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E02DE8D-E3DE-494D-99EA-9F1FB1DD12A7}" xr6:coauthVersionLast="47" xr6:coauthVersionMax="47" xr10:uidLastSave="{00000000-0000-0000-0000-000000000000}"/>
  <bookViews>
    <workbookView xWindow="-108" yWindow="-108" windowWidth="23256" windowHeight="12456" tabRatio="705" firstSheet="1" activeTab="3" xr2:uid="{00000000-000D-0000-FFFF-FFFF00000000}"/>
  </bookViews>
  <sheets>
    <sheet name="TraneVentilation" sheetId="31" state="hidden" r:id="rId1"/>
    <sheet name="TraneChecksums" sheetId="29" r:id="rId2"/>
    <sheet name="Trane" sheetId="35" state="hidden" r:id="rId3"/>
    <sheet name="Air" sheetId="3" r:id="rId4"/>
    <sheet name="TraneTUGroups" sheetId="36" r:id="rId5"/>
    <sheet name="TraneTUReport" sheetId="37" r:id="rId6"/>
    <sheet name="OccupantData" sheetId="21" r:id="rId7"/>
    <sheet name="PsychCalc" sheetId="30" r:id="rId8"/>
    <sheet name="AirTUGroups" sheetId="28" state="hidden" r:id="rId9"/>
    <sheet name="AirTUReport" sheetId="19" state="hidden" r:id="rId10"/>
  </sheets>
  <functionGroups builtInGroupCount="19"/>
  <definedNames>
    <definedName name="_xlnm._FilterDatabase" localSheetId="3" hidden="1">Air!$D$1:$D$154</definedName>
    <definedName name="_xlnm._FilterDatabase" localSheetId="8" hidden="1">AirTUGroups!$A$1:$B$143</definedName>
    <definedName name="_xlnm._FilterDatabase" localSheetId="9" hidden="1">AirTUReport!$A$2:$M$32</definedName>
    <definedName name="_xlnm._FilterDatabase" localSheetId="6" hidden="1">OccupantData!$A$1:$L$203</definedName>
    <definedName name="_xlnm._FilterDatabase" localSheetId="2" hidden="1">Trane!$D$1:$D$76</definedName>
    <definedName name="_xlnm._FilterDatabase" localSheetId="1" hidden="1">TraneChecksums!$C$1:$C$16401</definedName>
    <definedName name="_xlnm._FilterDatabase" localSheetId="4" hidden="1">TraneTUGroups!$B$1:$B$431</definedName>
    <definedName name="_xlnm._FilterDatabase" localSheetId="5" hidden="1">TraneTUReport!$A$2:$N$31</definedName>
    <definedName name="_xlnm._FilterDatabase" localSheetId="0" hidden="1">TraneVentilation!$C$1:$C$584</definedName>
    <definedName name="_xleta.IF" hidden="1" xlm="1">#NAME?</definedName>
    <definedName name="_xleta.SUM" hidden="1" xlm="1">#NAME?</definedName>
    <definedName name="AltitudeSI" localSheetId="7">PsychCalc!$P$11</definedName>
    <definedName name="AltitudeSI" localSheetId="4">#REF!</definedName>
    <definedName name="AltitudeSI" localSheetId="5">#REF!</definedName>
    <definedName name="AltitudeSI">#REF!</definedName>
    <definedName name="AltPresInput" localSheetId="7">PsychCalc!$D$9</definedName>
    <definedName name="AltPresInput" localSheetId="4">#REF!</definedName>
    <definedName name="AltPresInput" localSheetId="5">#REF!</definedName>
    <definedName name="AltPresInput">#REF!</definedName>
    <definedName name="AtmTOPa" localSheetId="7">PsychCalc!$L$28</definedName>
    <definedName name="AtmTOPa" localSheetId="4">#REF!</definedName>
    <definedName name="AtmTOPa" localSheetId="5">#REF!</definedName>
    <definedName name="AtmTOPa">#REF!</definedName>
    <definedName name="BTU_lbTOJ_kg" localSheetId="7">PsychCalc!$L$22</definedName>
    <definedName name="BTU_lbTOJ_kg" localSheetId="4">#REF!</definedName>
    <definedName name="BTU_lbTOJ_kg" localSheetId="5">#REF!</definedName>
    <definedName name="BTU_lbTOJ_kg">#REF!</definedName>
    <definedName name="CellHasFormula">GET.CELL(48,INDIRECT("rc",0))</definedName>
    <definedName name="Check" localSheetId="7">PsychCalc!$P$19</definedName>
    <definedName name="Check" localSheetId="4">#REF!</definedName>
    <definedName name="Check" localSheetId="5">#REF!</definedName>
    <definedName name="Check">#REF!</definedName>
    <definedName name="Check1" localSheetId="7">PsychCalc!$P$16</definedName>
    <definedName name="Check1" localSheetId="4">#REF!</definedName>
    <definedName name="Check1" localSheetId="5">#REF!</definedName>
    <definedName name="Check1">#REF!</definedName>
    <definedName name="Check2" localSheetId="7">PsychCalc!$P$17</definedName>
    <definedName name="Check2" localSheetId="4">#REF!</definedName>
    <definedName name="Check2" localSheetId="5">#REF!</definedName>
    <definedName name="Check2">#REF!</definedName>
    <definedName name="Check3" localSheetId="7">PsychCalc!$P$18</definedName>
    <definedName name="Check3" localSheetId="4">#REF!</definedName>
    <definedName name="Check3" localSheetId="5">#REF!</definedName>
    <definedName name="Check3">#REF!</definedName>
    <definedName name="DBTempOut" localSheetId="7">PsychCalc!$D$23</definedName>
    <definedName name="DBTempOut" localSheetId="4">#REF!</definedName>
    <definedName name="DBTempOut" localSheetId="5">#REF!</definedName>
    <definedName name="DBTempOut">#REF!</definedName>
    <definedName name="DegSatSI" localSheetId="7">PsychCalc!$P$29</definedName>
    <definedName name="DegSatSI" localSheetId="4">#REF!</definedName>
    <definedName name="DegSatSI" localSheetId="5">#REF!</definedName>
    <definedName name="DegSatSI">#REF!</definedName>
    <definedName name="DPTempOut" localSheetId="7">PsychCalc!$D$25</definedName>
    <definedName name="DPTempOut" localSheetId="4">#REF!</definedName>
    <definedName name="DPTempOut" localSheetId="5">#REF!</definedName>
    <definedName name="DPTempOut">#REF!</definedName>
    <definedName name="DryBulbTemp" localSheetId="7">PsychCalc!$D$8</definedName>
    <definedName name="DryBulbTemp" localSheetId="4">#REF!</definedName>
    <definedName name="DryBulbTemp" localSheetId="5">#REF!</definedName>
    <definedName name="DryBulbTemp">#REF!</definedName>
    <definedName name="DryBulbTempSI" localSheetId="7">PsychCalc!$P$9</definedName>
    <definedName name="DryBulbTempSI" localSheetId="4">#REF!</definedName>
    <definedName name="DryBulbTempSI" localSheetId="5">#REF!</definedName>
    <definedName name="DryBulbTempSI">#REF!</definedName>
    <definedName name="EnthalpySI" localSheetId="7">PsychCalc!$P$30</definedName>
    <definedName name="EnthalpySI" localSheetId="4">#REF!</definedName>
    <definedName name="EnthalpySI" localSheetId="5">#REF!</definedName>
    <definedName name="EnthalpySI">#REF!</definedName>
    <definedName name="ftTOm" localSheetId="7">PsychCalc!$L$16</definedName>
    <definedName name="ftTOm" localSheetId="4">#REF!</definedName>
    <definedName name="ftTOm" localSheetId="5">#REF!</definedName>
    <definedName name="ftTOm">#REF!</definedName>
    <definedName name="grainTOkg" localSheetId="7">PsychCalc!$L$31</definedName>
    <definedName name="grainTOkg" localSheetId="4">#REF!</definedName>
    <definedName name="grainTOkg" localSheetId="5">#REF!</definedName>
    <definedName name="grainTOkg">#REF!</definedName>
    <definedName name="hOut" localSheetId="7">PsychCalc!$D$30</definedName>
    <definedName name="hOut" localSheetId="4">#REF!</definedName>
    <definedName name="hOut" localSheetId="5">#REF!</definedName>
    <definedName name="hOut">#REF!</definedName>
    <definedName name="HumRatioSI" localSheetId="7">PsychCalc!$P$27</definedName>
    <definedName name="HumRatioSI" localSheetId="4">#REF!</definedName>
    <definedName name="HumRatioSI" localSheetId="5">#REF!</definedName>
    <definedName name="HumRatioSI">#REF!</definedName>
    <definedName name="HumROut" localSheetId="7">PsychCalc!$D$27</definedName>
    <definedName name="HumROut" localSheetId="4">#REF!</definedName>
    <definedName name="HumROut" localSheetId="5">#REF!</definedName>
    <definedName name="HumROut">#REF!</definedName>
    <definedName name="inHgTOPa" localSheetId="7">PsychCalc!$L$26</definedName>
    <definedName name="inHgTOPa" localSheetId="4">#REF!</definedName>
    <definedName name="inHgTOPa" localSheetId="5">#REF!</definedName>
    <definedName name="inHgTOPa">#REF!</definedName>
    <definedName name="Input" localSheetId="7">PsychCalc!$D$10</definedName>
    <definedName name="Input" localSheetId="4">#REF!</definedName>
    <definedName name="Input" localSheetId="5">#REF!</definedName>
    <definedName name="Input">#REF!</definedName>
    <definedName name="InputSI" localSheetId="7">PsychCalc!$P$10</definedName>
    <definedName name="InputSI" localSheetId="4">#REF!</definedName>
    <definedName name="InputSI" localSheetId="5">#REF!</definedName>
    <definedName name="InputSI">#REF!</definedName>
    <definedName name="J_kgTOBTU_lb" localSheetId="7">PsychCalc!$L$23</definedName>
    <definedName name="J_kgTOBTU_lb" localSheetId="4">#REF!</definedName>
    <definedName name="J_kgTOBTU_lb" localSheetId="5">#REF!</definedName>
    <definedName name="J_kgTOBTU_lb">#REF!</definedName>
    <definedName name="kg_m3TOlb_ft3" localSheetId="7">PsychCalc!$L$24</definedName>
    <definedName name="kg_m3TOlb_ft3" localSheetId="4">#REF!</definedName>
    <definedName name="kg_m3TOlb_ft3" localSheetId="5">#REF!</definedName>
    <definedName name="kg_m3TOlb_ft3">#REF!</definedName>
    <definedName name="kgTOgrain" localSheetId="7">PsychCalc!$L$32</definedName>
    <definedName name="kgTOgrain" localSheetId="4">#REF!</definedName>
    <definedName name="kgTOgrain" localSheetId="5">#REF!</definedName>
    <definedName name="kgTOgrain">#REF!</definedName>
    <definedName name="kgTOlb" localSheetId="7">PsychCalc!$L$20</definedName>
    <definedName name="kgTOlb" localSheetId="4">#REF!</definedName>
    <definedName name="kgTOlb" localSheetId="5">#REF!</definedName>
    <definedName name="kgTOlb">#REF!</definedName>
    <definedName name="lbTOkg" localSheetId="7">PsychCalc!$L$19</definedName>
    <definedName name="lbTOkg" localSheetId="4">#REF!</definedName>
    <definedName name="lbTOkg" localSheetId="5">#REF!</definedName>
    <definedName name="lbTOkg">#REF!</definedName>
    <definedName name="mTOft" localSheetId="7">PsychCalc!$L$17</definedName>
    <definedName name="mTOft" localSheetId="4">#REF!</definedName>
    <definedName name="mTOft" localSheetId="5">#REF!</definedName>
    <definedName name="mTOft">#REF!</definedName>
    <definedName name="Office_Space" comment=" " localSheetId="6">Air!#REF!</definedName>
    <definedName name="PaTOAtm" localSheetId="7">PsychCalc!$L$29</definedName>
    <definedName name="PaTOAtm" localSheetId="4">#REF!</definedName>
    <definedName name="PaTOAtm" localSheetId="5">#REF!</definedName>
    <definedName name="PaTOAtm">#REF!</definedName>
    <definedName name="PaTOinHg" localSheetId="7">PsychCalc!$L$27</definedName>
    <definedName name="PaTOinHg" localSheetId="4">#REF!</definedName>
    <definedName name="PaTOinHg" localSheetId="5">#REF!</definedName>
    <definedName name="PaTOinHg">#REF!</definedName>
    <definedName name="POut" localSheetId="7">PsychCalc!$D$32</definedName>
    <definedName name="POut" localSheetId="4">#REF!</definedName>
    <definedName name="POut" localSheetId="5">#REF!</definedName>
    <definedName name="POut">#REF!</definedName>
    <definedName name="PressureSI" localSheetId="7">PsychCalc!$P$12</definedName>
    <definedName name="PressureSI" localSheetId="4">#REF!</definedName>
    <definedName name="PressureSI" localSheetId="5">#REF!</definedName>
    <definedName name="PressureSI">#REF!</definedName>
    <definedName name="_xlnm.Print_Area" localSheetId="3">Air!$A$1:$BJ$31</definedName>
    <definedName name="_xlnm.Print_Area" localSheetId="7">PsychCalc!$A$1:$F$36</definedName>
    <definedName name="_xlnm.Print_Titles" localSheetId="3">Air!$3:$5</definedName>
    <definedName name="RelHumSI" localSheetId="7">PsychCalc!$P$26</definedName>
    <definedName name="RelHumSI" localSheetId="4">#REF!</definedName>
    <definedName name="RelHumSI" localSheetId="5">#REF!</definedName>
    <definedName name="RelHumSI">#REF!</definedName>
    <definedName name="RHOut" localSheetId="7">PsychCalc!$D$26</definedName>
    <definedName name="RHOut" localSheetId="4">#REF!</definedName>
    <definedName name="RHOut" localSheetId="5">#REF!</definedName>
    <definedName name="RHOut">#REF!</definedName>
    <definedName name="RoomList">OccupantData!$A$2:$A$1132</definedName>
    <definedName name="roomnames">OccupantData!$A$2:$A$2</definedName>
    <definedName name="SatOut" localSheetId="7">PsychCalc!$D$29</definedName>
    <definedName name="SatOut" localSheetId="4">#REF!</definedName>
    <definedName name="SatOut" localSheetId="5">#REF!</definedName>
    <definedName name="SatOut">#REF!</definedName>
    <definedName name="SelInput" localSheetId="7">PsychCalc!$C$10</definedName>
    <definedName name="SelInput" localSheetId="4">#REF!</definedName>
    <definedName name="SelInput" localSheetId="5">#REF!</definedName>
    <definedName name="SelInput">#REF!</definedName>
    <definedName name="SelInputIndex" localSheetId="7">PsychCalc!$L$10</definedName>
    <definedName name="SelInputIndex" localSheetId="4">#REF!</definedName>
    <definedName name="SelInputIndex" localSheetId="5">#REF!</definedName>
    <definedName name="SelInputIndex">#REF!</definedName>
    <definedName name="SelInputList" localSheetId="7">PsychCalc!$C$50:$C$52</definedName>
    <definedName name="SelInputList" localSheetId="4">#REF!</definedName>
    <definedName name="SelInputList" localSheetId="5">#REF!</definedName>
    <definedName name="SelInputList">#REF!</definedName>
    <definedName name="SelPressure" localSheetId="7">PsychCalc!$C$9</definedName>
    <definedName name="SelPressure" localSheetId="4">#REF!</definedName>
    <definedName name="SelPressure" localSheetId="5">#REF!</definedName>
    <definedName name="SelPressure">#REF!</definedName>
    <definedName name="SelPressureIndex" localSheetId="7">PsychCalc!$L$9</definedName>
    <definedName name="SelPressureIndex" localSheetId="4">#REF!</definedName>
    <definedName name="SelPressureIndex" localSheetId="5">#REF!</definedName>
    <definedName name="SelPressureIndex">#REF!</definedName>
    <definedName name="SelPressureList" localSheetId="7">PsychCalc!$C$44:$C$45</definedName>
    <definedName name="SelPressureList" localSheetId="4">#REF!</definedName>
    <definedName name="SelPressureList" localSheetId="5">#REF!</definedName>
    <definedName name="SelPressureList">#REF!</definedName>
    <definedName name="SelUnit" localSheetId="7">PsychCalc!$D$11</definedName>
    <definedName name="SelUnit" localSheetId="4">#REF!</definedName>
    <definedName name="SelUnit" localSheetId="5">#REF!</definedName>
    <definedName name="SelUnit">#REF!</definedName>
    <definedName name="SelUnit4Label" localSheetId="7">PsychCalc!$B$59:$G$60</definedName>
    <definedName name="SelUnit4Label" localSheetId="4">#REF!</definedName>
    <definedName name="SelUnit4Label" localSheetId="5">#REF!</definedName>
    <definedName name="SelUnit4Label">#REF!</definedName>
    <definedName name="SelUnitIndex" localSheetId="7">PsychCalc!$L$11</definedName>
    <definedName name="SelUnitIndex" localSheetId="4">#REF!</definedName>
    <definedName name="SelUnitIndex" localSheetId="5">#REF!</definedName>
    <definedName name="SelUnitIndex">#REF!</definedName>
    <definedName name="SelUnitList" localSheetId="7">PsychCalc!$C$47:$C$48</definedName>
    <definedName name="SelUnitList" localSheetId="4">#REF!</definedName>
    <definedName name="SelUnitList" localSheetId="5">#REF!</definedName>
    <definedName name="SelUnitList">#REF!</definedName>
    <definedName name="TDewPointSI" localSheetId="7">PsychCalc!$P$25</definedName>
    <definedName name="TDewPointSI" localSheetId="4">#REF!</definedName>
    <definedName name="TDewPointSI" localSheetId="5">#REF!</definedName>
    <definedName name="TDewPointSI">#REF!</definedName>
    <definedName name="TDryBulbSI" localSheetId="7">PsychCalc!$P$23</definedName>
    <definedName name="TDryBulbSI" localSheetId="4">#REF!</definedName>
    <definedName name="TDryBulbSI" localSheetId="5">#REF!</definedName>
    <definedName name="TDryBulbSI">#REF!</definedName>
    <definedName name="TraneRoomNames">Air!$B$6:$B$16</definedName>
    <definedName name="TraneTerminalUnits">Trane!#REF!</definedName>
    <definedName name="TWetBulbSI" localSheetId="7">PsychCalc!$P$24</definedName>
    <definedName name="TWetBulbSI" localSheetId="4">#REF!</definedName>
    <definedName name="TWetBulbSI" localSheetId="5">#REF!</definedName>
    <definedName name="TWetBulbSI">#REF!</definedName>
    <definedName name="VapPresSI" localSheetId="7">PsychCalc!$P$31</definedName>
    <definedName name="VapPresSI" localSheetId="4">#REF!</definedName>
    <definedName name="VapPresSI" localSheetId="5">#REF!</definedName>
    <definedName name="VapPresSI">#REF!</definedName>
    <definedName name="VolumeSI" localSheetId="7">PsychCalc!$P$28</definedName>
    <definedName name="VolumeSI" localSheetId="4">#REF!</definedName>
    <definedName name="VolumeSI" localSheetId="5">#REF!</definedName>
    <definedName name="VolumeSI">#REF!</definedName>
    <definedName name="vOut" localSheetId="7">PsychCalc!$D$28</definedName>
    <definedName name="vOut" localSheetId="4">#REF!</definedName>
    <definedName name="vOut" localSheetId="5">#REF!</definedName>
    <definedName name="vOut">#REF!</definedName>
    <definedName name="VPOut" localSheetId="7">PsychCalc!$D$31</definedName>
    <definedName name="VPOut" localSheetId="4">#REF!</definedName>
    <definedName name="VPOut" localSheetId="5">#REF!</definedName>
    <definedName name="VPOut">#REF!</definedName>
    <definedName name="WBTempOut" localSheetId="7">PsychCalc!$D$24</definedName>
    <definedName name="WBTempOut" localSheetId="4">#REF!</definedName>
    <definedName name="WBTempOut" localSheetId="5">#REF!</definedName>
    <definedName name="WBTempOu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6" i="3" l="1"/>
  <c r="D27" i="3"/>
  <c r="AY6" i="3" l="1"/>
  <c r="I18" i="3"/>
  <c r="D4" i="3"/>
  <c r="AV6" i="3" l="1"/>
  <c r="BA6" i="3"/>
  <c r="AX6" i="3"/>
  <c r="AU6" i="3"/>
  <c r="AT6" i="3"/>
  <c r="AH6" i="3" s="1"/>
  <c r="B6" i="3"/>
  <c r="G29" i="3" a="1"/>
  <c r="AW6" i="3" l="1"/>
  <c r="AZ6" i="3"/>
  <c r="AA6" i="3"/>
  <c r="G29" i="3"/>
  <c r="D29" i="3" a="1"/>
  <c r="D29" i="3" l="1"/>
  <c r="A7" i="3" l="1"/>
  <c r="AS7" i="3" s="1"/>
  <c r="D4" i="37"/>
  <c r="H4" i="37" s="1"/>
  <c r="I26" i="36"/>
  <c r="H26" i="36"/>
  <c r="F26" i="36"/>
  <c r="I25" i="36"/>
  <c r="H25" i="36"/>
  <c r="G7" i="3"/>
  <c r="K7" i="3"/>
  <c r="AI7" i="3"/>
  <c r="AJ7" i="3"/>
  <c r="AK7" i="3"/>
  <c r="AL7" i="3"/>
  <c r="AM7" i="3"/>
  <c r="U7" i="3" s="1"/>
  <c r="AQ7" i="3"/>
  <c r="AR7" i="3"/>
  <c r="G8" i="3"/>
  <c r="K8" i="3"/>
  <c r="AI8" i="3"/>
  <c r="AJ8" i="3"/>
  <c r="AK8" i="3"/>
  <c r="AL8" i="3"/>
  <c r="AM8" i="3"/>
  <c r="AN8" i="3" s="1"/>
  <c r="AQ8" i="3"/>
  <c r="AR8" i="3"/>
  <c r="G9" i="3"/>
  <c r="K9" i="3"/>
  <c r="AI9" i="3"/>
  <c r="AJ9" i="3"/>
  <c r="AK9" i="3"/>
  <c r="AL9" i="3"/>
  <c r="AM9" i="3"/>
  <c r="U9" i="3" s="1"/>
  <c r="AQ9" i="3"/>
  <c r="AR9" i="3"/>
  <c r="G10" i="3"/>
  <c r="K10" i="3"/>
  <c r="AI10" i="3"/>
  <c r="AJ10" i="3"/>
  <c r="AK10" i="3"/>
  <c r="AL10" i="3"/>
  <c r="AM10" i="3"/>
  <c r="AN10" i="3" s="1"/>
  <c r="AQ10" i="3"/>
  <c r="AR10" i="3"/>
  <c r="G11" i="3"/>
  <c r="K11" i="3"/>
  <c r="AI11" i="3"/>
  <c r="AJ11" i="3"/>
  <c r="AK11" i="3"/>
  <c r="AL11" i="3"/>
  <c r="AM11" i="3"/>
  <c r="AN11" i="3" s="1"/>
  <c r="AQ11" i="3"/>
  <c r="AR11" i="3"/>
  <c r="G12" i="3"/>
  <c r="K12" i="3"/>
  <c r="AI12" i="3"/>
  <c r="AJ12" i="3"/>
  <c r="AK12" i="3"/>
  <c r="AL12" i="3"/>
  <c r="AM12" i="3"/>
  <c r="U12" i="3" s="1"/>
  <c r="AQ12" i="3"/>
  <c r="AR12" i="3"/>
  <c r="G13" i="3"/>
  <c r="K13" i="3"/>
  <c r="AI13" i="3"/>
  <c r="AJ13" i="3"/>
  <c r="AK13" i="3"/>
  <c r="AL13" i="3"/>
  <c r="AM13" i="3"/>
  <c r="AN13" i="3" s="1"/>
  <c r="AQ13" i="3"/>
  <c r="AR13" i="3"/>
  <c r="G14" i="3"/>
  <c r="K14" i="3"/>
  <c r="AI14" i="3"/>
  <c r="AJ14" i="3"/>
  <c r="AK14" i="3"/>
  <c r="AL14" i="3"/>
  <c r="AM14" i="3"/>
  <c r="F14" i="3" s="1"/>
  <c r="AQ14" i="3"/>
  <c r="AR14" i="3"/>
  <c r="G15" i="3"/>
  <c r="K15" i="3"/>
  <c r="AI15" i="3"/>
  <c r="AJ15" i="3"/>
  <c r="AK15" i="3"/>
  <c r="AL15" i="3"/>
  <c r="AM15" i="3"/>
  <c r="F15" i="3" s="1"/>
  <c r="AQ15" i="3"/>
  <c r="AR15" i="3"/>
  <c r="G16" i="3"/>
  <c r="K16" i="3"/>
  <c r="AI16" i="3"/>
  <c r="AJ16" i="3"/>
  <c r="AK16" i="3"/>
  <c r="AL16" i="3"/>
  <c r="AM16" i="3"/>
  <c r="U16" i="3" s="1"/>
  <c r="AQ16" i="3"/>
  <c r="AR16" i="3"/>
  <c r="AV7" i="3" l="1"/>
  <c r="AY7" i="3"/>
  <c r="BE7" i="3" s="1"/>
  <c r="BA7" i="3"/>
  <c r="AU7" i="3"/>
  <c r="AW7" i="3" s="1"/>
  <c r="AX7" i="3"/>
  <c r="AT7" i="3"/>
  <c r="B7" i="3"/>
  <c r="A8" i="3"/>
  <c r="AS8" i="3" s="1"/>
  <c r="H24" i="36"/>
  <c r="I24" i="36"/>
  <c r="AN15" i="3"/>
  <c r="F13" i="3"/>
  <c r="F11" i="3"/>
  <c r="U11" i="3"/>
  <c r="U15" i="3"/>
  <c r="U10" i="3"/>
  <c r="U8" i="3"/>
  <c r="F8" i="3"/>
  <c r="U13" i="3"/>
  <c r="AN16" i="3"/>
  <c r="F16" i="3"/>
  <c r="U14" i="3"/>
  <c r="F10" i="3"/>
  <c r="AN12" i="3"/>
  <c r="F12" i="3"/>
  <c r="AN7" i="3"/>
  <c r="F7" i="3"/>
  <c r="AN9" i="3"/>
  <c r="F9" i="3"/>
  <c r="AN14" i="3"/>
  <c r="I21" i="36"/>
  <c r="H21" i="36"/>
  <c r="F21" i="36"/>
  <c r="I20" i="36"/>
  <c r="H20" i="36"/>
  <c r="F20" i="36"/>
  <c r="I19" i="36"/>
  <c r="H19" i="36"/>
  <c r="I13" i="36"/>
  <c r="H13" i="36"/>
  <c r="F13" i="36"/>
  <c r="I12" i="36"/>
  <c r="H12" i="36"/>
  <c r="AZ7" i="3" l="1"/>
  <c r="AV8" i="3"/>
  <c r="AY8" i="3"/>
  <c r="BA8" i="3"/>
  <c r="B8" i="3"/>
  <c r="AU8" i="3"/>
  <c r="AG8" i="3"/>
  <c r="AX8" i="3"/>
  <c r="AT8" i="3"/>
  <c r="A9" i="3"/>
  <c r="AS9" i="3" s="1"/>
  <c r="H18" i="36"/>
  <c r="I18" i="36"/>
  <c r="H6" i="36"/>
  <c r="AW8" i="3" l="1"/>
  <c r="AV9" i="3"/>
  <c r="AY9" i="3"/>
  <c r="AZ8" i="3"/>
  <c r="BA9" i="3"/>
  <c r="AU9" i="3"/>
  <c r="AX9" i="3"/>
  <c r="AT9" i="3"/>
  <c r="B9" i="3"/>
  <c r="A10" i="3"/>
  <c r="AS10" i="3" s="1"/>
  <c r="AW9" i="3" l="1"/>
  <c r="AV10" i="3"/>
  <c r="AY10" i="3"/>
  <c r="AZ9" i="3"/>
  <c r="AT10" i="3"/>
  <c r="B10" i="3"/>
  <c r="AU10" i="3"/>
  <c r="BA10" i="3"/>
  <c r="AX10" i="3"/>
  <c r="A11" i="3"/>
  <c r="AS11" i="3" s="1"/>
  <c r="G6" i="3"/>
  <c r="K6" i="3"/>
  <c r="AI6" i="3"/>
  <c r="AJ6" i="3"/>
  <c r="AK6" i="3"/>
  <c r="AL6" i="3"/>
  <c r="AM6" i="3"/>
  <c r="U6" i="3" s="1"/>
  <c r="AQ6" i="3"/>
  <c r="AR6" i="3"/>
  <c r="AW10" i="3" l="1"/>
  <c r="AZ10" i="3"/>
  <c r="AV11" i="3"/>
  <c r="AY11" i="3"/>
  <c r="AX11" i="3"/>
  <c r="AT11" i="3"/>
  <c r="B11" i="3"/>
  <c r="BA11" i="3"/>
  <c r="AU11" i="3"/>
  <c r="AW11" i="3" s="1"/>
  <c r="A12" i="3"/>
  <c r="AS12" i="3" s="1"/>
  <c r="AN6" i="3"/>
  <c r="F6" i="3"/>
  <c r="AY12" i="3" l="1"/>
  <c r="AV12" i="3"/>
  <c r="AZ11" i="3"/>
  <c r="AX12" i="3"/>
  <c r="AT12" i="3"/>
  <c r="B12" i="3"/>
  <c r="BA12" i="3"/>
  <c r="AU12" i="3"/>
  <c r="A13" i="3"/>
  <c r="AS13" i="3" s="1"/>
  <c r="E7" i="37"/>
  <c r="F7" i="37"/>
  <c r="E32" i="37"/>
  <c r="F32" i="37"/>
  <c r="E33" i="37"/>
  <c r="F33" i="37"/>
  <c r="E34" i="37"/>
  <c r="F34" i="37"/>
  <c r="E35" i="37"/>
  <c r="F35" i="37"/>
  <c r="F7" i="36"/>
  <c r="I7" i="36"/>
  <c r="H7" i="36"/>
  <c r="I6" i="36"/>
  <c r="E5" i="37"/>
  <c r="E6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4" i="37"/>
  <c r="F5" i="37"/>
  <c r="F6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4" i="37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3" i="35"/>
  <c r="AW12" i="3" l="1"/>
  <c r="AY13" i="3"/>
  <c r="AV13" i="3"/>
  <c r="AZ12" i="3"/>
  <c r="AX13" i="3"/>
  <c r="AT13" i="3"/>
  <c r="BA13" i="3"/>
  <c r="B13" i="3"/>
  <c r="AU13" i="3"/>
  <c r="AW13" i="3" s="1"/>
  <c r="A14" i="3"/>
  <c r="AS14" i="3" s="1"/>
  <c r="I5" i="36"/>
  <c r="H5" i="36"/>
  <c r="P4" i="35"/>
  <c r="Q4" i="35"/>
  <c r="P5" i="35"/>
  <c r="Q5" i="35"/>
  <c r="P6" i="35"/>
  <c r="Q6" i="35"/>
  <c r="P7" i="35"/>
  <c r="Q7" i="35"/>
  <c r="P8" i="35"/>
  <c r="Q8" i="35"/>
  <c r="P9" i="35"/>
  <c r="Q9" i="35"/>
  <c r="P10" i="35"/>
  <c r="Q10" i="35"/>
  <c r="P11" i="35"/>
  <c r="Q11" i="35"/>
  <c r="P12" i="35"/>
  <c r="Q12" i="35"/>
  <c r="P13" i="35"/>
  <c r="Q13" i="35"/>
  <c r="P14" i="35"/>
  <c r="Q14" i="35"/>
  <c r="P15" i="35"/>
  <c r="Q15" i="35"/>
  <c r="P16" i="35"/>
  <c r="Q16" i="35"/>
  <c r="P17" i="35"/>
  <c r="Q17" i="35"/>
  <c r="P18" i="35"/>
  <c r="Q18" i="35"/>
  <c r="P19" i="35"/>
  <c r="Q19" i="35"/>
  <c r="P20" i="35"/>
  <c r="Q20" i="35"/>
  <c r="P21" i="35"/>
  <c r="Q21" i="35"/>
  <c r="P22" i="35"/>
  <c r="Q22" i="35"/>
  <c r="P23" i="35"/>
  <c r="Q23" i="35"/>
  <c r="P24" i="35"/>
  <c r="Q24" i="35"/>
  <c r="P25" i="35"/>
  <c r="Q25" i="35"/>
  <c r="P26" i="35"/>
  <c r="Q26" i="35"/>
  <c r="P27" i="35"/>
  <c r="Q27" i="35"/>
  <c r="P28" i="35"/>
  <c r="Q28" i="35"/>
  <c r="P29" i="35"/>
  <c r="Q29" i="35"/>
  <c r="P30" i="35"/>
  <c r="Q30" i="35"/>
  <c r="P31" i="35"/>
  <c r="Q31" i="35"/>
  <c r="P32" i="35"/>
  <c r="Q32" i="35"/>
  <c r="P33" i="35"/>
  <c r="Q33" i="35"/>
  <c r="P34" i="35"/>
  <c r="Q34" i="35"/>
  <c r="P35" i="35"/>
  <c r="Q35" i="35"/>
  <c r="P36" i="35"/>
  <c r="Q36" i="35"/>
  <c r="P37" i="35"/>
  <c r="Q37" i="35"/>
  <c r="P38" i="35"/>
  <c r="Q38" i="35"/>
  <c r="P39" i="35"/>
  <c r="Q39" i="35"/>
  <c r="P40" i="35"/>
  <c r="Q40" i="35"/>
  <c r="P41" i="35"/>
  <c r="Q41" i="35"/>
  <c r="P42" i="35"/>
  <c r="Q42" i="35"/>
  <c r="P43" i="35"/>
  <c r="Q43" i="35"/>
  <c r="P44" i="35"/>
  <c r="Q44" i="35"/>
  <c r="P45" i="35"/>
  <c r="Q45" i="35"/>
  <c r="P46" i="35"/>
  <c r="Q46" i="35"/>
  <c r="P47" i="35"/>
  <c r="Q47" i="35"/>
  <c r="P48" i="35"/>
  <c r="Q48" i="35"/>
  <c r="P49" i="35"/>
  <c r="Q49" i="35"/>
  <c r="P50" i="35"/>
  <c r="Q50" i="35"/>
  <c r="P51" i="35"/>
  <c r="Q51" i="35"/>
  <c r="P52" i="35"/>
  <c r="Q52" i="35"/>
  <c r="P53" i="35"/>
  <c r="Q53" i="35"/>
  <c r="P54" i="35"/>
  <c r="Q54" i="35"/>
  <c r="P55" i="35"/>
  <c r="Q55" i="35"/>
  <c r="P56" i="35"/>
  <c r="Q56" i="35"/>
  <c r="P57" i="35"/>
  <c r="Q57" i="35"/>
  <c r="P58" i="35"/>
  <c r="Q58" i="35"/>
  <c r="P59" i="35"/>
  <c r="Q59" i="35"/>
  <c r="P60" i="35"/>
  <c r="Q60" i="35"/>
  <c r="P61" i="35"/>
  <c r="Q61" i="35"/>
  <c r="P62" i="35"/>
  <c r="Q62" i="35"/>
  <c r="P63" i="35"/>
  <c r="Q63" i="35"/>
  <c r="P64" i="35"/>
  <c r="Q64" i="35"/>
  <c r="P65" i="35"/>
  <c r="Q65" i="35"/>
  <c r="P66" i="35"/>
  <c r="Q66" i="35"/>
  <c r="P67" i="35"/>
  <c r="Q67" i="35"/>
  <c r="P68" i="35"/>
  <c r="Q68" i="35"/>
  <c r="P69" i="35"/>
  <c r="Q69" i="35"/>
  <c r="P70" i="35"/>
  <c r="Q70" i="35"/>
  <c r="P71" i="35"/>
  <c r="Q71" i="35"/>
  <c r="P72" i="35"/>
  <c r="Q72" i="35"/>
  <c r="P73" i="35"/>
  <c r="Q73" i="35"/>
  <c r="P74" i="35"/>
  <c r="Q74" i="35"/>
  <c r="P75" i="35"/>
  <c r="Q75" i="35"/>
  <c r="Q3" i="35"/>
  <c r="P3" i="35"/>
  <c r="L4" i="35"/>
  <c r="M4" i="35"/>
  <c r="L5" i="35"/>
  <c r="M5" i="35"/>
  <c r="L6" i="35"/>
  <c r="M6" i="35"/>
  <c r="L7" i="35"/>
  <c r="M7" i="35"/>
  <c r="L8" i="35"/>
  <c r="M8" i="35"/>
  <c r="L9" i="35"/>
  <c r="M9" i="35"/>
  <c r="L10" i="35"/>
  <c r="M10" i="35"/>
  <c r="L11" i="35"/>
  <c r="M11" i="35"/>
  <c r="L12" i="35"/>
  <c r="M12" i="35"/>
  <c r="L13" i="35"/>
  <c r="M13" i="35"/>
  <c r="L14" i="35"/>
  <c r="M14" i="35"/>
  <c r="L15" i="35"/>
  <c r="M15" i="35"/>
  <c r="L16" i="35"/>
  <c r="M16" i="35"/>
  <c r="L17" i="35"/>
  <c r="M17" i="35"/>
  <c r="L18" i="35"/>
  <c r="M18" i="35"/>
  <c r="L19" i="35"/>
  <c r="M19" i="35"/>
  <c r="L20" i="35"/>
  <c r="M20" i="35"/>
  <c r="L21" i="35"/>
  <c r="M21" i="35"/>
  <c r="L22" i="35"/>
  <c r="M22" i="35"/>
  <c r="L23" i="35"/>
  <c r="M23" i="35"/>
  <c r="L24" i="35"/>
  <c r="M24" i="35"/>
  <c r="L25" i="35"/>
  <c r="M25" i="35"/>
  <c r="L26" i="35"/>
  <c r="M26" i="35"/>
  <c r="L27" i="35"/>
  <c r="M27" i="35"/>
  <c r="L28" i="35"/>
  <c r="M28" i="35"/>
  <c r="L29" i="35"/>
  <c r="M29" i="35"/>
  <c r="L30" i="35"/>
  <c r="M30" i="35"/>
  <c r="L31" i="35"/>
  <c r="M31" i="35"/>
  <c r="L32" i="35"/>
  <c r="M32" i="35"/>
  <c r="L33" i="35"/>
  <c r="M33" i="35"/>
  <c r="L34" i="35"/>
  <c r="M34" i="35"/>
  <c r="L35" i="35"/>
  <c r="M35" i="35"/>
  <c r="L36" i="35"/>
  <c r="M36" i="35"/>
  <c r="L37" i="35"/>
  <c r="M37" i="35"/>
  <c r="L38" i="35"/>
  <c r="M38" i="35"/>
  <c r="L39" i="35"/>
  <c r="M39" i="35"/>
  <c r="L40" i="35"/>
  <c r="M40" i="35"/>
  <c r="L41" i="35"/>
  <c r="M41" i="35"/>
  <c r="L42" i="35"/>
  <c r="M42" i="35"/>
  <c r="L43" i="35"/>
  <c r="M43" i="35"/>
  <c r="L44" i="35"/>
  <c r="M44" i="35"/>
  <c r="L45" i="35"/>
  <c r="M45" i="35"/>
  <c r="L46" i="35"/>
  <c r="M46" i="35"/>
  <c r="L47" i="35"/>
  <c r="M47" i="35"/>
  <c r="L48" i="35"/>
  <c r="M48" i="35"/>
  <c r="L49" i="35"/>
  <c r="M49" i="35"/>
  <c r="L50" i="35"/>
  <c r="M50" i="35"/>
  <c r="L51" i="35"/>
  <c r="M51" i="35"/>
  <c r="L52" i="35"/>
  <c r="M52" i="35"/>
  <c r="L53" i="35"/>
  <c r="M53" i="35"/>
  <c r="L54" i="35"/>
  <c r="M54" i="35"/>
  <c r="L55" i="35"/>
  <c r="M55" i="35"/>
  <c r="L56" i="35"/>
  <c r="M56" i="35"/>
  <c r="L57" i="35"/>
  <c r="M57" i="35"/>
  <c r="L58" i="35"/>
  <c r="M58" i="35"/>
  <c r="L59" i="35"/>
  <c r="M59" i="35"/>
  <c r="L60" i="35"/>
  <c r="M60" i="35"/>
  <c r="L61" i="35"/>
  <c r="M61" i="35"/>
  <c r="L62" i="35"/>
  <c r="M62" i="35"/>
  <c r="L63" i="35"/>
  <c r="M63" i="35"/>
  <c r="L64" i="35"/>
  <c r="M64" i="35"/>
  <c r="L65" i="35"/>
  <c r="M65" i="35"/>
  <c r="L66" i="35"/>
  <c r="M66" i="35"/>
  <c r="L67" i="35"/>
  <c r="M67" i="35"/>
  <c r="L68" i="35"/>
  <c r="M68" i="35"/>
  <c r="L69" i="35"/>
  <c r="M69" i="35"/>
  <c r="L70" i="35"/>
  <c r="M70" i="35"/>
  <c r="L71" i="35"/>
  <c r="M71" i="35"/>
  <c r="L72" i="35"/>
  <c r="M72" i="35"/>
  <c r="L73" i="35"/>
  <c r="M73" i="35"/>
  <c r="L74" i="35"/>
  <c r="M74" i="35"/>
  <c r="L75" i="35"/>
  <c r="M75" i="35"/>
  <c r="M3" i="35"/>
  <c r="L3" i="35"/>
  <c r="M76" i="35"/>
  <c r="P76" i="35"/>
  <c r="L76" i="35"/>
  <c r="AV14" i="3" l="1"/>
  <c r="AY14" i="3"/>
  <c r="AZ13" i="3"/>
  <c r="AX14" i="3"/>
  <c r="AT14" i="3"/>
  <c r="BA14" i="3"/>
  <c r="B14" i="3"/>
  <c r="AU14" i="3"/>
  <c r="AW14" i="3" s="1"/>
  <c r="A15" i="3"/>
  <c r="AS15" i="3" s="1"/>
  <c r="AF7" i="3"/>
  <c r="AG7" i="3"/>
  <c r="AH7" i="3"/>
  <c r="BB7" i="3"/>
  <c r="BC7" i="3"/>
  <c r="BB6" i="3"/>
  <c r="BC6" i="3"/>
  <c r="AG6" i="3"/>
  <c r="AF6" i="3"/>
  <c r="H11" i="36"/>
  <c r="I11" i="36"/>
  <c r="E7" i="35"/>
  <c r="T4" i="35"/>
  <c r="T5" i="35"/>
  <c r="T6" i="35"/>
  <c r="T7" i="35"/>
  <c r="T8" i="35"/>
  <c r="T9" i="35"/>
  <c r="T10" i="35"/>
  <c r="T11" i="35"/>
  <c r="T12" i="35"/>
  <c r="T13" i="35"/>
  <c r="T14" i="35"/>
  <c r="T15" i="35"/>
  <c r="T16" i="35"/>
  <c r="T17" i="35"/>
  <c r="T18" i="35"/>
  <c r="T19" i="35"/>
  <c r="T20" i="35"/>
  <c r="T21" i="35"/>
  <c r="T22" i="35"/>
  <c r="T23" i="35"/>
  <c r="T24" i="35"/>
  <c r="T25" i="35"/>
  <c r="T26" i="35"/>
  <c r="T27" i="35"/>
  <c r="T28" i="35"/>
  <c r="T29" i="35"/>
  <c r="T30" i="35"/>
  <c r="T31" i="35"/>
  <c r="T32" i="35"/>
  <c r="T33" i="35"/>
  <c r="T34" i="35"/>
  <c r="T35" i="35"/>
  <c r="T36" i="35"/>
  <c r="T37" i="35"/>
  <c r="T38" i="35"/>
  <c r="T39" i="35"/>
  <c r="T40" i="35"/>
  <c r="T41" i="35"/>
  <c r="T42" i="35"/>
  <c r="T43" i="35"/>
  <c r="T44" i="35"/>
  <c r="T45" i="35"/>
  <c r="T46" i="35"/>
  <c r="T47" i="35"/>
  <c r="T48" i="35"/>
  <c r="T49" i="35"/>
  <c r="T50" i="35"/>
  <c r="T51" i="35"/>
  <c r="T52" i="35"/>
  <c r="T53" i="35"/>
  <c r="T54" i="35"/>
  <c r="T55" i="35"/>
  <c r="T56" i="35"/>
  <c r="T57" i="35"/>
  <c r="T58" i="35"/>
  <c r="T59" i="35"/>
  <c r="T60" i="35"/>
  <c r="T61" i="35"/>
  <c r="T62" i="35"/>
  <c r="T63" i="35"/>
  <c r="T64" i="35"/>
  <c r="T65" i="35"/>
  <c r="T66" i="35"/>
  <c r="T67" i="35"/>
  <c r="T68" i="35"/>
  <c r="T69" i="35"/>
  <c r="T70" i="35"/>
  <c r="T71" i="35"/>
  <c r="T72" i="35"/>
  <c r="T73" i="35"/>
  <c r="T74" i="35"/>
  <c r="T75" i="35"/>
  <c r="T3" i="35"/>
  <c r="AY15" i="3" l="1"/>
  <c r="AV15" i="3"/>
  <c r="AZ14" i="3"/>
  <c r="AU15" i="3"/>
  <c r="AX15" i="3"/>
  <c r="AT15" i="3"/>
  <c r="BA15" i="3"/>
  <c r="B15" i="3"/>
  <c r="BE6" i="3"/>
  <c r="A16" i="3"/>
  <c r="AS16" i="3" s="1"/>
  <c r="BB14" i="3"/>
  <c r="BC14" i="3"/>
  <c r="AG14" i="3"/>
  <c r="AF14" i="3"/>
  <c r="AH14" i="3"/>
  <c r="BD7" i="3"/>
  <c r="BC8" i="3"/>
  <c r="BB8" i="3"/>
  <c r="AF8" i="3"/>
  <c r="AH8" i="3"/>
  <c r="BD6" i="3"/>
  <c r="T76" i="35"/>
  <c r="AW15" i="3" l="1"/>
  <c r="BD14" i="3"/>
  <c r="AV16" i="3"/>
  <c r="AY16" i="3"/>
  <c r="AZ15" i="3"/>
  <c r="BA16" i="3"/>
  <c r="B16" i="3"/>
  <c r="AU16" i="3"/>
  <c r="AX16" i="3"/>
  <c r="AX18" i="3" s="1"/>
  <c r="AT16" i="3"/>
  <c r="BE14" i="3"/>
  <c r="AA14" i="3"/>
  <c r="BE15" i="3"/>
  <c r="AG15" i="3"/>
  <c r="AH15" i="3"/>
  <c r="AF15" i="3"/>
  <c r="BB15" i="3"/>
  <c r="BC15" i="3"/>
  <c r="AA7" i="3"/>
  <c r="BD8" i="3"/>
  <c r="AH9" i="3"/>
  <c r="AG9" i="3"/>
  <c r="AF9" i="3"/>
  <c r="BB9" i="3"/>
  <c r="BC9" i="3"/>
  <c r="AW16" i="3" l="1"/>
  <c r="AW18" i="3" s="1"/>
  <c r="AZ16" i="3"/>
  <c r="BE9" i="3"/>
  <c r="BE8" i="3"/>
  <c r="BB16" i="3"/>
  <c r="BC16" i="3"/>
  <c r="AA15" i="3"/>
  <c r="BE16" i="3"/>
  <c r="BD15" i="3"/>
  <c r="AA9" i="3"/>
  <c r="AA8" i="3"/>
  <c r="BD9" i="3"/>
  <c r="AF10" i="3"/>
  <c r="AH10" i="3"/>
  <c r="AG10" i="3"/>
  <c r="BB10" i="3"/>
  <c r="BC10" i="3"/>
  <c r="BE10" i="3" l="1"/>
  <c r="BD16" i="3"/>
  <c r="AA16" i="3"/>
  <c r="BD10" i="3"/>
  <c r="AA10" i="3"/>
  <c r="BB11" i="3"/>
  <c r="BC11" i="3"/>
  <c r="AG11" i="3"/>
  <c r="AF11" i="3"/>
  <c r="AH11" i="3"/>
  <c r="BD11" i="3" l="1"/>
  <c r="BB12" i="3"/>
  <c r="BC12" i="3"/>
  <c r="AH12" i="3"/>
  <c r="AG12" i="3"/>
  <c r="AF12" i="3"/>
  <c r="BE11" i="3" l="1"/>
  <c r="J25" i="36"/>
  <c r="E26" i="36"/>
  <c r="C26" i="36"/>
  <c r="K26" i="36"/>
  <c r="D26" i="36"/>
  <c r="K25" i="36"/>
  <c r="J26" i="36"/>
  <c r="G26" i="36"/>
  <c r="G25" i="36"/>
  <c r="D25" i="36"/>
  <c r="C25" i="36"/>
  <c r="F25" i="36"/>
  <c r="F24" i="36" s="1"/>
  <c r="AA11" i="3"/>
  <c r="BD12" i="3"/>
  <c r="AH16" i="3"/>
  <c r="AG16" i="3"/>
  <c r="AF16" i="3"/>
  <c r="AG13" i="3"/>
  <c r="AF13" i="3"/>
  <c r="AH13" i="3"/>
  <c r="BB13" i="3"/>
  <c r="BC13" i="3"/>
  <c r="H29" i="3"/>
  <c r="C24" i="36" l="1"/>
  <c r="E25" i="36"/>
  <c r="E24" i="36" s="1"/>
  <c r="BD13" i="3"/>
  <c r="BE12" i="3"/>
  <c r="AA12" i="3"/>
  <c r="G20" i="36"/>
  <c r="C21" i="36"/>
  <c r="C7" i="36"/>
  <c r="G7" i="36"/>
  <c r="G12" i="36"/>
  <c r="D19" i="36"/>
  <c r="J19" i="36"/>
  <c r="F12" i="36"/>
  <c r="C20" i="36"/>
  <c r="D21" i="36"/>
  <c r="D12" i="36"/>
  <c r="J7" i="36"/>
  <c r="J20" i="36"/>
  <c r="D7" i="36"/>
  <c r="D20" i="36"/>
  <c r="E19" i="36"/>
  <c r="C6" i="36"/>
  <c r="E13" i="36"/>
  <c r="E21" i="36"/>
  <c r="F6" i="36"/>
  <c r="K6" i="36"/>
  <c r="K20" i="36"/>
  <c r="K21" i="36"/>
  <c r="G19" i="36"/>
  <c r="J13" i="36"/>
  <c r="C19" i="36"/>
  <c r="E7" i="36"/>
  <c r="G21" i="36"/>
  <c r="J12" i="36"/>
  <c r="K7" i="36"/>
  <c r="D13" i="36"/>
  <c r="F19" i="36"/>
  <c r="F18" i="36" s="1"/>
  <c r="G6" i="36"/>
  <c r="J6" i="36"/>
  <c r="K13" i="36"/>
  <c r="D6" i="36"/>
  <c r="C12" i="36"/>
  <c r="E12" i="36"/>
  <c r="G13" i="36"/>
  <c r="E6" i="36"/>
  <c r="J21" i="36"/>
  <c r="C13" i="36"/>
  <c r="E20" i="36"/>
  <c r="K19" i="36"/>
  <c r="K12" i="36"/>
  <c r="G4" i="19"/>
  <c r="BE13" i="3" l="1"/>
  <c r="AA13" i="3"/>
  <c r="D24" i="36"/>
  <c r="G24" i="36" s="1"/>
  <c r="C18" i="36"/>
  <c r="E18" i="36"/>
  <c r="D18" i="36" l="1"/>
  <c r="G18" i="36" s="1"/>
  <c r="A221" i="28" l="1"/>
  <c r="A216" i="28"/>
  <c r="A211" i="28"/>
  <c r="A204" i="28"/>
  <c r="A199" i="28"/>
  <c r="A193" i="28"/>
  <c r="A188" i="28"/>
  <c r="A183" i="28"/>
  <c r="A178" i="28"/>
  <c r="A173" i="28"/>
  <c r="A166" i="28"/>
  <c r="A161" i="28"/>
  <c r="A100" i="28"/>
  <c r="A156" i="28"/>
  <c r="A149" i="28"/>
  <c r="A141" i="28"/>
  <c r="A136" i="28" l="1"/>
  <c r="A129" i="28"/>
  <c r="A123" i="28"/>
  <c r="A117" i="28"/>
  <c r="A110" i="28"/>
  <c r="A105" i="28"/>
  <c r="A95" i="28"/>
  <c r="A90" i="28"/>
  <c r="A84" i="28"/>
  <c r="A78" i="28"/>
  <c r="A72" i="28"/>
  <c r="A66" i="28"/>
  <c r="A60" i="28"/>
  <c r="A54" i="28"/>
  <c r="J190" i="28" l="1"/>
  <c r="J191" i="28" s="1"/>
  <c r="J102" i="28" l="1"/>
  <c r="J103" i="28" s="1"/>
  <c r="J97" i="28"/>
  <c r="J98" i="28" s="1"/>
  <c r="J92" i="28"/>
  <c r="J93" i="28" s="1"/>
  <c r="J50" i="28" l="1"/>
  <c r="D97" i="28" l="1"/>
  <c r="D92" i="28"/>
  <c r="D102" i="28"/>
  <c r="C102" i="28"/>
  <c r="C92" i="28"/>
  <c r="C97" i="28"/>
  <c r="A48" i="28" l="1"/>
  <c r="A39" i="28"/>
  <c r="A34" i="28"/>
  <c r="A29" i="28"/>
  <c r="A24" i="28"/>
  <c r="A19" i="28"/>
  <c r="A14" i="28"/>
  <c r="A9" i="28"/>
  <c r="AM18" i="3"/>
  <c r="H190" i="28" l="1"/>
  <c r="H191" i="28" s="1"/>
  <c r="C190" i="28" l="1"/>
  <c r="D190" i="28"/>
  <c r="B190" i="28"/>
  <c r="B102" i="28"/>
  <c r="B97" i="28"/>
  <c r="B92" i="28"/>
  <c r="K97" i="28"/>
  <c r="K98" i="28" s="1"/>
  <c r="K92" i="28"/>
  <c r="K93" i="28" s="1"/>
  <c r="K102" i="28"/>
  <c r="K103" i="28" s="1"/>
  <c r="H92" i="28"/>
  <c r="H93" i="28" s="1"/>
  <c r="H102" i="28"/>
  <c r="H103" i="28" s="1"/>
  <c r="H97" i="28"/>
  <c r="H98" i="28" s="1"/>
  <c r="L102" i="28"/>
  <c r="L103" i="28" s="1"/>
  <c r="L97" i="28"/>
  <c r="L98" i="28" s="1"/>
  <c r="L92" i="28"/>
  <c r="L93" i="28" s="1"/>
  <c r="H50" i="28"/>
  <c r="K50" i="28"/>
  <c r="L31" i="30"/>
  <c r="L32" i="30" s="1"/>
  <c r="L28" i="30"/>
  <c r="L29" i="30" s="1"/>
  <c r="L27" i="30"/>
  <c r="L24" i="30"/>
  <c r="L22" i="30"/>
  <c r="L23" i="30" s="1"/>
  <c r="L19" i="30"/>
  <c r="L20" i="30" s="1"/>
  <c r="L17" i="30"/>
  <c r="L11" i="30"/>
  <c r="E28" i="30" s="1"/>
  <c r="L10" i="30"/>
  <c r="P18" i="30" s="1"/>
  <c r="C15" i="30" s="1"/>
  <c r="L9" i="30"/>
  <c r="G190" i="28" l="1"/>
  <c r="G191" i="28" s="1"/>
  <c r="L50" i="28"/>
  <c r="C50" i="28"/>
  <c r="D50" i="28"/>
  <c r="B50" i="28"/>
  <c r="G97" i="28"/>
  <c r="G98" i="28" s="1"/>
  <c r="G92" i="28"/>
  <c r="G93" i="28" s="1"/>
  <c r="G102" i="28"/>
  <c r="G103" i="28" s="1"/>
  <c r="E32" i="30"/>
  <c r="E8" i="30"/>
  <c r="E24" i="30"/>
  <c r="E10" i="30"/>
  <c r="Q10" i="30"/>
  <c r="E23" i="30"/>
  <c r="E25" i="30"/>
  <c r="E30" i="30"/>
  <c r="E9" i="30"/>
  <c r="P11" i="30"/>
  <c r="E31" i="30"/>
  <c r="E27" i="30"/>
  <c r="P10" i="30"/>
  <c r="P12" i="30"/>
  <c r="P9" i="30"/>
  <c r="E190" i="28" l="1"/>
  <c r="E97" i="28"/>
  <c r="E92" i="28"/>
  <c r="E102" i="28"/>
  <c r="E50" i="28"/>
  <c r="G50" i="28"/>
  <c r="P17" i="30"/>
  <c r="C14" i="30" s="1"/>
  <c r="P16" i="30"/>
  <c r="C13" i="30" s="1"/>
  <c r="C103" i="28" l="1"/>
  <c r="C93" i="28"/>
  <c r="C98" i="28"/>
  <c r="P19" i="30"/>
  <c r="P32" i="30" l="1"/>
  <c r="D32" i="30" s="1"/>
  <c r="P23" i="30"/>
  <c r="P27" i="30"/>
  <c r="D23" i="30"/>
  <c r="E103" i="28" l="1"/>
  <c r="D103" i="28" s="1"/>
  <c r="E98" i="28"/>
  <c r="D98" i="28" s="1"/>
  <c r="E93" i="28"/>
  <c r="D93" i="28" s="1"/>
  <c r="D27" i="30"/>
  <c r="P26" i="30"/>
  <c r="P29" i="30"/>
  <c r="P31" i="30"/>
  <c r="P28" i="30"/>
  <c r="P25" i="30"/>
  <c r="P24" i="30"/>
  <c r="P30" i="30"/>
  <c r="D29" i="30" l="1"/>
  <c r="D28" i="30"/>
  <c r="D31" i="30"/>
  <c r="D26" i="30"/>
  <c r="K190" i="28"/>
  <c r="K191" i="28" s="1"/>
  <c r="D25" i="30"/>
  <c r="D24" i="30"/>
  <c r="D30" i="30"/>
  <c r="L190" i="28" l="1"/>
  <c r="L191" i="28" s="1"/>
  <c r="A4" i="28" l="1"/>
  <c r="N18" i="3"/>
  <c r="AJ18" i="3"/>
  <c r="AI18" i="3"/>
  <c r="K18" i="3"/>
  <c r="AE29" i="37" l="1"/>
  <c r="AE25" i="37"/>
  <c r="AE21" i="37"/>
  <c r="AE17" i="37"/>
  <c r="AE13" i="37"/>
  <c r="AE9" i="37"/>
  <c r="AE4" i="37"/>
  <c r="X29" i="37"/>
  <c r="Y29" i="37" s="1"/>
  <c r="X13" i="37"/>
  <c r="Y13" i="37" s="1"/>
  <c r="W29" i="37"/>
  <c r="W25" i="37"/>
  <c r="W21" i="37"/>
  <c r="W17" i="37"/>
  <c r="W13" i="37"/>
  <c r="W9" i="37"/>
  <c r="W4" i="37"/>
  <c r="X28" i="37"/>
  <c r="Y28" i="37" s="1"/>
  <c r="X24" i="37"/>
  <c r="Y24" i="37" s="1"/>
  <c r="X20" i="37"/>
  <c r="Y20" i="37" s="1"/>
  <c r="X16" i="37"/>
  <c r="Y16" i="37" s="1"/>
  <c r="X12" i="37"/>
  <c r="Y12" i="37" s="1"/>
  <c r="X8" i="37"/>
  <c r="Y8" i="37" s="1"/>
  <c r="AE28" i="37"/>
  <c r="AE24" i="37"/>
  <c r="AE20" i="37"/>
  <c r="AE16" i="37"/>
  <c r="AE12" i="37"/>
  <c r="AE8" i="37"/>
  <c r="X30" i="37"/>
  <c r="Y30" i="37" s="1"/>
  <c r="X26" i="37"/>
  <c r="Y26" i="37" s="1"/>
  <c r="X22" i="37"/>
  <c r="Y22" i="37" s="1"/>
  <c r="X18" i="37"/>
  <c r="Y18" i="37" s="1"/>
  <c r="X14" i="37"/>
  <c r="Y14" i="37" s="1"/>
  <c r="X10" i="37"/>
  <c r="Y10" i="37" s="1"/>
  <c r="X5" i="37"/>
  <c r="Y5" i="37" s="1"/>
  <c r="W30" i="37"/>
  <c r="W26" i="37"/>
  <c r="W22" i="37"/>
  <c r="W18" i="37"/>
  <c r="W14" i="37"/>
  <c r="W10" i="37"/>
  <c r="W5" i="37"/>
  <c r="X21" i="37"/>
  <c r="Y21" i="37" s="1"/>
  <c r="X9" i="37"/>
  <c r="Y9" i="37" s="1"/>
  <c r="W28" i="37"/>
  <c r="W24" i="37"/>
  <c r="W20" i="37"/>
  <c r="W16" i="37"/>
  <c r="W12" i="37"/>
  <c r="W8" i="37"/>
  <c r="AE31" i="37"/>
  <c r="AE27" i="37"/>
  <c r="AE23" i="37"/>
  <c r="AE19" i="37"/>
  <c r="AE15" i="37"/>
  <c r="AE11" i="37"/>
  <c r="AE6" i="37"/>
  <c r="W31" i="37"/>
  <c r="W27" i="37"/>
  <c r="W23" i="37"/>
  <c r="W19" i="37"/>
  <c r="W15" i="37"/>
  <c r="W11" i="37"/>
  <c r="W6" i="37"/>
  <c r="X25" i="37"/>
  <c r="Y25" i="37" s="1"/>
  <c r="X17" i="37"/>
  <c r="Y17" i="37" s="1"/>
  <c r="X4" i="37"/>
  <c r="X31" i="37"/>
  <c r="Y31" i="37" s="1"/>
  <c r="X27" i="37"/>
  <c r="Y27" i="37" s="1"/>
  <c r="X23" i="37"/>
  <c r="Y23" i="37" s="1"/>
  <c r="X19" i="37"/>
  <c r="Y19" i="37" s="1"/>
  <c r="X15" i="37"/>
  <c r="Y15" i="37" s="1"/>
  <c r="X11" i="37"/>
  <c r="Y11" i="37" s="1"/>
  <c r="X6" i="37"/>
  <c r="Y6" i="37" s="1"/>
  <c r="AE30" i="37"/>
  <c r="AE26" i="37"/>
  <c r="AE22" i="37"/>
  <c r="AE18" i="37"/>
  <c r="AE14" i="37"/>
  <c r="AE10" i="37"/>
  <c r="AE5" i="37"/>
  <c r="V31" i="19"/>
  <c r="AD36" i="19"/>
  <c r="AD30" i="19"/>
  <c r="AD31" i="19"/>
  <c r="W20" i="19"/>
  <c r="W19" i="19"/>
  <c r="W21" i="19"/>
  <c r="AD29" i="19"/>
  <c r="B29" i="19"/>
  <c r="D29" i="19" s="1"/>
  <c r="F28" i="19"/>
  <c r="F42" i="19"/>
  <c r="C29" i="19"/>
  <c r="F29" i="19"/>
  <c r="F35" i="19"/>
  <c r="B30" i="19"/>
  <c r="D30" i="19" s="1"/>
  <c r="B42" i="19"/>
  <c r="C42" i="19"/>
  <c r="F30" i="19"/>
  <c r="AB20" i="37" l="1"/>
  <c r="AC20" i="37" s="1"/>
  <c r="AB28" i="37"/>
  <c r="Z28" i="37" s="1"/>
  <c r="AB24" i="37"/>
  <c r="AC24" i="37" s="1"/>
  <c r="AB29" i="37"/>
  <c r="AC29" i="37" s="1"/>
  <c r="AB12" i="37"/>
  <c r="Z12" i="37" s="1"/>
  <c r="V12" i="37" s="1"/>
  <c r="AB16" i="37"/>
  <c r="Z16" i="37" s="1"/>
  <c r="AB10" i="37"/>
  <c r="AC10" i="37" s="1"/>
  <c r="AB18" i="37"/>
  <c r="AC18" i="37" s="1"/>
  <c r="AB8" i="37"/>
  <c r="Z8" i="37" s="1"/>
  <c r="AB26" i="37"/>
  <c r="AC26" i="37" s="1"/>
  <c r="AB27" i="37"/>
  <c r="AB25" i="37"/>
  <c r="AB31" i="37"/>
  <c r="Y4" i="37"/>
  <c r="Y3" i="37" s="1"/>
  <c r="X3" i="37"/>
  <c r="AE3" i="37"/>
  <c r="AB5" i="37"/>
  <c r="AB6" i="37"/>
  <c r="AB14" i="37"/>
  <c r="W3" i="37"/>
  <c r="AB4" i="37"/>
  <c r="AB11" i="37"/>
  <c r="AB9" i="37"/>
  <c r="AB15" i="37"/>
  <c r="AB22" i="37"/>
  <c r="AB13" i="37"/>
  <c r="AB19" i="37"/>
  <c r="AB17" i="37"/>
  <c r="AB23" i="37"/>
  <c r="AB30" i="37"/>
  <c r="AB21" i="37"/>
  <c r="C30" i="19"/>
  <c r="D42" i="19"/>
  <c r="G42" i="19" s="1"/>
  <c r="J42" i="19" s="1"/>
  <c r="K42" i="19" s="1"/>
  <c r="G29" i="19"/>
  <c r="J29" i="19" s="1"/>
  <c r="E29" i="19" s="1"/>
  <c r="G30" i="19"/>
  <c r="J30" i="19" s="1"/>
  <c r="E30" i="19" s="1"/>
  <c r="Z10" i="37" l="1"/>
  <c r="V10" i="37" s="1"/>
  <c r="Z20" i="37"/>
  <c r="U20" i="37" s="1"/>
  <c r="AD20" i="37" s="1"/>
  <c r="AC12" i="37"/>
  <c r="AC8" i="37"/>
  <c r="Z18" i="37"/>
  <c r="AD18" i="37" s="1"/>
  <c r="AC28" i="37"/>
  <c r="Z29" i="37"/>
  <c r="V29" i="37" s="1"/>
  <c r="AC16" i="37"/>
  <c r="Z26" i="37"/>
  <c r="V26" i="37" s="1"/>
  <c r="Z24" i="37"/>
  <c r="V24" i="37" s="1"/>
  <c r="AD28" i="37"/>
  <c r="V28" i="37"/>
  <c r="Z11" i="37"/>
  <c r="AC11" i="37"/>
  <c r="U12" i="37"/>
  <c r="AD12" i="37" s="1"/>
  <c r="Z4" i="37"/>
  <c r="U4" i="37" s="1"/>
  <c r="AD4" i="37" s="1"/>
  <c r="AC4" i="37"/>
  <c r="AB3" i="37"/>
  <c r="AC19" i="37"/>
  <c r="Z19" i="37"/>
  <c r="Z14" i="37"/>
  <c r="AC14" i="37"/>
  <c r="AC21" i="37"/>
  <c r="Z21" i="37"/>
  <c r="V21" i="37" s="1"/>
  <c r="AC13" i="37"/>
  <c r="Z13" i="37"/>
  <c r="AC6" i="37"/>
  <c r="Z6" i="37"/>
  <c r="AC30" i="37"/>
  <c r="Z30" i="37"/>
  <c r="AC22" i="37"/>
  <c r="Z22" i="37"/>
  <c r="AC31" i="37"/>
  <c r="Z31" i="37"/>
  <c r="U8" i="37"/>
  <c r="AD8" i="37" s="1"/>
  <c r="V8" i="37"/>
  <c r="Z25" i="37"/>
  <c r="V25" i="37" s="1"/>
  <c r="AC25" i="37"/>
  <c r="V16" i="37"/>
  <c r="AD16" i="37"/>
  <c r="AC5" i="37"/>
  <c r="Z5" i="37"/>
  <c r="AC23" i="37"/>
  <c r="Z23" i="37"/>
  <c r="V23" i="37" s="1"/>
  <c r="AC15" i="37"/>
  <c r="Z15" i="37"/>
  <c r="AC17" i="37"/>
  <c r="Z17" i="37"/>
  <c r="AC9" i="37"/>
  <c r="Z9" i="37"/>
  <c r="V9" i="37" s="1"/>
  <c r="AC27" i="37"/>
  <c r="Z27" i="37"/>
  <c r="E42" i="19"/>
  <c r="L42" i="19"/>
  <c r="L29" i="19"/>
  <c r="K29" i="19"/>
  <c r="L30" i="19"/>
  <c r="K30" i="19"/>
  <c r="U26" i="37" l="1"/>
  <c r="AD26" i="37" s="1"/>
  <c r="AF26" i="37" s="1"/>
  <c r="AH26" i="37" s="1"/>
  <c r="V20" i="37"/>
  <c r="AD10" i="37"/>
  <c r="AF10" i="37" s="1"/>
  <c r="AH10" i="37" s="1"/>
  <c r="AD29" i="37"/>
  <c r="AG29" i="37" s="1"/>
  <c r="AD24" i="37"/>
  <c r="AI24" i="37" s="1"/>
  <c r="AJ24" i="37" s="1"/>
  <c r="AK24" i="37" s="1"/>
  <c r="V18" i="37"/>
  <c r="U25" i="37"/>
  <c r="AD25" i="37" s="1"/>
  <c r="AI25" i="37" s="1"/>
  <c r="AJ25" i="37" s="1"/>
  <c r="AK25" i="37" s="1"/>
  <c r="U9" i="37"/>
  <c r="AD9" i="37" s="1"/>
  <c r="AG9" i="37" s="1"/>
  <c r="U23" i="37"/>
  <c r="AD23" i="37" s="1"/>
  <c r="AI23" i="37" s="1"/>
  <c r="AJ23" i="37" s="1"/>
  <c r="AK23" i="37" s="1"/>
  <c r="AG4" i="37"/>
  <c r="AF4" i="37"/>
  <c r="AI4" i="37"/>
  <c r="AJ4" i="37" s="1"/>
  <c r="AK4" i="37" s="1"/>
  <c r="AI8" i="37"/>
  <c r="AJ8" i="37" s="1"/>
  <c r="AK8" i="37" s="1"/>
  <c r="AF8" i="37"/>
  <c r="AH8" i="37" s="1"/>
  <c r="AG8" i="37"/>
  <c r="AI20" i="37"/>
  <c r="AJ20" i="37" s="1"/>
  <c r="AK20" i="37" s="1"/>
  <c r="AF20" i="37"/>
  <c r="AH20" i="37" s="1"/>
  <c r="AG20" i="37"/>
  <c r="U5" i="37"/>
  <c r="AD5" i="37" s="1"/>
  <c r="V5" i="37"/>
  <c r="V4" i="37"/>
  <c r="Z3" i="37"/>
  <c r="AI12" i="37"/>
  <c r="AJ12" i="37" s="1"/>
  <c r="AK12" i="37" s="1"/>
  <c r="AF12" i="37"/>
  <c r="AH12" i="37" s="1"/>
  <c r="AG12" i="37"/>
  <c r="AI16" i="37"/>
  <c r="AJ16" i="37" s="1"/>
  <c r="AK16" i="37" s="1"/>
  <c r="AG16" i="37"/>
  <c r="AF16" i="37"/>
  <c r="AH16" i="37" s="1"/>
  <c r="U22" i="37"/>
  <c r="AD22" i="37" s="1"/>
  <c r="V22" i="37"/>
  <c r="AD17" i="37"/>
  <c r="V17" i="37"/>
  <c r="AD11" i="37"/>
  <c r="V11" i="37"/>
  <c r="U30" i="37"/>
  <c r="AD30" i="37" s="1"/>
  <c r="V30" i="37"/>
  <c r="AD14" i="37"/>
  <c r="V14" i="37"/>
  <c r="AD15" i="37"/>
  <c r="V15" i="37"/>
  <c r="V19" i="37"/>
  <c r="AD19" i="37"/>
  <c r="AF28" i="37"/>
  <c r="AH28" i="37" s="1"/>
  <c r="AI28" i="37"/>
  <c r="AJ28" i="37" s="1"/>
  <c r="AK28" i="37" s="1"/>
  <c r="AG28" i="37"/>
  <c r="U6" i="37"/>
  <c r="AD6" i="37" s="1"/>
  <c r="V6" i="37"/>
  <c r="AI18" i="37"/>
  <c r="AJ18" i="37" s="1"/>
  <c r="AK18" i="37" s="1"/>
  <c r="AG18" i="37"/>
  <c r="AF18" i="37"/>
  <c r="AH18" i="37" s="1"/>
  <c r="U13" i="37"/>
  <c r="AD13" i="37" s="1"/>
  <c r="V13" i="37"/>
  <c r="AD27" i="37"/>
  <c r="V27" i="37"/>
  <c r="U31" i="37"/>
  <c r="AD31" i="37" s="1"/>
  <c r="V31" i="37"/>
  <c r="U21" i="37"/>
  <c r="AD21" i="37" s="1"/>
  <c r="AC3" i="37"/>
  <c r="AG26" i="37" l="1"/>
  <c r="AI26" i="37"/>
  <c r="AJ26" i="37" s="1"/>
  <c r="AK26" i="37" s="1"/>
  <c r="AI10" i="37"/>
  <c r="AJ10" i="37" s="1"/>
  <c r="AK10" i="37" s="1"/>
  <c r="AG10" i="37"/>
  <c r="AF29" i="37"/>
  <c r="AH29" i="37" s="1"/>
  <c r="AF23" i="37"/>
  <c r="AH23" i="37" s="1"/>
  <c r="AI29" i="37"/>
  <c r="AJ29" i="37" s="1"/>
  <c r="AK29" i="37" s="1"/>
  <c r="AF24" i="37"/>
  <c r="AH24" i="37" s="1"/>
  <c r="AG24" i="37"/>
  <c r="AG23" i="37"/>
  <c r="AG25" i="37"/>
  <c r="AF25" i="37"/>
  <c r="AH25" i="37" s="1"/>
  <c r="AI9" i="37"/>
  <c r="AJ9" i="37" s="1"/>
  <c r="AK9" i="37" s="1"/>
  <c r="AF9" i="37"/>
  <c r="AH9" i="37" s="1"/>
  <c r="AI31" i="37"/>
  <c r="AJ31" i="37" s="1"/>
  <c r="AK31" i="37" s="1"/>
  <c r="AF31" i="37"/>
  <c r="AH31" i="37" s="1"/>
  <c r="AG31" i="37"/>
  <c r="AI6" i="37"/>
  <c r="AJ6" i="37" s="1"/>
  <c r="AK6" i="37" s="1"/>
  <c r="AF6" i="37"/>
  <c r="AH6" i="37" s="1"/>
  <c r="AG6" i="37"/>
  <c r="AI19" i="37"/>
  <c r="AJ19" i="37" s="1"/>
  <c r="AK19" i="37" s="1"/>
  <c r="AF19" i="37"/>
  <c r="AH19" i="37" s="1"/>
  <c r="AG19" i="37"/>
  <c r="AG11" i="37"/>
  <c r="AF11" i="37"/>
  <c r="AH11" i="37" s="1"/>
  <c r="AI11" i="37"/>
  <c r="AJ11" i="37" s="1"/>
  <c r="AK11" i="37" s="1"/>
  <c r="AF27" i="37"/>
  <c r="AH27" i="37" s="1"/>
  <c r="AG27" i="37"/>
  <c r="AI27" i="37"/>
  <c r="AJ27" i="37" s="1"/>
  <c r="AK27" i="37" s="1"/>
  <c r="AI17" i="37"/>
  <c r="AJ17" i="37" s="1"/>
  <c r="AK17" i="37" s="1"/>
  <c r="AG17" i="37"/>
  <c r="AF17" i="37"/>
  <c r="AH17" i="37" s="1"/>
  <c r="AF15" i="37"/>
  <c r="AH15" i="37" s="1"/>
  <c r="AG15" i="37"/>
  <c r="AI15" i="37"/>
  <c r="AJ15" i="37" s="1"/>
  <c r="AK15" i="37" s="1"/>
  <c r="AF22" i="37"/>
  <c r="AH22" i="37" s="1"/>
  <c r="AI22" i="37"/>
  <c r="AJ22" i="37" s="1"/>
  <c r="AK22" i="37" s="1"/>
  <c r="AG22" i="37"/>
  <c r="AI14" i="37"/>
  <c r="AJ14" i="37" s="1"/>
  <c r="AK14" i="37" s="1"/>
  <c r="AG14" i="37"/>
  <c r="AF14" i="37"/>
  <c r="AH14" i="37" s="1"/>
  <c r="AI13" i="37"/>
  <c r="AJ13" i="37" s="1"/>
  <c r="AK13" i="37" s="1"/>
  <c r="AG13" i="37"/>
  <c r="AF13" i="37"/>
  <c r="AH13" i="37" s="1"/>
  <c r="AG30" i="37"/>
  <c r="AF30" i="37"/>
  <c r="AH30" i="37" s="1"/>
  <c r="AI30" i="37"/>
  <c r="AJ30" i="37" s="1"/>
  <c r="AK30" i="37" s="1"/>
  <c r="AF21" i="37"/>
  <c r="AH21" i="37" s="1"/>
  <c r="AI21" i="37"/>
  <c r="AJ21" i="37" s="1"/>
  <c r="AK21" i="37" s="1"/>
  <c r="AG21" i="37"/>
  <c r="AG5" i="37"/>
  <c r="AF5" i="37"/>
  <c r="AH5" i="37" s="1"/>
  <c r="AI5" i="37"/>
  <c r="AJ5" i="37" s="1"/>
  <c r="AK5" i="37" s="1"/>
  <c r="AD3" i="37"/>
  <c r="AH4" i="37"/>
  <c r="V29" i="19"/>
  <c r="B28" i="19"/>
  <c r="D28" i="19" s="1"/>
  <c r="G28" i="19" s="1"/>
  <c r="J28" i="19" s="1"/>
  <c r="AG3" i="37" l="1"/>
  <c r="AF3" i="37"/>
  <c r="AH3" i="37"/>
  <c r="E28" i="19"/>
  <c r="K28" i="19"/>
  <c r="L28" i="19"/>
  <c r="W29" i="19"/>
  <c r="X29" i="19" s="1"/>
  <c r="C28" i="19"/>
  <c r="AA29" i="19" l="1"/>
  <c r="Y29" i="19" s="1"/>
  <c r="U29" i="19" s="1"/>
  <c r="V20" i="19"/>
  <c r="AA20" i="19" s="1"/>
  <c r="T29" i="19" l="1"/>
  <c r="AC29" i="19" s="1"/>
  <c r="AE29" i="19" s="1"/>
  <c r="X20" i="19"/>
  <c r="Y20" i="19" s="1"/>
  <c r="AH29" i="19" l="1"/>
  <c r="AI29" i="19" s="1"/>
  <c r="AJ29" i="19" s="1"/>
  <c r="U20" i="19"/>
  <c r="T20" i="19"/>
  <c r="AC20" i="19" s="1"/>
  <c r="AH20" i="19" l="1"/>
  <c r="V19" i="19" l="1"/>
  <c r="AA19" i="19" s="1"/>
  <c r="X19" i="19" l="1"/>
  <c r="Y19" i="19" s="1"/>
  <c r="U19" i="19" l="1"/>
  <c r="T19" i="19"/>
  <c r="AC19" i="19" s="1"/>
  <c r="AH19" i="19" l="1"/>
  <c r="AD28" i="19" l="1"/>
  <c r="F27" i="19"/>
  <c r="AD20" i="19" l="1"/>
  <c r="AD32" i="19"/>
  <c r="V28" i="19" l="1"/>
  <c r="B27" i="19"/>
  <c r="D27" i="19" s="1"/>
  <c r="G27" i="19" s="1"/>
  <c r="J27" i="19" s="1"/>
  <c r="AE20" i="19"/>
  <c r="AI20" i="19"/>
  <c r="AJ20" i="19" s="1"/>
  <c r="C191" i="28" l="1"/>
  <c r="V36" i="19"/>
  <c r="B35" i="19"/>
  <c r="D35" i="19" s="1"/>
  <c r="G35" i="19" s="1"/>
  <c r="J35" i="19" s="1"/>
  <c r="W28" i="19"/>
  <c r="X28" i="19" s="1"/>
  <c r="C27" i="19"/>
  <c r="V32" i="19"/>
  <c r="B31" i="19"/>
  <c r="D31" i="19" s="1"/>
  <c r="G31" i="19" s="1"/>
  <c r="E27" i="19"/>
  <c r="L27" i="19"/>
  <c r="K27" i="19"/>
  <c r="AA28" i="19" l="1"/>
  <c r="Y28" i="19" s="1"/>
  <c r="AC28" i="19" s="1"/>
  <c r="W32" i="19"/>
  <c r="X32" i="19" s="1"/>
  <c r="C31" i="19"/>
  <c r="K35" i="19"/>
  <c r="E35" i="19"/>
  <c r="L35" i="19"/>
  <c r="AD34" i="19"/>
  <c r="E191" i="28"/>
  <c r="D191" i="28" s="1"/>
  <c r="AH28" i="19" l="1"/>
  <c r="AI28" i="19" s="1"/>
  <c r="AJ28" i="19" s="1"/>
  <c r="AE28" i="19"/>
  <c r="AG28" i="19" s="1"/>
  <c r="AB28" i="19"/>
  <c r="AA32" i="19"/>
  <c r="Y32" i="19" s="1"/>
  <c r="U32" i="19" s="1"/>
  <c r="U28" i="19"/>
  <c r="W36" i="19"/>
  <c r="C35" i="19"/>
  <c r="AF28" i="19"/>
  <c r="AD19" i="19"/>
  <c r="AD33" i="19"/>
  <c r="W22" i="19"/>
  <c r="T32" i="19" l="1"/>
  <c r="AC32" i="19" s="1"/>
  <c r="AH32" i="19" s="1"/>
  <c r="AI32" i="19" s="1"/>
  <c r="AJ32" i="19" s="1"/>
  <c r="X36" i="19"/>
  <c r="AA36" i="19"/>
  <c r="V34" i="19"/>
  <c r="B33" i="19"/>
  <c r="D33" i="19" s="1"/>
  <c r="G33" i="19" s="1"/>
  <c r="AE19" i="19"/>
  <c r="AI19" i="19"/>
  <c r="AJ19" i="19" s="1"/>
  <c r="AE32" i="19" l="1"/>
  <c r="Y36" i="19"/>
  <c r="U36" i="19" s="1"/>
  <c r="W34" i="19"/>
  <c r="X34" i="19" s="1"/>
  <c r="C33" i="19"/>
  <c r="V33" i="19"/>
  <c r="B32" i="19"/>
  <c r="D32" i="19" s="1"/>
  <c r="G32" i="19" s="1"/>
  <c r="T36" i="19" l="1"/>
  <c r="AC36" i="19" s="1"/>
  <c r="AH36" i="19" s="1"/>
  <c r="AI36" i="19" s="1"/>
  <c r="AJ36" i="19" s="1"/>
  <c r="AA34" i="19"/>
  <c r="Y34" i="19" s="1"/>
  <c r="U34" i="19" s="1"/>
  <c r="W33" i="19"/>
  <c r="X33" i="19" s="1"/>
  <c r="C32" i="19"/>
  <c r="AE36" i="19" l="1"/>
  <c r="T34" i="19"/>
  <c r="AC34" i="19" s="1"/>
  <c r="AE34" i="19" s="1"/>
  <c r="AA33" i="19"/>
  <c r="Y33" i="19" s="1"/>
  <c r="AC33" i="19" s="1"/>
  <c r="AH34" i="19" l="1"/>
  <c r="AI34" i="19" s="1"/>
  <c r="AJ34" i="19" s="1"/>
  <c r="AB33" i="19"/>
  <c r="AH33" i="19"/>
  <c r="AI33" i="19" s="1"/>
  <c r="AJ33" i="19" s="1"/>
  <c r="AE33" i="19"/>
  <c r="AG33" i="19" s="1"/>
  <c r="U33" i="19"/>
  <c r="AF33" i="19" s="1"/>
  <c r="AK18" i="3" l="1"/>
  <c r="V22" i="19" l="1"/>
  <c r="AA22" i="19" s="1"/>
  <c r="X22" i="19" l="1"/>
  <c r="Y22" i="19" s="1"/>
  <c r="U22" i="19" l="1"/>
  <c r="T22" i="19"/>
  <c r="AC22" i="19" s="1"/>
  <c r="AH22" i="19" l="1"/>
  <c r="V23" i="19"/>
  <c r="V24" i="19" l="1"/>
  <c r="AN18" i="3" l="1"/>
  <c r="F18" i="3" l="1"/>
  <c r="AL18" i="3"/>
  <c r="J143" i="28" l="1"/>
  <c r="K143" i="28"/>
  <c r="H143" i="28"/>
  <c r="L143" i="28"/>
  <c r="C143" i="28"/>
  <c r="D143" i="28"/>
  <c r="B143" i="28"/>
  <c r="E143" i="28"/>
  <c r="G143" i="28"/>
  <c r="J151" i="28"/>
  <c r="D151" i="28"/>
  <c r="J152" i="28"/>
  <c r="J153" i="28"/>
  <c r="J158" i="28"/>
  <c r="J159" i="28" s="1"/>
  <c r="J144" i="28"/>
  <c r="J145" i="28"/>
  <c r="H151" i="28"/>
  <c r="K151" i="28"/>
  <c r="B151" i="28"/>
  <c r="K152" i="28"/>
  <c r="H152" i="28"/>
  <c r="L151" i="28"/>
  <c r="E151" i="28"/>
  <c r="G151" i="28"/>
  <c r="K153" i="28"/>
  <c r="B152" i="28"/>
  <c r="H153" i="28"/>
  <c r="L152" i="28"/>
  <c r="D152" i="28"/>
  <c r="C152" i="28"/>
  <c r="D153" i="28"/>
  <c r="G152" i="28"/>
  <c r="E152" i="28"/>
  <c r="B153" i="28"/>
  <c r="H158" i="28"/>
  <c r="H159" i="28" s="1"/>
  <c r="K158" i="28"/>
  <c r="K159" i="28" s="1"/>
  <c r="L153" i="28"/>
  <c r="E153" i="28"/>
  <c r="C158" i="28"/>
  <c r="C159" i="28" s="1"/>
  <c r="G153" i="28"/>
  <c r="C153" i="28"/>
  <c r="D158" i="28"/>
  <c r="B158" i="28"/>
  <c r="H144" i="28"/>
  <c r="L158" i="28"/>
  <c r="L159" i="28" s="1"/>
  <c r="K144" i="28"/>
  <c r="L144" i="28"/>
  <c r="C144" i="28"/>
  <c r="H145" i="28"/>
  <c r="D144" i="28"/>
  <c r="K145" i="28"/>
  <c r="E158" i="28"/>
  <c r="E159" i="28" s="1"/>
  <c r="B144" i="28"/>
  <c r="G158" i="28"/>
  <c r="G159" i="28" s="1"/>
  <c r="E144" i="28"/>
  <c r="G144" i="28"/>
  <c r="H146" i="28"/>
  <c r="K146" i="28"/>
  <c r="D145" i="28"/>
  <c r="C145" i="28"/>
  <c r="L145" i="28"/>
  <c r="B145" i="28"/>
  <c r="L146" i="28"/>
  <c r="B146" i="28"/>
  <c r="G145" i="28"/>
  <c r="E145" i="28"/>
  <c r="D146" i="28"/>
  <c r="C146" i="28"/>
  <c r="E146" i="28"/>
  <c r="G146" i="28"/>
  <c r="F146" i="28"/>
  <c r="H223" i="28"/>
  <c r="H224" i="28" s="1"/>
  <c r="K223" i="28"/>
  <c r="K224" i="28" s="1"/>
  <c r="L223" i="28"/>
  <c r="L224" i="28" s="1"/>
  <c r="D223" i="28"/>
  <c r="H175" i="28"/>
  <c r="H176" i="28" s="1"/>
  <c r="F31" i="19" s="1"/>
  <c r="J31" i="19" s="1"/>
  <c r="B223" i="28"/>
  <c r="K175" i="28"/>
  <c r="K176" i="28" s="1"/>
  <c r="C223" i="28"/>
  <c r="C224" i="28" s="1"/>
  <c r="D107" i="28"/>
  <c r="G223" i="28"/>
  <c r="G224" i="28" s="1"/>
  <c r="C107" i="28"/>
  <c r="C108" i="28" s="1"/>
  <c r="D175" i="28"/>
  <c r="K168" i="28"/>
  <c r="H168" i="28"/>
  <c r="B175" i="28"/>
  <c r="L175" i="28"/>
  <c r="L176" i="28" s="1"/>
  <c r="D168" i="28"/>
  <c r="L168" i="28"/>
  <c r="K169" i="28"/>
  <c r="C175" i="28"/>
  <c r="C176" i="28" s="1"/>
  <c r="E107" i="28"/>
  <c r="E108" i="28" s="1"/>
  <c r="G175" i="28"/>
  <c r="G176" i="28" s="1"/>
  <c r="E223" i="28"/>
  <c r="E224" i="28" s="1"/>
  <c r="B168" i="28"/>
  <c r="H169" i="28"/>
  <c r="D119" i="28"/>
  <c r="C119" i="28"/>
  <c r="B169" i="28"/>
  <c r="C168" i="28"/>
  <c r="G168" i="28"/>
  <c r="L169" i="28"/>
  <c r="E119" i="28"/>
  <c r="E121" i="28" s="1"/>
  <c r="E175" i="28"/>
  <c r="E176" i="28" s="1"/>
  <c r="F223" i="28"/>
  <c r="C120" i="28"/>
  <c r="F107" i="28"/>
  <c r="D120" i="28"/>
  <c r="K163" i="28"/>
  <c r="K164" i="28" s="1"/>
  <c r="H163" i="28"/>
  <c r="H164" i="28" s="1"/>
  <c r="F33" i="19" s="1"/>
  <c r="J33" i="19" s="1"/>
  <c r="H170" i="28"/>
  <c r="B163" i="28"/>
  <c r="K170" i="28"/>
  <c r="L163" i="28"/>
  <c r="L164" i="28" s="1"/>
  <c r="D169" i="28"/>
  <c r="G169" i="28"/>
  <c r="E168" i="28"/>
  <c r="C125" i="28"/>
  <c r="C169" i="28"/>
  <c r="D125" i="28"/>
  <c r="F119" i="28"/>
  <c r="F175" i="28"/>
  <c r="E120" i="28"/>
  <c r="F168" i="28"/>
  <c r="E125" i="28"/>
  <c r="E127" i="28" s="1"/>
  <c r="E169" i="28"/>
  <c r="B170" i="28"/>
  <c r="L170" i="28"/>
  <c r="D126" i="28"/>
  <c r="D163" i="28"/>
  <c r="C163" i="28"/>
  <c r="C164" i="28" s="1"/>
  <c r="F120" i="28"/>
  <c r="G163" i="28"/>
  <c r="G164" i="28" s="1"/>
  <c r="C126" i="28"/>
  <c r="E126" i="28"/>
  <c r="F125" i="28"/>
  <c r="D170" i="28"/>
  <c r="E163" i="28"/>
  <c r="E164" i="28" s="1"/>
  <c r="F169" i="28"/>
  <c r="G170" i="28"/>
  <c r="C170" i="28"/>
  <c r="D114" i="28"/>
  <c r="E114" i="28"/>
  <c r="E170" i="28"/>
  <c r="F163" i="28"/>
  <c r="F126" i="28"/>
  <c r="D131" i="28"/>
  <c r="C114" i="28"/>
  <c r="C131" i="28"/>
  <c r="F170" i="28"/>
  <c r="E131" i="28"/>
  <c r="E134" i="28" s="1"/>
  <c r="E132" i="28"/>
  <c r="C132" i="28"/>
  <c r="D132" i="28"/>
  <c r="D138" i="28"/>
  <c r="F131" i="28"/>
  <c r="C138" i="28"/>
  <c r="C139" i="28" s="1"/>
  <c r="V27" i="19" s="1"/>
  <c r="F114" i="28"/>
  <c r="C133" i="28"/>
  <c r="D133" i="28"/>
  <c r="E133" i="28"/>
  <c r="C51" i="28"/>
  <c r="D51" i="28"/>
  <c r="B112" i="28"/>
  <c r="F132" i="28"/>
  <c r="E138" i="28"/>
  <c r="E139" i="28" s="1"/>
  <c r="D112" i="28"/>
  <c r="C112" i="28"/>
  <c r="E51" i="28"/>
  <c r="F133" i="28"/>
  <c r="D113" i="28"/>
  <c r="C113" i="28"/>
  <c r="E112" i="28"/>
  <c r="F138" i="28"/>
  <c r="F113" i="28"/>
  <c r="E113" i="28"/>
  <c r="F112" i="28"/>
  <c r="G18" i="3"/>
  <c r="F164" i="28"/>
  <c r="F224" i="28"/>
  <c r="F121" i="28"/>
  <c r="F115" i="28"/>
  <c r="F171" i="28"/>
  <c r="F176" i="28"/>
  <c r="F134" i="28"/>
  <c r="F127" i="28"/>
  <c r="F108" i="28"/>
  <c r="F139" i="28"/>
  <c r="E147" i="28" l="1"/>
  <c r="E154" i="28"/>
  <c r="D224" i="28"/>
  <c r="H154" i="28"/>
  <c r="D176" i="28"/>
  <c r="J154" i="28"/>
  <c r="G154" i="28"/>
  <c r="K154" i="28"/>
  <c r="K171" i="28"/>
  <c r="H171" i="28"/>
  <c r="F32" i="19" s="1"/>
  <c r="J32" i="19" s="1"/>
  <c r="E32" i="19" s="1"/>
  <c r="C127" i="28"/>
  <c r="V25" i="19" s="1"/>
  <c r="D139" i="28"/>
  <c r="W27" i="19" s="1"/>
  <c r="X27" i="19" s="1"/>
  <c r="D164" i="28"/>
  <c r="C134" i="28"/>
  <c r="V26" i="19" s="1"/>
  <c r="C115" i="28"/>
  <c r="C171" i="28"/>
  <c r="E115" i="28"/>
  <c r="G171" i="28"/>
  <c r="L171" i="28"/>
  <c r="D108" i="28"/>
  <c r="C147" i="28"/>
  <c r="L154" i="28"/>
  <c r="L147" i="28"/>
  <c r="K147" i="28"/>
  <c r="G147" i="28"/>
  <c r="K31" i="19"/>
  <c r="L31" i="19"/>
  <c r="E31" i="19"/>
  <c r="H147" i="28"/>
  <c r="E33" i="19"/>
  <c r="L33" i="19"/>
  <c r="K33" i="19"/>
  <c r="C121" i="28"/>
  <c r="D121" i="28" s="1"/>
  <c r="W24" i="19" s="1"/>
  <c r="E171" i="28"/>
  <c r="D159" i="28"/>
  <c r="W31" i="19" s="1"/>
  <c r="B3" i="35"/>
  <c r="C41" i="28"/>
  <c r="C36" i="28"/>
  <c r="D41" i="28"/>
  <c r="D36" i="28"/>
  <c r="E41" i="28"/>
  <c r="E36" i="28"/>
  <c r="F41" i="28"/>
  <c r="B71" i="35"/>
  <c r="B36" i="35"/>
  <c r="D147" i="28" l="1"/>
  <c r="D127" i="28"/>
  <c r="W25" i="19" s="1"/>
  <c r="X25" i="19" s="1"/>
  <c r="K32" i="19"/>
  <c r="L32" i="19"/>
  <c r="AA27" i="19"/>
  <c r="Y27" i="19" s="1"/>
  <c r="AC27" i="19" s="1"/>
  <c r="AH27" i="19" s="1"/>
  <c r="C70" i="35"/>
  <c r="C3" i="35"/>
  <c r="B35" i="35"/>
  <c r="D115" i="28"/>
  <c r="W23" i="19" s="1"/>
  <c r="AA23" i="19" s="1"/>
  <c r="D134" i="28"/>
  <c r="W26" i="19" s="1"/>
  <c r="X26" i="19" s="1"/>
  <c r="X31" i="19"/>
  <c r="AA31" i="19"/>
  <c r="D171" i="28"/>
  <c r="AA24" i="19"/>
  <c r="X24" i="19"/>
  <c r="B50" i="35"/>
  <c r="B8" i="35"/>
  <c r="C7" i="35"/>
  <c r="C8" i="35"/>
  <c r="B6" i="35"/>
  <c r="B5" i="35"/>
  <c r="B7" i="35"/>
  <c r="C9" i="35"/>
  <c r="C6" i="35"/>
  <c r="B9" i="35"/>
  <c r="C5" i="35"/>
  <c r="B10" i="35"/>
  <c r="C10" i="35"/>
  <c r="C11" i="35"/>
  <c r="B11" i="35"/>
  <c r="C12" i="35"/>
  <c r="B12" i="35"/>
  <c r="C13" i="35"/>
  <c r="B13" i="35"/>
  <c r="C14" i="35"/>
  <c r="C16" i="35"/>
  <c r="B14" i="35"/>
  <c r="B15" i="35"/>
  <c r="C15" i="35"/>
  <c r="B16" i="35"/>
  <c r="C17" i="35"/>
  <c r="B17" i="35"/>
  <c r="C18" i="35"/>
  <c r="B18" i="35"/>
  <c r="B19" i="35"/>
  <c r="C19" i="35"/>
  <c r="C20" i="35"/>
  <c r="B20" i="35"/>
  <c r="B21" i="35"/>
  <c r="B23" i="35"/>
  <c r="C22" i="35"/>
  <c r="C25" i="35"/>
  <c r="C21" i="35"/>
  <c r="B25" i="35"/>
  <c r="B22" i="35"/>
  <c r="C24" i="35"/>
  <c r="B24" i="35"/>
  <c r="B26" i="35"/>
  <c r="C23" i="35"/>
  <c r="C27" i="35"/>
  <c r="C29" i="35"/>
  <c r="C26" i="35"/>
  <c r="B27" i="35"/>
  <c r="C30" i="35"/>
  <c r="C28" i="35"/>
  <c r="B28" i="35"/>
  <c r="B29" i="35"/>
  <c r="C4" i="35"/>
  <c r="C31" i="35"/>
  <c r="B4" i="35"/>
  <c r="C33" i="35"/>
  <c r="B31" i="35"/>
  <c r="B30" i="35"/>
  <c r="B33" i="35"/>
  <c r="B32" i="35"/>
  <c r="C32" i="35"/>
  <c r="C35" i="35"/>
  <c r="B34" i="35"/>
  <c r="C34" i="35"/>
  <c r="B39" i="35"/>
  <c r="C37" i="35"/>
  <c r="C38" i="35"/>
  <c r="C36" i="35"/>
  <c r="B38" i="35"/>
  <c r="B37" i="35"/>
  <c r="C39" i="35"/>
  <c r="B72" i="35"/>
  <c r="B49" i="35"/>
  <c r="B42" i="35"/>
  <c r="B43" i="35"/>
  <c r="B44" i="35"/>
  <c r="C42" i="35"/>
  <c r="C45" i="35"/>
  <c r="B46" i="35"/>
  <c r="B45" i="35"/>
  <c r="C43" i="35"/>
  <c r="C44" i="35"/>
  <c r="B47" i="35"/>
  <c r="C46" i="35"/>
  <c r="B48" i="35"/>
  <c r="C47" i="35"/>
  <c r="C48" i="35"/>
  <c r="B53" i="35"/>
  <c r="B51" i="35"/>
  <c r="C49" i="35"/>
  <c r="C53" i="35"/>
  <c r="C50" i="35"/>
  <c r="C54" i="35"/>
  <c r="B54" i="35"/>
  <c r="C51" i="35"/>
  <c r="B52" i="35"/>
  <c r="C52" i="35"/>
  <c r="C56" i="35"/>
  <c r="B55" i="35"/>
  <c r="B41" i="35"/>
  <c r="B57" i="35"/>
  <c r="B56" i="35"/>
  <c r="B59" i="35"/>
  <c r="B58" i="35"/>
  <c r="C41" i="35"/>
  <c r="B63" i="35"/>
  <c r="C5" i="36" s="1"/>
  <c r="C57" i="35"/>
  <c r="C40" i="35"/>
  <c r="B40" i="35"/>
  <c r="C55" i="35"/>
  <c r="B60" i="35"/>
  <c r="C58" i="35"/>
  <c r="C59" i="35"/>
  <c r="B61" i="35"/>
  <c r="C60" i="35"/>
  <c r="C61" i="35"/>
  <c r="B62" i="35"/>
  <c r="B64" i="35"/>
  <c r="C62" i="35"/>
  <c r="B67" i="35"/>
  <c r="B66" i="35"/>
  <c r="B65" i="35"/>
  <c r="C67" i="35"/>
  <c r="C64" i="35"/>
  <c r="C63" i="35"/>
  <c r="B68" i="35"/>
  <c r="B70" i="35"/>
  <c r="C69" i="35"/>
  <c r="B69" i="35"/>
  <c r="B32" i="37" s="1"/>
  <c r="C66" i="35"/>
  <c r="C65" i="35"/>
  <c r="C68" i="35"/>
  <c r="C71" i="35"/>
  <c r="J112" i="28"/>
  <c r="C31" i="28"/>
  <c r="C32" i="28" s="1"/>
  <c r="E31" i="28"/>
  <c r="E32" i="28" s="1"/>
  <c r="D31" i="28"/>
  <c r="C42" i="28"/>
  <c r="E42" i="28"/>
  <c r="D42" i="28"/>
  <c r="F42" i="28"/>
  <c r="D45" i="28"/>
  <c r="C45" i="28"/>
  <c r="C26" i="28"/>
  <c r="C27" i="28" s="1"/>
  <c r="C21" i="28"/>
  <c r="C22" i="28" s="1"/>
  <c r="E45" i="28"/>
  <c r="D21" i="28"/>
  <c r="E21" i="28"/>
  <c r="E22" i="28" s="1"/>
  <c r="C87" i="28"/>
  <c r="D26" i="28"/>
  <c r="F43" i="28"/>
  <c r="E43" i="28"/>
  <c r="C44" i="28"/>
  <c r="D43" i="28"/>
  <c r="E26" i="28"/>
  <c r="E27" i="28" s="1"/>
  <c r="D44" i="28"/>
  <c r="C43" i="28"/>
  <c r="E87" i="28"/>
  <c r="D75" i="28"/>
  <c r="E44" i="28"/>
  <c r="D81" i="28"/>
  <c r="E86" i="28"/>
  <c r="F87" i="28"/>
  <c r="D87" i="28"/>
  <c r="C81" i="28"/>
  <c r="C86" i="28"/>
  <c r="F44" i="28"/>
  <c r="C75" i="28"/>
  <c r="F86" i="28"/>
  <c r="D80" i="28"/>
  <c r="C69" i="28"/>
  <c r="E81" i="28"/>
  <c r="D86" i="28"/>
  <c r="E80" i="28"/>
  <c r="D69" i="28"/>
  <c r="F80" i="28"/>
  <c r="C80" i="28"/>
  <c r="F81" i="28"/>
  <c r="C74" i="28"/>
  <c r="F75" i="28"/>
  <c r="E74" i="28"/>
  <c r="D74" i="28"/>
  <c r="C68" i="28"/>
  <c r="C63" i="28"/>
  <c r="D63" i="28"/>
  <c r="F69" i="28"/>
  <c r="E68" i="28"/>
  <c r="D56" i="28"/>
  <c r="E75" i="28"/>
  <c r="F63" i="28"/>
  <c r="F68" i="28"/>
  <c r="E69" i="28"/>
  <c r="F74" i="28"/>
  <c r="D62" i="28"/>
  <c r="C62" i="28"/>
  <c r="E62" i="28"/>
  <c r="D68" i="28"/>
  <c r="E63" i="28"/>
  <c r="D57" i="28"/>
  <c r="E57" i="28"/>
  <c r="D16" i="28"/>
  <c r="C16" i="28"/>
  <c r="C17" i="28" s="1"/>
  <c r="F56" i="28"/>
  <c r="C57" i="28"/>
  <c r="C56" i="28"/>
  <c r="E56" i="28"/>
  <c r="F62" i="28"/>
  <c r="C11" i="28"/>
  <c r="C12" i="28" s="1"/>
  <c r="E16" i="28"/>
  <c r="E17" i="28" s="1"/>
  <c r="D195" i="28"/>
  <c r="F57" i="28"/>
  <c r="D11" i="28"/>
  <c r="E11" i="28"/>
  <c r="E12" i="28" s="1"/>
  <c r="C195" i="28"/>
  <c r="C185" i="28"/>
  <c r="C186" i="28" s="1"/>
  <c r="B37" i="19" s="1"/>
  <c r="D37" i="19" s="1"/>
  <c r="G37" i="19" s="1"/>
  <c r="E195" i="28"/>
  <c r="E185" i="28"/>
  <c r="E186" i="28" s="1"/>
  <c r="D185" i="28"/>
  <c r="F195" i="28"/>
  <c r="F185" i="28"/>
  <c r="E206" i="28"/>
  <c r="C208" i="28"/>
  <c r="D207" i="28"/>
  <c r="D206" i="28"/>
  <c r="C207" i="28"/>
  <c r="E201" i="28"/>
  <c r="E202" i="28" s="1"/>
  <c r="E207" i="28"/>
  <c r="F201" i="28"/>
  <c r="C206" i="28"/>
  <c r="D208" i="28"/>
  <c r="D201" i="28"/>
  <c r="C201" i="28"/>
  <c r="C202" i="28" s="1"/>
  <c r="D213" i="28"/>
  <c r="C213" i="28"/>
  <c r="C214" i="28" s="1"/>
  <c r="E208" i="28"/>
  <c r="F207" i="28"/>
  <c r="F206" i="28"/>
  <c r="F208" i="28"/>
  <c r="E213" i="28"/>
  <c r="E214" i="28" s="1"/>
  <c r="F213" i="28"/>
  <c r="J169" i="28"/>
  <c r="I175" i="28"/>
  <c r="I176" i="28" s="1"/>
  <c r="J223" i="28"/>
  <c r="J224" i="28" s="1"/>
  <c r="J168" i="28"/>
  <c r="J175" i="28"/>
  <c r="J176" i="28" s="1"/>
  <c r="I163" i="28"/>
  <c r="I164" i="28" s="1"/>
  <c r="I146" i="28"/>
  <c r="J163" i="28"/>
  <c r="J164" i="28" s="1"/>
  <c r="J146" i="28"/>
  <c r="I168" i="28"/>
  <c r="I169" i="28"/>
  <c r="I223" i="28"/>
  <c r="I224" i="28" s="1"/>
  <c r="I112" i="28"/>
  <c r="J170" i="28"/>
  <c r="I170" i="28"/>
  <c r="J207" i="28"/>
  <c r="B208" i="28"/>
  <c r="K206" i="28"/>
  <c r="I185" i="28"/>
  <c r="I186" i="28" s="1"/>
  <c r="H185" i="28"/>
  <c r="H186" i="28" s="1"/>
  <c r="F37" i="19" s="1"/>
  <c r="I195" i="28"/>
  <c r="L213" i="28"/>
  <c r="L214" i="28" s="1"/>
  <c r="L113" i="28"/>
  <c r="K132" i="28"/>
  <c r="L45" i="28"/>
  <c r="H114" i="28"/>
  <c r="K45" i="28"/>
  <c r="I208" i="28"/>
  <c r="G74" i="28"/>
  <c r="H207" i="28"/>
  <c r="L206" i="28"/>
  <c r="I107" i="28"/>
  <c r="I108" i="28" s="1"/>
  <c r="I213" i="28"/>
  <c r="I214" i="28" s="1"/>
  <c r="K57" i="28"/>
  <c r="J74" i="28"/>
  <c r="L69" i="28"/>
  <c r="B125" i="28"/>
  <c r="B43" i="28"/>
  <c r="B42" i="28"/>
  <c r="K185" i="28"/>
  <c r="K186" i="28" s="1"/>
  <c r="K119" i="28"/>
  <c r="J62" i="28"/>
  <c r="L119" i="28"/>
  <c r="L133" i="28"/>
  <c r="B132" i="28"/>
  <c r="L195" i="28"/>
  <c r="G86" i="28"/>
  <c r="H44" i="28"/>
  <c r="J81" i="28"/>
  <c r="J82" i="28" s="1"/>
  <c r="I87" i="28"/>
  <c r="I88" i="28" s="1"/>
  <c r="K113" i="28"/>
  <c r="K74" i="28"/>
  <c r="K120" i="28"/>
  <c r="L43" i="28"/>
  <c r="G195" i="28"/>
  <c r="B113" i="28"/>
  <c r="I125" i="28"/>
  <c r="J87" i="28"/>
  <c r="J88" i="28" s="1"/>
  <c r="G75" i="28"/>
  <c r="H42" i="28"/>
  <c r="L63" i="28"/>
  <c r="H213" i="28"/>
  <c r="H214" i="28" s="1"/>
  <c r="F40" i="19" s="1"/>
  <c r="K138" i="28"/>
  <c r="K139" i="28" s="1"/>
  <c r="I132" i="28"/>
  <c r="B74" i="28"/>
  <c r="I119" i="28"/>
  <c r="K207" i="28"/>
  <c r="J107" i="28"/>
  <c r="J108" i="28" s="1"/>
  <c r="J113" i="28"/>
  <c r="H138" i="28"/>
  <c r="H139" i="28" s="1"/>
  <c r="L114" i="28"/>
  <c r="I80" i="28"/>
  <c r="G125" i="28"/>
  <c r="I206" i="28"/>
  <c r="K107" i="28"/>
  <c r="K108" i="28" s="1"/>
  <c r="I86" i="28"/>
  <c r="L126" i="28"/>
  <c r="H69" i="28"/>
  <c r="K195" i="28"/>
  <c r="K43" i="28"/>
  <c r="G41" i="28"/>
  <c r="B185" i="28"/>
  <c r="G43" i="28"/>
  <c r="L201" i="28"/>
  <c r="L202" i="28" s="1"/>
  <c r="B207" i="28"/>
  <c r="J133" i="28"/>
  <c r="G68" i="28"/>
  <c r="I62" i="28"/>
  <c r="G42" i="28"/>
  <c r="J86" i="28"/>
  <c r="I120" i="28"/>
  <c r="K86" i="28"/>
  <c r="B201" i="28"/>
  <c r="H80" i="28"/>
  <c r="K63" i="28"/>
  <c r="G44" i="28"/>
  <c r="B114" i="28"/>
  <c r="J56" i="28"/>
  <c r="G206" i="28"/>
  <c r="H133" i="28"/>
  <c r="H120" i="28"/>
  <c r="L87" i="28"/>
  <c r="L107" i="28"/>
  <c r="L108" i="28" s="1"/>
  <c r="G201" i="28"/>
  <c r="G202" i="28" s="1"/>
  <c r="B63" i="28"/>
  <c r="G207" i="28"/>
  <c r="K42" i="28"/>
  <c r="H45" i="28"/>
  <c r="L86" i="28"/>
  <c r="G57" i="28"/>
  <c r="J45" i="28"/>
  <c r="H195" i="28"/>
  <c r="J41" i="28"/>
  <c r="J138" i="28"/>
  <c r="J139" i="28" s="1"/>
  <c r="J69" i="28"/>
  <c r="J70" i="28" s="1"/>
  <c r="K41" i="28"/>
  <c r="B87" i="28"/>
  <c r="L41" i="28"/>
  <c r="B57" i="28"/>
  <c r="L56" i="28"/>
  <c r="B80" i="28"/>
  <c r="J206" i="28"/>
  <c r="H131" i="28"/>
  <c r="K213" i="28"/>
  <c r="K214" i="28" s="1"/>
  <c r="H63" i="28"/>
  <c r="J201" i="28"/>
  <c r="J202" i="28" s="1"/>
  <c r="J68" i="28"/>
  <c r="B56" i="28"/>
  <c r="G80" i="28"/>
  <c r="B81" i="28"/>
  <c r="H132" i="28"/>
  <c r="H57" i="28"/>
  <c r="K81" i="28"/>
  <c r="K131" i="28"/>
  <c r="I44" i="28"/>
  <c r="G63" i="28"/>
  <c r="J42" i="28"/>
  <c r="H68" i="28"/>
  <c r="H56" i="28"/>
  <c r="L57" i="28"/>
  <c r="G87" i="28"/>
  <c r="G119" i="28"/>
  <c r="J80" i="28"/>
  <c r="I113" i="28"/>
  <c r="B133" i="28"/>
  <c r="J208" i="28"/>
  <c r="G45" i="28"/>
  <c r="K87" i="28"/>
  <c r="G81" i="28"/>
  <c r="G126" i="28"/>
  <c r="L208" i="28"/>
  <c r="I138" i="28"/>
  <c r="I139" i="28" s="1"/>
  <c r="J125" i="28"/>
  <c r="I81" i="28"/>
  <c r="I82" i="28" s="1"/>
  <c r="B120" i="28"/>
  <c r="H208" i="28"/>
  <c r="K44" i="28"/>
  <c r="L68" i="28"/>
  <c r="B107" i="28"/>
  <c r="G120" i="28"/>
  <c r="J131" i="28"/>
  <c r="H74" i="28"/>
  <c r="I68" i="28"/>
  <c r="K133" i="28"/>
  <c r="L62" i="28"/>
  <c r="J75" i="28"/>
  <c r="J76" i="28" s="1"/>
  <c r="G131" i="28"/>
  <c r="I56" i="28"/>
  <c r="H75" i="28"/>
  <c r="G114" i="28"/>
  <c r="K126" i="28"/>
  <c r="H125" i="28"/>
  <c r="G213" i="28"/>
  <c r="G214" i="28" s="1"/>
  <c r="I133" i="28"/>
  <c r="B131" i="28"/>
  <c r="J120" i="28"/>
  <c r="I75" i="28"/>
  <c r="I76" i="28" s="1"/>
  <c r="B138" i="28"/>
  <c r="G69" i="28"/>
  <c r="K114" i="28"/>
  <c r="J213" i="28"/>
  <c r="J214" i="28" s="1"/>
  <c r="L138" i="28"/>
  <c r="L139" i="28" s="1"/>
  <c r="H119" i="28"/>
  <c r="K69" i="28"/>
  <c r="K68" i="28"/>
  <c r="H86" i="28"/>
  <c r="I63" i="28"/>
  <c r="I64" i="28" s="1"/>
  <c r="I69" i="28"/>
  <c r="I70" i="28" s="1"/>
  <c r="K125" i="28"/>
  <c r="H81" i="28"/>
  <c r="H126" i="28"/>
  <c r="B44" i="28"/>
  <c r="I201" i="28"/>
  <c r="I202" i="28" s="1"/>
  <c r="L125" i="28"/>
  <c r="I114" i="28"/>
  <c r="K80" i="28"/>
  <c r="B69" i="28"/>
  <c r="G185" i="28"/>
  <c r="G186" i="28" s="1"/>
  <c r="I42" i="28"/>
  <c r="J119" i="28"/>
  <c r="J185" i="28"/>
  <c r="J186" i="28" s="1"/>
  <c r="B195" i="28"/>
  <c r="I57" i="28"/>
  <c r="I58" i="28" s="1"/>
  <c r="G133" i="28"/>
  <c r="G107" i="28"/>
  <c r="G108" i="28" s="1"/>
  <c r="J57" i="28"/>
  <c r="J58" i="28" s="1"/>
  <c r="H62" i="28"/>
  <c r="B213" i="28"/>
  <c r="B206" i="28"/>
  <c r="B68" i="28"/>
  <c r="H107" i="28"/>
  <c r="H108" i="28" s="1"/>
  <c r="F21" i="19" s="1"/>
  <c r="I126" i="28"/>
  <c r="J126" i="28"/>
  <c r="J132" i="28"/>
  <c r="L81" i="28"/>
  <c r="L131" i="28"/>
  <c r="J114" i="28"/>
  <c r="L44" i="28"/>
  <c r="B126" i="28"/>
  <c r="H87" i="28"/>
  <c r="K56" i="28"/>
  <c r="G138" i="28"/>
  <c r="G139" i="28" s="1"/>
  <c r="I74" i="28"/>
  <c r="H43" i="28"/>
  <c r="J44" i="28"/>
  <c r="B86" i="28"/>
  <c r="H206" i="28"/>
  <c r="L75" i="28"/>
  <c r="K208" i="28"/>
  <c r="I131" i="28"/>
  <c r="G62" i="28"/>
  <c r="H41" i="28"/>
  <c r="I41" i="28"/>
  <c r="B75" i="28"/>
  <c r="L42" i="28"/>
  <c r="L132" i="28"/>
  <c r="J63" i="28"/>
  <c r="J64" i="28" s="1"/>
  <c r="K62" i="28"/>
  <c r="G56" i="28"/>
  <c r="B62" i="28"/>
  <c r="I43" i="28"/>
  <c r="L207" i="28"/>
  <c r="H201" i="28"/>
  <c r="H202" i="28" s="1"/>
  <c r="F38" i="19" s="1"/>
  <c r="B41" i="28"/>
  <c r="L120" i="28"/>
  <c r="B45" i="28"/>
  <c r="B119" i="28"/>
  <c r="G132" i="28"/>
  <c r="L185" i="28"/>
  <c r="L186" i="28" s="1"/>
  <c r="L80" i="28"/>
  <c r="K201" i="28"/>
  <c r="K202" i="28" s="1"/>
  <c r="K75" i="28"/>
  <c r="I207" i="28"/>
  <c r="J43" i="28"/>
  <c r="I45" i="28"/>
  <c r="G208" i="28"/>
  <c r="J195" i="28"/>
  <c r="L74" i="28"/>
  <c r="F45" i="28"/>
  <c r="H112" i="28"/>
  <c r="H113" i="28"/>
  <c r="J11" i="28"/>
  <c r="J12" i="28" s="1"/>
  <c r="H11" i="28"/>
  <c r="H12" i="28" s="1"/>
  <c r="B11" i="28"/>
  <c r="G11" i="28"/>
  <c r="G12" i="28" s="1"/>
  <c r="K11" i="28"/>
  <c r="K12" i="28" s="1"/>
  <c r="L11" i="28"/>
  <c r="L12" i="28" s="1"/>
  <c r="I11" i="28"/>
  <c r="I12" i="28" s="1"/>
  <c r="F11" i="28"/>
  <c r="B51" i="28"/>
  <c r="F51" i="28"/>
  <c r="L16" i="28"/>
  <c r="L17" i="28" s="1"/>
  <c r="H16" i="28"/>
  <c r="H17" i="28" s="1"/>
  <c r="K26" i="28"/>
  <c r="K27" i="28" s="1"/>
  <c r="G51" i="28"/>
  <c r="G52" i="28" s="1"/>
  <c r="H36" i="28"/>
  <c r="H37" i="28" s="1"/>
  <c r="F16" i="28"/>
  <c r="F36" i="28"/>
  <c r="K51" i="28"/>
  <c r="K52" i="28" s="1"/>
  <c r="E52" i="28"/>
  <c r="L36" i="28"/>
  <c r="L37" i="28" s="1"/>
  <c r="J16" i="28"/>
  <c r="J17" i="28" s="1"/>
  <c r="K6" i="28"/>
  <c r="K7" i="28" s="1"/>
  <c r="E37" i="28"/>
  <c r="F31" i="28"/>
  <c r="B36" i="28"/>
  <c r="I16" i="28"/>
  <c r="I17" i="28" s="1"/>
  <c r="C37" i="28"/>
  <c r="F26" i="19"/>
  <c r="F20" i="19"/>
  <c r="G26" i="28"/>
  <c r="G27" i="28" s="1"/>
  <c r="B16" i="28"/>
  <c r="G36" i="28"/>
  <c r="G37" i="28" s="1"/>
  <c r="K36" i="28"/>
  <c r="K37" i="28" s="1"/>
  <c r="K21" i="28"/>
  <c r="K22" i="28" s="1"/>
  <c r="K16" i="28"/>
  <c r="K17" i="28" s="1"/>
  <c r="I51" i="28"/>
  <c r="I52" i="28" s="1"/>
  <c r="J51" i="28"/>
  <c r="J52" i="28" s="1"/>
  <c r="J31" i="28"/>
  <c r="J32" i="28" s="1"/>
  <c r="H26" i="28"/>
  <c r="H27" i="28" s="1"/>
  <c r="G31" i="28"/>
  <c r="G32" i="28" s="1"/>
  <c r="H51" i="28"/>
  <c r="B31" i="28"/>
  <c r="K31" i="28"/>
  <c r="K32" i="28" s="1"/>
  <c r="G6" i="28"/>
  <c r="G7" i="28" s="1"/>
  <c r="B21" i="28"/>
  <c r="H21" i="28"/>
  <c r="H22" i="28" s="1"/>
  <c r="I36" i="28"/>
  <c r="I37" i="28" s="1"/>
  <c r="G21" i="28"/>
  <c r="G22" i="28" s="1"/>
  <c r="J26" i="28"/>
  <c r="J27" i="28" s="1"/>
  <c r="B6" i="28"/>
  <c r="B26" i="28"/>
  <c r="J36" i="28"/>
  <c r="J37" i="28" s="1"/>
  <c r="J6" i="28"/>
  <c r="J7" i="28" s="1"/>
  <c r="I21" i="28"/>
  <c r="I22" i="28" s="1"/>
  <c r="H31" i="28"/>
  <c r="H32" i="28" s="1"/>
  <c r="J21" i="28"/>
  <c r="J22" i="28" s="1"/>
  <c r="C52" i="28"/>
  <c r="L51" i="28"/>
  <c r="L52" i="28" s="1"/>
  <c r="G16" i="28"/>
  <c r="G17" i="28" s="1"/>
  <c r="L21" i="28"/>
  <c r="L22" i="28" s="1"/>
  <c r="L31" i="28"/>
  <c r="L32" i="28" s="1"/>
  <c r="I31" i="28"/>
  <c r="I32" i="28" s="1"/>
  <c r="L26" i="28"/>
  <c r="L27" i="28" s="1"/>
  <c r="I26" i="28"/>
  <c r="I27" i="28" s="1"/>
  <c r="F21" i="28"/>
  <c r="F26" i="28"/>
  <c r="F46" i="28"/>
  <c r="F17" i="28"/>
  <c r="F27" i="28"/>
  <c r="F186" i="28"/>
  <c r="F209" i="28"/>
  <c r="F37" i="28"/>
  <c r="F32" i="28"/>
  <c r="F70" i="28"/>
  <c r="F202" i="28"/>
  <c r="F22" i="28"/>
  <c r="F88" i="28"/>
  <c r="F64" i="28"/>
  <c r="F12" i="28"/>
  <c r="F58" i="28"/>
  <c r="F76" i="28"/>
  <c r="F82" i="28"/>
  <c r="F214" i="28"/>
  <c r="B34" i="37" l="1"/>
  <c r="AA25" i="19"/>
  <c r="Y25" i="19" s="1"/>
  <c r="U25" i="19" s="1"/>
  <c r="U27" i="19"/>
  <c r="B33" i="37"/>
  <c r="Y24" i="19"/>
  <c r="U24" i="19" s="1"/>
  <c r="X23" i="19"/>
  <c r="Y23" i="19" s="1"/>
  <c r="AA26" i="19"/>
  <c r="AB23" i="19"/>
  <c r="Y31" i="19"/>
  <c r="U31" i="19" s="1"/>
  <c r="B31" i="37"/>
  <c r="B7" i="37"/>
  <c r="B73" i="35"/>
  <c r="B35" i="37"/>
  <c r="C72" i="35"/>
  <c r="V10" i="19"/>
  <c r="K58" i="28"/>
  <c r="E70" i="28"/>
  <c r="J37" i="19"/>
  <c r="K37" i="19" s="1"/>
  <c r="V41" i="19"/>
  <c r="B40" i="19"/>
  <c r="D40" i="19" s="1"/>
  <c r="G40" i="19" s="1"/>
  <c r="J40" i="19" s="1"/>
  <c r="V39" i="19"/>
  <c r="B38" i="19"/>
  <c r="D38" i="19" s="1"/>
  <c r="G38" i="19" s="1"/>
  <c r="J38" i="19" s="1"/>
  <c r="E209" i="28"/>
  <c r="AD10" i="19"/>
  <c r="D202" i="28"/>
  <c r="E88" i="28"/>
  <c r="E58" i="28"/>
  <c r="AD41" i="19"/>
  <c r="AD38" i="19"/>
  <c r="AD21" i="19"/>
  <c r="F19" i="19"/>
  <c r="E64" i="28"/>
  <c r="E82" i="28"/>
  <c r="D214" i="28"/>
  <c r="AD22" i="19"/>
  <c r="AD39" i="19"/>
  <c r="AD27" i="19"/>
  <c r="C209" i="28"/>
  <c r="E76" i="28"/>
  <c r="V5" i="19"/>
  <c r="V21" i="19"/>
  <c r="AA21" i="19" s="1"/>
  <c r="V12" i="19"/>
  <c r="V8" i="19"/>
  <c r="V11" i="19"/>
  <c r="D186" i="28"/>
  <c r="V38" i="19"/>
  <c r="I134" i="28"/>
  <c r="H58" i="28"/>
  <c r="L64" i="28"/>
  <c r="G58" i="28"/>
  <c r="L134" i="28"/>
  <c r="J121" i="28"/>
  <c r="J209" i="28"/>
  <c r="L76" i="28"/>
  <c r="K64" i="28"/>
  <c r="G64" i="28"/>
  <c r="L127" i="28"/>
  <c r="H88" i="28"/>
  <c r="H82" i="28"/>
  <c r="G76" i="28"/>
  <c r="J171" i="28"/>
  <c r="J147" i="28"/>
  <c r="I171" i="28"/>
  <c r="K70" i="28"/>
  <c r="G82" i="28"/>
  <c r="H64" i="28"/>
  <c r="G209" i="28"/>
  <c r="I127" i="28"/>
  <c r="I121" i="28"/>
  <c r="I115" i="28"/>
  <c r="I209" i="28"/>
  <c r="C76" i="28"/>
  <c r="G121" i="28"/>
  <c r="J134" i="28"/>
  <c r="H134" i="28"/>
  <c r="F25" i="19" s="1"/>
  <c r="L88" i="28"/>
  <c r="C82" i="28"/>
  <c r="H115" i="28"/>
  <c r="K88" i="28"/>
  <c r="K46" i="28"/>
  <c r="K127" i="28"/>
  <c r="G134" i="28"/>
  <c r="E46" i="28"/>
  <c r="C46" i="28"/>
  <c r="H46" i="28"/>
  <c r="H127" i="28"/>
  <c r="F24" i="19" s="1"/>
  <c r="L70" i="28"/>
  <c r="H70" i="28"/>
  <c r="J115" i="28"/>
  <c r="C70" i="28"/>
  <c r="C88" i="28"/>
  <c r="L82" i="28"/>
  <c r="H121" i="28"/>
  <c r="H76" i="28"/>
  <c r="K134" i="28"/>
  <c r="L58" i="28"/>
  <c r="J46" i="28"/>
  <c r="K209" i="28"/>
  <c r="G127" i="28"/>
  <c r="L121" i="28"/>
  <c r="H209" i="28"/>
  <c r="F39" i="19" s="1"/>
  <c r="C58" i="28"/>
  <c r="K76" i="28"/>
  <c r="G46" i="28"/>
  <c r="J127" i="28"/>
  <c r="G70" i="28"/>
  <c r="K121" i="28"/>
  <c r="C64" i="28"/>
  <c r="K82" i="28"/>
  <c r="L46" i="28"/>
  <c r="I46" i="28"/>
  <c r="G88" i="28"/>
  <c r="L209" i="28"/>
  <c r="B5" i="19"/>
  <c r="F5" i="19"/>
  <c r="AD7" i="19"/>
  <c r="AD5" i="19"/>
  <c r="AD6" i="19"/>
  <c r="AD8" i="19"/>
  <c r="V6" i="19"/>
  <c r="V7" i="19"/>
  <c r="H52" i="28"/>
  <c r="B4" i="19"/>
  <c r="D27" i="28"/>
  <c r="W7" i="19" s="1"/>
  <c r="D12" i="28"/>
  <c r="W5" i="19" s="1"/>
  <c r="D17" i="28"/>
  <c r="B26" i="19"/>
  <c r="D26" i="19" s="1"/>
  <c r="B21" i="19"/>
  <c r="D21" i="19" s="1"/>
  <c r="C21" i="19"/>
  <c r="D37" i="28"/>
  <c r="D52" i="28"/>
  <c r="W12" i="19" s="1"/>
  <c r="X12" i="19" s="1"/>
  <c r="B22" i="19"/>
  <c r="D22" i="19" s="1"/>
  <c r="C22" i="19"/>
  <c r="D22" i="28"/>
  <c r="W8" i="19" s="1"/>
  <c r="D32" i="28"/>
  <c r="B20" i="19"/>
  <c r="D20" i="19" s="1"/>
  <c r="C20" i="19"/>
  <c r="B25" i="19"/>
  <c r="D25" i="19" s="1"/>
  <c r="C25" i="19"/>
  <c r="B12" i="19"/>
  <c r="D12" i="19" s="1"/>
  <c r="B15" i="19"/>
  <c r="D15" i="19" s="1"/>
  <c r="B19" i="19"/>
  <c r="D19" i="19" s="1"/>
  <c r="C19" i="19"/>
  <c r="B13" i="19"/>
  <c r="D13" i="19" s="1"/>
  <c r="B23" i="19"/>
  <c r="D23" i="19" s="1"/>
  <c r="C23" i="19"/>
  <c r="B24" i="19"/>
  <c r="D24" i="19" s="1"/>
  <c r="C24" i="19"/>
  <c r="T25" i="19" l="1"/>
  <c r="AC25" i="19" s="1"/>
  <c r="AH25" i="19" s="1"/>
  <c r="T24" i="19"/>
  <c r="AC24" i="19" s="1"/>
  <c r="AH24" i="19" s="1"/>
  <c r="T31" i="19"/>
  <c r="AC31" i="19" s="1"/>
  <c r="AH31" i="19" s="1"/>
  <c r="AI31" i="19" s="1"/>
  <c r="AJ31" i="19" s="1"/>
  <c r="Y26" i="19"/>
  <c r="AB26" i="19"/>
  <c r="AC23" i="19"/>
  <c r="AH23" i="19" s="1"/>
  <c r="U23" i="19"/>
  <c r="B74" i="35"/>
  <c r="C73" i="35"/>
  <c r="AA12" i="19"/>
  <c r="Y12" i="19" s="1"/>
  <c r="W10" i="19"/>
  <c r="X10" i="19" s="1"/>
  <c r="F15" i="19"/>
  <c r="B17" i="19"/>
  <c r="D17" i="19" s="1"/>
  <c r="G17" i="19" s="1"/>
  <c r="B14" i="19"/>
  <c r="D14" i="19" s="1"/>
  <c r="G14" i="19" s="1"/>
  <c r="F6" i="19"/>
  <c r="V9" i="19"/>
  <c r="B16" i="19"/>
  <c r="D16" i="19" s="1"/>
  <c r="G16" i="19" s="1"/>
  <c r="F16" i="19"/>
  <c r="F17" i="19"/>
  <c r="F12" i="19"/>
  <c r="AA5" i="19"/>
  <c r="AA7" i="19"/>
  <c r="AA8" i="19"/>
  <c r="B75" i="35"/>
  <c r="L37" i="19"/>
  <c r="E37" i="19"/>
  <c r="F14" i="19"/>
  <c r="F22" i="19"/>
  <c r="C41" i="19"/>
  <c r="E38" i="19"/>
  <c r="L38" i="19"/>
  <c r="K38" i="19"/>
  <c r="AE27" i="19"/>
  <c r="AI27" i="19"/>
  <c r="AJ27" i="19" s="1"/>
  <c r="AE22" i="19"/>
  <c r="AI22" i="19"/>
  <c r="AJ22" i="19" s="1"/>
  <c r="AD11" i="19"/>
  <c r="F23" i="19"/>
  <c r="W41" i="19"/>
  <c r="X41" i="19" s="1"/>
  <c r="C40" i="19"/>
  <c r="V40" i="19"/>
  <c r="B39" i="19"/>
  <c r="D39" i="19" s="1"/>
  <c r="G39" i="19" s="1"/>
  <c r="J39" i="19" s="1"/>
  <c r="W39" i="19"/>
  <c r="X39" i="19" s="1"/>
  <c r="C38" i="19"/>
  <c r="F7" i="19"/>
  <c r="F13" i="19"/>
  <c r="W38" i="19"/>
  <c r="X38" i="19" s="1"/>
  <c r="C37" i="19"/>
  <c r="L40" i="19"/>
  <c r="E40" i="19"/>
  <c r="K40" i="19"/>
  <c r="B36" i="19"/>
  <c r="D36" i="19" s="1"/>
  <c r="G36" i="19" s="1"/>
  <c r="AD24" i="19"/>
  <c r="AD12" i="19"/>
  <c r="AD25" i="19"/>
  <c r="F18" i="19"/>
  <c r="F10" i="19"/>
  <c r="AD17" i="19"/>
  <c r="F11" i="19"/>
  <c r="AD18" i="19"/>
  <c r="AD9" i="19"/>
  <c r="AD13" i="19"/>
  <c r="AD26" i="19"/>
  <c r="AD14" i="19"/>
  <c r="F9" i="19"/>
  <c r="AD16" i="19"/>
  <c r="F8" i="19"/>
  <c r="AD15" i="19"/>
  <c r="AD23" i="19"/>
  <c r="AD40" i="19"/>
  <c r="D209" i="28"/>
  <c r="X21" i="19"/>
  <c r="Y21" i="19" s="1"/>
  <c r="D58" i="28"/>
  <c r="V13" i="19"/>
  <c r="D64" i="28"/>
  <c r="V14" i="19"/>
  <c r="D82" i="28"/>
  <c r="V17" i="19"/>
  <c r="X8" i="19"/>
  <c r="W11" i="19"/>
  <c r="X11" i="19" s="1"/>
  <c r="X5" i="19"/>
  <c r="W6" i="19"/>
  <c r="X6" i="19" s="1"/>
  <c r="D88" i="28"/>
  <c r="V18" i="19"/>
  <c r="D70" i="28"/>
  <c r="V15" i="19"/>
  <c r="D76" i="28"/>
  <c r="V16" i="19"/>
  <c r="G5" i="19"/>
  <c r="J5" i="19" s="1"/>
  <c r="E5" i="19" s="1"/>
  <c r="B8" i="19"/>
  <c r="D8" i="19" s="1"/>
  <c r="B10" i="19"/>
  <c r="D10" i="19" s="1"/>
  <c r="B6" i="19"/>
  <c r="D6" i="19" s="1"/>
  <c r="C11" i="19"/>
  <c r="B9" i="19"/>
  <c r="D9" i="19" s="1"/>
  <c r="B7" i="19"/>
  <c r="D7" i="19" s="1"/>
  <c r="D46" i="28"/>
  <c r="G112" i="28"/>
  <c r="G113" i="28"/>
  <c r="C7" i="19"/>
  <c r="B11" i="19"/>
  <c r="D11" i="19" s="1"/>
  <c r="B18" i="19"/>
  <c r="D18" i="19" s="1"/>
  <c r="X7" i="19"/>
  <c r="C5" i="19"/>
  <c r="C9" i="19"/>
  <c r="C26" i="19"/>
  <c r="C8" i="19"/>
  <c r="G23" i="19"/>
  <c r="G12" i="19"/>
  <c r="G25" i="19"/>
  <c r="J25" i="19" s="1"/>
  <c r="E25" i="19" s="1"/>
  <c r="G26" i="19"/>
  <c r="J26" i="19" s="1"/>
  <c r="E26" i="19" s="1"/>
  <c r="G13" i="19"/>
  <c r="G24" i="19"/>
  <c r="J24" i="19" s="1"/>
  <c r="E24" i="19" s="1"/>
  <c r="G15" i="19"/>
  <c r="G19" i="19"/>
  <c r="J19" i="19" s="1"/>
  <c r="E19" i="19" s="1"/>
  <c r="G20" i="19"/>
  <c r="J20" i="19" s="1"/>
  <c r="G22" i="19"/>
  <c r="G21" i="19"/>
  <c r="J21" i="19" s="1"/>
  <c r="E21" i="19" s="1"/>
  <c r="AE31" i="19" l="1"/>
  <c r="AC26" i="19"/>
  <c r="AH26" i="19" s="1"/>
  <c r="AI26" i="19" s="1"/>
  <c r="AJ26" i="19" s="1"/>
  <c r="U26" i="19"/>
  <c r="J12" i="19"/>
  <c r="E12" i="19" s="1"/>
  <c r="C74" i="35"/>
  <c r="J15" i="19"/>
  <c r="E15" i="19" s="1"/>
  <c r="J17" i="19"/>
  <c r="E17" i="19" s="1"/>
  <c r="J16" i="19"/>
  <c r="E16" i="19" s="1"/>
  <c r="AA10" i="19"/>
  <c r="Y10" i="19" s="1"/>
  <c r="AC10" i="19" s="1"/>
  <c r="AH10" i="19" s="1"/>
  <c r="AI10" i="19" s="1"/>
  <c r="AJ10" i="19" s="1"/>
  <c r="Y8" i="19"/>
  <c r="T8" i="19" s="1"/>
  <c r="Y7" i="19"/>
  <c r="T7" i="19" s="1"/>
  <c r="C4" i="19"/>
  <c r="C16" i="19"/>
  <c r="AA39" i="19"/>
  <c r="Y39" i="19" s="1"/>
  <c r="AC39" i="19" s="1"/>
  <c r="AA11" i="19"/>
  <c r="Y11" i="19" s="1"/>
  <c r="AA38" i="19"/>
  <c r="Y38" i="19" s="1"/>
  <c r="AC38" i="19" s="1"/>
  <c r="Y5" i="19"/>
  <c r="U5" i="19" s="1"/>
  <c r="AB7" i="19"/>
  <c r="AA6" i="19"/>
  <c r="Y6" i="19" s="1"/>
  <c r="AA41" i="19"/>
  <c r="F41" i="19"/>
  <c r="AD42" i="19"/>
  <c r="J14" i="19"/>
  <c r="E14" i="19" s="1"/>
  <c r="J13" i="19"/>
  <c r="E13" i="19" s="1"/>
  <c r="J23" i="19"/>
  <c r="E23" i="19" s="1"/>
  <c r="J22" i="19"/>
  <c r="E22" i="19" s="1"/>
  <c r="W13" i="19"/>
  <c r="X13" i="19" s="1"/>
  <c r="C12" i="19"/>
  <c r="W40" i="19"/>
  <c r="X40" i="19" s="1"/>
  <c r="C39" i="19"/>
  <c r="W15" i="19"/>
  <c r="X15" i="19" s="1"/>
  <c r="C14" i="19"/>
  <c r="E39" i="19"/>
  <c r="K39" i="19"/>
  <c r="L39" i="19"/>
  <c r="W18" i="19"/>
  <c r="X18" i="19" s="1"/>
  <c r="C17" i="19"/>
  <c r="W14" i="19"/>
  <c r="X14" i="19" s="1"/>
  <c r="C13" i="19"/>
  <c r="W16" i="19"/>
  <c r="X16" i="19" s="1"/>
  <c r="C15" i="19"/>
  <c r="AE24" i="19"/>
  <c r="AI24" i="19"/>
  <c r="AJ24" i="19" s="1"/>
  <c r="AE23" i="19"/>
  <c r="AG23" i="19" s="1"/>
  <c r="AI23" i="19"/>
  <c r="AJ23" i="19" s="1"/>
  <c r="AE25" i="19"/>
  <c r="AI25" i="19"/>
  <c r="AJ25" i="19" s="1"/>
  <c r="AB5" i="19"/>
  <c r="U21" i="19"/>
  <c r="T21" i="19"/>
  <c r="AC21" i="19" s="1"/>
  <c r="U12" i="19"/>
  <c r="T12" i="19"/>
  <c r="AC12" i="19" s="1"/>
  <c r="AF23" i="19"/>
  <c r="J4" i="19"/>
  <c r="E4" i="19" s="1"/>
  <c r="C10" i="19"/>
  <c r="W17" i="19"/>
  <c r="X17" i="19" s="1"/>
  <c r="C6" i="19"/>
  <c r="W9" i="19"/>
  <c r="AA9" i="19" s="1"/>
  <c r="C18" i="19"/>
  <c r="G10" i="19"/>
  <c r="J10" i="19" s="1"/>
  <c r="G18" i="19"/>
  <c r="J18" i="19" s="1"/>
  <c r="G7" i="19"/>
  <c r="J7" i="19" s="1"/>
  <c r="E7" i="19" s="1"/>
  <c r="G9" i="19"/>
  <c r="J9" i="19" s="1"/>
  <c r="G11" i="19"/>
  <c r="J11" i="19" s="1"/>
  <c r="G6" i="19"/>
  <c r="K5" i="19"/>
  <c r="L5" i="19"/>
  <c r="G115" i="28"/>
  <c r="L20" i="19"/>
  <c r="E20" i="19"/>
  <c r="L26" i="19"/>
  <c r="K26" i="19"/>
  <c r="L21" i="19"/>
  <c r="K21" i="19"/>
  <c r="K25" i="19"/>
  <c r="L25" i="19"/>
  <c r="L24" i="19"/>
  <c r="K24" i="19"/>
  <c r="K19" i="19"/>
  <c r="L19" i="19"/>
  <c r="K20" i="19"/>
  <c r="AE26" i="19" l="1"/>
  <c r="AG26" i="19" s="1"/>
  <c r="AF26" i="19"/>
  <c r="L15" i="19"/>
  <c r="L12" i="19"/>
  <c r="K12" i="19"/>
  <c r="K15" i="19"/>
  <c r="L16" i="19"/>
  <c r="K17" i="19"/>
  <c r="L17" i="19"/>
  <c r="K16" i="19"/>
  <c r="C75" i="35"/>
  <c r="AB10" i="19"/>
  <c r="AE10" i="19"/>
  <c r="AG10" i="19" s="1"/>
  <c r="U10" i="19"/>
  <c r="AF10" i="19" s="1"/>
  <c r="AB6" i="19"/>
  <c r="U39" i="19"/>
  <c r="AB11" i="19"/>
  <c r="AB38" i="19"/>
  <c r="AA40" i="19"/>
  <c r="Y40" i="19" s="1"/>
  <c r="AA18" i="19"/>
  <c r="Y18" i="19" s="1"/>
  <c r="AC18" i="19" s="1"/>
  <c r="AF18" i="19" s="1"/>
  <c r="AA16" i="19"/>
  <c r="Y16" i="19" s="1"/>
  <c r="AC16" i="19" s="1"/>
  <c r="AF16" i="19" s="1"/>
  <c r="AH38" i="19"/>
  <c r="AI38" i="19" s="1"/>
  <c r="AJ38" i="19" s="1"/>
  <c r="AE38" i="19"/>
  <c r="AG38" i="19" s="1"/>
  <c r="Y41" i="19"/>
  <c r="U41" i="19" s="1"/>
  <c r="AA17" i="19"/>
  <c r="Y17" i="19" s="1"/>
  <c r="AC17" i="19" s="1"/>
  <c r="AH39" i="19"/>
  <c r="AI39" i="19" s="1"/>
  <c r="AJ39" i="19" s="1"/>
  <c r="AE39" i="19"/>
  <c r="AA15" i="19"/>
  <c r="Y15" i="19" s="1"/>
  <c r="AC15" i="19" s="1"/>
  <c r="AF15" i="19" s="1"/>
  <c r="AA13" i="19"/>
  <c r="Y13" i="19" s="1"/>
  <c r="AC13" i="19" s="1"/>
  <c r="AA14" i="19"/>
  <c r="Y14" i="19" s="1"/>
  <c r="AC14" i="19" s="1"/>
  <c r="F36" i="19"/>
  <c r="J36" i="19" s="1"/>
  <c r="AD37" i="19"/>
  <c r="B41" i="19"/>
  <c r="D41" i="19" s="1"/>
  <c r="G41" i="19" s="1"/>
  <c r="J41" i="19" s="1"/>
  <c r="V42" i="19"/>
  <c r="K14" i="19"/>
  <c r="L14" i="19"/>
  <c r="K13" i="19"/>
  <c r="L13" i="19"/>
  <c r="L22" i="19"/>
  <c r="K22" i="19"/>
  <c r="K23" i="19"/>
  <c r="L23" i="19"/>
  <c r="AC7" i="19"/>
  <c r="U7" i="19"/>
  <c r="T5" i="19"/>
  <c r="AC5" i="19" s="1"/>
  <c r="U38" i="19"/>
  <c r="AF38" i="19" s="1"/>
  <c r="AE21" i="19"/>
  <c r="AH21" i="19"/>
  <c r="AI21" i="19" s="1"/>
  <c r="AJ21" i="19" s="1"/>
  <c r="AE12" i="19"/>
  <c r="AH12" i="19"/>
  <c r="AI12" i="19" s="1"/>
  <c r="AJ12" i="19" s="1"/>
  <c r="U8" i="19"/>
  <c r="AC8" i="19"/>
  <c r="K4" i="19"/>
  <c r="X9" i="19"/>
  <c r="Y9" i="19" s="1"/>
  <c r="AC9" i="19" s="1"/>
  <c r="AB9" i="19"/>
  <c r="U11" i="19"/>
  <c r="E18" i="19"/>
  <c r="K18" i="19"/>
  <c r="L18" i="19"/>
  <c r="J6" i="19"/>
  <c r="E6" i="19" s="1"/>
  <c r="E11" i="19"/>
  <c r="K11" i="19"/>
  <c r="L11" i="19"/>
  <c r="E9" i="19"/>
  <c r="L9" i="19"/>
  <c r="K9" i="19"/>
  <c r="E10" i="19"/>
  <c r="L10" i="19"/>
  <c r="K10" i="19"/>
  <c r="G8" i="19"/>
  <c r="J8" i="19" s="1"/>
  <c r="L7" i="19"/>
  <c r="K7" i="19"/>
  <c r="L4" i="19"/>
  <c r="AB14" i="19" l="1"/>
  <c r="U18" i="19"/>
  <c r="AB15" i="19"/>
  <c r="U16" i="19"/>
  <c r="T40" i="19"/>
  <c r="AC40" i="19" s="1"/>
  <c r="AE40" i="19" s="1"/>
  <c r="U40" i="19"/>
  <c r="AH9" i="19"/>
  <c r="AI9" i="19" s="1"/>
  <c r="AJ9" i="19" s="1"/>
  <c r="AE9" i="19"/>
  <c r="AH14" i="19"/>
  <c r="AI14" i="19" s="1"/>
  <c r="AJ14" i="19" s="1"/>
  <c r="AE14" i="19"/>
  <c r="AG14" i="19" s="1"/>
  <c r="AH13" i="19"/>
  <c r="AI13" i="19" s="1"/>
  <c r="AJ13" i="19" s="1"/>
  <c r="AE13" i="19"/>
  <c r="AG13" i="19" s="1"/>
  <c r="AB17" i="19"/>
  <c r="AH15" i="19"/>
  <c r="AI15" i="19" s="1"/>
  <c r="AJ15" i="19" s="1"/>
  <c r="AE15" i="19"/>
  <c r="AG15" i="19" s="1"/>
  <c r="AH16" i="19"/>
  <c r="AI16" i="19" s="1"/>
  <c r="AJ16" i="19" s="1"/>
  <c r="AE16" i="19"/>
  <c r="AH18" i="19"/>
  <c r="AI18" i="19" s="1"/>
  <c r="AJ18" i="19" s="1"/>
  <c r="AE18" i="19"/>
  <c r="AG18" i="19" s="1"/>
  <c r="AH17" i="19"/>
  <c r="AI17" i="19" s="1"/>
  <c r="AJ17" i="19" s="1"/>
  <c r="AE17" i="19"/>
  <c r="AB13" i="19"/>
  <c r="T41" i="19"/>
  <c r="AC41" i="19" s="1"/>
  <c r="L41" i="19"/>
  <c r="K41" i="19"/>
  <c r="E41" i="19"/>
  <c r="V37" i="19"/>
  <c r="AT18" i="3"/>
  <c r="K112" i="28" s="1"/>
  <c r="K115" i="28" s="1"/>
  <c r="E196" i="28"/>
  <c r="E197" i="28" s="1"/>
  <c r="D196" i="28"/>
  <c r="K36" i="19"/>
  <c r="E36" i="19"/>
  <c r="L36" i="19"/>
  <c r="U13" i="19"/>
  <c r="AB18" i="19"/>
  <c r="AB16" i="19"/>
  <c r="T11" i="19"/>
  <c r="AC11" i="19" s="1"/>
  <c r="AH11" i="19" s="1"/>
  <c r="AI11" i="19" s="1"/>
  <c r="AJ11" i="19" s="1"/>
  <c r="AE8" i="19"/>
  <c r="AH8" i="19"/>
  <c r="AI8" i="19" s="1"/>
  <c r="AJ8" i="19" s="1"/>
  <c r="AE5" i="19"/>
  <c r="AG5" i="19" s="1"/>
  <c r="AH5" i="19"/>
  <c r="AI5" i="19" s="1"/>
  <c r="AJ5" i="19" s="1"/>
  <c r="AF5" i="19"/>
  <c r="U6" i="19"/>
  <c r="T6" i="19"/>
  <c r="AC6" i="19" s="1"/>
  <c r="AF6" i="19" s="1"/>
  <c r="U15" i="19"/>
  <c r="AH7" i="19"/>
  <c r="AI7" i="19" s="1"/>
  <c r="AJ7" i="19" s="1"/>
  <c r="AE7" i="19"/>
  <c r="AG7" i="19" s="1"/>
  <c r="U14" i="19"/>
  <c r="AF14" i="19" s="1"/>
  <c r="AF7" i="19"/>
  <c r="AF13" i="19"/>
  <c r="U17" i="19"/>
  <c r="U9" i="19"/>
  <c r="E8" i="19"/>
  <c r="K8" i="19"/>
  <c r="L8" i="19"/>
  <c r="L6" i="19"/>
  <c r="K6" i="19"/>
  <c r="H218" i="28" l="1"/>
  <c r="H219" i="28" s="1"/>
  <c r="K218" i="28"/>
  <c r="K219" i="28" s="1"/>
  <c r="I218" i="28"/>
  <c r="I219" i="28" s="1"/>
  <c r="J218" i="28"/>
  <c r="J219" i="28" s="1"/>
  <c r="H196" i="28"/>
  <c r="H197" i="28" s="1"/>
  <c r="J196" i="28"/>
  <c r="J197" i="28" s="1"/>
  <c r="B218" i="28"/>
  <c r="K196" i="28"/>
  <c r="K197" i="28" s="1"/>
  <c r="C218" i="28"/>
  <c r="C219" i="28" s="1"/>
  <c r="I196" i="28"/>
  <c r="I197" i="28" s="1"/>
  <c r="L218" i="28"/>
  <c r="L219" i="28" s="1"/>
  <c r="G196" i="28"/>
  <c r="G197" i="28" s="1"/>
  <c r="C196" i="28"/>
  <c r="C197" i="28" s="1"/>
  <c r="D197" i="28" s="1"/>
  <c r="B196" i="28"/>
  <c r="G218" i="28"/>
  <c r="G219" i="28" s="1"/>
  <c r="L196" i="28"/>
  <c r="L197" i="28" s="1"/>
  <c r="E218" i="28"/>
  <c r="E219" i="28" s="1"/>
  <c r="D218" i="28"/>
  <c r="AH40" i="19"/>
  <c r="AI40" i="19" s="1"/>
  <c r="AJ40" i="19" s="1"/>
  <c r="AG16" i="19"/>
  <c r="AH18" i="3"/>
  <c r="AE41" i="19"/>
  <c r="AH41" i="19"/>
  <c r="AI41" i="19" s="1"/>
  <c r="AJ41" i="19" s="1"/>
  <c r="C36" i="19"/>
  <c r="W37" i="19"/>
  <c r="X37" i="19" s="1"/>
  <c r="AU18" i="3"/>
  <c r="C151" i="28"/>
  <c r="C154" i="28" s="1"/>
  <c r="K180" i="28"/>
  <c r="K181" i="28" s="1"/>
  <c r="J180" i="28"/>
  <c r="J181" i="28" s="1"/>
  <c r="D180" i="28"/>
  <c r="C180" i="28"/>
  <c r="C181" i="28" s="1"/>
  <c r="F180" i="28"/>
  <c r="G180" i="28"/>
  <c r="G181" i="28" s="1"/>
  <c r="I180" i="28"/>
  <c r="I181" i="28" s="1"/>
  <c r="H180" i="28"/>
  <c r="H181" i="28" s="1"/>
  <c r="E180" i="28"/>
  <c r="E181" i="28" s="1"/>
  <c r="B180" i="28"/>
  <c r="L180" i="28"/>
  <c r="L181" i="28" s="1"/>
  <c r="AF18" i="3"/>
  <c r="AG18" i="3"/>
  <c r="AF11" i="19"/>
  <c r="AE11" i="19"/>
  <c r="AG11" i="19" s="1"/>
  <c r="AE6" i="19"/>
  <c r="AG6" i="19" s="1"/>
  <c r="AH6" i="19"/>
  <c r="AI6" i="19" s="1"/>
  <c r="AJ6" i="19" s="1"/>
  <c r="AG17" i="19"/>
  <c r="AF17" i="19"/>
  <c r="AF9" i="19"/>
  <c r="AG9" i="19"/>
  <c r="F181" i="28"/>
  <c r="D219" i="28" l="1"/>
  <c r="W42" i="19" s="1"/>
  <c r="X42" i="19" s="1"/>
  <c r="AA37" i="19"/>
  <c r="Y37" i="19" s="1"/>
  <c r="U37" i="19" s="1"/>
  <c r="F196" i="28"/>
  <c r="F218" i="28"/>
  <c r="B34" i="19"/>
  <c r="D181" i="28"/>
  <c r="V35" i="19"/>
  <c r="F34" i="19"/>
  <c r="AD35" i="19"/>
  <c r="D154" i="28"/>
  <c r="W30" i="19" s="1"/>
  <c r="V30" i="19"/>
  <c r="F219" i="28"/>
  <c r="F197" i="28"/>
  <c r="AA42" i="19" l="1"/>
  <c r="AB42" i="19" s="1"/>
  <c r="AA30" i="19"/>
  <c r="AB30" i="19" s="1"/>
  <c r="T37" i="19"/>
  <c r="AC37" i="19" s="1"/>
  <c r="AE37" i="19" s="1"/>
  <c r="X30" i="19"/>
  <c r="F3" i="19"/>
  <c r="C34" i="19"/>
  <c r="C3" i="19" s="1"/>
  <c r="W35" i="19"/>
  <c r="X35" i="19" s="1"/>
  <c r="D34" i="19"/>
  <c r="B3" i="19"/>
  <c r="AF31" i="19"/>
  <c r="AF40" i="19"/>
  <c r="AF8" i="19"/>
  <c r="AF21" i="19"/>
  <c r="AB21" i="19"/>
  <c r="AF34" i="19"/>
  <c r="AB34" i="19"/>
  <c r="AB40" i="19"/>
  <c r="AF22" i="19"/>
  <c r="AB22" i="19"/>
  <c r="AF20" i="19"/>
  <c r="AF41" i="19"/>
  <c r="AB41" i="19"/>
  <c r="AF36" i="19"/>
  <c r="AB36" i="19"/>
  <c r="AB31" i="19"/>
  <c r="AB27" i="19"/>
  <c r="AF32" i="19"/>
  <c r="AB32" i="19"/>
  <c r="AF29" i="19"/>
  <c r="AB29" i="19"/>
  <c r="AF25" i="19"/>
  <c r="AB25" i="19"/>
  <c r="AB20" i="19"/>
  <c r="AF19" i="19"/>
  <c r="AB19" i="19"/>
  <c r="AF24" i="19"/>
  <c r="AB24" i="19"/>
  <c r="AF12" i="19"/>
  <c r="AB12" i="19"/>
  <c r="AB8" i="19"/>
  <c r="AB37" i="19"/>
  <c r="AF27" i="19"/>
  <c r="AF39" i="19"/>
  <c r="AB39" i="19"/>
  <c r="Y42" i="19" l="1"/>
  <c r="U42" i="19" s="1"/>
  <c r="AF37" i="19"/>
  <c r="Y30" i="19"/>
  <c r="U30" i="19" s="1"/>
  <c r="AH37" i="19"/>
  <c r="AI37" i="19" s="1"/>
  <c r="AJ37" i="19" s="1"/>
  <c r="AA35" i="19"/>
  <c r="G34" i="19"/>
  <c r="D3" i="19"/>
  <c r="AG40" i="19"/>
  <c r="AG20" i="19"/>
  <c r="AG24" i="19"/>
  <c r="AG22" i="19"/>
  <c r="AG32" i="19"/>
  <c r="AG8" i="19"/>
  <c r="AG21" i="19"/>
  <c r="AG34" i="19"/>
  <c r="AG41" i="19"/>
  <c r="T42" i="19" l="1"/>
  <c r="AC42" i="19" s="1"/>
  <c r="AH42" i="19" s="1"/>
  <c r="AI42" i="19" s="1"/>
  <c r="AJ42" i="19" s="1"/>
  <c r="Y35" i="19"/>
  <c r="U35" i="19" s="1"/>
  <c r="AB35" i="19"/>
  <c r="G3" i="19"/>
  <c r="J34" i="19"/>
  <c r="T30" i="19"/>
  <c r="AC30" i="19" s="1"/>
  <c r="AG31" i="19"/>
  <c r="AG19" i="19"/>
  <c r="AG29" i="19"/>
  <c r="AG36" i="19"/>
  <c r="AG37" i="19"/>
  <c r="AG39" i="19"/>
  <c r="AG12" i="19"/>
  <c r="AG25" i="19"/>
  <c r="AG27" i="19"/>
  <c r="AF42" i="19" l="1"/>
  <c r="AE42" i="19"/>
  <c r="AG42" i="19" s="1"/>
  <c r="T35" i="19"/>
  <c r="AC35" i="19" s="1"/>
  <c r="AH35" i="19" s="1"/>
  <c r="AI35" i="19" s="1"/>
  <c r="AJ35" i="19" s="1"/>
  <c r="AH30" i="19"/>
  <c r="AI30" i="19" s="1"/>
  <c r="AJ30" i="19" s="1"/>
  <c r="AE30" i="19"/>
  <c r="AF30" i="19"/>
  <c r="E34" i="19"/>
  <c r="L34" i="19"/>
  <c r="L3" i="19" s="1"/>
  <c r="K34" i="19"/>
  <c r="K3" i="19" s="1"/>
  <c r="J3" i="19"/>
  <c r="AE35" i="19" l="1"/>
  <c r="AG35" i="19" s="1"/>
  <c r="AF35" i="19"/>
  <c r="AG30" i="19"/>
  <c r="S73" i="35" l="1"/>
  <c r="I73" i="35"/>
  <c r="E73" i="35"/>
  <c r="G73" i="35"/>
  <c r="J73" i="35"/>
  <c r="H73" i="35"/>
  <c r="O73" i="35"/>
  <c r="R73" i="35"/>
  <c r="K73" i="35"/>
  <c r="F73" i="35"/>
  <c r="I65" i="35"/>
  <c r="G65" i="35"/>
  <c r="J65" i="35"/>
  <c r="H65" i="35"/>
  <c r="O65" i="35"/>
  <c r="E65" i="35"/>
  <c r="K65" i="35"/>
  <c r="F65" i="35"/>
  <c r="S65" i="35"/>
  <c r="R65" i="35"/>
  <c r="R57" i="35"/>
  <c r="J57" i="35"/>
  <c r="H57" i="35"/>
  <c r="O57" i="35"/>
  <c r="E57" i="35"/>
  <c r="K57" i="35"/>
  <c r="F57" i="35"/>
  <c r="S57" i="35"/>
  <c r="I57" i="35"/>
  <c r="G57" i="35"/>
  <c r="I49" i="35"/>
  <c r="J49" i="35"/>
  <c r="G49" i="35"/>
  <c r="O49" i="35"/>
  <c r="H49" i="35"/>
  <c r="K49" i="35"/>
  <c r="F49" i="35"/>
  <c r="S49" i="35"/>
  <c r="E49" i="35"/>
  <c r="R49" i="35"/>
  <c r="O41" i="35"/>
  <c r="E41" i="35"/>
  <c r="K41" i="35"/>
  <c r="J41" i="35"/>
  <c r="S41" i="35"/>
  <c r="F41" i="35"/>
  <c r="G41" i="35"/>
  <c r="I41" i="35"/>
  <c r="H41" i="35"/>
  <c r="R41" i="35"/>
  <c r="G9" i="37" s="1"/>
  <c r="K33" i="35"/>
  <c r="J33" i="35"/>
  <c r="S33" i="35"/>
  <c r="F33" i="35"/>
  <c r="R33" i="35"/>
  <c r="I33" i="35"/>
  <c r="G33" i="35"/>
  <c r="E33" i="35"/>
  <c r="O33" i="35"/>
  <c r="H33" i="35"/>
  <c r="K25" i="35"/>
  <c r="J25" i="35"/>
  <c r="S25" i="35"/>
  <c r="F25" i="35"/>
  <c r="G25" i="35"/>
  <c r="I25" i="35"/>
  <c r="H25" i="35"/>
  <c r="R25" i="35"/>
  <c r="G23" i="37" s="1"/>
  <c r="O25" i="35"/>
  <c r="E25" i="35"/>
  <c r="J17" i="35"/>
  <c r="S17" i="35"/>
  <c r="F17" i="35"/>
  <c r="E17" i="35"/>
  <c r="I17" i="35"/>
  <c r="R17" i="35"/>
  <c r="G17" i="35"/>
  <c r="O17" i="35"/>
  <c r="H17" i="35"/>
  <c r="K17" i="35"/>
  <c r="S9" i="35"/>
  <c r="R9" i="35"/>
  <c r="F9" i="35"/>
  <c r="I9" i="35"/>
  <c r="E9" i="35"/>
  <c r="G9" i="35"/>
  <c r="O9" i="35"/>
  <c r="H9" i="35"/>
  <c r="K9" i="35"/>
  <c r="J9" i="35"/>
  <c r="O44" i="35"/>
  <c r="G44" i="35"/>
  <c r="J44" i="35"/>
  <c r="H44" i="35"/>
  <c r="F44" i="35"/>
  <c r="K44" i="35"/>
  <c r="R44" i="35"/>
  <c r="I44" i="35"/>
  <c r="S44" i="35"/>
  <c r="B10" i="37"/>
  <c r="E44" i="35"/>
  <c r="H72" i="35"/>
  <c r="J72" i="35"/>
  <c r="O72" i="35"/>
  <c r="R72" i="35"/>
  <c r="E72" i="35"/>
  <c r="K72" i="35"/>
  <c r="F72" i="35"/>
  <c r="S72" i="35"/>
  <c r="I72" i="35"/>
  <c r="G72" i="35"/>
  <c r="O37" i="35"/>
  <c r="G37" i="35"/>
  <c r="F37" i="35"/>
  <c r="K37" i="35"/>
  <c r="H37" i="35"/>
  <c r="J37" i="35"/>
  <c r="I37" i="35"/>
  <c r="E37" i="35"/>
  <c r="S37" i="35"/>
  <c r="R37" i="35"/>
  <c r="O7" i="35"/>
  <c r="F7" i="35"/>
  <c r="R7" i="35"/>
  <c r="G7" i="35"/>
  <c r="B29" i="37"/>
  <c r="S7" i="35"/>
  <c r="J7" i="35"/>
  <c r="I7" i="35"/>
  <c r="H7" i="35"/>
  <c r="K7" i="35"/>
  <c r="H30" i="35"/>
  <c r="K30" i="35"/>
  <c r="J30" i="35"/>
  <c r="E30" i="35"/>
  <c r="R30" i="35"/>
  <c r="G24" i="37" s="1"/>
  <c r="I30" i="35"/>
  <c r="O30" i="35"/>
  <c r="F30" i="35"/>
  <c r="S30" i="35"/>
  <c r="G30" i="35"/>
  <c r="S11" i="35"/>
  <c r="H11" i="35"/>
  <c r="O11" i="35"/>
  <c r="K11" i="35"/>
  <c r="F11" i="35"/>
  <c r="J11" i="35"/>
  <c r="I11" i="35"/>
  <c r="G11" i="35"/>
  <c r="R11" i="35"/>
  <c r="E11" i="35"/>
  <c r="J39" i="35"/>
  <c r="H39" i="35"/>
  <c r="O39" i="35"/>
  <c r="I39" i="35"/>
  <c r="R39" i="35"/>
  <c r="E39" i="35"/>
  <c r="F39" i="35"/>
  <c r="K39" i="35"/>
  <c r="G39" i="35"/>
  <c r="S39" i="35"/>
  <c r="B19" i="37"/>
  <c r="I5" i="35"/>
  <c r="J5" i="35"/>
  <c r="E5" i="35"/>
  <c r="G5" i="35"/>
  <c r="K5" i="35"/>
  <c r="F5" i="35"/>
  <c r="S5" i="35"/>
  <c r="H5" i="35"/>
  <c r="O5" i="35"/>
  <c r="R5" i="35"/>
  <c r="O12" i="35"/>
  <c r="G12" i="35"/>
  <c r="H12" i="35"/>
  <c r="K12" i="35"/>
  <c r="F12" i="35"/>
  <c r="J12" i="35"/>
  <c r="I12" i="35"/>
  <c r="R12" i="35"/>
  <c r="S12" i="35"/>
  <c r="E12" i="35"/>
  <c r="H66" i="35"/>
  <c r="S66" i="35"/>
  <c r="E66" i="35"/>
  <c r="G66" i="35"/>
  <c r="O66" i="35"/>
  <c r="F66" i="35"/>
  <c r="I66" i="35"/>
  <c r="K66" i="35"/>
  <c r="R66" i="35"/>
  <c r="J66" i="35"/>
  <c r="O71" i="35"/>
  <c r="F71" i="35"/>
  <c r="R71" i="35"/>
  <c r="I71" i="35"/>
  <c r="G71" i="35"/>
  <c r="K71" i="35"/>
  <c r="S71" i="35"/>
  <c r="H71" i="35"/>
  <c r="J71" i="35"/>
  <c r="E71" i="35"/>
  <c r="J43" i="35"/>
  <c r="R43" i="35"/>
  <c r="G43" i="35"/>
  <c r="S43" i="35"/>
  <c r="E43" i="35"/>
  <c r="H43" i="35"/>
  <c r="I43" i="35"/>
  <c r="F43" i="35"/>
  <c r="K43" i="35"/>
  <c r="O43" i="35"/>
  <c r="S67" i="35"/>
  <c r="E67" i="35"/>
  <c r="J67" i="35"/>
  <c r="H67" i="35"/>
  <c r="O67" i="35"/>
  <c r="K67" i="35"/>
  <c r="F67" i="35"/>
  <c r="I67" i="35"/>
  <c r="R67" i="35"/>
  <c r="G67" i="35"/>
  <c r="S64" i="35"/>
  <c r="R64" i="35"/>
  <c r="I64" i="35"/>
  <c r="J64" i="35"/>
  <c r="G64" i="35"/>
  <c r="O64" i="35"/>
  <c r="H64" i="35"/>
  <c r="E64" i="35"/>
  <c r="K64" i="35"/>
  <c r="F64" i="35"/>
  <c r="I56" i="35"/>
  <c r="G56" i="35"/>
  <c r="H56" i="35"/>
  <c r="J56" i="35"/>
  <c r="R56" i="35"/>
  <c r="O56" i="35"/>
  <c r="E56" i="35"/>
  <c r="K56" i="35"/>
  <c r="F56" i="35"/>
  <c r="S56" i="35"/>
  <c r="S48" i="35"/>
  <c r="R48" i="35"/>
  <c r="G6" i="37" s="1"/>
  <c r="I48" i="35"/>
  <c r="G48" i="35"/>
  <c r="H48" i="35"/>
  <c r="J48" i="35"/>
  <c r="E48" i="35"/>
  <c r="O48" i="35"/>
  <c r="F48" i="35"/>
  <c r="K48" i="35"/>
  <c r="I40" i="35"/>
  <c r="R40" i="35"/>
  <c r="O40" i="35"/>
  <c r="E40" i="35"/>
  <c r="J40" i="35"/>
  <c r="K40" i="35"/>
  <c r="F40" i="35"/>
  <c r="S40" i="35"/>
  <c r="G40" i="35"/>
  <c r="H40" i="35"/>
  <c r="H32" i="35"/>
  <c r="O32" i="35"/>
  <c r="J32" i="35"/>
  <c r="E32" i="35"/>
  <c r="K32" i="35"/>
  <c r="F32" i="35"/>
  <c r="S32" i="35"/>
  <c r="B24" i="37"/>
  <c r="R32" i="35"/>
  <c r="I32" i="35"/>
  <c r="G32" i="35"/>
  <c r="O24" i="35"/>
  <c r="E24" i="35"/>
  <c r="K24" i="35"/>
  <c r="F24" i="35"/>
  <c r="S24" i="35"/>
  <c r="G24" i="35"/>
  <c r="J24" i="35"/>
  <c r="I24" i="35"/>
  <c r="H24" i="35"/>
  <c r="R24" i="35"/>
  <c r="E16" i="35"/>
  <c r="K16" i="35"/>
  <c r="F16" i="35"/>
  <c r="R16" i="35"/>
  <c r="S16" i="35"/>
  <c r="J16" i="35"/>
  <c r="I16" i="35"/>
  <c r="G16" i="35"/>
  <c r="H16" i="35"/>
  <c r="O16" i="35"/>
  <c r="F8" i="35"/>
  <c r="R8" i="35"/>
  <c r="G31" i="37" s="1"/>
  <c r="S8" i="35"/>
  <c r="G8" i="35"/>
  <c r="I8" i="35"/>
  <c r="H8" i="35"/>
  <c r="K8" i="35"/>
  <c r="E8" i="35"/>
  <c r="O8" i="35"/>
  <c r="J8" i="35"/>
  <c r="R45" i="35"/>
  <c r="K45" i="35"/>
  <c r="I45" i="35"/>
  <c r="E45" i="35"/>
  <c r="S45" i="35"/>
  <c r="G45" i="35"/>
  <c r="O45" i="35"/>
  <c r="F45" i="35"/>
  <c r="J45" i="35"/>
  <c r="H45" i="35"/>
  <c r="J6" i="35"/>
  <c r="F6" i="35"/>
  <c r="K6" i="35"/>
  <c r="I6" i="35"/>
  <c r="R6" i="35"/>
  <c r="E6" i="35"/>
  <c r="O6" i="35"/>
  <c r="H6" i="35"/>
  <c r="S6" i="35"/>
  <c r="G6" i="35"/>
  <c r="I22" i="35"/>
  <c r="E22" i="35"/>
  <c r="R22" i="35"/>
  <c r="O22" i="35"/>
  <c r="H22" i="35"/>
  <c r="S22" i="35"/>
  <c r="F22" i="35"/>
  <c r="G22" i="35"/>
  <c r="K22" i="35"/>
  <c r="J22" i="35"/>
  <c r="I38" i="35"/>
  <c r="R38" i="35"/>
  <c r="E38" i="35"/>
  <c r="O38" i="35"/>
  <c r="F38" i="35"/>
  <c r="S38" i="35"/>
  <c r="H38" i="35"/>
  <c r="G38" i="35"/>
  <c r="K38" i="35"/>
  <c r="J38" i="35"/>
  <c r="S13" i="35"/>
  <c r="E13" i="35"/>
  <c r="O13" i="35"/>
  <c r="G13" i="35"/>
  <c r="F13" i="35"/>
  <c r="K13" i="35"/>
  <c r="H13" i="35"/>
  <c r="J13" i="35"/>
  <c r="B28" i="37"/>
  <c r="I13" i="35"/>
  <c r="R13" i="35"/>
  <c r="G28" i="37" s="1"/>
  <c r="E50" i="35"/>
  <c r="O50" i="35"/>
  <c r="J50" i="35"/>
  <c r="F50" i="35"/>
  <c r="K50" i="35"/>
  <c r="R50" i="35"/>
  <c r="I50" i="35"/>
  <c r="G50" i="35"/>
  <c r="S50" i="35"/>
  <c r="H50" i="35"/>
  <c r="R19" i="35"/>
  <c r="E19" i="35"/>
  <c r="S19" i="35"/>
  <c r="H19" i="35"/>
  <c r="F19" i="35"/>
  <c r="K19" i="35"/>
  <c r="O19" i="35"/>
  <c r="J19" i="35"/>
  <c r="I19" i="35"/>
  <c r="G19" i="35"/>
  <c r="E68" i="35"/>
  <c r="G68" i="35"/>
  <c r="R68" i="35"/>
  <c r="O68" i="35"/>
  <c r="H68" i="35"/>
  <c r="K68" i="35"/>
  <c r="F68" i="35"/>
  <c r="I68" i="35"/>
  <c r="S68" i="35"/>
  <c r="J68" i="35"/>
  <c r="O60" i="35"/>
  <c r="H60" i="35"/>
  <c r="J60" i="35"/>
  <c r="K60" i="35"/>
  <c r="F60" i="35"/>
  <c r="I60" i="35"/>
  <c r="S60" i="35"/>
  <c r="R60" i="35"/>
  <c r="E60" i="35"/>
  <c r="G60" i="35"/>
  <c r="F51" i="35"/>
  <c r="K51" i="35"/>
  <c r="I51" i="35"/>
  <c r="O51" i="35"/>
  <c r="R51" i="35"/>
  <c r="G13" i="37" s="1"/>
  <c r="G51" i="35"/>
  <c r="S51" i="35"/>
  <c r="E51" i="35"/>
  <c r="J51" i="35"/>
  <c r="H51" i="35"/>
  <c r="J42" i="35"/>
  <c r="G42" i="35"/>
  <c r="R42" i="35"/>
  <c r="I42" i="35"/>
  <c r="S42" i="35"/>
  <c r="H42" i="35"/>
  <c r="E42" i="35"/>
  <c r="O42" i="35"/>
  <c r="K42" i="35"/>
  <c r="F42" i="35"/>
  <c r="K35" i="35"/>
  <c r="J35" i="35"/>
  <c r="F35" i="35"/>
  <c r="G35" i="35"/>
  <c r="R35" i="35"/>
  <c r="E35" i="35"/>
  <c r="S35" i="35"/>
  <c r="I35" i="35"/>
  <c r="H35" i="35"/>
  <c r="O35" i="35"/>
  <c r="R63" i="35"/>
  <c r="F5" i="36" s="1"/>
  <c r="G4" i="37" s="1"/>
  <c r="I63" i="35"/>
  <c r="G63" i="35"/>
  <c r="K63" i="35"/>
  <c r="S63" i="35"/>
  <c r="H63" i="35"/>
  <c r="J63" i="35"/>
  <c r="E63" i="35"/>
  <c r="O63" i="35"/>
  <c r="F63" i="35"/>
  <c r="G55" i="35"/>
  <c r="K55" i="35"/>
  <c r="S55" i="35"/>
  <c r="H55" i="35"/>
  <c r="J55" i="35"/>
  <c r="E55" i="35"/>
  <c r="O55" i="35"/>
  <c r="F55" i="35"/>
  <c r="R55" i="35"/>
  <c r="I55" i="35"/>
  <c r="G47" i="35"/>
  <c r="K47" i="35"/>
  <c r="S47" i="35"/>
  <c r="I47" i="35"/>
  <c r="J47" i="35"/>
  <c r="H47" i="35"/>
  <c r="O47" i="35"/>
  <c r="E47" i="35"/>
  <c r="R47" i="35"/>
  <c r="F47" i="35"/>
  <c r="J31" i="35"/>
  <c r="H31" i="35"/>
  <c r="O31" i="35"/>
  <c r="E31" i="35"/>
  <c r="R31" i="35"/>
  <c r="I31" i="35"/>
  <c r="F31" i="35"/>
  <c r="K31" i="35"/>
  <c r="G31" i="35"/>
  <c r="S31" i="35"/>
  <c r="H23" i="35"/>
  <c r="O23" i="35"/>
  <c r="I23" i="35"/>
  <c r="R23" i="35"/>
  <c r="E23" i="35"/>
  <c r="F23" i="35"/>
  <c r="K23" i="35"/>
  <c r="G23" i="35"/>
  <c r="S23" i="35"/>
  <c r="J23" i="35"/>
  <c r="I15" i="35"/>
  <c r="H15" i="35"/>
  <c r="O15" i="35"/>
  <c r="E15" i="35"/>
  <c r="R15" i="35"/>
  <c r="F15" i="35"/>
  <c r="G15" i="35"/>
  <c r="K15" i="35"/>
  <c r="S15" i="35"/>
  <c r="J15" i="35"/>
  <c r="H46" i="35"/>
  <c r="R46" i="35"/>
  <c r="F46" i="35"/>
  <c r="O46" i="35"/>
  <c r="I46" i="35"/>
  <c r="S46" i="35"/>
  <c r="G46" i="35"/>
  <c r="K46" i="35"/>
  <c r="J46" i="35"/>
  <c r="E46" i="35"/>
  <c r="J54" i="35"/>
  <c r="O54" i="35"/>
  <c r="I54" i="35"/>
  <c r="S54" i="35"/>
  <c r="H54" i="35"/>
  <c r="K54" i="35"/>
  <c r="G54" i="35"/>
  <c r="E54" i="35"/>
  <c r="F54" i="35"/>
  <c r="R54" i="35"/>
  <c r="I10" i="35"/>
  <c r="E10" i="35"/>
  <c r="J10" i="35"/>
  <c r="O10" i="35"/>
  <c r="K10" i="35"/>
  <c r="R10" i="35"/>
  <c r="F10" i="35"/>
  <c r="G10" i="35"/>
  <c r="S10" i="35"/>
  <c r="H10" i="35"/>
  <c r="H14" i="35"/>
  <c r="K14" i="35"/>
  <c r="J14" i="35"/>
  <c r="F14" i="35"/>
  <c r="E14" i="35"/>
  <c r="R14" i="35"/>
  <c r="I14" i="35"/>
  <c r="O14" i="35"/>
  <c r="G14" i="35"/>
  <c r="S14" i="35"/>
  <c r="S36" i="35"/>
  <c r="E36" i="35"/>
  <c r="I36" i="35"/>
  <c r="O36" i="35"/>
  <c r="G36" i="35"/>
  <c r="R36" i="35"/>
  <c r="K36" i="35"/>
  <c r="H36" i="35"/>
  <c r="J36" i="35"/>
  <c r="F36" i="35"/>
  <c r="S20" i="35"/>
  <c r="E20" i="35"/>
  <c r="O20" i="35"/>
  <c r="G20" i="35"/>
  <c r="H20" i="35"/>
  <c r="K20" i="35"/>
  <c r="J20" i="35"/>
  <c r="F20" i="35"/>
  <c r="I20" i="35"/>
  <c r="R20" i="35"/>
  <c r="E69" i="35"/>
  <c r="R69" i="35"/>
  <c r="G32" i="37" s="1"/>
  <c r="S69" i="35"/>
  <c r="G69" i="35"/>
  <c r="J69" i="35"/>
  <c r="F69" i="35"/>
  <c r="O69" i="35"/>
  <c r="H69" i="35"/>
  <c r="I69" i="35"/>
  <c r="K69" i="35"/>
  <c r="G61" i="35"/>
  <c r="S61" i="35"/>
  <c r="F61" i="35"/>
  <c r="J61" i="35"/>
  <c r="H61" i="35"/>
  <c r="O61" i="35"/>
  <c r="R61" i="35"/>
  <c r="I61" i="35"/>
  <c r="K61" i="35"/>
  <c r="E61" i="35"/>
  <c r="S29" i="35"/>
  <c r="G29" i="35"/>
  <c r="O29" i="35"/>
  <c r="F29" i="35"/>
  <c r="H29" i="35"/>
  <c r="K29" i="35"/>
  <c r="R29" i="35"/>
  <c r="J29" i="35"/>
  <c r="I29" i="35"/>
  <c r="E29" i="35"/>
  <c r="J62" i="35"/>
  <c r="I62" i="35"/>
  <c r="O62" i="35"/>
  <c r="H62" i="35"/>
  <c r="S62" i="35"/>
  <c r="F62" i="35"/>
  <c r="K62" i="35"/>
  <c r="E62" i="35"/>
  <c r="R62" i="35"/>
  <c r="G62" i="35"/>
  <c r="O74" i="35"/>
  <c r="G74" i="35"/>
  <c r="F74" i="35"/>
  <c r="I74" i="35"/>
  <c r="R74" i="35"/>
  <c r="K74" i="35"/>
  <c r="J74" i="35"/>
  <c r="S74" i="35"/>
  <c r="H74" i="35"/>
  <c r="E74" i="35"/>
  <c r="J59" i="35"/>
  <c r="O59" i="35"/>
  <c r="H59" i="35"/>
  <c r="K59" i="35"/>
  <c r="F59" i="35"/>
  <c r="I59" i="35"/>
  <c r="R59" i="35"/>
  <c r="G59" i="35"/>
  <c r="S59" i="35"/>
  <c r="E59" i="35"/>
  <c r="G34" i="35"/>
  <c r="R34" i="35"/>
  <c r="G21" i="37" s="1"/>
  <c r="H34" i="35"/>
  <c r="S34" i="35"/>
  <c r="E34" i="35"/>
  <c r="I34" i="35"/>
  <c r="O34" i="35"/>
  <c r="J34" i="35"/>
  <c r="K34" i="35"/>
  <c r="F34" i="35"/>
  <c r="R70" i="35"/>
  <c r="E70" i="35"/>
  <c r="J70" i="35"/>
  <c r="G70" i="35"/>
  <c r="O70" i="35"/>
  <c r="I70" i="35"/>
  <c r="S70" i="35"/>
  <c r="H70" i="35"/>
  <c r="K70" i="35"/>
  <c r="F70" i="35"/>
  <c r="K58" i="35"/>
  <c r="S58" i="35"/>
  <c r="H58" i="35"/>
  <c r="O58" i="35"/>
  <c r="E58" i="35"/>
  <c r="F58" i="35"/>
  <c r="B14" i="37"/>
  <c r="G58" i="35"/>
  <c r="J58" i="35"/>
  <c r="R58" i="35"/>
  <c r="G10" i="37" s="1"/>
  <c r="I58" i="35"/>
  <c r="K52" i="35"/>
  <c r="H52" i="35"/>
  <c r="F52" i="35"/>
  <c r="S52" i="35"/>
  <c r="I52" i="35"/>
  <c r="E52" i="35"/>
  <c r="J52" i="35"/>
  <c r="O52" i="35"/>
  <c r="G52" i="35"/>
  <c r="R52" i="35"/>
  <c r="G27" i="35"/>
  <c r="R27" i="35"/>
  <c r="E27" i="35"/>
  <c r="S27" i="35"/>
  <c r="B25" i="37"/>
  <c r="H27" i="35"/>
  <c r="F27" i="35"/>
  <c r="K27" i="35"/>
  <c r="I27" i="35"/>
  <c r="J27" i="35"/>
  <c r="O27" i="35"/>
  <c r="S75" i="35"/>
  <c r="E75" i="35"/>
  <c r="J75" i="35"/>
  <c r="H75" i="35"/>
  <c r="O75" i="35"/>
  <c r="K75" i="35"/>
  <c r="F75" i="35"/>
  <c r="I75" i="35"/>
  <c r="R75" i="35"/>
  <c r="G75" i="35"/>
  <c r="H53" i="35"/>
  <c r="K53" i="35"/>
  <c r="E53" i="35"/>
  <c r="I53" i="35"/>
  <c r="S53" i="35"/>
  <c r="R53" i="35"/>
  <c r="G14" i="37" s="1"/>
  <c r="J53" i="35"/>
  <c r="G53" i="35"/>
  <c r="O53" i="35"/>
  <c r="F53" i="35"/>
  <c r="I21" i="35"/>
  <c r="E21" i="35"/>
  <c r="S21" i="35"/>
  <c r="R21" i="35"/>
  <c r="O21" i="35"/>
  <c r="G21" i="35"/>
  <c r="F21" i="35"/>
  <c r="K21" i="35"/>
  <c r="H21" i="35"/>
  <c r="J21" i="35"/>
  <c r="G28" i="35"/>
  <c r="O28" i="35"/>
  <c r="H28" i="35"/>
  <c r="F28" i="35"/>
  <c r="K28" i="35"/>
  <c r="I28" i="35"/>
  <c r="J28" i="35"/>
  <c r="R28" i="35"/>
  <c r="S28" i="35"/>
  <c r="B20" i="37"/>
  <c r="E28" i="35"/>
  <c r="R26" i="35"/>
  <c r="I26" i="35"/>
  <c r="J26" i="35"/>
  <c r="S26" i="35"/>
  <c r="H26" i="35"/>
  <c r="E26" i="35"/>
  <c r="O26" i="35"/>
  <c r="K26" i="35"/>
  <c r="G26" i="35"/>
  <c r="F26" i="35"/>
  <c r="G18" i="35"/>
  <c r="S18" i="35"/>
  <c r="K18" i="35"/>
  <c r="I18" i="35"/>
  <c r="H18" i="35"/>
  <c r="E18" i="35"/>
  <c r="O18" i="35"/>
  <c r="J18" i="35"/>
  <c r="R18" i="35"/>
  <c r="F18" i="35"/>
  <c r="J4" i="35"/>
  <c r="F4" i="35"/>
  <c r="R4" i="35"/>
  <c r="K4" i="35"/>
  <c r="S4" i="35"/>
  <c r="E4" i="35"/>
  <c r="I4" i="35"/>
  <c r="O4" i="35"/>
  <c r="G4" i="35"/>
  <c r="H4" i="35"/>
  <c r="F3" i="35"/>
  <c r="I3" i="35"/>
  <c r="J3" i="35"/>
  <c r="H3" i="35"/>
  <c r="R3" i="35"/>
  <c r="S3" i="35"/>
  <c r="K3" i="35"/>
  <c r="D42" i="35"/>
  <c r="D43" i="35"/>
  <c r="G3" i="35"/>
  <c r="E3" i="35"/>
  <c r="O3" i="35"/>
  <c r="Q76" i="35"/>
  <c r="G8" i="37" l="1"/>
  <c r="G19" i="37"/>
  <c r="G15" i="37"/>
  <c r="G12" i="37"/>
  <c r="G7" i="37"/>
  <c r="G35" i="37"/>
  <c r="G27" i="37"/>
  <c r="G11" i="37"/>
  <c r="G29" i="37"/>
  <c r="G33" i="37"/>
  <c r="G18" i="37"/>
  <c r="F11" i="36"/>
  <c r="G5" i="37" s="1"/>
  <c r="G26" i="37"/>
  <c r="G30" i="37"/>
  <c r="G20" i="37"/>
  <c r="G34" i="37"/>
  <c r="G16" i="37"/>
  <c r="G25" i="37"/>
  <c r="G17" i="37"/>
  <c r="G22" i="37"/>
  <c r="B13" i="37"/>
  <c r="B27" i="37"/>
  <c r="B22" i="37"/>
  <c r="B23" i="37"/>
  <c r="B15" i="37"/>
  <c r="B26" i="37"/>
  <c r="B11" i="37"/>
  <c r="B16" i="37"/>
  <c r="B17" i="37"/>
  <c r="D72" i="35"/>
  <c r="B30" i="37"/>
  <c r="D5" i="35"/>
  <c r="B6" i="37"/>
  <c r="B9" i="37"/>
  <c r="D11" i="35"/>
  <c r="D7" i="35"/>
  <c r="D25" i="35"/>
  <c r="D65" i="35"/>
  <c r="D33" i="35"/>
  <c r="D12" i="35"/>
  <c r="D39" i="35"/>
  <c r="D44" i="35"/>
  <c r="D64" i="35"/>
  <c r="D51" i="35"/>
  <c r="D40" i="35"/>
  <c r="D38" i="35"/>
  <c r="D56" i="35"/>
  <c r="D66" i="35"/>
  <c r="D16" i="35"/>
  <c r="D15" i="35"/>
  <c r="D68" i="35"/>
  <c r="D61" i="35"/>
  <c r="D37" i="35"/>
  <c r="D73" i="35"/>
  <c r="D9" i="35"/>
  <c r="D8" i="35"/>
  <c r="D57" i="35"/>
  <c r="D50" i="35"/>
  <c r="D69" i="35"/>
  <c r="D30" i="35"/>
  <c r="D23" i="35"/>
  <c r="D67" i="35"/>
  <c r="D19" i="35"/>
  <c r="D49" i="35"/>
  <c r="D17" i="35"/>
  <c r="D70" i="35"/>
  <c r="D71" i="35"/>
  <c r="D45" i="35"/>
  <c r="D10" i="35"/>
  <c r="D63" i="35"/>
  <c r="D46" i="35"/>
  <c r="D36" i="35"/>
  <c r="D6" i="35"/>
  <c r="D13" i="35"/>
  <c r="D31" i="35"/>
  <c r="D74" i="35"/>
  <c r="D24" i="35"/>
  <c r="D54" i="35"/>
  <c r="D60" i="35"/>
  <c r="D22" i="35"/>
  <c r="D14" i="35"/>
  <c r="D4" i="35"/>
  <c r="D28" i="35"/>
  <c r="D52" i="35"/>
  <c r="D62" i="35"/>
  <c r="D34" i="35"/>
  <c r="D32" i="35"/>
  <c r="D55" i="35"/>
  <c r="D75" i="35"/>
  <c r="D20" i="35"/>
  <c r="D47" i="35"/>
  <c r="D41" i="35"/>
  <c r="D29" i="35"/>
  <c r="D48" i="35"/>
  <c r="D35" i="35"/>
  <c r="D59" i="35"/>
  <c r="D26" i="35"/>
  <c r="D58" i="35"/>
  <c r="D53" i="35"/>
  <c r="D27" i="35"/>
  <c r="R76" i="35"/>
  <c r="S76" i="35"/>
  <c r="E76" i="35"/>
  <c r="D18" i="35"/>
  <c r="D21" i="35"/>
  <c r="G76" i="35"/>
  <c r="I76" i="35"/>
  <c r="B76" i="35"/>
  <c r="J76" i="35"/>
  <c r="N76" i="35"/>
  <c r="H76" i="35"/>
  <c r="K76" i="35"/>
  <c r="O76" i="35"/>
  <c r="F76" i="35"/>
  <c r="C76" i="35"/>
  <c r="D3" i="35"/>
  <c r="C28" i="37" l="1"/>
  <c r="G3" i="37"/>
  <c r="E5" i="36"/>
  <c r="D5" i="36" s="1"/>
  <c r="G5" i="36" s="1"/>
  <c r="B12" i="37"/>
  <c r="B18" i="37"/>
  <c r="B8" i="37"/>
  <c r="C11" i="36"/>
  <c r="B5" i="37" s="1"/>
  <c r="B21" i="37"/>
  <c r="D28" i="37"/>
  <c r="H28" i="37" s="1"/>
  <c r="B4" i="37"/>
  <c r="D76" i="35"/>
  <c r="C19" i="37" l="1"/>
  <c r="D33" i="37"/>
  <c r="H33" i="37" s="1"/>
  <c r="C17" i="37"/>
  <c r="D31" i="37"/>
  <c r="H31" i="37" s="1"/>
  <c r="K31" i="37"/>
  <c r="L31" i="37" s="1"/>
  <c r="C35" i="37"/>
  <c r="C24" i="37"/>
  <c r="K28" i="37"/>
  <c r="L28" i="37" s="1"/>
  <c r="C31" i="37"/>
  <c r="D35" i="37"/>
  <c r="H35" i="37" s="1"/>
  <c r="E11" i="36"/>
  <c r="D11" i="36" s="1"/>
  <c r="D19" i="37"/>
  <c r="H19" i="37" s="1"/>
  <c r="D24" i="37"/>
  <c r="H24" i="37" s="1"/>
  <c r="D27" i="37"/>
  <c r="H27" i="37" s="1"/>
  <c r="D17" i="37"/>
  <c r="H17" i="37" s="1"/>
  <c r="C27" i="37"/>
  <c r="B3" i="37"/>
  <c r="K33" i="37"/>
  <c r="L33" i="37" s="1"/>
  <c r="C33" i="37"/>
  <c r="C29" i="37"/>
  <c r="D29" i="37"/>
  <c r="H29" i="37" s="1"/>
  <c r="C7" i="37"/>
  <c r="D7" i="37"/>
  <c r="H7" i="37" s="1"/>
  <c r="C34" i="37"/>
  <c r="D34" i="37"/>
  <c r="H34" i="37" s="1"/>
  <c r="D8" i="37"/>
  <c r="H8" i="37" s="1"/>
  <c r="C32" i="37"/>
  <c r="D32" i="37"/>
  <c r="H32" i="37" s="1"/>
  <c r="C8" i="37"/>
  <c r="D14" i="37"/>
  <c r="H14" i="37" s="1"/>
  <c r="C14" i="37"/>
  <c r="D20" i="37"/>
  <c r="H20" i="37" s="1"/>
  <c r="C20" i="37"/>
  <c r="C15" i="37"/>
  <c r="D10" i="37"/>
  <c r="H10" i="37" s="1"/>
  <c r="C10" i="37"/>
  <c r="D15" i="37"/>
  <c r="H15" i="37" s="1"/>
  <c r="C22" i="37" l="1"/>
  <c r="C6" i="37"/>
  <c r="C16" i="37"/>
  <c r="C18" i="37"/>
  <c r="C12" i="37"/>
  <c r="C26" i="37"/>
  <c r="D13" i="37"/>
  <c r="H13" i="37" s="1"/>
  <c r="D11" i="37"/>
  <c r="H11" i="37" s="1"/>
  <c r="K11" i="37"/>
  <c r="L11" i="37" s="1"/>
  <c r="D5" i="37"/>
  <c r="H5" i="37" s="1"/>
  <c r="G11" i="36"/>
  <c r="K5" i="37" s="1"/>
  <c r="M5" i="37" s="1"/>
  <c r="C30" i="37"/>
  <c r="C25" i="37"/>
  <c r="D21" i="37"/>
  <c r="H21" i="37" s="1"/>
  <c r="K21" i="37"/>
  <c r="L21" i="37" s="1"/>
  <c r="C9" i="37"/>
  <c r="M28" i="37"/>
  <c r="K8" i="37"/>
  <c r="M8" i="37" s="1"/>
  <c r="K20" i="37"/>
  <c r="L20" i="37" s="1"/>
  <c r="K17" i="37"/>
  <c r="L17" i="37" s="1"/>
  <c r="D22" i="37"/>
  <c r="H22" i="37" s="1"/>
  <c r="K14" i="37"/>
  <c r="L14" i="37" s="1"/>
  <c r="K35" i="37"/>
  <c r="M35" i="37" s="1"/>
  <c r="K24" i="37"/>
  <c r="M24" i="37" s="1"/>
  <c r="K15" i="37"/>
  <c r="M15" i="37" s="1"/>
  <c r="K19" i="37"/>
  <c r="L19" i="37" s="1"/>
  <c r="K32" i="37"/>
  <c r="L32" i="37" s="1"/>
  <c r="K7" i="37"/>
  <c r="M7" i="37" s="1"/>
  <c r="K29" i="37"/>
  <c r="M29" i="37" s="1"/>
  <c r="K10" i="37"/>
  <c r="K34" i="37"/>
  <c r="M34" i="37" s="1"/>
  <c r="K27" i="37"/>
  <c r="D16" i="37"/>
  <c r="H16" i="37" s="1"/>
  <c r="D30" i="37"/>
  <c r="H30" i="37" s="1"/>
  <c r="D25" i="37"/>
  <c r="H25" i="37" s="1"/>
  <c r="M33" i="37"/>
  <c r="M31" i="37"/>
  <c r="D6" i="37"/>
  <c r="H6" i="37" s="1"/>
  <c r="C11" i="37"/>
  <c r="D12" i="37"/>
  <c r="H12" i="37" s="1"/>
  <c r="D26" i="37"/>
  <c r="H26" i="37" s="1"/>
  <c r="D9" i="37"/>
  <c r="H9" i="37" s="1"/>
  <c r="C13" i="37"/>
  <c r="K13" i="37"/>
  <c r="M13" i="37" s="1"/>
  <c r="D23" i="37"/>
  <c r="H23" i="37" s="1"/>
  <c r="C23" i="37"/>
  <c r="D18" i="37"/>
  <c r="H18" i="37" s="1"/>
  <c r="C21" i="37"/>
  <c r="C5" i="37"/>
  <c r="C4" i="37"/>
  <c r="K4" i="37"/>
  <c r="L8" i="37" l="1"/>
  <c r="M20" i="37"/>
  <c r="L15" i="37"/>
  <c r="M17" i="37"/>
  <c r="L7" i="37"/>
  <c r="K23" i="37"/>
  <c r="L23" i="37" s="1"/>
  <c r="K22" i="37"/>
  <c r="M14" i="37"/>
  <c r="K6" i="37"/>
  <c r="M6" i="37" s="1"/>
  <c r="M32" i="37"/>
  <c r="K30" i="37"/>
  <c r="L30" i="37" s="1"/>
  <c r="L34" i="37"/>
  <c r="L35" i="37"/>
  <c r="L24" i="37"/>
  <c r="M27" i="37"/>
  <c r="L27" i="37"/>
  <c r="K18" i="37"/>
  <c r="L18" i="37" s="1"/>
  <c r="K12" i="37"/>
  <c r="L12" i="37" s="1"/>
  <c r="L29" i="37"/>
  <c r="K25" i="37"/>
  <c r="L25" i="37" s="1"/>
  <c r="K26" i="37"/>
  <c r="M26" i="37" s="1"/>
  <c r="K16" i="37"/>
  <c r="M19" i="37"/>
  <c r="K9" i="37"/>
  <c r="M9" i="37" s="1"/>
  <c r="M11" i="37"/>
  <c r="L13" i="37"/>
  <c r="M21" i="37"/>
  <c r="L5" i="37"/>
  <c r="M10" i="37"/>
  <c r="L10" i="37"/>
  <c r="C3" i="37"/>
  <c r="D3" i="37"/>
  <c r="M23" i="37" l="1"/>
  <c r="M22" i="37"/>
  <c r="L22" i="37"/>
  <c r="L6" i="37"/>
  <c r="M30" i="37"/>
  <c r="M18" i="37"/>
  <c r="L16" i="37"/>
  <c r="M16" i="37"/>
  <c r="M12" i="37"/>
  <c r="L26" i="37"/>
  <c r="M25" i="37"/>
  <c r="L9" i="37"/>
  <c r="H3" i="37"/>
  <c r="M4" i="37" l="1"/>
  <c r="M3" i="37" s="1"/>
  <c r="L4" i="37"/>
  <c r="L3" i="37" s="1"/>
  <c r="K3" i="37"/>
  <c r="L6" i="28" l="1"/>
  <c r="L7" i="28" s="1"/>
  <c r="AS18" i="3"/>
  <c r="L112" i="28" s="1"/>
  <c r="L115" i="28" s="1"/>
  <c r="AV18" i="3"/>
  <c r="AY18" i="3"/>
  <c r="H6" i="28" l="1"/>
  <c r="H7" i="28" s="1"/>
  <c r="AD4" i="19" s="1"/>
  <c r="AD3" i="19" s="1"/>
  <c r="AQ18" i="3"/>
  <c r="AP18" i="3"/>
  <c r="AZ18" i="3"/>
  <c r="AA18" i="3"/>
  <c r="BE18" i="3"/>
  <c r="E6" i="28"/>
  <c r="E7" i="28" s="1"/>
  <c r="D6" i="28"/>
  <c r="BC18" i="3"/>
  <c r="C6" i="28"/>
  <c r="C7" i="28" s="1"/>
  <c r="BB18" i="3"/>
  <c r="BA18" i="3" l="1"/>
  <c r="AR18" i="3"/>
  <c r="V4" i="19"/>
  <c r="V3" i="19" s="1"/>
  <c r="D7" i="28"/>
  <c r="W4" i="19" s="1"/>
  <c r="AD13" i="3" l="1"/>
  <c r="AD9" i="3"/>
  <c r="AD7" i="3"/>
  <c r="AD10" i="3"/>
  <c r="AD12" i="3"/>
  <c r="AD6" i="3"/>
  <c r="AD11" i="3"/>
  <c r="AD16" i="3"/>
  <c r="AD8" i="3"/>
  <c r="AD15" i="3"/>
  <c r="AD14" i="3"/>
  <c r="AA4" i="19"/>
  <c r="X4" i="19"/>
  <c r="W3" i="19"/>
  <c r="U18" i="3"/>
  <c r="AD18" i="3" l="1"/>
  <c r="Y4" i="19" l="1"/>
  <c r="T4" i="19" s="1"/>
  <c r="AC4" i="19" s="1"/>
  <c r="X3" i="19"/>
  <c r="AB4" i="19"/>
  <c r="AB3" i="19" s="1"/>
  <c r="AA3" i="19"/>
  <c r="AH4" i="19" l="1"/>
  <c r="AI4" i="19" s="1"/>
  <c r="AJ4" i="19" s="1"/>
  <c r="AE4" i="19"/>
  <c r="AF4" i="19"/>
  <c r="AF3" i="19" s="1"/>
  <c r="AC3" i="19"/>
  <c r="U4" i="19"/>
  <c r="Y3" i="19"/>
  <c r="AO18" i="3" l="1"/>
  <c r="AG4" i="19"/>
  <c r="AG3" i="19" s="1"/>
  <c r="AE3" i="19"/>
  <c r="AC18" i="3"/>
  <c r="I145" i="28" l="1"/>
  <c r="AE16" i="3"/>
  <c r="D16" i="3" s="1"/>
  <c r="E16" i="3" l="1"/>
  <c r="M16" i="3" s="1"/>
  <c r="Y16" i="3"/>
  <c r="V16" i="3"/>
  <c r="W16" i="3" s="1"/>
  <c r="X16" i="3" s="1"/>
  <c r="BJ16" i="3"/>
  <c r="Z16" i="3"/>
  <c r="F145" i="28" s="1"/>
  <c r="AB16" i="3"/>
  <c r="AC16" i="3" s="1"/>
  <c r="I158" i="28"/>
  <c r="I159" i="28" s="1"/>
  <c r="I97" i="28"/>
  <c r="I98" i="28" s="1"/>
  <c r="I92" i="28"/>
  <c r="I93" i="28" s="1"/>
  <c r="I102" i="28"/>
  <c r="I103" i="28" s="1"/>
  <c r="I152" i="28"/>
  <c r="I151" i="28"/>
  <c r="I143" i="28"/>
  <c r="I50" i="28"/>
  <c r="I153" i="28"/>
  <c r="I144" i="28"/>
  <c r="AE8" i="3"/>
  <c r="D8" i="3" s="1"/>
  <c r="AE10" i="3"/>
  <c r="D10" i="3" s="1"/>
  <c r="BJ10" i="3" s="1"/>
  <c r="AE11" i="3"/>
  <c r="D11" i="3" s="1"/>
  <c r="AE15" i="3"/>
  <c r="D15" i="3" s="1"/>
  <c r="AE13" i="3"/>
  <c r="D13" i="3" s="1"/>
  <c r="AE9" i="3"/>
  <c r="D9" i="3" s="1"/>
  <c r="AE14" i="3"/>
  <c r="D14" i="3" s="1"/>
  <c r="E14" i="3" s="1"/>
  <c r="AE12" i="3"/>
  <c r="D12" i="3" s="1"/>
  <c r="Y12" i="3" s="1"/>
  <c r="H16" i="3" l="1"/>
  <c r="L16" i="3" s="1"/>
  <c r="I147" i="28"/>
  <c r="I154" i="28"/>
  <c r="AB13" i="3"/>
  <c r="AC13" i="3" s="1"/>
  <c r="Z13" i="3"/>
  <c r="F153" i="28" s="1"/>
  <c r="V13" i="3"/>
  <c r="W13" i="3" s="1"/>
  <c r="X13" i="3" s="1"/>
  <c r="Y13" i="3"/>
  <c r="E13" i="3"/>
  <c r="H13" i="3" s="1"/>
  <c r="L13" i="3" s="1"/>
  <c r="BJ13" i="3"/>
  <c r="V11" i="3"/>
  <c r="W11" i="3" s="1"/>
  <c r="X11" i="3" s="1"/>
  <c r="AB11" i="3"/>
  <c r="AC11" i="3" s="1"/>
  <c r="Z11" i="3"/>
  <c r="F151" i="28" s="1"/>
  <c r="Y11" i="3"/>
  <c r="E11" i="3"/>
  <c r="M11" i="3" s="1"/>
  <c r="BJ11" i="3"/>
  <c r="BJ15" i="3"/>
  <c r="V8" i="3"/>
  <c r="W8" i="3" s="1"/>
  <c r="X8" i="3" s="1"/>
  <c r="AB8" i="3"/>
  <c r="AC8" i="3" s="1"/>
  <c r="Z8" i="3"/>
  <c r="E9" i="3"/>
  <c r="E8" i="3"/>
  <c r="H8" i="3" s="1"/>
  <c r="L8" i="3" s="1"/>
  <c r="M14" i="3"/>
  <c r="BJ9" i="3"/>
  <c r="Z12" i="3"/>
  <c r="F152" i="28" s="1"/>
  <c r="V12" i="3"/>
  <c r="W12" i="3" s="1"/>
  <c r="X12" i="3" s="1"/>
  <c r="AB12" i="3"/>
  <c r="AC12" i="3" s="1"/>
  <c r="Z15" i="3"/>
  <c r="F144" i="28" s="1"/>
  <c r="AB15" i="3"/>
  <c r="AC15" i="3" s="1"/>
  <c r="V15" i="3"/>
  <c r="W15" i="3" s="1"/>
  <c r="X15" i="3" s="1"/>
  <c r="E15" i="3"/>
  <c r="M15" i="3" s="1"/>
  <c r="Y15" i="3"/>
  <c r="Y8" i="3"/>
  <c r="V14" i="3"/>
  <c r="W14" i="3" s="1"/>
  <c r="X14" i="3" s="1"/>
  <c r="Z14" i="3"/>
  <c r="F158" i="28" s="1"/>
  <c r="AB14" i="3"/>
  <c r="AC14" i="3" s="1"/>
  <c r="Y14" i="3"/>
  <c r="AB10" i="3"/>
  <c r="AC10" i="3" s="1"/>
  <c r="V10" i="3"/>
  <c r="W10" i="3" s="1"/>
  <c r="X10" i="3" s="1"/>
  <c r="Z10" i="3"/>
  <c r="F143" i="28" s="1"/>
  <c r="Y10" i="3"/>
  <c r="Z9" i="3"/>
  <c r="F50" i="28" s="1"/>
  <c r="AB9" i="3"/>
  <c r="AC9" i="3" s="1"/>
  <c r="V9" i="3"/>
  <c r="W9" i="3" s="1"/>
  <c r="X9" i="3" s="1"/>
  <c r="BJ8" i="3"/>
  <c r="H14" i="3"/>
  <c r="L14" i="3" s="1"/>
  <c r="E12" i="3"/>
  <c r="M12" i="3" s="1"/>
  <c r="BJ12" i="3"/>
  <c r="BJ14" i="3"/>
  <c r="Y9" i="3"/>
  <c r="E10" i="3"/>
  <c r="H10" i="3" s="1"/>
  <c r="L10" i="3" s="1"/>
  <c r="F52" i="28"/>
  <c r="F154" i="28"/>
  <c r="F147" i="28"/>
  <c r="F159" i="28"/>
  <c r="M8" i="3" l="1"/>
  <c r="M13" i="3"/>
  <c r="H15" i="3"/>
  <c r="L15" i="3" s="1"/>
  <c r="H11" i="3"/>
  <c r="L11" i="3" s="1"/>
  <c r="M9" i="3"/>
  <c r="H9" i="3"/>
  <c r="L9" i="3" s="1"/>
  <c r="H12" i="3"/>
  <c r="L12" i="3" s="1"/>
  <c r="M10" i="3"/>
  <c r="F92" i="28"/>
  <c r="F97" i="28"/>
  <c r="F102" i="28"/>
  <c r="F103" i="28"/>
  <c r="F93" i="28"/>
  <c r="F98" i="28"/>
  <c r="D28" i="3" l="1"/>
  <c r="P7" i="3"/>
  <c r="F27" i="3"/>
  <c r="G27" i="3" a="1"/>
  <c r="H27" i="3"/>
  <c r="P15" i="3" l="1"/>
  <c r="P6" i="3"/>
  <c r="P14" i="3"/>
  <c r="P13" i="3"/>
  <c r="P12" i="3"/>
  <c r="P10" i="3"/>
  <c r="P11" i="3"/>
  <c r="P9" i="3"/>
  <c r="P16" i="3"/>
  <c r="P8" i="3"/>
  <c r="G27" i="3"/>
  <c r="T15" i="3" a="1"/>
  <c r="T10" i="3" a="1"/>
  <c r="T16" i="3" a="1"/>
  <c r="T14" i="3" a="1"/>
  <c r="T11" i="3" a="1"/>
  <c r="T8" i="3" a="1"/>
  <c r="T9" i="3" a="1"/>
  <c r="T12" i="3" a="1"/>
  <c r="T13" i="3" a="1"/>
  <c r="T15" i="3" l="1"/>
  <c r="T16" i="3"/>
  <c r="T12" i="3"/>
  <c r="T8" i="3"/>
  <c r="T9" i="3"/>
  <c r="T11" i="3"/>
  <c r="T13" i="3"/>
  <c r="T10" i="3"/>
  <c r="T14" i="3"/>
  <c r="I190" i="28"/>
  <c r="I191" i="28" s="1"/>
  <c r="AE7" i="3"/>
  <c r="S15" i="3" a="1"/>
  <c r="S12" i="3" a="1"/>
  <c r="S16" i="3" a="1"/>
  <c r="S11" i="3" a="1"/>
  <c r="S14" i="3" a="1"/>
  <c r="S10" i="3" a="1"/>
  <c r="S9" i="3" a="1"/>
  <c r="S13" i="3" a="1"/>
  <c r="S15" i="3" l="1"/>
  <c r="S14" i="3"/>
  <c r="S10" i="3"/>
  <c r="S13" i="3"/>
  <c r="S11" i="3"/>
  <c r="S9" i="3"/>
  <c r="S16" i="3"/>
  <c r="S12" i="3"/>
  <c r="D7" i="3"/>
  <c r="T7" i="3" a="1"/>
  <c r="T7" i="3" l="1"/>
  <c r="AB7" i="3"/>
  <c r="V7" i="3"/>
  <c r="BJ7" i="3"/>
  <c r="Y7" i="3"/>
  <c r="E7" i="3"/>
  <c r="Z7" i="3"/>
  <c r="S7" i="3" a="1"/>
  <c r="S7" i="3" l="1"/>
  <c r="H7" i="3"/>
  <c r="L7" i="3" s="1"/>
  <c r="F190" i="28"/>
  <c r="M7" i="3"/>
  <c r="W7" i="3"/>
  <c r="AC7" i="3"/>
  <c r="F191" i="28"/>
  <c r="X7" i="3" l="1"/>
  <c r="S8" i="3" a="1"/>
  <c r="S8" i="3" l="1"/>
  <c r="AE6" i="3"/>
  <c r="AE18" i="3" s="1"/>
  <c r="I6" i="28"/>
  <c r="I7" i="28" s="1"/>
  <c r="D6" i="3" l="1"/>
  <c r="T6" i="3" a="1"/>
  <c r="T6" i="3" l="1"/>
  <c r="D18" i="3"/>
  <c r="V6" i="3"/>
  <c r="AB6" i="3"/>
  <c r="Z6" i="3"/>
  <c r="E6" i="3"/>
  <c r="E18" i="3" s="1"/>
  <c r="Y6" i="3"/>
  <c r="Y18" i="3" s="1"/>
  <c r="BJ6" i="3"/>
  <c r="BJ18" i="3" s="1"/>
  <c r="S6" i="3" a="1"/>
  <c r="Z18" i="3"/>
  <c r="H6" i="3" l="1"/>
  <c r="L6" i="3" s="1"/>
  <c r="M6" i="3"/>
  <c r="S6" i="3"/>
  <c r="D20" i="3"/>
  <c r="R16" i="3"/>
  <c r="R15" i="3"/>
  <c r="R14" i="3"/>
  <c r="R10" i="3"/>
  <c r="H18" i="3"/>
  <c r="R8" i="3"/>
  <c r="R11" i="3"/>
  <c r="R9" i="3"/>
  <c r="R12" i="3"/>
  <c r="R7" i="3"/>
  <c r="R13" i="3"/>
  <c r="AC6" i="3"/>
  <c r="AB18" i="3"/>
  <c r="W6" i="3"/>
  <c r="V18" i="3"/>
  <c r="R6" i="3"/>
  <c r="F6" i="28"/>
  <c r="M18" i="3"/>
  <c r="F7" i="28"/>
  <c r="Q18" i="3" l="1"/>
  <c r="X6" i="3"/>
  <c r="W18" i="3"/>
  <c r="T18" i="3" a="1"/>
  <c r="X18" i="3"/>
  <c r="T18" i="3" l="1"/>
  <c r="E24" i="3"/>
  <c r="E28" i="3" s="1"/>
  <c r="E25" i="3" a="1"/>
  <c r="E26" i="3" a="1"/>
  <c r="S18" i="3" a="1"/>
  <c r="E26" i="3" l="1"/>
  <c r="E25" i="3"/>
  <c r="S18" i="3"/>
  <c r="F24" i="3" s="1"/>
  <c r="H24" i="3"/>
  <c r="F28" i="3" a="1"/>
  <c r="G24" i="3" a="1"/>
  <c r="F28" i="3" l="1"/>
  <c r="D2" i="3" s="1"/>
  <c r="G24" i="3"/>
  <c r="D1" i="3"/>
  <c r="D24" i="3" a="1"/>
  <c r="G28" i="3" a="1"/>
  <c r="H28" i="3"/>
  <c r="D24" i="3" l="1"/>
  <c r="G28" i="3"/>
  <c r="D30" i="3" a="1"/>
  <c r="D25" i="3" a="1"/>
  <c r="D30" i="3" l="1"/>
  <c r="D25" i="3"/>
  <c r="D26" i="3" a="1"/>
  <c r="F30" i="3" a="1"/>
  <c r="F25" i="3" a="1"/>
  <c r="D26" i="3" l="1"/>
  <c r="F25" i="3"/>
  <c r="F30" i="3"/>
  <c r="H25" i="3"/>
  <c r="G30" i="3" a="1"/>
  <c r="G25" i="3" a="1"/>
  <c r="H30" i="3"/>
  <c r="F26" i="3" a="1"/>
  <c r="F26" i="3" l="1"/>
  <c r="G30" i="3"/>
  <c r="G25" i="3"/>
  <c r="BF13" i="3" s="1"/>
  <c r="BG13" i="3" s="1"/>
  <c r="BF14" i="3"/>
  <c r="BG14" i="3" s="1"/>
  <c r="BF10" i="3"/>
  <c r="BG10" i="3" s="1"/>
  <c r="BF16" i="3"/>
  <c r="BG16" i="3" s="1"/>
  <c r="BF15" i="3"/>
  <c r="BG15" i="3" s="1"/>
  <c r="H26" i="3"/>
  <c r="G26" i="3" a="1"/>
  <c r="BF6" i="3" l="1"/>
  <c r="BG6" i="3" s="1"/>
  <c r="BF7" i="3"/>
  <c r="BG7" i="3" s="1"/>
  <c r="BI7" i="3" s="1"/>
  <c r="BF9" i="3"/>
  <c r="BG9" i="3" s="1"/>
  <c r="BH9" i="3" s="1"/>
  <c r="BF12" i="3"/>
  <c r="BG12" i="3" s="1"/>
  <c r="BI12" i="3" s="1"/>
  <c r="BF8" i="3"/>
  <c r="BG8" i="3" s="1"/>
  <c r="BH8" i="3" s="1"/>
  <c r="BF11" i="3"/>
  <c r="BG11" i="3" s="1"/>
  <c r="BH11" i="3" s="1"/>
  <c r="G26" i="3"/>
  <c r="BI13" i="3"/>
  <c r="BH13" i="3"/>
  <c r="BH10" i="3"/>
  <c r="BI10" i="3"/>
  <c r="BH15" i="3"/>
  <c r="BI15" i="3"/>
  <c r="BI14" i="3"/>
  <c r="BH14" i="3"/>
  <c r="BI16" i="3"/>
  <c r="BH16" i="3"/>
  <c r="BH7" i="3" l="1"/>
  <c r="BI8" i="3"/>
  <c r="BI11" i="3"/>
  <c r="BH12" i="3"/>
  <c r="BF18" i="3"/>
  <c r="BI9" i="3"/>
  <c r="BI6" i="3"/>
  <c r="BG18" i="3"/>
  <c r="BH6" i="3"/>
  <c r="BH18" i="3" l="1"/>
  <c r="BI1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Eubanks, Derek</author>
  </authors>
  <commentList>
    <comment ref="I3" authorId="0" shapeId="0" xr:uid="{00000000-0006-0000-0300-000001000000}">
      <text>
        <r>
          <rPr>
            <b/>
            <sz val="9"/>
            <color rgb="FF000000"/>
            <rFont val="Tahoma"/>
            <family val="2"/>
          </rPr>
          <t xml:space="preserve">+  Leaving todjacent space
</t>
        </r>
        <r>
          <rPr>
            <b/>
            <sz val="9"/>
            <color rgb="FF000000"/>
            <rFont val="Tahoma"/>
            <family val="2"/>
          </rPr>
          <t xml:space="preserve">-   Entering from adjacent space 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<sst xmlns="http://schemas.openxmlformats.org/spreadsheetml/2006/main" count="3566" uniqueCount="677">
  <si>
    <t>-</t>
  </si>
  <si>
    <t>Room</t>
  </si>
  <si>
    <t>SQFT</t>
  </si>
  <si>
    <t>SAT</t>
  </si>
  <si>
    <t>RAT</t>
  </si>
  <si>
    <t>Maximum Cooling CFM</t>
  </si>
  <si>
    <t>Minimum Cooling CFM</t>
  </si>
  <si>
    <t>Heating Loss BTUH</t>
  </si>
  <si>
    <t>Airflow Heating BTUH</t>
  </si>
  <si>
    <t>Supply Temp FDB</t>
  </si>
  <si>
    <t>Room Temp FDB</t>
  </si>
  <si>
    <t>Maximum Heating BTUH</t>
  </si>
  <si>
    <t>MAX</t>
  </si>
  <si>
    <t>MIN</t>
  </si>
  <si>
    <t>N</t>
  </si>
  <si>
    <t>All Air Exhausted Directly Outdoors</t>
  </si>
  <si>
    <t>Clean Linen Storage</t>
  </si>
  <si>
    <t>People Outdoor Air Rate (cfm/person)</t>
  </si>
  <si>
    <t>Exhaust Dirty?    (Y or N)</t>
  </si>
  <si>
    <t>Heating Water GPM</t>
  </si>
  <si>
    <t>Room Type</t>
  </si>
  <si>
    <t>N/R</t>
  </si>
  <si>
    <t>Y</t>
  </si>
  <si>
    <t>SERVICE:</t>
  </si>
  <si>
    <t>Warewashing</t>
  </si>
  <si>
    <t>Dietary Storage</t>
  </si>
  <si>
    <t>Linen and Trash Chute Room</t>
  </si>
  <si>
    <t>Bedpan Room</t>
  </si>
  <si>
    <t>Bathroom</t>
  </si>
  <si>
    <t>SUPPORT SPACE:</t>
  </si>
  <si>
    <t>Soiled Workroom or Soiled Holding</t>
  </si>
  <si>
    <t>Clean Workroom or Clean Holding</t>
  </si>
  <si>
    <t>NR</t>
  </si>
  <si>
    <t>POS</t>
  </si>
  <si>
    <t>NEG</t>
  </si>
  <si>
    <t>Food Preperation Center</t>
  </si>
  <si>
    <t>Laundry, General</t>
  </si>
  <si>
    <t>Soiled Linen Sorting and Storage</t>
  </si>
  <si>
    <t>Janitor's Closet</t>
  </si>
  <si>
    <t>Hazardous Material Storage</t>
  </si>
  <si>
    <t xml:space="preserve"> Heating CFM</t>
  </si>
  <si>
    <t>Heating LAT</t>
  </si>
  <si>
    <t>Heating
kW</t>
  </si>
  <si>
    <t>Heating Primary CFM</t>
  </si>
  <si>
    <t>Fan CFM</t>
  </si>
  <si>
    <t>Max 
Primary
CFM</t>
  </si>
  <si>
    <t>Min 
Primary
CFM</t>
  </si>
  <si>
    <t>Heating 
Water
 GPM</t>
  </si>
  <si>
    <t>Room 
Temp
FDB</t>
  </si>
  <si>
    <t>Parallel</t>
  </si>
  <si>
    <t>Plenum
Airflow 
Heating BTUH</t>
  </si>
  <si>
    <t>Primary 
Airflow
Heating
BTUH</t>
  </si>
  <si>
    <t>Total 
Heating
BTUH</t>
  </si>
  <si>
    <t>#</t>
  </si>
  <si>
    <t>Min EA CFM</t>
  </si>
  <si>
    <t>%</t>
  </si>
  <si>
    <t xml:space="preserve"> Atm</t>
  </si>
  <si>
    <t xml:space="preserve"> BTU/lbm</t>
  </si>
  <si>
    <t xml:space="preserve"> ft3/lbm</t>
  </si>
  <si>
    <t xml:space="preserve"> grainsH2O/lbmAir</t>
  </si>
  <si>
    <t>°F</t>
  </si>
  <si>
    <t>Pa</t>
  </si>
  <si>
    <t>kJ/kg</t>
  </si>
  <si>
    <t>m3/kg</t>
  </si>
  <si>
    <t>gH2O/kgAir</t>
  </si>
  <si>
    <r>
      <rPr>
        <sz val="11"/>
        <color indexed="8"/>
        <rFont val="Times New Roman"/>
        <family val="1"/>
      </rPr>
      <t>°</t>
    </r>
    <r>
      <rPr>
        <sz val="10"/>
        <rFont val="Arial"/>
        <family val="2"/>
      </rPr>
      <t>C</t>
    </r>
  </si>
  <si>
    <t>SelUnit4Label</t>
  </si>
  <si>
    <t>SelUnit3Label</t>
  </si>
  <si>
    <t>SelUnit1Label</t>
  </si>
  <si>
    <t>ft</t>
  </si>
  <si>
    <t>inHg</t>
  </si>
  <si>
    <t>Relative Humidity</t>
  </si>
  <si>
    <t>m</t>
  </si>
  <si>
    <t>Dew Point Temperature</t>
  </si>
  <si>
    <t>SelUnit2Label</t>
  </si>
  <si>
    <t>Wet Bulb Temperature</t>
  </si>
  <si>
    <t>SelInputList</t>
  </si>
  <si>
    <t>IP Units</t>
  </si>
  <si>
    <t>SI Units</t>
  </si>
  <si>
    <t>SelUnitList</t>
  </si>
  <si>
    <t>Altitude</t>
  </si>
  <si>
    <t>Pressure</t>
  </si>
  <si>
    <t>SelPressureList</t>
  </si>
  <si>
    <t>Validation Lists</t>
  </si>
  <si>
    <t>kgTOgrain</t>
  </si>
  <si>
    <t>Vapour Pressure</t>
  </si>
  <si>
    <t>grainTOkg</t>
  </si>
  <si>
    <t>Enthalpy</t>
  </si>
  <si>
    <t>Degree of Saturation</t>
  </si>
  <si>
    <t>PaTOAtm</t>
  </si>
  <si>
    <t>Specific Volume</t>
  </si>
  <si>
    <t>AtmTOPa</t>
  </si>
  <si>
    <t>Humidity Ratio</t>
  </si>
  <si>
    <t>PaTOinHg</t>
  </si>
  <si>
    <t>inHgTOPa</t>
  </si>
  <si>
    <t>kg_m3TOlb_ft3</t>
  </si>
  <si>
    <t>Dry Bulb Temperature</t>
  </si>
  <si>
    <t>J_kgTOBTU_lb</t>
  </si>
  <si>
    <t>Calculations (SI Unit)</t>
  </si>
  <si>
    <t>BTU_lbTOJ_kg</t>
  </si>
  <si>
    <t>kgTOlb</t>
  </si>
  <si>
    <t>Output</t>
  </si>
  <si>
    <t>Check</t>
  </si>
  <si>
    <t>lbTOkg</t>
  </si>
  <si>
    <t>Check3</t>
  </si>
  <si>
    <t>Check2</t>
  </si>
  <si>
    <t>mTOft</t>
  </si>
  <si>
    <t>Check1</t>
  </si>
  <si>
    <t>ftTOm</t>
  </si>
  <si>
    <t>Input checking</t>
  </si>
  <si>
    <t>Conversion Factors</t>
  </si>
  <si>
    <t>PressureSI</t>
  </si>
  <si>
    <t>AltitudeSI</t>
  </si>
  <si>
    <t>SelUnitIndex</t>
  </si>
  <si>
    <t>Units</t>
  </si>
  <si>
    <t>InputSI</t>
  </si>
  <si>
    <t>SelInputIndex</t>
  </si>
  <si>
    <t>DryBulbTempSI</t>
  </si>
  <si>
    <t>SelPressureIndex</t>
  </si>
  <si>
    <t>Inputs in SI</t>
  </si>
  <si>
    <t>than dry bulb, and relative humidity must be between 0 and 100%.</t>
  </si>
  <si>
    <t>options from dropdown menus. Dew point and wet bulb temp must be less</t>
  </si>
  <si>
    <t>Select Altitude/Pressure, Wet Bulb/Dew Point/Relative Humidity, and unit input</t>
  </si>
  <si>
    <t>Input</t>
  </si>
  <si>
    <t>TLT EA CFM</t>
  </si>
  <si>
    <t># People</t>
  </si>
  <si>
    <t># TLT's</t>
  </si>
  <si>
    <t>No. People</t>
  </si>
  <si>
    <t>SA Basis</t>
  </si>
  <si>
    <t>Min/Max %</t>
  </si>
  <si>
    <t>Heat Loss btuh</t>
  </si>
  <si>
    <r>
      <t>Area Outdoor Rate (cfm/ft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</si>
  <si>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t>Occupant Density (#/1000 ft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</si>
  <si>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t xml:space="preserve"> &lt;--- Safety Factor</t>
  </si>
  <si>
    <t>Total AC/hr</t>
  </si>
  <si>
    <t>EA CFM Dirty</t>
  </si>
  <si>
    <t>Floor Area SQFT</t>
  </si>
  <si>
    <t>SA DB</t>
  </si>
  <si>
    <t>Desired Offset</t>
  </si>
  <si>
    <t>Actual Offset</t>
  </si>
  <si>
    <t>CFM Driven</t>
  </si>
  <si>
    <t>Max cfm</t>
  </si>
  <si>
    <t>Min cfm</t>
  </si>
  <si>
    <t>Terminal Number</t>
  </si>
  <si>
    <t xml:space="preserve">
Terminal
Number</t>
  </si>
  <si>
    <t xml:space="preserve">Type </t>
  </si>
  <si>
    <t>Constant Reheat btuh</t>
  </si>
  <si>
    <r>
      <rPr>
        <sz val="10"/>
        <color indexed="8"/>
        <rFont val="Calibri"/>
        <family val="2"/>
        <scheme val="minor"/>
      </rPr>
      <t>°</t>
    </r>
    <r>
      <rPr>
        <sz val="10"/>
        <rFont val="Calibri"/>
        <family val="2"/>
        <scheme val="minor"/>
      </rPr>
      <t>C</t>
    </r>
  </si>
  <si>
    <t>Heat Gain btuh</t>
  </si>
  <si>
    <t>Air Movement Relationship to Adjacent Area</t>
  </si>
  <si>
    <t>&lt;---  OA CFM Total</t>
  </si>
  <si>
    <t>&lt;----  Entering Water Temp °F</t>
  </si>
  <si>
    <t>&lt;----  Leaving Water Temp °F</t>
  </si>
  <si>
    <t>Totals ----&gt;</t>
  </si>
  <si>
    <t xml:space="preserve">Totals  ------- &gt;  </t>
  </si>
  <si>
    <t>Terminal Unit</t>
  </si>
  <si>
    <t>Total GAIN btuh</t>
  </si>
  <si>
    <t>Sens Load Driven CFM</t>
  </si>
  <si>
    <t>RH%</t>
  </si>
  <si>
    <t>Occupancy Category</t>
  </si>
  <si>
    <t>Art classroom</t>
  </si>
  <si>
    <t>Auditorium seating area</t>
  </si>
  <si>
    <t>Bank vaults/safe deposit</t>
  </si>
  <si>
    <t>Banks or bank lobbies</t>
  </si>
  <si>
    <t>Barbershop</t>
  </si>
  <si>
    <t>Barracks sleeping areas</t>
  </si>
  <si>
    <t>Bars, cocktail lounges</t>
  </si>
  <si>
    <t>Beauty and nail salons</t>
  </si>
  <si>
    <t>Bedroom/living room</t>
  </si>
  <si>
    <t>Booking/waiting</t>
  </si>
  <si>
    <t>Bowling alley (seating)</t>
  </si>
  <si>
    <t>Break rooms</t>
  </si>
  <si>
    <t>Cafeteria/fast-food dining</t>
  </si>
  <si>
    <t>Cell</t>
  </si>
  <si>
    <t>Classrooms (age 9 plus)</t>
  </si>
  <si>
    <t>Classrooms (ages 5–8)</t>
  </si>
  <si>
    <t>Coffee stations</t>
  </si>
  <si>
    <t>Coin-operated laundries</t>
  </si>
  <si>
    <t>Common corridors</t>
  </si>
  <si>
    <t>Computer (not printing)</t>
  </si>
  <si>
    <t>Computer lab</t>
  </si>
  <si>
    <t>Conference/meeting</t>
  </si>
  <si>
    <t>Corridors</t>
  </si>
  <si>
    <t>Courtrooms</t>
  </si>
  <si>
    <t>Daycare (through age 4)</t>
  </si>
  <si>
    <t>Daycare sickroom</t>
  </si>
  <si>
    <t>Dayroom</t>
  </si>
  <si>
    <t>Disco/dance floors</t>
  </si>
  <si>
    <t>Dwelling unit</t>
  </si>
  <si>
    <t>Electrical equipment rooms</t>
  </si>
  <si>
    <t>Elevator machine rooms</t>
  </si>
  <si>
    <t>Gambling casinos</t>
  </si>
  <si>
    <t>Game arcades</t>
  </si>
  <si>
    <t>General manufacturing (excludes heavy industrial and processes using chemicals)</t>
  </si>
  <si>
    <t>Guard stations</t>
  </si>
  <si>
    <t>Gym, stadium (play area)</t>
  </si>
  <si>
    <t>Health club/aerobics room</t>
  </si>
  <si>
    <t>Health club/weight rooms</t>
  </si>
  <si>
    <t>Kitchen (cooking)</t>
  </si>
  <si>
    <t>Laundry rooms within dwelling units</t>
  </si>
  <si>
    <t>Laundry rooms, central</t>
  </si>
  <si>
    <t>Lecture classroom</t>
  </si>
  <si>
    <t>Lecture hall (fixed seats)</t>
  </si>
  <si>
    <t>Legislative chambers</t>
  </si>
  <si>
    <t>Libraries</t>
  </si>
  <si>
    <t>Lobbies</t>
  </si>
  <si>
    <t>Lobbies/prefunction</t>
  </si>
  <si>
    <t>Main entry lobbies</t>
  </si>
  <si>
    <t>Mall common areas</t>
  </si>
  <si>
    <t>Media center</t>
  </si>
  <si>
    <t>Multipurpose assembly</t>
  </si>
  <si>
    <t>Multi-use assembly</t>
  </si>
  <si>
    <t>Museums (children’s)</t>
  </si>
  <si>
    <t>Museums/galleries</t>
  </si>
  <si>
    <t>Music/theater/dance</t>
  </si>
  <si>
    <t>Occupiable storage rooms for liquids or gels</t>
  </si>
  <si>
    <t>Occupiable storage rooms for dry materials</t>
  </si>
  <si>
    <t>Office space</t>
  </si>
  <si>
    <t>Pet shops (animal areas)</t>
  </si>
  <si>
    <t>Pharmacy (prep. area)</t>
  </si>
  <si>
    <t>Photo studios</t>
  </si>
  <si>
    <t>Places of religious worship</t>
  </si>
  <si>
    <t>Reception areas</t>
  </si>
  <si>
    <t>Restaurant dining rooms</t>
  </si>
  <si>
    <t>Sales</t>
  </si>
  <si>
    <t>Science laboratories</t>
  </si>
  <si>
    <t>Shipping/receiving</t>
  </si>
  <si>
    <t>Sorting, packing, light assembly</t>
  </si>
  <si>
    <t>Spectator areas</t>
  </si>
  <si>
    <t>Sports arena (play area)</t>
  </si>
  <si>
    <t>Stages, studios</t>
  </si>
  <si>
    <t>Storage rooms</t>
  </si>
  <si>
    <t>Supermarket</t>
  </si>
  <si>
    <t>Swimming (pool &amp; deck)</t>
  </si>
  <si>
    <t>Telephone closets</t>
  </si>
  <si>
    <t>Telephone/data entry</t>
  </si>
  <si>
    <t>Transportation waiting</t>
  </si>
  <si>
    <t>University/college laboratories</t>
  </si>
  <si>
    <t>Warehouses</t>
  </si>
  <si>
    <t>Wood/metal shop</t>
  </si>
  <si>
    <t>ASHRAE  62.1 - 2013:</t>
  </si>
  <si>
    <t>Exhaust Rate cfm/sqft</t>
  </si>
  <si>
    <t>Toilet - private</t>
  </si>
  <si>
    <t>Toilet - public</t>
  </si>
  <si>
    <t>Room Data</t>
  </si>
  <si>
    <t>SUGERY AND CRITICAL CARE:</t>
  </si>
  <si>
    <t>POS (+0.02")</t>
  </si>
  <si>
    <t>Oerpating/Surgical cystoscopic rooms</t>
  </si>
  <si>
    <t>Delivery Room</t>
  </si>
  <si>
    <t>Substerile Service Area</t>
  </si>
  <si>
    <t>Recovery Room</t>
  </si>
  <si>
    <t>Critical and Intensive Care</t>
  </si>
  <si>
    <t>Intermediate Care</t>
  </si>
  <si>
    <t>Wound Intensive Care (Burn Unit)</t>
  </si>
  <si>
    <t>Newborn Intensive Care</t>
  </si>
  <si>
    <t>Treatment Room</t>
  </si>
  <si>
    <t>Trauma Room (Crisis or Shock)</t>
  </si>
  <si>
    <t>Medical/Anesthesia Gas Storage</t>
  </si>
  <si>
    <t>Laser Eye Room</t>
  </si>
  <si>
    <t>ER Waiting Room</t>
  </si>
  <si>
    <t>NEG (-0.02")</t>
  </si>
  <si>
    <t>Triage</t>
  </si>
  <si>
    <t>ER Decontamination</t>
  </si>
  <si>
    <t>Radiology Waiting Rooms</t>
  </si>
  <si>
    <t>Procedure Room (Class A Surgery)</t>
  </si>
  <si>
    <t>Emergency Department Exam/Treatment Room</t>
  </si>
  <si>
    <t>INPATIENT NURSING:</t>
  </si>
  <si>
    <t>Patient Room</t>
  </si>
  <si>
    <t>Nourishment Area or Room</t>
  </si>
  <si>
    <t>Toilet Room</t>
  </si>
  <si>
    <t>Newborn Nursery Suite</t>
  </si>
  <si>
    <t>Protective Enviornment Room</t>
  </si>
  <si>
    <t>POS  (+0.02")</t>
  </si>
  <si>
    <t>AII Room</t>
  </si>
  <si>
    <t>Combination AII/PE Room</t>
  </si>
  <si>
    <t>AII Anteroom</t>
  </si>
  <si>
    <t>PE Anteroom</t>
  </si>
  <si>
    <t>Combination AII/PE Anteroom</t>
  </si>
  <si>
    <t>Labor/Delivery/Recovery/Postpartum (LDRP)</t>
  </si>
  <si>
    <t>Labor/Delivery/Recovery (LDR)</t>
  </si>
  <si>
    <t>Patient Corridor</t>
  </si>
  <si>
    <t>NURSING FACILITY:</t>
  </si>
  <si>
    <t>Resident Room</t>
  </si>
  <si>
    <t>Resident Gathering/Activity/Dining</t>
  </si>
  <si>
    <t>Resident Unit Corridor</t>
  </si>
  <si>
    <t>Physical Therapy</t>
  </si>
  <si>
    <t>Occupational Therapy</t>
  </si>
  <si>
    <t>Bathing Room</t>
  </si>
  <si>
    <t>RADIOLOGY:</t>
  </si>
  <si>
    <t>X-Ray (Diagnostic and Treatment)</t>
  </si>
  <si>
    <t>X-Ray (Surgery/Critical Care and Catheterization</t>
  </si>
  <si>
    <t>Darkroom</t>
  </si>
  <si>
    <t>DIAGNOSTIC AND TREATMENT:</t>
  </si>
  <si>
    <t>Bronchoscopy, Sputum Collection, and     Pentamidine Administration</t>
  </si>
  <si>
    <t>Labartory, General</t>
  </si>
  <si>
    <t>Labartory, Bacteriology</t>
  </si>
  <si>
    <t>Labartory, Biochemistry</t>
  </si>
  <si>
    <t>Labartory, Cytology</t>
  </si>
  <si>
    <t>Labartory, Glasswashing</t>
  </si>
  <si>
    <t>Labartory, Histology</t>
  </si>
  <si>
    <t>Labartory, Microbiology</t>
  </si>
  <si>
    <t>Labartory, Nuclear Medicene</t>
  </si>
  <si>
    <t>Labartory, Pathology</t>
  </si>
  <si>
    <t>Labartory, Serology</t>
  </si>
  <si>
    <t>Labartory, Sterilizing</t>
  </si>
  <si>
    <t>Labartory, Media Transfer</t>
  </si>
  <si>
    <t>Nonrefrigerated Body-Holding Room</t>
  </si>
  <si>
    <t>Autopsy Room</t>
  </si>
  <si>
    <t>Pharmacy</t>
  </si>
  <si>
    <t>IV Prep/ Buffer</t>
  </si>
  <si>
    <t>Chemo - Clean Room</t>
  </si>
  <si>
    <t>Anteroom</t>
  </si>
  <si>
    <t>Examination Rom</t>
  </si>
  <si>
    <t>Medication Room</t>
  </si>
  <si>
    <t>Gastrointestinal Endoscopy Procedure Room</t>
  </si>
  <si>
    <t>Endoscope Cleaning</t>
  </si>
  <si>
    <t>Hydrotherapy</t>
  </si>
  <si>
    <t>Dialysis Treatment Area</t>
  </si>
  <si>
    <t>Dialyzer Reporcessing Room</t>
  </si>
  <si>
    <t>Nuclear Medicine Hot Lab</t>
  </si>
  <si>
    <t>Nuclear Medicine Treatment Room</t>
  </si>
  <si>
    <t>WB</t>
  </si>
  <si>
    <t>&lt;---  Elevation (ft)</t>
  </si>
  <si>
    <t>&lt;---  Atm Pressure (psia)</t>
  </si>
  <si>
    <t>&lt;---  SA DB °F</t>
  </si>
  <si>
    <t>&lt;---  SA WB °F</t>
  </si>
  <si>
    <t>Total Ton</t>
  </si>
  <si>
    <t>Total CFM/Ton</t>
  </si>
  <si>
    <t>Total  Sqft/Ton</t>
  </si>
  <si>
    <t>Total  CFM/Sqft</t>
  </si>
  <si>
    <t xml:space="preserve">   &lt;--- Return/Exhaust Air conditions</t>
  </si>
  <si>
    <t>DB °F</t>
  </si>
  <si>
    <t>WB °F</t>
  </si>
  <si>
    <t>Desired Pressure Relationship</t>
  </si>
  <si>
    <t>Minimum A/C                   OA/hr</t>
  </si>
  <si>
    <t>Minimum total A/C per hr</t>
  </si>
  <si>
    <t>cfm/ton</t>
  </si>
  <si>
    <t>Exhaust Rate cfm per Unit/Toilet</t>
  </si>
  <si>
    <t>Exhaust Rate cfm per Shower head</t>
  </si>
  <si>
    <t>SHWR EA CFM</t>
  </si>
  <si>
    <t>EA CFM Clean</t>
  </si>
  <si>
    <t>Min CFM      TOT AC ASHRAE 170</t>
  </si>
  <si>
    <t>MIN OA CFM OA AC ASHRAE 170</t>
  </si>
  <si>
    <t>TOTALS --- &gt;</t>
  </si>
  <si>
    <t>PIU-1-1</t>
  </si>
  <si>
    <t>PIU-1-2</t>
  </si>
  <si>
    <t>PIU-1-3</t>
  </si>
  <si>
    <t>PIU-1-4</t>
  </si>
  <si>
    <t>PIU-1-5</t>
  </si>
  <si>
    <t>PIU-1-8</t>
  </si>
  <si>
    <t>PIU-1-9</t>
  </si>
  <si>
    <t>1/3 OF LOAD</t>
  </si>
  <si>
    <t>PIU-1-16</t>
  </si>
  <si>
    <t>PIU-1-17</t>
  </si>
  <si>
    <t>PIU-1-18</t>
  </si>
  <si>
    <t>PIU-1-19</t>
  </si>
  <si>
    <t>PIU-1-21</t>
  </si>
  <si>
    <t>Terminal Units</t>
  </si>
  <si>
    <t>OA Ton</t>
  </si>
  <si>
    <t>Sens + Lat Ton</t>
  </si>
  <si>
    <t>Max</t>
  </si>
  <si>
    <t>Min</t>
  </si>
  <si>
    <t>Min/Max%</t>
  </si>
  <si>
    <t>From TraneVentilation</t>
  </si>
  <si>
    <t>PIU-1-22</t>
  </si>
  <si>
    <t>PIU-1-26</t>
  </si>
  <si>
    <t>PIU-1-27</t>
  </si>
  <si>
    <t>PIU-1-28</t>
  </si>
  <si>
    <t>PIU-1-31</t>
  </si>
  <si>
    <t>PIU-1-29</t>
  </si>
  <si>
    <t>PIU-1-32</t>
  </si>
  <si>
    <t>PIU-1-33</t>
  </si>
  <si>
    <t>PIU-1-34</t>
  </si>
  <si>
    <t>PIU-1-37</t>
  </si>
  <si>
    <t>PIU-1-38</t>
  </si>
  <si>
    <t>PIU-1-39</t>
  </si>
  <si>
    <t>Heating
LAT
 FDB</t>
  </si>
  <si>
    <t>Plenum
Air Temp
Pre-coil
FDB</t>
  </si>
  <si>
    <t>Plenum
Air Temp
Post-coil
FDB</t>
  </si>
  <si>
    <t>Total
Heating 
CFM</t>
  </si>
  <si>
    <t>Primary 
S.A. Temp
FDB</t>
  </si>
  <si>
    <t>Space Heating
Loss
BTUH</t>
  </si>
  <si>
    <t>Terminal Units - HW reheat</t>
  </si>
  <si>
    <t>VAV-1-6</t>
  </si>
  <si>
    <t>VAV-1-7</t>
  </si>
  <si>
    <t>VAV-1-10</t>
  </si>
  <si>
    <t>VAV-1-11</t>
  </si>
  <si>
    <t>VAV-1-12</t>
  </si>
  <si>
    <t>VAV-1-13</t>
  </si>
  <si>
    <t>VAV-1-14</t>
  </si>
  <si>
    <t>VAV-1-15</t>
  </si>
  <si>
    <t>VAV-1-23</t>
  </si>
  <si>
    <t>VAV-1-24</t>
  </si>
  <si>
    <t>VAV-1-25</t>
  </si>
  <si>
    <t>VAV-1-20</t>
  </si>
  <si>
    <t>VAV-1-30</t>
  </si>
  <si>
    <t>VAV-1-35</t>
  </si>
  <si>
    <t>VAV-1-36</t>
  </si>
  <si>
    <t>Total Latent gain btuh</t>
  </si>
  <si>
    <t>Latent load met?</t>
  </si>
  <si>
    <t>Latent Load air capacity btuh</t>
  </si>
  <si>
    <t>Latent load driven CFM</t>
  </si>
  <si>
    <t>SHR</t>
  </si>
  <si>
    <t xml:space="preserve"> &lt;--- OA ducted to space directly?</t>
  </si>
  <si>
    <t xml:space="preserve"> &lt;--- OA Percentage of Supply Air</t>
  </si>
  <si>
    <t>13-13 - COMMANDER</t>
  </si>
  <si>
    <t>14-14 - ARS ORDERLY RM/ADMIN SUPPORT</t>
  </si>
  <si>
    <t>15-15 - DIR OPRTNS</t>
  </si>
  <si>
    <t>16-16 - A, B, C FLIGHT COMMANDERS</t>
  </si>
  <si>
    <t>168-24A-F - AFE OPEN AREA</t>
  </si>
  <si>
    <t>170-28 - HELMET REPAIR</t>
  </si>
  <si>
    <t>171-23 - NCOIC/QA OFFICE</t>
  </si>
  <si>
    <t>172-  - EAST CORR A</t>
  </si>
  <si>
    <t>173-22 - SUPT</t>
  </si>
  <si>
    <t>174-27 - CSEL</t>
  </si>
  <si>
    <t>175-25 - CLASSROOM</t>
  </si>
  <si>
    <t>176-  - FUME HOOD</t>
  </si>
  <si>
    <t>177-26 - LAUNDRY</t>
  </si>
  <si>
    <t>178-  - EAST - JANITOR 2</t>
  </si>
  <si>
    <t>179-29 - AIR CREW PPE STORAGE LOCKERS</t>
  </si>
  <si>
    <t>180-1A - BRIEF 1</t>
  </si>
  <si>
    <t>183-33 - COMBAT CREW COMM</t>
  </si>
  <si>
    <t>184-32 - COMBAT CREW COMM SUPT</t>
  </si>
  <si>
    <t>187-44 - LOCKERS</t>
  </si>
  <si>
    <t>188-1B - BRIEF 2</t>
  </si>
  <si>
    <t>190-1C - BRIEF 3</t>
  </si>
  <si>
    <t>19-19 - BOOM OPERATOR SUPVRS</t>
  </si>
  <si>
    <t>192-39 - PLANS OFFICER</t>
  </si>
  <si>
    <t>193-40ABC - MISSION PLANNING SPACE</t>
  </si>
  <si>
    <t>194-38 - WEAPONS - TACTICS</t>
  </si>
  <si>
    <t>195-40e - VAULT LKR</t>
  </si>
  <si>
    <t>196-40d - VAULT</t>
  </si>
  <si>
    <t>198-41 - BRIEF / DEBRIEF</t>
  </si>
  <si>
    <t>199-35 - SR INTEL OFFICER</t>
  </si>
  <si>
    <t>200-37 - INTEL NCO</t>
  </si>
  <si>
    <t>201-36 - INTEL OFFICER</t>
  </si>
  <si>
    <t>202-42 - CLASSIFIED MAIN BRIEFING ROOM</t>
  </si>
  <si>
    <t>204-  - TLT</t>
  </si>
  <si>
    <t>205-   - TLT</t>
  </si>
  <si>
    <t>206-4 - FLIGHT SCHEDULING</t>
  </si>
  <si>
    <t>207-2 - AIRFIELD OPS (FOX)</t>
  </si>
  <si>
    <t>208-4a - FLIGHTLINE LOBBY</t>
  </si>
  <si>
    <t>209-  - EAST VESTIBULE</t>
  </si>
  <si>
    <t>211-47 - CONF/MEETING</t>
  </si>
  <si>
    <t>21-21 - ARMS</t>
  </si>
  <si>
    <t>212-45 - AIR TRANS SUPT</t>
  </si>
  <si>
    <t>214-48 - ATOC / NCOIC</t>
  </si>
  <si>
    <t>215-46 - TRN - TEST</t>
  </si>
  <si>
    <t>216-54 - PASSENGER DEPLOYMENT</t>
  </si>
  <si>
    <t>217-50A - PASSENGER SERVICES RECEPTION</t>
  </si>
  <si>
    <t>218-50b - PASSENGER SERVICES STERILE</t>
  </si>
  <si>
    <t>220-  - TLT</t>
  </si>
  <si>
    <t>221-  - TLT</t>
  </si>
  <si>
    <t>225-30 - COMMANDER</t>
  </si>
  <si>
    <t>226-9 - TRN - TEST</t>
  </si>
  <si>
    <t>227-31 - OSF SQUADRON SUITE</t>
  </si>
  <si>
    <t>228-10 - STAN/EVAL OFFICER</t>
  </si>
  <si>
    <t>229-11 - STAN/EVAL SUPT</t>
  </si>
  <si>
    <t>230 - EAST EL EQPT</t>
  </si>
  <si>
    <t>232-8 - COMMAND ADMIN SUPPORT</t>
  </si>
  <si>
    <t>233-7 - CONFERENCE</t>
  </si>
  <si>
    <t>234-5 - GROUP COMMANDER</t>
  </si>
  <si>
    <t>235-6 - GROUP SUPT</t>
  </si>
  <si>
    <t>237-  - EGRESS VESTIBULE</t>
  </si>
  <si>
    <t>238-53 - DCC CONTROL CAB</t>
  </si>
  <si>
    <t>239-43 - BREAK RM</t>
  </si>
  <si>
    <t>31-17 - PILOTS</t>
  </si>
  <si>
    <t>34-34 - TRAINING OFFICER / SCHEDULING</t>
  </si>
  <si>
    <t>40-18 - CHIEF BOOM OPERATOR</t>
  </si>
  <si>
    <t>49-20 - BOOM OPERATORS</t>
  </si>
  <si>
    <t>49A-H-49A-H - TERMINAL OPEN OFFICE</t>
  </si>
  <si>
    <t>EAST 2ND FLOOR CORR</t>
  </si>
  <si>
    <t>EAST CORR B</t>
  </si>
  <si>
    <t>EAST CORR C</t>
  </si>
  <si>
    <t>EAST ELEV</t>
  </si>
  <si>
    <t>EAST ELEV CORR</t>
  </si>
  <si>
    <t>EAST MAIN CORR</t>
  </si>
  <si>
    <t>Arenas</t>
  </si>
  <si>
    <t>Locker rooms</t>
  </si>
  <si>
    <t>TraneVentilation</t>
  </si>
  <si>
    <t>Room Names from Trane:</t>
  </si>
  <si>
    <t>Cooling - TraneChecksums</t>
  </si>
  <si>
    <t>Heating - TraneChecksums</t>
  </si>
  <si>
    <t>Reheat
CFM</t>
  </si>
  <si>
    <t>Cooling
CFM</t>
  </si>
  <si>
    <t>Envelope load
Sens btuh</t>
  </si>
  <si>
    <t>Total
Sens btuh</t>
  </si>
  <si>
    <t>Internal loads
Sens btuh</t>
  </si>
  <si>
    <t>Over/Under
Sens btuh</t>
  </si>
  <si>
    <t>Total Heating
CFM</t>
  </si>
  <si>
    <t>Reheat
btuh</t>
  </si>
  <si>
    <t>Total Heating
btuh</t>
  </si>
  <si>
    <t>Max
cfm</t>
  </si>
  <si>
    <t>Min
cfm</t>
  </si>
  <si>
    <t>SA
CFM</t>
  </si>
  <si>
    <t>RA
CFM</t>
  </si>
  <si>
    <t>EA
CFM</t>
  </si>
  <si>
    <t>OA
CFM</t>
  </si>
  <si>
    <t>DB
ratio</t>
  </si>
  <si>
    <t>AC
 S or E</t>
  </si>
  <si>
    <t>Clg Ht.
Ft</t>
  </si>
  <si>
    <t>Janitors closet</t>
  </si>
  <si>
    <t>Kitchenettes</t>
  </si>
  <si>
    <t>Kitchens - commercial</t>
  </si>
  <si>
    <t>OA
AC/hr</t>
  </si>
  <si>
    <t>Exhaust
100%</t>
  </si>
  <si>
    <t># SHWR
 heads</t>
  </si>
  <si>
    <t>VAV-1-5</t>
  </si>
  <si>
    <t>VAV-1-8</t>
  </si>
  <si>
    <t>Total
Heating
btuh</t>
  </si>
  <si>
    <t>&lt; --- Ent HW Temp</t>
  </si>
  <si>
    <t>&lt; --- Lvg HW Temp</t>
  </si>
  <si>
    <t>Spaces served</t>
  </si>
  <si>
    <t>VAV-1-9</t>
  </si>
  <si>
    <t>Total
Ent
Temp</t>
  </si>
  <si>
    <t>Total
Lvg
Temp</t>
  </si>
  <si>
    <t>Reheat
Ent
Temp</t>
  </si>
  <si>
    <t>Reheat
Lvg
Temp</t>
  </si>
  <si>
    <t>VAV-1-16</t>
  </si>
  <si>
    <t>VAV-1-17</t>
  </si>
  <si>
    <t>VAV-1-18</t>
  </si>
  <si>
    <t>VAV-1-19</t>
  </si>
  <si>
    <t>VAV-1-21</t>
  </si>
  <si>
    <t>VAV-1-22</t>
  </si>
  <si>
    <t>VAV-1-26</t>
  </si>
  <si>
    <t>VAV</t>
  </si>
  <si>
    <t>PIU</t>
  </si>
  <si>
    <t>EAST CORR D</t>
  </si>
  <si>
    <t>VAV-1-27</t>
  </si>
  <si>
    <t>Heating
EAT</t>
  </si>
  <si>
    <t>Heating
LAT</t>
  </si>
  <si>
    <t>Space
Loss
btuh</t>
  </si>
  <si>
    <t>Most
Freq</t>
  </si>
  <si>
    <t>Avg</t>
  </si>
  <si>
    <t>VAV-1-28</t>
  </si>
  <si>
    <t>VAV-1-29</t>
  </si>
  <si>
    <t>VAV-1-31</t>
  </si>
  <si>
    <t>Percent</t>
  </si>
  <si>
    <t>Total</t>
  </si>
  <si>
    <t>Sensible</t>
  </si>
  <si>
    <t>(%)</t>
  </si>
  <si>
    <t>Infiltration</t>
  </si>
  <si>
    <t>Lights</t>
  </si>
  <si>
    <t>People</t>
  </si>
  <si>
    <t>cfm/ft²</t>
  </si>
  <si>
    <t>ft²/ton</t>
  </si>
  <si>
    <t>Glass</t>
  </si>
  <si>
    <t>gr/lb</t>
  </si>
  <si>
    <t>Roof</t>
  </si>
  <si>
    <t>Wall</t>
  </si>
  <si>
    <t>Total Sens Loss btuh</t>
  </si>
  <si>
    <t>Operating Room</t>
  </si>
  <si>
    <t>Deg F</t>
  </si>
  <si>
    <t>CONFERENCE - 1</t>
  </si>
  <si>
    <t>CONFERENCE - 2</t>
  </si>
  <si>
    <t>OPEN OFFICE - 3</t>
  </si>
  <si>
    <t>OPEN OFFICE - 4</t>
  </si>
  <si>
    <t>VAV-9-1</t>
  </si>
  <si>
    <t>VAV-9-2</t>
  </si>
  <si>
    <t>VAV-9-3</t>
  </si>
  <si>
    <t>VAV-9-4</t>
  </si>
  <si>
    <t>VAV-9-5</t>
  </si>
  <si>
    <t>Report Title</t>
  </si>
  <si>
    <t>ROOM_Room 00-05</t>
  </si>
  <si>
    <t>Conditions at Time of Space Cooling Peak</t>
  </si>
  <si>
    <t>Conditions at Time of Space Heating Peak</t>
  </si>
  <si>
    <t>Peak Time (Mo/D/H:M)</t>
  </si>
  <si>
    <t>8/21 17:00:00</t>
  </si>
  <si>
    <t>1/21 24:00:00</t>
  </si>
  <si>
    <t>Outside</t>
  </si>
  <si>
    <t>DB / WB / HR</t>
  </si>
  <si>
    <t>/</t>
  </si>
  <si>
    <t>DB / RH / HR</t>
  </si>
  <si>
    <t>Cooling Airflows</t>
  </si>
  <si>
    <t>Supply Air Dry Bulb Temp</t>
  </si>
  <si>
    <t>Main Fan cfm</t>
  </si>
  <si>
    <t>Time</t>
  </si>
  <si>
    <t>Cooling ACH</t>
  </si>
  <si>
    <t>Instant</t>
  </si>
  <si>
    <t>Delay</t>
  </si>
  <si>
    <t>of</t>
  </si>
  <si>
    <t>Sec Fan cfm</t>
  </si>
  <si>
    <t>Latent</t>
  </si>
  <si>
    <t>Input Ventilation cfm</t>
  </si>
  <si>
    <t>(Btu/h)</t>
  </si>
  <si>
    <t>Calculated Ventilation cfm</t>
  </si>
  <si>
    <t>Calculated Ventilation ACH</t>
  </si>
  <si>
    <t>Other Roof</t>
  </si>
  <si>
    <t>Infiltration cfm</t>
  </si>
  <si>
    <t>Min Stop/RH (%)</t>
  </si>
  <si>
    <t>Door</t>
  </si>
  <si>
    <t>Ventilation Sizing Factor</t>
  </si>
  <si>
    <t>Below-Grade Wall</t>
  </si>
  <si>
    <t>Heating Airflows</t>
  </si>
  <si>
    <t>Other Wall</t>
  </si>
  <si>
    <t>Partition</t>
  </si>
  <si>
    <t>Exterior Floor</t>
  </si>
  <si>
    <t>Heating ACH</t>
  </si>
  <si>
    <t>Interior Floor</t>
  </si>
  <si>
    <t>Slab</t>
  </si>
  <si>
    <t>Other Floor</t>
  </si>
  <si>
    <t>Envelope Subtotal</t>
  </si>
  <si>
    <t>Miscellaneous Loads</t>
  </si>
  <si>
    <t>Internal Subtotal</t>
  </si>
  <si>
    <t>Areas</t>
  </si>
  <si>
    <t>RA (All Other)</t>
  </si>
  <si>
    <t xml:space="preserve"> ft²</t>
  </si>
  <si>
    <t>DOA Direct to Room</t>
  </si>
  <si>
    <t>Ceiling</t>
  </si>
  <si>
    <t>Refrigeration</t>
  </si>
  <si>
    <t>Service Water</t>
  </si>
  <si>
    <t>HVAC Equipment Losses</t>
  </si>
  <si>
    <t>Window</t>
  </si>
  <si>
    <t>Adj Air Transfer Heat</t>
  </si>
  <si>
    <t>Sizing Factor Correction</t>
  </si>
  <si>
    <t>Time Delay Correction</t>
  </si>
  <si>
    <t>Grand Total</t>
  </si>
  <si>
    <t>RA Sensible (Lights)</t>
  </si>
  <si>
    <t>Internal Floor</t>
  </si>
  <si>
    <t>Engineering Checks For Cooling</t>
  </si>
  <si>
    <t>Engineering Checks For Heating</t>
  </si>
  <si>
    <t>Cooling tons</t>
  </si>
  <si>
    <t>No People(max)</t>
  </si>
  <si>
    <t>Heating Mbh</t>
  </si>
  <si>
    <t>%OA</t>
  </si>
  <si>
    <t>People per 1000 ft²</t>
  </si>
  <si>
    <t>Volume (ft³)</t>
  </si>
  <si>
    <t>cfm/Mbh</t>
  </si>
  <si>
    <t>ft²/Mbh</t>
  </si>
  <si>
    <t>Btu/h-ft²</t>
  </si>
  <si>
    <t>ROOM_Room 00-06</t>
  </si>
  <si>
    <t>ROOM_Room 00-07</t>
  </si>
  <si>
    <t>ROOM_Room 00-08</t>
  </si>
  <si>
    <t>7/21 19:00:00</t>
  </si>
  <si>
    <t>ROOM_Room 00-09</t>
  </si>
  <si>
    <t>7/21 18:00:00</t>
  </si>
  <si>
    <t>ROOM_Room 00-10</t>
  </si>
  <si>
    <t>ROOM_Room 00-11</t>
  </si>
  <si>
    <t>7/21 16:00:00</t>
  </si>
  <si>
    <t>ROOM_Room 00-12</t>
  </si>
  <si>
    <t>7/21 15:00:00</t>
  </si>
  <si>
    <t>ROOM_Room 00-13</t>
  </si>
  <si>
    <t>ROOM_Room 00-14</t>
  </si>
  <si>
    <t>8/21 16:00:00</t>
  </si>
  <si>
    <t>ROOM_Room 00-15</t>
  </si>
  <si>
    <t>Primary</t>
  </si>
  <si>
    <t>Page 1 of 1</t>
  </si>
  <si>
    <t>File:</t>
  </si>
  <si>
    <t>Operating Room Suite_Recovery_2025-01-16-043347.mdf</t>
  </si>
  <si>
    <t>TRACE 3D Plus 7.00</t>
  </si>
  <si>
    <t>Space SHR</t>
  </si>
  <si>
    <t>Time Delay Sensible gain btuh</t>
  </si>
  <si>
    <t>Instant Sens gain btuh</t>
  </si>
  <si>
    <t>RH (%)</t>
  </si>
  <si>
    <t xml:space="preserve">   &lt;--- Primary Cooling Coil leaving conditions (traditional cooling coil without separate DOAS)</t>
  </si>
  <si>
    <t xml:space="preserve">   &lt;--- Reheat Coil leaving conditions (Series energy recovery or standard reheat coil)</t>
  </si>
  <si>
    <t xml:space="preserve">   &lt;--- Untreated Outside Air conditions (without a DOAS)</t>
  </si>
  <si>
    <t xml:space="preserve">   &lt;--- Pretreated Outside Air conditions (DOAS is addressing latent load entirely) </t>
  </si>
  <si>
    <t xml:space="preserve">   &lt;--- Mixed Air conditions (without DOAS)</t>
  </si>
  <si>
    <t>Room Names from Trace 3D Plus</t>
  </si>
  <si>
    <t xml:space="preserve">   &lt;--- Mixed Air conditions (with DOAS)</t>
  </si>
  <si>
    <t>From Trane Trace 3D Plus</t>
  </si>
  <si>
    <t>h (btu/lb)</t>
  </si>
  <si>
    <t>DewPt °F</t>
  </si>
  <si>
    <t>Room Conditions</t>
  </si>
  <si>
    <t>DB</t>
  </si>
  <si>
    <t>AHU
RA DB</t>
  </si>
  <si>
    <t>AHU
RA WB</t>
  </si>
  <si>
    <t>AHU RH (%)</t>
  </si>
  <si>
    <t>SA DP</t>
  </si>
  <si>
    <t>Total Sensible gain btuh</t>
  </si>
  <si>
    <t xml:space="preserve"> YMD=2025.01.23 12:37</t>
  </si>
  <si>
    <r>
      <t>Corrected (E</t>
    </r>
    <r>
      <rPr>
        <b/>
        <sz val="8"/>
        <color theme="1"/>
        <rFont val="Calibri"/>
        <family val="2"/>
        <scheme val="minor"/>
      </rPr>
      <t>n</t>
    </r>
    <r>
      <rPr>
        <b/>
        <sz val="10"/>
        <color theme="1"/>
        <rFont val="Calibri"/>
        <family val="2"/>
        <scheme val="minor"/>
      </rPr>
      <t xml:space="preserve"> = 1.0) OA CFM ASHRAE 62.1</t>
    </r>
  </si>
  <si>
    <t>Leakage Area (sqft)</t>
  </si>
  <si>
    <t>Actual Pressure Relationship IN WG</t>
  </si>
  <si>
    <t>Airflow CFM POS/NEG</t>
  </si>
  <si>
    <t>Last Updated: 2/12/2025 10:03:29 AM by GAO000246LP - Eubanks, Derek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</si>
</sst>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"/>
    <numFmt numFmtId="165" formatCode="0.0%"/>
    <numFmt numFmtId="166" formatCode="#,##0.0"/>
    <numFmt numFmtId="167" formatCode="0.000E+00"/>
    <numFmt numFmtId="168" formatCode="0.000"/>
    <numFmt numFmtId="169" formatCode="0.0000"/>
    <numFmt numFmtId="170" formatCode="#,##0.000"/>
    <numFmt numFmtId="171" formatCode="#.0"/>
    <numFmt numFmtId="172" formatCode="0."/>
    <numFmt numFmtId="173" formatCode="&quot;Alternative: &quot;@"/>
    <numFmt numFmtId="174" formatCode="&quot;Calculated at &quot;@"/>
  </numFmts>
  <fonts count="8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Genev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Times New Roman"/>
      <family val="1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A7D00"/>
      <name val="Arial"/>
      <family val="2"/>
    </font>
    <font>
      <b/>
      <sz val="11"/>
      <color rgb="FF3F3F3F"/>
      <name val="Arial"/>
      <family val="2"/>
    </font>
    <font>
      <sz val="11"/>
      <color rgb="FF9C650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1"/>
      <color rgb="FF006100"/>
      <name val="Arial"/>
      <family val="2"/>
    </font>
    <font>
      <sz val="11"/>
      <color rgb="FF3F3F76"/>
      <name val="Arial"/>
      <family val="2"/>
    </font>
    <font>
      <sz val="10"/>
      <color rgb="FF3F3F76"/>
      <name val="Calibri"/>
      <family val="2"/>
      <scheme val="minor"/>
    </font>
    <font>
      <i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3F3F3F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indexed="8"/>
      <name val="Arial"/>
      <family val="2"/>
    </font>
    <font>
      <b/>
      <sz val="10"/>
      <color rgb="FFFA7D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5"/>
      <color rgb="FF000000"/>
      <name val="Arial"/>
      <family val="2"/>
    </font>
    <font>
      <b/>
      <sz val="10"/>
      <color rgb="FF000000"/>
      <name val="Arial"/>
      <family val="2"/>
    </font>
    <font>
      <i/>
      <sz val="8"/>
      <color rgb="FF000000"/>
      <name val="Arial"/>
      <family val="2"/>
    </font>
    <font>
      <b/>
      <i/>
      <sz val="8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i/>
      <sz val="8"/>
      <color indexed="8"/>
      <name val="Arial"/>
      <family val="2"/>
    </font>
    <font>
      <sz val="8"/>
      <name val="Arial"/>
      <family val="2"/>
    </font>
    <font>
      <b/>
      <sz val="9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7"/>
      <color rgb="FF000000"/>
      <name val="Arial"/>
      <family val="2"/>
    </font>
    <font>
      <sz val="8"/>
      <color rgb="FFD3D3D3"/>
      <name val="Arial"/>
      <family val="2"/>
    </font>
    <font>
      <b/>
      <sz val="8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0F0F0"/>
        <bgColor rgb="FFFFFFFF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rgb="FFFFFF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</borders>
  <cellStyleXfs count="112">
    <xf numFmtId="0" fontId="0" fillId="0" borderId="0"/>
    <xf numFmtId="9" fontId="7" fillId="0" borderId="0" applyFont="0" applyFill="0" applyBorder="0" applyAlignment="0" applyProtection="0"/>
    <xf numFmtId="0" fontId="11" fillId="0" borderId="0"/>
    <xf numFmtId="0" fontId="6" fillId="0" borderId="0"/>
    <xf numFmtId="0" fontId="12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16" fillId="2" borderId="0" applyNumberFormat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8" applyNumberFormat="0" applyAlignment="0" applyProtection="0"/>
    <xf numFmtId="0" fontId="20" fillId="6" borderId="9" applyNumberFormat="0" applyAlignment="0" applyProtection="0"/>
    <xf numFmtId="0" fontId="21" fillId="6" borderId="8" applyNumberFormat="0" applyAlignment="0" applyProtection="0"/>
    <xf numFmtId="0" fontId="22" fillId="0" borderId="10" applyNumberFormat="0" applyFill="0" applyAlignment="0" applyProtection="0"/>
    <xf numFmtId="0" fontId="23" fillId="7" borderId="11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3" applyNumberFormat="0" applyFill="0" applyAlignment="0" applyProtection="0"/>
    <xf numFmtId="0" fontId="27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7" fillId="28" borderId="0" applyNumberFormat="0" applyBorder="0" applyAlignment="0" applyProtection="0"/>
    <xf numFmtId="0" fontId="27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  <xf numFmtId="0" fontId="5" fillId="0" borderId="0"/>
    <xf numFmtId="0" fontId="5" fillId="8" borderId="12" applyNumberFormat="0" applyFont="0" applyAlignment="0" applyProtection="0"/>
    <xf numFmtId="0" fontId="4" fillId="0" borderId="0"/>
    <xf numFmtId="0" fontId="4" fillId="8" borderId="12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1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0" borderId="0"/>
    <xf numFmtId="0" fontId="2" fillId="8" borderId="1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1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2" fillId="0" borderId="0"/>
    <xf numFmtId="0" fontId="32" fillId="8" borderId="12" applyNumberFormat="0" applyFont="0" applyAlignment="0" applyProtection="0"/>
    <xf numFmtId="0" fontId="36" fillId="6" borderId="8" applyNumberFormat="0" applyAlignment="0" applyProtection="0"/>
    <xf numFmtId="0" fontId="37" fillId="6" borderId="9" applyNumberFormat="0" applyAlignment="0" applyProtection="0"/>
    <xf numFmtId="0" fontId="38" fillId="4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14" applyAlignment="0" applyProtection="0"/>
    <xf numFmtId="0" fontId="41" fillId="2" borderId="14" applyAlignment="0" applyProtection="0"/>
    <xf numFmtId="0" fontId="42" fillId="5" borderId="8" applyNumberFormat="0" applyAlignment="0" applyProtection="0"/>
    <xf numFmtId="0" fontId="56" fillId="0" borderId="0">
      <alignment vertical="top"/>
    </xf>
  </cellStyleXfs>
  <cellXfs count="370">
    <xf numFmtId="0" fontId="0" fillId="0" borderId="0" xfId="0"/>
    <xf numFmtId="3" fontId="7" fillId="0" borderId="0" xfId="0" applyNumberFormat="1" applyFont="1"/>
    <xf numFmtId="3" fontId="10" fillId="0" borderId="0" xfId="0" applyNumberFormat="1" applyFont="1"/>
    <xf numFmtId="0" fontId="10" fillId="0" borderId="0" xfId="0" applyFont="1"/>
    <xf numFmtId="0" fontId="7" fillId="0" borderId="0" xfId="0" applyFont="1"/>
    <xf numFmtId="3" fontId="28" fillId="0" borderId="0" xfId="0" applyNumberFormat="1" applyFont="1"/>
    <xf numFmtId="0" fontId="28" fillId="0" borderId="0" xfId="0" applyFont="1"/>
    <xf numFmtId="3" fontId="30" fillId="0" borderId="0" xfId="0" applyNumberFormat="1" applyFont="1"/>
    <xf numFmtId="3" fontId="28" fillId="0" borderId="0" xfId="0" applyNumberFormat="1" applyFont="1" applyAlignment="1">
      <alignment horizontal="center"/>
    </xf>
    <xf numFmtId="3" fontId="28" fillId="0" borderId="0" xfId="0" applyNumberFormat="1" applyFont="1" applyAlignment="1">
      <alignment horizontal="center" vertical="center"/>
    </xf>
    <xf numFmtId="3" fontId="28" fillId="0" borderId="14" xfId="0" applyNumberFormat="1" applyFont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5" fontId="7" fillId="0" borderId="0" xfId="1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/>
      <protection locked="0" hidden="1"/>
    </xf>
    <xf numFmtId="0" fontId="32" fillId="0" borderId="0" xfId="102" applyProtection="1">
      <protection locked="0"/>
    </xf>
    <xf numFmtId="0" fontId="34" fillId="0" borderId="0" xfId="102" applyFont="1" applyProtection="1">
      <protection locked="0"/>
    </xf>
    <xf numFmtId="0" fontId="35" fillId="0" borderId="0" xfId="102" applyFont="1" applyProtection="1">
      <protection locked="0"/>
    </xf>
    <xf numFmtId="0" fontId="36" fillId="6" borderId="8" xfId="104" applyProtection="1">
      <protection locked="0"/>
    </xf>
    <xf numFmtId="0" fontId="38" fillId="4" borderId="20" xfId="106" applyBorder="1" applyProtection="1">
      <protection locked="0"/>
    </xf>
    <xf numFmtId="0" fontId="40" fillId="3" borderId="14" xfId="108" applyProtection="1">
      <protection locked="0"/>
    </xf>
    <xf numFmtId="3" fontId="28" fillId="0" borderId="0" xfId="0" applyNumberFormat="1" applyFont="1" applyAlignment="1">
      <alignment horizontal="left" vertical="center"/>
    </xf>
    <xf numFmtId="0" fontId="28" fillId="0" borderId="0" xfId="0" applyFont="1" applyAlignment="1">
      <alignment horizontal="left"/>
    </xf>
    <xf numFmtId="3" fontId="29" fillId="0" borderId="0" xfId="0" applyNumberFormat="1" applyFont="1" applyAlignment="1">
      <alignment horizontal="left"/>
    </xf>
    <xf numFmtId="3" fontId="29" fillId="0" borderId="14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28" fillId="0" borderId="0" xfId="0" applyNumberFormat="1" applyFont="1" applyAlignment="1">
      <alignment horizontal="left"/>
    </xf>
    <xf numFmtId="3" fontId="29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43" fillId="5" borderId="8" xfId="12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0" borderId="14" xfId="0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2" fontId="8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3" fontId="29" fillId="0" borderId="0" xfId="0" applyNumberFormat="1" applyFont="1" applyAlignment="1">
      <alignment horizontal="center"/>
    </xf>
    <xf numFmtId="0" fontId="44" fillId="0" borderId="0" xfId="0" applyFont="1" applyAlignment="1">
      <alignment horizontal="left"/>
    </xf>
    <xf numFmtId="3" fontId="44" fillId="0" borderId="0" xfId="0" applyNumberFormat="1" applyFont="1" applyAlignment="1">
      <alignment horizontal="left"/>
    </xf>
    <xf numFmtId="3" fontId="29" fillId="0" borderId="0" xfId="0" applyNumberFormat="1" applyFont="1" applyAlignment="1">
      <alignment vertical="center"/>
    </xf>
    <xf numFmtId="3" fontId="29" fillId="0" borderId="0" xfId="0" applyNumberFormat="1" applyFont="1"/>
    <xf numFmtId="3" fontId="28" fillId="33" borderId="0" xfId="0" applyNumberFormat="1" applyFont="1" applyFill="1" applyAlignment="1">
      <alignment horizontal="center" vertical="center"/>
    </xf>
    <xf numFmtId="3" fontId="29" fillId="0" borderId="0" xfId="0" applyNumberFormat="1" applyFont="1" applyAlignment="1">
      <alignment vertical="center" wrapText="1"/>
    </xf>
    <xf numFmtId="0" fontId="47" fillId="0" borderId="0" xfId="3" applyFont="1" applyAlignment="1">
      <alignment horizontal="center" vertical="center"/>
    </xf>
    <xf numFmtId="3" fontId="43" fillId="5" borderId="0" xfId="12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/>
    </xf>
    <xf numFmtId="0" fontId="28" fillId="0" borderId="0" xfId="0" applyFont="1" applyAlignment="1">
      <alignment vertical="top"/>
    </xf>
    <xf numFmtId="165" fontId="28" fillId="0" borderId="14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/>
    </xf>
    <xf numFmtId="1" fontId="28" fillId="0" borderId="0" xfId="0" applyNumberFormat="1" applyFont="1" applyAlignment="1">
      <alignment horizontal="center"/>
    </xf>
    <xf numFmtId="0" fontId="29" fillId="0" borderId="14" xfId="0" applyFont="1" applyBorder="1" applyAlignment="1">
      <alignment horizontal="center" vertical="center"/>
    </xf>
    <xf numFmtId="164" fontId="29" fillId="0" borderId="14" xfId="0" applyNumberFormat="1" applyFont="1" applyBorder="1" applyAlignment="1">
      <alignment horizontal="center" vertical="center" wrapText="1"/>
    </xf>
    <xf numFmtId="3" fontId="28" fillId="0" borderId="0" xfId="0" applyNumberFormat="1" applyFont="1" applyAlignment="1">
      <alignment horizontal="center" vertical="center" wrapText="1"/>
    </xf>
    <xf numFmtId="0" fontId="47" fillId="0" borderId="0" xfId="102" applyFont="1" applyProtection="1">
      <protection locked="0"/>
    </xf>
    <xf numFmtId="0" fontId="48" fillId="0" borderId="19" xfId="102" applyFont="1" applyBorder="1" applyProtection="1">
      <protection locked="0"/>
    </xf>
    <xf numFmtId="0" fontId="47" fillId="0" borderId="17" xfId="102" applyFont="1" applyBorder="1" applyProtection="1">
      <protection locked="0"/>
    </xf>
    <xf numFmtId="0" fontId="47" fillId="0" borderId="21" xfId="102" applyFont="1" applyBorder="1" applyProtection="1">
      <protection locked="0"/>
    </xf>
    <xf numFmtId="0" fontId="47" fillId="0" borderId="2" xfId="102" applyFont="1" applyBorder="1" applyProtection="1">
      <protection locked="0"/>
    </xf>
    <xf numFmtId="0" fontId="47" fillId="0" borderId="1" xfId="102" applyFont="1" applyBorder="1" applyProtection="1">
      <protection locked="0"/>
    </xf>
    <xf numFmtId="0" fontId="48" fillId="0" borderId="0" xfId="102" applyFont="1" applyProtection="1">
      <protection locked="0"/>
    </xf>
    <xf numFmtId="0" fontId="43" fillId="5" borderId="8" xfId="110" applyFont="1" applyAlignment="1" applyProtection="1">
      <alignment horizontal="center"/>
      <protection locked="0"/>
    </xf>
    <xf numFmtId="0" fontId="49" fillId="2" borderId="14" xfId="109" applyFont="1" applyProtection="1">
      <protection locked="0"/>
    </xf>
    <xf numFmtId="0" fontId="50" fillId="0" borderId="0" xfId="102" applyFont="1" applyProtection="1">
      <protection locked="0"/>
    </xf>
    <xf numFmtId="0" fontId="28" fillId="3" borderId="14" xfId="108" applyFont="1" applyProtection="1">
      <protection locked="0"/>
    </xf>
    <xf numFmtId="0" fontId="51" fillId="2" borderId="14" xfId="109" applyFont="1" applyAlignment="1" applyProtection="1">
      <alignment horizontal="center"/>
      <protection locked="0"/>
    </xf>
    <xf numFmtId="0" fontId="47" fillId="0" borderId="0" xfId="102" applyFont="1" applyAlignment="1" applyProtection="1">
      <alignment horizontal="center"/>
      <protection locked="0"/>
    </xf>
    <xf numFmtId="0" fontId="52" fillId="0" borderId="0" xfId="107" applyFont="1" applyBorder="1" applyProtection="1">
      <protection locked="0"/>
    </xf>
    <xf numFmtId="0" fontId="47" fillId="8" borderId="20" xfId="103" applyFont="1" applyBorder="1" applyProtection="1">
      <protection locked="0"/>
    </xf>
    <xf numFmtId="0" fontId="47" fillId="0" borderId="18" xfId="102" applyFont="1" applyBorder="1" applyProtection="1">
      <protection locked="0"/>
    </xf>
    <xf numFmtId="0" fontId="47" fillId="0" borderId="3" xfId="102" applyFont="1" applyBorder="1" applyProtection="1">
      <protection locked="0"/>
    </xf>
    <xf numFmtId="0" fontId="47" fillId="0" borderId="17" xfId="102" applyFont="1" applyBorder="1" applyAlignment="1" applyProtection="1">
      <alignment horizontal="center"/>
      <protection locked="0"/>
    </xf>
    <xf numFmtId="2" fontId="53" fillId="6" borderId="9" xfId="105" applyNumberFormat="1" applyFont="1" applyAlignment="1" applyProtection="1">
      <alignment horizontal="center"/>
      <protection locked="0"/>
    </xf>
    <xf numFmtId="169" fontId="53" fillId="6" borderId="9" xfId="105" applyNumberFormat="1" applyFont="1" applyAlignment="1" applyProtection="1">
      <alignment horizontal="center"/>
      <protection locked="0"/>
    </xf>
    <xf numFmtId="168" fontId="53" fillId="6" borderId="9" xfId="105" applyNumberFormat="1" applyFont="1" applyAlignment="1" applyProtection="1">
      <alignment horizontal="center"/>
      <protection locked="0"/>
    </xf>
    <xf numFmtId="167" fontId="53" fillId="6" borderId="9" xfId="105" applyNumberFormat="1" applyFont="1" applyAlignment="1" applyProtection="1">
      <alignment horizontal="center"/>
      <protection locked="0"/>
    </xf>
    <xf numFmtId="0" fontId="47" fillId="0" borderId="16" xfId="102" applyFont="1" applyBorder="1" applyProtection="1">
      <protection locked="0"/>
    </xf>
    <xf numFmtId="3" fontId="29" fillId="0" borderId="0" xfId="0" applyNumberFormat="1" applyFont="1" applyAlignment="1">
      <alignment horizontal="center" wrapText="1"/>
    </xf>
    <xf numFmtId="0" fontId="29" fillId="0" borderId="15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166" fontId="28" fillId="0" borderId="0" xfId="0" applyNumberFormat="1" applyFont="1" applyAlignment="1">
      <alignment horizontal="center"/>
    </xf>
    <xf numFmtId="0" fontId="29" fillId="0" borderId="17" xfId="0" applyFont="1" applyBorder="1" applyAlignment="1">
      <alignment vertical="center"/>
    </xf>
    <xf numFmtId="0" fontId="29" fillId="0" borderId="21" xfId="0" applyFont="1" applyBorder="1" applyAlignment="1">
      <alignment horizontal="right" vertical="center"/>
    </xf>
    <xf numFmtId="164" fontId="29" fillId="0" borderId="0" xfId="0" applyNumberFormat="1" applyFont="1" applyAlignment="1">
      <alignment horizontal="center"/>
    </xf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wrapText="1"/>
    </xf>
    <xf numFmtId="3" fontId="29" fillId="0" borderId="0" xfId="0" applyNumberFormat="1" applyFont="1" applyAlignment="1">
      <alignment horizontal="center" vertical="center"/>
    </xf>
    <xf numFmtId="11" fontId="29" fillId="0" borderId="0" xfId="0" applyNumberFormat="1" applyFont="1" applyAlignment="1">
      <alignment horizontal="center" wrapText="1"/>
    </xf>
    <xf numFmtId="0" fontId="29" fillId="0" borderId="0" xfId="0" applyFont="1" applyAlignment="1">
      <alignment horizontal="left"/>
    </xf>
    <xf numFmtId="164" fontId="43" fillId="5" borderId="0" xfId="12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3" fontId="43" fillId="5" borderId="0" xfId="12" applyNumberFormat="1" applyFont="1" applyBorder="1" applyAlignment="1">
      <alignment horizontal="center"/>
    </xf>
    <xf numFmtId="0" fontId="54" fillId="0" borderId="0" xfId="18" applyFont="1" applyFill="1" applyBorder="1" applyAlignment="1">
      <alignment horizontal="left"/>
    </xf>
    <xf numFmtId="3" fontId="54" fillId="0" borderId="0" xfId="18" applyNumberFormat="1" applyFont="1" applyFill="1" applyBorder="1" applyAlignment="1">
      <alignment horizontal="left"/>
    </xf>
    <xf numFmtId="3" fontId="28" fillId="34" borderId="0" xfId="0" applyNumberFormat="1" applyFont="1" applyFill="1" applyAlignment="1">
      <alignment horizontal="center" vertical="center"/>
    </xf>
    <xf numFmtId="164" fontId="28" fillId="0" borderId="0" xfId="0" applyNumberFormat="1" applyFont="1"/>
    <xf numFmtId="164" fontId="29" fillId="34" borderId="0" xfId="0" applyNumberFormat="1" applyFont="1" applyFill="1" applyAlignment="1">
      <alignment horizontal="center" wrapText="1"/>
    </xf>
    <xf numFmtId="164" fontId="28" fillId="34" borderId="0" xfId="0" applyNumberFormat="1" applyFont="1" applyFill="1" applyAlignment="1">
      <alignment horizontal="center" vertical="center"/>
    </xf>
    <xf numFmtId="3" fontId="28" fillId="36" borderId="0" xfId="0" applyNumberFormat="1" applyFont="1" applyFill="1" applyAlignment="1">
      <alignment horizontal="center" vertical="center"/>
    </xf>
    <xf numFmtId="3" fontId="28" fillId="36" borderId="0" xfId="0" applyNumberFormat="1" applyFont="1" applyFill="1" applyAlignment="1">
      <alignment horizontal="left"/>
    </xf>
    <xf numFmtId="3" fontId="28" fillId="36" borderId="0" xfId="0" applyNumberFormat="1" applyFont="1" applyFill="1"/>
    <xf numFmtId="3" fontId="29" fillId="36" borderId="0" xfId="0" applyNumberFormat="1" applyFont="1" applyFill="1" applyAlignment="1">
      <alignment horizontal="center" vertical="center" wrapText="1"/>
    </xf>
    <xf numFmtId="3" fontId="28" fillId="36" borderId="0" xfId="0" applyNumberFormat="1" applyFont="1" applyFill="1" applyAlignment="1">
      <alignment horizontal="center" vertical="center" wrapText="1"/>
    </xf>
    <xf numFmtId="3" fontId="29" fillId="36" borderId="0" xfId="0" applyNumberFormat="1" applyFont="1" applyFill="1" applyAlignment="1">
      <alignment horizontal="center" vertical="center"/>
    </xf>
    <xf numFmtId="164" fontId="29" fillId="36" borderId="0" xfId="0" applyNumberFormat="1" applyFont="1" applyFill="1" applyAlignment="1">
      <alignment horizontal="center" vertical="center"/>
    </xf>
    <xf numFmtId="3" fontId="28" fillId="35" borderId="0" xfId="0" applyNumberFormat="1" applyFont="1" applyFill="1" applyAlignment="1">
      <alignment horizontal="center" vertical="center"/>
    </xf>
    <xf numFmtId="166" fontId="29" fillId="36" borderId="0" xfId="0" applyNumberFormat="1" applyFont="1" applyFill="1" applyAlignment="1">
      <alignment horizontal="center" vertical="center"/>
    </xf>
    <xf numFmtId="9" fontId="28" fillId="33" borderId="0" xfId="0" applyNumberFormat="1" applyFont="1" applyFill="1" applyAlignment="1">
      <alignment horizontal="center" vertical="center"/>
    </xf>
    <xf numFmtId="4" fontId="28" fillId="0" borderId="0" xfId="0" applyNumberFormat="1" applyFont="1"/>
    <xf numFmtId="3" fontId="29" fillId="0" borderId="0" xfId="0" applyNumberFormat="1" applyFont="1" applyAlignment="1">
      <alignment horizontal="right" vertical="center"/>
    </xf>
    <xf numFmtId="4" fontId="29" fillId="36" borderId="0" xfId="0" applyNumberFormat="1" applyFont="1" applyFill="1" applyAlignment="1">
      <alignment horizontal="center" vertical="center"/>
    </xf>
    <xf numFmtId="3" fontId="28" fillId="38" borderId="0" xfId="0" applyNumberFormat="1" applyFont="1" applyFill="1"/>
    <xf numFmtId="3" fontId="7" fillId="38" borderId="0" xfId="0" applyNumberFormat="1" applyFont="1" applyFill="1"/>
    <xf numFmtId="3" fontId="29" fillId="38" borderId="0" xfId="0" applyNumberFormat="1" applyFont="1" applyFill="1" applyAlignment="1">
      <alignment horizontal="center" wrapText="1"/>
    </xf>
    <xf numFmtId="4" fontId="28" fillId="38" borderId="0" xfId="0" applyNumberFormat="1" applyFont="1" applyFill="1" applyAlignment="1">
      <alignment horizontal="center" vertical="center"/>
    </xf>
    <xf numFmtId="3" fontId="7" fillId="38" borderId="0" xfId="0" applyNumberFormat="1" applyFont="1" applyFill="1" applyAlignment="1">
      <alignment horizontal="center" vertical="center"/>
    </xf>
    <xf numFmtId="3" fontId="46" fillId="0" borderId="0" xfId="0" applyNumberFormat="1" applyFont="1" applyAlignment="1">
      <alignment horizontal="left" vertical="center"/>
    </xf>
    <xf numFmtId="0" fontId="47" fillId="0" borderId="0" xfId="3" applyFont="1" applyAlignment="1">
      <alignment horizontal="left" vertical="center"/>
    </xf>
    <xf numFmtId="0" fontId="47" fillId="0" borderId="0" xfId="3" applyFont="1" applyAlignment="1">
      <alignment horizontal="center"/>
    </xf>
    <xf numFmtId="0" fontId="55" fillId="0" borderId="0" xfId="0" applyFont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47" fillId="0" borderId="0" xfId="3" applyFont="1" applyAlignment="1">
      <alignment horizontal="left"/>
    </xf>
    <xf numFmtId="0" fontId="47" fillId="0" borderId="0" xfId="3" applyFont="1" applyAlignment="1">
      <alignment horizontal="left" wrapText="1"/>
    </xf>
    <xf numFmtId="0" fontId="55" fillId="0" borderId="0" xfId="0" applyFont="1" applyAlignment="1">
      <alignment horizontal="left" vertical="center"/>
    </xf>
    <xf numFmtId="166" fontId="29" fillId="36" borderId="0" xfId="0" applyNumberFormat="1" applyFont="1" applyFill="1" applyAlignment="1">
      <alignment horizontal="center" vertical="center" wrapText="1"/>
    </xf>
    <xf numFmtId="166" fontId="28" fillId="39" borderId="0" xfId="0" applyNumberFormat="1" applyFont="1" applyFill="1" applyAlignment="1">
      <alignment horizontal="center" vertical="center"/>
    </xf>
    <xf numFmtId="3" fontId="28" fillId="0" borderId="0" xfId="0" applyNumberFormat="1" applyFont="1" applyAlignment="1">
      <alignment vertical="center"/>
    </xf>
    <xf numFmtId="3" fontId="43" fillId="0" borderId="0" xfId="12" applyNumberFormat="1" applyFont="1" applyFill="1" applyBorder="1" applyAlignment="1">
      <alignment horizontal="center"/>
    </xf>
    <xf numFmtId="3" fontId="29" fillId="33" borderId="0" xfId="0" applyNumberFormat="1" applyFont="1" applyFill="1" applyAlignment="1">
      <alignment horizontal="center" wrapText="1"/>
    </xf>
    <xf numFmtId="0" fontId="29" fillId="33" borderId="0" xfId="0" applyFont="1" applyFill="1" applyAlignment="1">
      <alignment horizontal="center"/>
    </xf>
    <xf numFmtId="3" fontId="29" fillId="34" borderId="0" xfId="0" applyNumberFormat="1" applyFont="1" applyFill="1" applyAlignment="1">
      <alignment horizontal="center" wrapText="1"/>
    </xf>
    <xf numFmtId="4" fontId="57" fillId="6" borderId="0" xfId="14" applyNumberFormat="1" applyFont="1" applyBorder="1" applyAlignment="1">
      <alignment horizontal="center" vertical="center"/>
    </xf>
    <xf numFmtId="3" fontId="43" fillId="0" borderId="0" xfId="12" applyNumberFormat="1" applyFont="1" applyFill="1" applyBorder="1" applyAlignment="1">
      <alignment horizontal="center" vertical="center"/>
    </xf>
    <xf numFmtId="166" fontId="43" fillId="5" borderId="0" xfId="12" applyNumberFormat="1" applyFont="1" applyBorder="1" applyAlignment="1">
      <alignment horizontal="center" vertical="center"/>
    </xf>
    <xf numFmtId="166" fontId="43" fillId="39" borderId="0" xfId="12" applyNumberFormat="1" applyFont="1" applyFill="1" applyBorder="1" applyAlignment="1">
      <alignment horizontal="center" vertical="center"/>
    </xf>
    <xf numFmtId="3" fontId="29" fillId="36" borderId="0" xfId="0" applyNumberFormat="1" applyFont="1" applyFill="1" applyAlignment="1">
      <alignment horizontal="left" vertical="center"/>
    </xf>
    <xf numFmtId="3" fontId="29" fillId="36" borderId="0" xfId="0" applyNumberFormat="1" applyFont="1" applyFill="1" applyAlignment="1">
      <alignment horizontal="right" vertical="center"/>
    </xf>
    <xf numFmtId="0" fontId="7" fillId="0" borderId="0" xfId="0" applyFont="1" applyAlignment="1">
      <alignment horizontal="right"/>
    </xf>
    <xf numFmtId="3" fontId="7" fillId="0" borderId="0" xfId="0" applyNumberFormat="1" applyFont="1" applyAlignment="1">
      <alignment horizontal="right"/>
    </xf>
    <xf numFmtId="3" fontId="7" fillId="0" borderId="0" xfId="0" applyNumberFormat="1" applyFont="1" applyAlignment="1">
      <alignment horizontal="center"/>
    </xf>
    <xf numFmtId="164" fontId="57" fillId="6" borderId="0" xfId="14" applyNumberFormat="1" applyFont="1" applyBorder="1" applyAlignment="1">
      <alignment horizontal="center" vertical="center"/>
    </xf>
    <xf numFmtId="165" fontId="57" fillId="6" borderId="0" xfId="14" applyNumberFormat="1" applyFont="1" applyBorder="1" applyAlignment="1">
      <alignment horizontal="center" vertical="center"/>
    </xf>
    <xf numFmtId="2" fontId="57" fillId="6" borderId="0" xfId="14" applyNumberFormat="1" applyFont="1" applyBorder="1" applyAlignment="1">
      <alignment horizontal="center" vertical="center"/>
    </xf>
    <xf numFmtId="164" fontId="7" fillId="0" borderId="0" xfId="0" applyNumberFormat="1" applyFont="1"/>
    <xf numFmtId="9" fontId="7" fillId="0" borderId="0" xfId="1" applyFont="1" applyBorder="1"/>
    <xf numFmtId="9" fontId="7" fillId="0" borderId="0" xfId="1" applyFont="1"/>
    <xf numFmtId="3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65" fontId="7" fillId="0" borderId="0" xfId="1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3" fontId="7" fillId="0" borderId="0" xfId="0" applyNumberFormat="1" applyFont="1" applyAlignment="1">
      <alignment horizontal="center" vertical="center"/>
    </xf>
    <xf numFmtId="4" fontId="7" fillId="38" borderId="0" xfId="0" applyNumberFormat="1" applyFont="1" applyFill="1" applyAlignment="1">
      <alignment horizontal="center" vertical="center"/>
    </xf>
    <xf numFmtId="0" fontId="19" fillId="5" borderId="0" xfId="12" applyBorder="1" applyAlignment="1">
      <alignment horizontal="center" vertical="center"/>
    </xf>
    <xf numFmtId="3" fontId="43" fillId="5" borderId="19" xfId="12" applyNumberFormat="1" applyFont="1" applyBorder="1" applyAlignment="1">
      <alignment horizontal="center" vertical="center"/>
    </xf>
    <xf numFmtId="3" fontId="28" fillId="0" borderId="17" xfId="0" applyNumberFormat="1" applyFont="1" applyBorder="1" applyAlignment="1">
      <alignment horizontal="left" vertical="center"/>
    </xf>
    <xf numFmtId="3" fontId="28" fillId="0" borderId="21" xfId="0" applyNumberFormat="1" applyFont="1" applyBorder="1"/>
    <xf numFmtId="9" fontId="43" fillId="5" borderId="2" xfId="12" applyNumberFormat="1" applyFont="1" applyBorder="1" applyAlignment="1">
      <alignment horizontal="center" vertical="center"/>
    </xf>
    <xf numFmtId="3" fontId="28" fillId="0" borderId="1" xfId="0" applyNumberFormat="1" applyFont="1" applyBorder="1"/>
    <xf numFmtId="3" fontId="29" fillId="0" borderId="18" xfId="0" applyNumberFormat="1" applyFont="1" applyBorder="1" applyAlignment="1">
      <alignment horizontal="left" indent="1"/>
    </xf>
    <xf numFmtId="3" fontId="29" fillId="0" borderId="16" xfId="0" applyNumberFormat="1" applyFont="1" applyBorder="1" applyAlignment="1">
      <alignment horizontal="left"/>
    </xf>
    <xf numFmtId="3" fontId="29" fillId="0" borderId="3" xfId="0" applyNumberFormat="1" applyFont="1" applyBorder="1" applyAlignment="1">
      <alignment horizontal="center"/>
    </xf>
    <xf numFmtId="3" fontId="0" fillId="0" borderId="0" xfId="0" applyNumberFormat="1"/>
    <xf numFmtId="3" fontId="29" fillId="0" borderId="23" xfId="0" applyNumberFormat="1" applyFont="1" applyBorder="1" applyAlignment="1">
      <alignment horizontal="center" vertical="center"/>
    </xf>
    <xf numFmtId="165" fontId="28" fillId="0" borderId="23" xfId="0" applyNumberFormat="1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164" fontId="29" fillId="0" borderId="0" xfId="0" applyNumberFormat="1" applyFont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right" vertical="center"/>
    </xf>
    <xf numFmtId="16" fontId="0" fillId="0" borderId="0" xfId="0" applyNumberFormat="1"/>
    <xf numFmtId="3" fontId="28" fillId="40" borderId="0" xfId="0" applyNumberFormat="1" applyFont="1" applyFill="1" applyAlignment="1">
      <alignment horizontal="center"/>
    </xf>
    <xf numFmtId="0" fontId="28" fillId="40" borderId="0" xfId="0" applyFont="1" applyFill="1" applyAlignment="1">
      <alignment horizontal="center" vertical="center"/>
    </xf>
    <xf numFmtId="0" fontId="28" fillId="40" borderId="0" xfId="0" applyFont="1" applyFill="1" applyAlignment="1">
      <alignment horizontal="center"/>
    </xf>
    <xf numFmtId="0" fontId="58" fillId="0" borderId="0" xfId="0" applyFont="1" applyAlignment="1">
      <alignment vertical="top"/>
    </xf>
    <xf numFmtId="3" fontId="29" fillId="43" borderId="0" xfId="0" applyNumberFormat="1" applyFont="1" applyFill="1" applyAlignment="1">
      <alignment horizontal="center" wrapText="1"/>
    </xf>
    <xf numFmtId="3" fontId="28" fillId="43" borderId="0" xfId="0" applyNumberFormat="1" applyFont="1" applyFill="1" applyAlignment="1">
      <alignment horizontal="center" vertical="center"/>
    </xf>
    <xf numFmtId="9" fontId="28" fillId="4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" fontId="28" fillId="0" borderId="0" xfId="0" applyNumberFormat="1" applyFont="1" applyAlignment="1">
      <alignment horizontal="center" vertical="center"/>
    </xf>
    <xf numFmtId="0" fontId="29" fillId="44" borderId="0" xfId="0" applyFont="1" applyFill="1" applyAlignment="1">
      <alignment horizontal="center"/>
    </xf>
    <xf numFmtId="3" fontId="29" fillId="44" borderId="0" xfId="0" applyNumberFormat="1" applyFont="1" applyFill="1" applyAlignment="1">
      <alignment horizontal="center" wrapText="1"/>
    </xf>
    <xf numFmtId="3" fontId="46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top"/>
    </xf>
    <xf numFmtId="0" fontId="59" fillId="41" borderId="0" xfId="0" applyFont="1" applyFill="1" applyAlignment="1">
      <alignment vertical="top"/>
    </xf>
    <xf numFmtId="0" fontId="59" fillId="42" borderId="0" xfId="0" applyFont="1" applyFill="1" applyAlignment="1">
      <alignment vertical="top"/>
    </xf>
    <xf numFmtId="0" fontId="62" fillId="41" borderId="0" xfId="0" applyFont="1" applyFill="1" applyAlignment="1">
      <alignment horizontal="right" vertical="top" wrapText="1" readingOrder="1"/>
    </xf>
    <xf numFmtId="0" fontId="62" fillId="42" borderId="0" xfId="0" applyFont="1" applyFill="1" applyAlignment="1">
      <alignment horizontal="right" vertical="top" wrapText="1" readingOrder="1"/>
    </xf>
    <xf numFmtId="9" fontId="28" fillId="0" borderId="0" xfId="0" applyNumberFormat="1" applyFont="1" applyAlignment="1">
      <alignment horizontal="center" vertical="center"/>
    </xf>
    <xf numFmtId="0" fontId="19" fillId="5" borderId="0" xfId="12" applyBorder="1"/>
    <xf numFmtId="3" fontId="29" fillId="38" borderId="0" xfId="0" applyNumberFormat="1" applyFont="1" applyFill="1" applyAlignment="1">
      <alignment horizontal="center" vertical="center" wrapText="1"/>
    </xf>
    <xf numFmtId="3" fontId="29" fillId="43" borderId="0" xfId="0" applyNumberFormat="1" applyFont="1" applyFill="1" applyAlignment="1">
      <alignment horizontal="center" vertical="center" wrapText="1"/>
    </xf>
    <xf numFmtId="3" fontId="29" fillId="34" borderId="0" xfId="0" applyNumberFormat="1" applyFont="1" applyFill="1" applyAlignment="1">
      <alignment horizontal="center" vertical="center" wrapText="1"/>
    </xf>
    <xf numFmtId="3" fontId="29" fillId="34" borderId="0" xfId="0" applyNumberFormat="1" applyFont="1" applyFill="1" applyAlignment="1">
      <alignment horizontal="center" vertical="center"/>
    </xf>
    <xf numFmtId="9" fontId="29" fillId="36" borderId="0" xfId="0" applyNumberFormat="1" applyFont="1" applyFill="1" applyAlignment="1">
      <alignment horizontal="center" vertical="center"/>
    </xf>
    <xf numFmtId="4" fontId="62" fillId="42" borderId="0" xfId="0" applyNumberFormat="1" applyFont="1" applyFill="1" applyAlignment="1">
      <alignment horizontal="right" vertical="top"/>
    </xf>
    <xf numFmtId="170" fontId="62" fillId="41" borderId="0" xfId="0" applyNumberFormat="1" applyFont="1" applyFill="1" applyAlignment="1">
      <alignment horizontal="right" vertical="top"/>
    </xf>
    <xf numFmtId="4" fontId="62" fillId="41" borderId="0" xfId="0" applyNumberFormat="1" applyFont="1" applyFill="1" applyAlignment="1">
      <alignment horizontal="right" vertical="top"/>
    </xf>
    <xf numFmtId="170" fontId="62" fillId="42" borderId="0" xfId="0" applyNumberFormat="1" applyFont="1" applyFill="1" applyAlignment="1">
      <alignment horizontal="right" vertical="top"/>
    </xf>
    <xf numFmtId="0" fontId="59" fillId="0" borderId="0" xfId="0" applyFont="1" applyAlignment="1">
      <alignment horizontal="right" vertical="top" wrapText="1" readingOrder="1"/>
    </xf>
    <xf numFmtId="0" fontId="29" fillId="0" borderId="16" xfId="0" applyFont="1" applyBorder="1" applyAlignment="1">
      <alignment horizontal="center"/>
    </xf>
    <xf numFmtId="1" fontId="28" fillId="0" borderId="0" xfId="0" applyNumberFormat="1" applyFont="1" applyAlignment="1">
      <alignment horizontal="center" vertical="center"/>
    </xf>
    <xf numFmtId="0" fontId="43" fillId="5" borderId="0" xfId="12" applyFont="1" applyBorder="1" applyAlignment="1">
      <alignment horizontal="center" vertical="center"/>
    </xf>
    <xf numFmtId="0" fontId="43" fillId="0" borderId="0" xfId="12" applyFont="1" applyFill="1" applyBorder="1" applyAlignment="1">
      <alignment horizontal="center" vertical="center"/>
    </xf>
    <xf numFmtId="3" fontId="29" fillId="0" borderId="0" xfId="0" applyNumberFormat="1" applyFont="1" applyAlignment="1">
      <alignment horizontal="left" vertical="center"/>
    </xf>
    <xf numFmtId="2" fontId="0" fillId="0" borderId="0" xfId="0" applyNumberFormat="1"/>
    <xf numFmtId="164" fontId="29" fillId="0" borderId="0" xfId="0" applyNumberFormat="1" applyFont="1" applyAlignment="1">
      <alignment horizontal="center" wrapText="1"/>
    </xf>
    <xf numFmtId="3" fontId="29" fillId="0" borderId="16" xfId="0" applyNumberFormat="1" applyFont="1" applyBorder="1" applyAlignment="1">
      <alignment horizontal="center" vertical="center"/>
    </xf>
    <xf numFmtId="9" fontId="29" fillId="0" borderId="16" xfId="0" applyNumberFormat="1" applyFont="1" applyBorder="1" applyAlignment="1">
      <alignment horizontal="center" vertical="center"/>
    </xf>
    <xf numFmtId="0" fontId="43" fillId="5" borderId="0" xfId="12" applyFont="1" applyBorder="1"/>
    <xf numFmtId="0" fontId="59" fillId="0" borderId="0" xfId="0" applyFont="1" applyAlignment="1">
      <alignment vertical="top" wrapText="1" readingOrder="1"/>
    </xf>
    <xf numFmtId="0" fontId="62" fillId="0" borderId="0" xfId="0" applyFont="1" applyAlignment="1">
      <alignment vertical="top"/>
    </xf>
    <xf numFmtId="0" fontId="61" fillId="0" borderId="0" xfId="0" applyFont="1" applyAlignment="1">
      <alignment vertical="top"/>
    </xf>
    <xf numFmtId="0" fontId="60" fillId="0" borderId="0" xfId="0" applyFont="1" applyAlignment="1">
      <alignment vertical="top" wrapText="1" readingOrder="1"/>
    </xf>
    <xf numFmtId="3" fontId="62" fillId="41" borderId="0" xfId="0" applyNumberFormat="1" applyFont="1" applyFill="1" applyAlignment="1">
      <alignment vertical="top"/>
    </xf>
    <xf numFmtId="0" fontId="62" fillId="42" borderId="0" xfId="0" applyFont="1" applyFill="1" applyAlignment="1">
      <alignment vertical="top"/>
    </xf>
    <xf numFmtId="0" fontId="62" fillId="41" borderId="0" xfId="0" applyFont="1" applyFill="1" applyAlignment="1">
      <alignment vertical="top"/>
    </xf>
    <xf numFmtId="170" fontId="62" fillId="41" borderId="0" xfId="0" applyNumberFormat="1" applyFont="1" applyFill="1" applyAlignment="1">
      <alignment vertical="top"/>
    </xf>
    <xf numFmtId="4" fontId="62" fillId="41" borderId="0" xfId="0" applyNumberFormat="1" applyFont="1" applyFill="1" applyAlignment="1">
      <alignment vertical="top"/>
    </xf>
    <xf numFmtId="3" fontId="62" fillId="42" borderId="0" xfId="0" applyNumberFormat="1" applyFont="1" applyFill="1" applyAlignment="1">
      <alignment vertical="top"/>
    </xf>
    <xf numFmtId="170" fontId="62" fillId="42" borderId="0" xfId="0" applyNumberFormat="1" applyFont="1" applyFill="1" applyAlignment="1">
      <alignment vertical="top"/>
    </xf>
    <xf numFmtId="4" fontId="62" fillId="42" borderId="0" xfId="0" applyNumberFormat="1" applyFont="1" applyFill="1" applyAlignment="1">
      <alignment vertical="top"/>
    </xf>
    <xf numFmtId="0" fontId="62" fillId="42" borderId="0" xfId="0" applyFont="1" applyFill="1" applyAlignment="1">
      <alignment vertical="top" wrapText="1" readingOrder="1"/>
    </xf>
    <xf numFmtId="166" fontId="62" fillId="42" borderId="0" xfId="0" applyNumberFormat="1" applyFont="1" applyFill="1" applyAlignment="1">
      <alignment vertical="top"/>
    </xf>
    <xf numFmtId="0" fontId="61" fillId="41" borderId="0" xfId="0" applyFont="1" applyFill="1" applyAlignment="1">
      <alignment vertical="top"/>
    </xf>
    <xf numFmtId="0" fontId="61" fillId="42" borderId="0" xfId="0" applyFont="1" applyFill="1" applyAlignment="1">
      <alignment vertical="top"/>
    </xf>
    <xf numFmtId="0" fontId="62" fillId="41" borderId="0" xfId="0" applyFont="1" applyFill="1" applyAlignment="1">
      <alignment vertical="top" wrapText="1" readingOrder="1"/>
    </xf>
    <xf numFmtId="166" fontId="62" fillId="41" borderId="0" xfId="0" applyNumberFormat="1" applyFont="1" applyFill="1" applyAlignment="1">
      <alignment vertical="top"/>
    </xf>
    <xf numFmtId="0" fontId="63" fillId="0" borderId="0" xfId="0" applyFont="1" applyAlignment="1">
      <alignment vertical="top" wrapText="1" readingOrder="1"/>
    </xf>
    <xf numFmtId="0" fontId="59" fillId="0" borderId="0" xfId="0" applyFont="1" applyAlignment="1">
      <alignment vertical="top" wrapText="1"/>
    </xf>
    <xf numFmtId="3" fontId="62" fillId="45" borderId="0" xfId="0" applyNumberFormat="1" applyFont="1" applyFill="1" applyAlignment="1">
      <alignment vertical="top"/>
    </xf>
    <xf numFmtId="4" fontId="28" fillId="0" borderId="0" xfId="0" applyNumberFormat="1" applyFont="1" applyAlignment="1">
      <alignment horizontal="right" vertical="center"/>
    </xf>
    <xf numFmtId="9" fontId="29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4" fontId="28" fillId="0" borderId="0" xfId="0" applyNumberFormat="1" applyFont="1" applyAlignment="1">
      <alignment horizontal="left"/>
    </xf>
    <xf numFmtId="2" fontId="28" fillId="34" borderId="0" xfId="0" applyNumberFormat="1" applyFont="1" applyFill="1" applyAlignment="1">
      <alignment horizontal="center"/>
    </xf>
    <xf numFmtId="3" fontId="29" fillId="36" borderId="0" xfId="0" applyNumberFormat="1" applyFont="1" applyFill="1" applyAlignment="1">
      <alignment horizontal="center" wrapText="1"/>
    </xf>
    <xf numFmtId="2" fontId="29" fillId="36" borderId="0" xfId="0" applyNumberFormat="1" applyFont="1" applyFill="1" applyAlignment="1">
      <alignment horizontal="center"/>
    </xf>
    <xf numFmtId="164" fontId="28" fillId="39" borderId="0" xfId="0" applyNumberFormat="1" applyFont="1" applyFill="1" applyAlignment="1">
      <alignment horizontal="center" vertical="center"/>
    </xf>
    <xf numFmtId="2" fontId="29" fillId="36" borderId="0" xfId="0" applyNumberFormat="1" applyFont="1" applyFill="1" applyAlignment="1">
      <alignment horizontal="center" vertical="center"/>
    </xf>
    <xf numFmtId="2" fontId="57" fillId="0" borderId="0" xfId="14" applyNumberFormat="1" applyFont="1" applyFill="1" applyBorder="1" applyAlignment="1">
      <alignment horizontal="center" vertical="center"/>
    </xf>
    <xf numFmtId="2" fontId="28" fillId="38" borderId="0" xfId="0" applyNumberFormat="1" applyFont="1" applyFill="1" applyAlignment="1">
      <alignment horizontal="center" vertical="center"/>
    </xf>
    <xf numFmtId="0" fontId="75" fillId="0" borderId="0" xfId="0" applyFont="1"/>
    <xf numFmtId="0" fontId="78" fillId="0" borderId="0" xfId="0" applyFont="1" applyAlignment="1">
      <alignment horizontal="left" vertical="center" wrapText="1" shrinkToFit="1" readingOrder="1"/>
    </xf>
    <xf numFmtId="0" fontId="78" fillId="0" borderId="0" xfId="0" applyFont="1" applyAlignment="1">
      <alignment horizontal="center" vertical="center" wrapText="1" shrinkToFit="1" readingOrder="1"/>
    </xf>
    <xf numFmtId="164" fontId="78" fillId="0" borderId="0" xfId="0" applyNumberFormat="1" applyFont="1" applyAlignment="1">
      <alignment horizontal="right" vertical="center" wrapText="1" shrinkToFit="1" readingOrder="1"/>
    </xf>
    <xf numFmtId="0" fontId="0" fillId="0" borderId="0" xfId="0" applyAlignment="1">
      <alignment horizontal="center" vertical="top"/>
    </xf>
    <xf numFmtId="0" fontId="70" fillId="0" borderId="0" xfId="0" applyFont="1" applyAlignment="1">
      <alignment horizontal="left" vertical="top" wrapText="1" readingOrder="1"/>
    </xf>
    <xf numFmtId="3" fontId="69" fillId="0" borderId="0" xfId="0" applyNumberFormat="1" applyFont="1" applyAlignment="1">
      <alignment horizontal="right" vertical="top"/>
    </xf>
    <xf numFmtId="4" fontId="69" fillId="0" borderId="0" xfId="0" applyNumberFormat="1" applyFont="1" applyAlignment="1">
      <alignment horizontal="right" vertical="top"/>
    </xf>
    <xf numFmtId="0" fontId="70" fillId="0" borderId="0" xfId="0" applyFont="1" applyAlignment="1">
      <alignment horizontal="right" vertical="top" wrapText="1" readingOrder="1"/>
    </xf>
    <xf numFmtId="166" fontId="69" fillId="0" borderId="0" xfId="0" applyNumberFormat="1" applyFont="1" applyAlignment="1">
      <alignment horizontal="right" vertical="top"/>
    </xf>
    <xf numFmtId="0" fontId="67" fillId="0" borderId="0" xfId="0" applyFont="1" applyAlignment="1">
      <alignment horizontal="left" vertical="top" wrapText="1" readingOrder="1"/>
    </xf>
    <xf numFmtId="0" fontId="61" fillId="0" borderId="0" xfId="0" applyFont="1" applyAlignment="1">
      <alignment horizontal="right" vertical="top" wrapText="1" readingOrder="1"/>
    </xf>
    <xf numFmtId="0" fontId="59" fillId="0" borderId="0" xfId="0" applyFont="1" applyAlignment="1">
      <alignment horizontal="center" vertical="top"/>
    </xf>
    <xf numFmtId="0" fontId="61" fillId="0" borderId="0" xfId="0" applyFont="1" applyAlignment="1">
      <alignment horizontal="left" vertical="top" wrapText="1" readingOrder="1"/>
    </xf>
    <xf numFmtId="166" fontId="62" fillId="0" borderId="0" xfId="0" applyNumberFormat="1" applyFont="1" applyAlignment="1">
      <alignment horizontal="right" vertical="top"/>
    </xf>
    <xf numFmtId="3" fontId="62" fillId="0" borderId="0" xfId="0" applyNumberFormat="1" applyFont="1" applyAlignment="1">
      <alignment horizontal="right" vertical="top"/>
    </xf>
    <xf numFmtId="4" fontId="62" fillId="0" borderId="0" xfId="0" applyNumberFormat="1" applyFont="1" applyAlignment="1">
      <alignment horizontal="right" vertical="top"/>
    </xf>
    <xf numFmtId="0" fontId="59" fillId="0" borderId="0" xfId="0" applyFont="1" applyAlignment="1">
      <alignment horizontal="left" vertical="top" wrapText="1" readingOrder="1"/>
    </xf>
    <xf numFmtId="0" fontId="75" fillId="0" borderId="0" xfId="0" applyFont="1" applyAlignment="1">
      <alignment horizontal="center"/>
    </xf>
    <xf numFmtId="0" fontId="75" fillId="37" borderId="0" xfId="0" applyFont="1" applyFill="1" applyAlignment="1">
      <alignment horizontal="center"/>
    </xf>
    <xf numFmtId="4" fontId="43" fillId="5" borderId="0" xfId="12" applyNumberFormat="1" applyFont="1" applyBorder="1" applyAlignment="1">
      <alignment horizontal="center" vertical="center"/>
    </xf>
    <xf numFmtId="170" fontId="43" fillId="0" borderId="0" xfId="12" applyNumberFormat="1" applyFont="1" applyFill="1" applyBorder="1" applyAlignment="1">
      <alignment horizontal="center" vertical="center"/>
    </xf>
    <xf numFmtId="0" fontId="69" fillId="0" borderId="0" xfId="0" applyFont="1" applyAlignment="1">
      <alignment horizontal="left" vertical="top" wrapText="1" readingOrder="1"/>
    </xf>
    <xf numFmtId="0" fontId="69" fillId="0" borderId="0" xfId="0" applyFont="1" applyAlignment="1">
      <alignment horizontal="right" vertical="top"/>
    </xf>
    <xf numFmtId="0" fontId="69" fillId="0" borderId="0" xfId="0" applyFont="1" applyAlignment="1">
      <alignment horizontal="left" vertical="top" wrapText="1"/>
    </xf>
    <xf numFmtId="0" fontId="61" fillId="0" borderId="0" xfId="0" applyFont="1" applyAlignment="1">
      <alignment horizontal="left" vertical="top"/>
    </xf>
    <xf numFmtId="4" fontId="62" fillId="0" borderId="0" xfId="0" applyNumberFormat="1" applyFont="1" applyAlignment="1">
      <alignment horizontal="right" vertical="top"/>
    </xf>
    <xf numFmtId="0" fontId="66" fillId="0" borderId="0" xfId="0" applyFont="1" applyAlignment="1">
      <alignment horizontal="left" vertical="top" wrapText="1" readingOrder="1"/>
    </xf>
    <xf numFmtId="3" fontId="62" fillId="0" borderId="0" xfId="0" applyNumberFormat="1" applyFont="1" applyAlignment="1">
      <alignment horizontal="right" vertical="top"/>
    </xf>
    <xf numFmtId="166" fontId="62" fillId="0" borderId="0" xfId="0" applyNumberFormat="1" applyFont="1" applyAlignment="1">
      <alignment horizontal="right" vertical="top"/>
    </xf>
    <xf numFmtId="0" fontId="61" fillId="0" borderId="0" xfId="0" applyFont="1" applyAlignment="1">
      <alignment horizontal="left" vertical="top" wrapText="1" readingOrder="1"/>
    </xf>
    <xf numFmtId="0" fontId="62" fillId="0" borderId="0" xfId="0" applyFont="1" applyAlignment="1">
      <alignment horizontal="right" vertical="top" wrapText="1" readingOrder="1"/>
    </xf>
    <xf numFmtId="0" fontId="64" fillId="0" borderId="0" xfId="0" applyFont="1" applyAlignment="1">
      <alignment horizontal="center" vertical="top" wrapText="1" readingOrder="1"/>
    </xf>
    <xf numFmtId="0" fontId="61" fillId="0" borderId="0" xfId="0" applyFont="1" applyAlignment="1">
      <alignment horizontal="right" vertical="top" wrapText="1" readingOrder="1"/>
    </xf>
    <xf numFmtId="0" fontId="61" fillId="0" borderId="0" xfId="0" applyFont="1" applyAlignment="1">
      <alignment horizontal="center" vertical="top" wrapText="1" readingOrder="1"/>
    </xf>
    <xf numFmtId="0" fontId="62" fillId="0" borderId="0" xfId="0" applyFont="1" applyAlignment="1">
      <alignment horizontal="right" vertical="top"/>
    </xf>
    <xf numFmtId="0" fontId="62" fillId="0" borderId="0" xfId="0" applyFont="1" applyAlignment="1">
      <alignment horizontal="left" vertical="top"/>
    </xf>
    <xf numFmtId="0" fontId="62" fillId="0" borderId="0" xfId="0" applyFont="1" applyAlignment="1">
      <alignment horizontal="left" vertical="top" wrapText="1" readingOrder="1"/>
    </xf>
    <xf numFmtId="0" fontId="62" fillId="0" borderId="0" xfId="0" applyFont="1" applyAlignment="1">
      <alignment horizontal="left" vertical="top" wrapText="1"/>
    </xf>
    <xf numFmtId="0" fontId="64" fillId="0" borderId="0" xfId="0" applyFont="1" applyAlignment="1">
      <alignment horizontal="left" vertical="top"/>
    </xf>
    <xf numFmtId="3" fontId="62" fillId="0" borderId="0" xfId="0" applyNumberFormat="1" applyFont="1" applyAlignment="1">
      <alignment horizontal="left" vertical="top"/>
    </xf>
    <xf numFmtId="0" fontId="65" fillId="0" borderId="0" xfId="0" applyFont="1" applyAlignment="1">
      <alignment horizontal="left" vertical="top" wrapText="1" readingOrder="1"/>
    </xf>
    <xf numFmtId="0" fontId="72" fillId="0" borderId="0" xfId="0" applyFont="1" applyAlignment="1">
      <alignment horizontal="left" vertical="top" wrapText="1" readingOrder="1"/>
    </xf>
    <xf numFmtId="166" fontId="69" fillId="0" borderId="0" xfId="0" applyNumberFormat="1" applyFont="1" applyAlignment="1">
      <alignment horizontal="right" vertical="top"/>
    </xf>
    <xf numFmtId="0" fontId="70" fillId="0" borderId="0" xfId="0" applyFont="1" applyAlignment="1">
      <alignment horizontal="left" vertical="top" wrapText="1" readingOrder="1"/>
    </xf>
    <xf numFmtId="3" fontId="69" fillId="0" borderId="0" xfId="0" applyNumberFormat="1" applyFont="1" applyAlignment="1">
      <alignment horizontal="right" vertical="top"/>
    </xf>
    <xf numFmtId="0" fontId="68" fillId="0" borderId="0" xfId="0" applyFont="1" applyAlignment="1">
      <alignment horizontal="center" vertical="top" wrapText="1" readingOrder="1"/>
    </xf>
    <xf numFmtId="0" fontId="70" fillId="0" borderId="0" xfId="0" applyFont="1" applyAlignment="1">
      <alignment horizontal="right" vertical="top" wrapText="1" readingOrder="1"/>
    </xf>
    <xf numFmtId="0" fontId="70" fillId="0" borderId="0" xfId="0" applyFont="1" applyAlignment="1">
      <alignment horizontal="center" vertical="top" wrapText="1" readingOrder="1"/>
    </xf>
    <xf numFmtId="0" fontId="70" fillId="0" borderId="0" xfId="0" applyFont="1" applyAlignment="1">
      <alignment horizontal="left" vertical="top"/>
    </xf>
    <xf numFmtId="4" fontId="69" fillId="0" borderId="0" xfId="0" applyNumberFormat="1" applyFont="1" applyAlignment="1">
      <alignment horizontal="right" vertical="top"/>
    </xf>
    <xf numFmtId="0" fontId="69" fillId="0" borderId="0" xfId="0" applyFont="1" applyAlignment="1">
      <alignment horizontal="right" vertical="top" wrapText="1" readingOrder="1"/>
    </xf>
    <xf numFmtId="0" fontId="71" fillId="0" borderId="0" xfId="0" applyFont="1" applyAlignment="1">
      <alignment horizontal="left" vertical="top" wrapText="1" readingOrder="1"/>
    </xf>
    <xf numFmtId="0" fontId="69" fillId="0" borderId="0" xfId="0" applyFont="1" applyAlignment="1">
      <alignment horizontal="left" vertical="top"/>
    </xf>
    <xf numFmtId="3" fontId="69" fillId="0" borderId="0" xfId="0" applyNumberFormat="1" applyFont="1" applyAlignment="1">
      <alignment horizontal="left" vertical="top"/>
    </xf>
    <xf numFmtId="0" fontId="68" fillId="0" borderId="0" xfId="0" applyFont="1" applyAlignment="1">
      <alignment horizontal="left" vertical="top"/>
    </xf>
    <xf numFmtId="3" fontId="78" fillId="0" borderId="0" xfId="0" applyNumberFormat="1" applyFont="1" applyAlignment="1">
      <alignment horizontal="center" vertical="center" wrapText="1" shrinkToFit="1" readingOrder="1"/>
    </xf>
    <xf numFmtId="164" fontId="78" fillId="0" borderId="0" xfId="0" applyNumberFormat="1" applyFont="1" applyAlignment="1">
      <alignment horizontal="right" vertical="center" wrapText="1" shrinkToFit="1" readingOrder="1"/>
    </xf>
    <xf numFmtId="49" fontId="78" fillId="0" borderId="0" xfId="0" applyNumberFormat="1" applyFont="1" applyAlignment="1">
      <alignment horizontal="left" vertical="center" wrapText="1" shrinkToFit="1" readingOrder="1"/>
    </xf>
    <xf numFmtId="0" fontId="78" fillId="0" borderId="26" xfId="0" applyFont="1" applyBorder="1" applyAlignment="1">
      <alignment horizontal="left" wrapText="1" shrinkToFit="1" readingOrder="1"/>
    </xf>
    <xf numFmtId="0" fontId="80" fillId="0" borderId="0" xfId="0" applyFont="1" applyAlignment="1">
      <alignment horizontal="right" vertical="center" wrapText="1" shrinkToFit="1" readingOrder="1"/>
    </xf>
    <xf numFmtId="164" fontId="80" fillId="0" borderId="0" xfId="0" applyNumberFormat="1" applyFont="1" applyAlignment="1">
      <alignment horizontal="right" vertical="center" wrapText="1" shrinkToFit="1" readingOrder="1"/>
    </xf>
    <xf numFmtId="0" fontId="79" fillId="0" borderId="0" xfId="0" applyFont="1" applyAlignment="1">
      <alignment horizontal="center" vertical="center" wrapText="1" shrinkToFit="1" readingOrder="1"/>
    </xf>
    <xf numFmtId="0" fontId="79" fillId="0" borderId="0" xfId="0" applyFont="1" applyAlignment="1">
      <alignment horizontal="right" vertical="center" wrapText="1" shrinkToFit="1" readingOrder="1"/>
    </xf>
    <xf numFmtId="0" fontId="78" fillId="0" borderId="26" xfId="0" applyFont="1" applyBorder="1" applyAlignment="1">
      <alignment horizontal="left" vertical="center" wrapText="1" shrinkToFit="1" readingOrder="1"/>
    </xf>
    <xf numFmtId="3" fontId="78" fillId="0" borderId="27" xfId="0" applyNumberFormat="1" applyFont="1" applyBorder="1" applyAlignment="1">
      <alignment horizontal="right" wrapText="1" shrinkToFit="1" readingOrder="1"/>
    </xf>
    <xf numFmtId="0" fontId="78" fillId="0" borderId="28" xfId="0" applyFont="1" applyBorder="1" applyAlignment="1">
      <alignment horizontal="left" wrapText="1" shrinkToFit="1" readingOrder="1"/>
    </xf>
    <xf numFmtId="3" fontId="78" fillId="0" borderId="29" xfId="0" applyNumberFormat="1" applyFont="1" applyBorder="1" applyAlignment="1">
      <alignment horizontal="right" wrapText="1" shrinkToFit="1" readingOrder="1"/>
    </xf>
    <xf numFmtId="0" fontId="78" fillId="0" borderId="0" xfId="0" applyFont="1" applyAlignment="1">
      <alignment horizontal="left" vertical="center" wrapText="1" shrinkToFit="1" readingOrder="1"/>
    </xf>
    <xf numFmtId="0" fontId="78" fillId="0" borderId="0" xfId="0" applyFont="1" applyAlignment="1">
      <alignment horizontal="center" vertical="center" wrapText="1" shrinkToFit="1" readingOrder="1"/>
    </xf>
    <xf numFmtId="0" fontId="79" fillId="0" borderId="25" xfId="0" applyFont="1" applyBorder="1" applyAlignment="1">
      <alignment horizontal="center" vertical="center" wrapText="1" shrinkToFit="1" readingOrder="1"/>
    </xf>
    <xf numFmtId="0" fontId="78" fillId="0" borderId="30" xfId="0" applyFont="1" applyBorder="1" applyAlignment="1">
      <alignment horizontal="center" vertical="center" wrapText="1" shrinkToFit="1" readingOrder="1"/>
    </xf>
    <xf numFmtId="3" fontId="78" fillId="0" borderId="24" xfId="0" applyNumberFormat="1" applyFont="1" applyBorder="1" applyAlignment="1">
      <alignment horizontal="center" vertical="center" wrapText="1" shrinkToFit="1" readingOrder="1"/>
    </xf>
    <xf numFmtId="49" fontId="81" fillId="0" borderId="0" xfId="0" applyNumberFormat="1" applyFont="1" applyAlignment="1">
      <alignment horizontal="right" vertical="center" wrapText="1" shrinkToFit="1" readingOrder="1"/>
    </xf>
    <xf numFmtId="0" fontId="80" fillId="0" borderId="24" xfId="0" applyFont="1" applyBorder="1" applyAlignment="1">
      <alignment horizontal="right" vertical="center" wrapText="1" shrinkToFit="1" readingOrder="1"/>
    </xf>
    <xf numFmtId="0" fontId="81" fillId="0" borderId="24" xfId="0" applyFont="1" applyBorder="1" applyAlignment="1">
      <alignment horizontal="right" vertical="center" wrapText="1" shrinkToFit="1" readingOrder="1"/>
    </xf>
    <xf numFmtId="1" fontId="78" fillId="0" borderId="24" xfId="0" applyNumberFormat="1" applyFont="1" applyBorder="1" applyAlignment="1">
      <alignment horizontal="center" vertical="center" wrapText="1" shrinkToFit="1" readingOrder="1"/>
    </xf>
    <xf numFmtId="0" fontId="77" fillId="0" borderId="0" xfId="0" applyFont="1" applyAlignment="1">
      <alignment horizontal="center" vertical="center" wrapText="1" shrinkToFit="1" readingOrder="1"/>
    </xf>
    <xf numFmtId="0" fontId="80" fillId="0" borderId="0" xfId="0" applyFont="1" applyAlignment="1">
      <alignment horizontal="left" vertical="center" wrapText="1" shrinkToFit="1" readingOrder="1"/>
    </xf>
    <xf numFmtId="3" fontId="80" fillId="0" borderId="0" xfId="0" applyNumberFormat="1" applyFont="1" applyAlignment="1">
      <alignment horizontal="right" vertical="center" wrapText="1" shrinkToFit="1" readingOrder="1"/>
    </xf>
    <xf numFmtId="171" fontId="78" fillId="0" borderId="0" xfId="0" applyNumberFormat="1" applyFont="1" applyAlignment="1">
      <alignment horizontal="left" vertical="center" wrapText="1" shrinkToFit="1" readingOrder="1"/>
    </xf>
    <xf numFmtId="0" fontId="80" fillId="0" borderId="0" xfId="0" applyFont="1" applyAlignment="1">
      <alignment horizontal="center" vertical="center" wrapText="1" shrinkToFit="1" readingOrder="1"/>
    </xf>
    <xf numFmtId="4" fontId="80" fillId="0" borderId="0" xfId="0" applyNumberFormat="1" applyFont="1" applyAlignment="1">
      <alignment horizontal="right" vertical="center" wrapText="1" shrinkToFit="1" readingOrder="1"/>
    </xf>
    <xf numFmtId="2" fontId="80" fillId="0" borderId="0" xfId="0" applyNumberFormat="1" applyFont="1" applyAlignment="1">
      <alignment horizontal="right" vertical="center" wrapText="1" shrinkToFit="1" readingOrder="1"/>
    </xf>
    <xf numFmtId="0" fontId="80" fillId="0" borderId="26" xfId="0" applyFont="1" applyBorder="1" applyAlignment="1">
      <alignment horizontal="left" vertical="center" wrapText="1" shrinkToFit="1" readingOrder="1"/>
    </xf>
    <xf numFmtId="164" fontId="78" fillId="0" borderId="0" xfId="0" applyNumberFormat="1" applyFont="1" applyAlignment="1">
      <alignment horizontal="left" vertical="center" wrapText="1" shrinkToFit="1" readingOrder="1"/>
    </xf>
    <xf numFmtId="4" fontId="80" fillId="0" borderId="27" xfId="0" applyNumberFormat="1" applyFont="1" applyBorder="1" applyAlignment="1">
      <alignment horizontal="right" vertical="center" wrapText="1" shrinkToFit="1" readingOrder="1"/>
    </xf>
    <xf numFmtId="3" fontId="80" fillId="0" borderId="27" xfId="0" applyNumberFormat="1" applyFont="1" applyBorder="1" applyAlignment="1">
      <alignment horizontal="right" vertical="center" wrapText="1" shrinkToFit="1" readingOrder="1"/>
    </xf>
    <xf numFmtId="166" fontId="78" fillId="0" borderId="0" xfId="0" applyNumberFormat="1" applyFont="1" applyAlignment="1">
      <alignment horizontal="left" vertical="center" wrapText="1" shrinkToFit="1" readingOrder="1"/>
    </xf>
    <xf numFmtId="172" fontId="80" fillId="0" borderId="0" xfId="0" applyNumberFormat="1" applyFont="1" applyAlignment="1">
      <alignment horizontal="right" vertical="center" wrapText="1" shrinkToFit="1" readingOrder="1"/>
    </xf>
    <xf numFmtId="3" fontId="78" fillId="0" borderId="27" xfId="0" applyNumberFormat="1" applyFont="1" applyBorder="1" applyAlignment="1">
      <alignment horizontal="right" vertical="center" wrapText="1" shrinkToFit="1" readingOrder="1"/>
    </xf>
    <xf numFmtId="4" fontId="78" fillId="0" borderId="27" xfId="0" applyNumberFormat="1" applyFont="1" applyBorder="1" applyAlignment="1">
      <alignment horizontal="right" vertical="center" wrapText="1" shrinkToFit="1" readingOrder="1"/>
    </xf>
    <xf numFmtId="49" fontId="77" fillId="37" borderId="0" xfId="0" applyNumberFormat="1" applyFont="1" applyFill="1" applyAlignment="1">
      <alignment horizontal="left" vertical="center" wrapText="1" shrinkToFit="1" readingOrder="1"/>
    </xf>
    <xf numFmtId="49" fontId="77" fillId="0" borderId="0" xfId="0" applyNumberFormat="1" applyFont="1" applyAlignment="1">
      <alignment horizontal="left" vertical="center" wrapText="1" shrinkToFit="1" readingOrder="1"/>
    </xf>
    <xf numFmtId="0" fontId="77" fillId="0" borderId="0" xfId="0" applyFont="1" applyAlignment="1">
      <alignment horizontal="right" vertical="center" wrapText="1" shrinkToFit="1" readingOrder="1"/>
    </xf>
    <xf numFmtId="0" fontId="76" fillId="0" borderId="24" xfId="0" applyFont="1" applyBorder="1" applyAlignment="1">
      <alignment horizontal="left" vertical="center" wrapText="1" shrinkToFit="1" readingOrder="1"/>
    </xf>
    <xf numFmtId="0" fontId="80" fillId="0" borderId="28" xfId="0" applyFont="1" applyBorder="1" applyAlignment="1">
      <alignment horizontal="left" vertical="center" wrapText="1" shrinkToFit="1" readingOrder="1"/>
    </xf>
    <xf numFmtId="4" fontId="80" fillId="0" borderId="29" xfId="0" applyNumberFormat="1" applyFont="1" applyBorder="1" applyAlignment="1">
      <alignment horizontal="right" vertical="center" wrapText="1" shrinkToFit="1" readingOrder="1"/>
    </xf>
    <xf numFmtId="3" fontId="80" fillId="0" borderId="29" xfId="0" applyNumberFormat="1" applyFont="1" applyBorder="1" applyAlignment="1">
      <alignment horizontal="right" vertical="center" wrapText="1" shrinkToFit="1" readingOrder="1"/>
    </xf>
    <xf numFmtId="0" fontId="78" fillId="0" borderId="0" xfId="0" applyFont="1" applyAlignment="1">
      <alignment horizontal="right" vertical="center" wrapText="1" shrinkToFit="1" readingOrder="1"/>
    </xf>
    <xf numFmtId="173" fontId="79" fillId="0" borderId="31" xfId="0" applyNumberFormat="1" applyFont="1" applyBorder="1" applyAlignment="1">
      <alignment horizontal="left" vertical="center" wrapText="1" shrinkToFit="1" readingOrder="1"/>
    </xf>
    <xf numFmtId="174" fontId="79" fillId="0" borderId="31" xfId="0" applyNumberFormat="1" applyFont="1" applyBorder="1" applyAlignment="1">
      <alignment horizontal="right" vertical="center" wrapText="1" shrinkToFit="1" readingOrder="1"/>
    </xf>
    <xf numFmtId="0" fontId="82" fillId="0" borderId="0" xfId="0" applyFont="1" applyAlignment="1">
      <alignment horizontal="left" vertical="center" wrapText="1" shrinkToFit="1" readingOrder="1"/>
    </xf>
    <xf numFmtId="49" fontId="79" fillId="0" borderId="0" xfId="0" applyNumberFormat="1" applyFont="1" applyAlignment="1">
      <alignment horizontal="right" vertical="top" wrapText="1" shrinkToFit="1" readingOrder="1"/>
    </xf>
    <xf numFmtId="0" fontId="79" fillId="0" borderId="0" xfId="0" applyFont="1" applyAlignment="1">
      <alignment horizontal="left" vertical="top" wrapText="1" shrinkToFit="1" readingOrder="1"/>
    </xf>
    <xf numFmtId="49" fontId="79" fillId="0" borderId="0" xfId="0" applyNumberFormat="1" applyFont="1" applyAlignment="1">
      <alignment horizontal="left" vertical="top" wrapText="1" shrinkToFit="1" readingOrder="1"/>
    </xf>
    <xf numFmtId="0" fontId="79" fillId="0" borderId="0" xfId="0" applyFont="1" applyAlignment="1">
      <alignment horizontal="center" vertical="top" wrapText="1" shrinkToFit="1" readingOrder="1"/>
    </xf>
    <xf numFmtId="3" fontId="29" fillId="0" borderId="0" xfId="0" applyNumberFormat="1" applyFont="1" applyAlignment="1">
      <alignment horizontal="center" vertical="center"/>
    </xf>
    <xf numFmtId="3" fontId="29" fillId="0" borderId="0" xfId="0" applyNumberFormat="1" applyFont="1" applyAlignment="1">
      <alignment horizontal="center"/>
    </xf>
    <xf numFmtId="3" fontId="48" fillId="35" borderId="0" xfId="53" applyNumberFormat="1" applyFont="1" applyFill="1" applyBorder="1" applyAlignment="1">
      <alignment horizontal="center" wrapText="1"/>
    </xf>
    <xf numFmtId="3" fontId="29" fillId="44" borderId="0" xfId="0" applyNumberFormat="1" applyFont="1" applyFill="1" applyAlignment="1">
      <alignment horizontal="center" wrapText="1"/>
    </xf>
    <xf numFmtId="3" fontId="29" fillId="0" borderId="0" xfId="0" applyNumberFormat="1" applyFont="1" applyAlignment="1">
      <alignment horizontal="center" wrapText="1"/>
    </xf>
    <xf numFmtId="3" fontId="29" fillId="34" borderId="0" xfId="0" applyNumberFormat="1" applyFont="1" applyFill="1" applyAlignment="1">
      <alignment horizontal="center" wrapText="1"/>
    </xf>
    <xf numFmtId="3" fontId="29" fillId="33" borderId="0" xfId="0" applyNumberFormat="1" applyFont="1" applyFill="1" applyAlignment="1">
      <alignment horizontal="center" wrapText="1"/>
    </xf>
    <xf numFmtId="0" fontId="29" fillId="33" borderId="0" xfId="0" applyFont="1" applyFill="1" applyAlignment="1">
      <alignment horizontal="center"/>
    </xf>
    <xf numFmtId="3" fontId="29" fillId="39" borderId="0" xfId="0" applyNumberFormat="1" applyFont="1" applyFill="1" applyAlignment="1">
      <alignment horizontal="center" wrapText="1"/>
    </xf>
    <xf numFmtId="0" fontId="4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/>
  </cellXfs>
  <cellStyles count="112">
    <cellStyle name="20% - Accent1" xfId="21" builtinId="30" customBuiltin="1"/>
    <cellStyle name="20% - Accent1 2" xfId="48" xr:uid="{00000000-0005-0000-0000-000001000000}"/>
    <cellStyle name="20% - Accent1 3" xfId="62" xr:uid="{00000000-0005-0000-0000-000002000000}"/>
    <cellStyle name="20% - Accent1 4" xfId="76" xr:uid="{00000000-0005-0000-0000-000003000000}"/>
    <cellStyle name="20% - Accent1 5" xfId="90" xr:uid="{00000000-0005-0000-0000-000004000000}"/>
    <cellStyle name="20% - Accent2" xfId="25" builtinId="34" customBuiltin="1"/>
    <cellStyle name="20% - Accent2 2" xfId="50" xr:uid="{00000000-0005-0000-0000-000006000000}"/>
    <cellStyle name="20% - Accent2 3" xfId="64" xr:uid="{00000000-0005-0000-0000-000007000000}"/>
    <cellStyle name="20% - Accent2 4" xfId="78" xr:uid="{00000000-0005-0000-0000-000008000000}"/>
    <cellStyle name="20% - Accent2 5" xfId="92" xr:uid="{00000000-0005-0000-0000-000009000000}"/>
    <cellStyle name="20% - Accent3" xfId="29" builtinId="38" customBuiltin="1"/>
    <cellStyle name="20% - Accent3 2" xfId="52" xr:uid="{00000000-0005-0000-0000-00000B000000}"/>
    <cellStyle name="20% - Accent3 3" xfId="66" xr:uid="{00000000-0005-0000-0000-00000C000000}"/>
    <cellStyle name="20% - Accent3 4" xfId="80" xr:uid="{00000000-0005-0000-0000-00000D000000}"/>
    <cellStyle name="20% - Accent3 5" xfId="94" xr:uid="{00000000-0005-0000-0000-00000E000000}"/>
    <cellStyle name="20% - Accent4" xfId="33" builtinId="42" customBuiltin="1"/>
    <cellStyle name="20% - Accent4 2" xfId="54" xr:uid="{00000000-0005-0000-0000-000010000000}"/>
    <cellStyle name="20% - Accent4 3" xfId="68" xr:uid="{00000000-0005-0000-0000-000011000000}"/>
    <cellStyle name="20% - Accent4 4" xfId="82" xr:uid="{00000000-0005-0000-0000-000012000000}"/>
    <cellStyle name="20% - Accent4 5" xfId="96" xr:uid="{00000000-0005-0000-0000-000013000000}"/>
    <cellStyle name="20% - Accent5" xfId="37" builtinId="46" customBuiltin="1"/>
    <cellStyle name="20% - Accent5 2" xfId="56" xr:uid="{00000000-0005-0000-0000-000015000000}"/>
    <cellStyle name="20% - Accent5 3" xfId="70" xr:uid="{00000000-0005-0000-0000-000016000000}"/>
    <cellStyle name="20% - Accent5 4" xfId="84" xr:uid="{00000000-0005-0000-0000-000017000000}"/>
    <cellStyle name="20% - Accent5 5" xfId="98" xr:uid="{00000000-0005-0000-0000-000018000000}"/>
    <cellStyle name="20% - Accent6" xfId="41" builtinId="50" customBuiltin="1"/>
    <cellStyle name="20% - Accent6 2" xfId="58" xr:uid="{00000000-0005-0000-0000-00001A000000}"/>
    <cellStyle name="20% - Accent6 3" xfId="72" xr:uid="{00000000-0005-0000-0000-00001B000000}"/>
    <cellStyle name="20% - Accent6 4" xfId="86" xr:uid="{00000000-0005-0000-0000-00001C000000}"/>
    <cellStyle name="20% - Accent6 5" xfId="100" xr:uid="{00000000-0005-0000-0000-00001D000000}"/>
    <cellStyle name="40% - Accent1" xfId="22" builtinId="31" customBuiltin="1"/>
    <cellStyle name="40% - Accent1 2" xfId="49" xr:uid="{00000000-0005-0000-0000-00001F000000}"/>
    <cellStyle name="40% - Accent1 3" xfId="63" xr:uid="{00000000-0005-0000-0000-000020000000}"/>
    <cellStyle name="40% - Accent1 4" xfId="77" xr:uid="{00000000-0005-0000-0000-000021000000}"/>
    <cellStyle name="40% - Accent1 5" xfId="91" xr:uid="{00000000-0005-0000-0000-000022000000}"/>
    <cellStyle name="40% - Accent2" xfId="26" builtinId="35" customBuiltin="1"/>
    <cellStyle name="40% - Accent2 2" xfId="51" xr:uid="{00000000-0005-0000-0000-000024000000}"/>
    <cellStyle name="40% - Accent2 3" xfId="65" xr:uid="{00000000-0005-0000-0000-000025000000}"/>
    <cellStyle name="40% - Accent2 4" xfId="79" xr:uid="{00000000-0005-0000-0000-000026000000}"/>
    <cellStyle name="40% - Accent2 5" xfId="93" xr:uid="{00000000-0005-0000-0000-000027000000}"/>
    <cellStyle name="40% - Accent3" xfId="30" builtinId="39" customBuiltin="1"/>
    <cellStyle name="40% - Accent3 2" xfId="53" xr:uid="{00000000-0005-0000-0000-000029000000}"/>
    <cellStyle name="40% - Accent3 3" xfId="67" xr:uid="{00000000-0005-0000-0000-00002A000000}"/>
    <cellStyle name="40% - Accent3 4" xfId="81" xr:uid="{00000000-0005-0000-0000-00002B000000}"/>
    <cellStyle name="40% - Accent3 5" xfId="95" xr:uid="{00000000-0005-0000-0000-00002C000000}"/>
    <cellStyle name="40% - Accent4" xfId="34" builtinId="43" customBuiltin="1"/>
    <cellStyle name="40% - Accent4 2" xfId="55" xr:uid="{00000000-0005-0000-0000-00002E000000}"/>
    <cellStyle name="40% - Accent4 3" xfId="69" xr:uid="{00000000-0005-0000-0000-00002F000000}"/>
    <cellStyle name="40% - Accent4 4" xfId="83" xr:uid="{00000000-0005-0000-0000-000030000000}"/>
    <cellStyle name="40% - Accent4 5" xfId="97" xr:uid="{00000000-0005-0000-0000-000031000000}"/>
    <cellStyle name="40% - Accent5" xfId="38" builtinId="47" customBuiltin="1"/>
    <cellStyle name="40% - Accent5 2" xfId="57" xr:uid="{00000000-0005-0000-0000-000033000000}"/>
    <cellStyle name="40% - Accent5 3" xfId="71" xr:uid="{00000000-0005-0000-0000-000034000000}"/>
    <cellStyle name="40% - Accent5 4" xfId="85" xr:uid="{00000000-0005-0000-0000-000035000000}"/>
    <cellStyle name="40% - Accent5 5" xfId="99" xr:uid="{00000000-0005-0000-0000-000036000000}"/>
    <cellStyle name="40% - Accent6" xfId="42" builtinId="51" customBuiltin="1"/>
    <cellStyle name="40% - Accent6 2" xfId="59" xr:uid="{00000000-0005-0000-0000-000038000000}"/>
    <cellStyle name="40% - Accent6 3" xfId="73" xr:uid="{00000000-0005-0000-0000-000039000000}"/>
    <cellStyle name="40% - Accent6 4" xfId="87" xr:uid="{00000000-0005-0000-0000-00003A000000}"/>
    <cellStyle name="40% - Accent6 5" xfId="101" xr:uid="{00000000-0005-0000-0000-00003B000000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alculation 2" xfId="104" xr:uid="{00000000-0005-0000-0000-00004A000000}"/>
    <cellStyle name="Check Cell" xfId="16" builtinId="23" customBuiltin="1"/>
    <cellStyle name="DropDown" xfId="109" xr:uid="{00000000-0005-0000-0000-00004C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Input 2" xfId="110" xr:uid="{00000000-0005-0000-0000-000054000000}"/>
    <cellStyle name="Inputs" xfId="108" xr:uid="{00000000-0005-0000-0000-000055000000}"/>
    <cellStyle name="Linked Cell" xfId="15" builtinId="24" customBuiltin="1"/>
    <cellStyle name="Neutral" xfId="11" builtinId="28" customBuiltin="1"/>
    <cellStyle name="Neutral 2" xfId="106" xr:uid="{00000000-0005-0000-0000-000058000000}"/>
    <cellStyle name="Normal" xfId="0" builtinId="0"/>
    <cellStyle name="Normal 10" xfId="111" xr:uid="{00000000-0005-0000-0000-00005A000000}"/>
    <cellStyle name="Normal 2" xfId="2" xr:uid="{00000000-0005-0000-0000-00005B000000}"/>
    <cellStyle name="Normal 3" xfId="3" xr:uid="{00000000-0005-0000-0000-00005C000000}"/>
    <cellStyle name="Normal 4" xfId="44" xr:uid="{00000000-0005-0000-0000-00005D000000}"/>
    <cellStyle name="Normal 5" xfId="46" xr:uid="{00000000-0005-0000-0000-00005E000000}"/>
    <cellStyle name="Normal 6" xfId="60" xr:uid="{00000000-0005-0000-0000-00005F000000}"/>
    <cellStyle name="Normal 7" xfId="74" xr:uid="{00000000-0005-0000-0000-000060000000}"/>
    <cellStyle name="Normal 8" xfId="88" xr:uid="{00000000-0005-0000-0000-000061000000}"/>
    <cellStyle name="Normal 9" xfId="102" xr:uid="{00000000-0005-0000-0000-000062000000}"/>
    <cellStyle name="Note 2" xfId="45" xr:uid="{00000000-0005-0000-0000-000063000000}"/>
    <cellStyle name="Note 3" xfId="47" xr:uid="{00000000-0005-0000-0000-000064000000}"/>
    <cellStyle name="Note 4" xfId="61" xr:uid="{00000000-0005-0000-0000-000065000000}"/>
    <cellStyle name="Note 5" xfId="75" xr:uid="{00000000-0005-0000-0000-000066000000}"/>
    <cellStyle name="Note 6" xfId="89" xr:uid="{00000000-0005-0000-0000-000067000000}"/>
    <cellStyle name="Note 7" xfId="103" xr:uid="{00000000-0005-0000-0000-000068000000}"/>
    <cellStyle name="Output" xfId="13" builtinId="21" customBuiltin="1"/>
    <cellStyle name="Output 2" xfId="105" xr:uid="{00000000-0005-0000-0000-00006A000000}"/>
    <cellStyle name="Percent" xfId="1" builtinId="5"/>
    <cellStyle name="Title" xfId="4" builtinId="15" customBuiltin="1"/>
    <cellStyle name="Total" xfId="19" builtinId="25" customBuiltin="1"/>
    <cellStyle name="Warning Text" xfId="17" builtinId="11" customBuiltin="1"/>
    <cellStyle name="Warning Text 2" xfId="107" xr:uid="{00000000-0005-0000-0000-00006F000000}"/>
  </cellStyles>
  <dxfs count="23"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indexed="5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patternFill>
          <bgColor indexed="27"/>
        </patternFill>
      </fill>
    </dxf>
    <dxf>
      <font>
        <condense val="0"/>
        <extend val="0"/>
        <color indexed="51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368300</xdr:colOff>
      <xdr:row>6539</xdr:row>
      <xdr:rowOff>0</xdr:rowOff>
    </xdr:from>
    <xdr:to>
      <xdr:col>74</xdr:col>
      <xdr:colOff>317500</xdr:colOff>
      <xdr:row>6541</xdr:row>
      <xdr:rowOff>38101</xdr:rowOff>
    </xdr:to>
    <xdr:sp macro="" textlink="">
      <xdr:nvSpPr>
        <xdr:cNvPr id="3073" name="Update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72</xdr:col>
      <xdr:colOff>368300</xdr:colOff>
      <xdr:row>0</xdr:row>
      <xdr:rowOff>0</xdr:rowOff>
    </xdr:from>
    <xdr:to>
      <xdr:col>74</xdr:col>
      <xdr:colOff>342900</xdr:colOff>
      <xdr:row>1</xdr:row>
      <xdr:rowOff>84815</xdr:rowOff>
    </xdr:to>
    <xdr:sp macro="" textlink="">
      <xdr:nvSpPr>
        <xdr:cNvPr id="3074" name="Clear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1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70</xdr:col>
      <xdr:colOff>215900</xdr:colOff>
      <xdr:row>6539</xdr:row>
      <xdr:rowOff>0</xdr:rowOff>
    </xdr:from>
    <xdr:to>
      <xdr:col>72</xdr:col>
      <xdr:colOff>165100</xdr:colOff>
      <xdr:row>6541</xdr:row>
      <xdr:rowOff>25401</xdr:rowOff>
    </xdr:to>
    <xdr:sp macro="" textlink="">
      <xdr:nvSpPr>
        <xdr:cNvPr id="3075" name="CommandButton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1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72</xdr:col>
      <xdr:colOff>220980</xdr:colOff>
      <xdr:row>6539</xdr:row>
      <xdr:rowOff>0</xdr:rowOff>
    </xdr:from>
    <xdr:to>
      <xdr:col>74</xdr:col>
      <xdr:colOff>190500</xdr:colOff>
      <xdr:row>6541</xdr:row>
      <xdr:rowOff>22861</xdr:rowOff>
    </xdr:to>
    <xdr:pic>
      <xdr:nvPicPr>
        <xdr:cNvPr id="2" name="Update">
          <a:extLst>
            <a:ext uri="{FF2B5EF4-FFF2-40B4-BE49-F238E27FC236}">
              <a16:creationId xmlns:a16="http://schemas.microsoft.com/office/drawing/2014/main" id="{714F5B4F-D9FE-B05F-7E69-C692EEBF1E8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080" y="671946840"/>
          <a:ext cx="883920" cy="2819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70</xdr:col>
      <xdr:colOff>129540</xdr:colOff>
      <xdr:row>6539</xdr:row>
      <xdr:rowOff>0</xdr:rowOff>
    </xdr:from>
    <xdr:to>
      <xdr:col>72</xdr:col>
      <xdr:colOff>99060</xdr:colOff>
      <xdr:row>6541</xdr:row>
      <xdr:rowOff>15241</xdr:rowOff>
    </xdr:to>
    <xdr:pic>
      <xdr:nvPicPr>
        <xdr:cNvPr id="4" name="CommandButton1">
          <a:extLst>
            <a:ext uri="{FF2B5EF4-FFF2-40B4-BE49-F238E27FC236}">
              <a16:creationId xmlns:a16="http://schemas.microsoft.com/office/drawing/2014/main" id="{F7B2F754-BBCD-6524-AB78-D7E70DB6D51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21240" y="671946840"/>
          <a:ext cx="88392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297656</xdr:colOff>
      <xdr:row>2</xdr:row>
      <xdr:rowOff>148828</xdr:rowOff>
    </xdr:from>
    <xdr:to>
      <xdr:col>8</xdr:col>
      <xdr:colOff>625079</xdr:colOff>
      <xdr:row>4</xdr:row>
      <xdr:rowOff>267891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>
          <a:off x="7090172" y="470297"/>
          <a:ext cx="839391" cy="47029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335281</xdr:colOff>
      <xdr:row>2</xdr:row>
      <xdr:rowOff>154781</xdr:rowOff>
    </xdr:from>
    <xdr:to>
      <xdr:col>8</xdr:col>
      <xdr:colOff>613172</xdr:colOff>
      <xdr:row>4</xdr:row>
      <xdr:rowOff>264080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7639765" y="476250"/>
          <a:ext cx="277891" cy="4605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A204"/>
  <sheetViews>
    <sheetView showGridLines="0" topLeftCell="C1" zoomScale="70" zoomScaleNormal="70" workbookViewId="0">
      <selection activeCell="K42" sqref="K42"/>
    </sheetView>
  </sheetViews>
  <sheetFormatPr defaultColWidth="8.77734375" defaultRowHeight="13.2"/>
  <cols>
    <col min="1" max="1" width="4.6640625" style="191" customWidth="1"/>
    <col min="2" max="2" width="48.33203125" style="191" customWidth="1"/>
    <col min="3" max="3" width="53.6640625" style="191" customWidth="1"/>
    <col min="4" max="18" width="4.6640625" style="191" customWidth="1"/>
    <col min="19" max="19" width="6.33203125" style="191" customWidth="1"/>
    <col min="20" max="20" width="7" style="191" customWidth="1"/>
    <col min="21" max="43" width="4.6640625" style="191" customWidth="1"/>
    <col min="44" max="44" width="6.33203125" style="191" customWidth="1"/>
    <col min="45" max="49" width="4.6640625" style="191" customWidth="1"/>
    <col min="50" max="50" width="6" style="191" customWidth="1"/>
    <col min="51" max="54" width="4.6640625" style="191" customWidth="1"/>
    <col min="55" max="55" width="5.6640625" style="191" customWidth="1"/>
    <col min="56" max="59" width="4.6640625" style="191" customWidth="1"/>
    <col min="60" max="60" width="7.44140625" style="191" customWidth="1"/>
    <col min="61" max="64" width="4.6640625" style="191" customWidth="1"/>
    <col min="65" max="65" width="6.33203125" style="191" customWidth="1"/>
    <col min="66" max="73" width="4.6640625" style="191" customWidth="1"/>
    <col min="74" max="75" width="2.6640625" style="191" customWidth="1"/>
    <col min="76" max="79" width="6.6640625" style="182" customWidth="1"/>
  </cols>
  <sheetData>
    <row r="1" spans="2:73" ht="15.75" customHeight="1"/>
    <row r="2" spans="2:73" ht="19.5" customHeight="1"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236"/>
      <c r="AC2" s="236"/>
      <c r="AD2" s="236"/>
      <c r="AE2" s="236"/>
      <c r="AF2" s="236"/>
      <c r="AG2" s="236"/>
      <c r="AH2" s="236"/>
      <c r="AI2" s="236"/>
      <c r="AJ2" s="236"/>
      <c r="AK2" s="236"/>
      <c r="AL2" s="236"/>
      <c r="AM2" s="236"/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6"/>
      <c r="AZ2" s="236"/>
      <c r="BA2" s="236"/>
      <c r="BB2" s="236"/>
      <c r="BC2" s="236"/>
      <c r="BD2" s="236"/>
      <c r="BE2" s="236"/>
      <c r="BF2" s="236"/>
      <c r="BG2" s="236"/>
      <c r="BH2" s="236"/>
      <c r="BI2" s="236"/>
      <c r="BJ2" s="236"/>
      <c r="BK2" s="236"/>
      <c r="BL2" s="236"/>
      <c r="BM2" s="236"/>
      <c r="BN2" s="236"/>
      <c r="BO2" s="236"/>
      <c r="BP2" s="236"/>
      <c r="BQ2" s="236"/>
      <c r="BR2" s="236"/>
      <c r="BS2" s="236"/>
      <c r="BT2" s="236"/>
    </row>
    <row r="3" spans="2:73" ht="25.5" customHeight="1"/>
    <row r="4" spans="2:73" ht="12.75" customHeight="1">
      <c r="R4" s="237"/>
      <c r="S4" s="237"/>
      <c r="T4" s="237"/>
      <c r="U4" s="237"/>
      <c r="V4" s="237"/>
      <c r="W4" s="237"/>
      <c r="X4" s="237"/>
      <c r="Y4" s="237"/>
      <c r="Z4" s="237"/>
      <c r="AA4" s="237"/>
      <c r="AB4" s="237"/>
      <c r="AC4" s="237"/>
      <c r="AD4" s="237"/>
      <c r="AE4" s="237"/>
      <c r="AF4" s="237"/>
      <c r="AG4" s="237"/>
      <c r="AH4" s="237"/>
      <c r="AI4" s="237"/>
      <c r="AJ4" s="237"/>
      <c r="AK4" s="237"/>
      <c r="AL4" s="237"/>
      <c r="AM4" s="237"/>
      <c r="AN4" s="237"/>
      <c r="AO4" s="237"/>
      <c r="AP4" s="237"/>
      <c r="AQ4" s="237"/>
      <c r="AR4" s="237"/>
      <c r="AS4" s="237"/>
      <c r="AT4" s="237"/>
      <c r="AU4" s="237"/>
      <c r="AV4" s="237"/>
    </row>
    <row r="8" spans="2:73" ht="15.75" customHeight="1"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</row>
    <row r="10" spans="2:73" ht="25.5" customHeight="1">
      <c r="V10" s="218"/>
      <c r="W10" s="218"/>
      <c r="Z10" s="218"/>
      <c r="AA10" s="218"/>
      <c r="AB10" s="218"/>
      <c r="AC10" s="218"/>
      <c r="AD10" s="218"/>
      <c r="AH10" s="207"/>
      <c r="AL10" s="218"/>
      <c r="AM10" s="218"/>
      <c r="AN10" s="218"/>
      <c r="AO10" s="218"/>
      <c r="AP10" s="218"/>
      <c r="AR10" s="218"/>
      <c r="AS10" s="218"/>
      <c r="AT10" s="218"/>
      <c r="AU10" s="218"/>
      <c r="AV10" s="218"/>
      <c r="AX10" s="218"/>
      <c r="AY10" s="218"/>
      <c r="AZ10" s="218"/>
      <c r="BA10" s="218"/>
      <c r="BC10" s="218"/>
      <c r="BD10" s="218"/>
      <c r="BE10" s="218"/>
      <c r="BF10" s="218"/>
      <c r="BH10" s="218"/>
      <c r="BI10" s="218"/>
      <c r="BJ10" s="218"/>
      <c r="BK10" s="218"/>
      <c r="BM10" s="218"/>
      <c r="BN10" s="218"/>
      <c r="BO10" s="218"/>
      <c r="BP10" s="218"/>
      <c r="BS10" s="218"/>
      <c r="BT10" s="218"/>
      <c r="BU10" s="218"/>
    </row>
    <row r="12" spans="2:73" ht="12.75" customHeight="1">
      <c r="B12" s="218"/>
      <c r="C12" s="218"/>
      <c r="F12" s="218"/>
      <c r="G12" s="218"/>
      <c r="H12" s="218"/>
      <c r="I12" s="218"/>
      <c r="J12" s="218"/>
      <c r="K12" s="218"/>
      <c r="L12" s="218"/>
      <c r="Z12" s="218"/>
      <c r="AA12" s="218"/>
      <c r="AB12" s="218"/>
      <c r="AC12" s="218"/>
      <c r="AD12" s="218"/>
      <c r="AF12" s="218"/>
      <c r="AG12" s="218"/>
      <c r="AH12" s="218"/>
      <c r="AI12" s="218"/>
      <c r="AL12" s="218"/>
      <c r="AM12" s="218"/>
      <c r="AP12" s="218"/>
      <c r="AQ12" s="218"/>
      <c r="BS12" s="218"/>
      <c r="BT12" s="218"/>
      <c r="BU12" s="218"/>
    </row>
    <row r="13" spans="2:73">
      <c r="B13" s="218"/>
      <c r="C13" s="218"/>
      <c r="Z13" s="218"/>
      <c r="AA13" s="218"/>
      <c r="AB13" s="218"/>
      <c r="AC13" s="218"/>
      <c r="AD13" s="218"/>
      <c r="AF13" s="218"/>
      <c r="AG13" s="218"/>
      <c r="AH13" s="218"/>
      <c r="AI13" s="218"/>
      <c r="AL13" s="218"/>
      <c r="AM13" s="218"/>
      <c r="AP13" s="218"/>
      <c r="AQ13" s="218"/>
    </row>
    <row r="16" spans="2:73">
      <c r="C16" s="220"/>
      <c r="D16" s="220"/>
      <c r="E16" s="220"/>
      <c r="F16" s="220"/>
    </row>
    <row r="17" spans="2:73" ht="12.75" customHeight="1">
      <c r="B17" s="224"/>
      <c r="C17" s="224"/>
      <c r="D17" s="192"/>
      <c r="E17" s="192"/>
      <c r="F17" s="224"/>
      <c r="G17" s="224"/>
      <c r="H17" s="224"/>
      <c r="I17" s="224"/>
      <c r="J17" s="224"/>
      <c r="K17" s="224"/>
      <c r="L17" s="224"/>
      <c r="M17" s="192"/>
      <c r="N17" s="234"/>
      <c r="O17" s="234"/>
      <c r="P17" s="234"/>
      <c r="Q17" s="192"/>
      <c r="R17" s="192"/>
      <c r="S17" s="192"/>
      <c r="T17" s="222"/>
      <c r="U17" s="222"/>
      <c r="V17" s="222"/>
      <c r="W17" s="222"/>
      <c r="X17" s="222"/>
      <c r="Y17" s="192"/>
      <c r="Z17" s="222"/>
      <c r="AA17" s="222"/>
      <c r="AB17" s="222"/>
      <c r="AC17" s="222"/>
      <c r="AD17" s="222"/>
      <c r="AE17" s="192"/>
      <c r="AF17" s="192"/>
      <c r="AG17" s="222"/>
      <c r="AH17" s="222"/>
      <c r="AI17" s="192"/>
      <c r="AJ17" s="192"/>
      <c r="AK17" s="192"/>
      <c r="AL17" s="226"/>
      <c r="AM17" s="226"/>
      <c r="AN17" s="226"/>
      <c r="AO17" s="192"/>
      <c r="AP17" s="192"/>
      <c r="AQ17" s="192"/>
      <c r="AR17" s="222"/>
      <c r="AS17" s="222"/>
      <c r="AT17" s="222"/>
      <c r="AU17" s="222"/>
      <c r="AV17" s="222"/>
      <c r="AW17" s="192"/>
      <c r="AX17" s="238"/>
      <c r="AY17" s="222"/>
      <c r="AZ17" s="222"/>
      <c r="BA17" s="222"/>
      <c r="BB17" s="192"/>
      <c r="BC17" s="225"/>
      <c r="BD17" s="225"/>
      <c r="BE17" s="225"/>
      <c r="BF17" s="225"/>
      <c r="BG17" s="192"/>
      <c r="BH17" s="225"/>
      <c r="BI17" s="225"/>
      <c r="BJ17" s="225"/>
      <c r="BK17" s="225"/>
      <c r="BL17" s="192"/>
      <c r="BM17" s="238"/>
      <c r="BN17" s="222"/>
      <c r="BO17" s="222"/>
      <c r="BP17" s="222"/>
      <c r="BQ17" s="192"/>
      <c r="BR17" s="192"/>
      <c r="BS17" s="235"/>
      <c r="BT17" s="235"/>
      <c r="BU17" s="235"/>
    </row>
    <row r="18" spans="2:73" ht="12.75" customHeight="1"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34"/>
      <c r="O18" s="234"/>
      <c r="P18" s="234"/>
      <c r="Q18" s="192"/>
      <c r="R18" s="192"/>
      <c r="S18" s="222"/>
      <c r="T18" s="222"/>
      <c r="U18" s="222"/>
      <c r="V18" s="222"/>
      <c r="W18" s="222"/>
      <c r="X18" s="192"/>
      <c r="Y18" s="192"/>
      <c r="Z18" s="222"/>
      <c r="AA18" s="222"/>
      <c r="AB18" s="222"/>
      <c r="AC18" s="222"/>
      <c r="AD18" s="222"/>
      <c r="AE18" s="192"/>
      <c r="AF18" s="192"/>
      <c r="AG18" s="222"/>
      <c r="AH18" s="222"/>
      <c r="AI18" s="192"/>
      <c r="AJ18" s="192"/>
      <c r="AK18" s="192"/>
      <c r="AL18" s="226"/>
      <c r="AM18" s="226"/>
      <c r="AN18" s="226"/>
      <c r="AO18" s="192"/>
      <c r="AP18" s="192"/>
      <c r="AQ18" s="192"/>
      <c r="AR18" s="222"/>
      <c r="AS18" s="222"/>
      <c r="AT18" s="222"/>
      <c r="AU18" s="222"/>
      <c r="AV18" s="222"/>
      <c r="AW18" s="192"/>
      <c r="AX18" s="222"/>
      <c r="AY18" s="222"/>
      <c r="AZ18" s="222"/>
      <c r="BA18" s="222"/>
      <c r="BB18" s="192"/>
      <c r="BC18" s="225"/>
      <c r="BD18" s="225"/>
      <c r="BE18" s="225"/>
      <c r="BF18" s="225"/>
      <c r="BG18" s="192"/>
      <c r="BH18" s="225"/>
      <c r="BI18" s="225"/>
      <c r="BJ18" s="225"/>
      <c r="BK18" s="225"/>
      <c r="BL18" s="192"/>
      <c r="BM18" s="222"/>
      <c r="BN18" s="222"/>
      <c r="BO18" s="222"/>
      <c r="BP18" s="222"/>
      <c r="BQ18" s="192"/>
      <c r="BR18" s="192"/>
      <c r="BS18" s="235"/>
      <c r="BT18" s="235"/>
      <c r="BU18" s="235"/>
    </row>
    <row r="19" spans="2:73" ht="12.75" customHeight="1">
      <c r="B19" s="223"/>
      <c r="C19" s="223"/>
      <c r="D19" s="193"/>
      <c r="E19" s="193"/>
      <c r="F19" s="223"/>
      <c r="G19" s="223"/>
      <c r="H19" s="223"/>
      <c r="I19" s="223"/>
      <c r="J19" s="223"/>
      <c r="K19" s="223"/>
      <c r="L19" s="223"/>
      <c r="M19" s="193"/>
      <c r="N19" s="230"/>
      <c r="O19" s="230"/>
      <c r="P19" s="230"/>
      <c r="Q19" s="193"/>
      <c r="R19" s="193"/>
      <c r="S19" s="193"/>
      <c r="T19" s="227"/>
      <c r="U19" s="227"/>
      <c r="V19" s="227"/>
      <c r="W19" s="227"/>
      <c r="X19" s="227"/>
      <c r="Y19" s="193"/>
      <c r="Z19" s="227"/>
      <c r="AA19" s="227"/>
      <c r="AB19" s="227"/>
      <c r="AC19" s="227"/>
      <c r="AD19" s="227"/>
      <c r="AE19" s="193"/>
      <c r="AF19" s="193"/>
      <c r="AG19" s="227"/>
      <c r="AH19" s="227"/>
      <c r="AI19" s="193"/>
      <c r="AJ19" s="193"/>
      <c r="AK19" s="193"/>
      <c r="AL19" s="229"/>
      <c r="AM19" s="229"/>
      <c r="AN19" s="229"/>
      <c r="AO19" s="193"/>
      <c r="AP19" s="193"/>
      <c r="AQ19" s="193"/>
      <c r="AR19" s="227"/>
      <c r="AS19" s="227"/>
      <c r="AT19" s="227"/>
      <c r="AU19" s="227"/>
      <c r="AV19" s="227"/>
      <c r="AW19" s="193"/>
      <c r="AX19" s="238"/>
      <c r="AY19" s="227"/>
      <c r="AZ19" s="227"/>
      <c r="BA19" s="227"/>
      <c r="BB19" s="193"/>
      <c r="BC19" s="228"/>
      <c r="BD19" s="228"/>
      <c r="BE19" s="228"/>
      <c r="BF19" s="228"/>
      <c r="BG19" s="193"/>
      <c r="BH19" s="228"/>
      <c r="BI19" s="228"/>
      <c r="BJ19" s="228"/>
      <c r="BK19" s="228"/>
      <c r="BL19" s="193"/>
      <c r="BM19" s="238"/>
      <c r="BN19" s="227"/>
      <c r="BO19" s="227"/>
      <c r="BP19" s="227"/>
      <c r="BQ19" s="193"/>
      <c r="BR19" s="193"/>
      <c r="BS19" s="231"/>
      <c r="BT19" s="231"/>
      <c r="BU19" s="231"/>
    </row>
    <row r="20" spans="2:73" ht="12.75" customHeight="1">
      <c r="B20" s="193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230"/>
      <c r="O20" s="230"/>
      <c r="P20" s="230"/>
      <c r="Q20" s="193"/>
      <c r="R20" s="193"/>
      <c r="S20" s="227"/>
      <c r="T20" s="227"/>
      <c r="U20" s="227"/>
      <c r="V20" s="227"/>
      <c r="W20" s="227"/>
      <c r="X20" s="193"/>
      <c r="Y20" s="193"/>
      <c r="Z20" s="227"/>
      <c r="AA20" s="227"/>
      <c r="AB20" s="227"/>
      <c r="AC20" s="227"/>
      <c r="AD20" s="227"/>
      <c r="AE20" s="193"/>
      <c r="AF20" s="193"/>
      <c r="AG20" s="227"/>
      <c r="AH20" s="227"/>
      <c r="AI20" s="193"/>
      <c r="AJ20" s="193"/>
      <c r="AK20" s="193"/>
      <c r="AL20" s="229"/>
      <c r="AM20" s="229"/>
      <c r="AN20" s="229"/>
      <c r="AO20" s="193"/>
      <c r="AP20" s="193"/>
      <c r="AQ20" s="193"/>
      <c r="AR20" s="227"/>
      <c r="AS20" s="227"/>
      <c r="AT20" s="227"/>
      <c r="AU20" s="227"/>
      <c r="AV20" s="227"/>
      <c r="AW20" s="193"/>
      <c r="AX20" s="227"/>
      <c r="AY20" s="227"/>
      <c r="AZ20" s="227"/>
      <c r="BA20" s="227"/>
      <c r="BB20" s="193"/>
      <c r="BC20" s="228"/>
      <c r="BD20" s="228"/>
      <c r="BE20" s="228"/>
      <c r="BF20" s="228"/>
      <c r="BG20" s="193"/>
      <c r="BH20" s="228"/>
      <c r="BI20" s="228"/>
      <c r="BJ20" s="228"/>
      <c r="BK20" s="228"/>
      <c r="BL20" s="193"/>
      <c r="BM20" s="227"/>
      <c r="BN20" s="227"/>
      <c r="BO20" s="227"/>
      <c r="BP20" s="227"/>
      <c r="BQ20" s="193"/>
      <c r="BR20" s="193"/>
      <c r="BS20" s="231"/>
      <c r="BT20" s="231"/>
      <c r="BU20" s="231"/>
    </row>
    <row r="21" spans="2:73" ht="12.75" customHeight="1">
      <c r="B21" s="224"/>
      <c r="C21" s="224"/>
      <c r="D21" s="192"/>
      <c r="E21" s="192"/>
      <c r="F21" s="224"/>
      <c r="G21" s="224"/>
      <c r="H21" s="224"/>
      <c r="I21" s="224"/>
      <c r="J21" s="224"/>
      <c r="K21" s="224"/>
      <c r="L21" s="224"/>
      <c r="M21" s="192"/>
      <c r="N21" s="234"/>
      <c r="O21" s="234"/>
      <c r="P21" s="234"/>
      <c r="Q21" s="192"/>
      <c r="R21" s="192"/>
      <c r="S21" s="192"/>
      <c r="T21" s="222"/>
      <c r="U21" s="222"/>
      <c r="V21" s="222"/>
      <c r="W21" s="222"/>
      <c r="X21" s="222"/>
      <c r="Y21" s="192"/>
      <c r="Z21" s="222"/>
      <c r="AA21" s="222"/>
      <c r="AB21" s="222"/>
      <c r="AC21" s="222"/>
      <c r="AD21" s="222"/>
      <c r="AE21" s="192"/>
      <c r="AF21" s="192"/>
      <c r="AG21" s="222"/>
      <c r="AH21" s="222"/>
      <c r="AI21" s="192"/>
      <c r="AJ21" s="192"/>
      <c r="AK21" s="192"/>
      <c r="AL21" s="226"/>
      <c r="AM21" s="226"/>
      <c r="AN21" s="226"/>
      <c r="AO21" s="192"/>
      <c r="AP21" s="192"/>
      <c r="AQ21" s="192"/>
      <c r="AR21" s="222"/>
      <c r="AS21" s="222"/>
      <c r="AT21" s="222"/>
      <c r="AU21" s="222"/>
      <c r="AV21" s="222"/>
      <c r="AW21" s="192"/>
      <c r="AX21" s="222"/>
      <c r="AY21" s="222"/>
      <c r="AZ21" s="222"/>
      <c r="BA21" s="222"/>
      <c r="BB21" s="192"/>
      <c r="BC21" s="225"/>
      <c r="BD21" s="225"/>
      <c r="BE21" s="225"/>
      <c r="BF21" s="225"/>
      <c r="BG21" s="192"/>
      <c r="BH21" s="225"/>
      <c r="BI21" s="225"/>
      <c r="BJ21" s="225"/>
      <c r="BK21" s="225"/>
      <c r="BL21" s="192"/>
      <c r="BM21" s="222"/>
      <c r="BN21" s="222"/>
      <c r="BO21" s="222"/>
      <c r="BP21" s="222"/>
      <c r="BQ21" s="192"/>
      <c r="BR21" s="192"/>
      <c r="BS21" s="235"/>
      <c r="BT21" s="235"/>
      <c r="BU21" s="235"/>
    </row>
    <row r="22" spans="2:73" ht="12.75" customHeight="1">
      <c r="B22" s="192"/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34"/>
      <c r="O22" s="234"/>
      <c r="P22" s="234"/>
      <c r="Q22" s="192"/>
      <c r="R22" s="192"/>
      <c r="S22" s="222"/>
      <c r="T22" s="222"/>
      <c r="U22" s="222"/>
      <c r="V22" s="222"/>
      <c r="W22" s="222"/>
      <c r="X22" s="192"/>
      <c r="Y22" s="192"/>
      <c r="Z22" s="222"/>
      <c r="AA22" s="222"/>
      <c r="AB22" s="222"/>
      <c r="AC22" s="222"/>
      <c r="AD22" s="222"/>
      <c r="AE22" s="192"/>
      <c r="AF22" s="192"/>
      <c r="AG22" s="222"/>
      <c r="AH22" s="222"/>
      <c r="AI22" s="192"/>
      <c r="AJ22" s="192"/>
      <c r="AK22" s="192"/>
      <c r="AL22" s="226"/>
      <c r="AM22" s="226"/>
      <c r="AN22" s="226"/>
      <c r="AO22" s="192"/>
      <c r="AP22" s="192"/>
      <c r="AQ22" s="192"/>
      <c r="AR22" s="222"/>
      <c r="AS22" s="222"/>
      <c r="AT22" s="222"/>
      <c r="AU22" s="222"/>
      <c r="AV22" s="222"/>
      <c r="AW22" s="192"/>
      <c r="AX22" s="222"/>
      <c r="AY22" s="222"/>
      <c r="AZ22" s="222"/>
      <c r="BA22" s="222"/>
      <c r="BB22" s="192"/>
      <c r="BC22" s="225"/>
      <c r="BD22" s="225"/>
      <c r="BE22" s="225"/>
      <c r="BF22" s="225"/>
      <c r="BG22" s="192"/>
      <c r="BH22" s="225"/>
      <c r="BI22" s="225"/>
      <c r="BJ22" s="225"/>
      <c r="BK22" s="225"/>
      <c r="BL22" s="192"/>
      <c r="BM22" s="222"/>
      <c r="BN22" s="222"/>
      <c r="BO22" s="222"/>
      <c r="BP22" s="222"/>
      <c r="BQ22" s="192"/>
      <c r="BR22" s="192"/>
      <c r="BS22" s="235"/>
      <c r="BT22" s="235"/>
      <c r="BU22" s="235"/>
    </row>
    <row r="23" spans="2:73" ht="12.75" customHeight="1">
      <c r="B23" s="223"/>
      <c r="C23" s="223"/>
      <c r="D23" s="193"/>
      <c r="E23" s="193"/>
      <c r="F23" s="223"/>
      <c r="G23" s="223"/>
      <c r="H23" s="223"/>
      <c r="I23" s="223"/>
      <c r="J23" s="223"/>
      <c r="K23" s="223"/>
      <c r="L23" s="223"/>
      <c r="M23" s="193"/>
      <c r="N23" s="230"/>
      <c r="O23" s="230"/>
      <c r="P23" s="230"/>
      <c r="Q23" s="193"/>
      <c r="R23" s="193"/>
      <c r="S23" s="193"/>
      <c r="T23" s="227"/>
      <c r="U23" s="227"/>
      <c r="V23" s="227"/>
      <c r="W23" s="227"/>
      <c r="X23" s="227"/>
      <c r="Y23" s="193"/>
      <c r="Z23" s="227"/>
      <c r="AA23" s="227"/>
      <c r="AB23" s="227"/>
      <c r="AC23" s="227"/>
      <c r="AD23" s="227"/>
      <c r="AE23" s="193"/>
      <c r="AF23" s="193"/>
      <c r="AG23" s="227"/>
      <c r="AH23" s="227"/>
      <c r="AI23" s="193"/>
      <c r="AJ23" s="193"/>
      <c r="AK23" s="193"/>
      <c r="AL23" s="229"/>
      <c r="AM23" s="229"/>
      <c r="AN23" s="229"/>
      <c r="AO23" s="193"/>
      <c r="AP23" s="193"/>
      <c r="AQ23" s="193"/>
      <c r="AR23" s="227"/>
      <c r="AS23" s="227"/>
      <c r="AT23" s="227"/>
      <c r="AU23" s="227"/>
      <c r="AV23" s="227"/>
      <c r="AW23" s="193"/>
      <c r="AX23" s="227"/>
      <c r="AY23" s="227"/>
      <c r="AZ23" s="227"/>
      <c r="BA23" s="227"/>
      <c r="BB23" s="193"/>
      <c r="BC23" s="228"/>
      <c r="BD23" s="228"/>
      <c r="BE23" s="228"/>
      <c r="BF23" s="228"/>
      <c r="BG23" s="193"/>
      <c r="BH23" s="228"/>
      <c r="BI23" s="228"/>
      <c r="BJ23" s="228"/>
      <c r="BK23" s="228"/>
      <c r="BL23" s="193"/>
      <c r="BM23" s="227"/>
      <c r="BN23" s="227"/>
      <c r="BO23" s="227"/>
      <c r="BP23" s="227"/>
      <c r="BQ23" s="193"/>
      <c r="BR23" s="193"/>
      <c r="BS23" s="231"/>
      <c r="BT23" s="231"/>
      <c r="BU23" s="231"/>
    </row>
    <row r="24" spans="2:73" ht="12.75" customHeight="1">
      <c r="B24" s="193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230"/>
      <c r="O24" s="230"/>
      <c r="P24" s="230"/>
      <c r="Q24" s="193"/>
      <c r="R24" s="193"/>
      <c r="S24" s="227"/>
      <c r="T24" s="227"/>
      <c r="U24" s="227"/>
      <c r="V24" s="227"/>
      <c r="W24" s="227"/>
      <c r="X24" s="193"/>
      <c r="Y24" s="193"/>
      <c r="Z24" s="227"/>
      <c r="AA24" s="227"/>
      <c r="AB24" s="227"/>
      <c r="AC24" s="227"/>
      <c r="AD24" s="227"/>
      <c r="AE24" s="193"/>
      <c r="AF24" s="193"/>
      <c r="AG24" s="227"/>
      <c r="AH24" s="227"/>
      <c r="AI24" s="193"/>
      <c r="AJ24" s="193"/>
      <c r="AK24" s="193"/>
      <c r="AL24" s="229"/>
      <c r="AM24" s="229"/>
      <c r="AN24" s="229"/>
      <c r="AO24" s="193"/>
      <c r="AP24" s="193"/>
      <c r="AQ24" s="193"/>
      <c r="AR24" s="227"/>
      <c r="AS24" s="227"/>
      <c r="AT24" s="227"/>
      <c r="AU24" s="227"/>
      <c r="AV24" s="227"/>
      <c r="AW24" s="193"/>
      <c r="AX24" s="227"/>
      <c r="AY24" s="227"/>
      <c r="AZ24" s="227"/>
      <c r="BA24" s="227"/>
      <c r="BB24" s="193"/>
      <c r="BC24" s="228"/>
      <c r="BD24" s="228"/>
      <c r="BE24" s="228"/>
      <c r="BF24" s="228"/>
      <c r="BG24" s="193"/>
      <c r="BH24" s="228"/>
      <c r="BI24" s="228"/>
      <c r="BJ24" s="228"/>
      <c r="BK24" s="228"/>
      <c r="BL24" s="193"/>
      <c r="BM24" s="227"/>
      <c r="BN24" s="227"/>
      <c r="BO24" s="227"/>
      <c r="BP24" s="227"/>
      <c r="BQ24" s="193"/>
      <c r="BR24" s="193"/>
      <c r="BS24" s="231"/>
      <c r="BT24" s="231"/>
      <c r="BU24" s="231"/>
    </row>
    <row r="25" spans="2:73" ht="12.75" customHeight="1">
      <c r="B25" s="224"/>
      <c r="C25" s="224"/>
      <c r="D25" s="192"/>
      <c r="E25" s="192"/>
      <c r="F25" s="224"/>
      <c r="G25" s="224"/>
      <c r="H25" s="224"/>
      <c r="I25" s="224"/>
      <c r="J25" s="224"/>
      <c r="K25" s="224"/>
      <c r="L25" s="224"/>
      <c r="M25" s="192"/>
      <c r="N25" s="234"/>
      <c r="O25" s="234"/>
      <c r="P25" s="234"/>
      <c r="Q25" s="192"/>
      <c r="R25" s="192"/>
      <c r="S25" s="192"/>
      <c r="T25" s="222"/>
      <c r="U25" s="222"/>
      <c r="V25" s="222"/>
      <c r="W25" s="222"/>
      <c r="X25" s="222"/>
      <c r="Y25" s="192"/>
      <c r="Z25" s="222"/>
      <c r="AA25" s="222"/>
      <c r="AB25" s="222"/>
      <c r="AC25" s="222"/>
      <c r="AD25" s="222"/>
      <c r="AE25" s="192"/>
      <c r="AF25" s="192"/>
      <c r="AG25" s="222"/>
      <c r="AH25" s="222"/>
      <c r="AI25" s="192"/>
      <c r="AJ25" s="192"/>
      <c r="AK25" s="192"/>
      <c r="AL25" s="226"/>
      <c r="AM25" s="226"/>
      <c r="AN25" s="226"/>
      <c r="AO25" s="192"/>
      <c r="AP25" s="192"/>
      <c r="AQ25" s="192"/>
      <c r="AR25" s="222"/>
      <c r="AS25" s="222"/>
      <c r="AT25" s="222"/>
      <c r="AU25" s="222"/>
      <c r="AV25" s="222"/>
      <c r="AW25" s="192"/>
      <c r="AX25" s="222"/>
      <c r="AY25" s="222"/>
      <c r="AZ25" s="222"/>
      <c r="BA25" s="222"/>
      <c r="BB25" s="192"/>
      <c r="BC25" s="225"/>
      <c r="BD25" s="225"/>
      <c r="BE25" s="225"/>
      <c r="BF25" s="225"/>
      <c r="BG25" s="192"/>
      <c r="BH25" s="225"/>
      <c r="BI25" s="225"/>
      <c r="BJ25" s="225"/>
      <c r="BK25" s="225"/>
      <c r="BL25" s="192"/>
      <c r="BM25" s="222"/>
      <c r="BN25" s="222"/>
      <c r="BO25" s="222"/>
      <c r="BP25" s="222"/>
      <c r="BQ25" s="192"/>
      <c r="BR25" s="192"/>
      <c r="BS25" s="235"/>
      <c r="BT25" s="235"/>
      <c r="BU25" s="235"/>
    </row>
    <row r="26" spans="2:73" ht="12.75" customHeight="1">
      <c r="B26" s="192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34"/>
      <c r="O26" s="234"/>
      <c r="P26" s="234"/>
      <c r="Q26" s="192"/>
      <c r="R26" s="192"/>
      <c r="S26" s="222"/>
      <c r="T26" s="222"/>
      <c r="U26" s="222"/>
      <c r="V26" s="222"/>
      <c r="W26" s="222"/>
      <c r="X26" s="192"/>
      <c r="Y26" s="192"/>
      <c r="Z26" s="222"/>
      <c r="AA26" s="222"/>
      <c r="AB26" s="222"/>
      <c r="AC26" s="222"/>
      <c r="AD26" s="222"/>
      <c r="AE26" s="192"/>
      <c r="AF26" s="192"/>
      <c r="AG26" s="222"/>
      <c r="AH26" s="222"/>
      <c r="AI26" s="192"/>
      <c r="AJ26" s="192"/>
      <c r="AK26" s="192"/>
      <c r="AL26" s="226"/>
      <c r="AM26" s="226"/>
      <c r="AN26" s="226"/>
      <c r="AO26" s="192"/>
      <c r="AP26" s="192"/>
      <c r="AQ26" s="192"/>
      <c r="AR26" s="222"/>
      <c r="AS26" s="222"/>
      <c r="AT26" s="222"/>
      <c r="AU26" s="222"/>
      <c r="AV26" s="222"/>
      <c r="AW26" s="192"/>
      <c r="AX26" s="222"/>
      <c r="AY26" s="222"/>
      <c r="AZ26" s="222"/>
      <c r="BA26" s="222"/>
      <c r="BB26" s="192"/>
      <c r="BC26" s="225"/>
      <c r="BD26" s="225"/>
      <c r="BE26" s="225"/>
      <c r="BF26" s="225"/>
      <c r="BG26" s="192"/>
      <c r="BH26" s="225"/>
      <c r="BI26" s="225"/>
      <c r="BJ26" s="225"/>
      <c r="BK26" s="225"/>
      <c r="BL26" s="192"/>
      <c r="BM26" s="222"/>
      <c r="BN26" s="222"/>
      <c r="BO26" s="222"/>
      <c r="BP26" s="222"/>
      <c r="BQ26" s="192"/>
      <c r="BR26" s="192"/>
      <c r="BS26" s="235"/>
      <c r="BT26" s="235"/>
      <c r="BU26" s="235"/>
    </row>
    <row r="27" spans="2:73" ht="12.75" customHeight="1">
      <c r="B27" s="223"/>
      <c r="C27" s="223"/>
      <c r="D27" s="193"/>
      <c r="E27" s="193"/>
      <c r="F27" s="223"/>
      <c r="G27" s="223"/>
      <c r="H27" s="223"/>
      <c r="I27" s="223"/>
      <c r="J27" s="223"/>
      <c r="K27" s="223"/>
      <c r="L27" s="223"/>
      <c r="M27" s="193"/>
      <c r="N27" s="230"/>
      <c r="O27" s="230"/>
      <c r="P27" s="230"/>
      <c r="Q27" s="193"/>
      <c r="R27" s="193"/>
      <c r="S27" s="193"/>
      <c r="T27" s="227"/>
      <c r="U27" s="227"/>
      <c r="V27" s="227"/>
      <c r="W27" s="227"/>
      <c r="X27" s="227"/>
      <c r="Y27" s="193"/>
      <c r="Z27" s="227"/>
      <c r="AA27" s="227"/>
      <c r="AB27" s="227"/>
      <c r="AC27" s="227"/>
      <c r="AD27" s="227"/>
      <c r="AE27" s="193"/>
      <c r="AF27" s="193"/>
      <c r="AG27" s="227"/>
      <c r="AH27" s="227"/>
      <c r="AI27" s="193"/>
      <c r="AJ27" s="193"/>
      <c r="AK27" s="193"/>
      <c r="AL27" s="229"/>
      <c r="AM27" s="229"/>
      <c r="AN27" s="229"/>
      <c r="AO27" s="193"/>
      <c r="AP27" s="193"/>
      <c r="AQ27" s="193"/>
      <c r="AR27" s="227"/>
      <c r="AS27" s="227"/>
      <c r="AT27" s="227"/>
      <c r="AU27" s="227"/>
      <c r="AV27" s="227"/>
      <c r="AW27" s="193"/>
      <c r="AX27" s="227"/>
      <c r="AY27" s="227"/>
      <c r="AZ27" s="227"/>
      <c r="BA27" s="227"/>
      <c r="BB27" s="193"/>
      <c r="BC27" s="228"/>
      <c r="BD27" s="228"/>
      <c r="BE27" s="228"/>
      <c r="BF27" s="228"/>
      <c r="BG27" s="193"/>
      <c r="BH27" s="228"/>
      <c r="BI27" s="228"/>
      <c r="BJ27" s="228"/>
      <c r="BK27" s="228"/>
      <c r="BL27" s="193"/>
      <c r="BM27" s="227"/>
      <c r="BN27" s="227"/>
      <c r="BO27" s="227"/>
      <c r="BP27" s="227"/>
      <c r="BQ27" s="193"/>
      <c r="BR27" s="193"/>
      <c r="BS27" s="231"/>
      <c r="BT27" s="231"/>
      <c r="BU27" s="231"/>
    </row>
    <row r="28" spans="2:73" ht="12.75" customHeight="1">
      <c r="B28" s="193"/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230"/>
      <c r="O28" s="230"/>
      <c r="P28" s="230"/>
      <c r="Q28" s="193"/>
      <c r="R28" s="193"/>
      <c r="S28" s="227"/>
      <c r="T28" s="227"/>
      <c r="U28" s="227"/>
      <c r="V28" s="227"/>
      <c r="W28" s="227"/>
      <c r="X28" s="193"/>
      <c r="Y28" s="193"/>
      <c r="Z28" s="227"/>
      <c r="AA28" s="227"/>
      <c r="AB28" s="227"/>
      <c r="AC28" s="227"/>
      <c r="AD28" s="227"/>
      <c r="AE28" s="193"/>
      <c r="AF28" s="193"/>
      <c r="AG28" s="227"/>
      <c r="AH28" s="227"/>
      <c r="AI28" s="193"/>
      <c r="AJ28" s="193"/>
      <c r="AK28" s="193"/>
      <c r="AL28" s="229"/>
      <c r="AM28" s="229"/>
      <c r="AN28" s="229"/>
      <c r="AO28" s="193"/>
      <c r="AP28" s="193"/>
      <c r="AQ28" s="193"/>
      <c r="AR28" s="227"/>
      <c r="AS28" s="227"/>
      <c r="AT28" s="227"/>
      <c r="AU28" s="227"/>
      <c r="AV28" s="227"/>
      <c r="AW28" s="193"/>
      <c r="AX28" s="227"/>
      <c r="AY28" s="227"/>
      <c r="AZ28" s="227"/>
      <c r="BA28" s="227"/>
      <c r="BB28" s="193"/>
      <c r="BC28" s="228"/>
      <c r="BD28" s="228"/>
      <c r="BE28" s="228"/>
      <c r="BF28" s="228"/>
      <c r="BG28" s="193"/>
      <c r="BH28" s="228"/>
      <c r="BI28" s="228"/>
      <c r="BJ28" s="228"/>
      <c r="BK28" s="228"/>
      <c r="BL28" s="193"/>
      <c r="BM28" s="227"/>
      <c r="BN28" s="227"/>
      <c r="BO28" s="227"/>
      <c r="BP28" s="227"/>
      <c r="BQ28" s="193"/>
      <c r="BR28" s="193"/>
      <c r="BS28" s="231"/>
      <c r="BT28" s="231"/>
      <c r="BU28" s="231"/>
    </row>
    <row r="29" spans="2:73" ht="12.75" customHeight="1"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</row>
    <row r="30" spans="2:73"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  <c r="AF30" s="193"/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AY30" s="193"/>
      <c r="AZ30" s="193"/>
      <c r="BA30" s="193"/>
      <c r="BB30" s="193"/>
      <c r="BC30" s="193"/>
      <c r="BD30" s="193"/>
      <c r="BE30" s="193"/>
      <c r="BF30" s="193"/>
      <c r="BG30" s="193"/>
      <c r="BH30" s="193"/>
      <c r="BI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</row>
    <row r="31" spans="2:73" ht="15.75" customHeight="1">
      <c r="B31" s="230"/>
      <c r="C31" s="230"/>
      <c r="D31" s="230"/>
      <c r="E31" s="230"/>
      <c r="F31" s="230"/>
      <c r="G31" s="230"/>
      <c r="H31" s="230"/>
      <c r="I31" s="230"/>
      <c r="J31" s="230"/>
      <c r="K31" s="230"/>
      <c r="L31" s="230"/>
      <c r="M31" s="230"/>
      <c r="N31" s="230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3"/>
      <c r="BH31" s="193"/>
      <c r="BI31" s="193"/>
      <c r="BJ31" s="193"/>
      <c r="BK31" s="193"/>
      <c r="BL31" s="193"/>
      <c r="BM31" s="193"/>
      <c r="BN31" s="193"/>
      <c r="BO31" s="193"/>
      <c r="BP31" s="193"/>
      <c r="BQ31" s="193"/>
      <c r="BR31" s="193"/>
      <c r="BS31" s="193"/>
      <c r="BT31" s="193"/>
      <c r="BU31" s="193"/>
    </row>
    <row r="33" spans="2:73" ht="64.5" customHeight="1">
      <c r="C33" s="221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</row>
    <row r="34" spans="2:73" ht="12.75" customHeight="1"/>
    <row r="35" spans="2:73" ht="25.5" customHeight="1">
      <c r="Q35" s="218"/>
      <c r="R35" s="218"/>
      <c r="S35" s="218"/>
      <c r="V35" s="218"/>
      <c r="W35" s="218"/>
      <c r="X35" s="218"/>
      <c r="Y35" s="218"/>
      <c r="Z35" s="218"/>
      <c r="AC35" s="218"/>
      <c r="AD35" s="218"/>
      <c r="AE35" s="218"/>
      <c r="AF35" s="218"/>
      <c r="AG35" s="218"/>
      <c r="AK35" s="218"/>
      <c r="AL35" s="218"/>
      <c r="AM35" s="218"/>
      <c r="AN35" s="218"/>
      <c r="AO35" s="218"/>
      <c r="AR35" s="218"/>
      <c r="AS35" s="218"/>
      <c r="AT35" s="218"/>
      <c r="AU35" s="218"/>
      <c r="AX35" s="218"/>
      <c r="AY35" s="218"/>
      <c r="AZ35" s="218"/>
      <c r="BB35" s="218"/>
      <c r="BC35" s="218"/>
      <c r="BE35" s="218"/>
      <c r="BF35" s="218"/>
      <c r="BI35" s="218"/>
      <c r="BJ35" s="218"/>
      <c r="BL35" s="218"/>
      <c r="BM35" s="218"/>
      <c r="BP35" s="207"/>
      <c r="BS35" s="207"/>
    </row>
    <row r="36" spans="2:73" ht="12.75" customHeight="1">
      <c r="C36" s="218"/>
      <c r="D36" s="218"/>
      <c r="E36" s="218"/>
      <c r="F36" s="218"/>
      <c r="G36" s="218"/>
      <c r="I36" s="218"/>
      <c r="J36" s="218"/>
      <c r="K36" s="218"/>
      <c r="L36" s="218"/>
      <c r="M36" s="218"/>
      <c r="Q36" s="219"/>
      <c r="R36" s="219"/>
      <c r="S36" s="219"/>
      <c r="V36" s="219"/>
      <c r="W36" s="219"/>
      <c r="X36" s="219"/>
      <c r="Y36" s="219"/>
      <c r="Z36" s="219"/>
      <c r="AC36" s="219"/>
      <c r="AD36" s="219"/>
      <c r="AE36" s="219"/>
      <c r="AF36" s="219"/>
      <c r="AG36" s="219"/>
      <c r="AL36" s="219"/>
      <c r="AM36" s="219"/>
      <c r="AS36" s="219"/>
      <c r="AT36" s="219"/>
    </row>
    <row r="37" spans="2:73">
      <c r="C37" s="220"/>
      <c r="D37" s="220"/>
      <c r="E37" s="220"/>
      <c r="F37" s="220"/>
    </row>
    <row r="38" spans="2:73">
      <c r="B38" s="192"/>
      <c r="C38" s="224"/>
      <c r="D38" s="224"/>
      <c r="E38" s="224"/>
      <c r="F38" s="224"/>
      <c r="G38" s="224"/>
      <c r="H38" s="192"/>
      <c r="I38" s="224"/>
      <c r="J38" s="224"/>
      <c r="K38" s="224"/>
      <c r="L38" s="224"/>
      <c r="M38" s="224"/>
      <c r="N38" s="192"/>
      <c r="O38" s="192"/>
      <c r="P38" s="192"/>
      <c r="Q38" s="222"/>
      <c r="R38" s="222"/>
      <c r="S38" s="222"/>
      <c r="T38" s="192"/>
      <c r="U38" s="192"/>
      <c r="V38" s="222"/>
      <c r="W38" s="222"/>
      <c r="X38" s="222"/>
      <c r="Y38" s="222"/>
      <c r="Z38" s="222"/>
      <c r="AA38" s="192"/>
      <c r="AB38" s="192"/>
      <c r="AC38" s="222"/>
      <c r="AD38" s="222"/>
      <c r="AE38" s="222"/>
      <c r="AF38" s="222"/>
      <c r="AG38" s="222"/>
      <c r="AH38" s="192"/>
      <c r="AI38" s="222"/>
      <c r="AJ38" s="222"/>
      <c r="AK38" s="222"/>
      <c r="AL38" s="222"/>
      <c r="AM38" s="222"/>
      <c r="AN38" s="192"/>
      <c r="AO38" s="192"/>
      <c r="AP38" s="192"/>
      <c r="AQ38" s="222"/>
      <c r="AR38" s="222"/>
      <c r="AS38" s="222"/>
      <c r="AT38" s="222"/>
      <c r="AU38" s="192"/>
      <c r="AV38" s="192"/>
      <c r="AW38" s="192"/>
      <c r="AX38" s="225"/>
      <c r="AY38" s="225"/>
      <c r="AZ38" s="225"/>
      <c r="BA38" s="192"/>
      <c r="BB38" s="226"/>
      <c r="BC38" s="226"/>
      <c r="BD38" s="192"/>
      <c r="BE38" s="226"/>
      <c r="BF38" s="226"/>
      <c r="BG38" s="192"/>
      <c r="BH38" s="192"/>
      <c r="BI38" s="226"/>
      <c r="BJ38" s="226"/>
      <c r="BK38" s="192"/>
      <c r="BL38" s="226"/>
      <c r="BM38" s="226"/>
      <c r="BN38" s="192"/>
      <c r="BO38" s="192"/>
      <c r="BP38" s="205"/>
      <c r="BQ38" s="192"/>
      <c r="BR38" s="192"/>
      <c r="BS38" s="204"/>
      <c r="BT38" s="192"/>
      <c r="BU38" s="192"/>
    </row>
    <row r="39" spans="2:73">
      <c r="B39" s="193"/>
      <c r="C39" s="223"/>
      <c r="D39" s="223"/>
      <c r="E39" s="223"/>
      <c r="F39" s="223"/>
      <c r="G39" s="223"/>
      <c r="H39" s="193"/>
      <c r="I39" s="223"/>
      <c r="J39" s="223"/>
      <c r="K39" s="223"/>
      <c r="L39" s="223"/>
      <c r="M39" s="223"/>
      <c r="N39" s="193"/>
      <c r="O39" s="193"/>
      <c r="P39" s="193"/>
      <c r="Q39" s="227"/>
      <c r="R39" s="227"/>
      <c r="S39" s="227"/>
      <c r="T39" s="193"/>
      <c r="U39" s="193"/>
      <c r="V39" s="227"/>
      <c r="W39" s="227"/>
      <c r="X39" s="227"/>
      <c r="Y39" s="227"/>
      <c r="Z39" s="227"/>
      <c r="AA39" s="193"/>
      <c r="AB39" s="193"/>
      <c r="AC39" s="227"/>
      <c r="AD39" s="227"/>
      <c r="AE39" s="227"/>
      <c r="AF39" s="227"/>
      <c r="AG39" s="227"/>
      <c r="AH39" s="193"/>
      <c r="AI39" s="227"/>
      <c r="AJ39" s="227"/>
      <c r="AK39" s="227"/>
      <c r="AL39" s="227"/>
      <c r="AM39" s="227"/>
      <c r="AN39" s="193"/>
      <c r="AO39" s="193"/>
      <c r="AP39" s="193"/>
      <c r="AQ39" s="227"/>
      <c r="AR39" s="227"/>
      <c r="AS39" s="227"/>
      <c r="AT39" s="227"/>
      <c r="AU39" s="193"/>
      <c r="AV39" s="193"/>
      <c r="AW39" s="193"/>
      <c r="AX39" s="228"/>
      <c r="AY39" s="228"/>
      <c r="AZ39" s="228"/>
      <c r="BA39" s="193"/>
      <c r="BB39" s="229"/>
      <c r="BC39" s="229"/>
      <c r="BD39" s="193"/>
      <c r="BE39" s="229"/>
      <c r="BF39" s="229"/>
      <c r="BG39" s="193"/>
      <c r="BH39" s="193"/>
      <c r="BI39" s="229"/>
      <c r="BJ39" s="229"/>
      <c r="BK39" s="193"/>
      <c r="BL39" s="229"/>
      <c r="BM39" s="229"/>
      <c r="BN39" s="193"/>
      <c r="BO39" s="193"/>
      <c r="BP39" s="203"/>
      <c r="BQ39" s="193"/>
      <c r="BR39" s="193"/>
      <c r="BS39" s="206"/>
      <c r="BT39" s="193"/>
      <c r="BU39" s="193"/>
    </row>
    <row r="40" spans="2:73" ht="15.75" customHeight="1">
      <c r="B40" s="192"/>
      <c r="C40" s="224"/>
      <c r="D40" s="224"/>
      <c r="E40" s="224"/>
      <c r="F40" s="224"/>
      <c r="G40" s="224"/>
      <c r="H40" s="192"/>
      <c r="I40" s="224"/>
      <c r="J40" s="224"/>
      <c r="K40" s="224"/>
      <c r="L40" s="224"/>
      <c r="M40" s="224"/>
      <c r="N40" s="192"/>
      <c r="O40" s="192"/>
      <c r="P40" s="192"/>
      <c r="Q40" s="222"/>
      <c r="R40" s="222"/>
      <c r="S40" s="222"/>
      <c r="T40" s="192"/>
      <c r="U40" s="192"/>
      <c r="V40" s="222"/>
      <c r="W40" s="222"/>
      <c r="X40" s="222"/>
      <c r="Y40" s="222"/>
      <c r="Z40" s="222"/>
      <c r="AA40" s="192"/>
      <c r="AB40" s="192"/>
      <c r="AC40" s="222"/>
      <c r="AD40" s="222"/>
      <c r="AE40" s="222"/>
      <c r="AF40" s="222"/>
      <c r="AG40" s="222"/>
      <c r="AH40" s="192"/>
      <c r="AI40" s="222"/>
      <c r="AJ40" s="222"/>
      <c r="AK40" s="222"/>
      <c r="AL40" s="222"/>
      <c r="AM40" s="222"/>
      <c r="AN40" s="192"/>
      <c r="AO40" s="192"/>
      <c r="AP40" s="192"/>
      <c r="AQ40" s="222"/>
      <c r="AR40" s="222"/>
      <c r="AS40" s="222"/>
      <c r="AT40" s="222"/>
      <c r="AU40" s="192"/>
      <c r="AV40" s="192"/>
      <c r="AW40" s="192"/>
      <c r="AX40" s="225"/>
      <c r="AY40" s="225"/>
      <c r="AZ40" s="225"/>
      <c r="BA40" s="192"/>
      <c r="BB40" s="226"/>
      <c r="BC40" s="226"/>
      <c r="BD40" s="192"/>
      <c r="BE40" s="226"/>
      <c r="BF40" s="226"/>
      <c r="BG40" s="192"/>
      <c r="BH40" s="192"/>
      <c r="BI40" s="226"/>
      <c r="BJ40" s="226"/>
      <c r="BK40" s="192"/>
      <c r="BL40" s="226"/>
      <c r="BM40" s="226"/>
      <c r="BN40" s="192"/>
      <c r="BO40" s="192"/>
      <c r="BP40" s="205"/>
      <c r="BQ40" s="192"/>
      <c r="BR40" s="192"/>
      <c r="BS40" s="204"/>
      <c r="BT40" s="192"/>
      <c r="BU40" s="192"/>
    </row>
    <row r="41" spans="2:73">
      <c r="B41" s="193"/>
      <c r="C41" s="223"/>
      <c r="D41" s="223"/>
      <c r="E41" s="223"/>
      <c r="F41" s="223"/>
      <c r="G41" s="223"/>
      <c r="H41" s="193"/>
      <c r="I41" s="223"/>
      <c r="J41" s="223"/>
      <c r="K41" s="223"/>
      <c r="L41" s="223"/>
      <c r="M41" s="223"/>
      <c r="N41" s="193"/>
      <c r="O41" s="193"/>
      <c r="P41" s="193"/>
      <c r="Q41" s="227"/>
      <c r="R41" s="227"/>
      <c r="S41" s="227"/>
      <c r="T41" s="193"/>
      <c r="U41" s="193"/>
      <c r="V41" s="227"/>
      <c r="W41" s="227"/>
      <c r="X41" s="227"/>
      <c r="Y41" s="227"/>
      <c r="Z41" s="227"/>
      <c r="AA41" s="193"/>
      <c r="AB41" s="193"/>
      <c r="AC41" s="227"/>
      <c r="AD41" s="227"/>
      <c r="AE41" s="227"/>
      <c r="AF41" s="227"/>
      <c r="AG41" s="227"/>
      <c r="AH41" s="193"/>
      <c r="AI41" s="227"/>
      <c r="AJ41" s="227"/>
      <c r="AK41" s="227"/>
      <c r="AL41" s="227"/>
      <c r="AM41" s="227"/>
      <c r="AN41" s="193"/>
      <c r="AO41" s="193"/>
      <c r="AP41" s="193"/>
      <c r="AQ41" s="227"/>
      <c r="AR41" s="227"/>
      <c r="AS41" s="227"/>
      <c r="AT41" s="227"/>
      <c r="AU41" s="193"/>
      <c r="AV41" s="193"/>
      <c r="AW41" s="193"/>
      <c r="AX41" s="228"/>
      <c r="AY41" s="228"/>
      <c r="AZ41" s="228"/>
      <c r="BA41" s="193"/>
      <c r="BB41" s="229"/>
      <c r="BC41" s="229"/>
      <c r="BD41" s="193"/>
      <c r="BE41" s="229"/>
      <c r="BF41" s="229"/>
      <c r="BG41" s="193"/>
      <c r="BH41" s="193"/>
      <c r="BI41" s="229"/>
      <c r="BJ41" s="229"/>
      <c r="BK41" s="193"/>
      <c r="BL41" s="229"/>
      <c r="BM41" s="229"/>
      <c r="BN41" s="193"/>
      <c r="BO41" s="193"/>
      <c r="BP41" s="203"/>
      <c r="BQ41" s="193"/>
      <c r="BR41" s="193"/>
      <c r="BS41" s="206"/>
      <c r="BT41" s="193"/>
      <c r="BU41" s="193"/>
    </row>
    <row r="42" spans="2:73">
      <c r="B42" s="192"/>
      <c r="C42" s="224"/>
      <c r="D42" s="224"/>
      <c r="E42" s="224"/>
      <c r="F42" s="224"/>
      <c r="G42" s="224"/>
      <c r="H42" s="192"/>
      <c r="I42" s="224"/>
      <c r="J42" s="224"/>
      <c r="K42" s="224"/>
      <c r="L42" s="224"/>
      <c r="M42" s="224"/>
      <c r="N42" s="192"/>
      <c r="O42" s="192"/>
      <c r="P42" s="192"/>
      <c r="Q42" s="222"/>
      <c r="R42" s="222"/>
      <c r="S42" s="222"/>
      <c r="T42" s="192"/>
      <c r="U42" s="192"/>
      <c r="V42" s="222"/>
      <c r="W42" s="222"/>
      <c r="X42" s="222"/>
      <c r="Y42" s="222"/>
      <c r="Z42" s="222"/>
      <c r="AA42" s="192"/>
      <c r="AB42" s="192"/>
      <c r="AC42" s="222"/>
      <c r="AD42" s="222"/>
      <c r="AE42" s="222"/>
      <c r="AF42" s="222"/>
      <c r="AG42" s="222"/>
      <c r="AH42" s="192"/>
      <c r="AI42" s="222"/>
      <c r="AJ42" s="222"/>
      <c r="AK42" s="222"/>
      <c r="AL42" s="222"/>
      <c r="AM42" s="222"/>
      <c r="AN42" s="192"/>
      <c r="AO42" s="192"/>
      <c r="AP42" s="192"/>
      <c r="AQ42" s="222"/>
      <c r="AR42" s="222"/>
      <c r="AS42" s="222"/>
      <c r="AT42" s="222"/>
      <c r="AU42" s="192"/>
      <c r="AV42" s="192"/>
      <c r="AW42" s="192"/>
      <c r="AX42" s="225"/>
      <c r="AY42" s="225"/>
      <c r="AZ42" s="225"/>
      <c r="BA42" s="192"/>
      <c r="BB42" s="226"/>
      <c r="BC42" s="226"/>
      <c r="BD42" s="192"/>
      <c r="BE42" s="226"/>
      <c r="BF42" s="226"/>
      <c r="BG42" s="192"/>
      <c r="BH42" s="192"/>
      <c r="BI42" s="226"/>
      <c r="BJ42" s="226"/>
      <c r="BK42" s="192"/>
      <c r="BL42" s="226"/>
      <c r="BM42" s="226"/>
      <c r="BN42" s="192"/>
      <c r="BO42" s="192"/>
      <c r="BP42" s="205"/>
      <c r="BQ42" s="192"/>
      <c r="BR42" s="192"/>
      <c r="BS42" s="204"/>
      <c r="BT42" s="192"/>
      <c r="BU42" s="192"/>
    </row>
    <row r="43" spans="2:73" ht="12.75" customHeight="1">
      <c r="B43" s="193"/>
      <c r="C43" s="223"/>
      <c r="D43" s="223"/>
      <c r="E43" s="223"/>
      <c r="F43" s="223"/>
      <c r="G43" s="223"/>
      <c r="H43" s="193"/>
      <c r="I43" s="223"/>
      <c r="J43" s="223"/>
      <c r="K43" s="223"/>
      <c r="L43" s="223"/>
      <c r="M43" s="223"/>
      <c r="N43" s="193"/>
      <c r="O43" s="193"/>
      <c r="P43" s="193"/>
      <c r="Q43" s="227"/>
      <c r="R43" s="227"/>
      <c r="S43" s="227"/>
      <c r="T43" s="193"/>
      <c r="U43" s="193"/>
      <c r="V43" s="227"/>
      <c r="W43" s="227"/>
      <c r="X43" s="227"/>
      <c r="Y43" s="227"/>
      <c r="Z43" s="227"/>
      <c r="AA43" s="193"/>
      <c r="AB43" s="193"/>
      <c r="AC43" s="227"/>
      <c r="AD43" s="227"/>
      <c r="AE43" s="227"/>
      <c r="AF43" s="227"/>
      <c r="AG43" s="227"/>
      <c r="AH43" s="193"/>
      <c r="AI43" s="227"/>
      <c r="AJ43" s="227"/>
      <c r="AK43" s="227"/>
      <c r="AL43" s="227"/>
      <c r="AM43" s="227"/>
      <c r="AN43" s="193"/>
      <c r="AO43" s="193"/>
      <c r="AP43" s="193"/>
      <c r="AQ43" s="227"/>
      <c r="AR43" s="227"/>
      <c r="AS43" s="227"/>
      <c r="AT43" s="227"/>
      <c r="AU43" s="193"/>
      <c r="AV43" s="193"/>
      <c r="AW43" s="193"/>
      <c r="AX43" s="228"/>
      <c r="AY43" s="228"/>
      <c r="AZ43" s="228"/>
      <c r="BA43" s="193"/>
      <c r="BB43" s="229"/>
      <c r="BC43" s="229"/>
      <c r="BD43" s="193"/>
      <c r="BE43" s="229"/>
      <c r="BF43" s="229"/>
      <c r="BG43" s="193"/>
      <c r="BH43" s="193"/>
      <c r="BI43" s="229"/>
      <c r="BJ43" s="229"/>
      <c r="BK43" s="193"/>
      <c r="BL43" s="229"/>
      <c r="BM43" s="229"/>
      <c r="BN43" s="193"/>
      <c r="BO43" s="193"/>
      <c r="BP43" s="203"/>
      <c r="BQ43" s="193"/>
      <c r="BR43" s="193"/>
      <c r="BS43" s="206"/>
      <c r="BT43" s="193"/>
      <c r="BU43" s="195"/>
    </row>
    <row r="44" spans="2:73">
      <c r="B44" s="192"/>
      <c r="C44" s="224"/>
      <c r="D44" s="224"/>
      <c r="E44" s="224"/>
      <c r="F44" s="224"/>
      <c r="G44" s="224"/>
      <c r="H44" s="192"/>
      <c r="I44" s="224"/>
      <c r="J44" s="224"/>
      <c r="K44" s="224"/>
      <c r="L44" s="224"/>
      <c r="M44" s="224"/>
      <c r="N44" s="192"/>
      <c r="O44" s="192"/>
      <c r="P44" s="192"/>
      <c r="Q44" s="222"/>
      <c r="R44" s="222"/>
      <c r="S44" s="222"/>
      <c r="T44" s="192"/>
      <c r="U44" s="192"/>
      <c r="V44" s="222"/>
      <c r="W44" s="222"/>
      <c r="X44" s="222"/>
      <c r="Y44" s="222"/>
      <c r="Z44" s="222"/>
      <c r="AA44" s="192"/>
      <c r="AB44" s="192"/>
      <c r="AC44" s="222"/>
      <c r="AD44" s="222"/>
      <c r="AE44" s="222"/>
      <c r="AF44" s="222"/>
      <c r="AG44" s="222"/>
      <c r="AH44" s="192"/>
      <c r="AI44" s="222"/>
      <c r="AJ44" s="222"/>
      <c r="AK44" s="222"/>
      <c r="AL44" s="222"/>
      <c r="AM44" s="222"/>
      <c r="AN44" s="192"/>
      <c r="AO44" s="192"/>
      <c r="AP44" s="192"/>
      <c r="AQ44" s="222"/>
      <c r="AR44" s="222"/>
      <c r="AS44" s="222"/>
      <c r="AT44" s="222"/>
      <c r="AU44" s="192"/>
      <c r="AV44" s="192"/>
      <c r="AW44" s="192"/>
      <c r="AX44" s="225"/>
      <c r="AY44" s="225"/>
      <c r="AZ44" s="225"/>
      <c r="BA44" s="192"/>
      <c r="BB44" s="226"/>
      <c r="BC44" s="226"/>
      <c r="BD44" s="192"/>
      <c r="BE44" s="226"/>
      <c r="BF44" s="226"/>
      <c r="BG44" s="192"/>
      <c r="BH44" s="192"/>
      <c r="BI44" s="226"/>
      <c r="BJ44" s="226"/>
      <c r="BK44" s="192"/>
      <c r="BL44" s="226"/>
      <c r="BM44" s="226"/>
      <c r="BN44" s="192"/>
      <c r="BO44" s="192"/>
      <c r="BP44" s="205"/>
      <c r="BQ44" s="192"/>
      <c r="BR44" s="192"/>
      <c r="BS44" s="204"/>
      <c r="BT44" s="192"/>
      <c r="BU44" s="192"/>
    </row>
    <row r="45" spans="2:73">
      <c r="B45" s="193"/>
      <c r="C45" s="223"/>
      <c r="D45" s="223"/>
      <c r="E45" s="223"/>
      <c r="F45" s="223"/>
      <c r="G45" s="223"/>
      <c r="H45" s="193"/>
      <c r="I45" s="223"/>
      <c r="J45" s="223"/>
      <c r="K45" s="223"/>
      <c r="L45" s="223"/>
      <c r="M45" s="223"/>
      <c r="N45" s="193"/>
      <c r="O45" s="193"/>
      <c r="P45" s="193"/>
      <c r="Q45" s="227"/>
      <c r="R45" s="227"/>
      <c r="S45" s="227"/>
      <c r="T45" s="193"/>
      <c r="U45" s="193"/>
      <c r="V45" s="227"/>
      <c r="W45" s="227"/>
      <c r="X45" s="227"/>
      <c r="Y45" s="227"/>
      <c r="Z45" s="227"/>
      <c r="AA45" s="193"/>
      <c r="AB45" s="193"/>
      <c r="AC45" s="227"/>
      <c r="AD45" s="227"/>
      <c r="AE45" s="227"/>
      <c r="AF45" s="227"/>
      <c r="AG45" s="227"/>
      <c r="AH45" s="193"/>
      <c r="AI45" s="227"/>
      <c r="AJ45" s="227"/>
      <c r="AK45" s="227"/>
      <c r="AL45" s="227"/>
      <c r="AM45" s="227"/>
      <c r="AN45" s="193"/>
      <c r="AO45" s="193"/>
      <c r="AP45" s="193"/>
      <c r="AQ45" s="227"/>
      <c r="AR45" s="227"/>
      <c r="AS45" s="227"/>
      <c r="AT45" s="227"/>
      <c r="AU45" s="193"/>
      <c r="AV45" s="193"/>
      <c r="AW45" s="193"/>
      <c r="AX45" s="228"/>
      <c r="AY45" s="228"/>
      <c r="AZ45" s="228"/>
      <c r="BA45" s="193"/>
      <c r="BB45" s="229"/>
      <c r="BC45" s="229"/>
      <c r="BD45" s="193"/>
      <c r="BE45" s="229"/>
      <c r="BF45" s="229"/>
      <c r="BG45" s="193"/>
      <c r="BH45" s="193"/>
      <c r="BI45" s="229"/>
      <c r="BJ45" s="229"/>
      <c r="BK45" s="193"/>
      <c r="BL45" s="229"/>
      <c r="BM45" s="229"/>
      <c r="BN45" s="193"/>
      <c r="BO45" s="193"/>
      <c r="BP45" s="203"/>
      <c r="BQ45" s="193"/>
      <c r="BR45" s="193"/>
      <c r="BS45" s="206"/>
      <c r="BT45" s="193"/>
      <c r="BU45" s="193"/>
    </row>
    <row r="46" spans="2:73">
      <c r="B46" s="192"/>
      <c r="C46" s="224"/>
      <c r="D46" s="224"/>
      <c r="E46" s="224"/>
      <c r="F46" s="224"/>
      <c r="G46" s="224"/>
      <c r="H46" s="192"/>
      <c r="I46" s="224"/>
      <c r="J46" s="224"/>
      <c r="K46" s="224"/>
      <c r="L46" s="224"/>
      <c r="M46" s="224"/>
      <c r="N46" s="192"/>
      <c r="O46" s="192"/>
      <c r="P46" s="192"/>
      <c r="Q46" s="222"/>
      <c r="R46" s="222"/>
      <c r="S46" s="222"/>
      <c r="T46" s="192"/>
      <c r="U46" s="192"/>
      <c r="V46" s="222"/>
      <c r="W46" s="222"/>
      <c r="X46" s="222"/>
      <c r="Y46" s="222"/>
      <c r="Z46" s="222"/>
      <c r="AA46" s="192"/>
      <c r="AB46" s="192"/>
      <c r="AC46" s="222"/>
      <c r="AD46" s="222"/>
      <c r="AE46" s="222"/>
      <c r="AF46" s="222"/>
      <c r="AG46" s="222"/>
      <c r="AH46" s="192"/>
      <c r="AI46" s="222"/>
      <c r="AJ46" s="222"/>
      <c r="AK46" s="222"/>
      <c r="AL46" s="222"/>
      <c r="AM46" s="222"/>
      <c r="AN46" s="192"/>
      <c r="AO46" s="192"/>
      <c r="AP46" s="192"/>
      <c r="AQ46" s="222"/>
      <c r="AR46" s="222"/>
      <c r="AS46" s="222"/>
      <c r="AT46" s="222"/>
      <c r="AU46" s="192"/>
      <c r="AV46" s="192"/>
      <c r="AW46" s="192"/>
      <c r="AX46" s="225"/>
      <c r="AY46" s="225"/>
      <c r="AZ46" s="225"/>
      <c r="BA46" s="192"/>
      <c r="BB46" s="226"/>
      <c r="BC46" s="226"/>
      <c r="BD46" s="192"/>
      <c r="BE46" s="226"/>
      <c r="BF46" s="226"/>
      <c r="BG46" s="192"/>
      <c r="BH46" s="192"/>
      <c r="BI46" s="226"/>
      <c r="BJ46" s="226"/>
      <c r="BK46" s="192"/>
      <c r="BL46" s="226"/>
      <c r="BM46" s="226"/>
      <c r="BN46" s="192"/>
      <c r="BO46" s="192"/>
      <c r="BP46" s="205"/>
      <c r="BQ46" s="192"/>
      <c r="BR46" s="192"/>
      <c r="BS46" s="204"/>
      <c r="BT46" s="192"/>
      <c r="BU46" s="192"/>
    </row>
    <row r="47" spans="2:73">
      <c r="B47" s="193"/>
      <c r="C47" s="223"/>
      <c r="D47" s="223"/>
      <c r="E47" s="223"/>
      <c r="F47" s="223"/>
      <c r="G47" s="223"/>
      <c r="H47" s="193"/>
      <c r="I47" s="223"/>
      <c r="J47" s="223"/>
      <c r="K47" s="223"/>
      <c r="L47" s="223"/>
      <c r="M47" s="223"/>
      <c r="N47" s="193"/>
      <c r="O47" s="193"/>
      <c r="P47" s="193"/>
      <c r="Q47" s="227"/>
      <c r="R47" s="227"/>
      <c r="S47" s="227"/>
      <c r="T47" s="193"/>
      <c r="U47" s="193"/>
      <c r="V47" s="227"/>
      <c r="W47" s="227"/>
      <c r="X47" s="227"/>
      <c r="Y47" s="227"/>
      <c r="Z47" s="227"/>
      <c r="AA47" s="193"/>
      <c r="AB47" s="193"/>
      <c r="AC47" s="227"/>
      <c r="AD47" s="227"/>
      <c r="AE47" s="227"/>
      <c r="AF47" s="227"/>
      <c r="AG47" s="227"/>
      <c r="AH47" s="193"/>
      <c r="AI47" s="227"/>
      <c r="AJ47" s="227"/>
      <c r="AK47" s="227"/>
      <c r="AL47" s="227"/>
      <c r="AM47" s="227"/>
      <c r="AN47" s="193"/>
      <c r="AO47" s="193"/>
      <c r="AP47" s="193"/>
      <c r="AQ47" s="227"/>
      <c r="AR47" s="227"/>
      <c r="AS47" s="227"/>
      <c r="AT47" s="227"/>
      <c r="AU47" s="193"/>
      <c r="AV47" s="193"/>
      <c r="AW47" s="193"/>
      <c r="AX47" s="228"/>
      <c r="AY47" s="228"/>
      <c r="AZ47" s="228"/>
      <c r="BA47" s="193"/>
      <c r="BB47" s="229"/>
      <c r="BC47" s="229"/>
      <c r="BD47" s="193"/>
      <c r="BE47" s="229"/>
      <c r="BF47" s="229"/>
      <c r="BG47" s="193"/>
      <c r="BH47" s="193"/>
      <c r="BI47" s="229"/>
      <c r="BJ47" s="229"/>
      <c r="BK47" s="193"/>
      <c r="BL47" s="229"/>
      <c r="BM47" s="229"/>
      <c r="BN47" s="193"/>
      <c r="BO47" s="193"/>
      <c r="BP47" s="203"/>
      <c r="BQ47" s="193"/>
      <c r="BR47" s="193"/>
      <c r="BS47" s="206"/>
      <c r="BT47" s="193"/>
      <c r="BU47" s="193"/>
    </row>
    <row r="48" spans="2:73">
      <c r="B48" s="192"/>
      <c r="C48" s="224"/>
      <c r="D48" s="224"/>
      <c r="E48" s="224"/>
      <c r="F48" s="224"/>
      <c r="G48" s="224"/>
      <c r="H48" s="192"/>
      <c r="I48" s="224"/>
      <c r="J48" s="224"/>
      <c r="K48" s="224"/>
      <c r="L48" s="224"/>
      <c r="M48" s="224"/>
      <c r="N48" s="192"/>
      <c r="O48" s="192"/>
      <c r="P48" s="192"/>
      <c r="Q48" s="222"/>
      <c r="R48" s="222"/>
      <c r="S48" s="222"/>
      <c r="T48" s="192"/>
      <c r="U48" s="192"/>
      <c r="V48" s="222"/>
      <c r="W48" s="222"/>
      <c r="X48" s="222"/>
      <c r="Y48" s="222"/>
      <c r="Z48" s="222"/>
      <c r="AA48" s="192"/>
      <c r="AB48" s="192"/>
      <c r="AC48" s="222"/>
      <c r="AD48" s="222"/>
      <c r="AE48" s="222"/>
      <c r="AF48" s="222"/>
      <c r="AG48" s="222"/>
      <c r="AH48" s="192"/>
      <c r="AI48" s="222"/>
      <c r="AJ48" s="222"/>
      <c r="AK48" s="222"/>
      <c r="AL48" s="222"/>
      <c r="AM48" s="222"/>
      <c r="AN48" s="192"/>
      <c r="AO48" s="192"/>
      <c r="AP48" s="192"/>
      <c r="AQ48" s="222"/>
      <c r="AR48" s="222"/>
      <c r="AS48" s="222"/>
      <c r="AT48" s="222"/>
      <c r="AU48" s="192"/>
      <c r="AV48" s="192"/>
      <c r="AW48" s="192"/>
      <c r="AX48" s="225"/>
      <c r="AY48" s="225"/>
      <c r="AZ48" s="225"/>
      <c r="BA48" s="192"/>
      <c r="BB48" s="226"/>
      <c r="BC48" s="226"/>
      <c r="BD48" s="192"/>
      <c r="BE48" s="226"/>
      <c r="BF48" s="226"/>
      <c r="BG48" s="192"/>
      <c r="BH48" s="192"/>
      <c r="BI48" s="226"/>
      <c r="BJ48" s="226"/>
      <c r="BK48" s="192"/>
      <c r="BL48" s="226"/>
      <c r="BM48" s="226"/>
      <c r="BN48" s="192"/>
      <c r="BO48" s="192"/>
      <c r="BP48" s="205"/>
      <c r="BQ48" s="192"/>
      <c r="BR48" s="192"/>
      <c r="BS48" s="204"/>
      <c r="BT48" s="192"/>
      <c r="BU48" s="194"/>
    </row>
    <row r="49" spans="2:73">
      <c r="B49" s="193"/>
      <c r="C49" s="223"/>
      <c r="D49" s="223"/>
      <c r="E49" s="223"/>
      <c r="F49" s="223"/>
      <c r="G49" s="223"/>
      <c r="H49" s="193"/>
      <c r="I49" s="223"/>
      <c r="J49" s="223"/>
      <c r="K49" s="223"/>
      <c r="L49" s="223"/>
      <c r="M49" s="223"/>
      <c r="N49" s="193"/>
      <c r="O49" s="193"/>
      <c r="P49" s="193"/>
      <c r="Q49" s="227"/>
      <c r="R49" s="227"/>
      <c r="S49" s="227"/>
      <c r="T49" s="193"/>
      <c r="U49" s="193"/>
      <c r="V49" s="227"/>
      <c r="W49" s="227"/>
      <c r="X49" s="227"/>
      <c r="Y49" s="227"/>
      <c r="Z49" s="227"/>
      <c r="AA49" s="193"/>
      <c r="AB49" s="193"/>
      <c r="AC49" s="227"/>
      <c r="AD49" s="227"/>
      <c r="AE49" s="227"/>
      <c r="AF49" s="227"/>
      <c r="AG49" s="227"/>
      <c r="AH49" s="193"/>
      <c r="AI49" s="227"/>
      <c r="AJ49" s="227"/>
      <c r="AK49" s="227"/>
      <c r="AL49" s="227"/>
      <c r="AM49" s="227"/>
      <c r="AN49" s="193"/>
      <c r="AO49" s="193"/>
      <c r="AP49" s="193"/>
      <c r="AQ49" s="227"/>
      <c r="AR49" s="227"/>
      <c r="AS49" s="227"/>
      <c r="AT49" s="227"/>
      <c r="AU49" s="193"/>
      <c r="AV49" s="193"/>
      <c r="AW49" s="193"/>
      <c r="AX49" s="228"/>
      <c r="AY49" s="228"/>
      <c r="AZ49" s="228"/>
      <c r="BA49" s="193"/>
      <c r="BB49" s="229"/>
      <c r="BC49" s="229"/>
      <c r="BD49" s="193"/>
      <c r="BE49" s="229"/>
      <c r="BF49" s="229"/>
      <c r="BG49" s="193"/>
      <c r="BH49" s="193"/>
      <c r="BI49" s="229"/>
      <c r="BJ49" s="229"/>
      <c r="BK49" s="193"/>
      <c r="BL49" s="229"/>
      <c r="BM49" s="229"/>
      <c r="BN49" s="193"/>
      <c r="BO49" s="193"/>
      <c r="BP49" s="203"/>
      <c r="BQ49" s="193"/>
      <c r="BR49" s="193"/>
      <c r="BS49" s="206"/>
      <c r="BT49" s="193"/>
      <c r="BU49" s="193"/>
    </row>
    <row r="50" spans="2:73">
      <c r="B50" s="192"/>
      <c r="C50" s="224"/>
      <c r="D50" s="224"/>
      <c r="E50" s="224"/>
      <c r="F50" s="224"/>
      <c r="G50" s="224"/>
      <c r="H50" s="192"/>
      <c r="I50" s="224"/>
      <c r="J50" s="224"/>
      <c r="K50" s="224"/>
      <c r="L50" s="224"/>
      <c r="M50" s="224"/>
      <c r="N50" s="192"/>
      <c r="O50" s="192"/>
      <c r="P50" s="192"/>
      <c r="Q50" s="222"/>
      <c r="R50" s="222"/>
      <c r="S50" s="222"/>
      <c r="T50" s="192"/>
      <c r="U50" s="192"/>
      <c r="V50" s="222"/>
      <c r="W50" s="222"/>
      <c r="X50" s="222"/>
      <c r="Y50" s="222"/>
      <c r="Z50" s="222"/>
      <c r="AA50" s="192"/>
      <c r="AB50" s="192"/>
      <c r="AC50" s="222"/>
      <c r="AD50" s="222"/>
      <c r="AE50" s="222"/>
      <c r="AF50" s="222"/>
      <c r="AG50" s="222"/>
      <c r="AH50" s="192"/>
      <c r="AI50" s="222"/>
      <c r="AJ50" s="222"/>
      <c r="AK50" s="222"/>
      <c r="AL50" s="222"/>
      <c r="AM50" s="222"/>
      <c r="AN50" s="192"/>
      <c r="AO50" s="192"/>
      <c r="AP50" s="192"/>
      <c r="AQ50" s="222"/>
      <c r="AR50" s="222"/>
      <c r="AS50" s="222"/>
      <c r="AT50" s="222"/>
      <c r="AU50" s="192"/>
      <c r="AV50" s="192"/>
      <c r="AW50" s="192"/>
      <c r="AX50" s="225"/>
      <c r="AY50" s="225"/>
      <c r="AZ50" s="225"/>
      <c r="BA50" s="192"/>
      <c r="BB50" s="226"/>
      <c r="BC50" s="226"/>
      <c r="BD50" s="192"/>
      <c r="BE50" s="226"/>
      <c r="BF50" s="226"/>
      <c r="BG50" s="192"/>
      <c r="BH50" s="192"/>
      <c r="BI50" s="226"/>
      <c r="BJ50" s="226"/>
      <c r="BK50" s="192"/>
      <c r="BL50" s="226"/>
      <c r="BM50" s="226"/>
      <c r="BN50" s="192"/>
      <c r="BO50" s="192"/>
      <c r="BP50" s="205"/>
      <c r="BQ50" s="192"/>
      <c r="BR50" s="192"/>
      <c r="BS50" s="204"/>
      <c r="BT50" s="192"/>
      <c r="BU50" s="192"/>
    </row>
    <row r="51" spans="2:73">
      <c r="B51" s="193"/>
      <c r="C51" s="223"/>
      <c r="D51" s="223"/>
      <c r="E51" s="223"/>
      <c r="F51" s="223"/>
      <c r="G51" s="223"/>
      <c r="H51" s="193"/>
      <c r="I51" s="223"/>
      <c r="J51" s="223"/>
      <c r="K51" s="223"/>
      <c r="L51" s="223"/>
      <c r="M51" s="223"/>
      <c r="N51" s="193"/>
      <c r="O51" s="193"/>
      <c r="P51" s="193"/>
      <c r="Q51" s="227"/>
      <c r="R51" s="227"/>
      <c r="S51" s="227"/>
      <c r="T51" s="193"/>
      <c r="U51" s="193"/>
      <c r="V51" s="227"/>
      <c r="W51" s="227"/>
      <c r="X51" s="227"/>
      <c r="Y51" s="227"/>
      <c r="Z51" s="227"/>
      <c r="AA51" s="193"/>
      <c r="AB51" s="193"/>
      <c r="AC51" s="227"/>
      <c r="AD51" s="227"/>
      <c r="AE51" s="227"/>
      <c r="AF51" s="227"/>
      <c r="AG51" s="227"/>
      <c r="AH51" s="193"/>
      <c r="AI51" s="227"/>
      <c r="AJ51" s="227"/>
      <c r="AK51" s="227"/>
      <c r="AL51" s="227"/>
      <c r="AM51" s="227"/>
      <c r="AN51" s="193"/>
      <c r="AO51" s="193"/>
      <c r="AP51" s="193"/>
      <c r="AQ51" s="227"/>
      <c r="AR51" s="227"/>
      <c r="AS51" s="227"/>
      <c r="AT51" s="227"/>
      <c r="AU51" s="193"/>
      <c r="AV51" s="193"/>
      <c r="AW51" s="193"/>
      <c r="AX51" s="228"/>
      <c r="AY51" s="228"/>
      <c r="AZ51" s="228"/>
      <c r="BA51" s="193"/>
      <c r="BB51" s="229"/>
      <c r="BC51" s="229"/>
      <c r="BD51" s="193"/>
      <c r="BE51" s="229"/>
      <c r="BF51" s="229"/>
      <c r="BG51" s="193"/>
      <c r="BH51" s="193"/>
      <c r="BI51" s="229"/>
      <c r="BJ51" s="229"/>
      <c r="BK51" s="193"/>
      <c r="BL51" s="229"/>
      <c r="BM51" s="229"/>
      <c r="BN51" s="193"/>
      <c r="BO51" s="193"/>
      <c r="BP51" s="203"/>
      <c r="BQ51" s="193"/>
      <c r="BR51" s="193"/>
      <c r="BS51" s="206"/>
      <c r="BT51" s="193"/>
      <c r="BU51" s="193"/>
    </row>
    <row r="52" spans="2:73">
      <c r="B52" s="192"/>
      <c r="C52" s="224"/>
      <c r="D52" s="224"/>
      <c r="E52" s="224"/>
      <c r="F52" s="224"/>
      <c r="G52" s="224"/>
      <c r="H52" s="192"/>
      <c r="I52" s="224"/>
      <c r="J52" s="224"/>
      <c r="K52" s="224"/>
      <c r="L52" s="224"/>
      <c r="M52" s="224"/>
      <c r="N52" s="192"/>
      <c r="O52" s="192"/>
      <c r="P52" s="192"/>
      <c r="Q52" s="222"/>
      <c r="R52" s="222"/>
      <c r="S52" s="222"/>
      <c r="T52" s="192"/>
      <c r="U52" s="192"/>
      <c r="V52" s="222"/>
      <c r="W52" s="222"/>
      <c r="X52" s="222"/>
      <c r="Y52" s="222"/>
      <c r="Z52" s="222"/>
      <c r="AA52" s="192"/>
      <c r="AB52" s="192"/>
      <c r="AC52" s="222"/>
      <c r="AD52" s="222"/>
      <c r="AE52" s="222"/>
      <c r="AF52" s="222"/>
      <c r="AG52" s="222"/>
      <c r="AH52" s="192"/>
      <c r="AI52" s="222"/>
      <c r="AJ52" s="222"/>
      <c r="AK52" s="222"/>
      <c r="AL52" s="222"/>
      <c r="AM52" s="222"/>
      <c r="AN52" s="192"/>
      <c r="AO52" s="192"/>
      <c r="AP52" s="192"/>
      <c r="AQ52" s="222"/>
      <c r="AR52" s="222"/>
      <c r="AS52" s="222"/>
      <c r="AT52" s="222"/>
      <c r="AU52" s="192"/>
      <c r="AV52" s="192"/>
      <c r="AW52" s="192"/>
      <c r="AX52" s="225"/>
      <c r="AY52" s="225"/>
      <c r="AZ52" s="225"/>
      <c r="BA52" s="192"/>
      <c r="BB52" s="226"/>
      <c r="BC52" s="226"/>
      <c r="BD52" s="192"/>
      <c r="BE52" s="226"/>
      <c r="BF52" s="226"/>
      <c r="BG52" s="192"/>
      <c r="BH52" s="192"/>
      <c r="BI52" s="226"/>
      <c r="BJ52" s="226"/>
      <c r="BK52" s="192"/>
      <c r="BL52" s="226"/>
      <c r="BM52" s="226"/>
      <c r="BN52" s="192"/>
      <c r="BO52" s="192"/>
      <c r="BP52" s="205"/>
      <c r="BQ52" s="192"/>
      <c r="BR52" s="192"/>
      <c r="BS52" s="204"/>
      <c r="BT52" s="192"/>
      <c r="BU52" s="192"/>
    </row>
    <row r="53" spans="2:73">
      <c r="B53" s="193"/>
      <c r="C53" s="223"/>
      <c r="D53" s="223"/>
      <c r="E53" s="223"/>
      <c r="F53" s="223"/>
      <c r="G53" s="223"/>
      <c r="H53" s="193"/>
      <c r="I53" s="223"/>
      <c r="J53" s="223"/>
      <c r="K53" s="223"/>
      <c r="L53" s="223"/>
      <c r="M53" s="223"/>
      <c r="N53" s="193"/>
      <c r="O53" s="193"/>
      <c r="P53" s="193"/>
      <c r="Q53" s="227"/>
      <c r="R53" s="227"/>
      <c r="S53" s="227"/>
      <c r="T53" s="193"/>
      <c r="U53" s="193"/>
      <c r="V53" s="227"/>
      <c r="W53" s="227"/>
      <c r="X53" s="227"/>
      <c r="Y53" s="227"/>
      <c r="Z53" s="227"/>
      <c r="AA53" s="193"/>
      <c r="AB53" s="193"/>
      <c r="AC53" s="227"/>
      <c r="AD53" s="227"/>
      <c r="AE53" s="227"/>
      <c r="AF53" s="227"/>
      <c r="AG53" s="227"/>
      <c r="AH53" s="193"/>
      <c r="AI53" s="227"/>
      <c r="AJ53" s="227"/>
      <c r="AK53" s="227"/>
      <c r="AL53" s="227"/>
      <c r="AM53" s="227"/>
      <c r="AN53" s="193"/>
      <c r="AO53" s="193"/>
      <c r="AP53" s="193"/>
      <c r="AQ53" s="227"/>
      <c r="AR53" s="227"/>
      <c r="AS53" s="227"/>
      <c r="AT53" s="227"/>
      <c r="AU53" s="193"/>
      <c r="AV53" s="193"/>
      <c r="AW53" s="193"/>
      <c r="AX53" s="228"/>
      <c r="AY53" s="228"/>
      <c r="AZ53" s="228"/>
      <c r="BA53" s="193"/>
      <c r="BB53" s="229"/>
      <c r="BC53" s="229"/>
      <c r="BD53" s="193"/>
      <c r="BE53" s="229"/>
      <c r="BF53" s="229"/>
      <c r="BG53" s="193"/>
      <c r="BH53" s="193"/>
      <c r="BI53" s="229"/>
      <c r="BJ53" s="229"/>
      <c r="BK53" s="193"/>
      <c r="BL53" s="229"/>
      <c r="BM53" s="229"/>
      <c r="BN53" s="193"/>
      <c r="BO53" s="193"/>
      <c r="BP53" s="203"/>
      <c r="BQ53" s="193"/>
      <c r="BR53" s="193"/>
      <c r="BS53" s="206"/>
      <c r="BT53" s="193"/>
      <c r="BU53" s="193"/>
    </row>
    <row r="54" spans="2:73">
      <c r="B54" s="192"/>
      <c r="C54" s="224"/>
      <c r="D54" s="224"/>
      <c r="E54" s="224"/>
      <c r="F54" s="224"/>
      <c r="G54" s="224"/>
      <c r="H54" s="192"/>
      <c r="I54" s="224"/>
      <c r="J54" s="224"/>
      <c r="K54" s="224"/>
      <c r="L54" s="224"/>
      <c r="M54" s="224"/>
      <c r="N54" s="192"/>
      <c r="O54" s="192"/>
      <c r="P54" s="192"/>
      <c r="Q54" s="222"/>
      <c r="R54" s="222"/>
      <c r="S54" s="222"/>
      <c r="T54" s="192"/>
      <c r="U54" s="192"/>
      <c r="V54" s="222"/>
      <c r="W54" s="222"/>
      <c r="X54" s="222"/>
      <c r="Y54" s="222"/>
      <c r="Z54" s="222"/>
      <c r="AA54" s="192"/>
      <c r="AB54" s="192"/>
      <c r="AC54" s="222"/>
      <c r="AD54" s="222"/>
      <c r="AE54" s="222"/>
      <c r="AF54" s="222"/>
      <c r="AG54" s="222"/>
      <c r="AH54" s="192"/>
      <c r="AI54" s="222"/>
      <c r="AJ54" s="222"/>
      <c r="AK54" s="222"/>
      <c r="AL54" s="222"/>
      <c r="AM54" s="222"/>
      <c r="AN54" s="192"/>
      <c r="AO54" s="192"/>
      <c r="AP54" s="192"/>
      <c r="AQ54" s="222"/>
      <c r="AR54" s="222"/>
      <c r="AS54" s="222"/>
      <c r="AT54" s="222"/>
      <c r="AU54" s="192"/>
      <c r="AV54" s="192"/>
      <c r="AW54" s="192"/>
      <c r="AX54" s="225"/>
      <c r="AY54" s="225"/>
      <c r="AZ54" s="225"/>
      <c r="BA54" s="192"/>
      <c r="BB54" s="226"/>
      <c r="BC54" s="226"/>
      <c r="BD54" s="192"/>
      <c r="BE54" s="226"/>
      <c r="BF54" s="226"/>
      <c r="BG54" s="192"/>
      <c r="BH54" s="192"/>
      <c r="BI54" s="226"/>
      <c r="BJ54" s="226"/>
      <c r="BK54" s="192"/>
      <c r="BL54" s="226"/>
      <c r="BM54" s="226"/>
      <c r="BN54" s="192"/>
      <c r="BO54" s="192"/>
      <c r="BP54" s="205"/>
      <c r="BQ54" s="192"/>
      <c r="BR54" s="192"/>
      <c r="BS54" s="204"/>
      <c r="BT54" s="192"/>
      <c r="BU54" s="192"/>
    </row>
    <row r="55" spans="2:73">
      <c r="B55" s="193"/>
      <c r="C55" s="223"/>
      <c r="D55" s="223"/>
      <c r="E55" s="223"/>
      <c r="F55" s="223"/>
      <c r="G55" s="223"/>
      <c r="H55" s="193"/>
      <c r="I55" s="223"/>
      <c r="J55" s="223"/>
      <c r="K55" s="223"/>
      <c r="L55" s="223"/>
      <c r="M55" s="223"/>
      <c r="N55" s="193"/>
      <c r="O55" s="193"/>
      <c r="P55" s="193"/>
      <c r="Q55" s="227"/>
      <c r="R55" s="227"/>
      <c r="S55" s="227"/>
      <c r="T55" s="193"/>
      <c r="U55" s="193"/>
      <c r="V55" s="227"/>
      <c r="W55" s="227"/>
      <c r="X55" s="227"/>
      <c r="Y55" s="227"/>
      <c r="Z55" s="227"/>
      <c r="AA55" s="193"/>
      <c r="AB55" s="193"/>
      <c r="AC55" s="227"/>
      <c r="AD55" s="227"/>
      <c r="AE55" s="227"/>
      <c r="AF55" s="227"/>
      <c r="AG55" s="227"/>
      <c r="AH55" s="193"/>
      <c r="AI55" s="227"/>
      <c r="AJ55" s="227"/>
      <c r="AK55" s="227"/>
      <c r="AL55" s="227"/>
      <c r="AM55" s="227"/>
      <c r="AN55" s="193"/>
      <c r="AO55" s="193"/>
      <c r="AP55" s="193"/>
      <c r="AQ55" s="227"/>
      <c r="AR55" s="227"/>
      <c r="AS55" s="227"/>
      <c r="AT55" s="227"/>
      <c r="AU55" s="193"/>
      <c r="AV55" s="193"/>
      <c r="AW55" s="193"/>
      <c r="AX55" s="228"/>
      <c r="AY55" s="228"/>
      <c r="AZ55" s="228"/>
      <c r="BA55" s="193"/>
      <c r="BB55" s="229"/>
      <c r="BC55" s="229"/>
      <c r="BD55" s="193"/>
      <c r="BE55" s="229"/>
      <c r="BF55" s="229"/>
      <c r="BG55" s="193"/>
      <c r="BH55" s="193"/>
      <c r="BI55" s="229"/>
      <c r="BJ55" s="229"/>
      <c r="BK55" s="193"/>
      <c r="BL55" s="229"/>
      <c r="BM55" s="229"/>
      <c r="BN55" s="193"/>
      <c r="BO55" s="193"/>
      <c r="BP55" s="203"/>
      <c r="BQ55" s="193"/>
      <c r="BR55" s="193"/>
      <c r="BS55" s="206"/>
      <c r="BT55" s="193"/>
      <c r="BU55" s="193"/>
    </row>
    <row r="56" spans="2:73">
      <c r="B56" s="192"/>
      <c r="C56" s="224"/>
      <c r="D56" s="224"/>
      <c r="E56" s="224"/>
      <c r="F56" s="224"/>
      <c r="G56" s="224"/>
      <c r="H56" s="192"/>
      <c r="I56" s="224"/>
      <c r="J56" s="224"/>
      <c r="K56" s="224"/>
      <c r="L56" s="224"/>
      <c r="M56" s="224"/>
      <c r="N56" s="192"/>
      <c r="O56" s="192"/>
      <c r="P56" s="192"/>
      <c r="Q56" s="222"/>
      <c r="R56" s="222"/>
      <c r="S56" s="222"/>
      <c r="T56" s="192"/>
      <c r="U56" s="192"/>
      <c r="V56" s="222"/>
      <c r="W56" s="222"/>
      <c r="X56" s="222"/>
      <c r="Y56" s="222"/>
      <c r="Z56" s="222"/>
      <c r="AA56" s="192"/>
      <c r="AB56" s="192"/>
      <c r="AC56" s="222"/>
      <c r="AD56" s="222"/>
      <c r="AE56" s="222"/>
      <c r="AF56" s="222"/>
      <c r="AG56" s="222"/>
      <c r="AH56" s="192"/>
      <c r="AI56" s="222"/>
      <c r="AJ56" s="222"/>
      <c r="AK56" s="222"/>
      <c r="AL56" s="222"/>
      <c r="AM56" s="222"/>
      <c r="AN56" s="192"/>
      <c r="AO56" s="192"/>
      <c r="AP56" s="192"/>
      <c r="AQ56" s="222"/>
      <c r="AR56" s="222"/>
      <c r="AS56" s="222"/>
      <c r="AT56" s="222"/>
      <c r="AU56" s="192"/>
      <c r="AV56" s="192"/>
      <c r="AW56" s="192"/>
      <c r="AX56" s="225"/>
      <c r="AY56" s="225"/>
      <c r="AZ56" s="225"/>
      <c r="BA56" s="192"/>
      <c r="BB56" s="226"/>
      <c r="BC56" s="226"/>
      <c r="BD56" s="192"/>
      <c r="BE56" s="226"/>
      <c r="BF56" s="226"/>
      <c r="BG56" s="192"/>
      <c r="BH56" s="192"/>
      <c r="BI56" s="226"/>
      <c r="BJ56" s="226"/>
      <c r="BK56" s="192"/>
      <c r="BL56" s="226"/>
      <c r="BM56" s="226"/>
      <c r="BN56" s="192"/>
      <c r="BO56" s="192"/>
      <c r="BP56" s="205"/>
      <c r="BQ56" s="192"/>
      <c r="BR56" s="192"/>
      <c r="BS56" s="204"/>
      <c r="BT56" s="192"/>
      <c r="BU56" s="192"/>
    </row>
    <row r="57" spans="2:73">
      <c r="B57" s="193"/>
      <c r="C57" s="223"/>
      <c r="D57" s="223"/>
      <c r="E57" s="223"/>
      <c r="F57" s="223"/>
      <c r="G57" s="223"/>
      <c r="H57" s="193"/>
      <c r="I57" s="223"/>
      <c r="J57" s="223"/>
      <c r="K57" s="223"/>
      <c r="L57" s="223"/>
      <c r="M57" s="223"/>
      <c r="N57" s="193"/>
      <c r="O57" s="193"/>
      <c r="P57" s="193"/>
      <c r="Q57" s="227"/>
      <c r="R57" s="227"/>
      <c r="S57" s="227"/>
      <c r="T57" s="193"/>
      <c r="U57" s="193"/>
      <c r="V57" s="227"/>
      <c r="W57" s="227"/>
      <c r="X57" s="227"/>
      <c r="Y57" s="227"/>
      <c r="Z57" s="227"/>
      <c r="AA57" s="193"/>
      <c r="AB57" s="193"/>
      <c r="AC57" s="227"/>
      <c r="AD57" s="227"/>
      <c r="AE57" s="227"/>
      <c r="AF57" s="227"/>
      <c r="AG57" s="227"/>
      <c r="AH57" s="193"/>
      <c r="AI57" s="227"/>
      <c r="AJ57" s="227"/>
      <c r="AK57" s="227"/>
      <c r="AL57" s="227"/>
      <c r="AM57" s="227"/>
      <c r="AN57" s="193"/>
      <c r="AO57" s="193"/>
      <c r="AP57" s="193"/>
      <c r="AQ57" s="227"/>
      <c r="AR57" s="227"/>
      <c r="AS57" s="227"/>
      <c r="AT57" s="227"/>
      <c r="AU57" s="193"/>
      <c r="AV57" s="193"/>
      <c r="AW57" s="193"/>
      <c r="AX57" s="228"/>
      <c r="AY57" s="228"/>
      <c r="AZ57" s="228"/>
      <c r="BA57" s="193"/>
      <c r="BB57" s="229"/>
      <c r="BC57" s="229"/>
      <c r="BD57" s="193"/>
      <c r="BE57" s="229"/>
      <c r="BF57" s="229"/>
      <c r="BG57" s="193"/>
      <c r="BH57" s="193"/>
      <c r="BI57" s="229"/>
      <c r="BJ57" s="229"/>
      <c r="BK57" s="193"/>
      <c r="BL57" s="229"/>
      <c r="BM57" s="229"/>
      <c r="BN57" s="193"/>
      <c r="BO57" s="193"/>
      <c r="BP57" s="203"/>
      <c r="BQ57" s="193"/>
      <c r="BR57" s="193"/>
      <c r="BS57" s="206"/>
      <c r="BT57" s="193"/>
      <c r="BU57" s="195"/>
    </row>
    <row r="58" spans="2:73">
      <c r="B58" s="192"/>
      <c r="C58" s="224"/>
      <c r="D58" s="224"/>
      <c r="E58" s="224"/>
      <c r="F58" s="224"/>
      <c r="G58" s="224"/>
      <c r="H58" s="192"/>
      <c r="I58" s="224"/>
      <c r="J58" s="224"/>
      <c r="K58" s="224"/>
      <c r="L58" s="224"/>
      <c r="M58" s="224"/>
      <c r="N58" s="192"/>
      <c r="O58" s="192"/>
      <c r="P58" s="192"/>
      <c r="Q58" s="222"/>
      <c r="R58" s="222"/>
      <c r="S58" s="222"/>
      <c r="T58" s="192"/>
      <c r="U58" s="192"/>
      <c r="V58" s="222"/>
      <c r="W58" s="222"/>
      <c r="X58" s="222"/>
      <c r="Y58" s="222"/>
      <c r="Z58" s="222"/>
      <c r="AA58" s="192"/>
      <c r="AB58" s="192"/>
      <c r="AC58" s="222"/>
      <c r="AD58" s="222"/>
      <c r="AE58" s="222"/>
      <c r="AF58" s="222"/>
      <c r="AG58" s="222"/>
      <c r="AH58" s="192"/>
      <c r="AI58" s="222"/>
      <c r="AJ58" s="222"/>
      <c r="AK58" s="222"/>
      <c r="AL58" s="222"/>
      <c r="AM58" s="222"/>
      <c r="AN58" s="192"/>
      <c r="AO58" s="192"/>
      <c r="AP58" s="192"/>
      <c r="AQ58" s="222"/>
      <c r="AR58" s="222"/>
      <c r="AS58" s="222"/>
      <c r="AT58" s="222"/>
      <c r="AU58" s="192"/>
      <c r="AV58" s="192"/>
      <c r="AW58" s="192"/>
      <c r="AX58" s="225"/>
      <c r="AY58" s="225"/>
      <c r="AZ58" s="225"/>
      <c r="BA58" s="192"/>
      <c r="BB58" s="226"/>
      <c r="BC58" s="226"/>
      <c r="BD58" s="192"/>
      <c r="BE58" s="226"/>
      <c r="BF58" s="226"/>
      <c r="BG58" s="192"/>
      <c r="BH58" s="192"/>
      <c r="BI58" s="226"/>
      <c r="BJ58" s="226"/>
      <c r="BK58" s="192"/>
      <c r="BL58" s="226"/>
      <c r="BM58" s="226"/>
      <c r="BN58" s="192"/>
      <c r="BO58" s="192"/>
      <c r="BP58" s="205"/>
      <c r="BQ58" s="192"/>
      <c r="BR58" s="192"/>
      <c r="BS58" s="204"/>
      <c r="BT58" s="192"/>
      <c r="BU58" s="192"/>
    </row>
    <row r="59" spans="2:73">
      <c r="B59" s="193"/>
      <c r="C59" s="223"/>
      <c r="D59" s="223"/>
      <c r="E59" s="223"/>
      <c r="F59" s="223"/>
      <c r="G59" s="223"/>
      <c r="H59" s="193"/>
      <c r="I59" s="223"/>
      <c r="J59" s="223"/>
      <c r="K59" s="223"/>
      <c r="L59" s="223"/>
      <c r="M59" s="223"/>
      <c r="N59" s="193"/>
      <c r="O59" s="193"/>
      <c r="P59" s="193"/>
      <c r="Q59" s="227"/>
      <c r="R59" s="227"/>
      <c r="S59" s="227"/>
      <c r="T59" s="193"/>
      <c r="U59" s="193"/>
      <c r="V59" s="227"/>
      <c r="W59" s="227"/>
      <c r="X59" s="227"/>
      <c r="Y59" s="227"/>
      <c r="Z59" s="227"/>
      <c r="AA59" s="193"/>
      <c r="AB59" s="193"/>
      <c r="AC59" s="227"/>
      <c r="AD59" s="227"/>
      <c r="AE59" s="227"/>
      <c r="AF59" s="227"/>
      <c r="AG59" s="227"/>
      <c r="AH59" s="193"/>
      <c r="AI59" s="227"/>
      <c r="AJ59" s="227"/>
      <c r="AK59" s="227"/>
      <c r="AL59" s="227"/>
      <c r="AM59" s="227"/>
      <c r="AN59" s="193"/>
      <c r="AO59" s="193"/>
      <c r="AP59" s="193"/>
      <c r="AQ59" s="227"/>
      <c r="AR59" s="227"/>
      <c r="AS59" s="227"/>
      <c r="AT59" s="227"/>
      <c r="AU59" s="193"/>
      <c r="AV59" s="193"/>
      <c r="AW59" s="193"/>
      <c r="AX59" s="228"/>
      <c r="AY59" s="228"/>
      <c r="AZ59" s="228"/>
      <c r="BA59" s="193"/>
      <c r="BB59" s="229"/>
      <c r="BC59" s="229"/>
      <c r="BD59" s="193"/>
      <c r="BE59" s="229"/>
      <c r="BF59" s="229"/>
      <c r="BG59" s="193"/>
      <c r="BH59" s="193"/>
      <c r="BI59" s="229"/>
      <c r="BJ59" s="229"/>
      <c r="BK59" s="193"/>
      <c r="BL59" s="229"/>
      <c r="BM59" s="229"/>
      <c r="BN59" s="193"/>
      <c r="BO59" s="193"/>
      <c r="BP59" s="203"/>
      <c r="BQ59" s="193"/>
      <c r="BR59" s="193"/>
      <c r="BS59" s="206"/>
      <c r="BT59" s="193"/>
      <c r="BU59" s="195"/>
    </row>
    <row r="60" spans="2:73">
      <c r="B60" s="192"/>
      <c r="C60" s="224"/>
      <c r="D60" s="224"/>
      <c r="E60" s="224"/>
      <c r="F60" s="224"/>
      <c r="G60" s="224"/>
      <c r="H60" s="192"/>
      <c r="I60" s="224"/>
      <c r="J60" s="224"/>
      <c r="K60" s="224"/>
      <c r="L60" s="224"/>
      <c r="M60" s="224"/>
      <c r="N60" s="192"/>
      <c r="O60" s="192"/>
      <c r="P60" s="192"/>
      <c r="Q60" s="222"/>
      <c r="R60" s="222"/>
      <c r="S60" s="222"/>
      <c r="T60" s="192"/>
      <c r="U60" s="192"/>
      <c r="V60" s="222"/>
      <c r="W60" s="222"/>
      <c r="X60" s="222"/>
      <c r="Y60" s="222"/>
      <c r="Z60" s="222"/>
      <c r="AA60" s="192"/>
      <c r="AB60" s="192"/>
      <c r="AC60" s="222"/>
      <c r="AD60" s="222"/>
      <c r="AE60" s="222"/>
      <c r="AF60" s="222"/>
      <c r="AG60" s="222"/>
      <c r="AH60" s="192"/>
      <c r="AI60" s="222"/>
      <c r="AJ60" s="222"/>
      <c r="AK60" s="222"/>
      <c r="AL60" s="222"/>
      <c r="AM60" s="222"/>
      <c r="AN60" s="192"/>
      <c r="AO60" s="192"/>
      <c r="AP60" s="192"/>
      <c r="AQ60" s="222"/>
      <c r="AR60" s="222"/>
      <c r="AS60" s="222"/>
      <c r="AT60" s="222"/>
      <c r="AU60" s="192"/>
      <c r="AV60" s="192"/>
      <c r="AW60" s="192"/>
      <c r="AX60" s="225"/>
      <c r="AY60" s="225"/>
      <c r="AZ60" s="225"/>
      <c r="BA60" s="192"/>
      <c r="BB60" s="226"/>
      <c r="BC60" s="226"/>
      <c r="BD60" s="192"/>
      <c r="BE60" s="226"/>
      <c r="BF60" s="226"/>
      <c r="BG60" s="192"/>
      <c r="BH60" s="192"/>
      <c r="BI60" s="226"/>
      <c r="BJ60" s="226"/>
      <c r="BK60" s="192"/>
      <c r="BL60" s="226"/>
      <c r="BM60" s="226"/>
      <c r="BN60" s="192"/>
      <c r="BO60" s="192"/>
      <c r="BP60" s="205"/>
      <c r="BQ60" s="192"/>
      <c r="BR60" s="192"/>
      <c r="BS60" s="204"/>
      <c r="BT60" s="192"/>
      <c r="BU60" s="192"/>
    </row>
    <row r="61" spans="2:73">
      <c r="B61" s="193"/>
      <c r="C61" s="223"/>
      <c r="D61" s="223"/>
      <c r="E61" s="223"/>
      <c r="F61" s="223"/>
      <c r="G61" s="223"/>
      <c r="H61" s="193"/>
      <c r="I61" s="223"/>
      <c r="J61" s="223"/>
      <c r="K61" s="223"/>
      <c r="L61" s="223"/>
      <c r="M61" s="223"/>
      <c r="N61" s="193"/>
      <c r="O61" s="193"/>
      <c r="P61" s="193"/>
      <c r="Q61" s="227"/>
      <c r="R61" s="227"/>
      <c r="S61" s="227"/>
      <c r="T61" s="193"/>
      <c r="U61" s="193"/>
      <c r="V61" s="227"/>
      <c r="W61" s="227"/>
      <c r="X61" s="227"/>
      <c r="Y61" s="227"/>
      <c r="Z61" s="227"/>
      <c r="AA61" s="193"/>
      <c r="AB61" s="193"/>
      <c r="AC61" s="227"/>
      <c r="AD61" s="227"/>
      <c r="AE61" s="227"/>
      <c r="AF61" s="227"/>
      <c r="AG61" s="227"/>
      <c r="AH61" s="193"/>
      <c r="AI61" s="227"/>
      <c r="AJ61" s="227"/>
      <c r="AK61" s="227"/>
      <c r="AL61" s="227"/>
      <c r="AM61" s="227"/>
      <c r="AN61" s="193"/>
      <c r="AO61" s="193"/>
      <c r="AP61" s="193"/>
      <c r="AQ61" s="227"/>
      <c r="AR61" s="227"/>
      <c r="AS61" s="227"/>
      <c r="AT61" s="227"/>
      <c r="AU61" s="193"/>
      <c r="AV61" s="193"/>
      <c r="AW61" s="193"/>
      <c r="AX61" s="228"/>
      <c r="AY61" s="228"/>
      <c r="AZ61" s="228"/>
      <c r="BA61" s="193"/>
      <c r="BB61" s="229"/>
      <c r="BC61" s="229"/>
      <c r="BD61" s="193"/>
      <c r="BE61" s="229"/>
      <c r="BF61" s="229"/>
      <c r="BG61" s="193"/>
      <c r="BH61" s="193"/>
      <c r="BI61" s="229"/>
      <c r="BJ61" s="229"/>
      <c r="BK61" s="193"/>
      <c r="BL61" s="229"/>
      <c r="BM61" s="229"/>
      <c r="BN61" s="193"/>
      <c r="BO61" s="193"/>
      <c r="BP61" s="203"/>
      <c r="BQ61" s="193"/>
      <c r="BR61" s="193"/>
      <c r="BS61" s="206"/>
      <c r="BT61" s="193"/>
      <c r="BU61" s="193"/>
    </row>
    <row r="62" spans="2:73">
      <c r="B62" s="192"/>
      <c r="C62" s="224"/>
      <c r="D62" s="224"/>
      <c r="E62" s="224"/>
      <c r="F62" s="224"/>
      <c r="G62" s="224"/>
      <c r="H62" s="192"/>
      <c r="I62" s="224"/>
      <c r="J62" s="224"/>
      <c r="K62" s="224"/>
      <c r="L62" s="224"/>
      <c r="M62" s="224"/>
      <c r="N62" s="192"/>
      <c r="O62" s="192"/>
      <c r="P62" s="192"/>
      <c r="Q62" s="222"/>
      <c r="R62" s="222"/>
      <c r="S62" s="222"/>
      <c r="T62" s="192"/>
      <c r="U62" s="192"/>
      <c r="V62" s="222"/>
      <c r="W62" s="222"/>
      <c r="X62" s="222"/>
      <c r="Y62" s="222"/>
      <c r="Z62" s="222"/>
      <c r="AA62" s="192"/>
      <c r="AB62" s="192"/>
      <c r="AC62" s="222"/>
      <c r="AD62" s="222"/>
      <c r="AE62" s="222"/>
      <c r="AF62" s="222"/>
      <c r="AG62" s="222"/>
      <c r="AH62" s="192"/>
      <c r="AI62" s="222"/>
      <c r="AJ62" s="222"/>
      <c r="AK62" s="222"/>
      <c r="AL62" s="222"/>
      <c r="AM62" s="222"/>
      <c r="AN62" s="192"/>
      <c r="AO62" s="192"/>
      <c r="AP62" s="192"/>
      <c r="AQ62" s="222"/>
      <c r="AR62" s="222"/>
      <c r="AS62" s="222"/>
      <c r="AT62" s="222"/>
      <c r="AU62" s="192"/>
      <c r="AV62" s="192"/>
      <c r="AW62" s="192"/>
      <c r="AX62" s="225"/>
      <c r="AY62" s="225"/>
      <c r="AZ62" s="225"/>
      <c r="BA62" s="192"/>
      <c r="BB62" s="226"/>
      <c r="BC62" s="226"/>
      <c r="BD62" s="192"/>
      <c r="BE62" s="226"/>
      <c r="BF62" s="226"/>
      <c r="BG62" s="192"/>
      <c r="BH62" s="192"/>
      <c r="BI62" s="226"/>
      <c r="BJ62" s="226"/>
      <c r="BK62" s="192"/>
      <c r="BL62" s="226"/>
      <c r="BM62" s="226"/>
      <c r="BN62" s="192"/>
      <c r="BO62" s="192"/>
      <c r="BP62" s="205"/>
      <c r="BQ62" s="192"/>
      <c r="BR62" s="192"/>
      <c r="BS62" s="204"/>
      <c r="BT62" s="192"/>
      <c r="BU62" s="194"/>
    </row>
    <row r="63" spans="2:73">
      <c r="B63" s="193"/>
      <c r="C63" s="223"/>
      <c r="D63" s="223"/>
      <c r="E63" s="223"/>
      <c r="F63" s="223"/>
      <c r="G63" s="223"/>
      <c r="H63" s="193"/>
      <c r="I63" s="223"/>
      <c r="J63" s="223"/>
      <c r="K63" s="223"/>
      <c r="L63" s="223"/>
      <c r="M63" s="223"/>
      <c r="N63" s="193"/>
      <c r="O63" s="193"/>
      <c r="P63" s="193"/>
      <c r="Q63" s="227"/>
      <c r="R63" s="227"/>
      <c r="S63" s="227"/>
      <c r="T63" s="193"/>
      <c r="U63" s="193"/>
      <c r="V63" s="227"/>
      <c r="W63" s="227"/>
      <c r="X63" s="227"/>
      <c r="Y63" s="227"/>
      <c r="Z63" s="227"/>
      <c r="AA63" s="193"/>
      <c r="AB63" s="193"/>
      <c r="AC63" s="227"/>
      <c r="AD63" s="227"/>
      <c r="AE63" s="227"/>
      <c r="AF63" s="227"/>
      <c r="AG63" s="227"/>
      <c r="AH63" s="193"/>
      <c r="AI63" s="227"/>
      <c r="AJ63" s="227"/>
      <c r="AK63" s="227"/>
      <c r="AL63" s="227"/>
      <c r="AM63" s="227"/>
      <c r="AN63" s="193"/>
      <c r="AO63" s="193"/>
      <c r="AP63" s="193"/>
      <c r="AQ63" s="227"/>
      <c r="AR63" s="227"/>
      <c r="AS63" s="227"/>
      <c r="AT63" s="227"/>
      <c r="AU63" s="193"/>
      <c r="AV63" s="193"/>
      <c r="AW63" s="193"/>
      <c r="AX63" s="228"/>
      <c r="AY63" s="228"/>
      <c r="AZ63" s="228"/>
      <c r="BA63" s="193"/>
      <c r="BB63" s="229"/>
      <c r="BC63" s="229"/>
      <c r="BD63" s="193"/>
      <c r="BE63" s="229"/>
      <c r="BF63" s="229"/>
      <c r="BG63" s="193"/>
      <c r="BH63" s="193"/>
      <c r="BI63" s="229"/>
      <c r="BJ63" s="229"/>
      <c r="BK63" s="193"/>
      <c r="BL63" s="229"/>
      <c r="BM63" s="229"/>
      <c r="BN63" s="193"/>
      <c r="BO63" s="193"/>
      <c r="BP63" s="203"/>
      <c r="BQ63" s="193"/>
      <c r="BR63" s="193"/>
      <c r="BS63" s="206"/>
      <c r="BT63" s="193"/>
      <c r="BU63" s="193"/>
    </row>
    <row r="64" spans="2:73">
      <c r="B64" s="192"/>
      <c r="C64" s="224"/>
      <c r="D64" s="224"/>
      <c r="E64" s="224"/>
      <c r="F64" s="224"/>
      <c r="G64" s="224"/>
      <c r="H64" s="192"/>
      <c r="I64" s="224"/>
      <c r="J64" s="224"/>
      <c r="K64" s="224"/>
      <c r="L64" s="224"/>
      <c r="M64" s="224"/>
      <c r="N64" s="192"/>
      <c r="O64" s="192"/>
      <c r="P64" s="192"/>
      <c r="Q64" s="222"/>
      <c r="R64" s="222"/>
      <c r="S64" s="222"/>
      <c r="T64" s="192"/>
      <c r="U64" s="192"/>
      <c r="V64" s="222"/>
      <c r="W64" s="222"/>
      <c r="X64" s="222"/>
      <c r="Y64" s="222"/>
      <c r="Z64" s="222"/>
      <c r="AA64" s="192"/>
      <c r="AB64" s="192"/>
      <c r="AC64" s="222"/>
      <c r="AD64" s="222"/>
      <c r="AE64" s="222"/>
      <c r="AF64" s="222"/>
      <c r="AG64" s="222"/>
      <c r="AH64" s="192"/>
      <c r="AI64" s="222"/>
      <c r="AJ64" s="222"/>
      <c r="AK64" s="222"/>
      <c r="AL64" s="222"/>
      <c r="AM64" s="222"/>
      <c r="AN64" s="192"/>
      <c r="AO64" s="192"/>
      <c r="AP64" s="192"/>
      <c r="AQ64" s="222"/>
      <c r="AR64" s="222"/>
      <c r="AS64" s="222"/>
      <c r="AT64" s="222"/>
      <c r="AU64" s="192"/>
      <c r="AV64" s="192"/>
      <c r="AW64" s="192"/>
      <c r="AX64" s="225"/>
      <c r="AY64" s="225"/>
      <c r="AZ64" s="225"/>
      <c r="BA64" s="192"/>
      <c r="BB64" s="226"/>
      <c r="BC64" s="226"/>
      <c r="BD64" s="192"/>
      <c r="BE64" s="226"/>
      <c r="BF64" s="226"/>
      <c r="BG64" s="192"/>
      <c r="BH64" s="192"/>
      <c r="BI64" s="226"/>
      <c r="BJ64" s="226"/>
      <c r="BK64" s="192"/>
      <c r="BL64" s="226"/>
      <c r="BM64" s="226"/>
      <c r="BN64" s="192"/>
      <c r="BO64" s="192"/>
      <c r="BP64" s="205"/>
      <c r="BQ64" s="192"/>
      <c r="BR64" s="192"/>
      <c r="BS64" s="204"/>
      <c r="BT64" s="192"/>
      <c r="BU64" s="192"/>
    </row>
    <row r="65" spans="2:73">
      <c r="B65" s="193"/>
      <c r="C65" s="223"/>
      <c r="D65" s="223"/>
      <c r="E65" s="223"/>
      <c r="F65" s="223"/>
      <c r="G65" s="223"/>
      <c r="H65" s="193"/>
      <c r="I65" s="223"/>
      <c r="J65" s="223"/>
      <c r="K65" s="223"/>
      <c r="L65" s="223"/>
      <c r="M65" s="223"/>
      <c r="N65" s="193"/>
      <c r="O65" s="193"/>
      <c r="P65" s="193"/>
      <c r="Q65" s="227"/>
      <c r="R65" s="227"/>
      <c r="S65" s="227"/>
      <c r="T65" s="193"/>
      <c r="U65" s="193"/>
      <c r="V65" s="227"/>
      <c r="W65" s="227"/>
      <c r="X65" s="227"/>
      <c r="Y65" s="227"/>
      <c r="Z65" s="227"/>
      <c r="AA65" s="193"/>
      <c r="AB65" s="193"/>
      <c r="AC65" s="227"/>
      <c r="AD65" s="227"/>
      <c r="AE65" s="227"/>
      <c r="AF65" s="227"/>
      <c r="AG65" s="227"/>
      <c r="AH65" s="193"/>
      <c r="AI65" s="227"/>
      <c r="AJ65" s="227"/>
      <c r="AK65" s="227"/>
      <c r="AL65" s="227"/>
      <c r="AM65" s="227"/>
      <c r="AN65" s="193"/>
      <c r="AO65" s="193"/>
      <c r="AP65" s="193"/>
      <c r="AQ65" s="227"/>
      <c r="AR65" s="227"/>
      <c r="AS65" s="227"/>
      <c r="AT65" s="227"/>
      <c r="AU65" s="193"/>
      <c r="AV65" s="193"/>
      <c r="AW65" s="193"/>
      <c r="AX65" s="228"/>
      <c r="AY65" s="228"/>
      <c r="AZ65" s="228"/>
      <c r="BA65" s="193"/>
      <c r="BB65" s="229"/>
      <c r="BC65" s="229"/>
      <c r="BD65" s="193"/>
      <c r="BE65" s="229"/>
      <c r="BF65" s="229"/>
      <c r="BG65" s="193"/>
      <c r="BH65" s="193"/>
      <c r="BI65" s="229"/>
      <c r="BJ65" s="229"/>
      <c r="BK65" s="193"/>
      <c r="BL65" s="229"/>
      <c r="BM65" s="229"/>
      <c r="BN65" s="193"/>
      <c r="BO65" s="193"/>
      <c r="BP65" s="203"/>
      <c r="BQ65" s="193"/>
      <c r="BR65" s="193"/>
      <c r="BS65" s="206"/>
      <c r="BT65" s="193"/>
      <c r="BU65" s="193"/>
    </row>
    <row r="66" spans="2:73">
      <c r="B66" s="192"/>
      <c r="C66" s="224"/>
      <c r="D66" s="224"/>
      <c r="E66" s="224"/>
      <c r="F66" s="224"/>
      <c r="G66" s="224"/>
      <c r="H66" s="192"/>
      <c r="I66" s="224"/>
      <c r="J66" s="224"/>
      <c r="K66" s="224"/>
      <c r="L66" s="224"/>
      <c r="M66" s="224"/>
      <c r="N66" s="192"/>
      <c r="O66" s="192"/>
      <c r="P66" s="192"/>
      <c r="Q66" s="222"/>
      <c r="R66" s="222"/>
      <c r="S66" s="222"/>
      <c r="T66" s="192"/>
      <c r="U66" s="192"/>
      <c r="V66" s="222"/>
      <c r="W66" s="222"/>
      <c r="X66" s="222"/>
      <c r="Y66" s="222"/>
      <c r="Z66" s="222"/>
      <c r="AA66" s="192"/>
      <c r="AB66" s="192"/>
      <c r="AC66" s="222"/>
      <c r="AD66" s="222"/>
      <c r="AE66" s="222"/>
      <c r="AF66" s="222"/>
      <c r="AG66" s="222"/>
      <c r="AH66" s="192"/>
      <c r="AI66" s="222"/>
      <c r="AJ66" s="222"/>
      <c r="AK66" s="222"/>
      <c r="AL66" s="222"/>
      <c r="AM66" s="222"/>
      <c r="AN66" s="192"/>
      <c r="AO66" s="192"/>
      <c r="AP66" s="192"/>
      <c r="AQ66" s="222"/>
      <c r="AR66" s="222"/>
      <c r="AS66" s="222"/>
      <c r="AT66" s="222"/>
      <c r="AU66" s="192"/>
      <c r="AV66" s="192"/>
      <c r="AW66" s="192"/>
      <c r="AX66" s="225"/>
      <c r="AY66" s="225"/>
      <c r="AZ66" s="225"/>
      <c r="BA66" s="192"/>
      <c r="BB66" s="226"/>
      <c r="BC66" s="226"/>
      <c r="BD66" s="192"/>
      <c r="BE66" s="226"/>
      <c r="BF66" s="226"/>
      <c r="BG66" s="192"/>
      <c r="BH66" s="192"/>
      <c r="BI66" s="226"/>
      <c r="BJ66" s="226"/>
      <c r="BK66" s="192"/>
      <c r="BL66" s="226"/>
      <c r="BM66" s="226"/>
      <c r="BN66" s="192"/>
      <c r="BO66" s="192"/>
      <c r="BP66" s="205"/>
      <c r="BQ66" s="192"/>
      <c r="BR66" s="192"/>
      <c r="BS66" s="204"/>
      <c r="BT66" s="192"/>
      <c r="BU66" s="192"/>
    </row>
    <row r="67" spans="2:73">
      <c r="B67" s="193"/>
      <c r="C67" s="223"/>
      <c r="D67" s="223"/>
      <c r="E67" s="223"/>
      <c r="F67" s="223"/>
      <c r="G67" s="223"/>
      <c r="H67" s="193"/>
      <c r="I67" s="223"/>
      <c r="J67" s="223"/>
      <c r="K67" s="223"/>
      <c r="L67" s="223"/>
      <c r="M67" s="223"/>
      <c r="N67" s="193"/>
      <c r="O67" s="193"/>
      <c r="P67" s="193"/>
      <c r="Q67" s="227"/>
      <c r="R67" s="227"/>
      <c r="S67" s="227"/>
      <c r="T67" s="193"/>
      <c r="U67" s="193"/>
      <c r="V67" s="227"/>
      <c r="W67" s="227"/>
      <c r="X67" s="227"/>
      <c r="Y67" s="227"/>
      <c r="Z67" s="227"/>
      <c r="AA67" s="193"/>
      <c r="AB67" s="193"/>
      <c r="AC67" s="227"/>
      <c r="AD67" s="227"/>
      <c r="AE67" s="227"/>
      <c r="AF67" s="227"/>
      <c r="AG67" s="227"/>
      <c r="AH67" s="193"/>
      <c r="AI67" s="227"/>
      <c r="AJ67" s="227"/>
      <c r="AK67" s="227"/>
      <c r="AL67" s="227"/>
      <c r="AM67" s="227"/>
      <c r="AN67" s="193"/>
      <c r="AO67" s="193"/>
      <c r="AP67" s="193"/>
      <c r="AQ67" s="227"/>
      <c r="AR67" s="227"/>
      <c r="AS67" s="227"/>
      <c r="AT67" s="227"/>
      <c r="AU67" s="193"/>
      <c r="AV67" s="193"/>
      <c r="AW67" s="193"/>
      <c r="AX67" s="228"/>
      <c r="AY67" s="228"/>
      <c r="AZ67" s="228"/>
      <c r="BA67" s="193"/>
      <c r="BB67" s="229"/>
      <c r="BC67" s="229"/>
      <c r="BD67" s="193"/>
      <c r="BE67" s="229"/>
      <c r="BF67" s="229"/>
      <c r="BG67" s="193"/>
      <c r="BH67" s="193"/>
      <c r="BI67" s="229"/>
      <c r="BJ67" s="229"/>
      <c r="BK67" s="193"/>
      <c r="BL67" s="229"/>
      <c r="BM67" s="229"/>
      <c r="BN67" s="193"/>
      <c r="BO67" s="193"/>
      <c r="BP67" s="203"/>
      <c r="BQ67" s="193"/>
      <c r="BR67" s="193"/>
      <c r="BS67" s="206"/>
      <c r="BT67" s="193"/>
      <c r="BU67" s="193"/>
    </row>
    <row r="68" spans="2:73">
      <c r="B68" s="192"/>
      <c r="C68" s="224"/>
      <c r="D68" s="224"/>
      <c r="E68" s="224"/>
      <c r="F68" s="224"/>
      <c r="G68" s="224"/>
      <c r="H68" s="192"/>
      <c r="I68" s="224"/>
      <c r="J68" s="224"/>
      <c r="K68" s="224"/>
      <c r="L68" s="224"/>
      <c r="M68" s="224"/>
      <c r="N68" s="192"/>
      <c r="O68" s="192"/>
      <c r="P68" s="192"/>
      <c r="Q68" s="222"/>
      <c r="R68" s="222"/>
      <c r="S68" s="222"/>
      <c r="T68" s="192"/>
      <c r="U68" s="192"/>
      <c r="V68" s="222"/>
      <c r="W68" s="222"/>
      <c r="X68" s="222"/>
      <c r="Y68" s="222"/>
      <c r="Z68" s="222"/>
      <c r="AA68" s="192"/>
      <c r="AB68" s="192"/>
      <c r="AC68" s="222"/>
      <c r="AD68" s="222"/>
      <c r="AE68" s="222"/>
      <c r="AF68" s="222"/>
      <c r="AG68" s="222"/>
      <c r="AH68" s="192"/>
      <c r="AI68" s="222"/>
      <c r="AJ68" s="222"/>
      <c r="AK68" s="222"/>
      <c r="AL68" s="222"/>
      <c r="AM68" s="222"/>
      <c r="AN68" s="192"/>
      <c r="AO68" s="192"/>
      <c r="AP68" s="192"/>
      <c r="AQ68" s="222"/>
      <c r="AR68" s="222"/>
      <c r="AS68" s="222"/>
      <c r="AT68" s="222"/>
      <c r="AU68" s="192"/>
      <c r="AV68" s="192"/>
      <c r="AW68" s="192"/>
      <c r="AX68" s="225"/>
      <c r="AY68" s="225"/>
      <c r="AZ68" s="225"/>
      <c r="BA68" s="192"/>
      <c r="BB68" s="226"/>
      <c r="BC68" s="226"/>
      <c r="BD68" s="192"/>
      <c r="BE68" s="226"/>
      <c r="BF68" s="226"/>
      <c r="BG68" s="192"/>
      <c r="BH68" s="192"/>
      <c r="BI68" s="226"/>
      <c r="BJ68" s="226"/>
      <c r="BK68" s="192"/>
      <c r="BL68" s="226"/>
      <c r="BM68" s="226"/>
      <c r="BN68" s="192"/>
      <c r="BO68" s="192"/>
      <c r="BP68" s="205"/>
      <c r="BQ68" s="192"/>
      <c r="BR68" s="192"/>
      <c r="BS68" s="204"/>
      <c r="BT68" s="192"/>
      <c r="BU68" s="192"/>
    </row>
    <row r="69" spans="2:73">
      <c r="B69" s="193"/>
      <c r="C69" s="223"/>
      <c r="D69" s="223"/>
      <c r="E69" s="223"/>
      <c r="F69" s="223"/>
      <c r="G69" s="223"/>
      <c r="H69" s="193"/>
      <c r="I69" s="223"/>
      <c r="J69" s="223"/>
      <c r="K69" s="223"/>
      <c r="L69" s="223"/>
      <c r="M69" s="223"/>
      <c r="N69" s="193"/>
      <c r="O69" s="193"/>
      <c r="P69" s="193"/>
      <c r="Q69" s="227"/>
      <c r="R69" s="227"/>
      <c r="S69" s="227"/>
      <c r="T69" s="193"/>
      <c r="U69" s="193"/>
      <c r="V69" s="227"/>
      <c r="W69" s="227"/>
      <c r="X69" s="227"/>
      <c r="Y69" s="227"/>
      <c r="Z69" s="227"/>
      <c r="AA69" s="193"/>
      <c r="AB69" s="193"/>
      <c r="AC69" s="227"/>
      <c r="AD69" s="227"/>
      <c r="AE69" s="227"/>
      <c r="AF69" s="227"/>
      <c r="AG69" s="227"/>
      <c r="AH69" s="193"/>
      <c r="AI69" s="227"/>
      <c r="AJ69" s="227"/>
      <c r="AK69" s="227"/>
      <c r="AL69" s="227"/>
      <c r="AM69" s="227"/>
      <c r="AN69" s="193"/>
      <c r="AO69" s="193"/>
      <c r="AP69" s="193"/>
      <c r="AQ69" s="227"/>
      <c r="AR69" s="227"/>
      <c r="AS69" s="227"/>
      <c r="AT69" s="227"/>
      <c r="AU69" s="193"/>
      <c r="AV69" s="193"/>
      <c r="AW69" s="193"/>
      <c r="AX69" s="228"/>
      <c r="AY69" s="228"/>
      <c r="AZ69" s="228"/>
      <c r="BA69" s="193"/>
      <c r="BB69" s="229"/>
      <c r="BC69" s="229"/>
      <c r="BD69" s="193"/>
      <c r="BE69" s="229"/>
      <c r="BF69" s="229"/>
      <c r="BG69" s="193"/>
      <c r="BH69" s="193"/>
      <c r="BI69" s="229"/>
      <c r="BJ69" s="229"/>
      <c r="BK69" s="193"/>
      <c r="BL69" s="229"/>
      <c r="BM69" s="229"/>
      <c r="BN69" s="193"/>
      <c r="BO69" s="193"/>
      <c r="BP69" s="203"/>
      <c r="BQ69" s="193"/>
      <c r="BR69" s="193"/>
      <c r="BS69" s="206"/>
      <c r="BT69" s="193"/>
      <c r="BU69" s="193"/>
    </row>
    <row r="70" spans="2:73" ht="15.75" customHeight="1">
      <c r="B70" s="192"/>
      <c r="C70" s="224"/>
      <c r="D70" s="224"/>
      <c r="E70" s="224"/>
      <c r="F70" s="224"/>
      <c r="G70" s="224"/>
      <c r="H70" s="192"/>
      <c r="I70" s="224"/>
      <c r="J70" s="224"/>
      <c r="K70" s="224"/>
      <c r="L70" s="224"/>
      <c r="M70" s="224"/>
      <c r="N70" s="192"/>
      <c r="O70" s="192"/>
      <c r="P70" s="192"/>
      <c r="Q70" s="222"/>
      <c r="R70" s="222"/>
      <c r="S70" s="222"/>
      <c r="T70" s="192"/>
      <c r="U70" s="192"/>
      <c r="V70" s="222"/>
      <c r="W70" s="222"/>
      <c r="X70" s="222"/>
      <c r="Y70" s="222"/>
      <c r="Z70" s="222"/>
      <c r="AA70" s="192"/>
      <c r="AB70" s="192"/>
      <c r="AC70" s="222"/>
      <c r="AD70" s="222"/>
      <c r="AE70" s="222"/>
      <c r="AF70" s="222"/>
      <c r="AG70" s="222"/>
      <c r="AH70" s="192"/>
      <c r="AI70" s="222"/>
      <c r="AJ70" s="222"/>
      <c r="AK70" s="222"/>
      <c r="AL70" s="222"/>
      <c r="AM70" s="222"/>
      <c r="AN70" s="192"/>
      <c r="AO70" s="192"/>
      <c r="AP70" s="192"/>
      <c r="AQ70" s="222"/>
      <c r="AR70" s="222"/>
      <c r="AS70" s="222"/>
      <c r="AT70" s="222"/>
      <c r="AU70" s="192"/>
      <c r="AV70" s="192"/>
      <c r="AW70" s="192"/>
      <c r="AX70" s="225"/>
      <c r="AY70" s="225"/>
      <c r="AZ70" s="225"/>
      <c r="BA70" s="192"/>
      <c r="BB70" s="226"/>
      <c r="BC70" s="226"/>
      <c r="BD70" s="192"/>
      <c r="BE70" s="226"/>
      <c r="BF70" s="226"/>
      <c r="BG70" s="192"/>
      <c r="BH70" s="192"/>
      <c r="BI70" s="226"/>
      <c r="BJ70" s="226"/>
      <c r="BK70" s="192"/>
      <c r="BL70" s="226"/>
      <c r="BM70" s="226"/>
      <c r="BN70" s="192"/>
      <c r="BO70" s="192"/>
      <c r="BP70" s="205"/>
      <c r="BQ70" s="192"/>
      <c r="BR70" s="192"/>
      <c r="BS70" s="204"/>
      <c r="BT70" s="192"/>
      <c r="BU70" s="192"/>
    </row>
    <row r="72" spans="2:73" ht="25.5" customHeight="1">
      <c r="C72" s="221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</row>
    <row r="73" spans="2:73" ht="12.75" customHeight="1"/>
    <row r="74" spans="2:73" ht="25.5" customHeight="1">
      <c r="Q74" s="218"/>
      <c r="R74" s="218"/>
      <c r="S74" s="218"/>
      <c r="V74" s="218"/>
      <c r="W74" s="218"/>
      <c r="X74" s="218"/>
      <c r="Y74" s="218"/>
      <c r="Z74" s="218"/>
      <c r="AC74" s="218"/>
      <c r="AD74" s="218"/>
      <c r="AE74" s="218"/>
      <c r="AF74" s="218"/>
      <c r="AG74" s="218"/>
      <c r="AK74" s="218"/>
      <c r="AL74" s="218"/>
      <c r="AM74" s="218"/>
      <c r="AN74" s="218"/>
      <c r="AO74" s="218"/>
      <c r="AR74" s="218"/>
      <c r="AS74" s="218"/>
      <c r="AT74" s="218"/>
      <c r="AU74" s="218"/>
      <c r="AX74" s="218"/>
      <c r="AY74" s="218"/>
      <c r="AZ74" s="218"/>
      <c r="BB74" s="218"/>
      <c r="BC74" s="218"/>
      <c r="BE74" s="218"/>
      <c r="BF74" s="218"/>
      <c r="BI74" s="218"/>
      <c r="BJ74" s="218"/>
      <c r="BL74" s="218"/>
      <c r="BM74" s="218"/>
      <c r="BP74" s="207"/>
      <c r="BS74" s="207"/>
    </row>
    <row r="75" spans="2:73" ht="12.75" customHeight="1">
      <c r="C75" s="218"/>
      <c r="D75" s="218"/>
      <c r="E75" s="218"/>
      <c r="F75" s="218"/>
      <c r="G75" s="218"/>
      <c r="I75" s="218"/>
      <c r="J75" s="218"/>
      <c r="K75" s="218"/>
      <c r="L75" s="218"/>
      <c r="M75" s="218"/>
      <c r="Q75" s="219"/>
      <c r="R75" s="219"/>
      <c r="S75" s="219"/>
      <c r="V75" s="219"/>
      <c r="W75" s="219"/>
      <c r="X75" s="219"/>
      <c r="Y75" s="219"/>
      <c r="Z75" s="219"/>
      <c r="AC75" s="219"/>
      <c r="AD75" s="219"/>
      <c r="AE75" s="219"/>
      <c r="AF75" s="219"/>
      <c r="AG75" s="219"/>
      <c r="AL75" s="219"/>
      <c r="AM75" s="219"/>
      <c r="AS75" s="219"/>
      <c r="AT75" s="219"/>
    </row>
    <row r="76" spans="2:73">
      <c r="C76" s="220"/>
      <c r="D76" s="220"/>
      <c r="E76" s="220"/>
      <c r="F76" s="220"/>
    </row>
    <row r="77" spans="2:73">
      <c r="B77" s="193"/>
      <c r="C77" s="223"/>
      <c r="D77" s="223"/>
      <c r="E77" s="223"/>
      <c r="F77" s="223"/>
      <c r="G77" s="223"/>
      <c r="H77" s="193"/>
      <c r="I77" s="223"/>
      <c r="J77" s="223"/>
      <c r="K77" s="223"/>
      <c r="L77" s="223"/>
      <c r="M77" s="223"/>
      <c r="N77" s="193"/>
      <c r="O77" s="193"/>
      <c r="P77" s="193"/>
      <c r="Q77" s="227"/>
      <c r="R77" s="227"/>
      <c r="S77" s="227"/>
      <c r="T77" s="193"/>
      <c r="U77" s="193"/>
      <c r="V77" s="227"/>
      <c r="W77" s="227"/>
      <c r="X77" s="227"/>
      <c r="Y77" s="227"/>
      <c r="Z77" s="227"/>
      <c r="AA77" s="193"/>
      <c r="AB77" s="193"/>
      <c r="AC77" s="227"/>
      <c r="AD77" s="227"/>
      <c r="AE77" s="227"/>
      <c r="AF77" s="227"/>
      <c r="AG77" s="227"/>
      <c r="AH77" s="193"/>
      <c r="AI77" s="227"/>
      <c r="AJ77" s="227"/>
      <c r="AK77" s="227"/>
      <c r="AL77" s="227"/>
      <c r="AM77" s="227"/>
      <c r="AN77" s="193"/>
      <c r="AO77" s="193"/>
      <c r="AP77" s="193"/>
      <c r="AQ77" s="227"/>
      <c r="AR77" s="227"/>
      <c r="AS77" s="227"/>
      <c r="AT77" s="227"/>
      <c r="AU77" s="193"/>
      <c r="AV77" s="193"/>
      <c r="AW77" s="193"/>
      <c r="AX77" s="228"/>
      <c r="AY77" s="228"/>
      <c r="AZ77" s="228"/>
      <c r="BA77" s="193"/>
      <c r="BB77" s="229"/>
      <c r="BC77" s="229"/>
      <c r="BD77" s="193"/>
      <c r="BE77" s="229"/>
      <c r="BF77" s="229"/>
      <c r="BG77" s="193"/>
      <c r="BH77" s="193"/>
      <c r="BI77" s="229"/>
      <c r="BJ77" s="229"/>
      <c r="BK77" s="193"/>
      <c r="BL77" s="229"/>
      <c r="BM77" s="229"/>
      <c r="BN77" s="193"/>
      <c r="BO77" s="193"/>
      <c r="BP77" s="203"/>
      <c r="BQ77" s="193"/>
      <c r="BR77" s="193"/>
      <c r="BS77" s="206"/>
      <c r="BT77" s="193"/>
      <c r="BU77" s="193"/>
    </row>
    <row r="78" spans="2:73">
      <c r="B78" s="192"/>
      <c r="C78" s="224"/>
      <c r="D78" s="224"/>
      <c r="E78" s="224"/>
      <c r="F78" s="224"/>
      <c r="G78" s="224"/>
      <c r="H78" s="192"/>
      <c r="I78" s="224"/>
      <c r="J78" s="224"/>
      <c r="K78" s="224"/>
      <c r="L78" s="224"/>
      <c r="M78" s="224"/>
      <c r="N78" s="192"/>
      <c r="O78" s="192"/>
      <c r="P78" s="192"/>
      <c r="Q78" s="222"/>
      <c r="R78" s="222"/>
      <c r="S78" s="222"/>
      <c r="T78" s="192"/>
      <c r="U78" s="192"/>
      <c r="V78" s="222"/>
      <c r="W78" s="222"/>
      <c r="X78" s="222"/>
      <c r="Y78" s="222"/>
      <c r="Z78" s="222"/>
      <c r="AA78" s="192"/>
      <c r="AB78" s="192"/>
      <c r="AC78" s="222"/>
      <c r="AD78" s="222"/>
      <c r="AE78" s="222"/>
      <c r="AF78" s="222"/>
      <c r="AG78" s="222"/>
      <c r="AH78" s="192"/>
      <c r="AI78" s="222"/>
      <c r="AJ78" s="222"/>
      <c r="AK78" s="222"/>
      <c r="AL78" s="222"/>
      <c r="AM78" s="222"/>
      <c r="AN78" s="192"/>
      <c r="AO78" s="192"/>
      <c r="AP78" s="192"/>
      <c r="AQ78" s="222"/>
      <c r="AR78" s="222"/>
      <c r="AS78" s="222"/>
      <c r="AT78" s="222"/>
      <c r="AU78" s="192"/>
      <c r="AV78" s="192"/>
      <c r="AW78" s="192"/>
      <c r="AX78" s="225"/>
      <c r="AY78" s="225"/>
      <c r="AZ78" s="225"/>
      <c r="BA78" s="192"/>
      <c r="BB78" s="226"/>
      <c r="BC78" s="226"/>
      <c r="BD78" s="192"/>
      <c r="BE78" s="226"/>
      <c r="BF78" s="226"/>
      <c r="BG78" s="192"/>
      <c r="BH78" s="192"/>
      <c r="BI78" s="226"/>
      <c r="BJ78" s="226"/>
      <c r="BK78" s="192"/>
      <c r="BL78" s="226"/>
      <c r="BM78" s="226"/>
      <c r="BN78" s="192"/>
      <c r="BO78" s="192"/>
      <c r="BP78" s="205"/>
      <c r="BQ78" s="192"/>
      <c r="BR78" s="192"/>
      <c r="BS78" s="204"/>
      <c r="BT78" s="192"/>
      <c r="BU78" s="192"/>
    </row>
    <row r="79" spans="2:73" ht="15.75" customHeight="1">
      <c r="B79" s="193"/>
      <c r="C79" s="223"/>
      <c r="D79" s="223"/>
      <c r="E79" s="223"/>
      <c r="F79" s="223"/>
      <c r="G79" s="223"/>
      <c r="H79" s="193"/>
      <c r="I79" s="223"/>
      <c r="J79" s="223"/>
      <c r="K79" s="223"/>
      <c r="L79" s="223"/>
      <c r="M79" s="223"/>
      <c r="N79" s="193"/>
      <c r="O79" s="193"/>
      <c r="P79" s="193"/>
      <c r="Q79" s="227"/>
      <c r="R79" s="227"/>
      <c r="S79" s="227"/>
      <c r="T79" s="193"/>
      <c r="U79" s="193"/>
      <c r="V79" s="227"/>
      <c r="W79" s="227"/>
      <c r="X79" s="227"/>
      <c r="Y79" s="227"/>
      <c r="Z79" s="227"/>
      <c r="AA79" s="193"/>
      <c r="AB79" s="193"/>
      <c r="AC79" s="227"/>
      <c r="AD79" s="227"/>
      <c r="AE79" s="227"/>
      <c r="AF79" s="227"/>
      <c r="AG79" s="227"/>
      <c r="AH79" s="193"/>
      <c r="AI79" s="227"/>
      <c r="AJ79" s="227"/>
      <c r="AK79" s="227"/>
      <c r="AL79" s="227"/>
      <c r="AM79" s="227"/>
      <c r="AN79" s="193"/>
      <c r="AO79" s="193"/>
      <c r="AP79" s="193"/>
      <c r="AQ79" s="227"/>
      <c r="AR79" s="227"/>
      <c r="AS79" s="227"/>
      <c r="AT79" s="227"/>
      <c r="AU79" s="193"/>
      <c r="AV79" s="193"/>
      <c r="AW79" s="193"/>
      <c r="AX79" s="228"/>
      <c r="AY79" s="228"/>
      <c r="AZ79" s="228"/>
      <c r="BA79" s="193"/>
      <c r="BB79" s="229"/>
      <c r="BC79" s="229"/>
      <c r="BD79" s="193"/>
      <c r="BE79" s="229"/>
      <c r="BF79" s="229"/>
      <c r="BG79" s="193"/>
      <c r="BH79" s="193"/>
      <c r="BI79" s="229"/>
      <c r="BJ79" s="229"/>
      <c r="BK79" s="193"/>
      <c r="BL79" s="229"/>
      <c r="BM79" s="229"/>
      <c r="BN79" s="193"/>
      <c r="BO79" s="193"/>
      <c r="BP79" s="203"/>
      <c r="BQ79" s="193"/>
      <c r="BR79" s="193"/>
      <c r="BS79" s="206"/>
      <c r="BT79" s="193"/>
      <c r="BU79" s="193"/>
    </row>
    <row r="80" spans="2:73">
      <c r="B80" s="192"/>
      <c r="C80" s="224"/>
      <c r="D80" s="224"/>
      <c r="E80" s="224"/>
      <c r="F80" s="224"/>
      <c r="G80" s="224"/>
      <c r="H80" s="192"/>
      <c r="I80" s="224"/>
      <c r="J80" s="224"/>
      <c r="K80" s="224"/>
      <c r="L80" s="224"/>
      <c r="M80" s="224"/>
      <c r="N80" s="192"/>
      <c r="O80" s="192"/>
      <c r="P80" s="192"/>
      <c r="Q80" s="222"/>
      <c r="R80" s="222"/>
      <c r="S80" s="222"/>
      <c r="T80" s="192"/>
      <c r="U80" s="192"/>
      <c r="V80" s="222"/>
      <c r="W80" s="222"/>
      <c r="X80" s="222"/>
      <c r="Y80" s="222"/>
      <c r="Z80" s="222"/>
      <c r="AA80" s="192"/>
      <c r="AB80" s="192"/>
      <c r="AC80" s="222"/>
      <c r="AD80" s="222"/>
      <c r="AE80" s="222"/>
      <c r="AF80" s="222"/>
      <c r="AG80" s="222"/>
      <c r="AH80" s="192"/>
      <c r="AI80" s="222"/>
      <c r="AJ80" s="222"/>
      <c r="AK80" s="222"/>
      <c r="AL80" s="222"/>
      <c r="AM80" s="222"/>
      <c r="AN80" s="192"/>
      <c r="AO80" s="192"/>
      <c r="AP80" s="192"/>
      <c r="AQ80" s="222"/>
      <c r="AR80" s="222"/>
      <c r="AS80" s="222"/>
      <c r="AT80" s="222"/>
      <c r="AU80" s="192"/>
      <c r="AV80" s="192"/>
      <c r="AW80" s="192"/>
      <c r="AX80" s="225"/>
      <c r="AY80" s="225"/>
      <c r="AZ80" s="225"/>
      <c r="BA80" s="192"/>
      <c r="BB80" s="226"/>
      <c r="BC80" s="226"/>
      <c r="BD80" s="192"/>
      <c r="BE80" s="226"/>
      <c r="BF80" s="226"/>
      <c r="BG80" s="192"/>
      <c r="BH80" s="192"/>
      <c r="BI80" s="226"/>
      <c r="BJ80" s="226"/>
      <c r="BK80" s="192"/>
      <c r="BL80" s="226"/>
      <c r="BM80" s="226"/>
      <c r="BN80" s="192"/>
      <c r="BO80" s="192"/>
      <c r="BP80" s="205"/>
      <c r="BQ80" s="192"/>
      <c r="BR80" s="192"/>
      <c r="BS80" s="204"/>
      <c r="BT80" s="192"/>
      <c r="BU80" s="192"/>
    </row>
    <row r="81" spans="2:73" ht="25.5" customHeight="1">
      <c r="B81" s="193"/>
      <c r="C81" s="223"/>
      <c r="D81" s="223"/>
      <c r="E81" s="223"/>
      <c r="F81" s="223"/>
      <c r="G81" s="223"/>
      <c r="H81" s="193"/>
      <c r="I81" s="223"/>
      <c r="J81" s="223"/>
      <c r="K81" s="223"/>
      <c r="L81" s="223"/>
      <c r="M81" s="223"/>
      <c r="N81" s="193"/>
      <c r="O81" s="193"/>
      <c r="P81" s="193"/>
      <c r="Q81" s="227"/>
      <c r="R81" s="227"/>
      <c r="S81" s="227"/>
      <c r="T81" s="193"/>
      <c r="U81" s="193"/>
      <c r="V81" s="227"/>
      <c r="W81" s="227"/>
      <c r="X81" s="227"/>
      <c r="Y81" s="227"/>
      <c r="Z81" s="227"/>
      <c r="AA81" s="193"/>
      <c r="AB81" s="193"/>
      <c r="AC81" s="227"/>
      <c r="AD81" s="227"/>
      <c r="AE81" s="227"/>
      <c r="AF81" s="227"/>
      <c r="AG81" s="227"/>
      <c r="AH81" s="193"/>
      <c r="AI81" s="227"/>
      <c r="AJ81" s="227"/>
      <c r="AK81" s="227"/>
      <c r="AL81" s="227"/>
      <c r="AM81" s="227"/>
      <c r="AN81" s="193"/>
      <c r="AO81" s="193"/>
      <c r="AP81" s="193"/>
      <c r="AQ81" s="227"/>
      <c r="AR81" s="227"/>
      <c r="AS81" s="227"/>
      <c r="AT81" s="227"/>
      <c r="AU81" s="193"/>
      <c r="AV81" s="193"/>
      <c r="AW81" s="193"/>
      <c r="AX81" s="228"/>
      <c r="AY81" s="228"/>
      <c r="AZ81" s="228"/>
      <c r="BA81" s="193"/>
      <c r="BB81" s="229"/>
      <c r="BC81" s="229"/>
      <c r="BD81" s="193"/>
      <c r="BE81" s="229"/>
      <c r="BF81" s="229"/>
      <c r="BG81" s="193"/>
      <c r="BH81" s="193"/>
      <c r="BI81" s="229"/>
      <c r="BJ81" s="229"/>
      <c r="BK81" s="193"/>
      <c r="BL81" s="229"/>
      <c r="BM81" s="229"/>
      <c r="BN81" s="193"/>
      <c r="BO81" s="193"/>
      <c r="BP81" s="203"/>
      <c r="BQ81" s="193"/>
      <c r="BR81" s="193"/>
      <c r="BS81" s="206"/>
      <c r="BT81" s="193"/>
      <c r="BU81" s="195"/>
    </row>
    <row r="82" spans="2:73" ht="12.75" customHeight="1">
      <c r="B82" s="192"/>
      <c r="C82" s="224"/>
      <c r="D82" s="224"/>
      <c r="E82" s="224"/>
      <c r="F82" s="224"/>
      <c r="G82" s="224"/>
      <c r="H82" s="192"/>
      <c r="I82" s="224"/>
      <c r="J82" s="224"/>
      <c r="K82" s="224"/>
      <c r="L82" s="224"/>
      <c r="M82" s="224"/>
      <c r="N82" s="192"/>
      <c r="O82" s="192"/>
      <c r="P82" s="192"/>
      <c r="Q82" s="222"/>
      <c r="R82" s="222"/>
      <c r="S82" s="222"/>
      <c r="T82" s="192"/>
      <c r="U82" s="192"/>
      <c r="V82" s="222"/>
      <c r="W82" s="222"/>
      <c r="X82" s="222"/>
      <c r="Y82" s="222"/>
      <c r="Z82" s="222"/>
      <c r="AA82" s="192"/>
      <c r="AB82" s="192"/>
      <c r="AC82" s="222"/>
      <c r="AD82" s="222"/>
      <c r="AE82" s="222"/>
      <c r="AF82" s="222"/>
      <c r="AG82" s="222"/>
      <c r="AH82" s="192"/>
      <c r="AI82" s="222"/>
      <c r="AJ82" s="222"/>
      <c r="AK82" s="222"/>
      <c r="AL82" s="222"/>
      <c r="AM82" s="222"/>
      <c r="AN82" s="192"/>
      <c r="AO82" s="192"/>
      <c r="AP82" s="192"/>
      <c r="AQ82" s="222"/>
      <c r="AR82" s="222"/>
      <c r="AS82" s="222"/>
      <c r="AT82" s="222"/>
      <c r="AU82" s="192"/>
      <c r="AV82" s="192"/>
      <c r="AW82" s="192"/>
      <c r="AX82" s="225"/>
      <c r="AY82" s="225"/>
      <c r="AZ82" s="225"/>
      <c r="BA82" s="192"/>
      <c r="BB82" s="226"/>
      <c r="BC82" s="226"/>
      <c r="BD82" s="192"/>
      <c r="BE82" s="226"/>
      <c r="BF82" s="226"/>
      <c r="BG82" s="192"/>
      <c r="BH82" s="192"/>
      <c r="BI82" s="226"/>
      <c r="BJ82" s="226"/>
      <c r="BK82" s="192"/>
      <c r="BL82" s="226"/>
      <c r="BM82" s="226"/>
      <c r="BN82" s="192"/>
      <c r="BO82" s="192"/>
      <c r="BP82" s="205"/>
      <c r="BQ82" s="192"/>
      <c r="BR82" s="192"/>
      <c r="BS82" s="204"/>
      <c r="BT82" s="192"/>
      <c r="BU82" s="194"/>
    </row>
    <row r="83" spans="2:73">
      <c r="B83" s="193"/>
      <c r="C83" s="223"/>
      <c r="D83" s="223"/>
      <c r="E83" s="223"/>
      <c r="F83" s="223"/>
      <c r="G83" s="223"/>
      <c r="H83" s="193"/>
      <c r="I83" s="223"/>
      <c r="J83" s="223"/>
      <c r="K83" s="223"/>
      <c r="L83" s="223"/>
      <c r="M83" s="223"/>
      <c r="N83" s="193"/>
      <c r="O83" s="193"/>
      <c r="P83" s="193"/>
      <c r="Q83" s="227"/>
      <c r="R83" s="227"/>
      <c r="S83" s="227"/>
      <c r="T83" s="193"/>
      <c r="U83" s="193"/>
      <c r="V83" s="227"/>
      <c r="W83" s="227"/>
      <c r="X83" s="227"/>
      <c r="Y83" s="227"/>
      <c r="Z83" s="227"/>
      <c r="AA83" s="193"/>
      <c r="AB83" s="193"/>
      <c r="AC83" s="227"/>
      <c r="AD83" s="227"/>
      <c r="AE83" s="227"/>
      <c r="AF83" s="227"/>
      <c r="AG83" s="227"/>
      <c r="AH83" s="193"/>
      <c r="AI83" s="227"/>
      <c r="AJ83" s="227"/>
      <c r="AK83" s="227"/>
      <c r="AL83" s="227"/>
      <c r="AM83" s="227"/>
      <c r="AN83" s="193"/>
      <c r="AO83" s="193"/>
      <c r="AP83" s="193"/>
      <c r="AQ83" s="227"/>
      <c r="AR83" s="227"/>
      <c r="AS83" s="227"/>
      <c r="AT83" s="227"/>
      <c r="AU83" s="193"/>
      <c r="AV83" s="193"/>
      <c r="AW83" s="193"/>
      <c r="AX83" s="228"/>
      <c r="AY83" s="228"/>
      <c r="AZ83" s="228"/>
      <c r="BA83" s="193"/>
      <c r="BB83" s="229"/>
      <c r="BC83" s="229"/>
      <c r="BD83" s="193"/>
      <c r="BE83" s="229"/>
      <c r="BF83" s="229"/>
      <c r="BG83" s="193"/>
      <c r="BH83" s="193"/>
      <c r="BI83" s="229"/>
      <c r="BJ83" s="229"/>
      <c r="BK83" s="193"/>
      <c r="BL83" s="229"/>
      <c r="BM83" s="229"/>
      <c r="BN83" s="193"/>
      <c r="BO83" s="193"/>
      <c r="BP83" s="203"/>
      <c r="BQ83" s="193"/>
      <c r="BR83" s="193"/>
      <c r="BS83" s="206"/>
      <c r="BT83" s="193"/>
      <c r="BU83" s="193"/>
    </row>
    <row r="84" spans="2:73">
      <c r="B84" s="192"/>
      <c r="C84" s="224"/>
      <c r="D84" s="224"/>
      <c r="E84" s="224"/>
      <c r="F84" s="224"/>
      <c r="G84" s="224"/>
      <c r="H84" s="192"/>
      <c r="I84" s="224"/>
      <c r="J84" s="224"/>
      <c r="K84" s="224"/>
      <c r="L84" s="224"/>
      <c r="M84" s="224"/>
      <c r="N84" s="192"/>
      <c r="O84" s="192"/>
      <c r="P84" s="192"/>
      <c r="Q84" s="222"/>
      <c r="R84" s="222"/>
      <c r="S84" s="222"/>
      <c r="T84" s="192"/>
      <c r="U84" s="192"/>
      <c r="V84" s="222"/>
      <c r="W84" s="222"/>
      <c r="X84" s="222"/>
      <c r="Y84" s="222"/>
      <c r="Z84" s="222"/>
      <c r="AA84" s="192"/>
      <c r="AB84" s="192"/>
      <c r="AC84" s="222"/>
      <c r="AD84" s="222"/>
      <c r="AE84" s="222"/>
      <c r="AF84" s="222"/>
      <c r="AG84" s="222"/>
      <c r="AH84" s="192"/>
      <c r="AI84" s="222"/>
      <c r="AJ84" s="222"/>
      <c r="AK84" s="222"/>
      <c r="AL84" s="222"/>
      <c r="AM84" s="222"/>
      <c r="AN84" s="192"/>
      <c r="AO84" s="192"/>
      <c r="AP84" s="192"/>
      <c r="AQ84" s="222"/>
      <c r="AR84" s="222"/>
      <c r="AS84" s="222"/>
      <c r="AT84" s="222"/>
      <c r="AU84" s="192"/>
      <c r="AV84" s="192"/>
      <c r="AW84" s="192"/>
      <c r="AX84" s="225"/>
      <c r="AY84" s="225"/>
      <c r="AZ84" s="225"/>
      <c r="BA84" s="192"/>
      <c r="BB84" s="226"/>
      <c r="BC84" s="226"/>
      <c r="BD84" s="192"/>
      <c r="BE84" s="226"/>
      <c r="BF84" s="226"/>
      <c r="BG84" s="192"/>
      <c r="BH84" s="192"/>
      <c r="BI84" s="226"/>
      <c r="BJ84" s="226"/>
      <c r="BK84" s="192"/>
      <c r="BL84" s="226"/>
      <c r="BM84" s="226"/>
      <c r="BN84" s="192"/>
      <c r="BO84" s="192"/>
      <c r="BP84" s="205"/>
      <c r="BQ84" s="192"/>
      <c r="BR84" s="192"/>
      <c r="BS84" s="204"/>
      <c r="BT84" s="192"/>
      <c r="BU84" s="192"/>
    </row>
    <row r="85" spans="2:73">
      <c r="B85" s="193"/>
      <c r="C85" s="223"/>
      <c r="D85" s="223"/>
      <c r="E85" s="223"/>
      <c r="F85" s="223"/>
      <c r="G85" s="223"/>
      <c r="H85" s="193"/>
      <c r="I85" s="223"/>
      <c r="J85" s="223"/>
      <c r="K85" s="223"/>
      <c r="L85" s="223"/>
      <c r="M85" s="223"/>
      <c r="N85" s="193"/>
      <c r="O85" s="193"/>
      <c r="P85" s="193"/>
      <c r="Q85" s="227"/>
      <c r="R85" s="227"/>
      <c r="S85" s="227"/>
      <c r="T85" s="193"/>
      <c r="U85" s="193"/>
      <c r="V85" s="227"/>
      <c r="W85" s="227"/>
      <c r="X85" s="227"/>
      <c r="Y85" s="227"/>
      <c r="Z85" s="227"/>
      <c r="AA85" s="193"/>
      <c r="AB85" s="193"/>
      <c r="AC85" s="227"/>
      <c r="AD85" s="227"/>
      <c r="AE85" s="227"/>
      <c r="AF85" s="227"/>
      <c r="AG85" s="227"/>
      <c r="AH85" s="193"/>
      <c r="AI85" s="227"/>
      <c r="AJ85" s="227"/>
      <c r="AK85" s="227"/>
      <c r="AL85" s="227"/>
      <c r="AM85" s="227"/>
      <c r="AN85" s="193"/>
      <c r="AO85" s="193"/>
      <c r="AP85" s="193"/>
      <c r="AQ85" s="227"/>
      <c r="AR85" s="227"/>
      <c r="AS85" s="227"/>
      <c r="AT85" s="227"/>
      <c r="AU85" s="193"/>
      <c r="AV85" s="193"/>
      <c r="AW85" s="193"/>
      <c r="AX85" s="228"/>
      <c r="AY85" s="228"/>
      <c r="AZ85" s="228"/>
      <c r="BA85" s="193"/>
      <c r="BB85" s="229"/>
      <c r="BC85" s="229"/>
      <c r="BD85" s="193"/>
      <c r="BE85" s="229"/>
      <c r="BF85" s="229"/>
      <c r="BG85" s="193"/>
      <c r="BH85" s="193"/>
      <c r="BI85" s="229"/>
      <c r="BJ85" s="229"/>
      <c r="BK85" s="193"/>
      <c r="BL85" s="229"/>
      <c r="BM85" s="229"/>
      <c r="BN85" s="193"/>
      <c r="BO85" s="193"/>
      <c r="BP85" s="203"/>
      <c r="BQ85" s="193"/>
      <c r="BR85" s="193"/>
      <c r="BS85" s="206"/>
      <c r="BT85" s="193"/>
      <c r="BU85" s="193"/>
    </row>
    <row r="86" spans="2:73">
      <c r="B86" s="192"/>
      <c r="C86" s="224"/>
      <c r="D86" s="224"/>
      <c r="E86" s="224"/>
      <c r="F86" s="224"/>
      <c r="G86" s="224"/>
      <c r="H86" s="192"/>
      <c r="I86" s="224"/>
      <c r="J86" s="224"/>
      <c r="K86" s="224"/>
      <c r="L86" s="224"/>
      <c r="M86" s="224"/>
      <c r="N86" s="192"/>
      <c r="O86" s="192"/>
      <c r="P86" s="192"/>
      <c r="Q86" s="222"/>
      <c r="R86" s="222"/>
      <c r="S86" s="222"/>
      <c r="T86" s="192"/>
      <c r="U86" s="192"/>
      <c r="V86" s="222"/>
      <c r="W86" s="222"/>
      <c r="X86" s="222"/>
      <c r="Y86" s="222"/>
      <c r="Z86" s="222"/>
      <c r="AA86" s="192"/>
      <c r="AB86" s="192"/>
      <c r="AC86" s="222"/>
      <c r="AD86" s="222"/>
      <c r="AE86" s="222"/>
      <c r="AF86" s="222"/>
      <c r="AG86" s="222"/>
      <c r="AH86" s="192"/>
      <c r="AI86" s="222"/>
      <c r="AJ86" s="222"/>
      <c r="AK86" s="222"/>
      <c r="AL86" s="222"/>
      <c r="AM86" s="222"/>
      <c r="AN86" s="192"/>
      <c r="AO86" s="192"/>
      <c r="AP86" s="192"/>
      <c r="AQ86" s="222"/>
      <c r="AR86" s="222"/>
      <c r="AS86" s="222"/>
      <c r="AT86" s="222"/>
      <c r="AU86" s="192"/>
      <c r="AV86" s="192"/>
      <c r="AW86" s="192"/>
      <c r="AX86" s="225"/>
      <c r="AY86" s="225"/>
      <c r="AZ86" s="225"/>
      <c r="BA86" s="192"/>
      <c r="BB86" s="226"/>
      <c r="BC86" s="226"/>
      <c r="BD86" s="192"/>
      <c r="BE86" s="226"/>
      <c r="BF86" s="226"/>
      <c r="BG86" s="192"/>
      <c r="BH86" s="192"/>
      <c r="BI86" s="226"/>
      <c r="BJ86" s="226"/>
      <c r="BK86" s="192"/>
      <c r="BL86" s="226"/>
      <c r="BM86" s="226"/>
      <c r="BN86" s="192"/>
      <c r="BO86" s="192"/>
      <c r="BP86" s="205"/>
      <c r="BQ86" s="192"/>
      <c r="BR86" s="192"/>
      <c r="BS86" s="204"/>
      <c r="BT86" s="192"/>
      <c r="BU86" s="192"/>
    </row>
    <row r="87" spans="2:73">
      <c r="B87" s="193"/>
      <c r="C87" s="223"/>
      <c r="D87" s="223"/>
      <c r="E87" s="223"/>
      <c r="F87" s="223"/>
      <c r="G87" s="223"/>
      <c r="H87" s="193"/>
      <c r="I87" s="223"/>
      <c r="J87" s="223"/>
      <c r="K87" s="223"/>
      <c r="L87" s="223"/>
      <c r="M87" s="223"/>
      <c r="N87" s="193"/>
      <c r="O87" s="193"/>
      <c r="P87" s="193"/>
      <c r="Q87" s="227"/>
      <c r="R87" s="227"/>
      <c r="S87" s="227"/>
      <c r="T87" s="193"/>
      <c r="U87" s="193"/>
      <c r="V87" s="227"/>
      <c r="W87" s="227"/>
      <c r="X87" s="227"/>
      <c r="Y87" s="227"/>
      <c r="Z87" s="227"/>
      <c r="AA87" s="193"/>
      <c r="AB87" s="193"/>
      <c r="AC87" s="227"/>
      <c r="AD87" s="227"/>
      <c r="AE87" s="227"/>
      <c r="AF87" s="227"/>
      <c r="AG87" s="227"/>
      <c r="AH87" s="193"/>
      <c r="AI87" s="227"/>
      <c r="AJ87" s="227"/>
      <c r="AK87" s="227"/>
      <c r="AL87" s="227"/>
      <c r="AM87" s="227"/>
      <c r="AN87" s="193"/>
      <c r="AO87" s="193"/>
      <c r="AP87" s="193"/>
      <c r="AQ87" s="227"/>
      <c r="AR87" s="227"/>
      <c r="AS87" s="227"/>
      <c r="AT87" s="227"/>
      <c r="AU87" s="193"/>
      <c r="AV87" s="193"/>
      <c r="AW87" s="193"/>
      <c r="AX87" s="228"/>
      <c r="AY87" s="228"/>
      <c r="AZ87" s="228"/>
      <c r="BA87" s="193"/>
      <c r="BB87" s="229"/>
      <c r="BC87" s="229"/>
      <c r="BD87" s="193"/>
      <c r="BE87" s="229"/>
      <c r="BF87" s="229"/>
      <c r="BG87" s="193"/>
      <c r="BH87" s="193"/>
      <c r="BI87" s="229"/>
      <c r="BJ87" s="229"/>
      <c r="BK87" s="193"/>
      <c r="BL87" s="229"/>
      <c r="BM87" s="229"/>
      <c r="BN87" s="193"/>
      <c r="BO87" s="193"/>
      <c r="BP87" s="203"/>
      <c r="BQ87" s="193"/>
      <c r="BR87" s="193"/>
      <c r="BS87" s="206"/>
      <c r="BT87" s="193"/>
      <c r="BU87" s="193"/>
    </row>
    <row r="88" spans="2:73">
      <c r="B88" s="192"/>
      <c r="C88" s="224"/>
      <c r="D88" s="224"/>
      <c r="E88" s="224"/>
      <c r="F88" s="224"/>
      <c r="G88" s="224"/>
      <c r="H88" s="192"/>
      <c r="I88" s="224"/>
      <c r="J88" s="224"/>
      <c r="K88" s="224"/>
      <c r="L88" s="224"/>
      <c r="M88" s="224"/>
      <c r="N88" s="192"/>
      <c r="O88" s="192"/>
      <c r="P88" s="192"/>
      <c r="Q88" s="222"/>
      <c r="R88" s="222"/>
      <c r="S88" s="222"/>
      <c r="T88" s="192"/>
      <c r="U88" s="192"/>
      <c r="V88" s="222"/>
      <c r="W88" s="222"/>
      <c r="X88" s="222"/>
      <c r="Y88" s="222"/>
      <c r="Z88" s="222"/>
      <c r="AA88" s="192"/>
      <c r="AB88" s="192"/>
      <c r="AC88" s="222"/>
      <c r="AD88" s="222"/>
      <c r="AE88" s="222"/>
      <c r="AF88" s="222"/>
      <c r="AG88" s="222"/>
      <c r="AH88" s="192"/>
      <c r="AI88" s="222"/>
      <c r="AJ88" s="222"/>
      <c r="AK88" s="222"/>
      <c r="AL88" s="222"/>
      <c r="AM88" s="222"/>
      <c r="AN88" s="192"/>
      <c r="AO88" s="192"/>
      <c r="AP88" s="192"/>
      <c r="AQ88" s="222"/>
      <c r="AR88" s="222"/>
      <c r="AS88" s="222"/>
      <c r="AT88" s="222"/>
      <c r="AU88" s="192"/>
      <c r="AV88" s="192"/>
      <c r="AW88" s="192"/>
      <c r="AX88" s="225"/>
      <c r="AY88" s="225"/>
      <c r="AZ88" s="225"/>
      <c r="BA88" s="192"/>
      <c r="BB88" s="226"/>
      <c r="BC88" s="226"/>
      <c r="BD88" s="192"/>
      <c r="BE88" s="226"/>
      <c r="BF88" s="226"/>
      <c r="BG88" s="192"/>
      <c r="BH88" s="192"/>
      <c r="BI88" s="226"/>
      <c r="BJ88" s="226"/>
      <c r="BK88" s="192"/>
      <c r="BL88" s="226"/>
      <c r="BM88" s="226"/>
      <c r="BN88" s="192"/>
      <c r="BO88" s="192"/>
      <c r="BP88" s="205"/>
      <c r="BQ88" s="192"/>
      <c r="BR88" s="192"/>
      <c r="BS88" s="204"/>
      <c r="BT88" s="192"/>
      <c r="BU88" s="192"/>
    </row>
    <row r="89" spans="2:73">
      <c r="B89" s="193"/>
      <c r="C89" s="223"/>
      <c r="D89" s="223"/>
      <c r="E89" s="223"/>
      <c r="F89" s="223"/>
      <c r="G89" s="223"/>
      <c r="H89" s="193"/>
      <c r="I89" s="223"/>
      <c r="J89" s="223"/>
      <c r="K89" s="223"/>
      <c r="L89" s="223"/>
      <c r="M89" s="223"/>
      <c r="N89" s="193"/>
      <c r="O89" s="193"/>
      <c r="P89" s="193"/>
      <c r="Q89" s="227"/>
      <c r="R89" s="227"/>
      <c r="S89" s="227"/>
      <c r="T89" s="193"/>
      <c r="U89" s="193"/>
      <c r="V89" s="227"/>
      <c r="W89" s="227"/>
      <c r="X89" s="227"/>
      <c r="Y89" s="227"/>
      <c r="Z89" s="227"/>
      <c r="AA89" s="193"/>
      <c r="AB89" s="193"/>
      <c r="AC89" s="227"/>
      <c r="AD89" s="227"/>
      <c r="AE89" s="227"/>
      <c r="AF89" s="227"/>
      <c r="AG89" s="227"/>
      <c r="AH89" s="193"/>
      <c r="AI89" s="227"/>
      <c r="AJ89" s="227"/>
      <c r="AK89" s="227"/>
      <c r="AL89" s="227"/>
      <c r="AM89" s="227"/>
      <c r="AN89" s="193"/>
      <c r="AO89" s="193"/>
      <c r="AP89" s="193"/>
      <c r="AQ89" s="227"/>
      <c r="AR89" s="227"/>
      <c r="AS89" s="227"/>
      <c r="AT89" s="227"/>
      <c r="AU89" s="193"/>
      <c r="AV89" s="193"/>
      <c r="AW89" s="193"/>
      <c r="AX89" s="228"/>
      <c r="AY89" s="228"/>
      <c r="AZ89" s="228"/>
      <c r="BA89" s="193"/>
      <c r="BB89" s="229"/>
      <c r="BC89" s="229"/>
      <c r="BD89" s="193"/>
      <c r="BE89" s="229"/>
      <c r="BF89" s="229"/>
      <c r="BG89" s="193"/>
      <c r="BH89" s="193"/>
      <c r="BI89" s="229"/>
      <c r="BJ89" s="229"/>
      <c r="BK89" s="193"/>
      <c r="BL89" s="229"/>
      <c r="BM89" s="229"/>
      <c r="BN89" s="193"/>
      <c r="BO89" s="193"/>
      <c r="BP89" s="203"/>
      <c r="BQ89" s="193"/>
      <c r="BR89" s="193"/>
      <c r="BS89" s="206"/>
      <c r="BT89" s="193"/>
      <c r="BU89" s="195"/>
    </row>
    <row r="90" spans="2:73">
      <c r="B90" s="192"/>
      <c r="C90" s="224"/>
      <c r="D90" s="224"/>
      <c r="E90" s="224"/>
      <c r="F90" s="224"/>
      <c r="G90" s="224"/>
      <c r="H90" s="192"/>
      <c r="I90" s="224"/>
      <c r="J90" s="224"/>
      <c r="K90" s="224"/>
      <c r="L90" s="224"/>
      <c r="M90" s="224"/>
      <c r="N90" s="192"/>
      <c r="O90" s="192"/>
      <c r="P90" s="192"/>
      <c r="Q90" s="222"/>
      <c r="R90" s="222"/>
      <c r="S90" s="222"/>
      <c r="T90" s="192"/>
      <c r="U90" s="192"/>
      <c r="V90" s="222"/>
      <c r="W90" s="222"/>
      <c r="X90" s="222"/>
      <c r="Y90" s="222"/>
      <c r="Z90" s="222"/>
      <c r="AA90" s="192"/>
      <c r="AB90" s="192"/>
      <c r="AC90" s="222"/>
      <c r="AD90" s="222"/>
      <c r="AE90" s="222"/>
      <c r="AF90" s="222"/>
      <c r="AG90" s="222"/>
      <c r="AH90" s="192"/>
      <c r="AI90" s="222"/>
      <c r="AJ90" s="222"/>
      <c r="AK90" s="222"/>
      <c r="AL90" s="222"/>
      <c r="AM90" s="222"/>
      <c r="AN90" s="192"/>
      <c r="AO90" s="192"/>
      <c r="AP90" s="192"/>
      <c r="AQ90" s="222"/>
      <c r="AR90" s="222"/>
      <c r="AS90" s="222"/>
      <c r="AT90" s="222"/>
      <c r="AU90" s="192"/>
      <c r="AV90" s="192"/>
      <c r="AW90" s="192"/>
      <c r="AX90" s="225"/>
      <c r="AY90" s="225"/>
      <c r="AZ90" s="225"/>
      <c r="BA90" s="192"/>
      <c r="BB90" s="226"/>
      <c r="BC90" s="226"/>
      <c r="BD90" s="192"/>
      <c r="BE90" s="226"/>
      <c r="BF90" s="226"/>
      <c r="BG90" s="192"/>
      <c r="BH90" s="192"/>
      <c r="BI90" s="226"/>
      <c r="BJ90" s="226"/>
      <c r="BK90" s="192"/>
      <c r="BL90" s="226"/>
      <c r="BM90" s="226"/>
      <c r="BN90" s="192"/>
      <c r="BO90" s="192"/>
      <c r="BP90" s="205"/>
      <c r="BQ90" s="192"/>
      <c r="BR90" s="192"/>
      <c r="BS90" s="204"/>
      <c r="BT90" s="192"/>
      <c r="BU90" s="192"/>
    </row>
    <row r="91" spans="2:73">
      <c r="B91" s="193"/>
      <c r="C91" s="223"/>
      <c r="D91" s="223"/>
      <c r="E91" s="223"/>
      <c r="F91" s="223"/>
      <c r="G91" s="223"/>
      <c r="H91" s="193"/>
      <c r="I91" s="223"/>
      <c r="J91" s="223"/>
      <c r="K91" s="223"/>
      <c r="L91" s="223"/>
      <c r="M91" s="223"/>
      <c r="N91" s="193"/>
      <c r="O91" s="193"/>
      <c r="P91" s="193"/>
      <c r="Q91" s="227"/>
      <c r="R91" s="227"/>
      <c r="S91" s="227"/>
      <c r="T91" s="193"/>
      <c r="U91" s="193"/>
      <c r="V91" s="227"/>
      <c r="W91" s="227"/>
      <c r="X91" s="227"/>
      <c r="Y91" s="227"/>
      <c r="Z91" s="227"/>
      <c r="AA91" s="193"/>
      <c r="AB91" s="193"/>
      <c r="AC91" s="227"/>
      <c r="AD91" s="227"/>
      <c r="AE91" s="227"/>
      <c r="AF91" s="227"/>
      <c r="AG91" s="227"/>
      <c r="AH91" s="193"/>
      <c r="AI91" s="227"/>
      <c r="AJ91" s="227"/>
      <c r="AK91" s="227"/>
      <c r="AL91" s="227"/>
      <c r="AM91" s="227"/>
      <c r="AN91" s="193"/>
      <c r="AO91" s="193"/>
      <c r="AP91" s="193"/>
      <c r="AQ91" s="227"/>
      <c r="AR91" s="227"/>
      <c r="AS91" s="227"/>
      <c r="AT91" s="227"/>
      <c r="AU91" s="193"/>
      <c r="AV91" s="193"/>
      <c r="AW91" s="193"/>
      <c r="AX91" s="228"/>
      <c r="AY91" s="228"/>
      <c r="AZ91" s="228"/>
      <c r="BA91" s="193"/>
      <c r="BB91" s="229"/>
      <c r="BC91" s="229"/>
      <c r="BD91" s="193"/>
      <c r="BE91" s="229"/>
      <c r="BF91" s="229"/>
      <c r="BG91" s="193"/>
      <c r="BH91" s="193"/>
      <c r="BI91" s="229"/>
      <c r="BJ91" s="229"/>
      <c r="BK91" s="193"/>
      <c r="BL91" s="229"/>
      <c r="BM91" s="229"/>
      <c r="BN91" s="193"/>
      <c r="BO91" s="193"/>
      <c r="BP91" s="203"/>
      <c r="BQ91" s="193"/>
      <c r="BR91" s="193"/>
      <c r="BS91" s="206"/>
      <c r="BT91" s="193"/>
      <c r="BU91" s="193"/>
    </row>
    <row r="92" spans="2:73">
      <c r="B92" s="192"/>
      <c r="C92" s="224"/>
      <c r="D92" s="224"/>
      <c r="E92" s="224"/>
      <c r="F92" s="224"/>
      <c r="G92" s="224"/>
      <c r="H92" s="192"/>
      <c r="I92" s="224"/>
      <c r="J92" s="224"/>
      <c r="K92" s="224"/>
      <c r="L92" s="224"/>
      <c r="M92" s="224"/>
      <c r="N92" s="192"/>
      <c r="O92" s="192"/>
      <c r="P92" s="192"/>
      <c r="Q92" s="222"/>
      <c r="R92" s="222"/>
      <c r="S92" s="222"/>
      <c r="T92" s="192"/>
      <c r="U92" s="192"/>
      <c r="V92" s="222"/>
      <c r="W92" s="222"/>
      <c r="X92" s="222"/>
      <c r="Y92" s="222"/>
      <c r="Z92" s="222"/>
      <c r="AA92" s="192"/>
      <c r="AB92" s="192"/>
      <c r="AC92" s="222"/>
      <c r="AD92" s="222"/>
      <c r="AE92" s="222"/>
      <c r="AF92" s="222"/>
      <c r="AG92" s="222"/>
      <c r="AH92" s="192"/>
      <c r="AI92" s="222"/>
      <c r="AJ92" s="222"/>
      <c r="AK92" s="222"/>
      <c r="AL92" s="222"/>
      <c r="AM92" s="222"/>
      <c r="AN92" s="192"/>
      <c r="AO92" s="192"/>
      <c r="AP92" s="192"/>
      <c r="AQ92" s="222"/>
      <c r="AR92" s="222"/>
      <c r="AS92" s="222"/>
      <c r="AT92" s="222"/>
      <c r="AU92" s="192"/>
      <c r="AV92" s="192"/>
      <c r="AW92" s="192"/>
      <c r="AX92" s="225"/>
      <c r="AY92" s="225"/>
      <c r="AZ92" s="225"/>
      <c r="BA92" s="192"/>
      <c r="BB92" s="226"/>
      <c r="BC92" s="226"/>
      <c r="BD92" s="192"/>
      <c r="BE92" s="226"/>
      <c r="BF92" s="226"/>
      <c r="BG92" s="192"/>
      <c r="BH92" s="192"/>
      <c r="BI92" s="226"/>
      <c r="BJ92" s="226"/>
      <c r="BK92" s="192"/>
      <c r="BL92" s="226"/>
      <c r="BM92" s="226"/>
      <c r="BN92" s="192"/>
      <c r="BO92" s="192"/>
      <c r="BP92" s="205"/>
      <c r="BQ92" s="192"/>
      <c r="BR92" s="192"/>
      <c r="BS92" s="204"/>
      <c r="BT92" s="192"/>
      <c r="BU92" s="192"/>
    </row>
    <row r="93" spans="2:73">
      <c r="B93" s="193"/>
      <c r="C93" s="223"/>
      <c r="D93" s="223"/>
      <c r="E93" s="223"/>
      <c r="F93" s="223"/>
      <c r="G93" s="223"/>
      <c r="H93" s="193"/>
      <c r="I93" s="223"/>
      <c r="J93" s="223"/>
      <c r="K93" s="223"/>
      <c r="L93" s="223"/>
      <c r="M93" s="223"/>
      <c r="N93" s="193"/>
      <c r="O93" s="193"/>
      <c r="P93" s="193"/>
      <c r="Q93" s="227"/>
      <c r="R93" s="227"/>
      <c r="S93" s="227"/>
      <c r="T93" s="193"/>
      <c r="U93" s="193"/>
      <c r="V93" s="227"/>
      <c r="W93" s="227"/>
      <c r="X93" s="227"/>
      <c r="Y93" s="227"/>
      <c r="Z93" s="227"/>
      <c r="AA93" s="193"/>
      <c r="AB93" s="193"/>
      <c r="AC93" s="227"/>
      <c r="AD93" s="227"/>
      <c r="AE93" s="227"/>
      <c r="AF93" s="227"/>
      <c r="AG93" s="227"/>
      <c r="AH93" s="193"/>
      <c r="AI93" s="227"/>
      <c r="AJ93" s="227"/>
      <c r="AK93" s="227"/>
      <c r="AL93" s="227"/>
      <c r="AM93" s="227"/>
      <c r="AN93" s="193"/>
      <c r="AO93" s="193"/>
      <c r="AP93" s="193"/>
      <c r="AQ93" s="227"/>
      <c r="AR93" s="227"/>
      <c r="AS93" s="227"/>
      <c r="AT93" s="227"/>
      <c r="AU93" s="193"/>
      <c r="AV93" s="193"/>
      <c r="AW93" s="193"/>
      <c r="AX93" s="228"/>
      <c r="AY93" s="228"/>
      <c r="AZ93" s="228"/>
      <c r="BA93" s="193"/>
      <c r="BB93" s="229"/>
      <c r="BC93" s="229"/>
      <c r="BD93" s="193"/>
      <c r="BE93" s="229"/>
      <c r="BF93" s="229"/>
      <c r="BG93" s="193"/>
      <c r="BH93" s="193"/>
      <c r="BI93" s="229"/>
      <c r="BJ93" s="229"/>
      <c r="BK93" s="193"/>
      <c r="BL93" s="229"/>
      <c r="BM93" s="229"/>
      <c r="BN93" s="193"/>
      <c r="BO93" s="193"/>
      <c r="BP93" s="203"/>
      <c r="BQ93" s="193"/>
      <c r="BR93" s="193"/>
      <c r="BS93" s="206"/>
      <c r="BT93" s="193"/>
      <c r="BU93" s="193"/>
    </row>
    <row r="94" spans="2:73">
      <c r="B94" s="192"/>
      <c r="C94" s="224"/>
      <c r="D94" s="224"/>
      <c r="E94" s="224"/>
      <c r="F94" s="224"/>
      <c r="G94" s="224"/>
      <c r="H94" s="192"/>
      <c r="I94" s="224"/>
      <c r="J94" s="224"/>
      <c r="K94" s="224"/>
      <c r="L94" s="224"/>
      <c r="M94" s="224"/>
      <c r="N94" s="192"/>
      <c r="O94" s="192"/>
      <c r="P94" s="192"/>
      <c r="Q94" s="222"/>
      <c r="R94" s="222"/>
      <c r="S94" s="222"/>
      <c r="T94" s="192"/>
      <c r="U94" s="192"/>
      <c r="V94" s="222"/>
      <c r="W94" s="222"/>
      <c r="X94" s="222"/>
      <c r="Y94" s="222"/>
      <c r="Z94" s="222"/>
      <c r="AA94" s="192"/>
      <c r="AB94" s="192"/>
      <c r="AC94" s="222"/>
      <c r="AD94" s="222"/>
      <c r="AE94" s="222"/>
      <c r="AF94" s="222"/>
      <c r="AG94" s="222"/>
      <c r="AH94" s="192"/>
      <c r="AI94" s="222"/>
      <c r="AJ94" s="222"/>
      <c r="AK94" s="222"/>
      <c r="AL94" s="222"/>
      <c r="AM94" s="222"/>
      <c r="AN94" s="192"/>
      <c r="AO94" s="192"/>
      <c r="AP94" s="192"/>
      <c r="AQ94" s="222"/>
      <c r="AR94" s="222"/>
      <c r="AS94" s="222"/>
      <c r="AT94" s="222"/>
      <c r="AU94" s="192"/>
      <c r="AV94" s="192"/>
      <c r="AW94" s="192"/>
      <c r="AX94" s="225"/>
      <c r="AY94" s="225"/>
      <c r="AZ94" s="225"/>
      <c r="BA94" s="192"/>
      <c r="BB94" s="226"/>
      <c r="BC94" s="226"/>
      <c r="BD94" s="192"/>
      <c r="BE94" s="226"/>
      <c r="BF94" s="226"/>
      <c r="BG94" s="192"/>
      <c r="BH94" s="192"/>
      <c r="BI94" s="226"/>
      <c r="BJ94" s="226"/>
      <c r="BK94" s="192"/>
      <c r="BL94" s="226"/>
      <c r="BM94" s="226"/>
      <c r="BN94" s="192"/>
      <c r="BO94" s="192"/>
      <c r="BP94" s="205"/>
      <c r="BQ94" s="192"/>
      <c r="BR94" s="192"/>
      <c r="BS94" s="204"/>
      <c r="BT94" s="192"/>
      <c r="BU94" s="192"/>
    </row>
    <row r="95" spans="2:73">
      <c r="B95" s="193"/>
      <c r="C95" s="223"/>
      <c r="D95" s="223"/>
      <c r="E95" s="223"/>
      <c r="F95" s="223"/>
      <c r="G95" s="223"/>
      <c r="H95" s="193"/>
      <c r="I95" s="223"/>
      <c r="J95" s="223"/>
      <c r="K95" s="223"/>
      <c r="L95" s="223"/>
      <c r="M95" s="223"/>
      <c r="N95" s="193"/>
      <c r="O95" s="193"/>
      <c r="P95" s="193"/>
      <c r="Q95" s="227"/>
      <c r="R95" s="227"/>
      <c r="S95" s="227"/>
      <c r="T95" s="193"/>
      <c r="U95" s="193"/>
      <c r="V95" s="227"/>
      <c r="W95" s="227"/>
      <c r="X95" s="227"/>
      <c r="Y95" s="227"/>
      <c r="Z95" s="227"/>
      <c r="AA95" s="193"/>
      <c r="AB95" s="193"/>
      <c r="AC95" s="227"/>
      <c r="AD95" s="227"/>
      <c r="AE95" s="227"/>
      <c r="AF95" s="227"/>
      <c r="AG95" s="227"/>
      <c r="AH95" s="193"/>
      <c r="AI95" s="227"/>
      <c r="AJ95" s="227"/>
      <c r="AK95" s="227"/>
      <c r="AL95" s="227"/>
      <c r="AM95" s="227"/>
      <c r="AN95" s="193"/>
      <c r="AO95" s="193"/>
      <c r="AP95" s="193"/>
      <c r="AQ95" s="227"/>
      <c r="AR95" s="227"/>
      <c r="AS95" s="227"/>
      <c r="AT95" s="227"/>
      <c r="AU95" s="193"/>
      <c r="AV95" s="193"/>
      <c r="AW95" s="193"/>
      <c r="AX95" s="228"/>
      <c r="AY95" s="228"/>
      <c r="AZ95" s="228"/>
      <c r="BA95" s="193"/>
      <c r="BB95" s="229"/>
      <c r="BC95" s="229"/>
      <c r="BD95" s="193"/>
      <c r="BE95" s="229"/>
      <c r="BF95" s="229"/>
      <c r="BG95" s="193"/>
      <c r="BH95" s="193"/>
      <c r="BI95" s="229"/>
      <c r="BJ95" s="229"/>
      <c r="BK95" s="193"/>
      <c r="BL95" s="229"/>
      <c r="BM95" s="229"/>
      <c r="BN95" s="193"/>
      <c r="BO95" s="193"/>
      <c r="BP95" s="203"/>
      <c r="BQ95" s="193"/>
      <c r="BR95" s="193"/>
      <c r="BS95" s="206"/>
      <c r="BT95" s="193"/>
      <c r="BU95" s="193"/>
    </row>
    <row r="96" spans="2:73">
      <c r="B96" s="192"/>
      <c r="C96" s="224"/>
      <c r="D96" s="224"/>
      <c r="E96" s="224"/>
      <c r="F96" s="224"/>
      <c r="G96" s="224"/>
      <c r="H96" s="192"/>
      <c r="I96" s="224"/>
      <c r="J96" s="224"/>
      <c r="K96" s="224"/>
      <c r="L96" s="224"/>
      <c r="M96" s="224"/>
      <c r="N96" s="192"/>
      <c r="O96" s="192"/>
      <c r="P96" s="192"/>
      <c r="Q96" s="222"/>
      <c r="R96" s="222"/>
      <c r="S96" s="222"/>
      <c r="T96" s="192"/>
      <c r="U96" s="192"/>
      <c r="V96" s="222"/>
      <c r="W96" s="222"/>
      <c r="X96" s="222"/>
      <c r="Y96" s="222"/>
      <c r="Z96" s="222"/>
      <c r="AA96" s="192"/>
      <c r="AB96" s="192"/>
      <c r="AC96" s="222"/>
      <c r="AD96" s="222"/>
      <c r="AE96" s="222"/>
      <c r="AF96" s="222"/>
      <c r="AG96" s="222"/>
      <c r="AH96" s="192"/>
      <c r="AI96" s="222"/>
      <c r="AJ96" s="222"/>
      <c r="AK96" s="222"/>
      <c r="AL96" s="222"/>
      <c r="AM96" s="222"/>
      <c r="AN96" s="192"/>
      <c r="AO96" s="192"/>
      <c r="AP96" s="192"/>
      <c r="AQ96" s="222"/>
      <c r="AR96" s="222"/>
      <c r="AS96" s="222"/>
      <c r="AT96" s="222"/>
      <c r="AU96" s="192"/>
      <c r="AV96" s="192"/>
      <c r="AW96" s="192"/>
      <c r="AX96" s="225"/>
      <c r="AY96" s="225"/>
      <c r="AZ96" s="225"/>
      <c r="BA96" s="192"/>
      <c r="BB96" s="226"/>
      <c r="BC96" s="226"/>
      <c r="BD96" s="192"/>
      <c r="BE96" s="226"/>
      <c r="BF96" s="226"/>
      <c r="BG96" s="192"/>
      <c r="BH96" s="192"/>
      <c r="BI96" s="226"/>
      <c r="BJ96" s="226"/>
      <c r="BK96" s="192"/>
      <c r="BL96" s="226"/>
      <c r="BM96" s="226"/>
      <c r="BN96" s="192"/>
      <c r="BO96" s="192"/>
      <c r="BP96" s="205"/>
      <c r="BQ96" s="192"/>
      <c r="BR96" s="192"/>
      <c r="BS96" s="204"/>
      <c r="BT96" s="192"/>
      <c r="BU96" s="192"/>
    </row>
    <row r="97" spans="2:73">
      <c r="B97" s="193"/>
      <c r="C97" s="223"/>
      <c r="D97" s="223"/>
      <c r="E97" s="223"/>
      <c r="F97" s="223"/>
      <c r="G97" s="223"/>
      <c r="H97" s="193"/>
      <c r="I97" s="223"/>
      <c r="J97" s="223"/>
      <c r="K97" s="223"/>
      <c r="L97" s="223"/>
      <c r="M97" s="223"/>
      <c r="N97" s="193"/>
      <c r="O97" s="193"/>
      <c r="P97" s="193"/>
      <c r="Q97" s="227"/>
      <c r="R97" s="227"/>
      <c r="S97" s="227"/>
      <c r="T97" s="193"/>
      <c r="U97" s="193"/>
      <c r="V97" s="227"/>
      <c r="W97" s="227"/>
      <c r="X97" s="227"/>
      <c r="Y97" s="227"/>
      <c r="Z97" s="227"/>
      <c r="AA97" s="193"/>
      <c r="AB97" s="193"/>
      <c r="AC97" s="227"/>
      <c r="AD97" s="227"/>
      <c r="AE97" s="227"/>
      <c r="AF97" s="227"/>
      <c r="AG97" s="227"/>
      <c r="AH97" s="193"/>
      <c r="AI97" s="227"/>
      <c r="AJ97" s="227"/>
      <c r="AK97" s="227"/>
      <c r="AL97" s="227"/>
      <c r="AM97" s="227"/>
      <c r="AN97" s="193"/>
      <c r="AO97" s="193"/>
      <c r="AP97" s="193"/>
      <c r="AQ97" s="227"/>
      <c r="AR97" s="227"/>
      <c r="AS97" s="227"/>
      <c r="AT97" s="227"/>
      <c r="AU97" s="193"/>
      <c r="AV97" s="193"/>
      <c r="AW97" s="193"/>
      <c r="AX97" s="228"/>
      <c r="AY97" s="228"/>
      <c r="AZ97" s="228"/>
      <c r="BA97" s="193"/>
      <c r="BB97" s="229"/>
      <c r="BC97" s="229"/>
      <c r="BD97" s="193"/>
      <c r="BE97" s="229"/>
      <c r="BF97" s="229"/>
      <c r="BG97" s="193"/>
      <c r="BH97" s="193"/>
      <c r="BI97" s="229"/>
      <c r="BJ97" s="229"/>
      <c r="BK97" s="193"/>
      <c r="BL97" s="229"/>
      <c r="BM97" s="229"/>
      <c r="BN97" s="193"/>
      <c r="BO97" s="193"/>
      <c r="BP97" s="203"/>
      <c r="BQ97" s="193"/>
      <c r="BR97" s="193"/>
      <c r="BS97" s="206"/>
      <c r="BT97" s="193"/>
      <c r="BU97" s="193"/>
    </row>
    <row r="98" spans="2:73">
      <c r="B98" s="192"/>
      <c r="C98" s="224"/>
      <c r="D98" s="224"/>
      <c r="E98" s="224"/>
      <c r="F98" s="224"/>
      <c r="G98" s="224"/>
      <c r="H98" s="192"/>
      <c r="I98" s="224"/>
      <c r="J98" s="224"/>
      <c r="K98" s="224"/>
      <c r="L98" s="224"/>
      <c r="M98" s="224"/>
      <c r="N98" s="192"/>
      <c r="O98" s="192"/>
      <c r="P98" s="192"/>
      <c r="Q98" s="222"/>
      <c r="R98" s="222"/>
      <c r="S98" s="222"/>
      <c r="T98" s="192"/>
      <c r="U98" s="192"/>
      <c r="V98" s="222"/>
      <c r="W98" s="222"/>
      <c r="X98" s="222"/>
      <c r="Y98" s="222"/>
      <c r="Z98" s="222"/>
      <c r="AA98" s="192"/>
      <c r="AB98" s="192"/>
      <c r="AC98" s="222"/>
      <c r="AD98" s="222"/>
      <c r="AE98" s="222"/>
      <c r="AF98" s="222"/>
      <c r="AG98" s="222"/>
      <c r="AH98" s="192"/>
      <c r="AI98" s="222"/>
      <c r="AJ98" s="222"/>
      <c r="AK98" s="222"/>
      <c r="AL98" s="222"/>
      <c r="AM98" s="222"/>
      <c r="AN98" s="192"/>
      <c r="AO98" s="192"/>
      <c r="AP98" s="192"/>
      <c r="AQ98" s="222"/>
      <c r="AR98" s="222"/>
      <c r="AS98" s="222"/>
      <c r="AT98" s="222"/>
      <c r="AU98" s="192"/>
      <c r="AV98" s="192"/>
      <c r="AW98" s="192"/>
      <c r="AX98" s="225"/>
      <c r="AY98" s="225"/>
      <c r="AZ98" s="225"/>
      <c r="BA98" s="192"/>
      <c r="BB98" s="226"/>
      <c r="BC98" s="226"/>
      <c r="BD98" s="192"/>
      <c r="BE98" s="226"/>
      <c r="BF98" s="226"/>
      <c r="BG98" s="192"/>
      <c r="BH98" s="192"/>
      <c r="BI98" s="226"/>
      <c r="BJ98" s="226"/>
      <c r="BK98" s="192"/>
      <c r="BL98" s="226"/>
      <c r="BM98" s="226"/>
      <c r="BN98" s="192"/>
      <c r="BO98" s="192"/>
      <c r="BP98" s="205"/>
      <c r="BQ98" s="192"/>
      <c r="BR98" s="192"/>
      <c r="BS98" s="204"/>
      <c r="BT98" s="192"/>
      <c r="BU98" s="192"/>
    </row>
    <row r="99" spans="2:73">
      <c r="B99" s="193"/>
      <c r="C99" s="223"/>
      <c r="D99" s="223"/>
      <c r="E99" s="223"/>
      <c r="F99" s="223"/>
      <c r="G99" s="223"/>
      <c r="H99" s="193"/>
      <c r="I99" s="223"/>
      <c r="J99" s="223"/>
      <c r="K99" s="223"/>
      <c r="L99" s="223"/>
      <c r="M99" s="223"/>
      <c r="N99" s="193"/>
      <c r="O99" s="193"/>
      <c r="P99" s="193"/>
      <c r="Q99" s="227"/>
      <c r="R99" s="227"/>
      <c r="S99" s="227"/>
      <c r="T99" s="193"/>
      <c r="U99" s="193"/>
      <c r="V99" s="227"/>
      <c r="W99" s="227"/>
      <c r="X99" s="227"/>
      <c r="Y99" s="227"/>
      <c r="Z99" s="227"/>
      <c r="AA99" s="193"/>
      <c r="AB99" s="193"/>
      <c r="AC99" s="227"/>
      <c r="AD99" s="227"/>
      <c r="AE99" s="227"/>
      <c r="AF99" s="227"/>
      <c r="AG99" s="227"/>
      <c r="AH99" s="193"/>
      <c r="AI99" s="227"/>
      <c r="AJ99" s="227"/>
      <c r="AK99" s="227"/>
      <c r="AL99" s="227"/>
      <c r="AM99" s="227"/>
      <c r="AN99" s="193"/>
      <c r="AO99" s="193"/>
      <c r="AP99" s="193"/>
      <c r="AQ99" s="227"/>
      <c r="AR99" s="227"/>
      <c r="AS99" s="227"/>
      <c r="AT99" s="227"/>
      <c r="AU99" s="193"/>
      <c r="AV99" s="193"/>
      <c r="AW99" s="193"/>
      <c r="AX99" s="228"/>
      <c r="AY99" s="228"/>
      <c r="AZ99" s="228"/>
      <c r="BA99" s="193"/>
      <c r="BB99" s="229"/>
      <c r="BC99" s="229"/>
      <c r="BD99" s="193"/>
      <c r="BE99" s="229"/>
      <c r="BF99" s="229"/>
      <c r="BG99" s="193"/>
      <c r="BH99" s="193"/>
      <c r="BI99" s="229"/>
      <c r="BJ99" s="229"/>
      <c r="BK99" s="193"/>
      <c r="BL99" s="229"/>
      <c r="BM99" s="229"/>
      <c r="BN99" s="193"/>
      <c r="BO99" s="193"/>
      <c r="BP99" s="203"/>
      <c r="BQ99" s="193"/>
      <c r="BR99" s="193"/>
      <c r="BS99" s="206"/>
      <c r="BT99" s="193"/>
      <c r="BU99" s="193"/>
    </row>
    <row r="100" spans="2:73">
      <c r="B100" s="192"/>
      <c r="C100" s="224"/>
      <c r="D100" s="224"/>
      <c r="E100" s="224"/>
      <c r="F100" s="224"/>
      <c r="G100" s="224"/>
      <c r="H100" s="192"/>
      <c r="I100" s="224"/>
      <c r="J100" s="224"/>
      <c r="K100" s="224"/>
      <c r="L100" s="224"/>
      <c r="M100" s="224"/>
      <c r="N100" s="192"/>
      <c r="O100" s="192"/>
      <c r="P100" s="192"/>
      <c r="Q100" s="222"/>
      <c r="R100" s="222"/>
      <c r="S100" s="222"/>
      <c r="T100" s="192"/>
      <c r="U100" s="192"/>
      <c r="V100" s="222"/>
      <c r="W100" s="222"/>
      <c r="X100" s="222"/>
      <c r="Y100" s="222"/>
      <c r="Z100" s="222"/>
      <c r="AA100" s="192"/>
      <c r="AB100" s="192"/>
      <c r="AC100" s="222"/>
      <c r="AD100" s="222"/>
      <c r="AE100" s="222"/>
      <c r="AF100" s="222"/>
      <c r="AG100" s="222"/>
      <c r="AH100" s="192"/>
      <c r="AI100" s="222"/>
      <c r="AJ100" s="222"/>
      <c r="AK100" s="222"/>
      <c r="AL100" s="222"/>
      <c r="AM100" s="222"/>
      <c r="AN100" s="192"/>
      <c r="AO100" s="192"/>
      <c r="AP100" s="192"/>
      <c r="AQ100" s="222"/>
      <c r="AR100" s="222"/>
      <c r="AS100" s="222"/>
      <c r="AT100" s="222"/>
      <c r="AU100" s="192"/>
      <c r="AV100" s="192"/>
      <c r="AW100" s="192"/>
      <c r="AX100" s="225"/>
      <c r="AY100" s="225"/>
      <c r="AZ100" s="225"/>
      <c r="BA100" s="192"/>
      <c r="BB100" s="226"/>
      <c r="BC100" s="226"/>
      <c r="BD100" s="192"/>
      <c r="BE100" s="226"/>
      <c r="BF100" s="226"/>
      <c r="BG100" s="192"/>
      <c r="BH100" s="192"/>
      <c r="BI100" s="226"/>
      <c r="BJ100" s="226"/>
      <c r="BK100" s="192"/>
      <c r="BL100" s="226"/>
      <c r="BM100" s="226"/>
      <c r="BN100" s="192"/>
      <c r="BO100" s="192"/>
      <c r="BP100" s="205"/>
      <c r="BQ100" s="192"/>
      <c r="BR100" s="192"/>
      <c r="BS100" s="204"/>
      <c r="BT100" s="192"/>
      <c r="BU100" s="192"/>
    </row>
    <row r="101" spans="2:73">
      <c r="B101" s="193"/>
      <c r="C101" s="223"/>
      <c r="D101" s="223"/>
      <c r="E101" s="223"/>
      <c r="F101" s="223"/>
      <c r="G101" s="223"/>
      <c r="H101" s="193"/>
      <c r="I101" s="223"/>
      <c r="J101" s="223"/>
      <c r="K101" s="223"/>
      <c r="L101" s="223"/>
      <c r="M101" s="223"/>
      <c r="N101" s="193"/>
      <c r="O101" s="193"/>
      <c r="P101" s="193"/>
      <c r="Q101" s="227"/>
      <c r="R101" s="227"/>
      <c r="S101" s="227"/>
      <c r="T101" s="193"/>
      <c r="U101" s="193"/>
      <c r="V101" s="227"/>
      <c r="W101" s="227"/>
      <c r="X101" s="227"/>
      <c r="Y101" s="227"/>
      <c r="Z101" s="227"/>
      <c r="AA101" s="193"/>
      <c r="AB101" s="193"/>
      <c r="AC101" s="227"/>
      <c r="AD101" s="227"/>
      <c r="AE101" s="227"/>
      <c r="AF101" s="227"/>
      <c r="AG101" s="227"/>
      <c r="AH101" s="193"/>
      <c r="AI101" s="227"/>
      <c r="AJ101" s="227"/>
      <c r="AK101" s="227"/>
      <c r="AL101" s="227"/>
      <c r="AM101" s="227"/>
      <c r="AN101" s="193"/>
      <c r="AO101" s="193"/>
      <c r="AP101" s="193"/>
      <c r="AQ101" s="227"/>
      <c r="AR101" s="227"/>
      <c r="AS101" s="227"/>
      <c r="AT101" s="227"/>
      <c r="AU101" s="193"/>
      <c r="AV101" s="193"/>
      <c r="AW101" s="193"/>
      <c r="AX101" s="228"/>
      <c r="AY101" s="228"/>
      <c r="AZ101" s="228"/>
      <c r="BA101" s="193"/>
      <c r="BB101" s="229"/>
      <c r="BC101" s="229"/>
      <c r="BD101" s="193"/>
      <c r="BE101" s="229"/>
      <c r="BF101" s="229"/>
      <c r="BG101" s="193"/>
      <c r="BH101" s="193"/>
      <c r="BI101" s="229"/>
      <c r="BJ101" s="229"/>
      <c r="BK101" s="193"/>
      <c r="BL101" s="229"/>
      <c r="BM101" s="229"/>
      <c r="BN101" s="193"/>
      <c r="BO101" s="193"/>
      <c r="BP101" s="203"/>
      <c r="BQ101" s="193"/>
      <c r="BR101" s="193"/>
      <c r="BS101" s="206"/>
      <c r="BT101" s="193"/>
      <c r="BU101" s="193"/>
    </row>
    <row r="102" spans="2:73">
      <c r="B102" s="192"/>
      <c r="C102" s="224"/>
      <c r="D102" s="224"/>
      <c r="E102" s="224"/>
      <c r="F102" s="224"/>
      <c r="G102" s="224"/>
      <c r="H102" s="192"/>
      <c r="I102" s="224"/>
      <c r="J102" s="224"/>
      <c r="K102" s="224"/>
      <c r="L102" s="224"/>
      <c r="M102" s="224"/>
      <c r="N102" s="192"/>
      <c r="O102" s="192"/>
      <c r="P102" s="192"/>
      <c r="Q102" s="222"/>
      <c r="R102" s="222"/>
      <c r="S102" s="222"/>
      <c r="T102" s="192"/>
      <c r="U102" s="192"/>
      <c r="V102" s="222"/>
      <c r="W102" s="222"/>
      <c r="X102" s="222"/>
      <c r="Y102" s="222"/>
      <c r="Z102" s="222"/>
      <c r="AA102" s="192"/>
      <c r="AB102" s="192"/>
      <c r="AC102" s="222"/>
      <c r="AD102" s="222"/>
      <c r="AE102" s="222"/>
      <c r="AF102" s="222"/>
      <c r="AG102" s="222"/>
      <c r="AH102" s="192"/>
      <c r="AI102" s="222"/>
      <c r="AJ102" s="222"/>
      <c r="AK102" s="222"/>
      <c r="AL102" s="222"/>
      <c r="AM102" s="222"/>
      <c r="AN102" s="192"/>
      <c r="AO102" s="192"/>
      <c r="AP102" s="192"/>
      <c r="AQ102" s="222"/>
      <c r="AR102" s="222"/>
      <c r="AS102" s="222"/>
      <c r="AT102" s="222"/>
      <c r="AU102" s="192"/>
      <c r="AV102" s="192"/>
      <c r="AW102" s="192"/>
      <c r="AX102" s="225"/>
      <c r="AY102" s="225"/>
      <c r="AZ102" s="225"/>
      <c r="BA102" s="192"/>
      <c r="BB102" s="226"/>
      <c r="BC102" s="226"/>
      <c r="BD102" s="192"/>
      <c r="BE102" s="226"/>
      <c r="BF102" s="226"/>
      <c r="BG102" s="192"/>
      <c r="BH102" s="192"/>
      <c r="BI102" s="226"/>
      <c r="BJ102" s="226"/>
      <c r="BK102" s="192"/>
      <c r="BL102" s="226"/>
      <c r="BM102" s="226"/>
      <c r="BN102" s="192"/>
      <c r="BO102" s="192"/>
      <c r="BP102" s="205"/>
      <c r="BQ102" s="192"/>
      <c r="BR102" s="192"/>
      <c r="BS102" s="204"/>
      <c r="BT102" s="192"/>
      <c r="BU102" s="192"/>
    </row>
    <row r="103" spans="2:73">
      <c r="B103" s="193"/>
      <c r="C103" s="223"/>
      <c r="D103" s="223"/>
      <c r="E103" s="223"/>
      <c r="F103" s="223"/>
      <c r="G103" s="223"/>
      <c r="H103" s="193"/>
      <c r="I103" s="223"/>
      <c r="J103" s="223"/>
      <c r="K103" s="223"/>
      <c r="L103" s="223"/>
      <c r="M103" s="223"/>
      <c r="N103" s="193"/>
      <c r="O103" s="193"/>
      <c r="P103" s="193"/>
      <c r="Q103" s="227"/>
      <c r="R103" s="227"/>
      <c r="S103" s="227"/>
      <c r="T103" s="193"/>
      <c r="U103" s="193"/>
      <c r="V103" s="227"/>
      <c r="W103" s="227"/>
      <c r="X103" s="227"/>
      <c r="Y103" s="227"/>
      <c r="Z103" s="227"/>
      <c r="AA103" s="193"/>
      <c r="AB103" s="193"/>
      <c r="AC103" s="227"/>
      <c r="AD103" s="227"/>
      <c r="AE103" s="227"/>
      <c r="AF103" s="227"/>
      <c r="AG103" s="227"/>
      <c r="AH103" s="193"/>
      <c r="AI103" s="227"/>
      <c r="AJ103" s="227"/>
      <c r="AK103" s="227"/>
      <c r="AL103" s="227"/>
      <c r="AM103" s="227"/>
      <c r="AN103" s="193"/>
      <c r="AO103" s="193"/>
      <c r="AP103" s="193"/>
      <c r="AQ103" s="227"/>
      <c r="AR103" s="227"/>
      <c r="AS103" s="227"/>
      <c r="AT103" s="227"/>
      <c r="AU103" s="193"/>
      <c r="AV103" s="193"/>
      <c r="AW103" s="193"/>
      <c r="AX103" s="228"/>
      <c r="AY103" s="228"/>
      <c r="AZ103" s="228"/>
      <c r="BA103" s="193"/>
      <c r="BB103" s="229"/>
      <c r="BC103" s="229"/>
      <c r="BD103" s="193"/>
      <c r="BE103" s="229"/>
      <c r="BF103" s="229"/>
      <c r="BG103" s="193"/>
      <c r="BH103" s="193"/>
      <c r="BI103" s="229"/>
      <c r="BJ103" s="229"/>
      <c r="BK103" s="193"/>
      <c r="BL103" s="229"/>
      <c r="BM103" s="229"/>
      <c r="BN103" s="193"/>
      <c r="BO103" s="193"/>
      <c r="BP103" s="203"/>
      <c r="BQ103" s="193"/>
      <c r="BR103" s="193"/>
      <c r="BS103" s="206"/>
      <c r="BT103" s="193"/>
      <c r="BU103" s="193"/>
    </row>
    <row r="104" spans="2:73">
      <c r="B104" s="192"/>
      <c r="C104" s="224"/>
      <c r="D104" s="224"/>
      <c r="E104" s="224"/>
      <c r="F104" s="224"/>
      <c r="G104" s="224"/>
      <c r="H104" s="192"/>
      <c r="I104" s="224"/>
      <c r="J104" s="224"/>
      <c r="K104" s="224"/>
      <c r="L104" s="224"/>
      <c r="M104" s="224"/>
      <c r="N104" s="192"/>
      <c r="O104" s="192"/>
      <c r="P104" s="192"/>
      <c r="Q104" s="222"/>
      <c r="R104" s="222"/>
      <c r="S104" s="222"/>
      <c r="T104" s="192"/>
      <c r="U104" s="192"/>
      <c r="V104" s="222"/>
      <c r="W104" s="222"/>
      <c r="X104" s="222"/>
      <c r="Y104" s="222"/>
      <c r="Z104" s="222"/>
      <c r="AA104" s="192"/>
      <c r="AB104" s="192"/>
      <c r="AC104" s="222"/>
      <c r="AD104" s="222"/>
      <c r="AE104" s="222"/>
      <c r="AF104" s="222"/>
      <c r="AG104" s="222"/>
      <c r="AH104" s="192"/>
      <c r="AI104" s="222"/>
      <c r="AJ104" s="222"/>
      <c r="AK104" s="222"/>
      <c r="AL104" s="222"/>
      <c r="AM104" s="222"/>
      <c r="AN104" s="192"/>
      <c r="AO104" s="192"/>
      <c r="AP104" s="192"/>
      <c r="AQ104" s="222"/>
      <c r="AR104" s="222"/>
      <c r="AS104" s="222"/>
      <c r="AT104" s="222"/>
      <c r="AU104" s="192"/>
      <c r="AV104" s="192"/>
      <c r="AW104" s="192"/>
      <c r="AX104" s="225"/>
      <c r="AY104" s="225"/>
      <c r="AZ104" s="225"/>
      <c r="BA104" s="192"/>
      <c r="BB104" s="226"/>
      <c r="BC104" s="226"/>
      <c r="BD104" s="192"/>
      <c r="BE104" s="226"/>
      <c r="BF104" s="226"/>
      <c r="BG104" s="192"/>
      <c r="BH104" s="192"/>
      <c r="BI104" s="226"/>
      <c r="BJ104" s="226"/>
      <c r="BK104" s="192"/>
      <c r="BL104" s="226"/>
      <c r="BM104" s="226"/>
      <c r="BN104" s="192"/>
      <c r="BO104" s="192"/>
      <c r="BP104" s="205"/>
      <c r="BQ104" s="192"/>
      <c r="BR104" s="192"/>
      <c r="BS104" s="204"/>
      <c r="BT104" s="192"/>
      <c r="BU104" s="192"/>
    </row>
    <row r="105" spans="2:73">
      <c r="B105" s="193"/>
      <c r="C105" s="223"/>
      <c r="D105" s="223"/>
      <c r="E105" s="223"/>
      <c r="F105" s="223"/>
      <c r="G105" s="223"/>
      <c r="H105" s="193"/>
      <c r="I105" s="223"/>
      <c r="J105" s="223"/>
      <c r="K105" s="223"/>
      <c r="L105" s="223"/>
      <c r="M105" s="223"/>
      <c r="N105" s="193"/>
      <c r="O105" s="193"/>
      <c r="P105" s="193"/>
      <c r="Q105" s="227"/>
      <c r="R105" s="227"/>
      <c r="S105" s="227"/>
      <c r="T105" s="193"/>
      <c r="U105" s="193"/>
      <c r="V105" s="227"/>
      <c r="W105" s="227"/>
      <c r="X105" s="227"/>
      <c r="Y105" s="227"/>
      <c r="Z105" s="227"/>
      <c r="AA105" s="193"/>
      <c r="AB105" s="193"/>
      <c r="AC105" s="227"/>
      <c r="AD105" s="227"/>
      <c r="AE105" s="227"/>
      <c r="AF105" s="227"/>
      <c r="AG105" s="227"/>
      <c r="AH105" s="193"/>
      <c r="AI105" s="227"/>
      <c r="AJ105" s="227"/>
      <c r="AK105" s="227"/>
      <c r="AL105" s="227"/>
      <c r="AM105" s="227"/>
      <c r="AN105" s="193"/>
      <c r="AO105" s="193"/>
      <c r="AP105" s="193"/>
      <c r="AQ105" s="227"/>
      <c r="AR105" s="227"/>
      <c r="AS105" s="227"/>
      <c r="AT105" s="227"/>
      <c r="AU105" s="193"/>
      <c r="AV105" s="193"/>
      <c r="AW105" s="193"/>
      <c r="AX105" s="228"/>
      <c r="AY105" s="228"/>
      <c r="AZ105" s="228"/>
      <c r="BA105" s="193"/>
      <c r="BB105" s="229"/>
      <c r="BC105" s="229"/>
      <c r="BD105" s="193"/>
      <c r="BE105" s="229"/>
      <c r="BF105" s="229"/>
      <c r="BG105" s="193"/>
      <c r="BH105" s="193"/>
      <c r="BI105" s="229"/>
      <c r="BJ105" s="229"/>
      <c r="BK105" s="193"/>
      <c r="BL105" s="229"/>
      <c r="BM105" s="229"/>
      <c r="BN105" s="193"/>
      <c r="BO105" s="193"/>
      <c r="BP105" s="203"/>
      <c r="BQ105" s="193"/>
      <c r="BR105" s="193"/>
      <c r="BS105" s="206"/>
      <c r="BT105" s="193"/>
      <c r="BU105" s="193"/>
    </row>
    <row r="106" spans="2:73">
      <c r="B106" s="192"/>
      <c r="C106" s="224"/>
      <c r="D106" s="224"/>
      <c r="E106" s="224"/>
      <c r="F106" s="224"/>
      <c r="G106" s="224"/>
      <c r="H106" s="192"/>
      <c r="I106" s="224"/>
      <c r="J106" s="224"/>
      <c r="K106" s="224"/>
      <c r="L106" s="224"/>
      <c r="M106" s="224"/>
      <c r="N106" s="192"/>
      <c r="O106" s="192"/>
      <c r="P106" s="192"/>
      <c r="Q106" s="222"/>
      <c r="R106" s="222"/>
      <c r="S106" s="222"/>
      <c r="T106" s="192"/>
      <c r="U106" s="192"/>
      <c r="V106" s="222"/>
      <c r="W106" s="222"/>
      <c r="X106" s="222"/>
      <c r="Y106" s="222"/>
      <c r="Z106" s="222"/>
      <c r="AA106" s="192"/>
      <c r="AB106" s="192"/>
      <c r="AC106" s="222"/>
      <c r="AD106" s="222"/>
      <c r="AE106" s="222"/>
      <c r="AF106" s="222"/>
      <c r="AG106" s="222"/>
      <c r="AH106" s="192"/>
      <c r="AI106" s="222"/>
      <c r="AJ106" s="222"/>
      <c r="AK106" s="222"/>
      <c r="AL106" s="222"/>
      <c r="AM106" s="222"/>
      <c r="AN106" s="192"/>
      <c r="AO106" s="192"/>
      <c r="AP106" s="192"/>
      <c r="AQ106" s="222"/>
      <c r="AR106" s="222"/>
      <c r="AS106" s="222"/>
      <c r="AT106" s="222"/>
      <c r="AU106" s="192"/>
      <c r="AV106" s="192"/>
      <c r="AW106" s="192"/>
      <c r="AX106" s="225"/>
      <c r="AY106" s="225"/>
      <c r="AZ106" s="225"/>
      <c r="BA106" s="192"/>
      <c r="BB106" s="226"/>
      <c r="BC106" s="226"/>
      <c r="BD106" s="192"/>
      <c r="BE106" s="226"/>
      <c r="BF106" s="226"/>
      <c r="BG106" s="192"/>
      <c r="BH106" s="192"/>
      <c r="BI106" s="226"/>
      <c r="BJ106" s="226"/>
      <c r="BK106" s="192"/>
      <c r="BL106" s="226"/>
      <c r="BM106" s="226"/>
      <c r="BN106" s="192"/>
      <c r="BO106" s="192"/>
      <c r="BP106" s="205"/>
      <c r="BQ106" s="192"/>
      <c r="BR106" s="192"/>
      <c r="BS106" s="204"/>
      <c r="BT106" s="192"/>
      <c r="BU106" s="192"/>
    </row>
    <row r="107" spans="2:73">
      <c r="B107" s="193"/>
      <c r="C107" s="223"/>
      <c r="D107" s="223"/>
      <c r="E107" s="223"/>
      <c r="F107" s="223"/>
      <c r="G107" s="223"/>
      <c r="H107" s="193"/>
      <c r="I107" s="223"/>
      <c r="J107" s="223"/>
      <c r="K107" s="223"/>
      <c r="L107" s="223"/>
      <c r="M107" s="223"/>
      <c r="N107" s="193"/>
      <c r="O107" s="193"/>
      <c r="P107" s="193"/>
      <c r="Q107" s="227"/>
      <c r="R107" s="227"/>
      <c r="S107" s="227"/>
      <c r="T107" s="193"/>
      <c r="U107" s="193"/>
      <c r="V107" s="227"/>
      <c r="W107" s="227"/>
      <c r="X107" s="227"/>
      <c r="Y107" s="227"/>
      <c r="Z107" s="227"/>
      <c r="AA107" s="193"/>
      <c r="AB107" s="193"/>
      <c r="AC107" s="227"/>
      <c r="AD107" s="227"/>
      <c r="AE107" s="227"/>
      <c r="AF107" s="227"/>
      <c r="AG107" s="227"/>
      <c r="AH107" s="193"/>
      <c r="AI107" s="227"/>
      <c r="AJ107" s="227"/>
      <c r="AK107" s="227"/>
      <c r="AL107" s="227"/>
      <c r="AM107" s="227"/>
      <c r="AN107" s="193"/>
      <c r="AO107" s="193"/>
      <c r="AP107" s="193"/>
      <c r="AQ107" s="227"/>
      <c r="AR107" s="227"/>
      <c r="AS107" s="227"/>
      <c r="AT107" s="227"/>
      <c r="AU107" s="193"/>
      <c r="AV107" s="193"/>
      <c r="AW107" s="193"/>
      <c r="AX107" s="228"/>
      <c r="AY107" s="228"/>
      <c r="AZ107" s="228"/>
      <c r="BA107" s="193"/>
      <c r="BB107" s="229"/>
      <c r="BC107" s="229"/>
      <c r="BD107" s="193"/>
      <c r="BE107" s="229"/>
      <c r="BF107" s="229"/>
      <c r="BG107" s="193"/>
      <c r="BH107" s="193"/>
      <c r="BI107" s="229"/>
      <c r="BJ107" s="229"/>
      <c r="BK107" s="193"/>
      <c r="BL107" s="229"/>
      <c r="BM107" s="229"/>
      <c r="BN107" s="193"/>
      <c r="BO107" s="193"/>
      <c r="BP107" s="203"/>
      <c r="BQ107" s="193"/>
      <c r="BR107" s="193"/>
      <c r="BS107" s="206"/>
      <c r="BT107" s="193"/>
      <c r="BU107" s="193"/>
    </row>
    <row r="108" spans="2:73">
      <c r="B108" s="192"/>
      <c r="C108" s="224"/>
      <c r="D108" s="224"/>
      <c r="E108" s="224"/>
      <c r="F108" s="224"/>
      <c r="G108" s="224"/>
      <c r="H108" s="192"/>
      <c r="I108" s="224"/>
      <c r="J108" s="224"/>
      <c r="K108" s="224"/>
      <c r="L108" s="224"/>
      <c r="M108" s="224"/>
      <c r="N108" s="192"/>
      <c r="O108" s="192"/>
      <c r="P108" s="192"/>
      <c r="Q108" s="222"/>
      <c r="R108" s="222"/>
      <c r="S108" s="222"/>
      <c r="T108" s="192"/>
      <c r="U108" s="192"/>
      <c r="V108" s="222"/>
      <c r="W108" s="222"/>
      <c r="X108" s="222"/>
      <c r="Y108" s="222"/>
      <c r="Z108" s="222"/>
      <c r="AA108" s="192"/>
      <c r="AB108" s="192"/>
      <c r="AC108" s="222"/>
      <c r="AD108" s="222"/>
      <c r="AE108" s="222"/>
      <c r="AF108" s="222"/>
      <c r="AG108" s="222"/>
      <c r="AH108" s="192"/>
      <c r="AI108" s="222"/>
      <c r="AJ108" s="222"/>
      <c r="AK108" s="222"/>
      <c r="AL108" s="222"/>
      <c r="AM108" s="222"/>
      <c r="AN108" s="192"/>
      <c r="AO108" s="192"/>
      <c r="AP108" s="192"/>
      <c r="AQ108" s="222"/>
      <c r="AR108" s="222"/>
      <c r="AS108" s="222"/>
      <c r="AT108" s="222"/>
      <c r="AU108" s="192"/>
      <c r="AV108" s="192"/>
      <c r="AW108" s="192"/>
      <c r="AX108" s="225"/>
      <c r="AY108" s="225"/>
      <c r="AZ108" s="225"/>
      <c r="BA108" s="192"/>
      <c r="BB108" s="226"/>
      <c r="BC108" s="226"/>
      <c r="BD108" s="192"/>
      <c r="BE108" s="226"/>
      <c r="BF108" s="226"/>
      <c r="BG108" s="192"/>
      <c r="BH108" s="192"/>
      <c r="BI108" s="226"/>
      <c r="BJ108" s="226"/>
      <c r="BK108" s="192"/>
      <c r="BL108" s="226"/>
      <c r="BM108" s="226"/>
      <c r="BN108" s="192"/>
      <c r="BO108" s="192"/>
      <c r="BP108" s="205"/>
      <c r="BQ108" s="192"/>
      <c r="BR108" s="192"/>
      <c r="BS108" s="204"/>
      <c r="BT108" s="192"/>
      <c r="BU108" s="192"/>
    </row>
    <row r="109" spans="2:73" ht="15.75" customHeight="1">
      <c r="B109" s="193"/>
      <c r="C109" s="223"/>
      <c r="D109" s="223"/>
      <c r="E109" s="223"/>
      <c r="F109" s="223"/>
      <c r="G109" s="223"/>
      <c r="H109" s="193"/>
      <c r="I109" s="223"/>
      <c r="J109" s="223"/>
      <c r="K109" s="223"/>
      <c r="L109" s="223"/>
      <c r="M109" s="223"/>
      <c r="N109" s="193"/>
      <c r="O109" s="193"/>
      <c r="P109" s="193"/>
      <c r="Q109" s="227"/>
      <c r="R109" s="227"/>
      <c r="S109" s="227"/>
      <c r="T109" s="193"/>
      <c r="U109" s="193"/>
      <c r="V109" s="227"/>
      <c r="W109" s="227"/>
      <c r="X109" s="227"/>
      <c r="Y109" s="227"/>
      <c r="Z109" s="227"/>
      <c r="AA109" s="193"/>
      <c r="AB109" s="193"/>
      <c r="AC109" s="227"/>
      <c r="AD109" s="227"/>
      <c r="AE109" s="227"/>
      <c r="AF109" s="227"/>
      <c r="AG109" s="227"/>
      <c r="AH109" s="193"/>
      <c r="AI109" s="227"/>
      <c r="AJ109" s="227"/>
      <c r="AK109" s="227"/>
      <c r="AL109" s="227"/>
      <c r="AM109" s="227"/>
      <c r="AN109" s="193"/>
      <c r="AO109" s="193"/>
      <c r="AP109" s="193"/>
      <c r="AQ109" s="227"/>
      <c r="AR109" s="227"/>
      <c r="AS109" s="227"/>
      <c r="AT109" s="227"/>
      <c r="AU109" s="193"/>
      <c r="AV109" s="193"/>
      <c r="AW109" s="193"/>
      <c r="AX109" s="228"/>
      <c r="AY109" s="228"/>
      <c r="AZ109" s="228"/>
      <c r="BA109" s="193"/>
      <c r="BB109" s="229"/>
      <c r="BC109" s="229"/>
      <c r="BD109" s="193"/>
      <c r="BE109" s="229"/>
      <c r="BF109" s="229"/>
      <c r="BG109" s="193"/>
      <c r="BH109" s="193"/>
      <c r="BI109" s="229"/>
      <c r="BJ109" s="229"/>
      <c r="BK109" s="193"/>
      <c r="BL109" s="229"/>
      <c r="BM109" s="229"/>
      <c r="BN109" s="193"/>
      <c r="BO109" s="193"/>
      <c r="BP109" s="203"/>
      <c r="BQ109" s="193"/>
      <c r="BR109" s="193"/>
      <c r="BS109" s="206"/>
      <c r="BT109" s="193"/>
      <c r="BU109" s="193"/>
    </row>
    <row r="111" spans="2:73" ht="25.5" customHeight="1">
      <c r="C111" s="221"/>
      <c r="D111" s="221"/>
      <c r="E111" s="221"/>
      <c r="F111" s="221"/>
      <c r="G111" s="221"/>
      <c r="H111" s="221"/>
      <c r="I111" s="221"/>
      <c r="J111" s="221"/>
      <c r="K111" s="221"/>
      <c r="L111" s="221"/>
      <c r="M111" s="221"/>
      <c r="N111" s="221"/>
      <c r="O111" s="221"/>
      <c r="P111" s="221"/>
      <c r="Q111" s="221"/>
      <c r="R111" s="221"/>
      <c r="S111" s="221"/>
      <c r="T111" s="221"/>
      <c r="U111" s="221"/>
      <c r="V111" s="221"/>
    </row>
    <row r="112" spans="2:73" ht="12.75" customHeight="1"/>
    <row r="113" spans="2:73" ht="25.5" customHeight="1">
      <c r="Q113" s="218"/>
      <c r="R113" s="218"/>
      <c r="S113" s="218"/>
      <c r="V113" s="218"/>
      <c r="W113" s="218"/>
      <c r="X113" s="218"/>
      <c r="Y113" s="218"/>
      <c r="Z113" s="218"/>
      <c r="AC113" s="218"/>
      <c r="AD113" s="218"/>
      <c r="AE113" s="218"/>
      <c r="AF113" s="218"/>
      <c r="AG113" s="218"/>
      <c r="AK113" s="218"/>
      <c r="AL113" s="218"/>
      <c r="AM113" s="218"/>
      <c r="AN113" s="218"/>
      <c r="AO113" s="218"/>
      <c r="AR113" s="218"/>
      <c r="AS113" s="218"/>
      <c r="AT113" s="218"/>
      <c r="AU113" s="218"/>
      <c r="AX113" s="218"/>
      <c r="AY113" s="218"/>
      <c r="AZ113" s="218"/>
      <c r="BB113" s="218"/>
      <c r="BC113" s="218"/>
      <c r="BE113" s="218"/>
      <c r="BF113" s="218"/>
      <c r="BI113" s="218"/>
      <c r="BJ113" s="218"/>
      <c r="BL113" s="218"/>
      <c r="BM113" s="218"/>
      <c r="BP113" s="207"/>
      <c r="BS113" s="207"/>
    </row>
    <row r="114" spans="2:73" ht="12.75" customHeight="1">
      <c r="C114" s="218"/>
      <c r="D114" s="218"/>
      <c r="E114" s="218"/>
      <c r="F114" s="218"/>
      <c r="G114" s="218"/>
      <c r="I114" s="218"/>
      <c r="J114" s="218"/>
      <c r="K114" s="218"/>
      <c r="L114" s="218"/>
      <c r="M114" s="218"/>
      <c r="Q114" s="219"/>
      <c r="R114" s="219"/>
      <c r="S114" s="219"/>
      <c r="V114" s="219"/>
      <c r="W114" s="219"/>
      <c r="X114" s="219"/>
      <c r="Y114" s="219"/>
      <c r="Z114" s="219"/>
      <c r="AC114" s="219"/>
      <c r="AD114" s="219"/>
      <c r="AE114" s="219"/>
      <c r="AF114" s="219"/>
      <c r="AG114" s="219"/>
      <c r="AL114" s="219"/>
      <c r="AM114" s="219"/>
      <c r="AS114" s="219"/>
      <c r="AT114" s="219"/>
    </row>
    <row r="115" spans="2:73">
      <c r="C115" s="220"/>
      <c r="D115" s="220"/>
      <c r="E115" s="220"/>
      <c r="F115" s="220"/>
    </row>
    <row r="116" spans="2:73">
      <c r="B116" s="192"/>
      <c r="C116" s="224"/>
      <c r="D116" s="224"/>
      <c r="E116" s="224"/>
      <c r="F116" s="224"/>
      <c r="G116" s="224"/>
      <c r="H116" s="192"/>
      <c r="I116" s="224"/>
      <c r="J116" s="224"/>
      <c r="K116" s="224"/>
      <c r="L116" s="224"/>
      <c r="M116" s="224"/>
      <c r="N116" s="192"/>
      <c r="O116" s="192"/>
      <c r="P116" s="192"/>
      <c r="Q116" s="222"/>
      <c r="R116" s="222"/>
      <c r="S116" s="222"/>
      <c r="T116" s="192"/>
      <c r="U116" s="192"/>
      <c r="V116" s="222"/>
      <c r="W116" s="222"/>
      <c r="X116" s="222"/>
      <c r="Y116" s="222"/>
      <c r="Z116" s="222"/>
      <c r="AA116" s="192"/>
      <c r="AB116" s="192"/>
      <c r="AC116" s="222"/>
      <c r="AD116" s="222"/>
      <c r="AE116" s="222"/>
      <c r="AF116" s="222"/>
      <c r="AG116" s="222"/>
      <c r="AH116" s="192"/>
      <c r="AI116" s="222"/>
      <c r="AJ116" s="222"/>
      <c r="AK116" s="222"/>
      <c r="AL116" s="222"/>
      <c r="AM116" s="222"/>
      <c r="AN116" s="192"/>
      <c r="AO116" s="192"/>
      <c r="AP116" s="192"/>
      <c r="AQ116" s="222"/>
      <c r="AR116" s="222"/>
      <c r="AS116" s="222"/>
      <c r="AT116" s="222"/>
      <c r="AU116" s="192"/>
      <c r="AV116" s="192"/>
      <c r="AW116" s="192"/>
      <c r="AX116" s="225"/>
      <c r="AY116" s="225"/>
      <c r="AZ116" s="225"/>
      <c r="BA116" s="192"/>
      <c r="BB116" s="226"/>
      <c r="BC116" s="226"/>
      <c r="BD116" s="192"/>
      <c r="BE116" s="226"/>
      <c r="BF116" s="226"/>
      <c r="BG116" s="192"/>
      <c r="BH116" s="192"/>
      <c r="BI116" s="226"/>
      <c r="BJ116" s="226"/>
      <c r="BK116" s="192"/>
      <c r="BL116" s="226"/>
      <c r="BM116" s="226"/>
      <c r="BN116" s="192"/>
      <c r="BO116" s="192"/>
      <c r="BP116" s="205"/>
      <c r="BQ116" s="192"/>
      <c r="BR116" s="192"/>
      <c r="BS116" s="204"/>
      <c r="BT116" s="192"/>
      <c r="BU116" s="192"/>
    </row>
    <row r="117" spans="2:73">
      <c r="B117" s="193"/>
      <c r="C117" s="223"/>
      <c r="D117" s="223"/>
      <c r="E117" s="223"/>
      <c r="F117" s="223"/>
      <c r="G117" s="223"/>
      <c r="H117" s="193"/>
      <c r="I117" s="223"/>
      <c r="J117" s="223"/>
      <c r="K117" s="223"/>
      <c r="L117" s="223"/>
      <c r="M117" s="223"/>
      <c r="N117" s="193"/>
      <c r="O117" s="193"/>
      <c r="P117" s="193"/>
      <c r="Q117" s="227"/>
      <c r="R117" s="227"/>
      <c r="S117" s="227"/>
      <c r="T117" s="193"/>
      <c r="U117" s="193"/>
      <c r="V117" s="227"/>
      <c r="W117" s="227"/>
      <c r="X117" s="227"/>
      <c r="Y117" s="227"/>
      <c r="Z117" s="227"/>
      <c r="AA117" s="193"/>
      <c r="AB117" s="193"/>
      <c r="AC117" s="227"/>
      <c r="AD117" s="227"/>
      <c r="AE117" s="227"/>
      <c r="AF117" s="227"/>
      <c r="AG117" s="227"/>
      <c r="AH117" s="193"/>
      <c r="AI117" s="227"/>
      <c r="AJ117" s="227"/>
      <c r="AK117" s="227"/>
      <c r="AL117" s="227"/>
      <c r="AM117" s="227"/>
      <c r="AN117" s="193"/>
      <c r="AO117" s="193"/>
      <c r="AP117" s="193"/>
      <c r="AQ117" s="227"/>
      <c r="AR117" s="227"/>
      <c r="AS117" s="227"/>
      <c r="AT117" s="227"/>
      <c r="AU117" s="193"/>
      <c r="AV117" s="193"/>
      <c r="AW117" s="193"/>
      <c r="AX117" s="228"/>
      <c r="AY117" s="228"/>
      <c r="AZ117" s="228"/>
      <c r="BA117" s="193"/>
      <c r="BB117" s="229"/>
      <c r="BC117" s="229"/>
      <c r="BD117" s="193"/>
      <c r="BE117" s="229"/>
      <c r="BF117" s="229"/>
      <c r="BG117" s="193"/>
      <c r="BH117" s="193"/>
      <c r="BI117" s="229"/>
      <c r="BJ117" s="229"/>
      <c r="BK117" s="193"/>
      <c r="BL117" s="229"/>
      <c r="BM117" s="229"/>
      <c r="BN117" s="193"/>
      <c r="BO117" s="193"/>
      <c r="BP117" s="203"/>
      <c r="BQ117" s="193"/>
      <c r="BR117" s="193"/>
      <c r="BS117" s="206"/>
      <c r="BT117" s="193"/>
      <c r="BU117" s="193"/>
    </row>
    <row r="118" spans="2:73" ht="15.75" customHeight="1">
      <c r="B118" s="192"/>
      <c r="C118" s="224"/>
      <c r="D118" s="224"/>
      <c r="E118" s="224"/>
      <c r="F118" s="224"/>
      <c r="G118" s="224"/>
      <c r="H118" s="192"/>
      <c r="I118" s="224"/>
      <c r="J118" s="224"/>
      <c r="K118" s="224"/>
      <c r="L118" s="224"/>
      <c r="M118" s="224"/>
      <c r="N118" s="192"/>
      <c r="O118" s="192"/>
      <c r="P118" s="192"/>
      <c r="Q118" s="222"/>
      <c r="R118" s="222"/>
      <c r="S118" s="222"/>
      <c r="T118" s="192"/>
      <c r="U118" s="192"/>
      <c r="V118" s="222"/>
      <c r="W118" s="222"/>
      <c r="X118" s="222"/>
      <c r="Y118" s="222"/>
      <c r="Z118" s="222"/>
      <c r="AA118" s="192"/>
      <c r="AB118" s="192"/>
      <c r="AC118" s="222"/>
      <c r="AD118" s="222"/>
      <c r="AE118" s="222"/>
      <c r="AF118" s="222"/>
      <c r="AG118" s="222"/>
      <c r="AH118" s="192"/>
      <c r="AI118" s="222"/>
      <c r="AJ118" s="222"/>
      <c r="AK118" s="222"/>
      <c r="AL118" s="222"/>
      <c r="AM118" s="222"/>
      <c r="AN118" s="192"/>
      <c r="AO118" s="192"/>
      <c r="AP118" s="192"/>
      <c r="AQ118" s="222"/>
      <c r="AR118" s="222"/>
      <c r="AS118" s="222"/>
      <c r="AT118" s="222"/>
      <c r="AU118" s="192"/>
      <c r="AV118" s="192"/>
      <c r="AW118" s="192"/>
      <c r="AX118" s="225"/>
      <c r="AY118" s="225"/>
      <c r="AZ118" s="225"/>
      <c r="BA118" s="192"/>
      <c r="BB118" s="226"/>
      <c r="BC118" s="226"/>
      <c r="BD118" s="192"/>
      <c r="BE118" s="226"/>
      <c r="BF118" s="226"/>
      <c r="BG118" s="192"/>
      <c r="BH118" s="192"/>
      <c r="BI118" s="226"/>
      <c r="BJ118" s="226"/>
      <c r="BK118" s="192"/>
      <c r="BL118" s="226"/>
      <c r="BM118" s="226"/>
      <c r="BN118" s="192"/>
      <c r="BO118" s="192"/>
      <c r="BP118" s="205"/>
      <c r="BQ118" s="192"/>
      <c r="BR118" s="192"/>
      <c r="BS118" s="204"/>
      <c r="BT118" s="192"/>
      <c r="BU118" s="194"/>
    </row>
    <row r="119" spans="2:73">
      <c r="B119" s="193"/>
      <c r="C119" s="223"/>
      <c r="D119" s="223"/>
      <c r="E119" s="223"/>
      <c r="F119" s="223"/>
      <c r="G119" s="223"/>
      <c r="H119" s="193"/>
      <c r="I119" s="223"/>
      <c r="J119" s="223"/>
      <c r="K119" s="223"/>
      <c r="L119" s="223"/>
      <c r="M119" s="223"/>
      <c r="N119" s="193"/>
      <c r="O119" s="193"/>
      <c r="P119" s="193"/>
      <c r="Q119" s="227"/>
      <c r="R119" s="227"/>
      <c r="S119" s="227"/>
      <c r="T119" s="193"/>
      <c r="U119" s="193"/>
      <c r="V119" s="227"/>
      <c r="W119" s="227"/>
      <c r="X119" s="227"/>
      <c r="Y119" s="227"/>
      <c r="Z119" s="227"/>
      <c r="AA119" s="193"/>
      <c r="AB119" s="193"/>
      <c r="AC119" s="227"/>
      <c r="AD119" s="227"/>
      <c r="AE119" s="227"/>
      <c r="AF119" s="227"/>
      <c r="AG119" s="227"/>
      <c r="AH119" s="193"/>
      <c r="AI119" s="227"/>
      <c r="AJ119" s="227"/>
      <c r="AK119" s="227"/>
      <c r="AL119" s="227"/>
      <c r="AM119" s="227"/>
      <c r="AN119" s="193"/>
      <c r="AO119" s="193"/>
      <c r="AP119" s="193"/>
      <c r="AQ119" s="227"/>
      <c r="AR119" s="227"/>
      <c r="AS119" s="227"/>
      <c r="AT119" s="227"/>
      <c r="AU119" s="193"/>
      <c r="AV119" s="193"/>
      <c r="AW119" s="193"/>
      <c r="AX119" s="228"/>
      <c r="AY119" s="228"/>
      <c r="AZ119" s="228"/>
      <c r="BA119" s="193"/>
      <c r="BB119" s="229"/>
      <c r="BC119" s="229"/>
      <c r="BD119" s="193"/>
      <c r="BE119" s="229"/>
      <c r="BF119" s="229"/>
      <c r="BG119" s="193"/>
      <c r="BH119" s="193"/>
      <c r="BI119" s="229"/>
      <c r="BJ119" s="229"/>
      <c r="BK119" s="193"/>
      <c r="BL119" s="229"/>
      <c r="BM119" s="229"/>
      <c r="BN119" s="193"/>
      <c r="BO119" s="193"/>
      <c r="BP119" s="203"/>
      <c r="BQ119" s="193"/>
      <c r="BR119" s="193"/>
      <c r="BS119" s="206"/>
      <c r="BT119" s="193"/>
      <c r="BU119" s="193"/>
    </row>
    <row r="120" spans="2:73" ht="25.5" customHeight="1">
      <c r="B120" s="192"/>
      <c r="C120" s="224"/>
      <c r="D120" s="224"/>
      <c r="E120" s="224"/>
      <c r="F120" s="224"/>
      <c r="G120" s="224"/>
      <c r="H120" s="192"/>
      <c r="I120" s="224"/>
      <c r="J120" s="224"/>
      <c r="K120" s="224"/>
      <c r="L120" s="224"/>
      <c r="M120" s="224"/>
      <c r="N120" s="192"/>
      <c r="O120" s="192"/>
      <c r="P120" s="192"/>
      <c r="Q120" s="222"/>
      <c r="R120" s="222"/>
      <c r="S120" s="222"/>
      <c r="T120" s="192"/>
      <c r="U120" s="192"/>
      <c r="V120" s="222"/>
      <c r="W120" s="222"/>
      <c r="X120" s="222"/>
      <c r="Y120" s="222"/>
      <c r="Z120" s="222"/>
      <c r="AA120" s="192"/>
      <c r="AB120" s="192"/>
      <c r="AC120" s="222"/>
      <c r="AD120" s="222"/>
      <c r="AE120" s="222"/>
      <c r="AF120" s="222"/>
      <c r="AG120" s="222"/>
      <c r="AH120" s="192"/>
      <c r="AI120" s="222"/>
      <c r="AJ120" s="222"/>
      <c r="AK120" s="222"/>
      <c r="AL120" s="222"/>
      <c r="AM120" s="222"/>
      <c r="AN120" s="192"/>
      <c r="AO120" s="192"/>
      <c r="AP120" s="192"/>
      <c r="AQ120" s="222"/>
      <c r="AR120" s="222"/>
      <c r="AS120" s="222"/>
      <c r="AT120" s="222"/>
      <c r="AU120" s="192"/>
      <c r="AV120" s="192"/>
      <c r="AW120" s="192"/>
      <c r="AX120" s="225"/>
      <c r="AY120" s="225"/>
      <c r="AZ120" s="225"/>
      <c r="BA120" s="192"/>
      <c r="BB120" s="226"/>
      <c r="BC120" s="226"/>
      <c r="BD120" s="192"/>
      <c r="BE120" s="226"/>
      <c r="BF120" s="226"/>
      <c r="BG120" s="192"/>
      <c r="BH120" s="192"/>
      <c r="BI120" s="226"/>
      <c r="BJ120" s="226"/>
      <c r="BK120" s="192"/>
      <c r="BL120" s="226"/>
      <c r="BM120" s="226"/>
      <c r="BN120" s="192"/>
      <c r="BO120" s="192"/>
      <c r="BP120" s="205"/>
      <c r="BQ120" s="192"/>
      <c r="BR120" s="192"/>
      <c r="BS120" s="204"/>
      <c r="BT120" s="192"/>
      <c r="BU120" s="192"/>
    </row>
    <row r="121" spans="2:73" ht="12.75" customHeight="1">
      <c r="B121" s="193"/>
      <c r="C121" s="223"/>
      <c r="D121" s="223"/>
      <c r="E121" s="223"/>
      <c r="F121" s="223"/>
      <c r="G121" s="223"/>
      <c r="H121" s="193"/>
      <c r="I121" s="223"/>
      <c r="J121" s="223"/>
      <c r="K121" s="223"/>
      <c r="L121" s="223"/>
      <c r="M121" s="223"/>
      <c r="N121" s="193"/>
      <c r="O121" s="193"/>
      <c r="P121" s="193"/>
      <c r="Q121" s="227"/>
      <c r="R121" s="227"/>
      <c r="S121" s="227"/>
      <c r="T121" s="193"/>
      <c r="U121" s="193"/>
      <c r="V121" s="227"/>
      <c r="W121" s="227"/>
      <c r="X121" s="227"/>
      <c r="Y121" s="227"/>
      <c r="Z121" s="227"/>
      <c r="AA121" s="193"/>
      <c r="AB121" s="193"/>
      <c r="AC121" s="227"/>
      <c r="AD121" s="227"/>
      <c r="AE121" s="227"/>
      <c r="AF121" s="227"/>
      <c r="AG121" s="227"/>
      <c r="AH121" s="193"/>
      <c r="AI121" s="227"/>
      <c r="AJ121" s="227"/>
      <c r="AK121" s="227"/>
      <c r="AL121" s="227"/>
      <c r="AM121" s="227"/>
      <c r="AN121" s="193"/>
      <c r="AO121" s="193"/>
      <c r="AP121" s="193"/>
      <c r="AQ121" s="227"/>
      <c r="AR121" s="227"/>
      <c r="AS121" s="227"/>
      <c r="AT121" s="227"/>
      <c r="AU121" s="193"/>
      <c r="AV121" s="193"/>
      <c r="AW121" s="193"/>
      <c r="AX121" s="228"/>
      <c r="AY121" s="228"/>
      <c r="AZ121" s="228"/>
      <c r="BA121" s="193"/>
      <c r="BB121" s="229"/>
      <c r="BC121" s="229"/>
      <c r="BD121" s="193"/>
      <c r="BE121" s="229"/>
      <c r="BF121" s="229"/>
      <c r="BG121" s="193"/>
      <c r="BH121" s="193"/>
      <c r="BI121" s="229"/>
      <c r="BJ121" s="229"/>
      <c r="BK121" s="193"/>
      <c r="BL121" s="229"/>
      <c r="BM121" s="229"/>
      <c r="BN121" s="193"/>
      <c r="BO121" s="193"/>
      <c r="BP121" s="203"/>
      <c r="BQ121" s="193"/>
      <c r="BR121" s="193"/>
      <c r="BS121" s="206"/>
      <c r="BT121" s="193"/>
      <c r="BU121" s="193"/>
    </row>
    <row r="122" spans="2:73">
      <c r="B122" s="192"/>
      <c r="C122" s="224"/>
      <c r="D122" s="224"/>
      <c r="E122" s="224"/>
      <c r="F122" s="224"/>
      <c r="G122" s="224"/>
      <c r="H122" s="192"/>
      <c r="I122" s="224"/>
      <c r="J122" s="224"/>
      <c r="K122" s="224"/>
      <c r="L122" s="224"/>
      <c r="M122" s="224"/>
      <c r="N122" s="192"/>
      <c r="O122" s="192"/>
      <c r="P122" s="192"/>
      <c r="Q122" s="222"/>
      <c r="R122" s="222"/>
      <c r="S122" s="222"/>
      <c r="T122" s="192"/>
      <c r="U122" s="192"/>
      <c r="V122" s="222"/>
      <c r="W122" s="222"/>
      <c r="X122" s="222"/>
      <c r="Y122" s="222"/>
      <c r="Z122" s="222"/>
      <c r="AA122" s="192"/>
      <c r="AB122" s="192"/>
      <c r="AC122" s="222"/>
      <c r="AD122" s="222"/>
      <c r="AE122" s="222"/>
      <c r="AF122" s="222"/>
      <c r="AG122" s="222"/>
      <c r="AH122" s="192"/>
      <c r="AI122" s="222"/>
      <c r="AJ122" s="222"/>
      <c r="AK122" s="222"/>
      <c r="AL122" s="222"/>
      <c r="AM122" s="222"/>
      <c r="AN122" s="192"/>
      <c r="AO122" s="192"/>
      <c r="AP122" s="192"/>
      <c r="AQ122" s="222"/>
      <c r="AR122" s="222"/>
      <c r="AS122" s="222"/>
      <c r="AT122" s="222"/>
      <c r="AU122" s="192"/>
      <c r="AV122" s="192"/>
      <c r="AW122" s="192"/>
      <c r="AX122" s="225"/>
      <c r="AY122" s="225"/>
      <c r="AZ122" s="225"/>
      <c r="BA122" s="192"/>
      <c r="BB122" s="226"/>
      <c r="BC122" s="226"/>
      <c r="BD122" s="192"/>
      <c r="BE122" s="226"/>
      <c r="BF122" s="226"/>
      <c r="BG122" s="192"/>
      <c r="BH122" s="192"/>
      <c r="BI122" s="226"/>
      <c r="BJ122" s="226"/>
      <c r="BK122" s="192"/>
      <c r="BL122" s="226"/>
      <c r="BM122" s="226"/>
      <c r="BN122" s="192"/>
      <c r="BO122" s="192"/>
      <c r="BP122" s="205"/>
      <c r="BQ122" s="192"/>
      <c r="BR122" s="192"/>
      <c r="BS122" s="204"/>
      <c r="BT122" s="192"/>
      <c r="BU122" s="192"/>
    </row>
    <row r="123" spans="2:73">
      <c r="B123" s="193"/>
      <c r="C123" s="233"/>
      <c r="D123" s="233"/>
      <c r="E123" s="233"/>
      <c r="F123" s="233"/>
      <c r="G123" s="233"/>
      <c r="H123" s="193"/>
      <c r="I123" s="193"/>
      <c r="J123" s="193"/>
      <c r="K123" s="193"/>
      <c r="L123" s="193"/>
      <c r="M123" s="193"/>
      <c r="N123" s="193"/>
      <c r="O123" s="193"/>
      <c r="P123" s="193"/>
      <c r="Q123" s="227"/>
      <c r="R123" s="227"/>
      <c r="S123" s="227"/>
      <c r="T123" s="193"/>
      <c r="U123" s="193"/>
      <c r="V123" s="227"/>
      <c r="W123" s="227"/>
      <c r="X123" s="227"/>
      <c r="Y123" s="227"/>
      <c r="Z123" s="227"/>
      <c r="AA123" s="193"/>
      <c r="AB123" s="193"/>
      <c r="AC123" s="227"/>
      <c r="AD123" s="227"/>
      <c r="AE123" s="227"/>
      <c r="AF123" s="227"/>
      <c r="AG123" s="227"/>
      <c r="AH123" s="193"/>
      <c r="AI123" s="227"/>
      <c r="AJ123" s="227"/>
      <c r="AK123" s="227"/>
      <c r="AL123" s="227"/>
      <c r="AM123" s="227"/>
      <c r="AN123" s="193"/>
      <c r="AO123" s="193"/>
      <c r="AP123" s="193"/>
      <c r="AQ123" s="227"/>
      <c r="AR123" s="227"/>
      <c r="AS123" s="227"/>
      <c r="AT123" s="227"/>
      <c r="AU123" s="193"/>
      <c r="AV123" s="193"/>
      <c r="AW123" s="193"/>
      <c r="AX123" s="193"/>
      <c r="AY123" s="193"/>
      <c r="AZ123" s="193"/>
      <c r="BA123" s="193"/>
      <c r="BB123" s="193"/>
      <c r="BC123" s="193"/>
      <c r="BD123" s="193"/>
      <c r="BE123" s="193"/>
      <c r="BF123" s="193"/>
      <c r="BG123" s="193"/>
      <c r="BH123" s="193"/>
      <c r="BI123" s="193"/>
      <c r="BJ123" s="193"/>
      <c r="BK123" s="193"/>
      <c r="BL123" s="193"/>
      <c r="BM123" s="193"/>
      <c r="BN123" s="193"/>
      <c r="BO123" s="193"/>
      <c r="BP123" s="193"/>
      <c r="BQ123" s="193"/>
      <c r="BR123" s="193"/>
      <c r="BS123" s="206"/>
      <c r="BT123" s="193"/>
      <c r="BU123" s="193"/>
    </row>
    <row r="124" spans="2:73">
      <c r="B124" s="192"/>
      <c r="C124" s="224"/>
      <c r="D124" s="224"/>
      <c r="E124" s="224"/>
      <c r="F124" s="224"/>
      <c r="G124" s="224"/>
      <c r="H124" s="192"/>
      <c r="I124" s="224"/>
      <c r="J124" s="224"/>
      <c r="K124" s="224"/>
      <c r="L124" s="224"/>
      <c r="M124" s="224"/>
      <c r="N124" s="192"/>
      <c r="O124" s="192"/>
      <c r="P124" s="192"/>
      <c r="Q124" s="222"/>
      <c r="R124" s="222"/>
      <c r="S124" s="222"/>
      <c r="T124" s="192"/>
      <c r="U124" s="192"/>
      <c r="V124" s="222"/>
      <c r="W124" s="222"/>
      <c r="X124" s="222"/>
      <c r="Y124" s="222"/>
      <c r="Z124" s="222"/>
      <c r="AA124" s="192"/>
      <c r="AB124" s="192"/>
      <c r="AC124" s="222"/>
      <c r="AD124" s="222"/>
      <c r="AE124" s="222"/>
      <c r="AF124" s="222"/>
      <c r="AG124" s="222"/>
      <c r="AH124" s="192"/>
      <c r="AI124" s="222"/>
      <c r="AJ124" s="222"/>
      <c r="AK124" s="222"/>
      <c r="AL124" s="222"/>
      <c r="AM124" s="222"/>
      <c r="AN124" s="192"/>
      <c r="AO124" s="192"/>
      <c r="AP124" s="192"/>
      <c r="AQ124" s="222"/>
      <c r="AR124" s="222"/>
      <c r="AS124" s="222"/>
      <c r="AT124" s="222"/>
      <c r="AU124" s="192"/>
      <c r="AV124" s="192"/>
      <c r="AW124" s="192"/>
      <c r="AX124" s="225"/>
      <c r="AY124" s="225"/>
      <c r="AZ124" s="225"/>
      <c r="BA124" s="192"/>
      <c r="BB124" s="226"/>
      <c r="BC124" s="226"/>
      <c r="BD124" s="192"/>
      <c r="BE124" s="226"/>
      <c r="BF124" s="226"/>
      <c r="BG124" s="192"/>
      <c r="BH124" s="192"/>
      <c r="BI124" s="226"/>
      <c r="BJ124" s="226"/>
      <c r="BK124" s="192"/>
      <c r="BL124" s="226"/>
      <c r="BM124" s="226"/>
      <c r="BN124" s="192"/>
      <c r="BO124" s="192"/>
      <c r="BP124" s="205"/>
      <c r="BQ124" s="192"/>
      <c r="BR124" s="192"/>
      <c r="BS124" s="204"/>
      <c r="BT124" s="192"/>
      <c r="BU124" s="192"/>
    </row>
    <row r="125" spans="2:73">
      <c r="B125" s="193"/>
      <c r="C125" s="223"/>
      <c r="D125" s="223"/>
      <c r="E125" s="223"/>
      <c r="F125" s="223"/>
      <c r="G125" s="223"/>
      <c r="H125" s="193"/>
      <c r="I125" s="223"/>
      <c r="J125" s="223"/>
      <c r="K125" s="223"/>
      <c r="L125" s="223"/>
      <c r="M125" s="223"/>
      <c r="N125" s="193"/>
      <c r="O125" s="193"/>
      <c r="P125" s="193"/>
      <c r="Q125" s="227"/>
      <c r="R125" s="227"/>
      <c r="S125" s="227"/>
      <c r="T125" s="193"/>
      <c r="U125" s="193"/>
      <c r="V125" s="227"/>
      <c r="W125" s="227"/>
      <c r="X125" s="227"/>
      <c r="Y125" s="227"/>
      <c r="Z125" s="227"/>
      <c r="AA125" s="193"/>
      <c r="AB125" s="193"/>
      <c r="AC125" s="227"/>
      <c r="AD125" s="227"/>
      <c r="AE125" s="227"/>
      <c r="AF125" s="227"/>
      <c r="AG125" s="227"/>
      <c r="AH125" s="193"/>
      <c r="AI125" s="227"/>
      <c r="AJ125" s="227"/>
      <c r="AK125" s="227"/>
      <c r="AL125" s="227"/>
      <c r="AM125" s="227"/>
      <c r="AN125" s="193"/>
      <c r="AO125" s="193"/>
      <c r="AP125" s="193"/>
      <c r="AQ125" s="227"/>
      <c r="AR125" s="227"/>
      <c r="AS125" s="227"/>
      <c r="AT125" s="227"/>
      <c r="AU125" s="193"/>
      <c r="AV125" s="193"/>
      <c r="AW125" s="193"/>
      <c r="AX125" s="228"/>
      <c r="AY125" s="228"/>
      <c r="AZ125" s="228"/>
      <c r="BA125" s="193"/>
      <c r="BB125" s="229"/>
      <c r="BC125" s="229"/>
      <c r="BD125" s="193"/>
      <c r="BE125" s="229"/>
      <c r="BF125" s="229"/>
      <c r="BG125" s="193"/>
      <c r="BH125" s="193"/>
      <c r="BI125" s="229"/>
      <c r="BJ125" s="229"/>
      <c r="BK125" s="193"/>
      <c r="BL125" s="229"/>
      <c r="BM125" s="229"/>
      <c r="BN125" s="193"/>
      <c r="BO125" s="193"/>
      <c r="BP125" s="203"/>
      <c r="BQ125" s="193"/>
      <c r="BR125" s="193"/>
      <c r="BS125" s="206"/>
      <c r="BT125" s="193"/>
      <c r="BU125" s="193"/>
    </row>
    <row r="126" spans="2:73">
      <c r="B126" s="192"/>
      <c r="C126" s="224"/>
      <c r="D126" s="224"/>
      <c r="E126" s="224"/>
      <c r="F126" s="224"/>
      <c r="G126" s="224"/>
      <c r="H126" s="192"/>
      <c r="I126" s="224"/>
      <c r="J126" s="224"/>
      <c r="K126" s="224"/>
      <c r="L126" s="224"/>
      <c r="M126" s="224"/>
      <c r="N126" s="192"/>
      <c r="O126" s="192"/>
      <c r="P126" s="192"/>
      <c r="Q126" s="222"/>
      <c r="R126" s="222"/>
      <c r="S126" s="222"/>
      <c r="T126" s="192"/>
      <c r="U126" s="192"/>
      <c r="V126" s="222"/>
      <c r="W126" s="222"/>
      <c r="X126" s="222"/>
      <c r="Y126" s="222"/>
      <c r="Z126" s="222"/>
      <c r="AA126" s="192"/>
      <c r="AB126" s="192"/>
      <c r="AC126" s="222"/>
      <c r="AD126" s="222"/>
      <c r="AE126" s="222"/>
      <c r="AF126" s="222"/>
      <c r="AG126" s="222"/>
      <c r="AH126" s="192"/>
      <c r="AI126" s="222"/>
      <c r="AJ126" s="222"/>
      <c r="AK126" s="222"/>
      <c r="AL126" s="222"/>
      <c r="AM126" s="222"/>
      <c r="AN126" s="192"/>
      <c r="AO126" s="192"/>
      <c r="AP126" s="192"/>
      <c r="AQ126" s="222"/>
      <c r="AR126" s="222"/>
      <c r="AS126" s="222"/>
      <c r="AT126" s="222"/>
      <c r="AU126" s="192"/>
      <c r="AV126" s="192"/>
      <c r="AW126" s="192"/>
      <c r="AX126" s="225"/>
      <c r="AY126" s="225"/>
      <c r="AZ126" s="225"/>
      <c r="BA126" s="192"/>
      <c r="BB126" s="226"/>
      <c r="BC126" s="226"/>
      <c r="BD126" s="192"/>
      <c r="BE126" s="226"/>
      <c r="BF126" s="226"/>
      <c r="BG126" s="192"/>
      <c r="BH126" s="192"/>
      <c r="BI126" s="226"/>
      <c r="BJ126" s="226"/>
      <c r="BK126" s="192"/>
      <c r="BL126" s="226"/>
      <c r="BM126" s="226"/>
      <c r="BN126" s="192"/>
      <c r="BO126" s="192"/>
      <c r="BP126" s="205"/>
      <c r="BQ126" s="192"/>
      <c r="BR126" s="192"/>
      <c r="BS126" s="204"/>
      <c r="BT126" s="192"/>
      <c r="BU126" s="192"/>
    </row>
    <row r="127" spans="2:73">
      <c r="B127" s="193"/>
      <c r="C127" s="223"/>
      <c r="D127" s="223"/>
      <c r="E127" s="223"/>
      <c r="F127" s="223"/>
      <c r="G127" s="223"/>
      <c r="H127" s="193"/>
      <c r="I127" s="223"/>
      <c r="J127" s="223"/>
      <c r="K127" s="223"/>
      <c r="L127" s="223"/>
      <c r="M127" s="223"/>
      <c r="N127" s="193"/>
      <c r="O127" s="193"/>
      <c r="P127" s="193"/>
      <c r="Q127" s="227"/>
      <c r="R127" s="227"/>
      <c r="S127" s="227"/>
      <c r="T127" s="193"/>
      <c r="U127" s="193"/>
      <c r="V127" s="227"/>
      <c r="W127" s="227"/>
      <c r="X127" s="227"/>
      <c r="Y127" s="227"/>
      <c r="Z127" s="227"/>
      <c r="AA127" s="193"/>
      <c r="AB127" s="193"/>
      <c r="AC127" s="227"/>
      <c r="AD127" s="227"/>
      <c r="AE127" s="227"/>
      <c r="AF127" s="227"/>
      <c r="AG127" s="227"/>
      <c r="AH127" s="193"/>
      <c r="AI127" s="227"/>
      <c r="AJ127" s="227"/>
      <c r="AK127" s="227"/>
      <c r="AL127" s="227"/>
      <c r="AM127" s="227"/>
      <c r="AN127" s="193"/>
      <c r="AO127" s="193"/>
      <c r="AP127" s="193"/>
      <c r="AQ127" s="227"/>
      <c r="AR127" s="227"/>
      <c r="AS127" s="227"/>
      <c r="AT127" s="227"/>
      <c r="AU127" s="193"/>
      <c r="AV127" s="193"/>
      <c r="AW127" s="193"/>
      <c r="AX127" s="228"/>
      <c r="AY127" s="228"/>
      <c r="AZ127" s="228"/>
      <c r="BA127" s="193"/>
      <c r="BB127" s="229"/>
      <c r="BC127" s="229"/>
      <c r="BD127" s="193"/>
      <c r="BE127" s="229"/>
      <c r="BF127" s="229"/>
      <c r="BG127" s="193"/>
      <c r="BH127" s="193"/>
      <c r="BI127" s="229"/>
      <c r="BJ127" s="229"/>
      <c r="BK127" s="193"/>
      <c r="BL127" s="229"/>
      <c r="BM127" s="229"/>
      <c r="BN127" s="193"/>
      <c r="BO127" s="193"/>
      <c r="BP127" s="203"/>
      <c r="BQ127" s="193"/>
      <c r="BR127" s="193"/>
      <c r="BS127" s="206"/>
      <c r="BT127" s="193"/>
      <c r="BU127" s="193"/>
    </row>
    <row r="128" spans="2:73">
      <c r="B128" s="192"/>
      <c r="C128" s="224"/>
      <c r="D128" s="224"/>
      <c r="E128" s="224"/>
      <c r="F128" s="224"/>
      <c r="G128" s="224"/>
      <c r="H128" s="192"/>
      <c r="I128" s="224"/>
      <c r="J128" s="224"/>
      <c r="K128" s="224"/>
      <c r="L128" s="224"/>
      <c r="M128" s="224"/>
      <c r="N128" s="192"/>
      <c r="O128" s="192"/>
      <c r="P128" s="192"/>
      <c r="Q128" s="222"/>
      <c r="R128" s="222"/>
      <c r="S128" s="222"/>
      <c r="T128" s="192"/>
      <c r="U128" s="192"/>
      <c r="V128" s="222"/>
      <c r="W128" s="222"/>
      <c r="X128" s="222"/>
      <c r="Y128" s="222"/>
      <c r="Z128" s="222"/>
      <c r="AA128" s="192"/>
      <c r="AB128" s="192"/>
      <c r="AC128" s="222"/>
      <c r="AD128" s="222"/>
      <c r="AE128" s="222"/>
      <c r="AF128" s="222"/>
      <c r="AG128" s="222"/>
      <c r="AH128" s="192"/>
      <c r="AI128" s="222"/>
      <c r="AJ128" s="222"/>
      <c r="AK128" s="222"/>
      <c r="AL128" s="222"/>
      <c r="AM128" s="222"/>
      <c r="AN128" s="192"/>
      <c r="AO128" s="192"/>
      <c r="AP128" s="192"/>
      <c r="AQ128" s="222"/>
      <c r="AR128" s="222"/>
      <c r="AS128" s="222"/>
      <c r="AT128" s="222"/>
      <c r="AU128" s="192"/>
      <c r="AV128" s="192"/>
      <c r="AW128" s="192"/>
      <c r="AX128" s="225"/>
      <c r="AY128" s="225"/>
      <c r="AZ128" s="225"/>
      <c r="BA128" s="192"/>
      <c r="BB128" s="226"/>
      <c r="BC128" s="226"/>
      <c r="BD128" s="192"/>
      <c r="BE128" s="226"/>
      <c r="BF128" s="226"/>
      <c r="BG128" s="192"/>
      <c r="BH128" s="192"/>
      <c r="BI128" s="226"/>
      <c r="BJ128" s="226"/>
      <c r="BK128" s="192"/>
      <c r="BL128" s="226"/>
      <c r="BM128" s="226"/>
      <c r="BN128" s="192"/>
      <c r="BO128" s="192"/>
      <c r="BP128" s="205"/>
      <c r="BQ128" s="192"/>
      <c r="BR128" s="192"/>
      <c r="BS128" s="204"/>
      <c r="BT128" s="192"/>
      <c r="BU128" s="192"/>
    </row>
    <row r="129" spans="2:73">
      <c r="B129" s="193"/>
      <c r="C129" s="223"/>
      <c r="D129" s="223"/>
      <c r="E129" s="223"/>
      <c r="F129" s="223"/>
      <c r="G129" s="223"/>
      <c r="H129" s="193"/>
      <c r="I129" s="223"/>
      <c r="J129" s="223"/>
      <c r="K129" s="223"/>
      <c r="L129" s="223"/>
      <c r="M129" s="223"/>
      <c r="N129" s="193"/>
      <c r="O129" s="193"/>
      <c r="P129" s="193"/>
      <c r="Q129" s="227"/>
      <c r="R129" s="227"/>
      <c r="S129" s="227"/>
      <c r="T129" s="193"/>
      <c r="U129" s="193"/>
      <c r="V129" s="227"/>
      <c r="W129" s="227"/>
      <c r="X129" s="227"/>
      <c r="Y129" s="227"/>
      <c r="Z129" s="227"/>
      <c r="AA129" s="193"/>
      <c r="AB129" s="193"/>
      <c r="AC129" s="227"/>
      <c r="AD129" s="227"/>
      <c r="AE129" s="227"/>
      <c r="AF129" s="227"/>
      <c r="AG129" s="227"/>
      <c r="AH129" s="193"/>
      <c r="AI129" s="227"/>
      <c r="AJ129" s="227"/>
      <c r="AK129" s="227"/>
      <c r="AL129" s="227"/>
      <c r="AM129" s="227"/>
      <c r="AN129" s="193"/>
      <c r="AO129" s="193"/>
      <c r="AP129" s="193"/>
      <c r="AQ129" s="227"/>
      <c r="AR129" s="227"/>
      <c r="AS129" s="227"/>
      <c r="AT129" s="227"/>
      <c r="AU129" s="193"/>
      <c r="AV129" s="193"/>
      <c r="AW129" s="193"/>
      <c r="AX129" s="228"/>
      <c r="AY129" s="228"/>
      <c r="AZ129" s="228"/>
      <c r="BA129" s="193"/>
      <c r="BB129" s="229"/>
      <c r="BC129" s="229"/>
      <c r="BD129" s="193"/>
      <c r="BE129" s="229"/>
      <c r="BF129" s="229"/>
      <c r="BG129" s="193"/>
      <c r="BH129" s="193"/>
      <c r="BI129" s="229"/>
      <c r="BJ129" s="229"/>
      <c r="BK129" s="193"/>
      <c r="BL129" s="229"/>
      <c r="BM129" s="229"/>
      <c r="BN129" s="193"/>
      <c r="BO129" s="193"/>
      <c r="BP129" s="203"/>
      <c r="BQ129" s="193"/>
      <c r="BR129" s="193"/>
      <c r="BS129" s="206"/>
      <c r="BT129" s="193"/>
      <c r="BU129" s="193"/>
    </row>
    <row r="130" spans="2:73">
      <c r="B130" s="192"/>
      <c r="C130" s="224"/>
      <c r="D130" s="224"/>
      <c r="E130" s="224"/>
      <c r="F130" s="224"/>
      <c r="G130" s="224"/>
      <c r="H130" s="192"/>
      <c r="I130" s="224"/>
      <c r="J130" s="224"/>
      <c r="K130" s="224"/>
      <c r="L130" s="224"/>
      <c r="M130" s="224"/>
      <c r="N130" s="192"/>
      <c r="O130" s="192"/>
      <c r="P130" s="192"/>
      <c r="Q130" s="222"/>
      <c r="R130" s="222"/>
      <c r="S130" s="222"/>
      <c r="T130" s="192"/>
      <c r="U130" s="192"/>
      <c r="V130" s="222"/>
      <c r="W130" s="222"/>
      <c r="X130" s="222"/>
      <c r="Y130" s="222"/>
      <c r="Z130" s="222"/>
      <c r="AA130" s="192"/>
      <c r="AB130" s="192"/>
      <c r="AC130" s="222"/>
      <c r="AD130" s="222"/>
      <c r="AE130" s="222"/>
      <c r="AF130" s="222"/>
      <c r="AG130" s="222"/>
      <c r="AH130" s="192"/>
      <c r="AI130" s="222"/>
      <c r="AJ130" s="222"/>
      <c r="AK130" s="222"/>
      <c r="AL130" s="222"/>
      <c r="AM130" s="222"/>
      <c r="AN130" s="192"/>
      <c r="AO130" s="192"/>
      <c r="AP130" s="192"/>
      <c r="AQ130" s="222"/>
      <c r="AR130" s="222"/>
      <c r="AS130" s="222"/>
      <c r="AT130" s="222"/>
      <c r="AU130" s="192"/>
      <c r="AV130" s="192"/>
      <c r="AW130" s="192"/>
      <c r="AX130" s="225"/>
      <c r="AY130" s="225"/>
      <c r="AZ130" s="225"/>
      <c r="BA130" s="192"/>
      <c r="BB130" s="226"/>
      <c r="BC130" s="226"/>
      <c r="BD130" s="192"/>
      <c r="BE130" s="226"/>
      <c r="BF130" s="226"/>
      <c r="BG130" s="192"/>
      <c r="BH130" s="192"/>
      <c r="BI130" s="226"/>
      <c r="BJ130" s="226"/>
      <c r="BK130" s="192"/>
      <c r="BL130" s="226"/>
      <c r="BM130" s="226"/>
      <c r="BN130" s="192"/>
      <c r="BO130" s="192"/>
      <c r="BP130" s="205"/>
      <c r="BQ130" s="192"/>
      <c r="BR130" s="192"/>
      <c r="BS130" s="204"/>
      <c r="BT130" s="192"/>
      <c r="BU130" s="192"/>
    </row>
    <row r="131" spans="2:73">
      <c r="B131" s="193"/>
      <c r="C131" s="223"/>
      <c r="D131" s="223"/>
      <c r="E131" s="223"/>
      <c r="F131" s="223"/>
      <c r="G131" s="223"/>
      <c r="H131" s="193"/>
      <c r="I131" s="223"/>
      <c r="J131" s="223"/>
      <c r="K131" s="223"/>
      <c r="L131" s="223"/>
      <c r="M131" s="223"/>
      <c r="N131" s="193"/>
      <c r="O131" s="193"/>
      <c r="P131" s="193"/>
      <c r="Q131" s="227"/>
      <c r="R131" s="227"/>
      <c r="S131" s="227"/>
      <c r="T131" s="193"/>
      <c r="U131" s="193"/>
      <c r="V131" s="227"/>
      <c r="W131" s="227"/>
      <c r="X131" s="227"/>
      <c r="Y131" s="227"/>
      <c r="Z131" s="227"/>
      <c r="AA131" s="193"/>
      <c r="AB131" s="193"/>
      <c r="AC131" s="227"/>
      <c r="AD131" s="227"/>
      <c r="AE131" s="227"/>
      <c r="AF131" s="227"/>
      <c r="AG131" s="227"/>
      <c r="AH131" s="193"/>
      <c r="AI131" s="227"/>
      <c r="AJ131" s="227"/>
      <c r="AK131" s="227"/>
      <c r="AL131" s="227"/>
      <c r="AM131" s="227"/>
      <c r="AN131" s="193"/>
      <c r="AO131" s="193"/>
      <c r="AP131" s="193"/>
      <c r="AQ131" s="227"/>
      <c r="AR131" s="227"/>
      <c r="AS131" s="227"/>
      <c r="AT131" s="227"/>
      <c r="AU131" s="193"/>
      <c r="AV131" s="193"/>
      <c r="AW131" s="193"/>
      <c r="AX131" s="228"/>
      <c r="AY131" s="228"/>
      <c r="AZ131" s="228"/>
      <c r="BA131" s="193"/>
      <c r="BB131" s="229"/>
      <c r="BC131" s="229"/>
      <c r="BD131" s="193"/>
      <c r="BE131" s="229"/>
      <c r="BF131" s="229"/>
      <c r="BG131" s="193"/>
      <c r="BH131" s="193"/>
      <c r="BI131" s="229"/>
      <c r="BJ131" s="229"/>
      <c r="BK131" s="193"/>
      <c r="BL131" s="229"/>
      <c r="BM131" s="229"/>
      <c r="BN131" s="193"/>
      <c r="BO131" s="193"/>
      <c r="BP131" s="203"/>
      <c r="BQ131" s="193"/>
      <c r="BR131" s="193"/>
      <c r="BS131" s="206"/>
      <c r="BT131" s="193"/>
      <c r="BU131" s="193"/>
    </row>
    <row r="132" spans="2:73">
      <c r="B132" s="192"/>
      <c r="C132" s="224"/>
      <c r="D132" s="224"/>
      <c r="E132" s="224"/>
      <c r="F132" s="224"/>
      <c r="G132" s="224"/>
      <c r="H132" s="192"/>
      <c r="I132" s="224"/>
      <c r="J132" s="224"/>
      <c r="K132" s="224"/>
      <c r="L132" s="224"/>
      <c r="M132" s="224"/>
      <c r="N132" s="192"/>
      <c r="O132" s="192"/>
      <c r="P132" s="192"/>
      <c r="Q132" s="222"/>
      <c r="R132" s="222"/>
      <c r="S132" s="222"/>
      <c r="T132" s="192"/>
      <c r="U132" s="192"/>
      <c r="V132" s="222"/>
      <c r="W132" s="222"/>
      <c r="X132" s="222"/>
      <c r="Y132" s="222"/>
      <c r="Z132" s="222"/>
      <c r="AA132" s="192"/>
      <c r="AB132" s="192"/>
      <c r="AC132" s="222"/>
      <c r="AD132" s="222"/>
      <c r="AE132" s="222"/>
      <c r="AF132" s="222"/>
      <c r="AG132" s="222"/>
      <c r="AH132" s="192"/>
      <c r="AI132" s="222"/>
      <c r="AJ132" s="222"/>
      <c r="AK132" s="222"/>
      <c r="AL132" s="222"/>
      <c r="AM132" s="222"/>
      <c r="AN132" s="192"/>
      <c r="AO132" s="192"/>
      <c r="AP132" s="192"/>
      <c r="AQ132" s="222"/>
      <c r="AR132" s="222"/>
      <c r="AS132" s="222"/>
      <c r="AT132" s="222"/>
      <c r="AU132" s="192"/>
      <c r="AV132" s="192"/>
      <c r="AW132" s="192"/>
      <c r="AX132" s="225"/>
      <c r="AY132" s="225"/>
      <c r="AZ132" s="225"/>
      <c r="BA132" s="192"/>
      <c r="BB132" s="226"/>
      <c r="BC132" s="226"/>
      <c r="BD132" s="192"/>
      <c r="BE132" s="226"/>
      <c r="BF132" s="226"/>
      <c r="BG132" s="192"/>
      <c r="BH132" s="192"/>
      <c r="BI132" s="226"/>
      <c r="BJ132" s="226"/>
      <c r="BK132" s="192"/>
      <c r="BL132" s="226"/>
      <c r="BM132" s="226"/>
      <c r="BN132" s="192"/>
      <c r="BO132" s="192"/>
      <c r="BP132" s="205"/>
      <c r="BQ132" s="192"/>
      <c r="BR132" s="192"/>
      <c r="BS132" s="204"/>
      <c r="BT132" s="192"/>
      <c r="BU132" s="192"/>
    </row>
    <row r="133" spans="2:73">
      <c r="B133" s="193"/>
      <c r="C133" s="223"/>
      <c r="D133" s="223"/>
      <c r="E133" s="223"/>
      <c r="F133" s="223"/>
      <c r="G133" s="223"/>
      <c r="H133" s="193"/>
      <c r="I133" s="223"/>
      <c r="J133" s="223"/>
      <c r="K133" s="223"/>
      <c r="L133" s="223"/>
      <c r="M133" s="223"/>
      <c r="N133" s="193"/>
      <c r="O133" s="193"/>
      <c r="P133" s="193"/>
      <c r="Q133" s="227"/>
      <c r="R133" s="227"/>
      <c r="S133" s="227"/>
      <c r="T133" s="193"/>
      <c r="U133" s="193"/>
      <c r="V133" s="227"/>
      <c r="W133" s="227"/>
      <c r="X133" s="227"/>
      <c r="Y133" s="227"/>
      <c r="Z133" s="227"/>
      <c r="AA133" s="193"/>
      <c r="AB133" s="193"/>
      <c r="AC133" s="227"/>
      <c r="AD133" s="227"/>
      <c r="AE133" s="227"/>
      <c r="AF133" s="227"/>
      <c r="AG133" s="227"/>
      <c r="AH133" s="193"/>
      <c r="AI133" s="227"/>
      <c r="AJ133" s="227"/>
      <c r="AK133" s="227"/>
      <c r="AL133" s="227"/>
      <c r="AM133" s="227"/>
      <c r="AN133" s="193"/>
      <c r="AO133" s="193"/>
      <c r="AP133" s="193"/>
      <c r="AQ133" s="227"/>
      <c r="AR133" s="227"/>
      <c r="AS133" s="227"/>
      <c r="AT133" s="227"/>
      <c r="AU133" s="193"/>
      <c r="AV133" s="193"/>
      <c r="AW133" s="193"/>
      <c r="AX133" s="228"/>
      <c r="AY133" s="228"/>
      <c r="AZ133" s="228"/>
      <c r="BA133" s="193"/>
      <c r="BB133" s="229"/>
      <c r="BC133" s="229"/>
      <c r="BD133" s="193"/>
      <c r="BE133" s="229"/>
      <c r="BF133" s="229"/>
      <c r="BG133" s="193"/>
      <c r="BH133" s="193"/>
      <c r="BI133" s="229"/>
      <c r="BJ133" s="229"/>
      <c r="BK133" s="193"/>
      <c r="BL133" s="229"/>
      <c r="BM133" s="229"/>
      <c r="BN133" s="193"/>
      <c r="BO133" s="193"/>
      <c r="BP133" s="203"/>
      <c r="BQ133" s="193"/>
      <c r="BR133" s="193"/>
      <c r="BS133" s="206"/>
      <c r="BT133" s="193"/>
      <c r="BU133" s="193"/>
    </row>
    <row r="134" spans="2:73">
      <c r="B134" s="192"/>
      <c r="C134" s="224"/>
      <c r="D134" s="224"/>
      <c r="E134" s="224"/>
      <c r="F134" s="224"/>
      <c r="G134" s="224"/>
      <c r="H134" s="192"/>
      <c r="I134" s="224"/>
      <c r="J134" s="224"/>
      <c r="K134" s="224"/>
      <c r="L134" s="224"/>
      <c r="M134" s="224"/>
      <c r="N134" s="192"/>
      <c r="O134" s="192"/>
      <c r="P134" s="192"/>
      <c r="Q134" s="222"/>
      <c r="R134" s="222"/>
      <c r="S134" s="222"/>
      <c r="T134" s="192"/>
      <c r="U134" s="192"/>
      <c r="V134" s="222"/>
      <c r="W134" s="222"/>
      <c r="X134" s="222"/>
      <c r="Y134" s="222"/>
      <c r="Z134" s="222"/>
      <c r="AA134" s="192"/>
      <c r="AB134" s="192"/>
      <c r="AC134" s="222"/>
      <c r="AD134" s="222"/>
      <c r="AE134" s="222"/>
      <c r="AF134" s="222"/>
      <c r="AG134" s="222"/>
      <c r="AH134" s="192"/>
      <c r="AI134" s="222"/>
      <c r="AJ134" s="222"/>
      <c r="AK134" s="222"/>
      <c r="AL134" s="222"/>
      <c r="AM134" s="222"/>
      <c r="AN134" s="192"/>
      <c r="AO134" s="192"/>
      <c r="AP134" s="192"/>
      <c r="AQ134" s="222"/>
      <c r="AR134" s="222"/>
      <c r="AS134" s="222"/>
      <c r="AT134" s="222"/>
      <c r="AU134" s="192"/>
      <c r="AV134" s="192"/>
      <c r="AW134" s="192"/>
      <c r="AX134" s="225"/>
      <c r="AY134" s="225"/>
      <c r="AZ134" s="225"/>
      <c r="BA134" s="192"/>
      <c r="BB134" s="226"/>
      <c r="BC134" s="226"/>
      <c r="BD134" s="192"/>
      <c r="BE134" s="226"/>
      <c r="BF134" s="226"/>
      <c r="BG134" s="192"/>
      <c r="BH134" s="192"/>
      <c r="BI134" s="226"/>
      <c r="BJ134" s="226"/>
      <c r="BK134" s="192"/>
      <c r="BL134" s="226"/>
      <c r="BM134" s="226"/>
      <c r="BN134" s="192"/>
      <c r="BO134" s="192"/>
      <c r="BP134" s="205"/>
      <c r="BQ134" s="192"/>
      <c r="BR134" s="192"/>
      <c r="BS134" s="204"/>
      <c r="BT134" s="192"/>
      <c r="BU134" s="192"/>
    </row>
    <row r="135" spans="2:73">
      <c r="B135" s="193"/>
      <c r="C135" s="223"/>
      <c r="D135" s="223"/>
      <c r="E135" s="223"/>
      <c r="F135" s="223"/>
      <c r="G135" s="223"/>
      <c r="H135" s="193"/>
      <c r="I135" s="223"/>
      <c r="J135" s="223"/>
      <c r="K135" s="223"/>
      <c r="L135" s="223"/>
      <c r="M135" s="223"/>
      <c r="N135" s="193"/>
      <c r="O135" s="193"/>
      <c r="P135" s="193"/>
      <c r="Q135" s="227"/>
      <c r="R135" s="227"/>
      <c r="S135" s="227"/>
      <c r="T135" s="193"/>
      <c r="U135" s="193"/>
      <c r="V135" s="227"/>
      <c r="W135" s="227"/>
      <c r="X135" s="227"/>
      <c r="Y135" s="227"/>
      <c r="Z135" s="227"/>
      <c r="AA135" s="193"/>
      <c r="AB135" s="193"/>
      <c r="AC135" s="227"/>
      <c r="AD135" s="227"/>
      <c r="AE135" s="227"/>
      <c r="AF135" s="227"/>
      <c r="AG135" s="227"/>
      <c r="AH135" s="193"/>
      <c r="AI135" s="227"/>
      <c r="AJ135" s="227"/>
      <c r="AK135" s="227"/>
      <c r="AL135" s="227"/>
      <c r="AM135" s="227"/>
      <c r="AN135" s="193"/>
      <c r="AO135" s="193"/>
      <c r="AP135" s="193"/>
      <c r="AQ135" s="227"/>
      <c r="AR135" s="227"/>
      <c r="AS135" s="227"/>
      <c r="AT135" s="227"/>
      <c r="AU135" s="193"/>
      <c r="AV135" s="193"/>
      <c r="AW135" s="193"/>
      <c r="AX135" s="228"/>
      <c r="AY135" s="228"/>
      <c r="AZ135" s="228"/>
      <c r="BA135" s="193"/>
      <c r="BB135" s="229"/>
      <c r="BC135" s="229"/>
      <c r="BD135" s="193"/>
      <c r="BE135" s="229"/>
      <c r="BF135" s="229"/>
      <c r="BG135" s="193"/>
      <c r="BH135" s="193"/>
      <c r="BI135" s="229"/>
      <c r="BJ135" s="229"/>
      <c r="BK135" s="193"/>
      <c r="BL135" s="229"/>
      <c r="BM135" s="229"/>
      <c r="BN135" s="193"/>
      <c r="BO135" s="193"/>
      <c r="BP135" s="203"/>
      <c r="BQ135" s="193"/>
      <c r="BR135" s="193"/>
      <c r="BS135" s="206"/>
      <c r="BT135" s="193"/>
      <c r="BU135" s="193"/>
    </row>
    <row r="136" spans="2:73">
      <c r="B136" s="192"/>
      <c r="C136" s="224"/>
      <c r="D136" s="224"/>
      <c r="E136" s="224"/>
      <c r="F136" s="224"/>
      <c r="G136" s="224"/>
      <c r="H136" s="192"/>
      <c r="I136" s="224"/>
      <c r="J136" s="224"/>
      <c r="K136" s="224"/>
      <c r="L136" s="224"/>
      <c r="M136" s="224"/>
      <c r="N136" s="192"/>
      <c r="O136" s="192"/>
      <c r="P136" s="192"/>
      <c r="Q136" s="222"/>
      <c r="R136" s="222"/>
      <c r="S136" s="222"/>
      <c r="T136" s="192"/>
      <c r="U136" s="192"/>
      <c r="V136" s="222"/>
      <c r="W136" s="222"/>
      <c r="X136" s="222"/>
      <c r="Y136" s="222"/>
      <c r="Z136" s="222"/>
      <c r="AA136" s="192"/>
      <c r="AB136" s="192"/>
      <c r="AC136" s="222"/>
      <c r="AD136" s="222"/>
      <c r="AE136" s="222"/>
      <c r="AF136" s="222"/>
      <c r="AG136" s="222"/>
      <c r="AH136" s="192"/>
      <c r="AI136" s="222"/>
      <c r="AJ136" s="222"/>
      <c r="AK136" s="222"/>
      <c r="AL136" s="222"/>
      <c r="AM136" s="222"/>
      <c r="AN136" s="192"/>
      <c r="AO136" s="192"/>
      <c r="AP136" s="192"/>
      <c r="AQ136" s="222"/>
      <c r="AR136" s="222"/>
      <c r="AS136" s="222"/>
      <c r="AT136" s="222"/>
      <c r="AU136" s="192"/>
      <c r="AV136" s="192"/>
      <c r="AW136" s="192"/>
      <c r="AX136" s="225"/>
      <c r="AY136" s="225"/>
      <c r="AZ136" s="225"/>
      <c r="BA136" s="192"/>
      <c r="BB136" s="226"/>
      <c r="BC136" s="226"/>
      <c r="BD136" s="192"/>
      <c r="BE136" s="226"/>
      <c r="BF136" s="226"/>
      <c r="BG136" s="192"/>
      <c r="BH136" s="192"/>
      <c r="BI136" s="226"/>
      <c r="BJ136" s="226"/>
      <c r="BK136" s="192"/>
      <c r="BL136" s="226"/>
      <c r="BM136" s="226"/>
      <c r="BN136" s="192"/>
      <c r="BO136" s="192"/>
      <c r="BP136" s="205"/>
      <c r="BQ136" s="192"/>
      <c r="BR136" s="192"/>
      <c r="BS136" s="204"/>
      <c r="BT136" s="192"/>
      <c r="BU136" s="192"/>
    </row>
    <row r="137" spans="2:73">
      <c r="B137" s="193"/>
      <c r="C137" s="223"/>
      <c r="D137" s="223"/>
      <c r="E137" s="223"/>
      <c r="F137" s="223"/>
      <c r="G137" s="223"/>
      <c r="H137" s="193"/>
      <c r="I137" s="223"/>
      <c r="J137" s="223"/>
      <c r="K137" s="223"/>
      <c r="L137" s="223"/>
      <c r="M137" s="223"/>
      <c r="N137" s="193"/>
      <c r="O137" s="193"/>
      <c r="P137" s="193"/>
      <c r="Q137" s="227"/>
      <c r="R137" s="227"/>
      <c r="S137" s="227"/>
      <c r="T137" s="193"/>
      <c r="U137" s="193"/>
      <c r="V137" s="227"/>
      <c r="W137" s="227"/>
      <c r="X137" s="227"/>
      <c r="Y137" s="227"/>
      <c r="Z137" s="227"/>
      <c r="AA137" s="193"/>
      <c r="AB137" s="193"/>
      <c r="AC137" s="227"/>
      <c r="AD137" s="227"/>
      <c r="AE137" s="227"/>
      <c r="AF137" s="227"/>
      <c r="AG137" s="227"/>
      <c r="AH137" s="193"/>
      <c r="AI137" s="227"/>
      <c r="AJ137" s="227"/>
      <c r="AK137" s="227"/>
      <c r="AL137" s="227"/>
      <c r="AM137" s="227"/>
      <c r="AN137" s="193"/>
      <c r="AO137" s="193"/>
      <c r="AP137" s="193"/>
      <c r="AQ137" s="227"/>
      <c r="AR137" s="227"/>
      <c r="AS137" s="227"/>
      <c r="AT137" s="227"/>
      <c r="AU137" s="193"/>
      <c r="AV137" s="193"/>
      <c r="AW137" s="193"/>
      <c r="AX137" s="228"/>
      <c r="AY137" s="228"/>
      <c r="AZ137" s="228"/>
      <c r="BA137" s="193"/>
      <c r="BB137" s="229"/>
      <c r="BC137" s="229"/>
      <c r="BD137" s="193"/>
      <c r="BE137" s="229"/>
      <c r="BF137" s="229"/>
      <c r="BG137" s="193"/>
      <c r="BH137" s="193"/>
      <c r="BI137" s="229"/>
      <c r="BJ137" s="229"/>
      <c r="BK137" s="193"/>
      <c r="BL137" s="229"/>
      <c r="BM137" s="229"/>
      <c r="BN137" s="193"/>
      <c r="BO137" s="193"/>
      <c r="BP137" s="203"/>
      <c r="BQ137" s="193"/>
      <c r="BR137" s="193"/>
      <c r="BS137" s="206"/>
      <c r="BT137" s="193"/>
      <c r="BU137" s="193"/>
    </row>
    <row r="138" spans="2:73">
      <c r="B138" s="192"/>
      <c r="C138" s="224"/>
      <c r="D138" s="224"/>
      <c r="E138" s="224"/>
      <c r="F138" s="224"/>
      <c r="G138" s="224"/>
      <c r="H138" s="192"/>
      <c r="I138" s="224"/>
      <c r="J138" s="224"/>
      <c r="K138" s="224"/>
      <c r="L138" s="224"/>
      <c r="M138" s="224"/>
      <c r="N138" s="192"/>
      <c r="O138" s="192"/>
      <c r="P138" s="192"/>
      <c r="Q138" s="222"/>
      <c r="R138" s="222"/>
      <c r="S138" s="222"/>
      <c r="T138" s="192"/>
      <c r="U138" s="192"/>
      <c r="V138" s="222"/>
      <c r="W138" s="222"/>
      <c r="X138" s="222"/>
      <c r="Y138" s="222"/>
      <c r="Z138" s="222"/>
      <c r="AA138" s="192"/>
      <c r="AB138" s="192"/>
      <c r="AC138" s="222"/>
      <c r="AD138" s="222"/>
      <c r="AE138" s="222"/>
      <c r="AF138" s="222"/>
      <c r="AG138" s="222"/>
      <c r="AH138" s="192"/>
      <c r="AI138" s="222"/>
      <c r="AJ138" s="222"/>
      <c r="AK138" s="222"/>
      <c r="AL138" s="222"/>
      <c r="AM138" s="222"/>
      <c r="AN138" s="192"/>
      <c r="AO138" s="192"/>
      <c r="AP138" s="192"/>
      <c r="AQ138" s="222"/>
      <c r="AR138" s="222"/>
      <c r="AS138" s="222"/>
      <c r="AT138" s="222"/>
      <c r="AU138" s="192"/>
      <c r="AV138" s="192"/>
      <c r="AW138" s="192"/>
      <c r="AX138" s="225"/>
      <c r="AY138" s="225"/>
      <c r="AZ138" s="225"/>
      <c r="BA138" s="192"/>
      <c r="BB138" s="226"/>
      <c r="BC138" s="226"/>
      <c r="BD138" s="192"/>
      <c r="BE138" s="226"/>
      <c r="BF138" s="226"/>
      <c r="BG138" s="192"/>
      <c r="BH138" s="192"/>
      <c r="BI138" s="226"/>
      <c r="BJ138" s="226"/>
      <c r="BK138" s="192"/>
      <c r="BL138" s="226"/>
      <c r="BM138" s="226"/>
      <c r="BN138" s="192"/>
      <c r="BO138" s="192"/>
      <c r="BP138" s="205"/>
      <c r="BQ138" s="192"/>
      <c r="BR138" s="192"/>
      <c r="BS138" s="204"/>
      <c r="BT138" s="192"/>
      <c r="BU138" s="192"/>
    </row>
    <row r="139" spans="2:73">
      <c r="B139" s="193"/>
      <c r="C139" s="223"/>
      <c r="D139" s="223"/>
      <c r="E139" s="223"/>
      <c r="F139" s="223"/>
      <c r="G139" s="223"/>
      <c r="H139" s="193"/>
      <c r="I139" s="223"/>
      <c r="J139" s="223"/>
      <c r="K139" s="223"/>
      <c r="L139" s="223"/>
      <c r="M139" s="223"/>
      <c r="N139" s="193"/>
      <c r="O139" s="193"/>
      <c r="P139" s="193"/>
      <c r="Q139" s="227"/>
      <c r="R139" s="227"/>
      <c r="S139" s="227"/>
      <c r="T139" s="193"/>
      <c r="U139" s="193"/>
      <c r="V139" s="227"/>
      <c r="W139" s="227"/>
      <c r="X139" s="227"/>
      <c r="Y139" s="227"/>
      <c r="Z139" s="227"/>
      <c r="AA139" s="193"/>
      <c r="AB139" s="193"/>
      <c r="AC139" s="227"/>
      <c r="AD139" s="227"/>
      <c r="AE139" s="227"/>
      <c r="AF139" s="227"/>
      <c r="AG139" s="227"/>
      <c r="AH139" s="193"/>
      <c r="AI139" s="227"/>
      <c r="AJ139" s="227"/>
      <c r="AK139" s="227"/>
      <c r="AL139" s="227"/>
      <c r="AM139" s="227"/>
      <c r="AN139" s="193"/>
      <c r="AO139" s="193"/>
      <c r="AP139" s="193"/>
      <c r="AQ139" s="227"/>
      <c r="AR139" s="227"/>
      <c r="AS139" s="227"/>
      <c r="AT139" s="227"/>
      <c r="AU139" s="193"/>
      <c r="AV139" s="193"/>
      <c r="AW139" s="193"/>
      <c r="AX139" s="228"/>
      <c r="AY139" s="228"/>
      <c r="AZ139" s="228"/>
      <c r="BA139" s="193"/>
      <c r="BB139" s="229"/>
      <c r="BC139" s="229"/>
      <c r="BD139" s="193"/>
      <c r="BE139" s="229"/>
      <c r="BF139" s="229"/>
      <c r="BG139" s="193"/>
      <c r="BH139" s="193"/>
      <c r="BI139" s="229"/>
      <c r="BJ139" s="229"/>
      <c r="BK139" s="193"/>
      <c r="BL139" s="229"/>
      <c r="BM139" s="229"/>
      <c r="BN139" s="193"/>
      <c r="BO139" s="193"/>
      <c r="BP139" s="203"/>
      <c r="BQ139" s="193"/>
      <c r="BR139" s="193"/>
      <c r="BS139" s="206"/>
      <c r="BT139" s="193"/>
      <c r="BU139" s="193"/>
    </row>
    <row r="140" spans="2:73">
      <c r="B140" s="192"/>
      <c r="C140" s="224"/>
      <c r="D140" s="224"/>
      <c r="E140" s="224"/>
      <c r="F140" s="224"/>
      <c r="G140" s="224"/>
      <c r="H140" s="192"/>
      <c r="I140" s="224"/>
      <c r="J140" s="224"/>
      <c r="K140" s="224"/>
      <c r="L140" s="224"/>
      <c r="M140" s="224"/>
      <c r="N140" s="192"/>
      <c r="O140" s="192"/>
      <c r="P140" s="192"/>
      <c r="Q140" s="222"/>
      <c r="R140" s="222"/>
      <c r="S140" s="222"/>
      <c r="T140" s="192"/>
      <c r="U140" s="192"/>
      <c r="V140" s="222"/>
      <c r="W140" s="222"/>
      <c r="X140" s="222"/>
      <c r="Y140" s="222"/>
      <c r="Z140" s="222"/>
      <c r="AA140" s="192"/>
      <c r="AB140" s="192"/>
      <c r="AC140" s="222"/>
      <c r="AD140" s="222"/>
      <c r="AE140" s="222"/>
      <c r="AF140" s="222"/>
      <c r="AG140" s="222"/>
      <c r="AH140" s="192"/>
      <c r="AI140" s="222"/>
      <c r="AJ140" s="222"/>
      <c r="AK140" s="222"/>
      <c r="AL140" s="222"/>
      <c r="AM140" s="222"/>
      <c r="AN140" s="192"/>
      <c r="AO140" s="192"/>
      <c r="AP140" s="192"/>
      <c r="AQ140" s="222"/>
      <c r="AR140" s="222"/>
      <c r="AS140" s="222"/>
      <c r="AT140" s="222"/>
      <c r="AU140" s="192"/>
      <c r="AV140" s="192"/>
      <c r="AW140" s="192"/>
      <c r="AX140" s="225"/>
      <c r="AY140" s="225"/>
      <c r="AZ140" s="225"/>
      <c r="BA140" s="192"/>
      <c r="BB140" s="226"/>
      <c r="BC140" s="226"/>
      <c r="BD140" s="192"/>
      <c r="BE140" s="226"/>
      <c r="BF140" s="226"/>
      <c r="BG140" s="192"/>
      <c r="BH140" s="192"/>
      <c r="BI140" s="226"/>
      <c r="BJ140" s="226"/>
      <c r="BK140" s="192"/>
      <c r="BL140" s="226"/>
      <c r="BM140" s="226"/>
      <c r="BN140" s="192"/>
      <c r="BO140" s="192"/>
      <c r="BP140" s="205"/>
      <c r="BQ140" s="192"/>
      <c r="BR140" s="192"/>
      <c r="BS140" s="204"/>
      <c r="BT140" s="192"/>
      <c r="BU140" s="192"/>
    </row>
    <row r="141" spans="2:73">
      <c r="B141" s="193"/>
      <c r="C141" s="223"/>
      <c r="D141" s="223"/>
      <c r="E141" s="223"/>
      <c r="F141" s="223"/>
      <c r="G141" s="223"/>
      <c r="H141" s="193"/>
      <c r="I141" s="223"/>
      <c r="J141" s="223"/>
      <c r="K141" s="223"/>
      <c r="L141" s="223"/>
      <c r="M141" s="223"/>
      <c r="N141" s="193"/>
      <c r="O141" s="193"/>
      <c r="P141" s="193"/>
      <c r="Q141" s="227"/>
      <c r="R141" s="227"/>
      <c r="S141" s="227"/>
      <c r="T141" s="193"/>
      <c r="U141" s="193"/>
      <c r="V141" s="227"/>
      <c r="W141" s="227"/>
      <c r="X141" s="227"/>
      <c r="Y141" s="227"/>
      <c r="Z141" s="227"/>
      <c r="AA141" s="193"/>
      <c r="AB141" s="193"/>
      <c r="AC141" s="227"/>
      <c r="AD141" s="227"/>
      <c r="AE141" s="227"/>
      <c r="AF141" s="227"/>
      <c r="AG141" s="227"/>
      <c r="AH141" s="193"/>
      <c r="AI141" s="227"/>
      <c r="AJ141" s="227"/>
      <c r="AK141" s="227"/>
      <c r="AL141" s="227"/>
      <c r="AM141" s="227"/>
      <c r="AN141" s="193"/>
      <c r="AO141" s="193"/>
      <c r="AP141" s="193"/>
      <c r="AQ141" s="227"/>
      <c r="AR141" s="227"/>
      <c r="AS141" s="227"/>
      <c r="AT141" s="227"/>
      <c r="AU141" s="193"/>
      <c r="AV141" s="193"/>
      <c r="AW141" s="193"/>
      <c r="AX141" s="228"/>
      <c r="AY141" s="228"/>
      <c r="AZ141" s="228"/>
      <c r="BA141" s="193"/>
      <c r="BB141" s="229"/>
      <c r="BC141" s="229"/>
      <c r="BD141" s="193"/>
      <c r="BE141" s="229"/>
      <c r="BF141" s="229"/>
      <c r="BG141" s="193"/>
      <c r="BH141" s="193"/>
      <c r="BI141" s="229"/>
      <c r="BJ141" s="229"/>
      <c r="BK141" s="193"/>
      <c r="BL141" s="229"/>
      <c r="BM141" s="229"/>
      <c r="BN141" s="193"/>
      <c r="BO141" s="193"/>
      <c r="BP141" s="203"/>
      <c r="BQ141" s="193"/>
      <c r="BR141" s="193"/>
      <c r="BS141" s="206"/>
      <c r="BT141" s="193"/>
      <c r="BU141" s="193"/>
    </row>
    <row r="142" spans="2:73">
      <c r="B142" s="192"/>
      <c r="C142" s="224"/>
      <c r="D142" s="224"/>
      <c r="E142" s="224"/>
      <c r="F142" s="224"/>
      <c r="G142" s="224"/>
      <c r="H142" s="192"/>
      <c r="I142" s="224"/>
      <c r="J142" s="224"/>
      <c r="K142" s="224"/>
      <c r="L142" s="224"/>
      <c r="M142" s="224"/>
      <c r="N142" s="192"/>
      <c r="O142" s="192"/>
      <c r="P142" s="192"/>
      <c r="Q142" s="222"/>
      <c r="R142" s="222"/>
      <c r="S142" s="222"/>
      <c r="T142" s="192"/>
      <c r="U142" s="192"/>
      <c r="V142" s="222"/>
      <c r="W142" s="222"/>
      <c r="X142" s="222"/>
      <c r="Y142" s="222"/>
      <c r="Z142" s="222"/>
      <c r="AA142" s="192"/>
      <c r="AB142" s="192"/>
      <c r="AC142" s="222"/>
      <c r="AD142" s="222"/>
      <c r="AE142" s="222"/>
      <c r="AF142" s="222"/>
      <c r="AG142" s="222"/>
      <c r="AH142" s="192"/>
      <c r="AI142" s="222"/>
      <c r="AJ142" s="222"/>
      <c r="AK142" s="222"/>
      <c r="AL142" s="222"/>
      <c r="AM142" s="222"/>
      <c r="AN142" s="192"/>
      <c r="AO142" s="192"/>
      <c r="AP142" s="192"/>
      <c r="AQ142" s="222"/>
      <c r="AR142" s="222"/>
      <c r="AS142" s="222"/>
      <c r="AT142" s="222"/>
      <c r="AU142" s="192"/>
      <c r="AV142" s="192"/>
      <c r="AW142" s="192"/>
      <c r="AX142" s="225"/>
      <c r="AY142" s="225"/>
      <c r="AZ142" s="225"/>
      <c r="BA142" s="192"/>
      <c r="BB142" s="226"/>
      <c r="BC142" s="226"/>
      <c r="BD142" s="192"/>
      <c r="BE142" s="226"/>
      <c r="BF142" s="226"/>
      <c r="BG142" s="192"/>
      <c r="BH142" s="192"/>
      <c r="BI142" s="226"/>
      <c r="BJ142" s="226"/>
      <c r="BK142" s="192"/>
      <c r="BL142" s="226"/>
      <c r="BM142" s="226"/>
      <c r="BN142" s="192"/>
      <c r="BO142" s="192"/>
      <c r="BP142" s="205"/>
      <c r="BQ142" s="192"/>
      <c r="BR142" s="192"/>
      <c r="BS142" s="204"/>
      <c r="BT142" s="192"/>
      <c r="BU142" s="192"/>
    </row>
    <row r="143" spans="2:73">
      <c r="B143" s="193"/>
      <c r="C143" s="223"/>
      <c r="D143" s="223"/>
      <c r="E143" s="223"/>
      <c r="F143" s="223"/>
      <c r="G143" s="223"/>
      <c r="H143" s="193"/>
      <c r="I143" s="223"/>
      <c r="J143" s="223"/>
      <c r="K143" s="223"/>
      <c r="L143" s="223"/>
      <c r="M143" s="223"/>
      <c r="N143" s="193"/>
      <c r="O143" s="193"/>
      <c r="P143" s="193"/>
      <c r="Q143" s="227"/>
      <c r="R143" s="227"/>
      <c r="S143" s="227"/>
      <c r="T143" s="193"/>
      <c r="U143" s="193"/>
      <c r="V143" s="227"/>
      <c r="W143" s="227"/>
      <c r="X143" s="227"/>
      <c r="Y143" s="227"/>
      <c r="Z143" s="227"/>
      <c r="AA143" s="193"/>
      <c r="AB143" s="193"/>
      <c r="AC143" s="227"/>
      <c r="AD143" s="227"/>
      <c r="AE143" s="227"/>
      <c r="AF143" s="227"/>
      <c r="AG143" s="227"/>
      <c r="AH143" s="193"/>
      <c r="AI143" s="227"/>
      <c r="AJ143" s="227"/>
      <c r="AK143" s="227"/>
      <c r="AL143" s="227"/>
      <c r="AM143" s="227"/>
      <c r="AN143" s="193"/>
      <c r="AO143" s="193"/>
      <c r="AP143" s="193"/>
      <c r="AQ143" s="227"/>
      <c r="AR143" s="227"/>
      <c r="AS143" s="227"/>
      <c r="AT143" s="227"/>
      <c r="AU143" s="193"/>
      <c r="AV143" s="193"/>
      <c r="AW143" s="193"/>
      <c r="AX143" s="228"/>
      <c r="AY143" s="228"/>
      <c r="AZ143" s="228"/>
      <c r="BA143" s="193"/>
      <c r="BB143" s="229"/>
      <c r="BC143" s="229"/>
      <c r="BD143" s="193"/>
      <c r="BE143" s="229"/>
      <c r="BF143" s="229"/>
      <c r="BG143" s="193"/>
      <c r="BH143" s="193"/>
      <c r="BI143" s="229"/>
      <c r="BJ143" s="229"/>
      <c r="BK143" s="193"/>
      <c r="BL143" s="229"/>
      <c r="BM143" s="229"/>
      <c r="BN143" s="193"/>
      <c r="BO143" s="193"/>
      <c r="BP143" s="203"/>
      <c r="BQ143" s="193"/>
      <c r="BR143" s="193"/>
      <c r="BS143" s="206"/>
      <c r="BT143" s="193"/>
      <c r="BU143" s="193"/>
    </row>
    <row r="144" spans="2:73">
      <c r="B144" s="192"/>
      <c r="C144" s="224"/>
      <c r="D144" s="224"/>
      <c r="E144" s="224"/>
      <c r="F144" s="224"/>
      <c r="G144" s="224"/>
      <c r="H144" s="192"/>
      <c r="I144" s="224"/>
      <c r="J144" s="224"/>
      <c r="K144" s="224"/>
      <c r="L144" s="224"/>
      <c r="M144" s="224"/>
      <c r="N144" s="192"/>
      <c r="O144" s="192"/>
      <c r="P144" s="192"/>
      <c r="Q144" s="222"/>
      <c r="R144" s="222"/>
      <c r="S144" s="222"/>
      <c r="T144" s="192"/>
      <c r="U144" s="192"/>
      <c r="V144" s="222"/>
      <c r="W144" s="222"/>
      <c r="X144" s="222"/>
      <c r="Y144" s="222"/>
      <c r="Z144" s="222"/>
      <c r="AA144" s="192"/>
      <c r="AB144" s="192"/>
      <c r="AC144" s="222"/>
      <c r="AD144" s="222"/>
      <c r="AE144" s="222"/>
      <c r="AF144" s="222"/>
      <c r="AG144" s="222"/>
      <c r="AH144" s="192"/>
      <c r="AI144" s="222"/>
      <c r="AJ144" s="222"/>
      <c r="AK144" s="222"/>
      <c r="AL144" s="222"/>
      <c r="AM144" s="222"/>
      <c r="AN144" s="192"/>
      <c r="AO144" s="192"/>
      <c r="AP144" s="192"/>
      <c r="AQ144" s="222"/>
      <c r="AR144" s="222"/>
      <c r="AS144" s="222"/>
      <c r="AT144" s="222"/>
      <c r="AU144" s="192"/>
      <c r="AV144" s="192"/>
      <c r="AW144" s="192"/>
      <c r="AX144" s="225"/>
      <c r="AY144" s="225"/>
      <c r="AZ144" s="225"/>
      <c r="BA144" s="192"/>
      <c r="BB144" s="226"/>
      <c r="BC144" s="226"/>
      <c r="BD144" s="192"/>
      <c r="BE144" s="226"/>
      <c r="BF144" s="226"/>
      <c r="BG144" s="192"/>
      <c r="BH144" s="192"/>
      <c r="BI144" s="226"/>
      <c r="BJ144" s="226"/>
      <c r="BK144" s="192"/>
      <c r="BL144" s="226"/>
      <c r="BM144" s="226"/>
      <c r="BN144" s="192"/>
      <c r="BO144" s="192"/>
      <c r="BP144" s="205"/>
      <c r="BQ144" s="192"/>
      <c r="BR144" s="192"/>
      <c r="BS144" s="204"/>
      <c r="BT144" s="192"/>
      <c r="BU144" s="194"/>
    </row>
    <row r="145" spans="2:73">
      <c r="B145" s="193"/>
      <c r="C145" s="223"/>
      <c r="D145" s="223"/>
      <c r="E145" s="223"/>
      <c r="F145" s="223"/>
      <c r="G145" s="223"/>
      <c r="H145" s="193"/>
      <c r="I145" s="223"/>
      <c r="J145" s="223"/>
      <c r="K145" s="223"/>
      <c r="L145" s="223"/>
      <c r="M145" s="223"/>
      <c r="N145" s="193"/>
      <c r="O145" s="193"/>
      <c r="P145" s="193"/>
      <c r="Q145" s="227"/>
      <c r="R145" s="227"/>
      <c r="S145" s="227"/>
      <c r="T145" s="193"/>
      <c r="U145" s="193"/>
      <c r="V145" s="227"/>
      <c r="W145" s="227"/>
      <c r="X145" s="227"/>
      <c r="Y145" s="227"/>
      <c r="Z145" s="227"/>
      <c r="AA145" s="193"/>
      <c r="AB145" s="193"/>
      <c r="AC145" s="227"/>
      <c r="AD145" s="227"/>
      <c r="AE145" s="227"/>
      <c r="AF145" s="227"/>
      <c r="AG145" s="227"/>
      <c r="AH145" s="193"/>
      <c r="AI145" s="227"/>
      <c r="AJ145" s="227"/>
      <c r="AK145" s="227"/>
      <c r="AL145" s="227"/>
      <c r="AM145" s="227"/>
      <c r="AN145" s="193"/>
      <c r="AO145" s="193"/>
      <c r="AP145" s="193"/>
      <c r="AQ145" s="227"/>
      <c r="AR145" s="227"/>
      <c r="AS145" s="227"/>
      <c r="AT145" s="227"/>
      <c r="AU145" s="193"/>
      <c r="AV145" s="193"/>
      <c r="AW145" s="193"/>
      <c r="AX145" s="228"/>
      <c r="AY145" s="228"/>
      <c r="AZ145" s="228"/>
      <c r="BA145" s="193"/>
      <c r="BB145" s="229"/>
      <c r="BC145" s="229"/>
      <c r="BD145" s="193"/>
      <c r="BE145" s="229"/>
      <c r="BF145" s="229"/>
      <c r="BG145" s="193"/>
      <c r="BH145" s="193"/>
      <c r="BI145" s="229"/>
      <c r="BJ145" s="229"/>
      <c r="BK145" s="193"/>
      <c r="BL145" s="229"/>
      <c r="BM145" s="229"/>
      <c r="BN145" s="193"/>
      <c r="BO145" s="193"/>
      <c r="BP145" s="203"/>
      <c r="BQ145" s="193"/>
      <c r="BR145" s="193"/>
      <c r="BS145" s="206"/>
      <c r="BT145" s="193"/>
      <c r="BU145" s="193"/>
    </row>
    <row r="146" spans="2:73">
      <c r="B146" s="192"/>
      <c r="C146" s="224"/>
      <c r="D146" s="224"/>
      <c r="E146" s="224"/>
      <c r="F146" s="224"/>
      <c r="G146" s="224"/>
      <c r="H146" s="192"/>
      <c r="I146" s="224"/>
      <c r="J146" s="224"/>
      <c r="K146" s="224"/>
      <c r="L146" s="224"/>
      <c r="M146" s="224"/>
      <c r="N146" s="192"/>
      <c r="O146" s="192"/>
      <c r="P146" s="192"/>
      <c r="Q146" s="222"/>
      <c r="R146" s="222"/>
      <c r="S146" s="222"/>
      <c r="T146" s="192"/>
      <c r="U146" s="192"/>
      <c r="V146" s="222"/>
      <c r="W146" s="222"/>
      <c r="X146" s="222"/>
      <c r="Y146" s="222"/>
      <c r="Z146" s="222"/>
      <c r="AA146" s="192"/>
      <c r="AB146" s="192"/>
      <c r="AC146" s="222"/>
      <c r="AD146" s="222"/>
      <c r="AE146" s="222"/>
      <c r="AF146" s="222"/>
      <c r="AG146" s="222"/>
      <c r="AH146" s="192"/>
      <c r="AI146" s="222"/>
      <c r="AJ146" s="222"/>
      <c r="AK146" s="222"/>
      <c r="AL146" s="222"/>
      <c r="AM146" s="222"/>
      <c r="AN146" s="192"/>
      <c r="AO146" s="192"/>
      <c r="AP146" s="192"/>
      <c r="AQ146" s="222"/>
      <c r="AR146" s="222"/>
      <c r="AS146" s="222"/>
      <c r="AT146" s="222"/>
      <c r="AU146" s="192"/>
      <c r="AV146" s="192"/>
      <c r="AW146" s="192"/>
      <c r="AX146" s="225"/>
      <c r="AY146" s="225"/>
      <c r="AZ146" s="225"/>
      <c r="BA146" s="192"/>
      <c r="BB146" s="226"/>
      <c r="BC146" s="226"/>
      <c r="BD146" s="192"/>
      <c r="BE146" s="226"/>
      <c r="BF146" s="226"/>
      <c r="BG146" s="192"/>
      <c r="BH146" s="192"/>
      <c r="BI146" s="226"/>
      <c r="BJ146" s="226"/>
      <c r="BK146" s="192"/>
      <c r="BL146" s="226"/>
      <c r="BM146" s="226"/>
      <c r="BN146" s="192"/>
      <c r="BO146" s="192"/>
      <c r="BP146" s="205"/>
      <c r="BQ146" s="192"/>
      <c r="BR146" s="192"/>
      <c r="BS146" s="204"/>
      <c r="BT146" s="192"/>
      <c r="BU146" s="192"/>
    </row>
    <row r="147" spans="2:73">
      <c r="B147" s="193"/>
      <c r="C147" s="223"/>
      <c r="D147" s="223"/>
      <c r="E147" s="223"/>
      <c r="F147" s="223"/>
      <c r="G147" s="223"/>
      <c r="H147" s="193"/>
      <c r="I147" s="223"/>
      <c r="J147" s="223"/>
      <c r="K147" s="223"/>
      <c r="L147" s="223"/>
      <c r="M147" s="223"/>
      <c r="N147" s="193"/>
      <c r="O147" s="193"/>
      <c r="P147" s="193"/>
      <c r="Q147" s="227"/>
      <c r="R147" s="227"/>
      <c r="S147" s="227"/>
      <c r="T147" s="193"/>
      <c r="U147" s="193"/>
      <c r="V147" s="227"/>
      <c r="W147" s="227"/>
      <c r="X147" s="227"/>
      <c r="Y147" s="227"/>
      <c r="Z147" s="227"/>
      <c r="AA147" s="193"/>
      <c r="AB147" s="193"/>
      <c r="AC147" s="227"/>
      <c r="AD147" s="227"/>
      <c r="AE147" s="227"/>
      <c r="AF147" s="227"/>
      <c r="AG147" s="227"/>
      <c r="AH147" s="193"/>
      <c r="AI147" s="227"/>
      <c r="AJ147" s="227"/>
      <c r="AK147" s="227"/>
      <c r="AL147" s="227"/>
      <c r="AM147" s="227"/>
      <c r="AN147" s="193"/>
      <c r="AO147" s="193"/>
      <c r="AP147" s="193"/>
      <c r="AQ147" s="227"/>
      <c r="AR147" s="227"/>
      <c r="AS147" s="227"/>
      <c r="AT147" s="227"/>
      <c r="AU147" s="193"/>
      <c r="AV147" s="193"/>
      <c r="AW147" s="193"/>
      <c r="AX147" s="228"/>
      <c r="AY147" s="228"/>
      <c r="AZ147" s="228"/>
      <c r="BA147" s="193"/>
      <c r="BB147" s="229"/>
      <c r="BC147" s="229"/>
      <c r="BD147" s="193"/>
      <c r="BE147" s="229"/>
      <c r="BF147" s="229"/>
      <c r="BG147" s="193"/>
      <c r="BH147" s="193"/>
      <c r="BI147" s="229"/>
      <c r="BJ147" s="229"/>
      <c r="BK147" s="193"/>
      <c r="BL147" s="229"/>
      <c r="BM147" s="229"/>
      <c r="BN147" s="193"/>
      <c r="BO147" s="193"/>
      <c r="BP147" s="203"/>
      <c r="BQ147" s="193"/>
      <c r="BR147" s="193"/>
      <c r="BS147" s="206"/>
      <c r="BT147" s="193"/>
      <c r="BU147" s="193"/>
    </row>
    <row r="148" spans="2:73" ht="15.75" customHeight="1">
      <c r="B148" s="192"/>
      <c r="C148" s="224"/>
      <c r="D148" s="224"/>
      <c r="E148" s="224"/>
      <c r="F148" s="224"/>
      <c r="G148" s="224"/>
      <c r="H148" s="192"/>
      <c r="I148" s="224"/>
      <c r="J148" s="224"/>
      <c r="K148" s="224"/>
      <c r="L148" s="224"/>
      <c r="M148" s="224"/>
      <c r="N148" s="192"/>
      <c r="O148" s="192"/>
      <c r="P148" s="192"/>
      <c r="Q148" s="222"/>
      <c r="R148" s="222"/>
      <c r="S148" s="222"/>
      <c r="T148" s="192"/>
      <c r="U148" s="192"/>
      <c r="V148" s="222"/>
      <c r="W148" s="222"/>
      <c r="X148" s="222"/>
      <c r="Y148" s="222"/>
      <c r="Z148" s="222"/>
      <c r="AA148" s="192"/>
      <c r="AB148" s="192"/>
      <c r="AC148" s="222"/>
      <c r="AD148" s="222"/>
      <c r="AE148" s="222"/>
      <c r="AF148" s="222"/>
      <c r="AG148" s="222"/>
      <c r="AH148" s="192"/>
      <c r="AI148" s="222"/>
      <c r="AJ148" s="222"/>
      <c r="AK148" s="222"/>
      <c r="AL148" s="222"/>
      <c r="AM148" s="222"/>
      <c r="AN148" s="192"/>
      <c r="AO148" s="192"/>
      <c r="AP148" s="192"/>
      <c r="AQ148" s="222"/>
      <c r="AR148" s="222"/>
      <c r="AS148" s="222"/>
      <c r="AT148" s="222"/>
      <c r="AU148" s="192"/>
      <c r="AV148" s="192"/>
      <c r="AW148" s="192"/>
      <c r="AX148" s="225"/>
      <c r="AY148" s="225"/>
      <c r="AZ148" s="225"/>
      <c r="BA148" s="192"/>
      <c r="BB148" s="226"/>
      <c r="BC148" s="226"/>
      <c r="BD148" s="192"/>
      <c r="BE148" s="226"/>
      <c r="BF148" s="226"/>
      <c r="BG148" s="192"/>
      <c r="BH148" s="192"/>
      <c r="BI148" s="226"/>
      <c r="BJ148" s="226"/>
      <c r="BK148" s="192"/>
      <c r="BL148" s="226"/>
      <c r="BM148" s="226"/>
      <c r="BN148" s="192"/>
      <c r="BO148" s="192"/>
      <c r="BP148" s="205"/>
      <c r="BQ148" s="192"/>
      <c r="BR148" s="192"/>
      <c r="BS148" s="204"/>
      <c r="BT148" s="192"/>
      <c r="BU148" s="192"/>
    </row>
    <row r="150" spans="2:73" ht="25.5" customHeight="1">
      <c r="C150" s="221"/>
      <c r="D150" s="221"/>
      <c r="E150" s="221"/>
      <c r="F150" s="221"/>
      <c r="G150" s="221"/>
      <c r="H150" s="221"/>
      <c r="I150" s="221"/>
      <c r="J150" s="221"/>
      <c r="K150" s="221"/>
      <c r="L150" s="221"/>
      <c r="M150" s="221"/>
      <c r="N150" s="221"/>
      <c r="O150" s="221"/>
      <c r="P150" s="221"/>
      <c r="Q150" s="221"/>
      <c r="R150" s="221"/>
      <c r="S150" s="221"/>
      <c r="T150" s="221"/>
      <c r="U150" s="221"/>
      <c r="V150" s="221"/>
    </row>
    <row r="151" spans="2:73" ht="12.75" customHeight="1"/>
    <row r="152" spans="2:73" ht="25.5" customHeight="1">
      <c r="Q152" s="218"/>
      <c r="R152" s="218"/>
      <c r="S152" s="218"/>
      <c r="V152" s="218"/>
      <c r="W152" s="218"/>
      <c r="X152" s="218"/>
      <c r="Y152" s="218"/>
      <c r="Z152" s="218"/>
      <c r="AC152" s="218"/>
      <c r="AD152" s="218"/>
      <c r="AE152" s="218"/>
      <c r="AF152" s="218"/>
      <c r="AG152" s="218"/>
      <c r="AK152" s="218"/>
      <c r="AL152" s="218"/>
      <c r="AM152" s="218"/>
      <c r="AN152" s="218"/>
      <c r="AO152" s="218"/>
      <c r="AR152" s="218"/>
      <c r="AS152" s="218"/>
      <c r="AT152" s="218"/>
      <c r="AU152" s="218"/>
      <c r="AX152" s="218"/>
      <c r="AY152" s="218"/>
      <c r="AZ152" s="218"/>
      <c r="BB152" s="218"/>
      <c r="BC152" s="218"/>
      <c r="BE152" s="218"/>
      <c r="BF152" s="218"/>
      <c r="BI152" s="218"/>
      <c r="BJ152" s="218"/>
      <c r="BL152" s="218"/>
      <c r="BM152" s="218"/>
      <c r="BP152" s="207"/>
      <c r="BS152" s="207"/>
    </row>
    <row r="153" spans="2:73" ht="12.75" customHeight="1">
      <c r="C153" s="218"/>
      <c r="D153" s="218"/>
      <c r="E153" s="218"/>
      <c r="F153" s="218"/>
      <c r="G153" s="218"/>
      <c r="I153" s="218"/>
      <c r="J153" s="218"/>
      <c r="K153" s="218"/>
      <c r="L153" s="218"/>
      <c r="M153" s="218"/>
      <c r="Q153" s="219"/>
      <c r="R153" s="219"/>
      <c r="S153" s="219"/>
      <c r="V153" s="219"/>
      <c r="W153" s="219"/>
      <c r="X153" s="219"/>
      <c r="Y153" s="219"/>
      <c r="Z153" s="219"/>
      <c r="AC153" s="219"/>
      <c r="AD153" s="219"/>
      <c r="AE153" s="219"/>
      <c r="AF153" s="219"/>
      <c r="AG153" s="219"/>
      <c r="AL153" s="219"/>
      <c r="AM153" s="219"/>
      <c r="AS153" s="219"/>
      <c r="AT153" s="219"/>
    </row>
    <row r="154" spans="2:73">
      <c r="C154" s="220"/>
      <c r="D154" s="220"/>
      <c r="E154" s="220"/>
      <c r="F154" s="220"/>
    </row>
    <row r="155" spans="2:73">
      <c r="B155" s="193"/>
      <c r="C155" s="223"/>
      <c r="D155" s="223"/>
      <c r="E155" s="223"/>
      <c r="F155" s="223"/>
      <c r="G155" s="223"/>
      <c r="H155" s="193"/>
      <c r="I155" s="223"/>
      <c r="J155" s="223"/>
      <c r="K155" s="223"/>
      <c r="L155" s="223"/>
      <c r="M155" s="223"/>
      <c r="N155" s="193"/>
      <c r="O155" s="193"/>
      <c r="P155" s="193"/>
      <c r="Q155" s="227"/>
      <c r="R155" s="227"/>
      <c r="S155" s="227"/>
      <c r="T155" s="193"/>
      <c r="U155" s="193"/>
      <c r="V155" s="227"/>
      <c r="W155" s="227"/>
      <c r="X155" s="227"/>
      <c r="Y155" s="227"/>
      <c r="Z155" s="227"/>
      <c r="AA155" s="193"/>
      <c r="AB155" s="193"/>
      <c r="AC155" s="227"/>
      <c r="AD155" s="227"/>
      <c r="AE155" s="227"/>
      <c r="AF155" s="227"/>
      <c r="AG155" s="227"/>
      <c r="AH155" s="193"/>
      <c r="AI155" s="227"/>
      <c r="AJ155" s="227"/>
      <c r="AK155" s="227"/>
      <c r="AL155" s="227"/>
      <c r="AM155" s="227"/>
      <c r="AN155" s="193"/>
      <c r="AO155" s="193"/>
      <c r="AP155" s="193"/>
      <c r="AQ155" s="227"/>
      <c r="AR155" s="227"/>
      <c r="AS155" s="227"/>
      <c r="AT155" s="227"/>
      <c r="AU155" s="193"/>
      <c r="AV155" s="193"/>
      <c r="AW155" s="193"/>
      <c r="AX155" s="228"/>
      <c r="AY155" s="228"/>
      <c r="AZ155" s="228"/>
      <c r="BA155" s="193"/>
      <c r="BB155" s="229"/>
      <c r="BC155" s="229"/>
      <c r="BD155" s="193"/>
      <c r="BE155" s="229"/>
      <c r="BF155" s="229"/>
      <c r="BG155" s="193"/>
      <c r="BH155" s="193"/>
      <c r="BI155" s="229"/>
      <c r="BJ155" s="229"/>
      <c r="BK155" s="193"/>
      <c r="BL155" s="229"/>
      <c r="BM155" s="229"/>
      <c r="BN155" s="193"/>
      <c r="BO155" s="193"/>
      <c r="BP155" s="203"/>
      <c r="BQ155" s="193"/>
      <c r="BR155" s="193"/>
      <c r="BS155" s="206"/>
      <c r="BT155" s="193"/>
      <c r="BU155" s="193"/>
    </row>
    <row r="156" spans="2:73">
      <c r="B156" s="192"/>
      <c r="C156" s="224"/>
      <c r="D156" s="224"/>
      <c r="E156" s="224"/>
      <c r="F156" s="224"/>
      <c r="G156" s="224"/>
      <c r="H156" s="192"/>
      <c r="I156" s="224"/>
      <c r="J156" s="224"/>
      <c r="K156" s="224"/>
      <c r="L156" s="224"/>
      <c r="M156" s="224"/>
      <c r="N156" s="192"/>
      <c r="O156" s="192"/>
      <c r="P156" s="192"/>
      <c r="Q156" s="222"/>
      <c r="R156" s="222"/>
      <c r="S156" s="222"/>
      <c r="T156" s="192"/>
      <c r="U156" s="192"/>
      <c r="V156" s="222"/>
      <c r="W156" s="222"/>
      <c r="X156" s="222"/>
      <c r="Y156" s="222"/>
      <c r="Z156" s="222"/>
      <c r="AA156" s="192"/>
      <c r="AB156" s="192"/>
      <c r="AC156" s="222"/>
      <c r="AD156" s="222"/>
      <c r="AE156" s="222"/>
      <c r="AF156" s="222"/>
      <c r="AG156" s="222"/>
      <c r="AH156" s="192"/>
      <c r="AI156" s="222"/>
      <c r="AJ156" s="222"/>
      <c r="AK156" s="222"/>
      <c r="AL156" s="222"/>
      <c r="AM156" s="222"/>
      <c r="AN156" s="192"/>
      <c r="AO156" s="192"/>
      <c r="AP156" s="192"/>
      <c r="AQ156" s="222"/>
      <c r="AR156" s="222"/>
      <c r="AS156" s="222"/>
      <c r="AT156" s="222"/>
      <c r="AU156" s="192"/>
      <c r="AV156" s="192"/>
      <c r="AW156" s="192"/>
      <c r="AX156" s="225"/>
      <c r="AY156" s="225"/>
      <c r="AZ156" s="225"/>
      <c r="BA156" s="192"/>
      <c r="BB156" s="226"/>
      <c r="BC156" s="226"/>
      <c r="BD156" s="192"/>
      <c r="BE156" s="226"/>
      <c r="BF156" s="226"/>
      <c r="BG156" s="192"/>
      <c r="BH156" s="192"/>
      <c r="BI156" s="226"/>
      <c r="BJ156" s="226"/>
      <c r="BK156" s="192"/>
      <c r="BL156" s="226"/>
      <c r="BM156" s="226"/>
      <c r="BN156" s="192"/>
      <c r="BO156" s="192"/>
      <c r="BP156" s="205"/>
      <c r="BQ156" s="192"/>
      <c r="BR156" s="192"/>
      <c r="BS156" s="204"/>
      <c r="BT156" s="192"/>
      <c r="BU156" s="192"/>
    </row>
    <row r="157" spans="2:73" ht="15.75" customHeight="1">
      <c r="B157" s="193"/>
      <c r="C157" s="223"/>
      <c r="D157" s="223"/>
      <c r="E157" s="223"/>
      <c r="F157" s="223"/>
      <c r="G157" s="223"/>
      <c r="H157" s="193"/>
      <c r="I157" s="223"/>
      <c r="J157" s="223"/>
      <c r="K157" s="223"/>
      <c r="L157" s="223"/>
      <c r="M157" s="223"/>
      <c r="N157" s="193"/>
      <c r="O157" s="193"/>
      <c r="P157" s="193"/>
      <c r="Q157" s="227"/>
      <c r="R157" s="227"/>
      <c r="S157" s="227"/>
      <c r="T157" s="193"/>
      <c r="U157" s="193"/>
      <c r="V157" s="227"/>
      <c r="W157" s="227"/>
      <c r="X157" s="227"/>
      <c r="Y157" s="227"/>
      <c r="Z157" s="227"/>
      <c r="AA157" s="193"/>
      <c r="AB157" s="193"/>
      <c r="AC157" s="227"/>
      <c r="AD157" s="227"/>
      <c r="AE157" s="227"/>
      <c r="AF157" s="227"/>
      <c r="AG157" s="227"/>
      <c r="AH157" s="193"/>
      <c r="AI157" s="227"/>
      <c r="AJ157" s="227"/>
      <c r="AK157" s="227"/>
      <c r="AL157" s="227"/>
      <c r="AM157" s="227"/>
      <c r="AN157" s="193"/>
      <c r="AO157" s="193"/>
      <c r="AP157" s="193"/>
      <c r="AQ157" s="227"/>
      <c r="AR157" s="227"/>
      <c r="AS157" s="227"/>
      <c r="AT157" s="227"/>
      <c r="AU157" s="193"/>
      <c r="AV157" s="193"/>
      <c r="AW157" s="193"/>
      <c r="AX157" s="228"/>
      <c r="AY157" s="228"/>
      <c r="AZ157" s="228"/>
      <c r="BA157" s="193"/>
      <c r="BB157" s="229"/>
      <c r="BC157" s="229"/>
      <c r="BD157" s="193"/>
      <c r="BE157" s="229"/>
      <c r="BF157" s="229"/>
      <c r="BG157" s="193"/>
      <c r="BH157" s="193"/>
      <c r="BI157" s="229"/>
      <c r="BJ157" s="229"/>
      <c r="BK157" s="193"/>
      <c r="BL157" s="229"/>
      <c r="BM157" s="229"/>
      <c r="BN157" s="193"/>
      <c r="BO157" s="193"/>
      <c r="BP157" s="203"/>
      <c r="BQ157" s="193"/>
      <c r="BR157" s="193"/>
      <c r="BS157" s="206"/>
      <c r="BT157" s="193"/>
      <c r="BU157" s="193"/>
    </row>
    <row r="158" spans="2:73">
      <c r="B158" s="192"/>
      <c r="C158" s="224"/>
      <c r="D158" s="224"/>
      <c r="E158" s="224"/>
      <c r="F158" s="224"/>
      <c r="G158" s="224"/>
      <c r="H158" s="192"/>
      <c r="I158" s="224"/>
      <c r="J158" s="224"/>
      <c r="K158" s="224"/>
      <c r="L158" s="224"/>
      <c r="M158" s="224"/>
      <c r="N158" s="192"/>
      <c r="O158" s="192"/>
      <c r="P158" s="192"/>
      <c r="Q158" s="222"/>
      <c r="R158" s="222"/>
      <c r="S158" s="222"/>
      <c r="T158" s="192"/>
      <c r="U158" s="192"/>
      <c r="V158" s="222"/>
      <c r="W158" s="222"/>
      <c r="X158" s="222"/>
      <c r="Y158" s="222"/>
      <c r="Z158" s="222"/>
      <c r="AA158" s="192"/>
      <c r="AB158" s="192"/>
      <c r="AC158" s="222"/>
      <c r="AD158" s="222"/>
      <c r="AE158" s="222"/>
      <c r="AF158" s="222"/>
      <c r="AG158" s="222"/>
      <c r="AH158" s="192"/>
      <c r="AI158" s="222"/>
      <c r="AJ158" s="222"/>
      <c r="AK158" s="222"/>
      <c r="AL158" s="222"/>
      <c r="AM158" s="222"/>
      <c r="AN158" s="192"/>
      <c r="AO158" s="192"/>
      <c r="AP158" s="192"/>
      <c r="AQ158" s="222"/>
      <c r="AR158" s="222"/>
      <c r="AS158" s="222"/>
      <c r="AT158" s="222"/>
      <c r="AU158" s="192"/>
      <c r="AV158" s="192"/>
      <c r="AW158" s="192"/>
      <c r="AX158" s="225"/>
      <c r="AY158" s="225"/>
      <c r="AZ158" s="225"/>
      <c r="BA158" s="192"/>
      <c r="BB158" s="226"/>
      <c r="BC158" s="226"/>
      <c r="BD158" s="192"/>
      <c r="BE158" s="226"/>
      <c r="BF158" s="226"/>
      <c r="BG158" s="192"/>
      <c r="BH158" s="192"/>
      <c r="BI158" s="226"/>
      <c r="BJ158" s="226"/>
      <c r="BK158" s="192"/>
      <c r="BL158" s="226"/>
      <c r="BM158" s="226"/>
      <c r="BN158" s="192"/>
      <c r="BO158" s="192"/>
      <c r="BP158" s="205"/>
      <c r="BQ158" s="192"/>
      <c r="BR158" s="192"/>
      <c r="BS158" s="204"/>
      <c r="BT158" s="192"/>
      <c r="BU158" s="192"/>
    </row>
    <row r="159" spans="2:73" ht="25.5" customHeight="1">
      <c r="B159" s="193"/>
      <c r="C159" s="223"/>
      <c r="D159" s="223"/>
      <c r="E159" s="223"/>
      <c r="F159" s="223"/>
      <c r="G159" s="223"/>
      <c r="H159" s="193"/>
      <c r="I159" s="223"/>
      <c r="J159" s="223"/>
      <c r="K159" s="223"/>
      <c r="L159" s="223"/>
      <c r="M159" s="223"/>
      <c r="N159" s="193"/>
      <c r="O159" s="193"/>
      <c r="P159" s="193"/>
      <c r="Q159" s="227"/>
      <c r="R159" s="227"/>
      <c r="S159" s="227"/>
      <c r="T159" s="193"/>
      <c r="U159" s="193"/>
      <c r="V159" s="227"/>
      <c r="W159" s="227"/>
      <c r="X159" s="227"/>
      <c r="Y159" s="227"/>
      <c r="Z159" s="227"/>
      <c r="AA159" s="193"/>
      <c r="AB159" s="193"/>
      <c r="AC159" s="227"/>
      <c r="AD159" s="227"/>
      <c r="AE159" s="227"/>
      <c r="AF159" s="227"/>
      <c r="AG159" s="227"/>
      <c r="AH159" s="193"/>
      <c r="AI159" s="227"/>
      <c r="AJ159" s="227"/>
      <c r="AK159" s="227"/>
      <c r="AL159" s="227"/>
      <c r="AM159" s="227"/>
      <c r="AN159" s="193"/>
      <c r="AO159" s="193"/>
      <c r="AP159" s="193"/>
      <c r="AQ159" s="227"/>
      <c r="AR159" s="227"/>
      <c r="AS159" s="227"/>
      <c r="AT159" s="227"/>
      <c r="AU159" s="193"/>
      <c r="AV159" s="193"/>
      <c r="AW159" s="193"/>
      <c r="AX159" s="228"/>
      <c r="AY159" s="228"/>
      <c r="AZ159" s="228"/>
      <c r="BA159" s="193"/>
      <c r="BB159" s="229"/>
      <c r="BC159" s="229"/>
      <c r="BD159" s="193"/>
      <c r="BE159" s="229"/>
      <c r="BF159" s="229"/>
      <c r="BG159" s="193"/>
      <c r="BH159" s="193"/>
      <c r="BI159" s="229"/>
      <c r="BJ159" s="229"/>
      <c r="BK159" s="193"/>
      <c r="BL159" s="229"/>
      <c r="BM159" s="229"/>
      <c r="BN159" s="193"/>
      <c r="BO159" s="193"/>
      <c r="BP159" s="203"/>
      <c r="BQ159" s="193"/>
      <c r="BR159" s="193"/>
      <c r="BS159" s="206"/>
      <c r="BT159" s="193"/>
      <c r="BU159" s="193"/>
    </row>
    <row r="160" spans="2:73" ht="12.75" customHeight="1">
      <c r="B160" s="192"/>
      <c r="C160" s="224"/>
      <c r="D160" s="224"/>
      <c r="E160" s="224"/>
      <c r="F160" s="224"/>
      <c r="G160" s="224"/>
      <c r="H160" s="192"/>
      <c r="I160" s="224"/>
      <c r="J160" s="224"/>
      <c r="K160" s="224"/>
      <c r="L160" s="224"/>
      <c r="M160" s="224"/>
      <c r="N160" s="192"/>
      <c r="O160" s="192"/>
      <c r="P160" s="192"/>
      <c r="Q160" s="222"/>
      <c r="R160" s="222"/>
      <c r="S160" s="222"/>
      <c r="T160" s="192"/>
      <c r="U160" s="192"/>
      <c r="V160" s="222"/>
      <c r="W160" s="222"/>
      <c r="X160" s="222"/>
      <c r="Y160" s="222"/>
      <c r="Z160" s="222"/>
      <c r="AA160" s="192"/>
      <c r="AB160" s="192"/>
      <c r="AC160" s="222"/>
      <c r="AD160" s="222"/>
      <c r="AE160" s="222"/>
      <c r="AF160" s="222"/>
      <c r="AG160" s="222"/>
      <c r="AH160" s="192"/>
      <c r="AI160" s="222"/>
      <c r="AJ160" s="222"/>
      <c r="AK160" s="222"/>
      <c r="AL160" s="222"/>
      <c r="AM160" s="222"/>
      <c r="AN160" s="192"/>
      <c r="AO160" s="192"/>
      <c r="AP160" s="192"/>
      <c r="AQ160" s="222"/>
      <c r="AR160" s="222"/>
      <c r="AS160" s="222"/>
      <c r="AT160" s="222"/>
      <c r="AU160" s="192"/>
      <c r="AV160" s="192"/>
      <c r="AW160" s="192"/>
      <c r="AX160" s="225"/>
      <c r="AY160" s="225"/>
      <c r="AZ160" s="225"/>
      <c r="BA160" s="192"/>
      <c r="BB160" s="226"/>
      <c r="BC160" s="226"/>
      <c r="BD160" s="192"/>
      <c r="BE160" s="226"/>
      <c r="BF160" s="226"/>
      <c r="BG160" s="192"/>
      <c r="BH160" s="192"/>
      <c r="BI160" s="226"/>
      <c r="BJ160" s="226"/>
      <c r="BK160" s="192"/>
      <c r="BL160" s="226"/>
      <c r="BM160" s="226"/>
      <c r="BN160" s="192"/>
      <c r="BO160" s="192"/>
      <c r="BP160" s="205"/>
      <c r="BQ160" s="192"/>
      <c r="BR160" s="192"/>
      <c r="BS160" s="204"/>
      <c r="BT160" s="192"/>
      <c r="BU160" s="192"/>
    </row>
    <row r="161" spans="2:73">
      <c r="B161" s="193"/>
      <c r="C161" s="223"/>
      <c r="D161" s="223"/>
      <c r="E161" s="223"/>
      <c r="F161" s="223"/>
      <c r="G161" s="223"/>
      <c r="H161" s="193"/>
      <c r="I161" s="223"/>
      <c r="J161" s="223"/>
      <c r="K161" s="223"/>
      <c r="L161" s="223"/>
      <c r="M161" s="223"/>
      <c r="N161" s="193"/>
      <c r="O161" s="193"/>
      <c r="P161" s="193"/>
      <c r="Q161" s="227"/>
      <c r="R161" s="227"/>
      <c r="S161" s="227"/>
      <c r="T161" s="193"/>
      <c r="U161" s="193"/>
      <c r="V161" s="227"/>
      <c r="W161" s="227"/>
      <c r="X161" s="227"/>
      <c r="Y161" s="227"/>
      <c r="Z161" s="227"/>
      <c r="AA161" s="193"/>
      <c r="AB161" s="193"/>
      <c r="AC161" s="227"/>
      <c r="AD161" s="227"/>
      <c r="AE161" s="227"/>
      <c r="AF161" s="227"/>
      <c r="AG161" s="227"/>
      <c r="AH161" s="193"/>
      <c r="AI161" s="227"/>
      <c r="AJ161" s="227"/>
      <c r="AK161" s="227"/>
      <c r="AL161" s="227"/>
      <c r="AM161" s="227"/>
      <c r="AN161" s="193"/>
      <c r="AO161" s="193"/>
      <c r="AP161" s="193"/>
      <c r="AQ161" s="227"/>
      <c r="AR161" s="227"/>
      <c r="AS161" s="227"/>
      <c r="AT161" s="227"/>
      <c r="AU161" s="193"/>
      <c r="AV161" s="193"/>
      <c r="AW161" s="193"/>
      <c r="AX161" s="228"/>
      <c r="AY161" s="228"/>
      <c r="AZ161" s="228"/>
      <c r="BA161" s="193"/>
      <c r="BB161" s="229"/>
      <c r="BC161" s="229"/>
      <c r="BD161" s="193"/>
      <c r="BE161" s="229"/>
      <c r="BF161" s="229"/>
      <c r="BG161" s="193"/>
      <c r="BH161" s="193"/>
      <c r="BI161" s="229"/>
      <c r="BJ161" s="229"/>
      <c r="BK161" s="193"/>
      <c r="BL161" s="229"/>
      <c r="BM161" s="229"/>
      <c r="BN161" s="193"/>
      <c r="BO161" s="193"/>
      <c r="BP161" s="203"/>
      <c r="BQ161" s="193"/>
      <c r="BR161" s="193"/>
      <c r="BS161" s="206"/>
      <c r="BT161" s="193"/>
      <c r="BU161" s="195"/>
    </row>
    <row r="162" spans="2:73">
      <c r="B162" s="192"/>
      <c r="C162" s="224"/>
      <c r="D162" s="224"/>
      <c r="E162" s="224"/>
      <c r="F162" s="224"/>
      <c r="G162" s="224"/>
      <c r="H162" s="192"/>
      <c r="I162" s="224"/>
      <c r="J162" s="224"/>
      <c r="K162" s="224"/>
      <c r="L162" s="224"/>
      <c r="M162" s="224"/>
      <c r="N162" s="192"/>
      <c r="O162" s="192"/>
      <c r="P162" s="192"/>
      <c r="Q162" s="222"/>
      <c r="R162" s="222"/>
      <c r="S162" s="222"/>
      <c r="T162" s="192"/>
      <c r="U162" s="192"/>
      <c r="V162" s="222"/>
      <c r="W162" s="222"/>
      <c r="X162" s="222"/>
      <c r="Y162" s="222"/>
      <c r="Z162" s="222"/>
      <c r="AA162" s="192"/>
      <c r="AB162" s="192"/>
      <c r="AC162" s="222"/>
      <c r="AD162" s="222"/>
      <c r="AE162" s="222"/>
      <c r="AF162" s="222"/>
      <c r="AG162" s="222"/>
      <c r="AH162" s="192"/>
      <c r="AI162" s="222"/>
      <c r="AJ162" s="222"/>
      <c r="AK162" s="222"/>
      <c r="AL162" s="222"/>
      <c r="AM162" s="222"/>
      <c r="AN162" s="192"/>
      <c r="AO162" s="192"/>
      <c r="AP162" s="192"/>
      <c r="AQ162" s="222"/>
      <c r="AR162" s="222"/>
      <c r="AS162" s="222"/>
      <c r="AT162" s="222"/>
      <c r="AU162" s="192"/>
      <c r="AV162" s="192"/>
      <c r="AW162" s="192"/>
      <c r="AX162" s="225"/>
      <c r="AY162" s="225"/>
      <c r="AZ162" s="225"/>
      <c r="BA162" s="192"/>
      <c r="BB162" s="226"/>
      <c r="BC162" s="226"/>
      <c r="BD162" s="192"/>
      <c r="BE162" s="226"/>
      <c r="BF162" s="226"/>
      <c r="BG162" s="192"/>
      <c r="BH162" s="192"/>
      <c r="BI162" s="226"/>
      <c r="BJ162" s="226"/>
      <c r="BK162" s="192"/>
      <c r="BL162" s="226"/>
      <c r="BM162" s="226"/>
      <c r="BN162" s="192"/>
      <c r="BO162" s="192"/>
      <c r="BP162" s="205"/>
      <c r="BQ162" s="192"/>
      <c r="BR162" s="192"/>
      <c r="BS162" s="204"/>
      <c r="BT162" s="192"/>
      <c r="BU162" s="192"/>
    </row>
    <row r="163" spans="2:73">
      <c r="B163" s="193"/>
      <c r="C163" s="223"/>
      <c r="D163" s="223"/>
      <c r="E163" s="223"/>
      <c r="F163" s="223"/>
      <c r="G163" s="223"/>
      <c r="H163" s="193"/>
      <c r="I163" s="223"/>
      <c r="J163" s="223"/>
      <c r="K163" s="223"/>
      <c r="L163" s="223"/>
      <c r="M163" s="223"/>
      <c r="N163" s="193"/>
      <c r="O163" s="193"/>
      <c r="P163" s="193"/>
      <c r="Q163" s="227"/>
      <c r="R163" s="227"/>
      <c r="S163" s="227"/>
      <c r="T163" s="193"/>
      <c r="U163" s="193"/>
      <c r="V163" s="227"/>
      <c r="W163" s="227"/>
      <c r="X163" s="227"/>
      <c r="Y163" s="227"/>
      <c r="Z163" s="227"/>
      <c r="AA163" s="193"/>
      <c r="AB163" s="193"/>
      <c r="AC163" s="227"/>
      <c r="AD163" s="227"/>
      <c r="AE163" s="227"/>
      <c r="AF163" s="227"/>
      <c r="AG163" s="227"/>
      <c r="AH163" s="193"/>
      <c r="AI163" s="227"/>
      <c r="AJ163" s="227"/>
      <c r="AK163" s="227"/>
      <c r="AL163" s="227"/>
      <c r="AM163" s="227"/>
      <c r="AN163" s="193"/>
      <c r="AO163" s="193"/>
      <c r="AP163" s="193"/>
      <c r="AQ163" s="227"/>
      <c r="AR163" s="227"/>
      <c r="AS163" s="227"/>
      <c r="AT163" s="227"/>
      <c r="AU163" s="193"/>
      <c r="AV163" s="193"/>
      <c r="AW163" s="193"/>
      <c r="AX163" s="228"/>
      <c r="AY163" s="228"/>
      <c r="AZ163" s="228"/>
      <c r="BA163" s="193"/>
      <c r="BB163" s="229"/>
      <c r="BC163" s="229"/>
      <c r="BD163" s="193"/>
      <c r="BE163" s="229"/>
      <c r="BF163" s="229"/>
      <c r="BG163" s="193"/>
      <c r="BH163" s="193"/>
      <c r="BI163" s="229"/>
      <c r="BJ163" s="229"/>
      <c r="BK163" s="193"/>
      <c r="BL163" s="229"/>
      <c r="BM163" s="229"/>
      <c r="BN163" s="193"/>
      <c r="BO163" s="193"/>
      <c r="BP163" s="203"/>
      <c r="BQ163" s="193"/>
      <c r="BR163" s="193"/>
      <c r="BS163" s="206"/>
      <c r="BT163" s="193"/>
      <c r="BU163" s="193"/>
    </row>
    <row r="164" spans="2:73">
      <c r="B164" s="192"/>
      <c r="C164" s="224"/>
      <c r="D164" s="224"/>
      <c r="E164" s="224"/>
      <c r="F164" s="224"/>
      <c r="G164" s="224"/>
      <c r="H164" s="192"/>
      <c r="I164" s="224"/>
      <c r="J164" s="224"/>
      <c r="K164" s="224"/>
      <c r="L164" s="224"/>
      <c r="M164" s="224"/>
      <c r="N164" s="192"/>
      <c r="O164" s="192"/>
      <c r="P164" s="192"/>
      <c r="Q164" s="222"/>
      <c r="R164" s="222"/>
      <c r="S164" s="222"/>
      <c r="T164" s="192"/>
      <c r="U164" s="192"/>
      <c r="V164" s="222"/>
      <c r="W164" s="222"/>
      <c r="X164" s="222"/>
      <c r="Y164" s="222"/>
      <c r="Z164" s="222"/>
      <c r="AA164" s="192"/>
      <c r="AB164" s="192"/>
      <c r="AC164" s="222"/>
      <c r="AD164" s="222"/>
      <c r="AE164" s="222"/>
      <c r="AF164" s="222"/>
      <c r="AG164" s="222"/>
      <c r="AH164" s="192"/>
      <c r="AI164" s="222"/>
      <c r="AJ164" s="222"/>
      <c r="AK164" s="222"/>
      <c r="AL164" s="222"/>
      <c r="AM164" s="222"/>
      <c r="AN164" s="192"/>
      <c r="AO164" s="192"/>
      <c r="AP164" s="192"/>
      <c r="AQ164" s="222"/>
      <c r="AR164" s="222"/>
      <c r="AS164" s="222"/>
      <c r="AT164" s="222"/>
      <c r="AU164" s="192"/>
      <c r="AV164" s="192"/>
      <c r="AW164" s="192"/>
      <c r="AX164" s="225"/>
      <c r="AY164" s="225"/>
      <c r="AZ164" s="225"/>
      <c r="BA164" s="192"/>
      <c r="BB164" s="226"/>
      <c r="BC164" s="226"/>
      <c r="BD164" s="192"/>
      <c r="BE164" s="226"/>
      <c r="BF164" s="226"/>
      <c r="BG164" s="192"/>
      <c r="BH164" s="192"/>
      <c r="BI164" s="226"/>
      <c r="BJ164" s="226"/>
      <c r="BK164" s="192"/>
      <c r="BL164" s="226"/>
      <c r="BM164" s="226"/>
      <c r="BN164" s="192"/>
      <c r="BO164" s="192"/>
      <c r="BP164" s="205"/>
      <c r="BQ164" s="192"/>
      <c r="BR164" s="192"/>
      <c r="BS164" s="204"/>
      <c r="BT164" s="192"/>
      <c r="BU164" s="192"/>
    </row>
    <row r="165" spans="2:73">
      <c r="B165" s="193"/>
      <c r="C165" s="223"/>
      <c r="D165" s="223"/>
      <c r="E165" s="223"/>
      <c r="F165" s="223"/>
      <c r="G165" s="223"/>
      <c r="H165" s="193"/>
      <c r="I165" s="223"/>
      <c r="J165" s="223"/>
      <c r="K165" s="223"/>
      <c r="L165" s="223"/>
      <c r="M165" s="223"/>
      <c r="N165" s="193"/>
      <c r="O165" s="193"/>
      <c r="P165" s="193"/>
      <c r="Q165" s="227"/>
      <c r="R165" s="227"/>
      <c r="S165" s="227"/>
      <c r="T165" s="193"/>
      <c r="U165" s="193"/>
      <c r="V165" s="227"/>
      <c r="W165" s="227"/>
      <c r="X165" s="227"/>
      <c r="Y165" s="227"/>
      <c r="Z165" s="227"/>
      <c r="AA165" s="193"/>
      <c r="AB165" s="193"/>
      <c r="AC165" s="227"/>
      <c r="AD165" s="227"/>
      <c r="AE165" s="227"/>
      <c r="AF165" s="227"/>
      <c r="AG165" s="227"/>
      <c r="AH165" s="193"/>
      <c r="AI165" s="227"/>
      <c r="AJ165" s="227"/>
      <c r="AK165" s="227"/>
      <c r="AL165" s="227"/>
      <c r="AM165" s="227"/>
      <c r="AN165" s="193"/>
      <c r="AO165" s="193"/>
      <c r="AP165" s="193"/>
      <c r="AQ165" s="227"/>
      <c r="AR165" s="227"/>
      <c r="AS165" s="227"/>
      <c r="AT165" s="227"/>
      <c r="AU165" s="193"/>
      <c r="AV165" s="193"/>
      <c r="AW165" s="193"/>
      <c r="AX165" s="228"/>
      <c r="AY165" s="228"/>
      <c r="AZ165" s="228"/>
      <c r="BA165" s="193"/>
      <c r="BB165" s="229"/>
      <c r="BC165" s="229"/>
      <c r="BD165" s="193"/>
      <c r="BE165" s="229"/>
      <c r="BF165" s="229"/>
      <c r="BG165" s="193"/>
      <c r="BH165" s="193"/>
      <c r="BI165" s="229"/>
      <c r="BJ165" s="229"/>
      <c r="BK165" s="193"/>
      <c r="BL165" s="229"/>
      <c r="BM165" s="229"/>
      <c r="BN165" s="193"/>
      <c r="BO165" s="193"/>
      <c r="BP165" s="203"/>
      <c r="BQ165" s="193"/>
      <c r="BR165" s="193"/>
      <c r="BS165" s="206"/>
      <c r="BT165" s="193"/>
      <c r="BU165" s="193"/>
    </row>
    <row r="166" spans="2:73">
      <c r="B166" s="192"/>
      <c r="C166" s="224"/>
      <c r="D166" s="224"/>
      <c r="E166" s="224"/>
      <c r="F166" s="224"/>
      <c r="G166" s="224"/>
      <c r="H166" s="192"/>
      <c r="I166" s="224"/>
      <c r="J166" s="224"/>
      <c r="K166" s="224"/>
      <c r="L166" s="224"/>
      <c r="M166" s="224"/>
      <c r="N166" s="192"/>
      <c r="O166" s="192"/>
      <c r="P166" s="192"/>
      <c r="Q166" s="222"/>
      <c r="R166" s="222"/>
      <c r="S166" s="222"/>
      <c r="T166" s="192"/>
      <c r="U166" s="192"/>
      <c r="V166" s="222"/>
      <c r="W166" s="222"/>
      <c r="X166" s="222"/>
      <c r="Y166" s="222"/>
      <c r="Z166" s="222"/>
      <c r="AA166" s="192"/>
      <c r="AB166" s="192"/>
      <c r="AC166" s="222"/>
      <c r="AD166" s="222"/>
      <c r="AE166" s="222"/>
      <c r="AF166" s="222"/>
      <c r="AG166" s="222"/>
      <c r="AH166" s="192"/>
      <c r="AI166" s="222"/>
      <c r="AJ166" s="222"/>
      <c r="AK166" s="222"/>
      <c r="AL166" s="222"/>
      <c r="AM166" s="222"/>
      <c r="AN166" s="192"/>
      <c r="AO166" s="192"/>
      <c r="AP166" s="192"/>
      <c r="AQ166" s="222"/>
      <c r="AR166" s="222"/>
      <c r="AS166" s="222"/>
      <c r="AT166" s="222"/>
      <c r="AU166" s="192"/>
      <c r="AV166" s="192"/>
      <c r="AW166" s="192"/>
      <c r="AX166" s="225"/>
      <c r="AY166" s="225"/>
      <c r="AZ166" s="225"/>
      <c r="BA166" s="192"/>
      <c r="BB166" s="226"/>
      <c r="BC166" s="226"/>
      <c r="BD166" s="192"/>
      <c r="BE166" s="226"/>
      <c r="BF166" s="226"/>
      <c r="BG166" s="192"/>
      <c r="BH166" s="192"/>
      <c r="BI166" s="226"/>
      <c r="BJ166" s="226"/>
      <c r="BK166" s="192"/>
      <c r="BL166" s="226"/>
      <c r="BM166" s="226"/>
      <c r="BN166" s="192"/>
      <c r="BO166" s="192"/>
      <c r="BP166" s="205"/>
      <c r="BQ166" s="192"/>
      <c r="BR166" s="192"/>
      <c r="BS166" s="204"/>
      <c r="BT166" s="192"/>
      <c r="BU166" s="192"/>
    </row>
    <row r="167" spans="2:73">
      <c r="B167" s="193"/>
      <c r="C167" s="223"/>
      <c r="D167" s="223"/>
      <c r="E167" s="223"/>
      <c r="F167" s="223"/>
      <c r="G167" s="223"/>
      <c r="H167" s="193"/>
      <c r="I167" s="223"/>
      <c r="J167" s="223"/>
      <c r="K167" s="223"/>
      <c r="L167" s="223"/>
      <c r="M167" s="223"/>
      <c r="N167" s="193"/>
      <c r="O167" s="193"/>
      <c r="P167" s="193"/>
      <c r="Q167" s="227"/>
      <c r="R167" s="227"/>
      <c r="S167" s="227"/>
      <c r="T167" s="193"/>
      <c r="U167" s="193"/>
      <c r="V167" s="227"/>
      <c r="W167" s="227"/>
      <c r="X167" s="227"/>
      <c r="Y167" s="227"/>
      <c r="Z167" s="227"/>
      <c r="AA167" s="193"/>
      <c r="AB167" s="193"/>
      <c r="AC167" s="227"/>
      <c r="AD167" s="227"/>
      <c r="AE167" s="227"/>
      <c r="AF167" s="227"/>
      <c r="AG167" s="227"/>
      <c r="AH167" s="193"/>
      <c r="AI167" s="227"/>
      <c r="AJ167" s="227"/>
      <c r="AK167" s="227"/>
      <c r="AL167" s="227"/>
      <c r="AM167" s="227"/>
      <c r="AN167" s="193"/>
      <c r="AO167" s="193"/>
      <c r="AP167" s="193"/>
      <c r="AQ167" s="227"/>
      <c r="AR167" s="227"/>
      <c r="AS167" s="227"/>
      <c r="AT167" s="227"/>
      <c r="AU167" s="193"/>
      <c r="AV167" s="193"/>
      <c r="AW167" s="193"/>
      <c r="AX167" s="228"/>
      <c r="AY167" s="228"/>
      <c r="AZ167" s="228"/>
      <c r="BA167" s="193"/>
      <c r="BB167" s="229"/>
      <c r="BC167" s="229"/>
      <c r="BD167" s="193"/>
      <c r="BE167" s="229"/>
      <c r="BF167" s="229"/>
      <c r="BG167" s="193"/>
      <c r="BH167" s="193"/>
      <c r="BI167" s="229"/>
      <c r="BJ167" s="229"/>
      <c r="BK167" s="193"/>
      <c r="BL167" s="229"/>
      <c r="BM167" s="229"/>
      <c r="BN167" s="193"/>
      <c r="BO167" s="193"/>
      <c r="BP167" s="203"/>
      <c r="BQ167" s="193"/>
      <c r="BR167" s="193"/>
      <c r="BS167" s="206"/>
      <c r="BT167" s="193"/>
      <c r="BU167" s="193"/>
    </row>
    <row r="168" spans="2:73">
      <c r="B168" s="192"/>
      <c r="C168" s="224"/>
      <c r="D168" s="224"/>
      <c r="E168" s="224"/>
      <c r="F168" s="224"/>
      <c r="G168" s="224"/>
      <c r="H168" s="192"/>
      <c r="I168" s="224"/>
      <c r="J168" s="224"/>
      <c r="K168" s="224"/>
      <c r="L168" s="224"/>
      <c r="M168" s="224"/>
      <c r="N168" s="192"/>
      <c r="O168" s="192"/>
      <c r="P168" s="192"/>
      <c r="Q168" s="222"/>
      <c r="R168" s="222"/>
      <c r="S168" s="222"/>
      <c r="T168" s="192"/>
      <c r="U168" s="192"/>
      <c r="V168" s="222"/>
      <c r="W168" s="222"/>
      <c r="X168" s="222"/>
      <c r="Y168" s="222"/>
      <c r="Z168" s="222"/>
      <c r="AA168" s="192"/>
      <c r="AB168" s="192"/>
      <c r="AC168" s="222"/>
      <c r="AD168" s="222"/>
      <c r="AE168" s="222"/>
      <c r="AF168" s="222"/>
      <c r="AG168" s="222"/>
      <c r="AH168" s="192"/>
      <c r="AI168" s="222"/>
      <c r="AJ168" s="222"/>
      <c r="AK168" s="222"/>
      <c r="AL168" s="222"/>
      <c r="AM168" s="222"/>
      <c r="AN168" s="192"/>
      <c r="AO168" s="192"/>
      <c r="AP168" s="192"/>
      <c r="AQ168" s="222"/>
      <c r="AR168" s="222"/>
      <c r="AS168" s="222"/>
      <c r="AT168" s="222"/>
      <c r="AU168" s="192"/>
      <c r="AV168" s="192"/>
      <c r="AW168" s="192"/>
      <c r="AX168" s="225"/>
      <c r="AY168" s="225"/>
      <c r="AZ168" s="225"/>
      <c r="BA168" s="192"/>
      <c r="BB168" s="226"/>
      <c r="BC168" s="226"/>
      <c r="BD168" s="192"/>
      <c r="BE168" s="226"/>
      <c r="BF168" s="226"/>
      <c r="BG168" s="192"/>
      <c r="BH168" s="192"/>
      <c r="BI168" s="226"/>
      <c r="BJ168" s="226"/>
      <c r="BK168" s="192"/>
      <c r="BL168" s="226"/>
      <c r="BM168" s="226"/>
      <c r="BN168" s="192"/>
      <c r="BO168" s="192"/>
      <c r="BP168" s="205"/>
      <c r="BQ168" s="192"/>
      <c r="BR168" s="192"/>
      <c r="BS168" s="204"/>
      <c r="BT168" s="192"/>
      <c r="BU168" s="192"/>
    </row>
    <row r="169" spans="2:73">
      <c r="B169" s="193"/>
      <c r="C169" s="223"/>
      <c r="D169" s="223"/>
      <c r="E169" s="223"/>
      <c r="F169" s="223"/>
      <c r="G169" s="223"/>
      <c r="H169" s="193"/>
      <c r="I169" s="223"/>
      <c r="J169" s="223"/>
      <c r="K169" s="223"/>
      <c r="L169" s="223"/>
      <c r="M169" s="223"/>
      <c r="N169" s="193"/>
      <c r="O169" s="193"/>
      <c r="P169" s="193"/>
      <c r="Q169" s="227"/>
      <c r="R169" s="227"/>
      <c r="S169" s="227"/>
      <c r="T169" s="193"/>
      <c r="U169" s="193"/>
      <c r="V169" s="227"/>
      <c r="W169" s="227"/>
      <c r="X169" s="227"/>
      <c r="Y169" s="227"/>
      <c r="Z169" s="227"/>
      <c r="AA169" s="193"/>
      <c r="AB169" s="193"/>
      <c r="AC169" s="227"/>
      <c r="AD169" s="227"/>
      <c r="AE169" s="227"/>
      <c r="AF169" s="227"/>
      <c r="AG169" s="227"/>
      <c r="AH169" s="193"/>
      <c r="AI169" s="227"/>
      <c r="AJ169" s="227"/>
      <c r="AK169" s="227"/>
      <c r="AL169" s="227"/>
      <c r="AM169" s="227"/>
      <c r="AN169" s="193"/>
      <c r="AO169" s="193"/>
      <c r="AP169" s="193"/>
      <c r="AQ169" s="227"/>
      <c r="AR169" s="227"/>
      <c r="AS169" s="227"/>
      <c r="AT169" s="227"/>
      <c r="AU169" s="193"/>
      <c r="AV169" s="193"/>
      <c r="AW169" s="193"/>
      <c r="AX169" s="228"/>
      <c r="AY169" s="228"/>
      <c r="AZ169" s="228"/>
      <c r="BA169" s="193"/>
      <c r="BB169" s="229"/>
      <c r="BC169" s="229"/>
      <c r="BD169" s="193"/>
      <c r="BE169" s="229"/>
      <c r="BF169" s="229"/>
      <c r="BG169" s="193"/>
      <c r="BH169" s="193"/>
      <c r="BI169" s="229"/>
      <c r="BJ169" s="229"/>
      <c r="BK169" s="193"/>
      <c r="BL169" s="229"/>
      <c r="BM169" s="229"/>
      <c r="BN169" s="193"/>
      <c r="BO169" s="193"/>
      <c r="BP169" s="203"/>
      <c r="BQ169" s="193"/>
      <c r="BR169" s="193"/>
      <c r="BS169" s="206"/>
      <c r="BT169" s="193"/>
      <c r="BU169" s="193"/>
    </row>
    <row r="170" spans="2:73">
      <c r="B170" s="192"/>
      <c r="C170" s="224"/>
      <c r="D170" s="224"/>
      <c r="E170" s="224"/>
      <c r="F170" s="224"/>
      <c r="G170" s="224"/>
      <c r="H170" s="192"/>
      <c r="I170" s="224"/>
      <c r="J170" s="224"/>
      <c r="K170" s="224"/>
      <c r="L170" s="224"/>
      <c r="M170" s="224"/>
      <c r="N170" s="192"/>
      <c r="O170" s="192"/>
      <c r="P170" s="192"/>
      <c r="Q170" s="222"/>
      <c r="R170" s="222"/>
      <c r="S170" s="222"/>
      <c r="T170" s="192"/>
      <c r="U170" s="192"/>
      <c r="V170" s="222"/>
      <c r="W170" s="222"/>
      <c r="X170" s="222"/>
      <c r="Y170" s="222"/>
      <c r="Z170" s="222"/>
      <c r="AA170" s="192"/>
      <c r="AB170" s="192"/>
      <c r="AC170" s="222"/>
      <c r="AD170" s="222"/>
      <c r="AE170" s="222"/>
      <c r="AF170" s="222"/>
      <c r="AG170" s="222"/>
      <c r="AH170" s="192"/>
      <c r="AI170" s="222"/>
      <c r="AJ170" s="222"/>
      <c r="AK170" s="222"/>
      <c r="AL170" s="222"/>
      <c r="AM170" s="222"/>
      <c r="AN170" s="192"/>
      <c r="AO170" s="192"/>
      <c r="AP170" s="192"/>
      <c r="AQ170" s="222"/>
      <c r="AR170" s="222"/>
      <c r="AS170" s="222"/>
      <c r="AT170" s="222"/>
      <c r="AU170" s="192"/>
      <c r="AV170" s="192"/>
      <c r="AW170" s="192"/>
      <c r="AX170" s="225"/>
      <c r="AY170" s="225"/>
      <c r="AZ170" s="225"/>
      <c r="BA170" s="192"/>
      <c r="BB170" s="226"/>
      <c r="BC170" s="226"/>
      <c r="BD170" s="192"/>
      <c r="BE170" s="226"/>
      <c r="BF170" s="226"/>
      <c r="BG170" s="192"/>
      <c r="BH170" s="192"/>
      <c r="BI170" s="226"/>
      <c r="BJ170" s="226"/>
      <c r="BK170" s="192"/>
      <c r="BL170" s="226"/>
      <c r="BM170" s="226"/>
      <c r="BN170" s="192"/>
      <c r="BO170" s="192"/>
      <c r="BP170" s="205"/>
      <c r="BQ170" s="192"/>
      <c r="BR170" s="192"/>
      <c r="BS170" s="204"/>
      <c r="BT170" s="192"/>
      <c r="BU170" s="192"/>
    </row>
    <row r="171" spans="2:73">
      <c r="B171" s="193"/>
      <c r="C171" s="223"/>
      <c r="D171" s="223"/>
      <c r="E171" s="223"/>
      <c r="F171" s="223"/>
      <c r="G171" s="223"/>
      <c r="H171" s="193"/>
      <c r="I171" s="223"/>
      <c r="J171" s="223"/>
      <c r="K171" s="223"/>
      <c r="L171" s="223"/>
      <c r="M171" s="223"/>
      <c r="N171" s="193"/>
      <c r="O171" s="193"/>
      <c r="P171" s="193"/>
      <c r="Q171" s="227"/>
      <c r="R171" s="227"/>
      <c r="S171" s="227"/>
      <c r="T171" s="193"/>
      <c r="U171" s="193"/>
      <c r="V171" s="227"/>
      <c r="W171" s="227"/>
      <c r="X171" s="227"/>
      <c r="Y171" s="227"/>
      <c r="Z171" s="227"/>
      <c r="AA171" s="193"/>
      <c r="AB171" s="193"/>
      <c r="AC171" s="227"/>
      <c r="AD171" s="227"/>
      <c r="AE171" s="227"/>
      <c r="AF171" s="227"/>
      <c r="AG171" s="227"/>
      <c r="AH171" s="193"/>
      <c r="AI171" s="227"/>
      <c r="AJ171" s="227"/>
      <c r="AK171" s="227"/>
      <c r="AL171" s="227"/>
      <c r="AM171" s="227"/>
      <c r="AN171" s="193"/>
      <c r="AO171" s="193"/>
      <c r="AP171" s="193"/>
      <c r="AQ171" s="227"/>
      <c r="AR171" s="227"/>
      <c r="AS171" s="227"/>
      <c r="AT171" s="227"/>
      <c r="AU171" s="193"/>
      <c r="AV171" s="193"/>
      <c r="AW171" s="193"/>
      <c r="AX171" s="228"/>
      <c r="AY171" s="228"/>
      <c r="AZ171" s="228"/>
      <c r="BA171" s="193"/>
      <c r="BB171" s="229"/>
      <c r="BC171" s="229"/>
      <c r="BD171" s="193"/>
      <c r="BE171" s="229"/>
      <c r="BF171" s="229"/>
      <c r="BG171" s="193"/>
      <c r="BH171" s="193"/>
      <c r="BI171" s="229"/>
      <c r="BJ171" s="229"/>
      <c r="BK171" s="193"/>
      <c r="BL171" s="229"/>
      <c r="BM171" s="229"/>
      <c r="BN171" s="193"/>
      <c r="BO171" s="193"/>
      <c r="BP171" s="203"/>
      <c r="BQ171" s="193"/>
      <c r="BR171" s="193"/>
      <c r="BS171" s="206"/>
      <c r="BT171" s="193"/>
      <c r="BU171" s="193"/>
    </row>
    <row r="172" spans="2:73">
      <c r="B172" s="192"/>
      <c r="C172" s="224"/>
      <c r="D172" s="224"/>
      <c r="E172" s="224"/>
      <c r="F172" s="224"/>
      <c r="G172" s="224"/>
      <c r="H172" s="192"/>
      <c r="I172" s="224"/>
      <c r="J172" s="224"/>
      <c r="K172" s="224"/>
      <c r="L172" s="224"/>
      <c r="M172" s="224"/>
      <c r="N172" s="192"/>
      <c r="O172" s="192"/>
      <c r="P172" s="192"/>
      <c r="Q172" s="222"/>
      <c r="R172" s="222"/>
      <c r="S172" s="222"/>
      <c r="T172" s="192"/>
      <c r="U172" s="192"/>
      <c r="V172" s="222"/>
      <c r="W172" s="222"/>
      <c r="X172" s="222"/>
      <c r="Y172" s="222"/>
      <c r="Z172" s="222"/>
      <c r="AA172" s="192"/>
      <c r="AB172" s="192"/>
      <c r="AC172" s="222"/>
      <c r="AD172" s="222"/>
      <c r="AE172" s="222"/>
      <c r="AF172" s="222"/>
      <c r="AG172" s="222"/>
      <c r="AH172" s="192"/>
      <c r="AI172" s="222"/>
      <c r="AJ172" s="222"/>
      <c r="AK172" s="222"/>
      <c r="AL172" s="222"/>
      <c r="AM172" s="222"/>
      <c r="AN172" s="192"/>
      <c r="AO172" s="192"/>
      <c r="AP172" s="192"/>
      <c r="AQ172" s="222"/>
      <c r="AR172" s="222"/>
      <c r="AS172" s="222"/>
      <c r="AT172" s="222"/>
      <c r="AU172" s="192"/>
      <c r="AV172" s="192"/>
      <c r="AW172" s="192"/>
      <c r="AX172" s="225"/>
      <c r="AY172" s="225"/>
      <c r="AZ172" s="225"/>
      <c r="BA172" s="192"/>
      <c r="BB172" s="226"/>
      <c r="BC172" s="226"/>
      <c r="BD172" s="192"/>
      <c r="BE172" s="226"/>
      <c r="BF172" s="226"/>
      <c r="BG172" s="192"/>
      <c r="BH172" s="192"/>
      <c r="BI172" s="226"/>
      <c r="BJ172" s="226"/>
      <c r="BK172" s="192"/>
      <c r="BL172" s="226"/>
      <c r="BM172" s="226"/>
      <c r="BN172" s="192"/>
      <c r="BO172" s="192"/>
      <c r="BP172" s="205"/>
      <c r="BQ172" s="192"/>
      <c r="BR172" s="192"/>
      <c r="BS172" s="204"/>
      <c r="BT172" s="192"/>
      <c r="BU172" s="192"/>
    </row>
    <row r="173" spans="2:73">
      <c r="B173" s="193"/>
      <c r="C173" s="223"/>
      <c r="D173" s="223"/>
      <c r="E173" s="223"/>
      <c r="F173" s="223"/>
      <c r="G173" s="223"/>
      <c r="H173" s="193"/>
      <c r="I173" s="223"/>
      <c r="J173" s="223"/>
      <c r="K173" s="223"/>
      <c r="L173" s="223"/>
      <c r="M173" s="223"/>
      <c r="N173" s="193"/>
      <c r="O173" s="193"/>
      <c r="P173" s="193"/>
      <c r="Q173" s="227"/>
      <c r="R173" s="227"/>
      <c r="S173" s="227"/>
      <c r="T173" s="193"/>
      <c r="U173" s="193"/>
      <c r="V173" s="227"/>
      <c r="W173" s="227"/>
      <c r="X173" s="227"/>
      <c r="Y173" s="227"/>
      <c r="Z173" s="227"/>
      <c r="AA173" s="193"/>
      <c r="AB173" s="193"/>
      <c r="AC173" s="227"/>
      <c r="AD173" s="227"/>
      <c r="AE173" s="227"/>
      <c r="AF173" s="227"/>
      <c r="AG173" s="227"/>
      <c r="AH173" s="193"/>
      <c r="AI173" s="227"/>
      <c r="AJ173" s="227"/>
      <c r="AK173" s="227"/>
      <c r="AL173" s="227"/>
      <c r="AM173" s="227"/>
      <c r="AN173" s="193"/>
      <c r="AO173" s="193"/>
      <c r="AP173" s="193"/>
      <c r="AQ173" s="227"/>
      <c r="AR173" s="227"/>
      <c r="AS173" s="227"/>
      <c r="AT173" s="227"/>
      <c r="AU173" s="193"/>
      <c r="AV173" s="193"/>
      <c r="AW173" s="193"/>
      <c r="AX173" s="228"/>
      <c r="AY173" s="228"/>
      <c r="AZ173" s="228"/>
      <c r="BA173" s="193"/>
      <c r="BB173" s="229"/>
      <c r="BC173" s="229"/>
      <c r="BD173" s="193"/>
      <c r="BE173" s="229"/>
      <c r="BF173" s="229"/>
      <c r="BG173" s="193"/>
      <c r="BH173" s="193"/>
      <c r="BI173" s="229"/>
      <c r="BJ173" s="229"/>
      <c r="BK173" s="193"/>
      <c r="BL173" s="229"/>
      <c r="BM173" s="229"/>
      <c r="BN173" s="193"/>
      <c r="BO173" s="193"/>
      <c r="BP173" s="203"/>
      <c r="BQ173" s="193"/>
      <c r="BR173" s="193"/>
      <c r="BS173" s="206"/>
      <c r="BT173" s="193"/>
      <c r="BU173" s="193"/>
    </row>
    <row r="174" spans="2:73">
      <c r="B174" s="192"/>
      <c r="C174" s="224"/>
      <c r="D174" s="224"/>
      <c r="E174" s="224"/>
      <c r="F174" s="224"/>
      <c r="G174" s="224"/>
      <c r="H174" s="192"/>
      <c r="I174" s="224"/>
      <c r="J174" s="224"/>
      <c r="K174" s="224"/>
      <c r="L174" s="224"/>
      <c r="M174" s="224"/>
      <c r="N174" s="192"/>
      <c r="O174" s="192"/>
      <c r="P174" s="192"/>
      <c r="Q174" s="222"/>
      <c r="R174" s="222"/>
      <c r="S174" s="222"/>
      <c r="T174" s="192"/>
      <c r="U174" s="192"/>
      <c r="V174" s="222"/>
      <c r="W174" s="222"/>
      <c r="X174" s="222"/>
      <c r="Y174" s="222"/>
      <c r="Z174" s="222"/>
      <c r="AA174" s="192"/>
      <c r="AB174" s="192"/>
      <c r="AC174" s="222"/>
      <c r="AD174" s="222"/>
      <c r="AE174" s="222"/>
      <c r="AF174" s="222"/>
      <c r="AG174" s="222"/>
      <c r="AH174" s="192"/>
      <c r="AI174" s="222"/>
      <c r="AJ174" s="222"/>
      <c r="AK174" s="222"/>
      <c r="AL174" s="222"/>
      <c r="AM174" s="222"/>
      <c r="AN174" s="192"/>
      <c r="AO174" s="192"/>
      <c r="AP174" s="192"/>
      <c r="AQ174" s="222"/>
      <c r="AR174" s="222"/>
      <c r="AS174" s="222"/>
      <c r="AT174" s="222"/>
      <c r="AU174" s="192"/>
      <c r="AV174" s="192"/>
      <c r="AW174" s="192"/>
      <c r="AX174" s="225"/>
      <c r="AY174" s="225"/>
      <c r="AZ174" s="225"/>
      <c r="BA174" s="192"/>
      <c r="BB174" s="226"/>
      <c r="BC174" s="226"/>
      <c r="BD174" s="192"/>
      <c r="BE174" s="226"/>
      <c r="BF174" s="226"/>
      <c r="BG174" s="192"/>
      <c r="BH174" s="192"/>
      <c r="BI174" s="226"/>
      <c r="BJ174" s="226"/>
      <c r="BK174" s="192"/>
      <c r="BL174" s="226"/>
      <c r="BM174" s="226"/>
      <c r="BN174" s="192"/>
      <c r="BO174" s="192"/>
      <c r="BP174" s="205"/>
      <c r="BQ174" s="192"/>
      <c r="BR174" s="192"/>
      <c r="BS174" s="204"/>
      <c r="BT174" s="192"/>
      <c r="BU174" s="192"/>
    </row>
    <row r="175" spans="2:73">
      <c r="B175" s="193"/>
      <c r="C175" s="223"/>
      <c r="D175" s="223"/>
      <c r="E175" s="223"/>
      <c r="F175" s="223"/>
      <c r="G175" s="223"/>
      <c r="H175" s="193"/>
      <c r="I175" s="223"/>
      <c r="J175" s="223"/>
      <c r="K175" s="223"/>
      <c r="L175" s="223"/>
      <c r="M175" s="223"/>
      <c r="N175" s="193"/>
      <c r="O175" s="193"/>
      <c r="P175" s="193"/>
      <c r="Q175" s="227"/>
      <c r="R175" s="227"/>
      <c r="S175" s="227"/>
      <c r="T175" s="193"/>
      <c r="U175" s="193"/>
      <c r="V175" s="227"/>
      <c r="W175" s="227"/>
      <c r="X175" s="227"/>
      <c r="Y175" s="227"/>
      <c r="Z175" s="227"/>
      <c r="AA175" s="193"/>
      <c r="AB175" s="193"/>
      <c r="AC175" s="227"/>
      <c r="AD175" s="227"/>
      <c r="AE175" s="227"/>
      <c r="AF175" s="227"/>
      <c r="AG175" s="227"/>
      <c r="AH175" s="193"/>
      <c r="AI175" s="227"/>
      <c r="AJ175" s="227"/>
      <c r="AK175" s="227"/>
      <c r="AL175" s="227"/>
      <c r="AM175" s="227"/>
      <c r="AN175" s="193"/>
      <c r="AO175" s="193"/>
      <c r="AP175" s="193"/>
      <c r="AQ175" s="227"/>
      <c r="AR175" s="227"/>
      <c r="AS175" s="227"/>
      <c r="AT175" s="227"/>
      <c r="AU175" s="193"/>
      <c r="AV175" s="193"/>
      <c r="AW175" s="193"/>
      <c r="AX175" s="228"/>
      <c r="AY175" s="228"/>
      <c r="AZ175" s="228"/>
      <c r="BA175" s="193"/>
      <c r="BB175" s="229"/>
      <c r="BC175" s="229"/>
      <c r="BD175" s="193"/>
      <c r="BE175" s="229"/>
      <c r="BF175" s="229"/>
      <c r="BG175" s="193"/>
      <c r="BH175" s="193"/>
      <c r="BI175" s="229"/>
      <c r="BJ175" s="229"/>
      <c r="BK175" s="193"/>
      <c r="BL175" s="229"/>
      <c r="BM175" s="229"/>
      <c r="BN175" s="193"/>
      <c r="BO175" s="193"/>
      <c r="BP175" s="203"/>
      <c r="BQ175" s="193"/>
      <c r="BR175" s="193"/>
      <c r="BS175" s="206"/>
      <c r="BT175" s="193"/>
      <c r="BU175" s="193"/>
    </row>
    <row r="176" spans="2:73">
      <c r="B176" s="192"/>
      <c r="C176" s="224"/>
      <c r="D176" s="224"/>
      <c r="E176" s="224"/>
      <c r="F176" s="224"/>
      <c r="G176" s="224"/>
      <c r="H176" s="192"/>
      <c r="I176" s="224"/>
      <c r="J176" s="224"/>
      <c r="K176" s="224"/>
      <c r="L176" s="224"/>
      <c r="M176" s="224"/>
      <c r="N176" s="192"/>
      <c r="O176" s="192"/>
      <c r="P176" s="192"/>
      <c r="Q176" s="222"/>
      <c r="R176" s="222"/>
      <c r="S176" s="222"/>
      <c r="T176" s="192"/>
      <c r="U176" s="192"/>
      <c r="V176" s="222"/>
      <c r="W176" s="222"/>
      <c r="X176" s="222"/>
      <c r="Y176" s="222"/>
      <c r="Z176" s="222"/>
      <c r="AA176" s="192"/>
      <c r="AB176" s="192"/>
      <c r="AC176" s="222"/>
      <c r="AD176" s="222"/>
      <c r="AE176" s="222"/>
      <c r="AF176" s="222"/>
      <c r="AG176" s="222"/>
      <c r="AH176" s="192"/>
      <c r="AI176" s="222"/>
      <c r="AJ176" s="222"/>
      <c r="AK176" s="222"/>
      <c r="AL176" s="222"/>
      <c r="AM176" s="222"/>
      <c r="AN176" s="192"/>
      <c r="AO176" s="192"/>
      <c r="AP176" s="192"/>
      <c r="AQ176" s="222"/>
      <c r="AR176" s="222"/>
      <c r="AS176" s="222"/>
      <c r="AT176" s="222"/>
      <c r="AU176" s="192"/>
      <c r="AV176" s="192"/>
      <c r="AW176" s="192"/>
      <c r="AX176" s="225"/>
      <c r="AY176" s="225"/>
      <c r="AZ176" s="225"/>
      <c r="BA176" s="192"/>
      <c r="BB176" s="226"/>
      <c r="BC176" s="226"/>
      <c r="BD176" s="192"/>
      <c r="BE176" s="226"/>
      <c r="BF176" s="226"/>
      <c r="BG176" s="192"/>
      <c r="BH176" s="192"/>
      <c r="BI176" s="226"/>
      <c r="BJ176" s="226"/>
      <c r="BK176" s="192"/>
      <c r="BL176" s="226"/>
      <c r="BM176" s="226"/>
      <c r="BN176" s="192"/>
      <c r="BO176" s="192"/>
      <c r="BP176" s="205"/>
      <c r="BQ176" s="192"/>
      <c r="BR176" s="192"/>
      <c r="BS176" s="204"/>
      <c r="BT176" s="192"/>
      <c r="BU176" s="192"/>
    </row>
    <row r="177" spans="2:73">
      <c r="B177" s="193"/>
      <c r="C177" s="223"/>
      <c r="D177" s="223"/>
      <c r="E177" s="223"/>
      <c r="F177" s="223"/>
      <c r="G177" s="223"/>
      <c r="H177" s="193"/>
      <c r="I177" s="223"/>
      <c r="J177" s="223"/>
      <c r="K177" s="223"/>
      <c r="L177" s="223"/>
      <c r="M177" s="223"/>
      <c r="N177" s="193"/>
      <c r="O177" s="193"/>
      <c r="P177" s="193"/>
      <c r="Q177" s="227"/>
      <c r="R177" s="227"/>
      <c r="S177" s="227"/>
      <c r="T177" s="193"/>
      <c r="U177" s="193"/>
      <c r="V177" s="227"/>
      <c r="W177" s="227"/>
      <c r="X177" s="227"/>
      <c r="Y177" s="227"/>
      <c r="Z177" s="227"/>
      <c r="AA177" s="193"/>
      <c r="AB177" s="193"/>
      <c r="AC177" s="227"/>
      <c r="AD177" s="227"/>
      <c r="AE177" s="227"/>
      <c r="AF177" s="227"/>
      <c r="AG177" s="227"/>
      <c r="AH177" s="193"/>
      <c r="AI177" s="227"/>
      <c r="AJ177" s="227"/>
      <c r="AK177" s="227"/>
      <c r="AL177" s="227"/>
      <c r="AM177" s="227"/>
      <c r="AN177" s="193"/>
      <c r="AO177" s="193"/>
      <c r="AP177" s="193"/>
      <c r="AQ177" s="227"/>
      <c r="AR177" s="227"/>
      <c r="AS177" s="227"/>
      <c r="AT177" s="227"/>
      <c r="AU177" s="193"/>
      <c r="AV177" s="193"/>
      <c r="AW177" s="193"/>
      <c r="AX177" s="228"/>
      <c r="AY177" s="228"/>
      <c r="AZ177" s="228"/>
      <c r="BA177" s="193"/>
      <c r="BB177" s="229"/>
      <c r="BC177" s="229"/>
      <c r="BD177" s="193"/>
      <c r="BE177" s="229"/>
      <c r="BF177" s="229"/>
      <c r="BG177" s="193"/>
      <c r="BH177" s="193"/>
      <c r="BI177" s="229"/>
      <c r="BJ177" s="229"/>
      <c r="BK177" s="193"/>
      <c r="BL177" s="229"/>
      <c r="BM177" s="229"/>
      <c r="BN177" s="193"/>
      <c r="BO177" s="193"/>
      <c r="BP177" s="203"/>
      <c r="BQ177" s="193"/>
      <c r="BR177" s="193"/>
      <c r="BS177" s="206"/>
      <c r="BT177" s="193"/>
      <c r="BU177" s="195"/>
    </row>
    <row r="178" spans="2:73">
      <c r="B178" s="192"/>
      <c r="C178" s="224"/>
      <c r="D178" s="224"/>
      <c r="E178" s="224"/>
      <c r="F178" s="224"/>
      <c r="G178" s="224"/>
      <c r="H178" s="192"/>
      <c r="I178" s="224"/>
      <c r="J178" s="224"/>
      <c r="K178" s="224"/>
      <c r="L178" s="224"/>
      <c r="M178" s="224"/>
      <c r="N178" s="192"/>
      <c r="O178" s="192"/>
      <c r="P178" s="192"/>
      <c r="Q178" s="222"/>
      <c r="R178" s="222"/>
      <c r="S178" s="222"/>
      <c r="T178" s="192"/>
      <c r="U178" s="192"/>
      <c r="V178" s="222"/>
      <c r="W178" s="222"/>
      <c r="X178" s="222"/>
      <c r="Y178" s="222"/>
      <c r="Z178" s="222"/>
      <c r="AA178" s="192"/>
      <c r="AB178" s="192"/>
      <c r="AC178" s="222"/>
      <c r="AD178" s="222"/>
      <c r="AE178" s="222"/>
      <c r="AF178" s="222"/>
      <c r="AG178" s="222"/>
      <c r="AH178" s="192"/>
      <c r="AI178" s="222"/>
      <c r="AJ178" s="222"/>
      <c r="AK178" s="222"/>
      <c r="AL178" s="222"/>
      <c r="AM178" s="222"/>
      <c r="AN178" s="192"/>
      <c r="AO178" s="192"/>
      <c r="AP178" s="192"/>
      <c r="AQ178" s="222"/>
      <c r="AR178" s="222"/>
      <c r="AS178" s="222"/>
      <c r="AT178" s="222"/>
      <c r="AU178" s="192"/>
      <c r="AV178" s="192"/>
      <c r="AW178" s="192"/>
      <c r="AX178" s="225"/>
      <c r="AY178" s="225"/>
      <c r="AZ178" s="225"/>
      <c r="BA178" s="192"/>
      <c r="BB178" s="226"/>
      <c r="BC178" s="226"/>
      <c r="BD178" s="192"/>
      <c r="BE178" s="226"/>
      <c r="BF178" s="226"/>
      <c r="BG178" s="192"/>
      <c r="BH178" s="192"/>
      <c r="BI178" s="226"/>
      <c r="BJ178" s="226"/>
      <c r="BK178" s="192"/>
      <c r="BL178" s="226"/>
      <c r="BM178" s="226"/>
      <c r="BN178" s="192"/>
      <c r="BO178" s="192"/>
      <c r="BP178" s="205"/>
      <c r="BQ178" s="192"/>
      <c r="BR178" s="192"/>
      <c r="BS178" s="204"/>
      <c r="BT178" s="192"/>
      <c r="BU178" s="192"/>
    </row>
    <row r="179" spans="2:73">
      <c r="B179" s="193"/>
      <c r="C179" s="223"/>
      <c r="D179" s="223"/>
      <c r="E179" s="223"/>
      <c r="F179" s="223"/>
      <c r="G179" s="223"/>
      <c r="H179" s="193"/>
      <c r="I179" s="223"/>
      <c r="J179" s="223"/>
      <c r="K179" s="223"/>
      <c r="L179" s="223"/>
      <c r="M179" s="223"/>
      <c r="N179" s="193"/>
      <c r="O179" s="193"/>
      <c r="P179" s="193"/>
      <c r="Q179" s="227"/>
      <c r="R179" s="227"/>
      <c r="S179" s="227"/>
      <c r="T179" s="193"/>
      <c r="U179" s="193"/>
      <c r="V179" s="227"/>
      <c r="W179" s="227"/>
      <c r="X179" s="227"/>
      <c r="Y179" s="227"/>
      <c r="Z179" s="227"/>
      <c r="AA179" s="193"/>
      <c r="AB179" s="193"/>
      <c r="AC179" s="227"/>
      <c r="AD179" s="227"/>
      <c r="AE179" s="227"/>
      <c r="AF179" s="227"/>
      <c r="AG179" s="227"/>
      <c r="AH179" s="193"/>
      <c r="AI179" s="227"/>
      <c r="AJ179" s="227"/>
      <c r="AK179" s="227"/>
      <c r="AL179" s="227"/>
      <c r="AM179" s="227"/>
      <c r="AN179" s="193"/>
      <c r="AO179" s="193"/>
      <c r="AP179" s="193"/>
      <c r="AQ179" s="227"/>
      <c r="AR179" s="227"/>
      <c r="AS179" s="227"/>
      <c r="AT179" s="227"/>
      <c r="AU179" s="193"/>
      <c r="AV179" s="193"/>
      <c r="AW179" s="193"/>
      <c r="AX179" s="228"/>
      <c r="AY179" s="228"/>
      <c r="AZ179" s="228"/>
      <c r="BA179" s="193"/>
      <c r="BB179" s="229"/>
      <c r="BC179" s="229"/>
      <c r="BD179" s="193"/>
      <c r="BE179" s="229"/>
      <c r="BF179" s="229"/>
      <c r="BG179" s="193"/>
      <c r="BH179" s="193"/>
      <c r="BI179" s="229"/>
      <c r="BJ179" s="229"/>
      <c r="BK179" s="193"/>
      <c r="BL179" s="229"/>
      <c r="BM179" s="229"/>
      <c r="BN179" s="193"/>
      <c r="BO179" s="193"/>
      <c r="BP179" s="203"/>
      <c r="BQ179" s="193"/>
      <c r="BR179" s="193"/>
      <c r="BS179" s="206"/>
      <c r="BT179" s="193"/>
      <c r="BU179" s="193"/>
    </row>
    <row r="180" spans="2:73">
      <c r="B180" s="192"/>
      <c r="C180" s="224"/>
      <c r="D180" s="224"/>
      <c r="E180" s="224"/>
      <c r="F180" s="224"/>
      <c r="G180" s="224"/>
      <c r="H180" s="192"/>
      <c r="I180" s="224"/>
      <c r="J180" s="224"/>
      <c r="K180" s="224"/>
      <c r="L180" s="224"/>
      <c r="M180" s="224"/>
      <c r="N180" s="192"/>
      <c r="O180" s="192"/>
      <c r="P180" s="192"/>
      <c r="Q180" s="222"/>
      <c r="R180" s="222"/>
      <c r="S180" s="222"/>
      <c r="T180" s="192"/>
      <c r="U180" s="192"/>
      <c r="V180" s="222"/>
      <c r="W180" s="222"/>
      <c r="X180" s="222"/>
      <c r="Y180" s="222"/>
      <c r="Z180" s="222"/>
      <c r="AA180" s="192"/>
      <c r="AB180" s="192"/>
      <c r="AC180" s="222"/>
      <c r="AD180" s="222"/>
      <c r="AE180" s="222"/>
      <c r="AF180" s="222"/>
      <c r="AG180" s="222"/>
      <c r="AH180" s="192"/>
      <c r="AI180" s="222"/>
      <c r="AJ180" s="222"/>
      <c r="AK180" s="222"/>
      <c r="AL180" s="222"/>
      <c r="AM180" s="222"/>
      <c r="AN180" s="192"/>
      <c r="AO180" s="192"/>
      <c r="AP180" s="192"/>
      <c r="AQ180" s="222"/>
      <c r="AR180" s="222"/>
      <c r="AS180" s="222"/>
      <c r="AT180" s="222"/>
      <c r="AU180" s="192"/>
      <c r="AV180" s="192"/>
      <c r="AW180" s="192"/>
      <c r="AX180" s="225"/>
      <c r="AY180" s="225"/>
      <c r="AZ180" s="225"/>
      <c r="BA180" s="192"/>
      <c r="BB180" s="226"/>
      <c r="BC180" s="226"/>
      <c r="BD180" s="192"/>
      <c r="BE180" s="226"/>
      <c r="BF180" s="226"/>
      <c r="BG180" s="192"/>
      <c r="BH180" s="192"/>
      <c r="BI180" s="226"/>
      <c r="BJ180" s="226"/>
      <c r="BK180" s="192"/>
      <c r="BL180" s="226"/>
      <c r="BM180" s="226"/>
      <c r="BN180" s="192"/>
      <c r="BO180" s="192"/>
      <c r="BP180" s="205"/>
      <c r="BQ180" s="192"/>
      <c r="BR180" s="192"/>
      <c r="BS180" s="204"/>
      <c r="BT180" s="192"/>
      <c r="BU180" s="192"/>
    </row>
    <row r="181" spans="2:73">
      <c r="B181" s="193"/>
      <c r="C181" s="223"/>
      <c r="D181" s="223"/>
      <c r="E181" s="223"/>
      <c r="F181" s="223"/>
      <c r="G181" s="223"/>
      <c r="H181" s="193"/>
      <c r="I181" s="223"/>
      <c r="J181" s="223"/>
      <c r="K181" s="223"/>
      <c r="L181" s="223"/>
      <c r="M181" s="223"/>
      <c r="N181" s="193"/>
      <c r="O181" s="193"/>
      <c r="P181" s="193"/>
      <c r="Q181" s="227"/>
      <c r="R181" s="227"/>
      <c r="S181" s="227"/>
      <c r="T181" s="193"/>
      <c r="U181" s="193"/>
      <c r="V181" s="227"/>
      <c r="W181" s="227"/>
      <c r="X181" s="227"/>
      <c r="Y181" s="227"/>
      <c r="Z181" s="227"/>
      <c r="AA181" s="193"/>
      <c r="AB181" s="193"/>
      <c r="AC181" s="227"/>
      <c r="AD181" s="227"/>
      <c r="AE181" s="227"/>
      <c r="AF181" s="227"/>
      <c r="AG181" s="227"/>
      <c r="AH181" s="193"/>
      <c r="AI181" s="227"/>
      <c r="AJ181" s="227"/>
      <c r="AK181" s="227"/>
      <c r="AL181" s="227"/>
      <c r="AM181" s="227"/>
      <c r="AN181" s="193"/>
      <c r="AO181" s="193"/>
      <c r="AP181" s="193"/>
      <c r="AQ181" s="227"/>
      <c r="AR181" s="227"/>
      <c r="AS181" s="227"/>
      <c r="AT181" s="227"/>
      <c r="AU181" s="193"/>
      <c r="AV181" s="193"/>
      <c r="AW181" s="193"/>
      <c r="AX181" s="228"/>
      <c r="AY181" s="228"/>
      <c r="AZ181" s="228"/>
      <c r="BA181" s="193"/>
      <c r="BB181" s="229"/>
      <c r="BC181" s="229"/>
      <c r="BD181" s="193"/>
      <c r="BE181" s="229"/>
      <c r="BF181" s="229"/>
      <c r="BG181" s="193"/>
      <c r="BH181" s="193"/>
      <c r="BI181" s="229"/>
      <c r="BJ181" s="229"/>
      <c r="BK181" s="193"/>
      <c r="BL181" s="229"/>
      <c r="BM181" s="229"/>
      <c r="BN181" s="193"/>
      <c r="BO181" s="193"/>
      <c r="BP181" s="203"/>
      <c r="BQ181" s="193"/>
      <c r="BR181" s="193"/>
      <c r="BS181" s="206"/>
      <c r="BT181" s="193"/>
      <c r="BU181" s="193"/>
    </row>
    <row r="182" spans="2:73">
      <c r="B182" s="192"/>
      <c r="C182" s="224"/>
      <c r="D182" s="224"/>
      <c r="E182" s="224"/>
      <c r="F182" s="224"/>
      <c r="G182" s="224"/>
      <c r="H182" s="192"/>
      <c r="I182" s="224"/>
      <c r="J182" s="224"/>
      <c r="K182" s="224"/>
      <c r="L182" s="224"/>
      <c r="M182" s="224"/>
      <c r="N182" s="192"/>
      <c r="O182" s="192"/>
      <c r="P182" s="192"/>
      <c r="Q182" s="222"/>
      <c r="R182" s="222"/>
      <c r="S182" s="222"/>
      <c r="T182" s="192"/>
      <c r="U182" s="192"/>
      <c r="V182" s="222"/>
      <c r="W182" s="222"/>
      <c r="X182" s="222"/>
      <c r="Y182" s="222"/>
      <c r="Z182" s="222"/>
      <c r="AA182" s="192"/>
      <c r="AB182" s="192"/>
      <c r="AC182" s="222"/>
      <c r="AD182" s="222"/>
      <c r="AE182" s="222"/>
      <c r="AF182" s="222"/>
      <c r="AG182" s="222"/>
      <c r="AH182" s="192"/>
      <c r="AI182" s="222"/>
      <c r="AJ182" s="222"/>
      <c r="AK182" s="222"/>
      <c r="AL182" s="222"/>
      <c r="AM182" s="222"/>
      <c r="AN182" s="192"/>
      <c r="AO182" s="192"/>
      <c r="AP182" s="192"/>
      <c r="AQ182" s="222"/>
      <c r="AR182" s="222"/>
      <c r="AS182" s="222"/>
      <c r="AT182" s="222"/>
      <c r="AU182" s="192"/>
      <c r="AV182" s="192"/>
      <c r="AW182" s="192"/>
      <c r="AX182" s="225"/>
      <c r="AY182" s="225"/>
      <c r="AZ182" s="225"/>
      <c r="BA182" s="192"/>
      <c r="BB182" s="226"/>
      <c r="BC182" s="226"/>
      <c r="BD182" s="192"/>
      <c r="BE182" s="226"/>
      <c r="BF182" s="226"/>
      <c r="BG182" s="192"/>
      <c r="BH182" s="192"/>
      <c r="BI182" s="226"/>
      <c r="BJ182" s="226"/>
      <c r="BK182" s="192"/>
      <c r="BL182" s="226"/>
      <c r="BM182" s="226"/>
      <c r="BN182" s="192"/>
      <c r="BO182" s="192"/>
      <c r="BP182" s="205"/>
      <c r="BQ182" s="192"/>
      <c r="BR182" s="192"/>
      <c r="BS182" s="204"/>
      <c r="BT182" s="192"/>
      <c r="BU182" s="192"/>
    </row>
    <row r="183" spans="2:73">
      <c r="B183" s="193"/>
      <c r="C183" s="223"/>
      <c r="D183" s="223"/>
      <c r="E183" s="223"/>
      <c r="F183" s="223"/>
      <c r="G183" s="223"/>
      <c r="H183" s="193"/>
      <c r="I183" s="223"/>
      <c r="J183" s="223"/>
      <c r="K183" s="223"/>
      <c r="L183" s="223"/>
      <c r="M183" s="223"/>
      <c r="N183" s="193"/>
      <c r="O183" s="193"/>
      <c r="P183" s="193"/>
      <c r="Q183" s="227"/>
      <c r="R183" s="227"/>
      <c r="S183" s="227"/>
      <c r="T183" s="193"/>
      <c r="U183" s="193"/>
      <c r="V183" s="227"/>
      <c r="W183" s="227"/>
      <c r="X183" s="227"/>
      <c r="Y183" s="227"/>
      <c r="Z183" s="227"/>
      <c r="AA183" s="193"/>
      <c r="AB183" s="193"/>
      <c r="AC183" s="227"/>
      <c r="AD183" s="227"/>
      <c r="AE183" s="227"/>
      <c r="AF183" s="227"/>
      <c r="AG183" s="227"/>
      <c r="AH183" s="193"/>
      <c r="AI183" s="227"/>
      <c r="AJ183" s="227"/>
      <c r="AK183" s="227"/>
      <c r="AL183" s="227"/>
      <c r="AM183" s="227"/>
      <c r="AN183" s="193"/>
      <c r="AO183" s="193"/>
      <c r="AP183" s="193"/>
      <c r="AQ183" s="227"/>
      <c r="AR183" s="227"/>
      <c r="AS183" s="227"/>
      <c r="AT183" s="227"/>
      <c r="AU183" s="193"/>
      <c r="AV183" s="193"/>
      <c r="AW183" s="193"/>
      <c r="AX183" s="228"/>
      <c r="AY183" s="228"/>
      <c r="AZ183" s="228"/>
      <c r="BA183" s="193"/>
      <c r="BB183" s="229"/>
      <c r="BC183" s="229"/>
      <c r="BD183" s="193"/>
      <c r="BE183" s="229"/>
      <c r="BF183" s="229"/>
      <c r="BG183" s="193"/>
      <c r="BH183" s="193"/>
      <c r="BI183" s="229"/>
      <c r="BJ183" s="229"/>
      <c r="BK183" s="193"/>
      <c r="BL183" s="229"/>
      <c r="BM183" s="229"/>
      <c r="BN183" s="193"/>
      <c r="BO183" s="193"/>
      <c r="BP183" s="203"/>
      <c r="BQ183" s="193"/>
      <c r="BR183" s="193"/>
      <c r="BS183" s="206"/>
      <c r="BT183" s="193"/>
      <c r="BU183" s="193"/>
    </row>
    <row r="184" spans="2:73">
      <c r="B184" s="192"/>
      <c r="C184" s="224"/>
      <c r="D184" s="224"/>
      <c r="E184" s="224"/>
      <c r="F184" s="224"/>
      <c r="G184" s="224"/>
      <c r="H184" s="192"/>
      <c r="I184" s="224"/>
      <c r="J184" s="224"/>
      <c r="K184" s="224"/>
      <c r="L184" s="224"/>
      <c r="M184" s="224"/>
      <c r="N184" s="192"/>
      <c r="O184" s="192"/>
      <c r="P184" s="192"/>
      <c r="Q184" s="222"/>
      <c r="R184" s="222"/>
      <c r="S184" s="222"/>
      <c r="T184" s="192"/>
      <c r="U184" s="192"/>
      <c r="V184" s="222"/>
      <c r="W184" s="222"/>
      <c r="X184" s="222"/>
      <c r="Y184" s="222"/>
      <c r="Z184" s="222"/>
      <c r="AA184" s="192"/>
      <c r="AB184" s="192"/>
      <c r="AC184" s="222"/>
      <c r="AD184" s="222"/>
      <c r="AE184" s="222"/>
      <c r="AF184" s="222"/>
      <c r="AG184" s="222"/>
      <c r="AH184" s="192"/>
      <c r="AI184" s="222"/>
      <c r="AJ184" s="222"/>
      <c r="AK184" s="222"/>
      <c r="AL184" s="222"/>
      <c r="AM184" s="222"/>
      <c r="AN184" s="192"/>
      <c r="AO184" s="192"/>
      <c r="AP184" s="192"/>
      <c r="AQ184" s="222"/>
      <c r="AR184" s="222"/>
      <c r="AS184" s="222"/>
      <c r="AT184" s="222"/>
      <c r="AU184" s="192"/>
      <c r="AV184" s="192"/>
      <c r="AW184" s="192"/>
      <c r="AX184" s="225"/>
      <c r="AY184" s="225"/>
      <c r="AZ184" s="225"/>
      <c r="BA184" s="192"/>
      <c r="BB184" s="226"/>
      <c r="BC184" s="226"/>
      <c r="BD184" s="192"/>
      <c r="BE184" s="226"/>
      <c r="BF184" s="226"/>
      <c r="BG184" s="192"/>
      <c r="BH184" s="192"/>
      <c r="BI184" s="226"/>
      <c r="BJ184" s="226"/>
      <c r="BK184" s="192"/>
      <c r="BL184" s="226"/>
      <c r="BM184" s="226"/>
      <c r="BN184" s="192"/>
      <c r="BO184" s="192"/>
      <c r="BP184" s="205"/>
      <c r="BQ184" s="192"/>
      <c r="BR184" s="192"/>
      <c r="BS184" s="204"/>
      <c r="BT184" s="192"/>
      <c r="BU184" s="192"/>
    </row>
    <row r="185" spans="2:73">
      <c r="B185" s="193"/>
      <c r="C185" s="223"/>
      <c r="D185" s="223"/>
      <c r="E185" s="223"/>
      <c r="F185" s="223"/>
      <c r="G185" s="223"/>
      <c r="H185" s="193"/>
      <c r="I185" s="223"/>
      <c r="J185" s="223"/>
      <c r="K185" s="223"/>
      <c r="L185" s="223"/>
      <c r="M185" s="223"/>
      <c r="N185" s="193"/>
      <c r="O185" s="193"/>
      <c r="P185" s="193"/>
      <c r="Q185" s="227"/>
      <c r="R185" s="227"/>
      <c r="S185" s="227"/>
      <c r="T185" s="193"/>
      <c r="U185" s="193"/>
      <c r="V185" s="227"/>
      <c r="W185" s="227"/>
      <c r="X185" s="227"/>
      <c r="Y185" s="227"/>
      <c r="Z185" s="227"/>
      <c r="AA185" s="193"/>
      <c r="AB185" s="193"/>
      <c r="AC185" s="227"/>
      <c r="AD185" s="227"/>
      <c r="AE185" s="227"/>
      <c r="AF185" s="227"/>
      <c r="AG185" s="227"/>
      <c r="AH185" s="193"/>
      <c r="AI185" s="227"/>
      <c r="AJ185" s="227"/>
      <c r="AK185" s="227"/>
      <c r="AL185" s="227"/>
      <c r="AM185" s="227"/>
      <c r="AN185" s="193"/>
      <c r="AO185" s="193"/>
      <c r="AP185" s="193"/>
      <c r="AQ185" s="227"/>
      <c r="AR185" s="227"/>
      <c r="AS185" s="227"/>
      <c r="AT185" s="227"/>
      <c r="AU185" s="193"/>
      <c r="AV185" s="193"/>
      <c r="AW185" s="193"/>
      <c r="AX185" s="228"/>
      <c r="AY185" s="228"/>
      <c r="AZ185" s="228"/>
      <c r="BA185" s="193"/>
      <c r="BB185" s="229"/>
      <c r="BC185" s="229"/>
      <c r="BD185" s="193"/>
      <c r="BE185" s="229"/>
      <c r="BF185" s="229"/>
      <c r="BG185" s="193"/>
      <c r="BH185" s="193"/>
      <c r="BI185" s="229"/>
      <c r="BJ185" s="229"/>
      <c r="BK185" s="193"/>
      <c r="BL185" s="229"/>
      <c r="BM185" s="229"/>
      <c r="BN185" s="193"/>
      <c r="BO185" s="193"/>
      <c r="BP185" s="203"/>
      <c r="BQ185" s="193"/>
      <c r="BR185" s="193"/>
      <c r="BS185" s="206"/>
      <c r="BT185" s="193"/>
      <c r="BU185" s="193"/>
    </row>
    <row r="186" spans="2:73">
      <c r="B186" s="192"/>
      <c r="C186" s="224"/>
      <c r="D186" s="224"/>
      <c r="E186" s="224"/>
      <c r="F186" s="224"/>
      <c r="G186" s="224"/>
      <c r="H186" s="192"/>
      <c r="I186" s="224"/>
      <c r="J186" s="224"/>
      <c r="K186" s="224"/>
      <c r="L186" s="224"/>
      <c r="M186" s="224"/>
      <c r="N186" s="192"/>
      <c r="O186" s="192"/>
      <c r="P186" s="192"/>
      <c r="Q186" s="222"/>
      <c r="R186" s="222"/>
      <c r="S186" s="222"/>
      <c r="T186" s="192"/>
      <c r="U186" s="192"/>
      <c r="V186" s="222"/>
      <c r="W186" s="222"/>
      <c r="X186" s="222"/>
      <c r="Y186" s="222"/>
      <c r="Z186" s="222"/>
      <c r="AA186" s="192"/>
      <c r="AB186" s="192"/>
      <c r="AC186" s="222"/>
      <c r="AD186" s="222"/>
      <c r="AE186" s="222"/>
      <c r="AF186" s="222"/>
      <c r="AG186" s="222"/>
      <c r="AH186" s="192"/>
      <c r="AI186" s="222"/>
      <c r="AJ186" s="222"/>
      <c r="AK186" s="222"/>
      <c r="AL186" s="222"/>
      <c r="AM186" s="222"/>
      <c r="AN186" s="192"/>
      <c r="AO186" s="192"/>
      <c r="AP186" s="192"/>
      <c r="AQ186" s="222"/>
      <c r="AR186" s="222"/>
      <c r="AS186" s="222"/>
      <c r="AT186" s="222"/>
      <c r="AU186" s="192"/>
      <c r="AV186" s="192"/>
      <c r="AW186" s="192"/>
      <c r="AX186" s="225"/>
      <c r="AY186" s="225"/>
      <c r="AZ186" s="225"/>
      <c r="BA186" s="192"/>
      <c r="BB186" s="226"/>
      <c r="BC186" s="226"/>
      <c r="BD186" s="192"/>
      <c r="BE186" s="226"/>
      <c r="BF186" s="226"/>
      <c r="BG186" s="192"/>
      <c r="BH186" s="192"/>
      <c r="BI186" s="226"/>
      <c r="BJ186" s="226"/>
      <c r="BK186" s="192"/>
      <c r="BL186" s="226"/>
      <c r="BM186" s="226"/>
      <c r="BN186" s="192"/>
      <c r="BO186" s="192"/>
      <c r="BP186" s="205"/>
      <c r="BQ186" s="192"/>
      <c r="BR186" s="192"/>
      <c r="BS186" s="204"/>
      <c r="BT186" s="192"/>
      <c r="BU186" s="192"/>
    </row>
    <row r="187" spans="2:73" ht="15.75" customHeight="1">
      <c r="B187" s="193"/>
      <c r="C187" s="223"/>
      <c r="D187" s="223"/>
      <c r="E187" s="223"/>
      <c r="F187" s="223"/>
      <c r="G187" s="223"/>
      <c r="H187" s="193"/>
      <c r="I187" s="223"/>
      <c r="J187" s="223"/>
      <c r="K187" s="223"/>
      <c r="L187" s="223"/>
      <c r="M187" s="223"/>
      <c r="N187" s="193"/>
      <c r="O187" s="193"/>
      <c r="P187" s="193"/>
      <c r="Q187" s="227"/>
      <c r="R187" s="227"/>
      <c r="S187" s="227"/>
      <c r="T187" s="193"/>
      <c r="U187" s="193"/>
      <c r="V187" s="227"/>
      <c r="W187" s="227"/>
      <c r="X187" s="227"/>
      <c r="Y187" s="227"/>
      <c r="Z187" s="227"/>
      <c r="AA187" s="193"/>
      <c r="AB187" s="193"/>
      <c r="AC187" s="227"/>
      <c r="AD187" s="227"/>
      <c r="AE187" s="227"/>
      <c r="AF187" s="227"/>
      <c r="AG187" s="227"/>
      <c r="AH187" s="193"/>
      <c r="AI187" s="227"/>
      <c r="AJ187" s="227"/>
      <c r="AK187" s="227"/>
      <c r="AL187" s="227"/>
      <c r="AM187" s="227"/>
      <c r="AN187" s="193"/>
      <c r="AO187" s="193"/>
      <c r="AP187" s="193"/>
      <c r="AQ187" s="227"/>
      <c r="AR187" s="227"/>
      <c r="AS187" s="227"/>
      <c r="AT187" s="227"/>
      <c r="AU187" s="193"/>
      <c r="AV187" s="193"/>
      <c r="AW187" s="193"/>
      <c r="AX187" s="228"/>
      <c r="AY187" s="228"/>
      <c r="AZ187" s="228"/>
      <c r="BA187" s="193"/>
      <c r="BB187" s="229"/>
      <c r="BC187" s="229"/>
      <c r="BD187" s="193"/>
      <c r="BE187" s="229"/>
      <c r="BF187" s="229"/>
      <c r="BG187" s="193"/>
      <c r="BH187" s="193"/>
      <c r="BI187" s="229"/>
      <c r="BJ187" s="229"/>
      <c r="BK187" s="193"/>
      <c r="BL187" s="229"/>
      <c r="BM187" s="229"/>
      <c r="BN187" s="193"/>
      <c r="BO187" s="193"/>
      <c r="BP187" s="203"/>
      <c r="BQ187" s="193"/>
      <c r="BR187" s="193"/>
      <c r="BS187" s="206"/>
      <c r="BT187" s="193"/>
      <c r="BU187" s="193"/>
    </row>
    <row r="189" spans="2:73" ht="25.5" customHeight="1">
      <c r="C189" s="221"/>
      <c r="D189" s="221"/>
      <c r="E189" s="221"/>
      <c r="F189" s="221"/>
      <c r="G189" s="221"/>
      <c r="H189" s="221"/>
      <c r="I189" s="221"/>
      <c r="J189" s="221"/>
      <c r="K189" s="221"/>
      <c r="L189" s="221"/>
      <c r="M189" s="221"/>
      <c r="N189" s="221"/>
      <c r="O189" s="221"/>
      <c r="P189" s="221"/>
      <c r="Q189" s="221"/>
      <c r="R189" s="221"/>
      <c r="S189" s="221"/>
      <c r="T189" s="221"/>
      <c r="U189" s="221"/>
      <c r="V189" s="221"/>
    </row>
    <row r="190" spans="2:73" ht="12.75" customHeight="1"/>
    <row r="191" spans="2:73" ht="25.5" customHeight="1">
      <c r="Q191" s="218"/>
      <c r="R191" s="218"/>
      <c r="S191" s="218"/>
      <c r="V191" s="218"/>
      <c r="W191" s="218"/>
      <c r="X191" s="218"/>
      <c r="Y191" s="218"/>
      <c r="Z191" s="218"/>
      <c r="AC191" s="218"/>
      <c r="AD191" s="218"/>
      <c r="AE191" s="218"/>
      <c r="AF191" s="218"/>
      <c r="AG191" s="218"/>
      <c r="AK191" s="218"/>
      <c r="AL191" s="218"/>
      <c r="AM191" s="218"/>
      <c r="AN191" s="218"/>
      <c r="AO191" s="218"/>
      <c r="AR191" s="218"/>
      <c r="AS191" s="218"/>
      <c r="AT191" s="218"/>
      <c r="AU191" s="218"/>
      <c r="AX191" s="218"/>
      <c r="AY191" s="218"/>
      <c r="AZ191" s="218"/>
      <c r="BB191" s="218"/>
      <c r="BC191" s="218"/>
      <c r="BE191" s="218"/>
      <c r="BF191" s="218"/>
      <c r="BI191" s="218"/>
      <c r="BJ191" s="218"/>
      <c r="BL191" s="218"/>
      <c r="BM191" s="218"/>
      <c r="BP191" s="207"/>
      <c r="BS191" s="207"/>
    </row>
    <row r="192" spans="2:73" ht="12.75" customHeight="1">
      <c r="C192" s="218"/>
      <c r="D192" s="218"/>
      <c r="E192" s="218"/>
      <c r="F192" s="218"/>
      <c r="G192" s="218"/>
      <c r="I192" s="218"/>
      <c r="J192" s="218"/>
      <c r="K192" s="218"/>
      <c r="L192" s="218"/>
      <c r="M192" s="218"/>
      <c r="Q192" s="219"/>
      <c r="R192" s="219"/>
      <c r="S192" s="219"/>
      <c r="V192" s="219"/>
      <c r="W192" s="219"/>
      <c r="X192" s="219"/>
      <c r="Y192" s="219"/>
      <c r="Z192" s="219"/>
      <c r="AC192" s="219"/>
      <c r="AD192" s="219"/>
      <c r="AE192" s="219"/>
      <c r="AF192" s="219"/>
      <c r="AG192" s="219"/>
      <c r="AL192" s="219"/>
      <c r="AM192" s="219"/>
      <c r="AS192" s="219"/>
      <c r="AT192" s="219"/>
    </row>
    <row r="193" spans="2:73">
      <c r="C193" s="220"/>
      <c r="D193" s="220"/>
      <c r="E193" s="220"/>
      <c r="F193" s="220"/>
    </row>
    <row r="194" spans="2:73">
      <c r="B194" s="192"/>
      <c r="C194" s="224"/>
      <c r="D194" s="224"/>
      <c r="E194" s="224"/>
      <c r="F194" s="224"/>
      <c r="G194" s="224"/>
      <c r="H194" s="192"/>
      <c r="I194" s="224"/>
      <c r="J194" s="224"/>
      <c r="K194" s="224"/>
      <c r="L194" s="224"/>
      <c r="M194" s="224"/>
      <c r="N194" s="192"/>
      <c r="O194" s="192"/>
      <c r="P194" s="192"/>
      <c r="Q194" s="222"/>
      <c r="R194" s="222"/>
      <c r="S194" s="222"/>
      <c r="T194" s="192"/>
      <c r="U194" s="192"/>
      <c r="V194" s="222"/>
      <c r="W194" s="222"/>
      <c r="X194" s="222"/>
      <c r="Y194" s="222"/>
      <c r="Z194" s="222"/>
      <c r="AA194" s="192"/>
      <c r="AB194" s="192"/>
      <c r="AC194" s="222"/>
      <c r="AD194" s="222"/>
      <c r="AE194" s="222"/>
      <c r="AF194" s="222"/>
      <c r="AG194" s="222"/>
      <c r="AH194" s="192"/>
      <c r="AI194" s="222"/>
      <c r="AJ194" s="222"/>
      <c r="AK194" s="222"/>
      <c r="AL194" s="222"/>
      <c r="AM194" s="222"/>
      <c r="AN194" s="192"/>
      <c r="AO194" s="192"/>
      <c r="AP194" s="192"/>
      <c r="AQ194" s="222"/>
      <c r="AR194" s="222"/>
      <c r="AS194" s="222"/>
      <c r="AT194" s="222"/>
      <c r="AU194" s="192"/>
      <c r="AV194" s="192"/>
      <c r="AW194" s="192"/>
      <c r="AX194" s="225"/>
      <c r="AY194" s="225"/>
      <c r="AZ194" s="225"/>
      <c r="BA194" s="192"/>
      <c r="BB194" s="226"/>
      <c r="BC194" s="226"/>
      <c r="BD194" s="192"/>
      <c r="BE194" s="226"/>
      <c r="BF194" s="226"/>
      <c r="BG194" s="192"/>
      <c r="BH194" s="192"/>
      <c r="BI194" s="226"/>
      <c r="BJ194" s="226"/>
      <c r="BK194" s="192"/>
      <c r="BL194" s="226"/>
      <c r="BM194" s="226"/>
      <c r="BN194" s="192"/>
      <c r="BO194" s="192"/>
      <c r="BP194" s="205"/>
      <c r="BQ194" s="192"/>
      <c r="BR194" s="192"/>
      <c r="BS194" s="204"/>
      <c r="BT194" s="192"/>
      <c r="BU194" s="192"/>
    </row>
    <row r="195" spans="2:73">
      <c r="B195" s="193"/>
      <c r="C195" s="223"/>
      <c r="D195" s="223"/>
      <c r="E195" s="223"/>
      <c r="F195" s="223"/>
      <c r="G195" s="223"/>
      <c r="H195" s="193"/>
      <c r="I195" s="223"/>
      <c r="J195" s="223"/>
      <c r="K195" s="223"/>
      <c r="L195" s="223"/>
      <c r="M195" s="223"/>
      <c r="N195" s="193"/>
      <c r="O195" s="193"/>
      <c r="P195" s="193"/>
      <c r="Q195" s="227"/>
      <c r="R195" s="227"/>
      <c r="S195" s="227"/>
      <c r="T195" s="193"/>
      <c r="U195" s="193"/>
      <c r="V195" s="227"/>
      <c r="W195" s="227"/>
      <c r="X195" s="227"/>
      <c r="Y195" s="227"/>
      <c r="Z195" s="227"/>
      <c r="AA195" s="193"/>
      <c r="AB195" s="193"/>
      <c r="AC195" s="227"/>
      <c r="AD195" s="227"/>
      <c r="AE195" s="227"/>
      <c r="AF195" s="227"/>
      <c r="AG195" s="227"/>
      <c r="AH195" s="193"/>
      <c r="AI195" s="227"/>
      <c r="AJ195" s="227"/>
      <c r="AK195" s="227"/>
      <c r="AL195" s="227"/>
      <c r="AM195" s="227"/>
      <c r="AN195" s="193"/>
      <c r="AO195" s="193"/>
      <c r="AP195" s="193"/>
      <c r="AQ195" s="227"/>
      <c r="AR195" s="227"/>
      <c r="AS195" s="227"/>
      <c r="AT195" s="227"/>
      <c r="AU195" s="193"/>
      <c r="AV195" s="193"/>
      <c r="AW195" s="193"/>
      <c r="AX195" s="228"/>
      <c r="AY195" s="228"/>
      <c r="AZ195" s="228"/>
      <c r="BA195" s="193"/>
      <c r="BB195" s="229"/>
      <c r="BC195" s="229"/>
      <c r="BD195" s="193"/>
      <c r="BE195" s="229"/>
      <c r="BF195" s="229"/>
      <c r="BG195" s="193"/>
      <c r="BH195" s="193"/>
      <c r="BI195" s="229"/>
      <c r="BJ195" s="229"/>
      <c r="BK195" s="193"/>
      <c r="BL195" s="229"/>
      <c r="BM195" s="229"/>
      <c r="BN195" s="193"/>
      <c r="BO195" s="193"/>
      <c r="BP195" s="203"/>
      <c r="BQ195" s="193"/>
      <c r="BR195" s="193"/>
      <c r="BS195" s="206"/>
      <c r="BT195" s="193"/>
      <c r="BU195" s="193"/>
    </row>
    <row r="196" spans="2:73">
      <c r="B196" s="192"/>
      <c r="C196" s="224"/>
      <c r="D196" s="224"/>
      <c r="E196" s="224"/>
      <c r="F196" s="224"/>
      <c r="G196" s="224"/>
      <c r="H196" s="192"/>
      <c r="I196" s="224"/>
      <c r="J196" s="224"/>
      <c r="K196" s="224"/>
      <c r="L196" s="224"/>
      <c r="M196" s="224"/>
      <c r="N196" s="192"/>
      <c r="O196" s="192"/>
      <c r="P196" s="192"/>
      <c r="Q196" s="222"/>
      <c r="R196" s="222"/>
      <c r="S196" s="222"/>
      <c r="T196" s="192"/>
      <c r="U196" s="192"/>
      <c r="V196" s="222"/>
      <c r="W196" s="222"/>
      <c r="X196" s="222"/>
      <c r="Y196" s="222"/>
      <c r="Z196" s="222"/>
      <c r="AA196" s="192"/>
      <c r="AB196" s="192"/>
      <c r="AC196" s="222"/>
      <c r="AD196" s="222"/>
      <c r="AE196" s="222"/>
      <c r="AF196" s="222"/>
      <c r="AG196" s="222"/>
      <c r="AH196" s="192"/>
      <c r="AI196" s="222"/>
      <c r="AJ196" s="222"/>
      <c r="AK196" s="222"/>
      <c r="AL196" s="222"/>
      <c r="AM196" s="222"/>
      <c r="AN196" s="192"/>
      <c r="AO196" s="192"/>
      <c r="AP196" s="192"/>
      <c r="AQ196" s="222"/>
      <c r="AR196" s="222"/>
      <c r="AS196" s="222"/>
      <c r="AT196" s="222"/>
      <c r="AU196" s="192"/>
      <c r="AV196" s="192"/>
      <c r="AW196" s="192"/>
      <c r="AX196" s="225"/>
      <c r="AY196" s="225"/>
      <c r="AZ196" s="225"/>
      <c r="BA196" s="192"/>
      <c r="BB196" s="226"/>
      <c r="BC196" s="226"/>
      <c r="BD196" s="192"/>
      <c r="BE196" s="226"/>
      <c r="BF196" s="226"/>
      <c r="BG196" s="192"/>
      <c r="BH196" s="192"/>
      <c r="BI196" s="226"/>
      <c r="BJ196" s="226"/>
      <c r="BK196" s="192"/>
      <c r="BL196" s="226"/>
      <c r="BM196" s="226"/>
      <c r="BN196" s="192"/>
      <c r="BO196" s="192"/>
      <c r="BP196" s="205"/>
      <c r="BQ196" s="192"/>
      <c r="BR196" s="192"/>
      <c r="BS196" s="204"/>
      <c r="BT196" s="192"/>
      <c r="BU196" s="192"/>
    </row>
    <row r="197" spans="2:73">
      <c r="B197" s="193"/>
      <c r="C197" s="223"/>
      <c r="D197" s="223"/>
      <c r="E197" s="223"/>
      <c r="F197" s="223"/>
      <c r="G197" s="223"/>
      <c r="H197" s="193"/>
      <c r="I197" s="223"/>
      <c r="J197" s="223"/>
      <c r="K197" s="223"/>
      <c r="L197" s="223"/>
      <c r="M197" s="223"/>
      <c r="N197" s="193"/>
      <c r="O197" s="193"/>
      <c r="P197" s="193"/>
      <c r="Q197" s="227"/>
      <c r="R197" s="227"/>
      <c r="S197" s="227"/>
      <c r="T197" s="193"/>
      <c r="U197" s="193"/>
      <c r="V197" s="227"/>
      <c r="W197" s="227"/>
      <c r="X197" s="227"/>
      <c r="Y197" s="227"/>
      <c r="Z197" s="227"/>
      <c r="AA197" s="193"/>
      <c r="AB197" s="193"/>
      <c r="AC197" s="227"/>
      <c r="AD197" s="227"/>
      <c r="AE197" s="227"/>
      <c r="AF197" s="227"/>
      <c r="AG197" s="227"/>
      <c r="AH197" s="193"/>
      <c r="AI197" s="227"/>
      <c r="AJ197" s="227"/>
      <c r="AK197" s="227"/>
      <c r="AL197" s="227"/>
      <c r="AM197" s="227"/>
      <c r="AN197" s="193"/>
      <c r="AO197" s="193"/>
      <c r="AP197" s="193"/>
      <c r="AQ197" s="227"/>
      <c r="AR197" s="227"/>
      <c r="AS197" s="227"/>
      <c r="AT197" s="227"/>
      <c r="AU197" s="193"/>
      <c r="AV197" s="193"/>
      <c r="AW197" s="193"/>
      <c r="AX197" s="228"/>
      <c r="AY197" s="228"/>
      <c r="AZ197" s="228"/>
      <c r="BA197" s="193"/>
      <c r="BB197" s="229"/>
      <c r="BC197" s="229"/>
      <c r="BD197" s="193"/>
      <c r="BE197" s="229"/>
      <c r="BF197" s="229"/>
      <c r="BG197" s="193"/>
      <c r="BH197" s="193"/>
      <c r="BI197" s="229"/>
      <c r="BJ197" s="229"/>
      <c r="BK197" s="193"/>
      <c r="BL197" s="229"/>
      <c r="BM197" s="229"/>
      <c r="BN197" s="193"/>
      <c r="BO197" s="193"/>
      <c r="BP197" s="203"/>
      <c r="BQ197" s="193"/>
      <c r="BR197" s="193"/>
      <c r="BS197" s="206"/>
      <c r="BT197" s="193"/>
      <c r="BU197" s="193"/>
    </row>
    <row r="198" spans="2:73">
      <c r="B198" s="192"/>
      <c r="C198" s="224"/>
      <c r="D198" s="224"/>
      <c r="E198" s="224"/>
      <c r="F198" s="224"/>
      <c r="G198" s="224"/>
      <c r="H198" s="192"/>
      <c r="I198" s="224"/>
      <c r="J198" s="224"/>
      <c r="K198" s="224"/>
      <c r="L198" s="224"/>
      <c r="M198" s="224"/>
      <c r="N198" s="192"/>
      <c r="O198" s="192"/>
      <c r="P198" s="192"/>
      <c r="Q198" s="222"/>
      <c r="R198" s="222"/>
      <c r="S198" s="222"/>
      <c r="T198" s="192"/>
      <c r="U198" s="192"/>
      <c r="V198" s="222"/>
      <c r="W198" s="222"/>
      <c r="X198" s="222"/>
      <c r="Y198" s="222"/>
      <c r="Z198" s="222"/>
      <c r="AA198" s="192"/>
      <c r="AB198" s="192"/>
      <c r="AC198" s="222"/>
      <c r="AD198" s="222"/>
      <c r="AE198" s="222"/>
      <c r="AF198" s="222"/>
      <c r="AG198" s="222"/>
      <c r="AH198" s="192"/>
      <c r="AI198" s="222"/>
      <c r="AJ198" s="222"/>
      <c r="AK198" s="222"/>
      <c r="AL198" s="222"/>
      <c r="AM198" s="222"/>
      <c r="AN198" s="192"/>
      <c r="AO198" s="192"/>
      <c r="AP198" s="192"/>
      <c r="AQ198" s="222"/>
      <c r="AR198" s="222"/>
      <c r="AS198" s="222"/>
      <c r="AT198" s="222"/>
      <c r="AU198" s="192"/>
      <c r="AV198" s="192"/>
      <c r="AW198" s="192"/>
      <c r="AX198" s="225"/>
      <c r="AY198" s="225"/>
      <c r="AZ198" s="225"/>
      <c r="BA198" s="192"/>
      <c r="BB198" s="226"/>
      <c r="BC198" s="226"/>
      <c r="BD198" s="192"/>
      <c r="BE198" s="226"/>
      <c r="BF198" s="226"/>
      <c r="BG198" s="192"/>
      <c r="BH198" s="192"/>
      <c r="BI198" s="226"/>
      <c r="BJ198" s="226"/>
      <c r="BK198" s="192"/>
      <c r="BL198" s="226"/>
      <c r="BM198" s="226"/>
      <c r="BN198" s="192"/>
      <c r="BO198" s="192"/>
      <c r="BP198" s="205"/>
      <c r="BQ198" s="192"/>
      <c r="BR198" s="192"/>
      <c r="BS198" s="204"/>
      <c r="BT198" s="192"/>
      <c r="BU198" s="192"/>
    </row>
    <row r="199" spans="2:73">
      <c r="B199" s="193"/>
      <c r="C199" s="223"/>
      <c r="D199" s="223"/>
      <c r="E199" s="223"/>
      <c r="F199" s="223"/>
      <c r="G199" s="223"/>
      <c r="H199" s="193"/>
      <c r="I199" s="223"/>
      <c r="J199" s="223"/>
      <c r="K199" s="223"/>
      <c r="L199" s="223"/>
      <c r="M199" s="223"/>
      <c r="N199" s="193"/>
      <c r="O199" s="193"/>
      <c r="P199" s="193"/>
      <c r="Q199" s="227"/>
      <c r="R199" s="227"/>
      <c r="S199" s="227"/>
      <c r="T199" s="193"/>
      <c r="U199" s="193"/>
      <c r="V199" s="227"/>
      <c r="W199" s="227"/>
      <c r="X199" s="227"/>
      <c r="Y199" s="227"/>
      <c r="Z199" s="227"/>
      <c r="AA199" s="193"/>
      <c r="AB199" s="193"/>
      <c r="AC199" s="227"/>
      <c r="AD199" s="227"/>
      <c r="AE199" s="227"/>
      <c r="AF199" s="227"/>
      <c r="AG199" s="227"/>
      <c r="AH199" s="193"/>
      <c r="AI199" s="227"/>
      <c r="AJ199" s="227"/>
      <c r="AK199" s="227"/>
      <c r="AL199" s="227"/>
      <c r="AM199" s="227"/>
      <c r="AN199" s="193"/>
      <c r="AO199" s="193"/>
      <c r="AP199" s="193"/>
      <c r="AQ199" s="227"/>
      <c r="AR199" s="227"/>
      <c r="AS199" s="227"/>
      <c r="AT199" s="227"/>
      <c r="AU199" s="193"/>
      <c r="AV199" s="193"/>
      <c r="AW199" s="193"/>
      <c r="AX199" s="228"/>
      <c r="AY199" s="228"/>
      <c r="AZ199" s="228"/>
      <c r="BA199" s="193"/>
      <c r="BB199" s="229"/>
      <c r="BC199" s="229"/>
      <c r="BD199" s="193"/>
      <c r="BE199" s="229"/>
      <c r="BF199" s="229"/>
      <c r="BG199" s="193"/>
      <c r="BH199" s="193"/>
      <c r="BI199" s="229"/>
      <c r="BJ199" s="229"/>
      <c r="BK199" s="193"/>
      <c r="BL199" s="229"/>
      <c r="BM199" s="229"/>
      <c r="BN199" s="193"/>
      <c r="BO199" s="193"/>
      <c r="BP199" s="203"/>
      <c r="BQ199" s="193"/>
      <c r="BR199" s="193"/>
      <c r="BS199" s="206"/>
      <c r="BT199" s="193"/>
      <c r="BU199" s="193"/>
    </row>
    <row r="200" spans="2:73">
      <c r="B200" s="192"/>
      <c r="C200" s="232"/>
      <c r="D200" s="232"/>
      <c r="E200" s="232"/>
      <c r="F200" s="232"/>
      <c r="G200" s="232"/>
      <c r="H200" s="192"/>
      <c r="I200" s="192"/>
      <c r="J200" s="192"/>
      <c r="K200" s="192"/>
      <c r="L200" s="192"/>
      <c r="M200" s="192"/>
      <c r="N200" s="192"/>
      <c r="O200" s="192"/>
      <c r="P200" s="192"/>
      <c r="Q200" s="222"/>
      <c r="R200" s="222"/>
      <c r="S200" s="222"/>
      <c r="T200" s="192"/>
      <c r="U200" s="192"/>
      <c r="V200" s="222"/>
      <c r="W200" s="222"/>
      <c r="X200" s="222"/>
      <c r="Y200" s="222"/>
      <c r="Z200" s="222"/>
      <c r="AA200" s="192"/>
      <c r="AB200" s="192"/>
      <c r="AC200" s="222"/>
      <c r="AD200" s="222"/>
      <c r="AE200" s="222"/>
      <c r="AF200" s="222"/>
      <c r="AG200" s="222"/>
      <c r="AH200" s="192"/>
      <c r="AI200" s="222"/>
      <c r="AJ200" s="222"/>
      <c r="AK200" s="222"/>
      <c r="AL200" s="222"/>
      <c r="AM200" s="222"/>
      <c r="AN200" s="192"/>
      <c r="AO200" s="192"/>
      <c r="AP200" s="192"/>
      <c r="AQ200" s="222"/>
      <c r="AR200" s="222"/>
      <c r="AS200" s="222"/>
      <c r="AT200" s="222"/>
      <c r="AU200" s="192"/>
      <c r="AV200" s="192"/>
      <c r="AW200" s="192"/>
      <c r="AX200" s="192"/>
      <c r="AY200" s="192"/>
      <c r="AZ200" s="192"/>
      <c r="BA200" s="192"/>
      <c r="BB200" s="192"/>
      <c r="BC200" s="192"/>
      <c r="BD200" s="192"/>
      <c r="BE200" s="192"/>
      <c r="BF200" s="192"/>
      <c r="BG200" s="192"/>
      <c r="BH200" s="192"/>
      <c r="BI200" s="192"/>
      <c r="BJ200" s="192"/>
      <c r="BK200" s="192"/>
      <c r="BL200" s="192"/>
      <c r="BM200" s="192"/>
      <c r="BN200" s="192"/>
      <c r="BO200" s="192"/>
      <c r="BP200" s="192"/>
      <c r="BQ200" s="192"/>
      <c r="BR200" s="192"/>
      <c r="BS200" s="204"/>
      <c r="BT200" s="192"/>
      <c r="BU200" s="192"/>
    </row>
    <row r="201" spans="2:73">
      <c r="B201" s="193"/>
      <c r="C201" s="223"/>
      <c r="D201" s="223"/>
      <c r="E201" s="223"/>
      <c r="F201" s="223"/>
      <c r="G201" s="223"/>
      <c r="H201" s="193"/>
      <c r="I201" s="223"/>
      <c r="J201" s="223"/>
      <c r="K201" s="223"/>
      <c r="L201" s="223"/>
      <c r="M201" s="223"/>
      <c r="N201" s="193"/>
      <c r="O201" s="193"/>
      <c r="P201" s="193"/>
      <c r="Q201" s="227"/>
      <c r="R201" s="227"/>
      <c r="S201" s="227"/>
      <c r="T201" s="193"/>
      <c r="U201" s="193"/>
      <c r="V201" s="227"/>
      <c r="W201" s="227"/>
      <c r="X201" s="227"/>
      <c r="Y201" s="227"/>
      <c r="Z201" s="227"/>
      <c r="AA201" s="193"/>
      <c r="AB201" s="193"/>
      <c r="AC201" s="227"/>
      <c r="AD201" s="227"/>
      <c r="AE201" s="227"/>
      <c r="AF201" s="227"/>
      <c r="AG201" s="227"/>
      <c r="AH201" s="193"/>
      <c r="AI201" s="227"/>
      <c r="AJ201" s="227"/>
      <c r="AK201" s="227"/>
      <c r="AL201" s="227"/>
      <c r="AM201" s="227"/>
      <c r="AN201" s="193"/>
      <c r="AO201" s="193"/>
      <c r="AP201" s="193"/>
      <c r="AQ201" s="227"/>
      <c r="AR201" s="227"/>
      <c r="AS201" s="227"/>
      <c r="AT201" s="227"/>
      <c r="AU201" s="193"/>
      <c r="AV201" s="193"/>
      <c r="AW201" s="193"/>
      <c r="AX201" s="228"/>
      <c r="AY201" s="228"/>
      <c r="AZ201" s="228"/>
      <c r="BA201" s="193"/>
      <c r="BB201" s="229"/>
      <c r="BC201" s="229"/>
      <c r="BD201" s="193"/>
      <c r="BE201" s="229"/>
      <c r="BF201" s="229"/>
      <c r="BG201" s="193"/>
      <c r="BH201" s="193"/>
      <c r="BI201" s="229"/>
      <c r="BJ201" s="229"/>
      <c r="BK201" s="193"/>
      <c r="BL201" s="229"/>
      <c r="BM201" s="229"/>
      <c r="BN201" s="193"/>
      <c r="BO201" s="193"/>
      <c r="BP201" s="203"/>
      <c r="BQ201" s="193"/>
      <c r="BR201" s="193"/>
      <c r="BS201" s="206"/>
      <c r="BT201" s="193"/>
      <c r="BU201" s="195"/>
    </row>
    <row r="202" spans="2:73">
      <c r="B202" s="192"/>
      <c r="C202" s="224"/>
      <c r="D202" s="224"/>
      <c r="E202" s="224"/>
      <c r="F202" s="224"/>
      <c r="G202" s="224"/>
      <c r="H202" s="192"/>
      <c r="I202" s="224"/>
      <c r="J202" s="224"/>
      <c r="K202" s="224"/>
      <c r="L202" s="224"/>
      <c r="M202" s="224"/>
      <c r="N202" s="192"/>
      <c r="O202" s="192"/>
      <c r="P202" s="192"/>
      <c r="Q202" s="222"/>
      <c r="R202" s="222"/>
      <c r="S202" s="222"/>
      <c r="T202" s="192"/>
      <c r="U202" s="192"/>
      <c r="V202" s="222"/>
      <c r="W202" s="222"/>
      <c r="X202" s="222"/>
      <c r="Y202" s="222"/>
      <c r="Z202" s="222"/>
      <c r="AA202" s="192"/>
      <c r="AB202" s="192"/>
      <c r="AC202" s="222"/>
      <c r="AD202" s="222"/>
      <c r="AE202" s="222"/>
      <c r="AF202" s="222"/>
      <c r="AG202" s="222"/>
      <c r="AH202" s="192"/>
      <c r="AI202" s="222"/>
      <c r="AJ202" s="222"/>
      <c r="AK202" s="222"/>
      <c r="AL202" s="222"/>
      <c r="AM202" s="222"/>
      <c r="AN202" s="192"/>
      <c r="AO202" s="192"/>
      <c r="AP202" s="192"/>
      <c r="AQ202" s="222"/>
      <c r="AR202" s="222"/>
      <c r="AS202" s="222"/>
      <c r="AT202" s="222"/>
      <c r="AU202" s="192"/>
      <c r="AV202" s="192"/>
      <c r="AW202" s="192"/>
      <c r="AX202" s="225"/>
      <c r="AY202" s="225"/>
      <c r="AZ202" s="225"/>
      <c r="BA202" s="192"/>
      <c r="BB202" s="226"/>
      <c r="BC202" s="226"/>
      <c r="BD202" s="192"/>
      <c r="BE202" s="226"/>
      <c r="BF202" s="226"/>
      <c r="BG202" s="192"/>
      <c r="BH202" s="192"/>
      <c r="BI202" s="226"/>
      <c r="BJ202" s="226"/>
      <c r="BK202" s="192"/>
      <c r="BL202" s="226"/>
      <c r="BM202" s="226"/>
      <c r="BN202" s="192"/>
      <c r="BO202" s="192"/>
      <c r="BP202" s="205"/>
      <c r="BQ202" s="192"/>
      <c r="BR202" s="192"/>
      <c r="BS202" s="204"/>
      <c r="BT202" s="192"/>
      <c r="BU202" s="194"/>
    </row>
    <row r="203" spans="2:73">
      <c r="B203" s="193"/>
      <c r="C203" s="233"/>
      <c r="D203" s="233"/>
      <c r="E203" s="233"/>
      <c r="F203" s="233"/>
      <c r="G203" s="233"/>
      <c r="H203" s="193"/>
      <c r="I203" s="193"/>
      <c r="J203" s="193"/>
      <c r="K203" s="193"/>
      <c r="L203" s="193"/>
      <c r="M203" s="193"/>
      <c r="N203" s="193"/>
      <c r="O203" s="193"/>
      <c r="P203" s="193"/>
      <c r="Q203" s="227"/>
      <c r="R203" s="227"/>
      <c r="S203" s="227"/>
      <c r="T203" s="193"/>
      <c r="U203" s="193"/>
      <c r="V203" s="227"/>
      <c r="W203" s="227"/>
      <c r="X203" s="227"/>
      <c r="Y203" s="227"/>
      <c r="Z203" s="227"/>
      <c r="AA203" s="193"/>
      <c r="AB203" s="193"/>
      <c r="AC203" s="227"/>
      <c r="AD203" s="227"/>
      <c r="AE203" s="227"/>
      <c r="AF203" s="227"/>
      <c r="AG203" s="227"/>
      <c r="AH203" s="193"/>
      <c r="AI203" s="227"/>
      <c r="AJ203" s="227"/>
      <c r="AK203" s="227"/>
      <c r="AL203" s="227"/>
      <c r="AM203" s="227"/>
      <c r="AN203" s="193"/>
      <c r="AO203" s="193"/>
      <c r="AP203" s="193"/>
      <c r="AQ203" s="227"/>
      <c r="AR203" s="227"/>
      <c r="AS203" s="227"/>
      <c r="AT203" s="227"/>
      <c r="AU203" s="193"/>
      <c r="AV203" s="193"/>
      <c r="AW203" s="193"/>
      <c r="AX203" s="193"/>
      <c r="AY203" s="193"/>
      <c r="AZ203" s="193"/>
      <c r="BA203" s="193"/>
      <c r="BB203" s="193"/>
      <c r="BC203" s="193"/>
      <c r="BD203" s="193"/>
      <c r="BE203" s="193"/>
      <c r="BF203" s="193"/>
      <c r="BG203" s="193"/>
      <c r="BH203" s="193"/>
      <c r="BI203" s="193"/>
      <c r="BJ203" s="193"/>
      <c r="BK203" s="193"/>
      <c r="BL203" s="193"/>
      <c r="BM203" s="193"/>
      <c r="BN203" s="193"/>
      <c r="BO203" s="193"/>
      <c r="BP203" s="193"/>
      <c r="BQ203" s="193"/>
      <c r="BR203" s="193"/>
      <c r="BS203" s="206"/>
      <c r="BT203" s="193"/>
      <c r="BU203" s="193"/>
    </row>
    <row r="204" spans="2:73">
      <c r="B204" s="192"/>
      <c r="C204" s="232"/>
      <c r="D204" s="232"/>
      <c r="E204" s="232"/>
      <c r="F204" s="232"/>
      <c r="G204" s="232"/>
      <c r="H204" s="192"/>
      <c r="I204" s="192"/>
      <c r="J204" s="192"/>
      <c r="K204" s="192"/>
      <c r="L204" s="192"/>
      <c r="M204" s="192"/>
      <c r="N204" s="192"/>
      <c r="O204" s="192"/>
      <c r="P204" s="192"/>
      <c r="Q204" s="222"/>
      <c r="R204" s="222"/>
      <c r="S204" s="222"/>
      <c r="T204" s="192"/>
      <c r="U204" s="192"/>
      <c r="V204" s="222"/>
      <c r="W204" s="222"/>
      <c r="X204" s="222"/>
      <c r="Y204" s="222"/>
      <c r="Z204" s="222"/>
      <c r="AA204" s="192"/>
      <c r="AB204" s="192"/>
      <c r="AC204" s="222"/>
      <c r="AD204" s="222"/>
      <c r="AE204" s="222"/>
      <c r="AF204" s="222"/>
      <c r="AG204" s="222"/>
      <c r="AH204" s="192"/>
      <c r="AI204" s="222"/>
      <c r="AJ204" s="222"/>
      <c r="AK204" s="222"/>
      <c r="AL204" s="222"/>
      <c r="AM204" s="222"/>
      <c r="AN204" s="192"/>
      <c r="AO204" s="192"/>
      <c r="AP204" s="192"/>
      <c r="AQ204" s="222"/>
      <c r="AR204" s="222"/>
      <c r="AS204" s="222"/>
      <c r="AT204" s="222"/>
      <c r="AU204" s="192"/>
      <c r="AV204" s="192"/>
      <c r="AW204" s="192"/>
      <c r="AX204" s="192"/>
      <c r="AY204" s="192"/>
      <c r="AZ204" s="192"/>
      <c r="BA204" s="192"/>
      <c r="BB204" s="192"/>
      <c r="BC204" s="192"/>
      <c r="BD204" s="192"/>
      <c r="BE204" s="192"/>
      <c r="BF204" s="192"/>
      <c r="BG204" s="192"/>
      <c r="BH204" s="192"/>
      <c r="BI204" s="192"/>
      <c r="BJ204" s="192"/>
      <c r="BK204" s="192"/>
      <c r="BL204" s="192"/>
      <c r="BM204" s="192"/>
      <c r="BN204" s="192"/>
      <c r="BO204" s="192"/>
      <c r="BP204" s="192"/>
      <c r="BQ204" s="192"/>
      <c r="BR204" s="192"/>
      <c r="BS204" s="204"/>
      <c r="BT204" s="192"/>
      <c r="BU204" s="19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16401"/>
  <sheetViews>
    <sheetView showGridLines="0" zoomScale="116" zoomScaleNormal="113" workbookViewId="0">
      <selection activeCell="BW64" sqref="BW64"/>
    </sheetView>
  </sheetViews>
  <sheetFormatPr defaultColWidth="8.77734375" defaultRowHeight="13.2"/>
  <cols>
    <col min="1" max="1" width="3.109375" style="254" bestFit="1" customWidth="1"/>
    <col min="2" max="2" width="3.109375" style="262" bestFit="1" customWidth="1"/>
    <col min="3" max="3" width="5.6640625" style="191" customWidth="1"/>
    <col min="4" max="4" width="1" style="191" customWidth="1"/>
    <col min="5" max="6" width="1.33203125" style="191" customWidth="1"/>
    <col min="7" max="7" width="2" style="191" customWidth="1"/>
    <col min="8" max="8" width="1.44140625" style="191" customWidth="1"/>
    <col min="9" max="9" width="1.6640625" style="191" customWidth="1"/>
    <col min="10" max="10" width="1.44140625" style="191" customWidth="1"/>
    <col min="11" max="12" width="2.33203125" style="191" customWidth="1"/>
    <col min="13" max="13" width="1" style="191" customWidth="1"/>
    <col min="14" max="14" width="5.6640625" style="191" customWidth="1"/>
    <col min="15" max="15" width="2.33203125" style="191" customWidth="1"/>
    <col min="16" max="16" width="1.6640625" style="191" customWidth="1"/>
    <col min="17" max="17" width="1.33203125" style="191" customWidth="1"/>
    <col min="18" max="18" width="1.44140625" style="191" customWidth="1"/>
    <col min="19" max="19" width="5.33203125" style="191" customWidth="1"/>
    <col min="20" max="20" width="1" style="191" customWidth="1"/>
    <col min="21" max="21" width="3.33203125" style="191" customWidth="1"/>
    <col min="22" max="22" width="1.33203125" style="191" customWidth="1"/>
    <col min="23" max="23" width="1" style="191" customWidth="1"/>
    <col min="24" max="24" width="1.33203125" style="191" customWidth="1"/>
    <col min="25" max="25" width="1" style="191" customWidth="1"/>
    <col min="26" max="26" width="1.33203125" style="191" customWidth="1"/>
    <col min="27" max="27" width="1.44140625" style="191" customWidth="1"/>
    <col min="28" max="28" width="3" style="191" customWidth="1"/>
    <col min="29" max="29" width="2.44140625" style="191" customWidth="1"/>
    <col min="30" max="30" width="4.33203125" style="191" customWidth="1"/>
    <col min="31" max="31" width="1" style="191" customWidth="1"/>
    <col min="32" max="33" width="1.33203125" style="191" customWidth="1"/>
    <col min="34" max="34" width="1" style="191" customWidth="1"/>
    <col min="35" max="35" width="4.33203125" style="191" customWidth="1"/>
    <col min="36" max="36" width="1" style="191" customWidth="1"/>
    <col min="37" max="37" width="2" style="191" customWidth="1"/>
    <col min="38" max="38" width="1.33203125" style="191" customWidth="1"/>
    <col min="39" max="39" width="2.44140625" style="191" customWidth="1"/>
    <col min="40" max="40" width="1" style="191" customWidth="1"/>
    <col min="41" max="41" width="1.33203125" style="191" customWidth="1"/>
    <col min="42" max="42" width="1.44140625" style="191" customWidth="1"/>
    <col min="43" max="43" width="1.6640625" style="191" customWidth="1"/>
    <col min="44" max="44" width="4.44140625" style="191" customWidth="1"/>
    <col min="45" max="45" width="1" style="191" customWidth="1"/>
    <col min="46" max="46" width="1.44140625" style="191" customWidth="1"/>
    <col min="47" max="47" width="1" style="191" customWidth="1"/>
    <col min="48" max="48" width="2.44140625" style="191" customWidth="1"/>
    <col min="49" max="49" width="1" style="191" customWidth="1"/>
    <col min="50" max="50" width="1.44140625" style="191" customWidth="1"/>
    <col min="51" max="52" width="2.44140625" style="191" customWidth="1"/>
    <col min="53" max="53" width="1.33203125" style="191" customWidth="1"/>
    <col min="54" max="54" width="4" style="191" customWidth="1"/>
    <col min="55" max="55" width="1.6640625" style="191" customWidth="1"/>
    <col min="56" max="56" width="1.33203125" style="191" customWidth="1"/>
    <col min="57" max="57" width="6.6640625" style="191" customWidth="1"/>
    <col min="58" max="58" width="1" style="191" customWidth="1"/>
    <col min="59" max="59" width="1.33203125" style="191" customWidth="1"/>
    <col min="60" max="60" width="1.6640625" style="191" customWidth="1"/>
    <col min="61" max="61" width="1.33203125" style="191" customWidth="1"/>
    <col min="62" max="62" width="1.44140625" style="191" customWidth="1"/>
    <col min="63" max="63" width="1.33203125" style="191" customWidth="1"/>
    <col min="64" max="64" width="1.44140625" style="191" customWidth="1"/>
    <col min="65" max="65" width="1.33203125" style="191" customWidth="1"/>
    <col min="66" max="66" width="1.6640625" style="191" customWidth="1"/>
    <col min="67" max="67" width="1" style="191" customWidth="1"/>
    <col min="68" max="68" width="3.44140625" style="191" customWidth="1"/>
    <col min="69" max="69" width="1" style="191" customWidth="1"/>
    <col min="70" max="70" width="6.6640625" style="191" customWidth="1"/>
    <col min="71" max="257" width="6.6640625" style="241" customWidth="1"/>
    <col min="258" max="258" width="1.33203125" style="241" customWidth="1"/>
    <col min="259" max="259" width="5.6640625" style="241" customWidth="1"/>
    <col min="260" max="260" width="1" style="241" customWidth="1"/>
    <col min="261" max="262" width="1.33203125" style="241" customWidth="1"/>
    <col min="263" max="263" width="2" style="241" customWidth="1"/>
    <col min="264" max="264" width="1.44140625" style="241" customWidth="1"/>
    <col min="265" max="265" width="1.6640625" style="241" customWidth="1"/>
    <col min="266" max="266" width="1.44140625" style="241" customWidth="1"/>
    <col min="267" max="268" width="2.33203125" style="241" customWidth="1"/>
    <col min="269" max="269" width="1" style="241" customWidth="1"/>
    <col min="270" max="270" width="5.6640625" style="241" customWidth="1"/>
    <col min="271" max="271" width="2.33203125" style="241" customWidth="1"/>
    <col min="272" max="272" width="1.6640625" style="241" customWidth="1"/>
    <col min="273" max="273" width="1.33203125" style="241" customWidth="1"/>
    <col min="274" max="274" width="1.44140625" style="241" customWidth="1"/>
    <col min="275" max="275" width="5.33203125" style="241" customWidth="1"/>
    <col min="276" max="276" width="1" style="241" customWidth="1"/>
    <col min="277" max="277" width="3.33203125" style="241" customWidth="1"/>
    <col min="278" max="278" width="1.33203125" style="241" customWidth="1"/>
    <col min="279" max="279" width="1" style="241" customWidth="1"/>
    <col min="280" max="280" width="1.33203125" style="241" customWidth="1"/>
    <col min="281" max="281" width="1" style="241" customWidth="1"/>
    <col min="282" max="282" width="1.33203125" style="241" customWidth="1"/>
    <col min="283" max="283" width="1.44140625" style="241" customWidth="1"/>
    <col min="284" max="284" width="3" style="241" customWidth="1"/>
    <col min="285" max="285" width="2.44140625" style="241" customWidth="1"/>
    <col min="286" max="286" width="4.33203125" style="241" customWidth="1"/>
    <col min="287" max="287" width="1" style="241" customWidth="1"/>
    <col min="288" max="289" width="1.33203125" style="241" customWidth="1"/>
    <col min="290" max="290" width="1" style="241" customWidth="1"/>
    <col min="291" max="291" width="4.33203125" style="241" customWidth="1"/>
    <col min="292" max="292" width="1" style="241" customWidth="1"/>
    <col min="293" max="293" width="2" style="241" customWidth="1"/>
    <col min="294" max="294" width="1.33203125" style="241" customWidth="1"/>
    <col min="295" max="295" width="2.44140625" style="241" customWidth="1"/>
    <col min="296" max="296" width="1" style="241" customWidth="1"/>
    <col min="297" max="297" width="1.33203125" style="241" customWidth="1"/>
    <col min="298" max="298" width="1.44140625" style="241" customWidth="1"/>
    <col min="299" max="299" width="1.6640625" style="241" customWidth="1"/>
    <col min="300" max="300" width="4.44140625" style="241" customWidth="1"/>
    <col min="301" max="301" width="1" style="241" customWidth="1"/>
    <col min="302" max="302" width="1.44140625" style="241" customWidth="1"/>
    <col min="303" max="303" width="1" style="241" customWidth="1"/>
    <col min="304" max="304" width="2.44140625" style="241" customWidth="1"/>
    <col min="305" max="305" width="1" style="241" customWidth="1"/>
    <col min="306" max="306" width="1.44140625" style="241" customWidth="1"/>
    <col min="307" max="308" width="2.44140625" style="241" customWidth="1"/>
    <col min="309" max="309" width="1.33203125" style="241" customWidth="1"/>
    <col min="310" max="310" width="4" style="241" customWidth="1"/>
    <col min="311" max="311" width="1.6640625" style="241" customWidth="1"/>
    <col min="312" max="312" width="1.33203125" style="241" customWidth="1"/>
    <col min="313" max="313" width="6.6640625" style="241" customWidth="1"/>
    <col min="314" max="314" width="1" style="241" customWidth="1"/>
    <col min="315" max="315" width="1.33203125" style="241" customWidth="1"/>
    <col min="316" max="316" width="1.6640625" style="241" customWidth="1"/>
    <col min="317" max="317" width="1.33203125" style="241" customWidth="1"/>
    <col min="318" max="318" width="1.44140625" style="241" customWidth="1"/>
    <col min="319" max="319" width="1.6640625" style="241" customWidth="1"/>
    <col min="320" max="320" width="1" style="241" customWidth="1"/>
    <col min="321" max="321" width="1.33203125" style="241" customWidth="1"/>
    <col min="322" max="322" width="1.6640625" style="241" customWidth="1"/>
    <col min="323" max="323" width="1" style="241" customWidth="1"/>
    <col min="324" max="324" width="3.44140625" style="241" customWidth="1"/>
    <col min="325" max="325" width="1" style="241" customWidth="1"/>
    <col min="326" max="513" width="6.6640625" style="241" customWidth="1"/>
    <col min="514" max="514" width="1.33203125" style="241" customWidth="1"/>
    <col min="515" max="515" width="5.6640625" style="241" customWidth="1"/>
    <col min="516" max="516" width="1" style="241" customWidth="1"/>
    <col min="517" max="518" width="1.33203125" style="241" customWidth="1"/>
    <col min="519" max="519" width="2" style="241" customWidth="1"/>
    <col min="520" max="520" width="1.44140625" style="241" customWidth="1"/>
    <col min="521" max="521" width="1.6640625" style="241" customWidth="1"/>
    <col min="522" max="522" width="1.44140625" style="241" customWidth="1"/>
    <col min="523" max="524" width="2.33203125" style="241" customWidth="1"/>
    <col min="525" max="525" width="1" style="241" customWidth="1"/>
    <col min="526" max="526" width="5.6640625" style="241" customWidth="1"/>
    <col min="527" max="527" width="2.33203125" style="241" customWidth="1"/>
    <col min="528" max="528" width="1.6640625" style="241" customWidth="1"/>
    <col min="529" max="529" width="1.33203125" style="241" customWidth="1"/>
    <col min="530" max="530" width="1.44140625" style="241" customWidth="1"/>
    <col min="531" max="531" width="5.33203125" style="241" customWidth="1"/>
    <col min="532" max="532" width="1" style="241" customWidth="1"/>
    <col min="533" max="533" width="3.33203125" style="241" customWidth="1"/>
    <col min="534" max="534" width="1.33203125" style="241" customWidth="1"/>
    <col min="535" max="535" width="1" style="241" customWidth="1"/>
    <col min="536" max="536" width="1.33203125" style="241" customWidth="1"/>
    <col min="537" max="537" width="1" style="241" customWidth="1"/>
    <col min="538" max="538" width="1.33203125" style="241" customWidth="1"/>
    <col min="539" max="539" width="1.44140625" style="241" customWidth="1"/>
    <col min="540" max="540" width="3" style="241" customWidth="1"/>
    <col min="541" max="541" width="2.44140625" style="241" customWidth="1"/>
    <col min="542" max="542" width="4.33203125" style="241" customWidth="1"/>
    <col min="543" max="543" width="1" style="241" customWidth="1"/>
    <col min="544" max="545" width="1.33203125" style="241" customWidth="1"/>
    <col min="546" max="546" width="1" style="241" customWidth="1"/>
    <col min="547" max="547" width="4.33203125" style="241" customWidth="1"/>
    <col min="548" max="548" width="1" style="241" customWidth="1"/>
    <col min="549" max="549" width="2" style="241" customWidth="1"/>
    <col min="550" max="550" width="1.33203125" style="241" customWidth="1"/>
    <col min="551" max="551" width="2.44140625" style="241" customWidth="1"/>
    <col min="552" max="552" width="1" style="241" customWidth="1"/>
    <col min="553" max="553" width="1.33203125" style="241" customWidth="1"/>
    <col min="554" max="554" width="1.44140625" style="241" customWidth="1"/>
    <col min="555" max="555" width="1.6640625" style="241" customWidth="1"/>
    <col min="556" max="556" width="4.44140625" style="241" customWidth="1"/>
    <col min="557" max="557" width="1" style="241" customWidth="1"/>
    <col min="558" max="558" width="1.44140625" style="241" customWidth="1"/>
    <col min="559" max="559" width="1" style="241" customWidth="1"/>
    <col min="560" max="560" width="2.44140625" style="241" customWidth="1"/>
    <col min="561" max="561" width="1" style="241" customWidth="1"/>
    <col min="562" max="562" width="1.44140625" style="241" customWidth="1"/>
    <col min="563" max="564" width="2.44140625" style="241" customWidth="1"/>
    <col min="565" max="565" width="1.33203125" style="241" customWidth="1"/>
    <col min="566" max="566" width="4" style="241" customWidth="1"/>
    <col min="567" max="567" width="1.6640625" style="241" customWidth="1"/>
    <col min="568" max="568" width="1.33203125" style="241" customWidth="1"/>
    <col min="569" max="569" width="6.6640625" style="241" customWidth="1"/>
    <col min="570" max="570" width="1" style="241" customWidth="1"/>
    <col min="571" max="571" width="1.33203125" style="241" customWidth="1"/>
    <col min="572" max="572" width="1.6640625" style="241" customWidth="1"/>
    <col min="573" max="573" width="1.33203125" style="241" customWidth="1"/>
    <col min="574" max="574" width="1.44140625" style="241" customWidth="1"/>
    <col min="575" max="575" width="1.6640625" style="241" customWidth="1"/>
    <col min="576" max="576" width="1" style="241" customWidth="1"/>
    <col min="577" max="577" width="1.33203125" style="241" customWidth="1"/>
    <col min="578" max="578" width="1.6640625" style="241" customWidth="1"/>
    <col min="579" max="579" width="1" style="241" customWidth="1"/>
    <col min="580" max="580" width="3.44140625" style="241" customWidth="1"/>
    <col min="581" max="581" width="1" style="241" customWidth="1"/>
    <col min="582" max="769" width="6.6640625" style="241" customWidth="1"/>
    <col min="770" max="770" width="1.33203125" style="241" customWidth="1"/>
    <col min="771" max="771" width="5.6640625" style="241" customWidth="1"/>
    <col min="772" max="772" width="1" style="241" customWidth="1"/>
    <col min="773" max="774" width="1.33203125" style="241" customWidth="1"/>
    <col min="775" max="775" width="2" style="241" customWidth="1"/>
    <col min="776" max="776" width="1.44140625" style="241" customWidth="1"/>
    <col min="777" max="777" width="1.6640625" style="241" customWidth="1"/>
    <col min="778" max="778" width="1.44140625" style="241" customWidth="1"/>
    <col min="779" max="780" width="2.33203125" style="241" customWidth="1"/>
    <col min="781" max="781" width="1" style="241" customWidth="1"/>
    <col min="782" max="782" width="5.6640625" style="241" customWidth="1"/>
    <col min="783" max="783" width="2.33203125" style="241" customWidth="1"/>
    <col min="784" max="784" width="1.6640625" style="241" customWidth="1"/>
    <col min="785" max="785" width="1.33203125" style="241" customWidth="1"/>
    <col min="786" max="786" width="1.44140625" style="241" customWidth="1"/>
    <col min="787" max="787" width="5.33203125" style="241" customWidth="1"/>
    <col min="788" max="788" width="1" style="241" customWidth="1"/>
    <col min="789" max="789" width="3.33203125" style="241" customWidth="1"/>
    <col min="790" max="790" width="1.33203125" style="241" customWidth="1"/>
    <col min="791" max="791" width="1" style="241" customWidth="1"/>
    <col min="792" max="792" width="1.33203125" style="241" customWidth="1"/>
    <col min="793" max="793" width="1" style="241" customWidth="1"/>
    <col min="794" max="794" width="1.33203125" style="241" customWidth="1"/>
    <col min="795" max="795" width="1.44140625" style="241" customWidth="1"/>
    <col min="796" max="796" width="3" style="241" customWidth="1"/>
    <col min="797" max="797" width="2.44140625" style="241" customWidth="1"/>
    <col min="798" max="798" width="4.33203125" style="241" customWidth="1"/>
    <col min="799" max="799" width="1" style="241" customWidth="1"/>
    <col min="800" max="801" width="1.33203125" style="241" customWidth="1"/>
    <col min="802" max="802" width="1" style="241" customWidth="1"/>
    <col min="803" max="803" width="4.33203125" style="241" customWidth="1"/>
    <col min="804" max="804" width="1" style="241" customWidth="1"/>
    <col min="805" max="805" width="2" style="241" customWidth="1"/>
    <col min="806" max="806" width="1.33203125" style="241" customWidth="1"/>
    <col min="807" max="807" width="2.44140625" style="241" customWidth="1"/>
    <col min="808" max="808" width="1" style="241" customWidth="1"/>
    <col min="809" max="809" width="1.33203125" style="241" customWidth="1"/>
    <col min="810" max="810" width="1.44140625" style="241" customWidth="1"/>
    <col min="811" max="811" width="1.6640625" style="241" customWidth="1"/>
    <col min="812" max="812" width="4.44140625" style="241" customWidth="1"/>
    <col min="813" max="813" width="1" style="241" customWidth="1"/>
    <col min="814" max="814" width="1.44140625" style="241" customWidth="1"/>
    <col min="815" max="815" width="1" style="241" customWidth="1"/>
    <col min="816" max="816" width="2.44140625" style="241" customWidth="1"/>
    <col min="817" max="817" width="1" style="241" customWidth="1"/>
    <col min="818" max="818" width="1.44140625" style="241" customWidth="1"/>
    <col min="819" max="820" width="2.44140625" style="241" customWidth="1"/>
    <col min="821" max="821" width="1.33203125" style="241" customWidth="1"/>
    <col min="822" max="822" width="4" style="241" customWidth="1"/>
    <col min="823" max="823" width="1.6640625" style="241" customWidth="1"/>
    <col min="824" max="824" width="1.33203125" style="241" customWidth="1"/>
    <col min="825" max="825" width="6.6640625" style="241" customWidth="1"/>
    <col min="826" max="826" width="1" style="241" customWidth="1"/>
    <col min="827" max="827" width="1.33203125" style="241" customWidth="1"/>
    <col min="828" max="828" width="1.6640625" style="241" customWidth="1"/>
    <col min="829" max="829" width="1.33203125" style="241" customWidth="1"/>
    <col min="830" max="830" width="1.44140625" style="241" customWidth="1"/>
    <col min="831" max="831" width="1.6640625" style="241" customWidth="1"/>
    <col min="832" max="832" width="1" style="241" customWidth="1"/>
    <col min="833" max="833" width="1.33203125" style="241" customWidth="1"/>
    <col min="834" max="834" width="1.6640625" style="241" customWidth="1"/>
    <col min="835" max="835" width="1" style="241" customWidth="1"/>
    <col min="836" max="836" width="3.44140625" style="241" customWidth="1"/>
    <col min="837" max="837" width="1" style="241" customWidth="1"/>
    <col min="838" max="1025" width="6.6640625" style="241" customWidth="1"/>
    <col min="1026" max="1026" width="1.33203125" style="241" customWidth="1"/>
    <col min="1027" max="1027" width="5.6640625" style="241" customWidth="1"/>
    <col min="1028" max="1028" width="1" style="241" customWidth="1"/>
    <col min="1029" max="1030" width="1.33203125" style="241" customWidth="1"/>
    <col min="1031" max="1031" width="2" style="241" customWidth="1"/>
    <col min="1032" max="1032" width="1.44140625" style="241" customWidth="1"/>
    <col min="1033" max="1033" width="1.6640625" style="241" customWidth="1"/>
    <col min="1034" max="1034" width="1.44140625" style="241" customWidth="1"/>
    <col min="1035" max="1036" width="2.33203125" style="241" customWidth="1"/>
    <col min="1037" max="1037" width="1" style="241" customWidth="1"/>
    <col min="1038" max="1038" width="5.6640625" style="241" customWidth="1"/>
    <col min="1039" max="1039" width="2.33203125" style="241" customWidth="1"/>
    <col min="1040" max="1040" width="1.6640625" style="241" customWidth="1"/>
    <col min="1041" max="1041" width="1.33203125" style="241" customWidth="1"/>
    <col min="1042" max="1042" width="1.44140625" style="241" customWidth="1"/>
    <col min="1043" max="1043" width="5.33203125" style="241" customWidth="1"/>
    <col min="1044" max="1044" width="1" style="241" customWidth="1"/>
    <col min="1045" max="1045" width="3.33203125" style="241" customWidth="1"/>
    <col min="1046" max="1046" width="1.33203125" style="241" customWidth="1"/>
    <col min="1047" max="1047" width="1" style="241" customWidth="1"/>
    <col min="1048" max="1048" width="1.33203125" style="241" customWidth="1"/>
    <col min="1049" max="1049" width="1" style="241" customWidth="1"/>
    <col min="1050" max="1050" width="1.33203125" style="241" customWidth="1"/>
    <col min="1051" max="1051" width="1.44140625" style="241" customWidth="1"/>
    <col min="1052" max="1052" width="3" style="241" customWidth="1"/>
    <col min="1053" max="1053" width="2.44140625" style="241" customWidth="1"/>
    <col min="1054" max="1054" width="4.33203125" style="241" customWidth="1"/>
    <col min="1055" max="1055" width="1" style="241" customWidth="1"/>
    <col min="1056" max="1057" width="1.33203125" style="241" customWidth="1"/>
    <col min="1058" max="1058" width="1" style="241" customWidth="1"/>
    <col min="1059" max="1059" width="4.33203125" style="241" customWidth="1"/>
    <col min="1060" max="1060" width="1" style="241" customWidth="1"/>
    <col min="1061" max="1061" width="2" style="241" customWidth="1"/>
    <col min="1062" max="1062" width="1.33203125" style="241" customWidth="1"/>
    <col min="1063" max="1063" width="2.44140625" style="241" customWidth="1"/>
    <col min="1064" max="1064" width="1" style="241" customWidth="1"/>
    <col min="1065" max="1065" width="1.33203125" style="241" customWidth="1"/>
    <col min="1066" max="1066" width="1.44140625" style="241" customWidth="1"/>
    <col min="1067" max="1067" width="1.6640625" style="241" customWidth="1"/>
    <col min="1068" max="1068" width="4.44140625" style="241" customWidth="1"/>
    <col min="1069" max="1069" width="1" style="241" customWidth="1"/>
    <col min="1070" max="1070" width="1.44140625" style="241" customWidth="1"/>
    <col min="1071" max="1071" width="1" style="241" customWidth="1"/>
    <col min="1072" max="1072" width="2.44140625" style="241" customWidth="1"/>
    <col min="1073" max="1073" width="1" style="241" customWidth="1"/>
    <col min="1074" max="1074" width="1.44140625" style="241" customWidth="1"/>
    <col min="1075" max="1076" width="2.44140625" style="241" customWidth="1"/>
    <col min="1077" max="1077" width="1.33203125" style="241" customWidth="1"/>
    <col min="1078" max="1078" width="4" style="241" customWidth="1"/>
    <col min="1079" max="1079" width="1.6640625" style="241" customWidth="1"/>
    <col min="1080" max="1080" width="1.33203125" style="241" customWidth="1"/>
    <col min="1081" max="1081" width="6.6640625" style="241" customWidth="1"/>
    <col min="1082" max="1082" width="1" style="241" customWidth="1"/>
    <col min="1083" max="1083" width="1.33203125" style="241" customWidth="1"/>
    <col min="1084" max="1084" width="1.6640625" style="241" customWidth="1"/>
    <col min="1085" max="1085" width="1.33203125" style="241" customWidth="1"/>
    <col min="1086" max="1086" width="1.44140625" style="241" customWidth="1"/>
    <col min="1087" max="1087" width="1.6640625" style="241" customWidth="1"/>
    <col min="1088" max="1088" width="1" style="241" customWidth="1"/>
    <col min="1089" max="1089" width="1.33203125" style="241" customWidth="1"/>
    <col min="1090" max="1090" width="1.6640625" style="241" customWidth="1"/>
    <col min="1091" max="1091" width="1" style="241" customWidth="1"/>
    <col min="1092" max="1092" width="3.44140625" style="241" customWidth="1"/>
    <col min="1093" max="1093" width="1" style="241" customWidth="1"/>
    <col min="1094" max="1281" width="6.6640625" style="241" customWidth="1"/>
    <col min="1282" max="1282" width="1.33203125" style="241" customWidth="1"/>
    <col min="1283" max="1283" width="5.6640625" style="241" customWidth="1"/>
    <col min="1284" max="1284" width="1" style="241" customWidth="1"/>
    <col min="1285" max="1286" width="1.33203125" style="241" customWidth="1"/>
    <col min="1287" max="1287" width="2" style="241" customWidth="1"/>
    <col min="1288" max="1288" width="1.44140625" style="241" customWidth="1"/>
    <col min="1289" max="1289" width="1.6640625" style="241" customWidth="1"/>
    <col min="1290" max="1290" width="1.44140625" style="241" customWidth="1"/>
    <col min="1291" max="1292" width="2.33203125" style="241" customWidth="1"/>
    <col min="1293" max="1293" width="1" style="241" customWidth="1"/>
    <col min="1294" max="1294" width="5.6640625" style="241" customWidth="1"/>
    <col min="1295" max="1295" width="2.33203125" style="241" customWidth="1"/>
    <col min="1296" max="1296" width="1.6640625" style="241" customWidth="1"/>
    <col min="1297" max="1297" width="1.33203125" style="241" customWidth="1"/>
    <col min="1298" max="1298" width="1.44140625" style="241" customWidth="1"/>
    <col min="1299" max="1299" width="5.33203125" style="241" customWidth="1"/>
    <col min="1300" max="1300" width="1" style="241" customWidth="1"/>
    <col min="1301" max="1301" width="3.33203125" style="241" customWidth="1"/>
    <col min="1302" max="1302" width="1.33203125" style="241" customWidth="1"/>
    <col min="1303" max="1303" width="1" style="241" customWidth="1"/>
    <col min="1304" max="1304" width="1.33203125" style="241" customWidth="1"/>
    <col min="1305" max="1305" width="1" style="241" customWidth="1"/>
    <col min="1306" max="1306" width="1.33203125" style="241" customWidth="1"/>
    <col min="1307" max="1307" width="1.44140625" style="241" customWidth="1"/>
    <col min="1308" max="1308" width="3" style="241" customWidth="1"/>
    <col min="1309" max="1309" width="2.44140625" style="241" customWidth="1"/>
    <col min="1310" max="1310" width="4.33203125" style="241" customWidth="1"/>
    <col min="1311" max="1311" width="1" style="241" customWidth="1"/>
    <col min="1312" max="1313" width="1.33203125" style="241" customWidth="1"/>
    <col min="1314" max="1314" width="1" style="241" customWidth="1"/>
    <col min="1315" max="1315" width="4.33203125" style="241" customWidth="1"/>
    <col min="1316" max="1316" width="1" style="241" customWidth="1"/>
    <col min="1317" max="1317" width="2" style="241" customWidth="1"/>
    <col min="1318" max="1318" width="1.33203125" style="241" customWidth="1"/>
    <col min="1319" max="1319" width="2.44140625" style="241" customWidth="1"/>
    <col min="1320" max="1320" width="1" style="241" customWidth="1"/>
    <col min="1321" max="1321" width="1.33203125" style="241" customWidth="1"/>
    <col min="1322" max="1322" width="1.44140625" style="241" customWidth="1"/>
    <col min="1323" max="1323" width="1.6640625" style="241" customWidth="1"/>
    <col min="1324" max="1324" width="4.44140625" style="241" customWidth="1"/>
    <col min="1325" max="1325" width="1" style="241" customWidth="1"/>
    <col min="1326" max="1326" width="1.44140625" style="241" customWidth="1"/>
    <col min="1327" max="1327" width="1" style="241" customWidth="1"/>
    <col min="1328" max="1328" width="2.44140625" style="241" customWidth="1"/>
    <col min="1329" max="1329" width="1" style="241" customWidth="1"/>
    <col min="1330" max="1330" width="1.44140625" style="241" customWidth="1"/>
    <col min="1331" max="1332" width="2.44140625" style="241" customWidth="1"/>
    <col min="1333" max="1333" width="1.33203125" style="241" customWidth="1"/>
    <col min="1334" max="1334" width="4" style="241" customWidth="1"/>
    <col min="1335" max="1335" width="1.6640625" style="241" customWidth="1"/>
    <col min="1336" max="1336" width="1.33203125" style="241" customWidth="1"/>
    <col min="1337" max="1337" width="6.6640625" style="241" customWidth="1"/>
    <col min="1338" max="1338" width="1" style="241" customWidth="1"/>
    <col min="1339" max="1339" width="1.33203125" style="241" customWidth="1"/>
    <col min="1340" max="1340" width="1.6640625" style="241" customWidth="1"/>
    <col min="1341" max="1341" width="1.33203125" style="241" customWidth="1"/>
    <col min="1342" max="1342" width="1.44140625" style="241" customWidth="1"/>
    <col min="1343" max="1343" width="1.6640625" style="241" customWidth="1"/>
    <col min="1344" max="1344" width="1" style="241" customWidth="1"/>
    <col min="1345" max="1345" width="1.33203125" style="241" customWidth="1"/>
    <col min="1346" max="1346" width="1.6640625" style="241" customWidth="1"/>
    <col min="1347" max="1347" width="1" style="241" customWidth="1"/>
    <col min="1348" max="1348" width="3.44140625" style="241" customWidth="1"/>
    <col min="1349" max="1349" width="1" style="241" customWidth="1"/>
    <col min="1350" max="1537" width="6.6640625" style="241" customWidth="1"/>
    <col min="1538" max="1538" width="1.33203125" style="241" customWidth="1"/>
    <col min="1539" max="1539" width="5.6640625" style="241" customWidth="1"/>
    <col min="1540" max="1540" width="1" style="241" customWidth="1"/>
    <col min="1541" max="1542" width="1.33203125" style="241" customWidth="1"/>
    <col min="1543" max="1543" width="2" style="241" customWidth="1"/>
    <col min="1544" max="1544" width="1.44140625" style="241" customWidth="1"/>
    <col min="1545" max="1545" width="1.6640625" style="241" customWidth="1"/>
    <col min="1546" max="1546" width="1.44140625" style="241" customWidth="1"/>
    <col min="1547" max="1548" width="2.33203125" style="241" customWidth="1"/>
    <col min="1549" max="1549" width="1" style="241" customWidth="1"/>
    <col min="1550" max="1550" width="5.6640625" style="241" customWidth="1"/>
    <col min="1551" max="1551" width="2.33203125" style="241" customWidth="1"/>
    <col min="1552" max="1552" width="1.6640625" style="241" customWidth="1"/>
    <col min="1553" max="1553" width="1.33203125" style="241" customWidth="1"/>
    <col min="1554" max="1554" width="1.44140625" style="241" customWidth="1"/>
    <col min="1555" max="1555" width="5.33203125" style="241" customWidth="1"/>
    <col min="1556" max="1556" width="1" style="241" customWidth="1"/>
    <col min="1557" max="1557" width="3.33203125" style="241" customWidth="1"/>
    <col min="1558" max="1558" width="1.33203125" style="241" customWidth="1"/>
    <col min="1559" max="1559" width="1" style="241" customWidth="1"/>
    <col min="1560" max="1560" width="1.33203125" style="241" customWidth="1"/>
    <col min="1561" max="1561" width="1" style="241" customWidth="1"/>
    <col min="1562" max="1562" width="1.33203125" style="241" customWidth="1"/>
    <col min="1563" max="1563" width="1.44140625" style="241" customWidth="1"/>
    <col min="1564" max="1564" width="3" style="241" customWidth="1"/>
    <col min="1565" max="1565" width="2.44140625" style="241" customWidth="1"/>
    <col min="1566" max="1566" width="4.33203125" style="241" customWidth="1"/>
    <col min="1567" max="1567" width="1" style="241" customWidth="1"/>
    <col min="1568" max="1569" width="1.33203125" style="241" customWidth="1"/>
    <col min="1570" max="1570" width="1" style="241" customWidth="1"/>
    <col min="1571" max="1571" width="4.33203125" style="241" customWidth="1"/>
    <col min="1572" max="1572" width="1" style="241" customWidth="1"/>
    <col min="1573" max="1573" width="2" style="241" customWidth="1"/>
    <col min="1574" max="1574" width="1.33203125" style="241" customWidth="1"/>
    <col min="1575" max="1575" width="2.44140625" style="241" customWidth="1"/>
    <col min="1576" max="1576" width="1" style="241" customWidth="1"/>
    <col min="1577" max="1577" width="1.33203125" style="241" customWidth="1"/>
    <col min="1578" max="1578" width="1.44140625" style="241" customWidth="1"/>
    <col min="1579" max="1579" width="1.6640625" style="241" customWidth="1"/>
    <col min="1580" max="1580" width="4.44140625" style="241" customWidth="1"/>
    <col min="1581" max="1581" width="1" style="241" customWidth="1"/>
    <col min="1582" max="1582" width="1.44140625" style="241" customWidth="1"/>
    <col min="1583" max="1583" width="1" style="241" customWidth="1"/>
    <col min="1584" max="1584" width="2.44140625" style="241" customWidth="1"/>
    <col min="1585" max="1585" width="1" style="241" customWidth="1"/>
    <col min="1586" max="1586" width="1.44140625" style="241" customWidth="1"/>
    <col min="1587" max="1588" width="2.44140625" style="241" customWidth="1"/>
    <col min="1589" max="1589" width="1.33203125" style="241" customWidth="1"/>
    <col min="1590" max="1590" width="4" style="241" customWidth="1"/>
    <col min="1591" max="1591" width="1.6640625" style="241" customWidth="1"/>
    <col min="1592" max="1592" width="1.33203125" style="241" customWidth="1"/>
    <col min="1593" max="1593" width="6.6640625" style="241" customWidth="1"/>
    <col min="1594" max="1594" width="1" style="241" customWidth="1"/>
    <col min="1595" max="1595" width="1.33203125" style="241" customWidth="1"/>
    <col min="1596" max="1596" width="1.6640625" style="241" customWidth="1"/>
    <col min="1597" max="1597" width="1.33203125" style="241" customWidth="1"/>
    <col min="1598" max="1598" width="1.44140625" style="241" customWidth="1"/>
    <col min="1599" max="1599" width="1.6640625" style="241" customWidth="1"/>
    <col min="1600" max="1600" width="1" style="241" customWidth="1"/>
    <col min="1601" max="1601" width="1.33203125" style="241" customWidth="1"/>
    <col min="1602" max="1602" width="1.6640625" style="241" customWidth="1"/>
    <col min="1603" max="1603" width="1" style="241" customWidth="1"/>
    <col min="1604" max="1604" width="3.44140625" style="241" customWidth="1"/>
    <col min="1605" max="1605" width="1" style="241" customWidth="1"/>
    <col min="1606" max="1793" width="6.6640625" style="241" customWidth="1"/>
    <col min="1794" max="1794" width="1.33203125" style="241" customWidth="1"/>
    <col min="1795" max="1795" width="5.6640625" style="241" customWidth="1"/>
    <col min="1796" max="1796" width="1" style="241" customWidth="1"/>
    <col min="1797" max="1798" width="1.33203125" style="241" customWidth="1"/>
    <col min="1799" max="1799" width="2" style="241" customWidth="1"/>
    <col min="1800" max="1800" width="1.44140625" style="241" customWidth="1"/>
    <col min="1801" max="1801" width="1.6640625" style="241" customWidth="1"/>
    <col min="1802" max="1802" width="1.44140625" style="241" customWidth="1"/>
    <col min="1803" max="1804" width="2.33203125" style="241" customWidth="1"/>
    <col min="1805" max="1805" width="1" style="241" customWidth="1"/>
    <col min="1806" max="1806" width="5.6640625" style="241" customWidth="1"/>
    <col min="1807" max="1807" width="2.33203125" style="241" customWidth="1"/>
    <col min="1808" max="1808" width="1.6640625" style="241" customWidth="1"/>
    <col min="1809" max="1809" width="1.33203125" style="241" customWidth="1"/>
    <col min="1810" max="1810" width="1.44140625" style="241" customWidth="1"/>
    <col min="1811" max="1811" width="5.33203125" style="241" customWidth="1"/>
    <col min="1812" max="1812" width="1" style="241" customWidth="1"/>
    <col min="1813" max="1813" width="3.33203125" style="241" customWidth="1"/>
    <col min="1814" max="1814" width="1.33203125" style="241" customWidth="1"/>
    <col min="1815" max="1815" width="1" style="241" customWidth="1"/>
    <col min="1816" max="1816" width="1.33203125" style="241" customWidth="1"/>
    <col min="1817" max="1817" width="1" style="241" customWidth="1"/>
    <col min="1818" max="1818" width="1.33203125" style="241" customWidth="1"/>
    <col min="1819" max="1819" width="1.44140625" style="241" customWidth="1"/>
    <col min="1820" max="1820" width="3" style="241" customWidth="1"/>
    <col min="1821" max="1821" width="2.44140625" style="241" customWidth="1"/>
    <col min="1822" max="1822" width="4.33203125" style="241" customWidth="1"/>
    <col min="1823" max="1823" width="1" style="241" customWidth="1"/>
    <col min="1824" max="1825" width="1.33203125" style="241" customWidth="1"/>
    <col min="1826" max="1826" width="1" style="241" customWidth="1"/>
    <col min="1827" max="1827" width="4.33203125" style="241" customWidth="1"/>
    <col min="1828" max="1828" width="1" style="241" customWidth="1"/>
    <col min="1829" max="1829" width="2" style="241" customWidth="1"/>
    <col min="1830" max="1830" width="1.33203125" style="241" customWidth="1"/>
    <col min="1831" max="1831" width="2.44140625" style="241" customWidth="1"/>
    <col min="1832" max="1832" width="1" style="241" customWidth="1"/>
    <col min="1833" max="1833" width="1.33203125" style="241" customWidth="1"/>
    <col min="1834" max="1834" width="1.44140625" style="241" customWidth="1"/>
    <col min="1835" max="1835" width="1.6640625" style="241" customWidth="1"/>
    <col min="1836" max="1836" width="4.44140625" style="241" customWidth="1"/>
    <col min="1837" max="1837" width="1" style="241" customWidth="1"/>
    <col min="1838" max="1838" width="1.44140625" style="241" customWidth="1"/>
    <col min="1839" max="1839" width="1" style="241" customWidth="1"/>
    <col min="1840" max="1840" width="2.44140625" style="241" customWidth="1"/>
    <col min="1841" max="1841" width="1" style="241" customWidth="1"/>
    <col min="1842" max="1842" width="1.44140625" style="241" customWidth="1"/>
    <col min="1843" max="1844" width="2.44140625" style="241" customWidth="1"/>
    <col min="1845" max="1845" width="1.33203125" style="241" customWidth="1"/>
    <col min="1846" max="1846" width="4" style="241" customWidth="1"/>
    <col min="1847" max="1847" width="1.6640625" style="241" customWidth="1"/>
    <col min="1848" max="1848" width="1.33203125" style="241" customWidth="1"/>
    <col min="1849" max="1849" width="6.6640625" style="241" customWidth="1"/>
    <col min="1850" max="1850" width="1" style="241" customWidth="1"/>
    <col min="1851" max="1851" width="1.33203125" style="241" customWidth="1"/>
    <col min="1852" max="1852" width="1.6640625" style="241" customWidth="1"/>
    <col min="1853" max="1853" width="1.33203125" style="241" customWidth="1"/>
    <col min="1854" max="1854" width="1.44140625" style="241" customWidth="1"/>
    <col min="1855" max="1855" width="1.6640625" style="241" customWidth="1"/>
    <col min="1856" max="1856" width="1" style="241" customWidth="1"/>
    <col min="1857" max="1857" width="1.33203125" style="241" customWidth="1"/>
    <col min="1858" max="1858" width="1.6640625" style="241" customWidth="1"/>
    <col min="1859" max="1859" width="1" style="241" customWidth="1"/>
    <col min="1860" max="1860" width="3.44140625" style="241" customWidth="1"/>
    <col min="1861" max="1861" width="1" style="241" customWidth="1"/>
    <col min="1862" max="2049" width="6.6640625" style="241" customWidth="1"/>
    <col min="2050" max="2050" width="1.33203125" style="241" customWidth="1"/>
    <col min="2051" max="2051" width="5.6640625" style="241" customWidth="1"/>
    <col min="2052" max="2052" width="1" style="241" customWidth="1"/>
    <col min="2053" max="2054" width="1.33203125" style="241" customWidth="1"/>
    <col min="2055" max="2055" width="2" style="241" customWidth="1"/>
    <col min="2056" max="2056" width="1.44140625" style="241" customWidth="1"/>
    <col min="2057" max="2057" width="1.6640625" style="241" customWidth="1"/>
    <col min="2058" max="2058" width="1.44140625" style="241" customWidth="1"/>
    <col min="2059" max="2060" width="2.33203125" style="241" customWidth="1"/>
    <col min="2061" max="2061" width="1" style="241" customWidth="1"/>
    <col min="2062" max="2062" width="5.6640625" style="241" customWidth="1"/>
    <col min="2063" max="2063" width="2.33203125" style="241" customWidth="1"/>
    <col min="2064" max="2064" width="1.6640625" style="241" customWidth="1"/>
    <col min="2065" max="2065" width="1.33203125" style="241" customWidth="1"/>
    <col min="2066" max="2066" width="1.44140625" style="241" customWidth="1"/>
    <col min="2067" max="2067" width="5.33203125" style="241" customWidth="1"/>
    <col min="2068" max="2068" width="1" style="241" customWidth="1"/>
    <col min="2069" max="2069" width="3.33203125" style="241" customWidth="1"/>
    <col min="2070" max="2070" width="1.33203125" style="241" customWidth="1"/>
    <col min="2071" max="2071" width="1" style="241" customWidth="1"/>
    <col min="2072" max="2072" width="1.33203125" style="241" customWidth="1"/>
    <col min="2073" max="2073" width="1" style="241" customWidth="1"/>
    <col min="2074" max="2074" width="1.33203125" style="241" customWidth="1"/>
    <col min="2075" max="2075" width="1.44140625" style="241" customWidth="1"/>
    <col min="2076" max="2076" width="3" style="241" customWidth="1"/>
    <col min="2077" max="2077" width="2.44140625" style="241" customWidth="1"/>
    <col min="2078" max="2078" width="4.33203125" style="241" customWidth="1"/>
    <col min="2079" max="2079" width="1" style="241" customWidth="1"/>
    <col min="2080" max="2081" width="1.33203125" style="241" customWidth="1"/>
    <col min="2082" max="2082" width="1" style="241" customWidth="1"/>
    <col min="2083" max="2083" width="4.33203125" style="241" customWidth="1"/>
    <col min="2084" max="2084" width="1" style="241" customWidth="1"/>
    <col min="2085" max="2085" width="2" style="241" customWidth="1"/>
    <col min="2086" max="2086" width="1.33203125" style="241" customWidth="1"/>
    <col min="2087" max="2087" width="2.44140625" style="241" customWidth="1"/>
    <col min="2088" max="2088" width="1" style="241" customWidth="1"/>
    <col min="2089" max="2089" width="1.33203125" style="241" customWidth="1"/>
    <col min="2090" max="2090" width="1.44140625" style="241" customWidth="1"/>
    <col min="2091" max="2091" width="1.6640625" style="241" customWidth="1"/>
    <col min="2092" max="2092" width="4.44140625" style="241" customWidth="1"/>
    <col min="2093" max="2093" width="1" style="241" customWidth="1"/>
    <col min="2094" max="2094" width="1.44140625" style="241" customWidth="1"/>
    <col min="2095" max="2095" width="1" style="241" customWidth="1"/>
    <col min="2096" max="2096" width="2.44140625" style="241" customWidth="1"/>
    <col min="2097" max="2097" width="1" style="241" customWidth="1"/>
    <col min="2098" max="2098" width="1.44140625" style="241" customWidth="1"/>
    <col min="2099" max="2100" width="2.44140625" style="241" customWidth="1"/>
    <col min="2101" max="2101" width="1.33203125" style="241" customWidth="1"/>
    <col min="2102" max="2102" width="4" style="241" customWidth="1"/>
    <col min="2103" max="2103" width="1.6640625" style="241" customWidth="1"/>
    <col min="2104" max="2104" width="1.33203125" style="241" customWidth="1"/>
    <col min="2105" max="2105" width="6.6640625" style="241" customWidth="1"/>
    <col min="2106" max="2106" width="1" style="241" customWidth="1"/>
    <col min="2107" max="2107" width="1.33203125" style="241" customWidth="1"/>
    <col min="2108" max="2108" width="1.6640625" style="241" customWidth="1"/>
    <col min="2109" max="2109" width="1.33203125" style="241" customWidth="1"/>
    <col min="2110" max="2110" width="1.44140625" style="241" customWidth="1"/>
    <col min="2111" max="2111" width="1.6640625" style="241" customWidth="1"/>
    <col min="2112" max="2112" width="1" style="241" customWidth="1"/>
    <col min="2113" max="2113" width="1.33203125" style="241" customWidth="1"/>
    <col min="2114" max="2114" width="1.6640625" style="241" customWidth="1"/>
    <col min="2115" max="2115" width="1" style="241" customWidth="1"/>
    <col min="2116" max="2116" width="3.44140625" style="241" customWidth="1"/>
    <col min="2117" max="2117" width="1" style="241" customWidth="1"/>
    <col min="2118" max="2305" width="6.6640625" style="241" customWidth="1"/>
    <col min="2306" max="2306" width="1.33203125" style="241" customWidth="1"/>
    <col min="2307" max="2307" width="5.6640625" style="241" customWidth="1"/>
    <col min="2308" max="2308" width="1" style="241" customWidth="1"/>
    <col min="2309" max="2310" width="1.33203125" style="241" customWidth="1"/>
    <col min="2311" max="2311" width="2" style="241" customWidth="1"/>
    <col min="2312" max="2312" width="1.44140625" style="241" customWidth="1"/>
    <col min="2313" max="2313" width="1.6640625" style="241" customWidth="1"/>
    <col min="2314" max="2314" width="1.44140625" style="241" customWidth="1"/>
    <col min="2315" max="2316" width="2.33203125" style="241" customWidth="1"/>
    <col min="2317" max="2317" width="1" style="241" customWidth="1"/>
    <col min="2318" max="2318" width="5.6640625" style="241" customWidth="1"/>
    <col min="2319" max="2319" width="2.33203125" style="241" customWidth="1"/>
    <col min="2320" max="2320" width="1.6640625" style="241" customWidth="1"/>
    <col min="2321" max="2321" width="1.33203125" style="241" customWidth="1"/>
    <col min="2322" max="2322" width="1.44140625" style="241" customWidth="1"/>
    <col min="2323" max="2323" width="5.33203125" style="241" customWidth="1"/>
    <col min="2324" max="2324" width="1" style="241" customWidth="1"/>
    <col min="2325" max="2325" width="3.33203125" style="241" customWidth="1"/>
    <col min="2326" max="2326" width="1.33203125" style="241" customWidth="1"/>
    <col min="2327" max="2327" width="1" style="241" customWidth="1"/>
    <col min="2328" max="2328" width="1.33203125" style="241" customWidth="1"/>
    <col min="2329" max="2329" width="1" style="241" customWidth="1"/>
    <col min="2330" max="2330" width="1.33203125" style="241" customWidth="1"/>
    <col min="2331" max="2331" width="1.44140625" style="241" customWidth="1"/>
    <col min="2332" max="2332" width="3" style="241" customWidth="1"/>
    <col min="2333" max="2333" width="2.44140625" style="241" customWidth="1"/>
    <col min="2334" max="2334" width="4.33203125" style="241" customWidth="1"/>
    <col min="2335" max="2335" width="1" style="241" customWidth="1"/>
    <col min="2336" max="2337" width="1.33203125" style="241" customWidth="1"/>
    <col min="2338" max="2338" width="1" style="241" customWidth="1"/>
    <col min="2339" max="2339" width="4.33203125" style="241" customWidth="1"/>
    <col min="2340" max="2340" width="1" style="241" customWidth="1"/>
    <col min="2341" max="2341" width="2" style="241" customWidth="1"/>
    <col min="2342" max="2342" width="1.33203125" style="241" customWidth="1"/>
    <col min="2343" max="2343" width="2.44140625" style="241" customWidth="1"/>
    <col min="2344" max="2344" width="1" style="241" customWidth="1"/>
    <col min="2345" max="2345" width="1.33203125" style="241" customWidth="1"/>
    <col min="2346" max="2346" width="1.44140625" style="241" customWidth="1"/>
    <col min="2347" max="2347" width="1.6640625" style="241" customWidth="1"/>
    <col min="2348" max="2348" width="4.44140625" style="241" customWidth="1"/>
    <col min="2349" max="2349" width="1" style="241" customWidth="1"/>
    <col min="2350" max="2350" width="1.44140625" style="241" customWidth="1"/>
    <col min="2351" max="2351" width="1" style="241" customWidth="1"/>
    <col min="2352" max="2352" width="2.44140625" style="241" customWidth="1"/>
    <col min="2353" max="2353" width="1" style="241" customWidth="1"/>
    <col min="2354" max="2354" width="1.44140625" style="241" customWidth="1"/>
    <col min="2355" max="2356" width="2.44140625" style="241" customWidth="1"/>
    <col min="2357" max="2357" width="1.33203125" style="241" customWidth="1"/>
    <col min="2358" max="2358" width="4" style="241" customWidth="1"/>
    <col min="2359" max="2359" width="1.6640625" style="241" customWidth="1"/>
    <col min="2360" max="2360" width="1.33203125" style="241" customWidth="1"/>
    <col min="2361" max="2361" width="6.6640625" style="241" customWidth="1"/>
    <col min="2362" max="2362" width="1" style="241" customWidth="1"/>
    <col min="2363" max="2363" width="1.33203125" style="241" customWidth="1"/>
    <col min="2364" max="2364" width="1.6640625" style="241" customWidth="1"/>
    <col min="2365" max="2365" width="1.33203125" style="241" customWidth="1"/>
    <col min="2366" max="2366" width="1.44140625" style="241" customWidth="1"/>
    <col min="2367" max="2367" width="1.6640625" style="241" customWidth="1"/>
    <col min="2368" max="2368" width="1" style="241" customWidth="1"/>
    <col min="2369" max="2369" width="1.33203125" style="241" customWidth="1"/>
    <col min="2370" max="2370" width="1.6640625" style="241" customWidth="1"/>
    <col min="2371" max="2371" width="1" style="241" customWidth="1"/>
    <col min="2372" max="2372" width="3.44140625" style="241" customWidth="1"/>
    <col min="2373" max="2373" width="1" style="241" customWidth="1"/>
    <col min="2374" max="2561" width="6.6640625" style="241" customWidth="1"/>
    <col min="2562" max="2562" width="1.33203125" style="241" customWidth="1"/>
    <col min="2563" max="2563" width="5.6640625" style="241" customWidth="1"/>
    <col min="2564" max="2564" width="1" style="241" customWidth="1"/>
    <col min="2565" max="2566" width="1.33203125" style="241" customWidth="1"/>
    <col min="2567" max="2567" width="2" style="241" customWidth="1"/>
    <col min="2568" max="2568" width="1.44140625" style="241" customWidth="1"/>
    <col min="2569" max="2569" width="1.6640625" style="241" customWidth="1"/>
    <col min="2570" max="2570" width="1.44140625" style="241" customWidth="1"/>
    <col min="2571" max="2572" width="2.33203125" style="241" customWidth="1"/>
    <col min="2573" max="2573" width="1" style="241" customWidth="1"/>
    <col min="2574" max="2574" width="5.6640625" style="241" customWidth="1"/>
    <col min="2575" max="2575" width="2.33203125" style="241" customWidth="1"/>
    <col min="2576" max="2576" width="1.6640625" style="241" customWidth="1"/>
    <col min="2577" max="2577" width="1.33203125" style="241" customWidth="1"/>
    <col min="2578" max="2578" width="1.44140625" style="241" customWidth="1"/>
    <col min="2579" max="2579" width="5.33203125" style="241" customWidth="1"/>
    <col min="2580" max="2580" width="1" style="241" customWidth="1"/>
    <col min="2581" max="2581" width="3.33203125" style="241" customWidth="1"/>
    <col min="2582" max="2582" width="1.33203125" style="241" customWidth="1"/>
    <col min="2583" max="2583" width="1" style="241" customWidth="1"/>
    <col min="2584" max="2584" width="1.33203125" style="241" customWidth="1"/>
    <col min="2585" max="2585" width="1" style="241" customWidth="1"/>
    <col min="2586" max="2586" width="1.33203125" style="241" customWidth="1"/>
    <col min="2587" max="2587" width="1.44140625" style="241" customWidth="1"/>
    <col min="2588" max="2588" width="3" style="241" customWidth="1"/>
    <col min="2589" max="2589" width="2.44140625" style="241" customWidth="1"/>
    <col min="2590" max="2590" width="4.33203125" style="241" customWidth="1"/>
    <col min="2591" max="2591" width="1" style="241" customWidth="1"/>
    <col min="2592" max="2593" width="1.33203125" style="241" customWidth="1"/>
    <col min="2594" max="2594" width="1" style="241" customWidth="1"/>
    <col min="2595" max="2595" width="4.33203125" style="241" customWidth="1"/>
    <col min="2596" max="2596" width="1" style="241" customWidth="1"/>
    <col min="2597" max="2597" width="2" style="241" customWidth="1"/>
    <col min="2598" max="2598" width="1.33203125" style="241" customWidth="1"/>
    <col min="2599" max="2599" width="2.44140625" style="241" customWidth="1"/>
    <col min="2600" max="2600" width="1" style="241" customWidth="1"/>
    <col min="2601" max="2601" width="1.33203125" style="241" customWidth="1"/>
    <col min="2602" max="2602" width="1.44140625" style="241" customWidth="1"/>
    <col min="2603" max="2603" width="1.6640625" style="241" customWidth="1"/>
    <col min="2604" max="2604" width="4.44140625" style="241" customWidth="1"/>
    <col min="2605" max="2605" width="1" style="241" customWidth="1"/>
    <col min="2606" max="2606" width="1.44140625" style="241" customWidth="1"/>
    <col min="2607" max="2607" width="1" style="241" customWidth="1"/>
    <col min="2608" max="2608" width="2.44140625" style="241" customWidth="1"/>
    <col min="2609" max="2609" width="1" style="241" customWidth="1"/>
    <col min="2610" max="2610" width="1.44140625" style="241" customWidth="1"/>
    <col min="2611" max="2612" width="2.44140625" style="241" customWidth="1"/>
    <col min="2613" max="2613" width="1.33203125" style="241" customWidth="1"/>
    <col min="2614" max="2614" width="4" style="241" customWidth="1"/>
    <col min="2615" max="2615" width="1.6640625" style="241" customWidth="1"/>
    <col min="2616" max="2616" width="1.33203125" style="241" customWidth="1"/>
    <col min="2617" max="2617" width="6.6640625" style="241" customWidth="1"/>
    <col min="2618" max="2618" width="1" style="241" customWidth="1"/>
    <col min="2619" max="2619" width="1.33203125" style="241" customWidth="1"/>
    <col min="2620" max="2620" width="1.6640625" style="241" customWidth="1"/>
    <col min="2621" max="2621" width="1.33203125" style="241" customWidth="1"/>
    <col min="2622" max="2622" width="1.44140625" style="241" customWidth="1"/>
    <col min="2623" max="2623" width="1.6640625" style="241" customWidth="1"/>
    <col min="2624" max="2624" width="1" style="241" customWidth="1"/>
    <col min="2625" max="2625" width="1.33203125" style="241" customWidth="1"/>
    <col min="2626" max="2626" width="1.6640625" style="241" customWidth="1"/>
    <col min="2627" max="2627" width="1" style="241" customWidth="1"/>
    <col min="2628" max="2628" width="3.44140625" style="241" customWidth="1"/>
    <col min="2629" max="2629" width="1" style="241" customWidth="1"/>
    <col min="2630" max="2817" width="6.6640625" style="241" customWidth="1"/>
    <col min="2818" max="2818" width="1.33203125" style="241" customWidth="1"/>
    <col min="2819" max="2819" width="5.6640625" style="241" customWidth="1"/>
    <col min="2820" max="2820" width="1" style="241" customWidth="1"/>
    <col min="2821" max="2822" width="1.33203125" style="241" customWidth="1"/>
    <col min="2823" max="2823" width="2" style="241" customWidth="1"/>
    <col min="2824" max="2824" width="1.44140625" style="241" customWidth="1"/>
    <col min="2825" max="2825" width="1.6640625" style="241" customWidth="1"/>
    <col min="2826" max="2826" width="1.44140625" style="241" customWidth="1"/>
    <col min="2827" max="2828" width="2.33203125" style="241" customWidth="1"/>
    <col min="2829" max="2829" width="1" style="241" customWidth="1"/>
    <col min="2830" max="2830" width="5.6640625" style="241" customWidth="1"/>
    <col min="2831" max="2831" width="2.33203125" style="241" customWidth="1"/>
    <col min="2832" max="2832" width="1.6640625" style="241" customWidth="1"/>
    <col min="2833" max="2833" width="1.33203125" style="241" customWidth="1"/>
    <col min="2834" max="2834" width="1.44140625" style="241" customWidth="1"/>
    <col min="2835" max="2835" width="5.33203125" style="241" customWidth="1"/>
    <col min="2836" max="2836" width="1" style="241" customWidth="1"/>
    <col min="2837" max="2837" width="3.33203125" style="241" customWidth="1"/>
    <col min="2838" max="2838" width="1.33203125" style="241" customWidth="1"/>
    <col min="2839" max="2839" width="1" style="241" customWidth="1"/>
    <col min="2840" max="2840" width="1.33203125" style="241" customWidth="1"/>
    <col min="2841" max="2841" width="1" style="241" customWidth="1"/>
    <col min="2842" max="2842" width="1.33203125" style="241" customWidth="1"/>
    <col min="2843" max="2843" width="1.44140625" style="241" customWidth="1"/>
    <col min="2844" max="2844" width="3" style="241" customWidth="1"/>
    <col min="2845" max="2845" width="2.44140625" style="241" customWidth="1"/>
    <col min="2846" max="2846" width="4.33203125" style="241" customWidth="1"/>
    <col min="2847" max="2847" width="1" style="241" customWidth="1"/>
    <col min="2848" max="2849" width="1.33203125" style="241" customWidth="1"/>
    <col min="2850" max="2850" width="1" style="241" customWidth="1"/>
    <col min="2851" max="2851" width="4.33203125" style="241" customWidth="1"/>
    <col min="2852" max="2852" width="1" style="241" customWidth="1"/>
    <col min="2853" max="2853" width="2" style="241" customWidth="1"/>
    <col min="2854" max="2854" width="1.33203125" style="241" customWidth="1"/>
    <col min="2855" max="2855" width="2.44140625" style="241" customWidth="1"/>
    <col min="2856" max="2856" width="1" style="241" customWidth="1"/>
    <col min="2857" max="2857" width="1.33203125" style="241" customWidth="1"/>
    <col min="2858" max="2858" width="1.44140625" style="241" customWidth="1"/>
    <col min="2859" max="2859" width="1.6640625" style="241" customWidth="1"/>
    <col min="2860" max="2860" width="4.44140625" style="241" customWidth="1"/>
    <col min="2861" max="2861" width="1" style="241" customWidth="1"/>
    <col min="2862" max="2862" width="1.44140625" style="241" customWidth="1"/>
    <col min="2863" max="2863" width="1" style="241" customWidth="1"/>
    <col min="2864" max="2864" width="2.44140625" style="241" customWidth="1"/>
    <col min="2865" max="2865" width="1" style="241" customWidth="1"/>
    <col min="2866" max="2866" width="1.44140625" style="241" customWidth="1"/>
    <col min="2867" max="2868" width="2.44140625" style="241" customWidth="1"/>
    <col min="2869" max="2869" width="1.33203125" style="241" customWidth="1"/>
    <col min="2870" max="2870" width="4" style="241" customWidth="1"/>
    <col min="2871" max="2871" width="1.6640625" style="241" customWidth="1"/>
    <col min="2872" max="2872" width="1.33203125" style="241" customWidth="1"/>
    <col min="2873" max="2873" width="6.6640625" style="241" customWidth="1"/>
    <col min="2874" max="2874" width="1" style="241" customWidth="1"/>
    <col min="2875" max="2875" width="1.33203125" style="241" customWidth="1"/>
    <col min="2876" max="2876" width="1.6640625" style="241" customWidth="1"/>
    <col min="2877" max="2877" width="1.33203125" style="241" customWidth="1"/>
    <col min="2878" max="2878" width="1.44140625" style="241" customWidth="1"/>
    <col min="2879" max="2879" width="1.6640625" style="241" customWidth="1"/>
    <col min="2880" max="2880" width="1" style="241" customWidth="1"/>
    <col min="2881" max="2881" width="1.33203125" style="241" customWidth="1"/>
    <col min="2882" max="2882" width="1.6640625" style="241" customWidth="1"/>
    <col min="2883" max="2883" width="1" style="241" customWidth="1"/>
    <col min="2884" max="2884" width="3.44140625" style="241" customWidth="1"/>
    <col min="2885" max="2885" width="1" style="241" customWidth="1"/>
    <col min="2886" max="3073" width="6.6640625" style="241" customWidth="1"/>
    <col min="3074" max="3074" width="1.33203125" style="241" customWidth="1"/>
    <col min="3075" max="3075" width="5.6640625" style="241" customWidth="1"/>
    <col min="3076" max="3076" width="1" style="241" customWidth="1"/>
    <col min="3077" max="3078" width="1.33203125" style="241" customWidth="1"/>
    <col min="3079" max="3079" width="2" style="241" customWidth="1"/>
    <col min="3080" max="3080" width="1.44140625" style="241" customWidth="1"/>
    <col min="3081" max="3081" width="1.6640625" style="241" customWidth="1"/>
    <col min="3082" max="3082" width="1.44140625" style="241" customWidth="1"/>
    <col min="3083" max="3084" width="2.33203125" style="241" customWidth="1"/>
    <col min="3085" max="3085" width="1" style="241" customWidth="1"/>
    <col min="3086" max="3086" width="5.6640625" style="241" customWidth="1"/>
    <col min="3087" max="3087" width="2.33203125" style="241" customWidth="1"/>
    <col min="3088" max="3088" width="1.6640625" style="241" customWidth="1"/>
    <col min="3089" max="3089" width="1.33203125" style="241" customWidth="1"/>
    <col min="3090" max="3090" width="1.44140625" style="241" customWidth="1"/>
    <col min="3091" max="3091" width="5.33203125" style="241" customWidth="1"/>
    <col min="3092" max="3092" width="1" style="241" customWidth="1"/>
    <col min="3093" max="3093" width="3.33203125" style="241" customWidth="1"/>
    <col min="3094" max="3094" width="1.33203125" style="241" customWidth="1"/>
    <col min="3095" max="3095" width="1" style="241" customWidth="1"/>
    <col min="3096" max="3096" width="1.33203125" style="241" customWidth="1"/>
    <col min="3097" max="3097" width="1" style="241" customWidth="1"/>
    <col min="3098" max="3098" width="1.33203125" style="241" customWidth="1"/>
    <col min="3099" max="3099" width="1.44140625" style="241" customWidth="1"/>
    <col min="3100" max="3100" width="3" style="241" customWidth="1"/>
    <col min="3101" max="3101" width="2.44140625" style="241" customWidth="1"/>
    <col min="3102" max="3102" width="4.33203125" style="241" customWidth="1"/>
    <col min="3103" max="3103" width="1" style="241" customWidth="1"/>
    <col min="3104" max="3105" width="1.33203125" style="241" customWidth="1"/>
    <col min="3106" max="3106" width="1" style="241" customWidth="1"/>
    <col min="3107" max="3107" width="4.33203125" style="241" customWidth="1"/>
    <col min="3108" max="3108" width="1" style="241" customWidth="1"/>
    <col min="3109" max="3109" width="2" style="241" customWidth="1"/>
    <col min="3110" max="3110" width="1.33203125" style="241" customWidth="1"/>
    <col min="3111" max="3111" width="2.44140625" style="241" customWidth="1"/>
    <col min="3112" max="3112" width="1" style="241" customWidth="1"/>
    <col min="3113" max="3113" width="1.33203125" style="241" customWidth="1"/>
    <col min="3114" max="3114" width="1.44140625" style="241" customWidth="1"/>
    <col min="3115" max="3115" width="1.6640625" style="241" customWidth="1"/>
    <col min="3116" max="3116" width="4.44140625" style="241" customWidth="1"/>
    <col min="3117" max="3117" width="1" style="241" customWidth="1"/>
    <col min="3118" max="3118" width="1.44140625" style="241" customWidth="1"/>
    <col min="3119" max="3119" width="1" style="241" customWidth="1"/>
    <col min="3120" max="3120" width="2.44140625" style="241" customWidth="1"/>
    <col min="3121" max="3121" width="1" style="241" customWidth="1"/>
    <col min="3122" max="3122" width="1.44140625" style="241" customWidth="1"/>
    <col min="3123" max="3124" width="2.44140625" style="241" customWidth="1"/>
    <col min="3125" max="3125" width="1.33203125" style="241" customWidth="1"/>
    <col min="3126" max="3126" width="4" style="241" customWidth="1"/>
    <col min="3127" max="3127" width="1.6640625" style="241" customWidth="1"/>
    <col min="3128" max="3128" width="1.33203125" style="241" customWidth="1"/>
    <col min="3129" max="3129" width="6.6640625" style="241" customWidth="1"/>
    <col min="3130" max="3130" width="1" style="241" customWidth="1"/>
    <col min="3131" max="3131" width="1.33203125" style="241" customWidth="1"/>
    <col min="3132" max="3132" width="1.6640625" style="241" customWidth="1"/>
    <col min="3133" max="3133" width="1.33203125" style="241" customWidth="1"/>
    <col min="3134" max="3134" width="1.44140625" style="241" customWidth="1"/>
    <col min="3135" max="3135" width="1.6640625" style="241" customWidth="1"/>
    <col min="3136" max="3136" width="1" style="241" customWidth="1"/>
    <col min="3137" max="3137" width="1.33203125" style="241" customWidth="1"/>
    <col min="3138" max="3138" width="1.6640625" style="241" customWidth="1"/>
    <col min="3139" max="3139" width="1" style="241" customWidth="1"/>
    <col min="3140" max="3140" width="3.44140625" style="241" customWidth="1"/>
    <col min="3141" max="3141" width="1" style="241" customWidth="1"/>
    <col min="3142" max="3329" width="6.6640625" style="241" customWidth="1"/>
    <col min="3330" max="3330" width="1.33203125" style="241" customWidth="1"/>
    <col min="3331" max="3331" width="5.6640625" style="241" customWidth="1"/>
    <col min="3332" max="3332" width="1" style="241" customWidth="1"/>
    <col min="3333" max="3334" width="1.33203125" style="241" customWidth="1"/>
    <col min="3335" max="3335" width="2" style="241" customWidth="1"/>
    <col min="3336" max="3336" width="1.44140625" style="241" customWidth="1"/>
    <col min="3337" max="3337" width="1.6640625" style="241" customWidth="1"/>
    <col min="3338" max="3338" width="1.44140625" style="241" customWidth="1"/>
    <col min="3339" max="3340" width="2.33203125" style="241" customWidth="1"/>
    <col min="3341" max="3341" width="1" style="241" customWidth="1"/>
    <col min="3342" max="3342" width="5.6640625" style="241" customWidth="1"/>
    <col min="3343" max="3343" width="2.33203125" style="241" customWidth="1"/>
    <col min="3344" max="3344" width="1.6640625" style="241" customWidth="1"/>
    <col min="3345" max="3345" width="1.33203125" style="241" customWidth="1"/>
    <col min="3346" max="3346" width="1.44140625" style="241" customWidth="1"/>
    <col min="3347" max="3347" width="5.33203125" style="241" customWidth="1"/>
    <col min="3348" max="3348" width="1" style="241" customWidth="1"/>
    <col min="3349" max="3349" width="3.33203125" style="241" customWidth="1"/>
    <col min="3350" max="3350" width="1.33203125" style="241" customWidth="1"/>
    <col min="3351" max="3351" width="1" style="241" customWidth="1"/>
    <col min="3352" max="3352" width="1.33203125" style="241" customWidth="1"/>
    <col min="3353" max="3353" width="1" style="241" customWidth="1"/>
    <col min="3354" max="3354" width="1.33203125" style="241" customWidth="1"/>
    <col min="3355" max="3355" width="1.44140625" style="241" customWidth="1"/>
    <col min="3356" max="3356" width="3" style="241" customWidth="1"/>
    <col min="3357" max="3357" width="2.44140625" style="241" customWidth="1"/>
    <col min="3358" max="3358" width="4.33203125" style="241" customWidth="1"/>
    <col min="3359" max="3359" width="1" style="241" customWidth="1"/>
    <col min="3360" max="3361" width="1.33203125" style="241" customWidth="1"/>
    <col min="3362" max="3362" width="1" style="241" customWidth="1"/>
    <col min="3363" max="3363" width="4.33203125" style="241" customWidth="1"/>
    <col min="3364" max="3364" width="1" style="241" customWidth="1"/>
    <col min="3365" max="3365" width="2" style="241" customWidth="1"/>
    <col min="3366" max="3366" width="1.33203125" style="241" customWidth="1"/>
    <col min="3367" max="3367" width="2.44140625" style="241" customWidth="1"/>
    <col min="3368" max="3368" width="1" style="241" customWidth="1"/>
    <col min="3369" max="3369" width="1.33203125" style="241" customWidth="1"/>
    <col min="3370" max="3370" width="1.44140625" style="241" customWidth="1"/>
    <col min="3371" max="3371" width="1.6640625" style="241" customWidth="1"/>
    <col min="3372" max="3372" width="4.44140625" style="241" customWidth="1"/>
    <col min="3373" max="3373" width="1" style="241" customWidth="1"/>
    <col min="3374" max="3374" width="1.44140625" style="241" customWidth="1"/>
    <col min="3375" max="3375" width="1" style="241" customWidth="1"/>
    <col min="3376" max="3376" width="2.44140625" style="241" customWidth="1"/>
    <col min="3377" max="3377" width="1" style="241" customWidth="1"/>
    <col min="3378" max="3378" width="1.44140625" style="241" customWidth="1"/>
    <col min="3379" max="3380" width="2.44140625" style="241" customWidth="1"/>
    <col min="3381" max="3381" width="1.33203125" style="241" customWidth="1"/>
    <col min="3382" max="3382" width="4" style="241" customWidth="1"/>
    <col min="3383" max="3383" width="1.6640625" style="241" customWidth="1"/>
    <col min="3384" max="3384" width="1.33203125" style="241" customWidth="1"/>
    <col min="3385" max="3385" width="6.6640625" style="241" customWidth="1"/>
    <col min="3386" max="3386" width="1" style="241" customWidth="1"/>
    <col min="3387" max="3387" width="1.33203125" style="241" customWidth="1"/>
    <col min="3388" max="3388" width="1.6640625" style="241" customWidth="1"/>
    <col min="3389" max="3389" width="1.33203125" style="241" customWidth="1"/>
    <col min="3390" max="3390" width="1.44140625" style="241" customWidth="1"/>
    <col min="3391" max="3391" width="1.6640625" style="241" customWidth="1"/>
    <col min="3392" max="3392" width="1" style="241" customWidth="1"/>
    <col min="3393" max="3393" width="1.33203125" style="241" customWidth="1"/>
    <col min="3394" max="3394" width="1.6640625" style="241" customWidth="1"/>
    <col min="3395" max="3395" width="1" style="241" customWidth="1"/>
    <col min="3396" max="3396" width="3.44140625" style="241" customWidth="1"/>
    <col min="3397" max="3397" width="1" style="241" customWidth="1"/>
    <col min="3398" max="3585" width="6.6640625" style="241" customWidth="1"/>
    <col min="3586" max="3586" width="1.33203125" style="241" customWidth="1"/>
    <col min="3587" max="3587" width="5.6640625" style="241" customWidth="1"/>
    <col min="3588" max="3588" width="1" style="241" customWidth="1"/>
    <col min="3589" max="3590" width="1.33203125" style="241" customWidth="1"/>
    <col min="3591" max="3591" width="2" style="241" customWidth="1"/>
    <col min="3592" max="3592" width="1.44140625" style="241" customWidth="1"/>
    <col min="3593" max="3593" width="1.6640625" style="241" customWidth="1"/>
    <col min="3594" max="3594" width="1.44140625" style="241" customWidth="1"/>
    <col min="3595" max="3596" width="2.33203125" style="241" customWidth="1"/>
    <col min="3597" max="3597" width="1" style="241" customWidth="1"/>
    <col min="3598" max="3598" width="5.6640625" style="241" customWidth="1"/>
    <col min="3599" max="3599" width="2.33203125" style="241" customWidth="1"/>
    <col min="3600" max="3600" width="1.6640625" style="241" customWidth="1"/>
    <col min="3601" max="3601" width="1.33203125" style="241" customWidth="1"/>
    <col min="3602" max="3602" width="1.44140625" style="241" customWidth="1"/>
    <col min="3603" max="3603" width="5.33203125" style="241" customWidth="1"/>
    <col min="3604" max="3604" width="1" style="241" customWidth="1"/>
    <col min="3605" max="3605" width="3.33203125" style="241" customWidth="1"/>
    <col min="3606" max="3606" width="1.33203125" style="241" customWidth="1"/>
    <col min="3607" max="3607" width="1" style="241" customWidth="1"/>
    <col min="3608" max="3608" width="1.33203125" style="241" customWidth="1"/>
    <col min="3609" max="3609" width="1" style="241" customWidth="1"/>
    <col min="3610" max="3610" width="1.33203125" style="241" customWidth="1"/>
    <col min="3611" max="3611" width="1.44140625" style="241" customWidth="1"/>
    <col min="3612" max="3612" width="3" style="241" customWidth="1"/>
    <col min="3613" max="3613" width="2.44140625" style="241" customWidth="1"/>
    <col min="3614" max="3614" width="4.33203125" style="241" customWidth="1"/>
    <col min="3615" max="3615" width="1" style="241" customWidth="1"/>
    <col min="3616" max="3617" width="1.33203125" style="241" customWidth="1"/>
    <col min="3618" max="3618" width="1" style="241" customWidth="1"/>
    <col min="3619" max="3619" width="4.33203125" style="241" customWidth="1"/>
    <col min="3620" max="3620" width="1" style="241" customWidth="1"/>
    <col min="3621" max="3621" width="2" style="241" customWidth="1"/>
    <col min="3622" max="3622" width="1.33203125" style="241" customWidth="1"/>
    <col min="3623" max="3623" width="2.44140625" style="241" customWidth="1"/>
    <col min="3624" max="3624" width="1" style="241" customWidth="1"/>
    <col min="3625" max="3625" width="1.33203125" style="241" customWidth="1"/>
    <col min="3626" max="3626" width="1.44140625" style="241" customWidth="1"/>
    <col min="3627" max="3627" width="1.6640625" style="241" customWidth="1"/>
    <col min="3628" max="3628" width="4.44140625" style="241" customWidth="1"/>
    <col min="3629" max="3629" width="1" style="241" customWidth="1"/>
    <col min="3630" max="3630" width="1.44140625" style="241" customWidth="1"/>
    <col min="3631" max="3631" width="1" style="241" customWidth="1"/>
    <col min="3632" max="3632" width="2.44140625" style="241" customWidth="1"/>
    <col min="3633" max="3633" width="1" style="241" customWidth="1"/>
    <col min="3634" max="3634" width="1.44140625" style="241" customWidth="1"/>
    <col min="3635" max="3636" width="2.44140625" style="241" customWidth="1"/>
    <col min="3637" max="3637" width="1.33203125" style="241" customWidth="1"/>
    <col min="3638" max="3638" width="4" style="241" customWidth="1"/>
    <col min="3639" max="3639" width="1.6640625" style="241" customWidth="1"/>
    <col min="3640" max="3640" width="1.33203125" style="241" customWidth="1"/>
    <col min="3641" max="3641" width="6.6640625" style="241" customWidth="1"/>
    <col min="3642" max="3642" width="1" style="241" customWidth="1"/>
    <col min="3643" max="3643" width="1.33203125" style="241" customWidth="1"/>
    <col min="3644" max="3644" width="1.6640625" style="241" customWidth="1"/>
    <col min="3645" max="3645" width="1.33203125" style="241" customWidth="1"/>
    <col min="3646" max="3646" width="1.44140625" style="241" customWidth="1"/>
    <col min="3647" max="3647" width="1.6640625" style="241" customWidth="1"/>
    <col min="3648" max="3648" width="1" style="241" customWidth="1"/>
    <col min="3649" max="3649" width="1.33203125" style="241" customWidth="1"/>
    <col min="3650" max="3650" width="1.6640625" style="241" customWidth="1"/>
    <col min="3651" max="3651" width="1" style="241" customWidth="1"/>
    <col min="3652" max="3652" width="3.44140625" style="241" customWidth="1"/>
    <col min="3653" max="3653" width="1" style="241" customWidth="1"/>
    <col min="3654" max="3841" width="6.6640625" style="241" customWidth="1"/>
    <col min="3842" max="3842" width="1.33203125" style="241" customWidth="1"/>
    <col min="3843" max="3843" width="5.6640625" style="241" customWidth="1"/>
    <col min="3844" max="3844" width="1" style="241" customWidth="1"/>
    <col min="3845" max="3846" width="1.33203125" style="241" customWidth="1"/>
    <col min="3847" max="3847" width="2" style="241" customWidth="1"/>
    <col min="3848" max="3848" width="1.44140625" style="241" customWidth="1"/>
    <col min="3849" max="3849" width="1.6640625" style="241" customWidth="1"/>
    <col min="3850" max="3850" width="1.44140625" style="241" customWidth="1"/>
    <col min="3851" max="3852" width="2.33203125" style="241" customWidth="1"/>
    <col min="3853" max="3853" width="1" style="241" customWidth="1"/>
    <col min="3854" max="3854" width="5.6640625" style="241" customWidth="1"/>
    <col min="3855" max="3855" width="2.33203125" style="241" customWidth="1"/>
    <col min="3856" max="3856" width="1.6640625" style="241" customWidth="1"/>
    <col min="3857" max="3857" width="1.33203125" style="241" customWidth="1"/>
    <col min="3858" max="3858" width="1.44140625" style="241" customWidth="1"/>
    <col min="3859" max="3859" width="5.33203125" style="241" customWidth="1"/>
    <col min="3860" max="3860" width="1" style="241" customWidth="1"/>
    <col min="3861" max="3861" width="3.33203125" style="241" customWidth="1"/>
    <col min="3862" max="3862" width="1.33203125" style="241" customWidth="1"/>
    <col min="3863" max="3863" width="1" style="241" customWidth="1"/>
    <col min="3864" max="3864" width="1.33203125" style="241" customWidth="1"/>
    <col min="3865" max="3865" width="1" style="241" customWidth="1"/>
    <col min="3866" max="3866" width="1.33203125" style="241" customWidth="1"/>
    <col min="3867" max="3867" width="1.44140625" style="241" customWidth="1"/>
    <col min="3868" max="3868" width="3" style="241" customWidth="1"/>
    <col min="3869" max="3869" width="2.44140625" style="241" customWidth="1"/>
    <col min="3870" max="3870" width="4.33203125" style="241" customWidth="1"/>
    <col min="3871" max="3871" width="1" style="241" customWidth="1"/>
    <col min="3872" max="3873" width="1.33203125" style="241" customWidth="1"/>
    <col min="3874" max="3874" width="1" style="241" customWidth="1"/>
    <col min="3875" max="3875" width="4.33203125" style="241" customWidth="1"/>
    <col min="3876" max="3876" width="1" style="241" customWidth="1"/>
    <col min="3877" max="3877" width="2" style="241" customWidth="1"/>
    <col min="3878" max="3878" width="1.33203125" style="241" customWidth="1"/>
    <col min="3879" max="3879" width="2.44140625" style="241" customWidth="1"/>
    <col min="3880" max="3880" width="1" style="241" customWidth="1"/>
    <col min="3881" max="3881" width="1.33203125" style="241" customWidth="1"/>
    <col min="3882" max="3882" width="1.44140625" style="241" customWidth="1"/>
    <col min="3883" max="3883" width="1.6640625" style="241" customWidth="1"/>
    <col min="3884" max="3884" width="4.44140625" style="241" customWidth="1"/>
    <col min="3885" max="3885" width="1" style="241" customWidth="1"/>
    <col min="3886" max="3886" width="1.44140625" style="241" customWidth="1"/>
    <col min="3887" max="3887" width="1" style="241" customWidth="1"/>
    <col min="3888" max="3888" width="2.44140625" style="241" customWidth="1"/>
    <col min="3889" max="3889" width="1" style="241" customWidth="1"/>
    <col min="3890" max="3890" width="1.44140625" style="241" customWidth="1"/>
    <col min="3891" max="3892" width="2.44140625" style="241" customWidth="1"/>
    <col min="3893" max="3893" width="1.33203125" style="241" customWidth="1"/>
    <col min="3894" max="3894" width="4" style="241" customWidth="1"/>
    <col min="3895" max="3895" width="1.6640625" style="241" customWidth="1"/>
    <col min="3896" max="3896" width="1.33203125" style="241" customWidth="1"/>
    <col min="3897" max="3897" width="6.6640625" style="241" customWidth="1"/>
    <col min="3898" max="3898" width="1" style="241" customWidth="1"/>
    <col min="3899" max="3899" width="1.33203125" style="241" customWidth="1"/>
    <col min="3900" max="3900" width="1.6640625" style="241" customWidth="1"/>
    <col min="3901" max="3901" width="1.33203125" style="241" customWidth="1"/>
    <col min="3902" max="3902" width="1.44140625" style="241" customWidth="1"/>
    <col min="3903" max="3903" width="1.6640625" style="241" customWidth="1"/>
    <col min="3904" max="3904" width="1" style="241" customWidth="1"/>
    <col min="3905" max="3905" width="1.33203125" style="241" customWidth="1"/>
    <col min="3906" max="3906" width="1.6640625" style="241" customWidth="1"/>
    <col min="3907" max="3907" width="1" style="241" customWidth="1"/>
    <col min="3908" max="3908" width="3.44140625" style="241" customWidth="1"/>
    <col min="3909" max="3909" width="1" style="241" customWidth="1"/>
    <col min="3910" max="4097" width="6.6640625" style="241" customWidth="1"/>
    <col min="4098" max="4098" width="1.33203125" style="241" customWidth="1"/>
    <col min="4099" max="4099" width="5.6640625" style="241" customWidth="1"/>
    <col min="4100" max="4100" width="1" style="241" customWidth="1"/>
    <col min="4101" max="4102" width="1.33203125" style="241" customWidth="1"/>
    <col min="4103" max="4103" width="2" style="241" customWidth="1"/>
    <col min="4104" max="4104" width="1.44140625" style="241" customWidth="1"/>
    <col min="4105" max="4105" width="1.6640625" style="241" customWidth="1"/>
    <col min="4106" max="4106" width="1.44140625" style="241" customWidth="1"/>
    <col min="4107" max="4108" width="2.33203125" style="241" customWidth="1"/>
    <col min="4109" max="4109" width="1" style="241" customWidth="1"/>
    <col min="4110" max="4110" width="5.6640625" style="241" customWidth="1"/>
    <col min="4111" max="4111" width="2.33203125" style="241" customWidth="1"/>
    <col min="4112" max="4112" width="1.6640625" style="241" customWidth="1"/>
    <col min="4113" max="4113" width="1.33203125" style="241" customWidth="1"/>
    <col min="4114" max="4114" width="1.44140625" style="241" customWidth="1"/>
    <col min="4115" max="4115" width="5.33203125" style="241" customWidth="1"/>
    <col min="4116" max="4116" width="1" style="241" customWidth="1"/>
    <col min="4117" max="4117" width="3.33203125" style="241" customWidth="1"/>
    <col min="4118" max="4118" width="1.33203125" style="241" customWidth="1"/>
    <col min="4119" max="4119" width="1" style="241" customWidth="1"/>
    <col min="4120" max="4120" width="1.33203125" style="241" customWidth="1"/>
    <col min="4121" max="4121" width="1" style="241" customWidth="1"/>
    <col min="4122" max="4122" width="1.33203125" style="241" customWidth="1"/>
    <col min="4123" max="4123" width="1.44140625" style="241" customWidth="1"/>
    <col min="4124" max="4124" width="3" style="241" customWidth="1"/>
    <col min="4125" max="4125" width="2.44140625" style="241" customWidth="1"/>
    <col min="4126" max="4126" width="4.33203125" style="241" customWidth="1"/>
    <col min="4127" max="4127" width="1" style="241" customWidth="1"/>
    <col min="4128" max="4129" width="1.33203125" style="241" customWidth="1"/>
    <col min="4130" max="4130" width="1" style="241" customWidth="1"/>
    <col min="4131" max="4131" width="4.33203125" style="241" customWidth="1"/>
    <col min="4132" max="4132" width="1" style="241" customWidth="1"/>
    <col min="4133" max="4133" width="2" style="241" customWidth="1"/>
    <col min="4134" max="4134" width="1.33203125" style="241" customWidth="1"/>
    <col min="4135" max="4135" width="2.44140625" style="241" customWidth="1"/>
    <col min="4136" max="4136" width="1" style="241" customWidth="1"/>
    <col min="4137" max="4137" width="1.33203125" style="241" customWidth="1"/>
    <col min="4138" max="4138" width="1.44140625" style="241" customWidth="1"/>
    <col min="4139" max="4139" width="1.6640625" style="241" customWidth="1"/>
    <col min="4140" max="4140" width="4.44140625" style="241" customWidth="1"/>
    <col min="4141" max="4141" width="1" style="241" customWidth="1"/>
    <col min="4142" max="4142" width="1.44140625" style="241" customWidth="1"/>
    <col min="4143" max="4143" width="1" style="241" customWidth="1"/>
    <col min="4144" max="4144" width="2.44140625" style="241" customWidth="1"/>
    <col min="4145" max="4145" width="1" style="241" customWidth="1"/>
    <col min="4146" max="4146" width="1.44140625" style="241" customWidth="1"/>
    <col min="4147" max="4148" width="2.44140625" style="241" customWidth="1"/>
    <col min="4149" max="4149" width="1.33203125" style="241" customWidth="1"/>
    <col min="4150" max="4150" width="4" style="241" customWidth="1"/>
    <col min="4151" max="4151" width="1.6640625" style="241" customWidth="1"/>
    <col min="4152" max="4152" width="1.33203125" style="241" customWidth="1"/>
    <col min="4153" max="4153" width="6.6640625" style="241" customWidth="1"/>
    <col min="4154" max="4154" width="1" style="241" customWidth="1"/>
    <col min="4155" max="4155" width="1.33203125" style="241" customWidth="1"/>
    <col min="4156" max="4156" width="1.6640625" style="241" customWidth="1"/>
    <col min="4157" max="4157" width="1.33203125" style="241" customWidth="1"/>
    <col min="4158" max="4158" width="1.44140625" style="241" customWidth="1"/>
    <col min="4159" max="4159" width="1.6640625" style="241" customWidth="1"/>
    <col min="4160" max="4160" width="1" style="241" customWidth="1"/>
    <col min="4161" max="4161" width="1.33203125" style="241" customWidth="1"/>
    <col min="4162" max="4162" width="1.6640625" style="241" customWidth="1"/>
    <col min="4163" max="4163" width="1" style="241" customWidth="1"/>
    <col min="4164" max="4164" width="3.44140625" style="241" customWidth="1"/>
    <col min="4165" max="4165" width="1" style="241" customWidth="1"/>
    <col min="4166" max="4353" width="6.6640625" style="241" customWidth="1"/>
    <col min="4354" max="4354" width="1.33203125" style="241" customWidth="1"/>
    <col min="4355" max="4355" width="5.6640625" style="241" customWidth="1"/>
    <col min="4356" max="4356" width="1" style="241" customWidth="1"/>
    <col min="4357" max="4358" width="1.33203125" style="241" customWidth="1"/>
    <col min="4359" max="4359" width="2" style="241" customWidth="1"/>
    <col min="4360" max="4360" width="1.44140625" style="241" customWidth="1"/>
    <col min="4361" max="4361" width="1.6640625" style="241" customWidth="1"/>
    <col min="4362" max="4362" width="1.44140625" style="241" customWidth="1"/>
    <col min="4363" max="4364" width="2.33203125" style="241" customWidth="1"/>
    <col min="4365" max="4365" width="1" style="241" customWidth="1"/>
    <col min="4366" max="4366" width="5.6640625" style="241" customWidth="1"/>
    <col min="4367" max="4367" width="2.33203125" style="241" customWidth="1"/>
    <col min="4368" max="4368" width="1.6640625" style="241" customWidth="1"/>
    <col min="4369" max="4369" width="1.33203125" style="241" customWidth="1"/>
    <col min="4370" max="4370" width="1.44140625" style="241" customWidth="1"/>
    <col min="4371" max="4371" width="5.33203125" style="241" customWidth="1"/>
    <col min="4372" max="4372" width="1" style="241" customWidth="1"/>
    <col min="4373" max="4373" width="3.33203125" style="241" customWidth="1"/>
    <col min="4374" max="4374" width="1.33203125" style="241" customWidth="1"/>
    <col min="4375" max="4375" width="1" style="241" customWidth="1"/>
    <col min="4376" max="4376" width="1.33203125" style="241" customWidth="1"/>
    <col min="4377" max="4377" width="1" style="241" customWidth="1"/>
    <col min="4378" max="4378" width="1.33203125" style="241" customWidth="1"/>
    <col min="4379" max="4379" width="1.44140625" style="241" customWidth="1"/>
    <col min="4380" max="4380" width="3" style="241" customWidth="1"/>
    <col min="4381" max="4381" width="2.44140625" style="241" customWidth="1"/>
    <col min="4382" max="4382" width="4.33203125" style="241" customWidth="1"/>
    <col min="4383" max="4383" width="1" style="241" customWidth="1"/>
    <col min="4384" max="4385" width="1.33203125" style="241" customWidth="1"/>
    <col min="4386" max="4386" width="1" style="241" customWidth="1"/>
    <col min="4387" max="4387" width="4.33203125" style="241" customWidth="1"/>
    <col min="4388" max="4388" width="1" style="241" customWidth="1"/>
    <col min="4389" max="4389" width="2" style="241" customWidth="1"/>
    <col min="4390" max="4390" width="1.33203125" style="241" customWidth="1"/>
    <col min="4391" max="4391" width="2.44140625" style="241" customWidth="1"/>
    <col min="4392" max="4392" width="1" style="241" customWidth="1"/>
    <col min="4393" max="4393" width="1.33203125" style="241" customWidth="1"/>
    <col min="4394" max="4394" width="1.44140625" style="241" customWidth="1"/>
    <col min="4395" max="4395" width="1.6640625" style="241" customWidth="1"/>
    <col min="4396" max="4396" width="4.44140625" style="241" customWidth="1"/>
    <col min="4397" max="4397" width="1" style="241" customWidth="1"/>
    <col min="4398" max="4398" width="1.44140625" style="241" customWidth="1"/>
    <col min="4399" max="4399" width="1" style="241" customWidth="1"/>
    <col min="4400" max="4400" width="2.44140625" style="241" customWidth="1"/>
    <col min="4401" max="4401" width="1" style="241" customWidth="1"/>
    <col min="4402" max="4402" width="1.44140625" style="241" customWidth="1"/>
    <col min="4403" max="4404" width="2.44140625" style="241" customWidth="1"/>
    <col min="4405" max="4405" width="1.33203125" style="241" customWidth="1"/>
    <col min="4406" max="4406" width="4" style="241" customWidth="1"/>
    <col min="4407" max="4407" width="1.6640625" style="241" customWidth="1"/>
    <col min="4408" max="4408" width="1.33203125" style="241" customWidth="1"/>
    <col min="4409" max="4409" width="6.6640625" style="241" customWidth="1"/>
    <col min="4410" max="4410" width="1" style="241" customWidth="1"/>
    <col min="4411" max="4411" width="1.33203125" style="241" customWidth="1"/>
    <col min="4412" max="4412" width="1.6640625" style="241" customWidth="1"/>
    <col min="4413" max="4413" width="1.33203125" style="241" customWidth="1"/>
    <col min="4414" max="4414" width="1.44140625" style="241" customWidth="1"/>
    <col min="4415" max="4415" width="1.6640625" style="241" customWidth="1"/>
    <col min="4416" max="4416" width="1" style="241" customWidth="1"/>
    <col min="4417" max="4417" width="1.33203125" style="241" customWidth="1"/>
    <col min="4418" max="4418" width="1.6640625" style="241" customWidth="1"/>
    <col min="4419" max="4419" width="1" style="241" customWidth="1"/>
    <col min="4420" max="4420" width="3.44140625" style="241" customWidth="1"/>
    <col min="4421" max="4421" width="1" style="241" customWidth="1"/>
    <col min="4422" max="4609" width="6.6640625" style="241" customWidth="1"/>
    <col min="4610" max="4610" width="1.33203125" style="241" customWidth="1"/>
    <col min="4611" max="4611" width="5.6640625" style="241" customWidth="1"/>
    <col min="4612" max="4612" width="1" style="241" customWidth="1"/>
    <col min="4613" max="4614" width="1.33203125" style="241" customWidth="1"/>
    <col min="4615" max="4615" width="2" style="241" customWidth="1"/>
    <col min="4616" max="4616" width="1.44140625" style="241" customWidth="1"/>
    <col min="4617" max="4617" width="1.6640625" style="241" customWidth="1"/>
    <col min="4618" max="4618" width="1.44140625" style="241" customWidth="1"/>
    <col min="4619" max="4620" width="2.33203125" style="241" customWidth="1"/>
    <col min="4621" max="4621" width="1" style="241" customWidth="1"/>
    <col min="4622" max="4622" width="5.6640625" style="241" customWidth="1"/>
    <col min="4623" max="4623" width="2.33203125" style="241" customWidth="1"/>
    <col min="4624" max="4624" width="1.6640625" style="241" customWidth="1"/>
    <col min="4625" max="4625" width="1.33203125" style="241" customWidth="1"/>
    <col min="4626" max="4626" width="1.44140625" style="241" customWidth="1"/>
    <col min="4627" max="4627" width="5.33203125" style="241" customWidth="1"/>
    <col min="4628" max="4628" width="1" style="241" customWidth="1"/>
    <col min="4629" max="4629" width="3.33203125" style="241" customWidth="1"/>
    <col min="4630" max="4630" width="1.33203125" style="241" customWidth="1"/>
    <col min="4631" max="4631" width="1" style="241" customWidth="1"/>
    <col min="4632" max="4632" width="1.33203125" style="241" customWidth="1"/>
    <col min="4633" max="4633" width="1" style="241" customWidth="1"/>
    <col min="4634" max="4634" width="1.33203125" style="241" customWidth="1"/>
    <col min="4635" max="4635" width="1.44140625" style="241" customWidth="1"/>
    <col min="4636" max="4636" width="3" style="241" customWidth="1"/>
    <col min="4637" max="4637" width="2.44140625" style="241" customWidth="1"/>
    <col min="4638" max="4638" width="4.33203125" style="241" customWidth="1"/>
    <col min="4639" max="4639" width="1" style="241" customWidth="1"/>
    <col min="4640" max="4641" width="1.33203125" style="241" customWidth="1"/>
    <col min="4642" max="4642" width="1" style="241" customWidth="1"/>
    <col min="4643" max="4643" width="4.33203125" style="241" customWidth="1"/>
    <col min="4644" max="4644" width="1" style="241" customWidth="1"/>
    <col min="4645" max="4645" width="2" style="241" customWidth="1"/>
    <col min="4646" max="4646" width="1.33203125" style="241" customWidth="1"/>
    <col min="4647" max="4647" width="2.44140625" style="241" customWidth="1"/>
    <col min="4648" max="4648" width="1" style="241" customWidth="1"/>
    <col min="4649" max="4649" width="1.33203125" style="241" customWidth="1"/>
    <col min="4650" max="4650" width="1.44140625" style="241" customWidth="1"/>
    <col min="4651" max="4651" width="1.6640625" style="241" customWidth="1"/>
    <col min="4652" max="4652" width="4.44140625" style="241" customWidth="1"/>
    <col min="4653" max="4653" width="1" style="241" customWidth="1"/>
    <col min="4654" max="4654" width="1.44140625" style="241" customWidth="1"/>
    <col min="4655" max="4655" width="1" style="241" customWidth="1"/>
    <col min="4656" max="4656" width="2.44140625" style="241" customWidth="1"/>
    <col min="4657" max="4657" width="1" style="241" customWidth="1"/>
    <col min="4658" max="4658" width="1.44140625" style="241" customWidth="1"/>
    <col min="4659" max="4660" width="2.44140625" style="241" customWidth="1"/>
    <col min="4661" max="4661" width="1.33203125" style="241" customWidth="1"/>
    <col min="4662" max="4662" width="4" style="241" customWidth="1"/>
    <col min="4663" max="4663" width="1.6640625" style="241" customWidth="1"/>
    <col min="4664" max="4664" width="1.33203125" style="241" customWidth="1"/>
    <col min="4665" max="4665" width="6.6640625" style="241" customWidth="1"/>
    <col min="4666" max="4666" width="1" style="241" customWidth="1"/>
    <col min="4667" max="4667" width="1.33203125" style="241" customWidth="1"/>
    <col min="4668" max="4668" width="1.6640625" style="241" customWidth="1"/>
    <col min="4669" max="4669" width="1.33203125" style="241" customWidth="1"/>
    <col min="4670" max="4670" width="1.44140625" style="241" customWidth="1"/>
    <col min="4671" max="4671" width="1.6640625" style="241" customWidth="1"/>
    <col min="4672" max="4672" width="1" style="241" customWidth="1"/>
    <col min="4673" max="4673" width="1.33203125" style="241" customWidth="1"/>
    <col min="4674" max="4674" width="1.6640625" style="241" customWidth="1"/>
    <col min="4675" max="4675" width="1" style="241" customWidth="1"/>
    <col min="4676" max="4676" width="3.44140625" style="241" customWidth="1"/>
    <col min="4677" max="4677" width="1" style="241" customWidth="1"/>
    <col min="4678" max="4865" width="6.6640625" style="241" customWidth="1"/>
    <col min="4866" max="4866" width="1.33203125" style="241" customWidth="1"/>
    <col min="4867" max="4867" width="5.6640625" style="241" customWidth="1"/>
    <col min="4868" max="4868" width="1" style="241" customWidth="1"/>
    <col min="4869" max="4870" width="1.33203125" style="241" customWidth="1"/>
    <col min="4871" max="4871" width="2" style="241" customWidth="1"/>
    <col min="4872" max="4872" width="1.44140625" style="241" customWidth="1"/>
    <col min="4873" max="4873" width="1.6640625" style="241" customWidth="1"/>
    <col min="4874" max="4874" width="1.44140625" style="241" customWidth="1"/>
    <col min="4875" max="4876" width="2.33203125" style="241" customWidth="1"/>
    <col min="4877" max="4877" width="1" style="241" customWidth="1"/>
    <col min="4878" max="4878" width="5.6640625" style="241" customWidth="1"/>
    <col min="4879" max="4879" width="2.33203125" style="241" customWidth="1"/>
    <col min="4880" max="4880" width="1.6640625" style="241" customWidth="1"/>
    <col min="4881" max="4881" width="1.33203125" style="241" customWidth="1"/>
    <col min="4882" max="4882" width="1.44140625" style="241" customWidth="1"/>
    <col min="4883" max="4883" width="5.33203125" style="241" customWidth="1"/>
    <col min="4884" max="4884" width="1" style="241" customWidth="1"/>
    <col min="4885" max="4885" width="3.33203125" style="241" customWidth="1"/>
    <col min="4886" max="4886" width="1.33203125" style="241" customWidth="1"/>
    <col min="4887" max="4887" width="1" style="241" customWidth="1"/>
    <col min="4888" max="4888" width="1.33203125" style="241" customWidth="1"/>
    <col min="4889" max="4889" width="1" style="241" customWidth="1"/>
    <col min="4890" max="4890" width="1.33203125" style="241" customWidth="1"/>
    <col min="4891" max="4891" width="1.44140625" style="241" customWidth="1"/>
    <col min="4892" max="4892" width="3" style="241" customWidth="1"/>
    <col min="4893" max="4893" width="2.44140625" style="241" customWidth="1"/>
    <col min="4894" max="4894" width="4.33203125" style="241" customWidth="1"/>
    <col min="4895" max="4895" width="1" style="241" customWidth="1"/>
    <col min="4896" max="4897" width="1.33203125" style="241" customWidth="1"/>
    <col min="4898" max="4898" width="1" style="241" customWidth="1"/>
    <col min="4899" max="4899" width="4.33203125" style="241" customWidth="1"/>
    <col min="4900" max="4900" width="1" style="241" customWidth="1"/>
    <col min="4901" max="4901" width="2" style="241" customWidth="1"/>
    <col min="4902" max="4902" width="1.33203125" style="241" customWidth="1"/>
    <col min="4903" max="4903" width="2.44140625" style="241" customWidth="1"/>
    <col min="4904" max="4904" width="1" style="241" customWidth="1"/>
    <col min="4905" max="4905" width="1.33203125" style="241" customWidth="1"/>
    <col min="4906" max="4906" width="1.44140625" style="241" customWidth="1"/>
    <col min="4907" max="4907" width="1.6640625" style="241" customWidth="1"/>
    <col min="4908" max="4908" width="4.44140625" style="241" customWidth="1"/>
    <col min="4909" max="4909" width="1" style="241" customWidth="1"/>
    <col min="4910" max="4910" width="1.44140625" style="241" customWidth="1"/>
    <col min="4911" max="4911" width="1" style="241" customWidth="1"/>
    <col min="4912" max="4912" width="2.44140625" style="241" customWidth="1"/>
    <col min="4913" max="4913" width="1" style="241" customWidth="1"/>
    <col min="4914" max="4914" width="1.44140625" style="241" customWidth="1"/>
    <col min="4915" max="4916" width="2.44140625" style="241" customWidth="1"/>
    <col min="4917" max="4917" width="1.33203125" style="241" customWidth="1"/>
    <col min="4918" max="4918" width="4" style="241" customWidth="1"/>
    <col min="4919" max="4919" width="1.6640625" style="241" customWidth="1"/>
    <col min="4920" max="4920" width="1.33203125" style="241" customWidth="1"/>
    <col min="4921" max="4921" width="6.6640625" style="241" customWidth="1"/>
    <col min="4922" max="4922" width="1" style="241" customWidth="1"/>
    <col min="4923" max="4923" width="1.33203125" style="241" customWidth="1"/>
    <col min="4924" max="4924" width="1.6640625" style="241" customWidth="1"/>
    <col min="4925" max="4925" width="1.33203125" style="241" customWidth="1"/>
    <col min="4926" max="4926" width="1.44140625" style="241" customWidth="1"/>
    <col min="4927" max="4927" width="1.6640625" style="241" customWidth="1"/>
    <col min="4928" max="4928" width="1" style="241" customWidth="1"/>
    <col min="4929" max="4929" width="1.33203125" style="241" customWidth="1"/>
    <col min="4930" max="4930" width="1.6640625" style="241" customWidth="1"/>
    <col min="4931" max="4931" width="1" style="241" customWidth="1"/>
    <col min="4932" max="4932" width="3.44140625" style="241" customWidth="1"/>
    <col min="4933" max="4933" width="1" style="241" customWidth="1"/>
    <col min="4934" max="5121" width="6.6640625" style="241" customWidth="1"/>
    <col min="5122" max="5122" width="1.33203125" style="241" customWidth="1"/>
    <col min="5123" max="5123" width="5.6640625" style="241" customWidth="1"/>
    <col min="5124" max="5124" width="1" style="241" customWidth="1"/>
    <col min="5125" max="5126" width="1.33203125" style="241" customWidth="1"/>
    <col min="5127" max="5127" width="2" style="241" customWidth="1"/>
    <col min="5128" max="5128" width="1.44140625" style="241" customWidth="1"/>
    <col min="5129" max="5129" width="1.6640625" style="241" customWidth="1"/>
    <col min="5130" max="5130" width="1.44140625" style="241" customWidth="1"/>
    <col min="5131" max="5132" width="2.33203125" style="241" customWidth="1"/>
    <col min="5133" max="5133" width="1" style="241" customWidth="1"/>
    <col min="5134" max="5134" width="5.6640625" style="241" customWidth="1"/>
    <col min="5135" max="5135" width="2.33203125" style="241" customWidth="1"/>
    <col min="5136" max="5136" width="1.6640625" style="241" customWidth="1"/>
    <col min="5137" max="5137" width="1.33203125" style="241" customWidth="1"/>
    <col min="5138" max="5138" width="1.44140625" style="241" customWidth="1"/>
    <col min="5139" max="5139" width="5.33203125" style="241" customWidth="1"/>
    <col min="5140" max="5140" width="1" style="241" customWidth="1"/>
    <col min="5141" max="5141" width="3.33203125" style="241" customWidth="1"/>
    <col min="5142" max="5142" width="1.33203125" style="241" customWidth="1"/>
    <col min="5143" max="5143" width="1" style="241" customWidth="1"/>
    <col min="5144" max="5144" width="1.33203125" style="241" customWidth="1"/>
    <col min="5145" max="5145" width="1" style="241" customWidth="1"/>
    <col min="5146" max="5146" width="1.33203125" style="241" customWidth="1"/>
    <col min="5147" max="5147" width="1.44140625" style="241" customWidth="1"/>
    <col min="5148" max="5148" width="3" style="241" customWidth="1"/>
    <col min="5149" max="5149" width="2.44140625" style="241" customWidth="1"/>
    <col min="5150" max="5150" width="4.33203125" style="241" customWidth="1"/>
    <col min="5151" max="5151" width="1" style="241" customWidth="1"/>
    <col min="5152" max="5153" width="1.33203125" style="241" customWidth="1"/>
    <col min="5154" max="5154" width="1" style="241" customWidth="1"/>
    <col min="5155" max="5155" width="4.33203125" style="241" customWidth="1"/>
    <col min="5156" max="5156" width="1" style="241" customWidth="1"/>
    <col min="5157" max="5157" width="2" style="241" customWidth="1"/>
    <col min="5158" max="5158" width="1.33203125" style="241" customWidth="1"/>
    <col min="5159" max="5159" width="2.44140625" style="241" customWidth="1"/>
    <col min="5160" max="5160" width="1" style="241" customWidth="1"/>
    <col min="5161" max="5161" width="1.33203125" style="241" customWidth="1"/>
    <col min="5162" max="5162" width="1.44140625" style="241" customWidth="1"/>
    <col min="5163" max="5163" width="1.6640625" style="241" customWidth="1"/>
    <col min="5164" max="5164" width="4.44140625" style="241" customWidth="1"/>
    <col min="5165" max="5165" width="1" style="241" customWidth="1"/>
    <col min="5166" max="5166" width="1.44140625" style="241" customWidth="1"/>
    <col min="5167" max="5167" width="1" style="241" customWidth="1"/>
    <col min="5168" max="5168" width="2.44140625" style="241" customWidth="1"/>
    <col min="5169" max="5169" width="1" style="241" customWidth="1"/>
    <col min="5170" max="5170" width="1.44140625" style="241" customWidth="1"/>
    <col min="5171" max="5172" width="2.44140625" style="241" customWidth="1"/>
    <col min="5173" max="5173" width="1.33203125" style="241" customWidth="1"/>
    <col min="5174" max="5174" width="4" style="241" customWidth="1"/>
    <col min="5175" max="5175" width="1.6640625" style="241" customWidth="1"/>
    <col min="5176" max="5176" width="1.33203125" style="241" customWidth="1"/>
    <col min="5177" max="5177" width="6.6640625" style="241" customWidth="1"/>
    <col min="5178" max="5178" width="1" style="241" customWidth="1"/>
    <col min="5179" max="5179" width="1.33203125" style="241" customWidth="1"/>
    <col min="5180" max="5180" width="1.6640625" style="241" customWidth="1"/>
    <col min="5181" max="5181" width="1.33203125" style="241" customWidth="1"/>
    <col min="5182" max="5182" width="1.44140625" style="241" customWidth="1"/>
    <col min="5183" max="5183" width="1.6640625" style="241" customWidth="1"/>
    <col min="5184" max="5184" width="1" style="241" customWidth="1"/>
    <col min="5185" max="5185" width="1.33203125" style="241" customWidth="1"/>
    <col min="5186" max="5186" width="1.6640625" style="241" customWidth="1"/>
    <col min="5187" max="5187" width="1" style="241" customWidth="1"/>
    <col min="5188" max="5188" width="3.44140625" style="241" customWidth="1"/>
    <col min="5189" max="5189" width="1" style="241" customWidth="1"/>
    <col min="5190" max="5377" width="6.6640625" style="241" customWidth="1"/>
    <col min="5378" max="5378" width="1.33203125" style="241" customWidth="1"/>
    <col min="5379" max="5379" width="5.6640625" style="241" customWidth="1"/>
    <col min="5380" max="5380" width="1" style="241" customWidth="1"/>
    <col min="5381" max="5382" width="1.33203125" style="241" customWidth="1"/>
    <col min="5383" max="5383" width="2" style="241" customWidth="1"/>
    <col min="5384" max="5384" width="1.44140625" style="241" customWidth="1"/>
    <col min="5385" max="5385" width="1.6640625" style="241" customWidth="1"/>
    <col min="5386" max="5386" width="1.44140625" style="241" customWidth="1"/>
    <col min="5387" max="5388" width="2.33203125" style="241" customWidth="1"/>
    <col min="5389" max="5389" width="1" style="241" customWidth="1"/>
    <col min="5390" max="5390" width="5.6640625" style="241" customWidth="1"/>
    <col min="5391" max="5391" width="2.33203125" style="241" customWidth="1"/>
    <col min="5392" max="5392" width="1.6640625" style="241" customWidth="1"/>
    <col min="5393" max="5393" width="1.33203125" style="241" customWidth="1"/>
    <col min="5394" max="5394" width="1.44140625" style="241" customWidth="1"/>
    <col min="5395" max="5395" width="5.33203125" style="241" customWidth="1"/>
    <col min="5396" max="5396" width="1" style="241" customWidth="1"/>
    <col min="5397" max="5397" width="3.33203125" style="241" customWidth="1"/>
    <col min="5398" max="5398" width="1.33203125" style="241" customWidth="1"/>
    <col min="5399" max="5399" width="1" style="241" customWidth="1"/>
    <col min="5400" max="5400" width="1.33203125" style="241" customWidth="1"/>
    <col min="5401" max="5401" width="1" style="241" customWidth="1"/>
    <col min="5402" max="5402" width="1.33203125" style="241" customWidth="1"/>
    <col min="5403" max="5403" width="1.44140625" style="241" customWidth="1"/>
    <col min="5404" max="5404" width="3" style="241" customWidth="1"/>
    <col min="5405" max="5405" width="2.44140625" style="241" customWidth="1"/>
    <col min="5406" max="5406" width="4.33203125" style="241" customWidth="1"/>
    <col min="5407" max="5407" width="1" style="241" customWidth="1"/>
    <col min="5408" max="5409" width="1.33203125" style="241" customWidth="1"/>
    <col min="5410" max="5410" width="1" style="241" customWidth="1"/>
    <col min="5411" max="5411" width="4.33203125" style="241" customWidth="1"/>
    <col min="5412" max="5412" width="1" style="241" customWidth="1"/>
    <col min="5413" max="5413" width="2" style="241" customWidth="1"/>
    <col min="5414" max="5414" width="1.33203125" style="241" customWidth="1"/>
    <col min="5415" max="5415" width="2.44140625" style="241" customWidth="1"/>
    <col min="5416" max="5416" width="1" style="241" customWidth="1"/>
    <col min="5417" max="5417" width="1.33203125" style="241" customWidth="1"/>
    <col min="5418" max="5418" width="1.44140625" style="241" customWidth="1"/>
    <col min="5419" max="5419" width="1.6640625" style="241" customWidth="1"/>
    <col min="5420" max="5420" width="4.44140625" style="241" customWidth="1"/>
    <col min="5421" max="5421" width="1" style="241" customWidth="1"/>
    <col min="5422" max="5422" width="1.44140625" style="241" customWidth="1"/>
    <col min="5423" max="5423" width="1" style="241" customWidth="1"/>
    <col min="5424" max="5424" width="2.44140625" style="241" customWidth="1"/>
    <col min="5425" max="5425" width="1" style="241" customWidth="1"/>
    <col min="5426" max="5426" width="1.44140625" style="241" customWidth="1"/>
    <col min="5427" max="5428" width="2.44140625" style="241" customWidth="1"/>
    <col min="5429" max="5429" width="1.33203125" style="241" customWidth="1"/>
    <col min="5430" max="5430" width="4" style="241" customWidth="1"/>
    <col min="5431" max="5431" width="1.6640625" style="241" customWidth="1"/>
    <col min="5432" max="5432" width="1.33203125" style="241" customWidth="1"/>
    <col min="5433" max="5433" width="6.6640625" style="241" customWidth="1"/>
    <col min="5434" max="5434" width="1" style="241" customWidth="1"/>
    <col min="5435" max="5435" width="1.33203125" style="241" customWidth="1"/>
    <col min="5436" max="5436" width="1.6640625" style="241" customWidth="1"/>
    <col min="5437" max="5437" width="1.33203125" style="241" customWidth="1"/>
    <col min="5438" max="5438" width="1.44140625" style="241" customWidth="1"/>
    <col min="5439" max="5439" width="1.6640625" style="241" customWidth="1"/>
    <col min="5440" max="5440" width="1" style="241" customWidth="1"/>
    <col min="5441" max="5441" width="1.33203125" style="241" customWidth="1"/>
    <col min="5442" max="5442" width="1.6640625" style="241" customWidth="1"/>
    <col min="5443" max="5443" width="1" style="241" customWidth="1"/>
    <col min="5444" max="5444" width="3.44140625" style="241" customWidth="1"/>
    <col min="5445" max="5445" width="1" style="241" customWidth="1"/>
    <col min="5446" max="5633" width="6.6640625" style="241" customWidth="1"/>
    <col min="5634" max="5634" width="1.33203125" style="241" customWidth="1"/>
    <col min="5635" max="5635" width="5.6640625" style="241" customWidth="1"/>
    <col min="5636" max="5636" width="1" style="241" customWidth="1"/>
    <col min="5637" max="5638" width="1.33203125" style="241" customWidth="1"/>
    <col min="5639" max="5639" width="2" style="241" customWidth="1"/>
    <col min="5640" max="5640" width="1.44140625" style="241" customWidth="1"/>
    <col min="5641" max="5641" width="1.6640625" style="241" customWidth="1"/>
    <col min="5642" max="5642" width="1.44140625" style="241" customWidth="1"/>
    <col min="5643" max="5644" width="2.33203125" style="241" customWidth="1"/>
    <col min="5645" max="5645" width="1" style="241" customWidth="1"/>
    <col min="5646" max="5646" width="5.6640625" style="241" customWidth="1"/>
    <col min="5647" max="5647" width="2.33203125" style="241" customWidth="1"/>
    <col min="5648" max="5648" width="1.6640625" style="241" customWidth="1"/>
    <col min="5649" max="5649" width="1.33203125" style="241" customWidth="1"/>
    <col min="5650" max="5650" width="1.44140625" style="241" customWidth="1"/>
    <col min="5651" max="5651" width="5.33203125" style="241" customWidth="1"/>
    <col min="5652" max="5652" width="1" style="241" customWidth="1"/>
    <col min="5653" max="5653" width="3.33203125" style="241" customWidth="1"/>
    <col min="5654" max="5654" width="1.33203125" style="241" customWidth="1"/>
    <col min="5655" max="5655" width="1" style="241" customWidth="1"/>
    <col min="5656" max="5656" width="1.33203125" style="241" customWidth="1"/>
    <col min="5657" max="5657" width="1" style="241" customWidth="1"/>
    <col min="5658" max="5658" width="1.33203125" style="241" customWidth="1"/>
    <col min="5659" max="5659" width="1.44140625" style="241" customWidth="1"/>
    <col min="5660" max="5660" width="3" style="241" customWidth="1"/>
    <col min="5661" max="5661" width="2.44140625" style="241" customWidth="1"/>
    <col min="5662" max="5662" width="4.33203125" style="241" customWidth="1"/>
    <col min="5663" max="5663" width="1" style="241" customWidth="1"/>
    <col min="5664" max="5665" width="1.33203125" style="241" customWidth="1"/>
    <col min="5666" max="5666" width="1" style="241" customWidth="1"/>
    <col min="5667" max="5667" width="4.33203125" style="241" customWidth="1"/>
    <col min="5668" max="5668" width="1" style="241" customWidth="1"/>
    <col min="5669" max="5669" width="2" style="241" customWidth="1"/>
    <col min="5670" max="5670" width="1.33203125" style="241" customWidth="1"/>
    <col min="5671" max="5671" width="2.44140625" style="241" customWidth="1"/>
    <col min="5672" max="5672" width="1" style="241" customWidth="1"/>
    <col min="5673" max="5673" width="1.33203125" style="241" customWidth="1"/>
    <col min="5674" max="5674" width="1.44140625" style="241" customWidth="1"/>
    <col min="5675" max="5675" width="1.6640625" style="241" customWidth="1"/>
    <col min="5676" max="5676" width="4.44140625" style="241" customWidth="1"/>
    <col min="5677" max="5677" width="1" style="241" customWidth="1"/>
    <col min="5678" max="5678" width="1.44140625" style="241" customWidth="1"/>
    <col min="5679" max="5679" width="1" style="241" customWidth="1"/>
    <col min="5680" max="5680" width="2.44140625" style="241" customWidth="1"/>
    <col min="5681" max="5681" width="1" style="241" customWidth="1"/>
    <col min="5682" max="5682" width="1.44140625" style="241" customWidth="1"/>
    <col min="5683" max="5684" width="2.44140625" style="241" customWidth="1"/>
    <col min="5685" max="5685" width="1.33203125" style="241" customWidth="1"/>
    <col min="5686" max="5686" width="4" style="241" customWidth="1"/>
    <col min="5687" max="5687" width="1.6640625" style="241" customWidth="1"/>
    <col min="5688" max="5688" width="1.33203125" style="241" customWidth="1"/>
    <col min="5689" max="5689" width="6.6640625" style="241" customWidth="1"/>
    <col min="5690" max="5690" width="1" style="241" customWidth="1"/>
    <col min="5691" max="5691" width="1.33203125" style="241" customWidth="1"/>
    <col min="5692" max="5692" width="1.6640625" style="241" customWidth="1"/>
    <col min="5693" max="5693" width="1.33203125" style="241" customWidth="1"/>
    <col min="5694" max="5694" width="1.44140625" style="241" customWidth="1"/>
    <col min="5695" max="5695" width="1.6640625" style="241" customWidth="1"/>
    <col min="5696" max="5696" width="1" style="241" customWidth="1"/>
    <col min="5697" max="5697" width="1.33203125" style="241" customWidth="1"/>
    <col min="5698" max="5698" width="1.6640625" style="241" customWidth="1"/>
    <col min="5699" max="5699" width="1" style="241" customWidth="1"/>
    <col min="5700" max="5700" width="3.44140625" style="241" customWidth="1"/>
    <col min="5701" max="5701" width="1" style="241" customWidth="1"/>
    <col min="5702" max="5889" width="6.6640625" style="241" customWidth="1"/>
    <col min="5890" max="5890" width="1.33203125" style="241" customWidth="1"/>
    <col min="5891" max="5891" width="5.6640625" style="241" customWidth="1"/>
    <col min="5892" max="5892" width="1" style="241" customWidth="1"/>
    <col min="5893" max="5894" width="1.33203125" style="241" customWidth="1"/>
    <col min="5895" max="5895" width="2" style="241" customWidth="1"/>
    <col min="5896" max="5896" width="1.44140625" style="241" customWidth="1"/>
    <col min="5897" max="5897" width="1.6640625" style="241" customWidth="1"/>
    <col min="5898" max="5898" width="1.44140625" style="241" customWidth="1"/>
    <col min="5899" max="5900" width="2.33203125" style="241" customWidth="1"/>
    <col min="5901" max="5901" width="1" style="241" customWidth="1"/>
    <col min="5902" max="5902" width="5.6640625" style="241" customWidth="1"/>
    <col min="5903" max="5903" width="2.33203125" style="241" customWidth="1"/>
    <col min="5904" max="5904" width="1.6640625" style="241" customWidth="1"/>
    <col min="5905" max="5905" width="1.33203125" style="241" customWidth="1"/>
    <col min="5906" max="5906" width="1.44140625" style="241" customWidth="1"/>
    <col min="5907" max="5907" width="5.33203125" style="241" customWidth="1"/>
    <col min="5908" max="5908" width="1" style="241" customWidth="1"/>
    <col min="5909" max="5909" width="3.33203125" style="241" customWidth="1"/>
    <col min="5910" max="5910" width="1.33203125" style="241" customWidth="1"/>
    <col min="5911" max="5911" width="1" style="241" customWidth="1"/>
    <col min="5912" max="5912" width="1.33203125" style="241" customWidth="1"/>
    <col min="5913" max="5913" width="1" style="241" customWidth="1"/>
    <col min="5914" max="5914" width="1.33203125" style="241" customWidth="1"/>
    <col min="5915" max="5915" width="1.44140625" style="241" customWidth="1"/>
    <col min="5916" max="5916" width="3" style="241" customWidth="1"/>
    <col min="5917" max="5917" width="2.44140625" style="241" customWidth="1"/>
    <col min="5918" max="5918" width="4.33203125" style="241" customWidth="1"/>
    <col min="5919" max="5919" width="1" style="241" customWidth="1"/>
    <col min="5920" max="5921" width="1.33203125" style="241" customWidth="1"/>
    <col min="5922" max="5922" width="1" style="241" customWidth="1"/>
    <col min="5923" max="5923" width="4.33203125" style="241" customWidth="1"/>
    <col min="5924" max="5924" width="1" style="241" customWidth="1"/>
    <col min="5925" max="5925" width="2" style="241" customWidth="1"/>
    <col min="5926" max="5926" width="1.33203125" style="241" customWidth="1"/>
    <col min="5927" max="5927" width="2.44140625" style="241" customWidth="1"/>
    <col min="5928" max="5928" width="1" style="241" customWidth="1"/>
    <col min="5929" max="5929" width="1.33203125" style="241" customWidth="1"/>
    <col min="5930" max="5930" width="1.44140625" style="241" customWidth="1"/>
    <col min="5931" max="5931" width="1.6640625" style="241" customWidth="1"/>
    <col min="5932" max="5932" width="4.44140625" style="241" customWidth="1"/>
    <col min="5933" max="5933" width="1" style="241" customWidth="1"/>
    <col min="5934" max="5934" width="1.44140625" style="241" customWidth="1"/>
    <col min="5935" max="5935" width="1" style="241" customWidth="1"/>
    <col min="5936" max="5936" width="2.44140625" style="241" customWidth="1"/>
    <col min="5937" max="5937" width="1" style="241" customWidth="1"/>
    <col min="5938" max="5938" width="1.44140625" style="241" customWidth="1"/>
    <col min="5939" max="5940" width="2.44140625" style="241" customWidth="1"/>
    <col min="5941" max="5941" width="1.33203125" style="241" customWidth="1"/>
    <col min="5942" max="5942" width="4" style="241" customWidth="1"/>
    <col min="5943" max="5943" width="1.6640625" style="241" customWidth="1"/>
    <col min="5944" max="5944" width="1.33203125" style="241" customWidth="1"/>
    <col min="5945" max="5945" width="6.6640625" style="241" customWidth="1"/>
    <col min="5946" max="5946" width="1" style="241" customWidth="1"/>
    <col min="5947" max="5947" width="1.33203125" style="241" customWidth="1"/>
    <col min="5948" max="5948" width="1.6640625" style="241" customWidth="1"/>
    <col min="5949" max="5949" width="1.33203125" style="241" customWidth="1"/>
    <col min="5950" max="5950" width="1.44140625" style="241" customWidth="1"/>
    <col min="5951" max="5951" width="1.6640625" style="241" customWidth="1"/>
    <col min="5952" max="5952" width="1" style="241" customWidth="1"/>
    <col min="5953" max="5953" width="1.33203125" style="241" customWidth="1"/>
    <col min="5954" max="5954" width="1.6640625" style="241" customWidth="1"/>
    <col min="5955" max="5955" width="1" style="241" customWidth="1"/>
    <col min="5956" max="5956" width="3.44140625" style="241" customWidth="1"/>
    <col min="5957" max="5957" width="1" style="241" customWidth="1"/>
    <col min="5958" max="6145" width="6.6640625" style="241" customWidth="1"/>
    <col min="6146" max="6146" width="1.33203125" style="241" customWidth="1"/>
    <col min="6147" max="6147" width="5.6640625" style="241" customWidth="1"/>
    <col min="6148" max="6148" width="1" style="241" customWidth="1"/>
    <col min="6149" max="6150" width="1.33203125" style="241" customWidth="1"/>
    <col min="6151" max="6151" width="2" style="241" customWidth="1"/>
    <col min="6152" max="6152" width="1.44140625" style="241" customWidth="1"/>
    <col min="6153" max="6153" width="1.6640625" style="241" customWidth="1"/>
    <col min="6154" max="6154" width="1.44140625" style="241" customWidth="1"/>
    <col min="6155" max="6156" width="2.33203125" style="241" customWidth="1"/>
    <col min="6157" max="6157" width="1" style="241" customWidth="1"/>
    <col min="6158" max="6158" width="5.6640625" style="241" customWidth="1"/>
    <col min="6159" max="6159" width="2.33203125" style="241" customWidth="1"/>
    <col min="6160" max="6160" width="1.6640625" style="241" customWidth="1"/>
    <col min="6161" max="6161" width="1.33203125" style="241" customWidth="1"/>
    <col min="6162" max="6162" width="1.44140625" style="241" customWidth="1"/>
    <col min="6163" max="6163" width="5.33203125" style="241" customWidth="1"/>
    <col min="6164" max="6164" width="1" style="241" customWidth="1"/>
    <col min="6165" max="6165" width="3.33203125" style="241" customWidth="1"/>
    <col min="6166" max="6166" width="1.33203125" style="241" customWidth="1"/>
    <col min="6167" max="6167" width="1" style="241" customWidth="1"/>
    <col min="6168" max="6168" width="1.33203125" style="241" customWidth="1"/>
    <col min="6169" max="6169" width="1" style="241" customWidth="1"/>
    <col min="6170" max="6170" width="1.33203125" style="241" customWidth="1"/>
    <col min="6171" max="6171" width="1.44140625" style="241" customWidth="1"/>
    <col min="6172" max="6172" width="3" style="241" customWidth="1"/>
    <col min="6173" max="6173" width="2.44140625" style="241" customWidth="1"/>
    <col min="6174" max="6174" width="4.33203125" style="241" customWidth="1"/>
    <col min="6175" max="6175" width="1" style="241" customWidth="1"/>
    <col min="6176" max="6177" width="1.33203125" style="241" customWidth="1"/>
    <col min="6178" max="6178" width="1" style="241" customWidth="1"/>
    <col min="6179" max="6179" width="4.33203125" style="241" customWidth="1"/>
    <col min="6180" max="6180" width="1" style="241" customWidth="1"/>
    <col min="6181" max="6181" width="2" style="241" customWidth="1"/>
    <col min="6182" max="6182" width="1.33203125" style="241" customWidth="1"/>
    <col min="6183" max="6183" width="2.44140625" style="241" customWidth="1"/>
    <col min="6184" max="6184" width="1" style="241" customWidth="1"/>
    <col min="6185" max="6185" width="1.33203125" style="241" customWidth="1"/>
    <col min="6186" max="6186" width="1.44140625" style="241" customWidth="1"/>
    <col min="6187" max="6187" width="1.6640625" style="241" customWidth="1"/>
    <col min="6188" max="6188" width="4.44140625" style="241" customWidth="1"/>
    <col min="6189" max="6189" width="1" style="241" customWidth="1"/>
    <col min="6190" max="6190" width="1.44140625" style="241" customWidth="1"/>
    <col min="6191" max="6191" width="1" style="241" customWidth="1"/>
    <col min="6192" max="6192" width="2.44140625" style="241" customWidth="1"/>
    <col min="6193" max="6193" width="1" style="241" customWidth="1"/>
    <col min="6194" max="6194" width="1.44140625" style="241" customWidth="1"/>
    <col min="6195" max="6196" width="2.44140625" style="241" customWidth="1"/>
    <col min="6197" max="6197" width="1.33203125" style="241" customWidth="1"/>
    <col min="6198" max="6198" width="4" style="241" customWidth="1"/>
    <col min="6199" max="6199" width="1.6640625" style="241" customWidth="1"/>
    <col min="6200" max="6200" width="1.33203125" style="241" customWidth="1"/>
    <col min="6201" max="6201" width="6.6640625" style="241" customWidth="1"/>
    <col min="6202" max="6202" width="1" style="241" customWidth="1"/>
    <col min="6203" max="6203" width="1.33203125" style="241" customWidth="1"/>
    <col min="6204" max="6204" width="1.6640625" style="241" customWidth="1"/>
    <col min="6205" max="6205" width="1.33203125" style="241" customWidth="1"/>
    <col min="6206" max="6206" width="1.44140625" style="241" customWidth="1"/>
    <col min="6207" max="6207" width="1.6640625" style="241" customWidth="1"/>
    <col min="6208" max="6208" width="1" style="241" customWidth="1"/>
    <col min="6209" max="6209" width="1.33203125" style="241" customWidth="1"/>
    <col min="6210" max="6210" width="1.6640625" style="241" customWidth="1"/>
    <col min="6211" max="6211" width="1" style="241" customWidth="1"/>
    <col min="6212" max="6212" width="3.44140625" style="241" customWidth="1"/>
    <col min="6213" max="6213" width="1" style="241" customWidth="1"/>
    <col min="6214" max="6401" width="6.6640625" style="241" customWidth="1"/>
    <col min="6402" max="6402" width="1.33203125" style="241" customWidth="1"/>
    <col min="6403" max="6403" width="5.6640625" style="241" customWidth="1"/>
    <col min="6404" max="6404" width="1" style="241" customWidth="1"/>
    <col min="6405" max="6406" width="1.33203125" style="241" customWidth="1"/>
    <col min="6407" max="6407" width="2" style="241" customWidth="1"/>
    <col min="6408" max="6408" width="1.44140625" style="241" customWidth="1"/>
    <col min="6409" max="6409" width="1.6640625" style="241" customWidth="1"/>
    <col min="6410" max="6410" width="1.44140625" style="241" customWidth="1"/>
    <col min="6411" max="6412" width="2.33203125" style="241" customWidth="1"/>
    <col min="6413" max="6413" width="1" style="241" customWidth="1"/>
    <col min="6414" max="6414" width="5.6640625" style="241" customWidth="1"/>
    <col min="6415" max="6415" width="2.33203125" style="241" customWidth="1"/>
    <col min="6416" max="6416" width="1.6640625" style="241" customWidth="1"/>
    <col min="6417" max="6417" width="1.33203125" style="241" customWidth="1"/>
    <col min="6418" max="6418" width="1.44140625" style="241" customWidth="1"/>
    <col min="6419" max="6419" width="5.33203125" style="241" customWidth="1"/>
    <col min="6420" max="6420" width="1" style="241" customWidth="1"/>
    <col min="6421" max="6421" width="3.33203125" style="241" customWidth="1"/>
    <col min="6422" max="6422" width="1.33203125" style="241" customWidth="1"/>
    <col min="6423" max="6423" width="1" style="241" customWidth="1"/>
    <col min="6424" max="6424" width="1.33203125" style="241" customWidth="1"/>
    <col min="6425" max="6425" width="1" style="241" customWidth="1"/>
    <col min="6426" max="6426" width="1.33203125" style="241" customWidth="1"/>
    <col min="6427" max="6427" width="1.44140625" style="241" customWidth="1"/>
    <col min="6428" max="6428" width="3" style="241" customWidth="1"/>
    <col min="6429" max="6429" width="2.44140625" style="241" customWidth="1"/>
    <col min="6430" max="6430" width="4.33203125" style="241" customWidth="1"/>
    <col min="6431" max="6431" width="1" style="241" customWidth="1"/>
    <col min="6432" max="6433" width="1.33203125" style="241" customWidth="1"/>
    <col min="6434" max="6434" width="1" style="241" customWidth="1"/>
    <col min="6435" max="6435" width="4.33203125" style="241" customWidth="1"/>
    <col min="6436" max="6436" width="1" style="241" customWidth="1"/>
    <col min="6437" max="6437" width="2" style="241" customWidth="1"/>
    <col min="6438" max="6438" width="1.33203125" style="241" customWidth="1"/>
    <col min="6439" max="6439" width="2.44140625" style="241" customWidth="1"/>
    <col min="6440" max="6440" width="1" style="241" customWidth="1"/>
    <col min="6441" max="6441" width="1.33203125" style="241" customWidth="1"/>
    <col min="6442" max="6442" width="1.44140625" style="241" customWidth="1"/>
    <col min="6443" max="6443" width="1.6640625" style="241" customWidth="1"/>
    <col min="6444" max="6444" width="4.44140625" style="241" customWidth="1"/>
    <col min="6445" max="6445" width="1" style="241" customWidth="1"/>
    <col min="6446" max="6446" width="1.44140625" style="241" customWidth="1"/>
    <col min="6447" max="6447" width="1" style="241" customWidth="1"/>
    <col min="6448" max="6448" width="2.44140625" style="241" customWidth="1"/>
    <col min="6449" max="6449" width="1" style="241" customWidth="1"/>
    <col min="6450" max="6450" width="1.44140625" style="241" customWidth="1"/>
    <col min="6451" max="6452" width="2.44140625" style="241" customWidth="1"/>
    <col min="6453" max="6453" width="1.33203125" style="241" customWidth="1"/>
    <col min="6454" max="6454" width="4" style="241" customWidth="1"/>
    <col min="6455" max="6455" width="1.6640625" style="241" customWidth="1"/>
    <col min="6456" max="6456" width="1.33203125" style="241" customWidth="1"/>
    <col min="6457" max="6457" width="6.6640625" style="241" customWidth="1"/>
    <col min="6458" max="6458" width="1" style="241" customWidth="1"/>
    <col min="6459" max="6459" width="1.33203125" style="241" customWidth="1"/>
    <col min="6460" max="6460" width="1.6640625" style="241" customWidth="1"/>
    <col min="6461" max="6461" width="1.33203125" style="241" customWidth="1"/>
    <col min="6462" max="6462" width="1.44140625" style="241" customWidth="1"/>
    <col min="6463" max="6463" width="1.6640625" style="241" customWidth="1"/>
    <col min="6464" max="6464" width="1" style="241" customWidth="1"/>
    <col min="6465" max="6465" width="1.33203125" style="241" customWidth="1"/>
    <col min="6466" max="6466" width="1.6640625" style="241" customWidth="1"/>
    <col min="6467" max="6467" width="1" style="241" customWidth="1"/>
    <col min="6468" max="6468" width="3.44140625" style="241" customWidth="1"/>
    <col min="6469" max="6469" width="1" style="241" customWidth="1"/>
    <col min="6470" max="6657" width="6.6640625" style="241" customWidth="1"/>
    <col min="6658" max="6658" width="1.33203125" style="241" customWidth="1"/>
    <col min="6659" max="6659" width="5.6640625" style="241" customWidth="1"/>
    <col min="6660" max="6660" width="1" style="241" customWidth="1"/>
    <col min="6661" max="6662" width="1.33203125" style="241" customWidth="1"/>
    <col min="6663" max="6663" width="2" style="241" customWidth="1"/>
    <col min="6664" max="6664" width="1.44140625" style="241" customWidth="1"/>
    <col min="6665" max="6665" width="1.6640625" style="241" customWidth="1"/>
    <col min="6666" max="6666" width="1.44140625" style="241" customWidth="1"/>
    <col min="6667" max="6668" width="2.33203125" style="241" customWidth="1"/>
    <col min="6669" max="6669" width="1" style="241" customWidth="1"/>
    <col min="6670" max="6670" width="5.6640625" style="241" customWidth="1"/>
    <col min="6671" max="6671" width="2.33203125" style="241" customWidth="1"/>
    <col min="6672" max="6672" width="1.6640625" style="241" customWidth="1"/>
    <col min="6673" max="6673" width="1.33203125" style="241" customWidth="1"/>
    <col min="6674" max="6674" width="1.44140625" style="241" customWidth="1"/>
    <col min="6675" max="6675" width="5.33203125" style="241" customWidth="1"/>
    <col min="6676" max="6676" width="1" style="241" customWidth="1"/>
    <col min="6677" max="6677" width="3.33203125" style="241" customWidth="1"/>
    <col min="6678" max="6678" width="1.33203125" style="241" customWidth="1"/>
    <col min="6679" max="6679" width="1" style="241" customWidth="1"/>
    <col min="6680" max="6680" width="1.33203125" style="241" customWidth="1"/>
    <col min="6681" max="6681" width="1" style="241" customWidth="1"/>
    <col min="6682" max="6682" width="1.33203125" style="241" customWidth="1"/>
    <col min="6683" max="6683" width="1.44140625" style="241" customWidth="1"/>
    <col min="6684" max="6684" width="3" style="241" customWidth="1"/>
    <col min="6685" max="6685" width="2.44140625" style="241" customWidth="1"/>
    <col min="6686" max="6686" width="4.33203125" style="241" customWidth="1"/>
    <col min="6687" max="6687" width="1" style="241" customWidth="1"/>
    <col min="6688" max="6689" width="1.33203125" style="241" customWidth="1"/>
    <col min="6690" max="6690" width="1" style="241" customWidth="1"/>
    <col min="6691" max="6691" width="4.33203125" style="241" customWidth="1"/>
    <col min="6692" max="6692" width="1" style="241" customWidth="1"/>
    <col min="6693" max="6693" width="2" style="241" customWidth="1"/>
    <col min="6694" max="6694" width="1.33203125" style="241" customWidth="1"/>
    <col min="6695" max="6695" width="2.44140625" style="241" customWidth="1"/>
    <col min="6696" max="6696" width="1" style="241" customWidth="1"/>
    <col min="6697" max="6697" width="1.33203125" style="241" customWidth="1"/>
    <col min="6698" max="6698" width="1.44140625" style="241" customWidth="1"/>
    <col min="6699" max="6699" width="1.6640625" style="241" customWidth="1"/>
    <col min="6700" max="6700" width="4.44140625" style="241" customWidth="1"/>
    <col min="6701" max="6701" width="1" style="241" customWidth="1"/>
    <col min="6702" max="6702" width="1.44140625" style="241" customWidth="1"/>
    <col min="6703" max="6703" width="1" style="241" customWidth="1"/>
    <col min="6704" max="6704" width="2.44140625" style="241" customWidth="1"/>
    <col min="6705" max="6705" width="1" style="241" customWidth="1"/>
    <col min="6706" max="6706" width="1.44140625" style="241" customWidth="1"/>
    <col min="6707" max="6708" width="2.44140625" style="241" customWidth="1"/>
    <col min="6709" max="6709" width="1.33203125" style="241" customWidth="1"/>
    <col min="6710" max="6710" width="4" style="241" customWidth="1"/>
    <col min="6711" max="6711" width="1.6640625" style="241" customWidth="1"/>
    <col min="6712" max="6712" width="1.33203125" style="241" customWidth="1"/>
    <col min="6713" max="6713" width="6.6640625" style="241" customWidth="1"/>
    <col min="6714" max="6714" width="1" style="241" customWidth="1"/>
    <col min="6715" max="6715" width="1.33203125" style="241" customWidth="1"/>
    <col min="6716" max="6716" width="1.6640625" style="241" customWidth="1"/>
    <col min="6717" max="6717" width="1.33203125" style="241" customWidth="1"/>
    <col min="6718" max="6718" width="1.44140625" style="241" customWidth="1"/>
    <col min="6719" max="6719" width="1.6640625" style="241" customWidth="1"/>
    <col min="6720" max="6720" width="1" style="241" customWidth="1"/>
    <col min="6721" max="6721" width="1.33203125" style="241" customWidth="1"/>
    <col min="6722" max="6722" width="1.6640625" style="241" customWidth="1"/>
    <col min="6723" max="6723" width="1" style="241" customWidth="1"/>
    <col min="6724" max="6724" width="3.44140625" style="241" customWidth="1"/>
    <col min="6725" max="6725" width="1" style="241" customWidth="1"/>
    <col min="6726" max="6913" width="6.6640625" style="241" customWidth="1"/>
    <col min="6914" max="6914" width="1.33203125" style="241" customWidth="1"/>
    <col min="6915" max="6915" width="5.6640625" style="241" customWidth="1"/>
    <col min="6916" max="6916" width="1" style="241" customWidth="1"/>
    <col min="6917" max="6918" width="1.33203125" style="241" customWidth="1"/>
    <col min="6919" max="6919" width="2" style="241" customWidth="1"/>
    <col min="6920" max="6920" width="1.44140625" style="241" customWidth="1"/>
    <col min="6921" max="6921" width="1.6640625" style="241" customWidth="1"/>
    <col min="6922" max="6922" width="1.44140625" style="241" customWidth="1"/>
    <col min="6923" max="6924" width="2.33203125" style="241" customWidth="1"/>
    <col min="6925" max="6925" width="1" style="241" customWidth="1"/>
    <col min="6926" max="6926" width="5.6640625" style="241" customWidth="1"/>
    <col min="6927" max="6927" width="2.33203125" style="241" customWidth="1"/>
    <col min="6928" max="6928" width="1.6640625" style="241" customWidth="1"/>
    <col min="6929" max="6929" width="1.33203125" style="241" customWidth="1"/>
    <col min="6930" max="6930" width="1.44140625" style="241" customWidth="1"/>
    <col min="6931" max="6931" width="5.33203125" style="241" customWidth="1"/>
    <col min="6932" max="6932" width="1" style="241" customWidth="1"/>
    <col min="6933" max="6933" width="3.33203125" style="241" customWidth="1"/>
    <col min="6934" max="6934" width="1.33203125" style="241" customWidth="1"/>
    <col min="6935" max="6935" width="1" style="241" customWidth="1"/>
    <col min="6936" max="6936" width="1.33203125" style="241" customWidth="1"/>
    <col min="6937" max="6937" width="1" style="241" customWidth="1"/>
    <col min="6938" max="6938" width="1.33203125" style="241" customWidth="1"/>
    <col min="6939" max="6939" width="1.44140625" style="241" customWidth="1"/>
    <col min="6940" max="6940" width="3" style="241" customWidth="1"/>
    <col min="6941" max="6941" width="2.44140625" style="241" customWidth="1"/>
    <col min="6942" max="6942" width="4.33203125" style="241" customWidth="1"/>
    <col min="6943" max="6943" width="1" style="241" customWidth="1"/>
    <col min="6944" max="6945" width="1.33203125" style="241" customWidth="1"/>
    <col min="6946" max="6946" width="1" style="241" customWidth="1"/>
    <col min="6947" max="6947" width="4.33203125" style="241" customWidth="1"/>
    <col min="6948" max="6948" width="1" style="241" customWidth="1"/>
    <col min="6949" max="6949" width="2" style="241" customWidth="1"/>
    <col min="6950" max="6950" width="1.33203125" style="241" customWidth="1"/>
    <col min="6951" max="6951" width="2.44140625" style="241" customWidth="1"/>
    <col min="6952" max="6952" width="1" style="241" customWidth="1"/>
    <col min="6953" max="6953" width="1.33203125" style="241" customWidth="1"/>
    <col min="6954" max="6954" width="1.44140625" style="241" customWidth="1"/>
    <col min="6955" max="6955" width="1.6640625" style="241" customWidth="1"/>
    <col min="6956" max="6956" width="4.44140625" style="241" customWidth="1"/>
    <col min="6957" max="6957" width="1" style="241" customWidth="1"/>
    <col min="6958" max="6958" width="1.44140625" style="241" customWidth="1"/>
    <col min="6959" max="6959" width="1" style="241" customWidth="1"/>
    <col min="6960" max="6960" width="2.44140625" style="241" customWidth="1"/>
    <col min="6961" max="6961" width="1" style="241" customWidth="1"/>
    <col min="6962" max="6962" width="1.44140625" style="241" customWidth="1"/>
    <col min="6963" max="6964" width="2.44140625" style="241" customWidth="1"/>
    <col min="6965" max="6965" width="1.33203125" style="241" customWidth="1"/>
    <col min="6966" max="6966" width="4" style="241" customWidth="1"/>
    <col min="6967" max="6967" width="1.6640625" style="241" customWidth="1"/>
    <col min="6968" max="6968" width="1.33203125" style="241" customWidth="1"/>
    <col min="6969" max="6969" width="6.6640625" style="241" customWidth="1"/>
    <col min="6970" max="6970" width="1" style="241" customWidth="1"/>
    <col min="6971" max="6971" width="1.33203125" style="241" customWidth="1"/>
    <col min="6972" max="6972" width="1.6640625" style="241" customWidth="1"/>
    <col min="6973" max="6973" width="1.33203125" style="241" customWidth="1"/>
    <col min="6974" max="6974" width="1.44140625" style="241" customWidth="1"/>
    <col min="6975" max="6975" width="1.6640625" style="241" customWidth="1"/>
    <col min="6976" max="6976" width="1" style="241" customWidth="1"/>
    <col min="6977" max="6977" width="1.33203125" style="241" customWidth="1"/>
    <col min="6978" max="6978" width="1.6640625" style="241" customWidth="1"/>
    <col min="6979" max="6979" width="1" style="241" customWidth="1"/>
    <col min="6980" max="6980" width="3.44140625" style="241" customWidth="1"/>
    <col min="6981" max="6981" width="1" style="241" customWidth="1"/>
    <col min="6982" max="7169" width="6.6640625" style="241" customWidth="1"/>
    <col min="7170" max="7170" width="1.33203125" style="241" customWidth="1"/>
    <col min="7171" max="7171" width="5.6640625" style="241" customWidth="1"/>
    <col min="7172" max="7172" width="1" style="241" customWidth="1"/>
    <col min="7173" max="7174" width="1.33203125" style="241" customWidth="1"/>
    <col min="7175" max="7175" width="2" style="241" customWidth="1"/>
    <col min="7176" max="7176" width="1.44140625" style="241" customWidth="1"/>
    <col min="7177" max="7177" width="1.6640625" style="241" customWidth="1"/>
    <col min="7178" max="7178" width="1.44140625" style="241" customWidth="1"/>
    <col min="7179" max="7180" width="2.33203125" style="241" customWidth="1"/>
    <col min="7181" max="7181" width="1" style="241" customWidth="1"/>
    <col min="7182" max="7182" width="5.6640625" style="241" customWidth="1"/>
    <col min="7183" max="7183" width="2.33203125" style="241" customWidth="1"/>
    <col min="7184" max="7184" width="1.6640625" style="241" customWidth="1"/>
    <col min="7185" max="7185" width="1.33203125" style="241" customWidth="1"/>
    <col min="7186" max="7186" width="1.44140625" style="241" customWidth="1"/>
    <col min="7187" max="7187" width="5.33203125" style="241" customWidth="1"/>
    <col min="7188" max="7188" width="1" style="241" customWidth="1"/>
    <col min="7189" max="7189" width="3.33203125" style="241" customWidth="1"/>
    <col min="7190" max="7190" width="1.33203125" style="241" customWidth="1"/>
    <col min="7191" max="7191" width="1" style="241" customWidth="1"/>
    <col min="7192" max="7192" width="1.33203125" style="241" customWidth="1"/>
    <col min="7193" max="7193" width="1" style="241" customWidth="1"/>
    <col min="7194" max="7194" width="1.33203125" style="241" customWidth="1"/>
    <col min="7195" max="7195" width="1.44140625" style="241" customWidth="1"/>
    <col min="7196" max="7196" width="3" style="241" customWidth="1"/>
    <col min="7197" max="7197" width="2.44140625" style="241" customWidth="1"/>
    <col min="7198" max="7198" width="4.33203125" style="241" customWidth="1"/>
    <col min="7199" max="7199" width="1" style="241" customWidth="1"/>
    <col min="7200" max="7201" width="1.33203125" style="241" customWidth="1"/>
    <col min="7202" max="7202" width="1" style="241" customWidth="1"/>
    <col min="7203" max="7203" width="4.33203125" style="241" customWidth="1"/>
    <col min="7204" max="7204" width="1" style="241" customWidth="1"/>
    <col min="7205" max="7205" width="2" style="241" customWidth="1"/>
    <col min="7206" max="7206" width="1.33203125" style="241" customWidth="1"/>
    <col min="7207" max="7207" width="2.44140625" style="241" customWidth="1"/>
    <col min="7208" max="7208" width="1" style="241" customWidth="1"/>
    <col min="7209" max="7209" width="1.33203125" style="241" customWidth="1"/>
    <col min="7210" max="7210" width="1.44140625" style="241" customWidth="1"/>
    <col min="7211" max="7211" width="1.6640625" style="241" customWidth="1"/>
    <col min="7212" max="7212" width="4.44140625" style="241" customWidth="1"/>
    <col min="7213" max="7213" width="1" style="241" customWidth="1"/>
    <col min="7214" max="7214" width="1.44140625" style="241" customWidth="1"/>
    <col min="7215" max="7215" width="1" style="241" customWidth="1"/>
    <col min="7216" max="7216" width="2.44140625" style="241" customWidth="1"/>
    <col min="7217" max="7217" width="1" style="241" customWidth="1"/>
    <col min="7218" max="7218" width="1.44140625" style="241" customWidth="1"/>
    <col min="7219" max="7220" width="2.44140625" style="241" customWidth="1"/>
    <col min="7221" max="7221" width="1.33203125" style="241" customWidth="1"/>
    <col min="7222" max="7222" width="4" style="241" customWidth="1"/>
    <col min="7223" max="7223" width="1.6640625" style="241" customWidth="1"/>
    <col min="7224" max="7224" width="1.33203125" style="241" customWidth="1"/>
    <col min="7225" max="7225" width="6.6640625" style="241" customWidth="1"/>
    <col min="7226" max="7226" width="1" style="241" customWidth="1"/>
    <col min="7227" max="7227" width="1.33203125" style="241" customWidth="1"/>
    <col min="7228" max="7228" width="1.6640625" style="241" customWidth="1"/>
    <col min="7229" max="7229" width="1.33203125" style="241" customWidth="1"/>
    <col min="7230" max="7230" width="1.44140625" style="241" customWidth="1"/>
    <col min="7231" max="7231" width="1.6640625" style="241" customWidth="1"/>
    <col min="7232" max="7232" width="1" style="241" customWidth="1"/>
    <col min="7233" max="7233" width="1.33203125" style="241" customWidth="1"/>
    <col min="7234" max="7234" width="1.6640625" style="241" customWidth="1"/>
    <col min="7235" max="7235" width="1" style="241" customWidth="1"/>
    <col min="7236" max="7236" width="3.44140625" style="241" customWidth="1"/>
    <col min="7237" max="7237" width="1" style="241" customWidth="1"/>
    <col min="7238" max="7425" width="6.6640625" style="241" customWidth="1"/>
    <col min="7426" max="7426" width="1.33203125" style="241" customWidth="1"/>
    <col min="7427" max="7427" width="5.6640625" style="241" customWidth="1"/>
    <col min="7428" max="7428" width="1" style="241" customWidth="1"/>
    <col min="7429" max="7430" width="1.33203125" style="241" customWidth="1"/>
    <col min="7431" max="7431" width="2" style="241" customWidth="1"/>
    <col min="7432" max="7432" width="1.44140625" style="241" customWidth="1"/>
    <col min="7433" max="7433" width="1.6640625" style="241" customWidth="1"/>
    <col min="7434" max="7434" width="1.44140625" style="241" customWidth="1"/>
    <col min="7435" max="7436" width="2.33203125" style="241" customWidth="1"/>
    <col min="7437" max="7437" width="1" style="241" customWidth="1"/>
    <col min="7438" max="7438" width="5.6640625" style="241" customWidth="1"/>
    <col min="7439" max="7439" width="2.33203125" style="241" customWidth="1"/>
    <col min="7440" max="7440" width="1.6640625" style="241" customWidth="1"/>
    <col min="7441" max="7441" width="1.33203125" style="241" customWidth="1"/>
    <col min="7442" max="7442" width="1.44140625" style="241" customWidth="1"/>
    <col min="7443" max="7443" width="5.33203125" style="241" customWidth="1"/>
    <col min="7444" max="7444" width="1" style="241" customWidth="1"/>
    <col min="7445" max="7445" width="3.33203125" style="241" customWidth="1"/>
    <col min="7446" max="7446" width="1.33203125" style="241" customWidth="1"/>
    <col min="7447" max="7447" width="1" style="241" customWidth="1"/>
    <col min="7448" max="7448" width="1.33203125" style="241" customWidth="1"/>
    <col min="7449" max="7449" width="1" style="241" customWidth="1"/>
    <col min="7450" max="7450" width="1.33203125" style="241" customWidth="1"/>
    <col min="7451" max="7451" width="1.44140625" style="241" customWidth="1"/>
    <col min="7452" max="7452" width="3" style="241" customWidth="1"/>
    <col min="7453" max="7453" width="2.44140625" style="241" customWidth="1"/>
    <col min="7454" max="7454" width="4.33203125" style="241" customWidth="1"/>
    <col min="7455" max="7455" width="1" style="241" customWidth="1"/>
    <col min="7456" max="7457" width="1.33203125" style="241" customWidth="1"/>
    <col min="7458" max="7458" width="1" style="241" customWidth="1"/>
    <col min="7459" max="7459" width="4.33203125" style="241" customWidth="1"/>
    <col min="7460" max="7460" width="1" style="241" customWidth="1"/>
    <col min="7461" max="7461" width="2" style="241" customWidth="1"/>
    <col min="7462" max="7462" width="1.33203125" style="241" customWidth="1"/>
    <col min="7463" max="7463" width="2.44140625" style="241" customWidth="1"/>
    <col min="7464" max="7464" width="1" style="241" customWidth="1"/>
    <col min="7465" max="7465" width="1.33203125" style="241" customWidth="1"/>
    <col min="7466" max="7466" width="1.44140625" style="241" customWidth="1"/>
    <col min="7467" max="7467" width="1.6640625" style="241" customWidth="1"/>
    <col min="7468" max="7468" width="4.44140625" style="241" customWidth="1"/>
    <col min="7469" max="7469" width="1" style="241" customWidth="1"/>
    <col min="7470" max="7470" width="1.44140625" style="241" customWidth="1"/>
    <col min="7471" max="7471" width="1" style="241" customWidth="1"/>
    <col min="7472" max="7472" width="2.44140625" style="241" customWidth="1"/>
    <col min="7473" max="7473" width="1" style="241" customWidth="1"/>
    <col min="7474" max="7474" width="1.44140625" style="241" customWidth="1"/>
    <col min="7475" max="7476" width="2.44140625" style="241" customWidth="1"/>
    <col min="7477" max="7477" width="1.33203125" style="241" customWidth="1"/>
    <col min="7478" max="7478" width="4" style="241" customWidth="1"/>
    <col min="7479" max="7479" width="1.6640625" style="241" customWidth="1"/>
    <col min="7480" max="7480" width="1.33203125" style="241" customWidth="1"/>
    <col min="7481" max="7481" width="6.6640625" style="241" customWidth="1"/>
    <col min="7482" max="7482" width="1" style="241" customWidth="1"/>
    <col min="7483" max="7483" width="1.33203125" style="241" customWidth="1"/>
    <col min="7484" max="7484" width="1.6640625" style="241" customWidth="1"/>
    <col min="7485" max="7485" width="1.33203125" style="241" customWidth="1"/>
    <col min="7486" max="7486" width="1.44140625" style="241" customWidth="1"/>
    <col min="7487" max="7487" width="1.6640625" style="241" customWidth="1"/>
    <col min="7488" max="7488" width="1" style="241" customWidth="1"/>
    <col min="7489" max="7489" width="1.33203125" style="241" customWidth="1"/>
    <col min="7490" max="7490" width="1.6640625" style="241" customWidth="1"/>
    <col min="7491" max="7491" width="1" style="241" customWidth="1"/>
    <col min="7492" max="7492" width="3.44140625" style="241" customWidth="1"/>
    <col min="7493" max="7493" width="1" style="241" customWidth="1"/>
    <col min="7494" max="7681" width="6.6640625" style="241" customWidth="1"/>
    <col min="7682" max="7682" width="1.33203125" style="241" customWidth="1"/>
    <col min="7683" max="7683" width="5.6640625" style="241" customWidth="1"/>
    <col min="7684" max="7684" width="1" style="241" customWidth="1"/>
    <col min="7685" max="7686" width="1.33203125" style="241" customWidth="1"/>
    <col min="7687" max="7687" width="2" style="241" customWidth="1"/>
    <col min="7688" max="7688" width="1.44140625" style="241" customWidth="1"/>
    <col min="7689" max="7689" width="1.6640625" style="241" customWidth="1"/>
    <col min="7690" max="7690" width="1.44140625" style="241" customWidth="1"/>
    <col min="7691" max="7692" width="2.33203125" style="241" customWidth="1"/>
    <col min="7693" max="7693" width="1" style="241" customWidth="1"/>
    <col min="7694" max="7694" width="5.6640625" style="241" customWidth="1"/>
    <col min="7695" max="7695" width="2.33203125" style="241" customWidth="1"/>
    <col min="7696" max="7696" width="1.6640625" style="241" customWidth="1"/>
    <col min="7697" max="7697" width="1.33203125" style="241" customWidth="1"/>
    <col min="7698" max="7698" width="1.44140625" style="241" customWidth="1"/>
    <col min="7699" max="7699" width="5.33203125" style="241" customWidth="1"/>
    <col min="7700" max="7700" width="1" style="241" customWidth="1"/>
    <col min="7701" max="7701" width="3.33203125" style="241" customWidth="1"/>
    <col min="7702" max="7702" width="1.33203125" style="241" customWidth="1"/>
    <col min="7703" max="7703" width="1" style="241" customWidth="1"/>
    <col min="7704" max="7704" width="1.33203125" style="241" customWidth="1"/>
    <col min="7705" max="7705" width="1" style="241" customWidth="1"/>
    <col min="7706" max="7706" width="1.33203125" style="241" customWidth="1"/>
    <col min="7707" max="7707" width="1.44140625" style="241" customWidth="1"/>
    <col min="7708" max="7708" width="3" style="241" customWidth="1"/>
    <col min="7709" max="7709" width="2.44140625" style="241" customWidth="1"/>
    <col min="7710" max="7710" width="4.33203125" style="241" customWidth="1"/>
    <col min="7711" max="7711" width="1" style="241" customWidth="1"/>
    <col min="7712" max="7713" width="1.33203125" style="241" customWidth="1"/>
    <col min="7714" max="7714" width="1" style="241" customWidth="1"/>
    <col min="7715" max="7715" width="4.33203125" style="241" customWidth="1"/>
    <col min="7716" max="7716" width="1" style="241" customWidth="1"/>
    <col min="7717" max="7717" width="2" style="241" customWidth="1"/>
    <col min="7718" max="7718" width="1.33203125" style="241" customWidth="1"/>
    <col min="7719" max="7719" width="2.44140625" style="241" customWidth="1"/>
    <col min="7720" max="7720" width="1" style="241" customWidth="1"/>
    <col min="7721" max="7721" width="1.33203125" style="241" customWidth="1"/>
    <col min="7722" max="7722" width="1.44140625" style="241" customWidth="1"/>
    <col min="7723" max="7723" width="1.6640625" style="241" customWidth="1"/>
    <col min="7724" max="7724" width="4.44140625" style="241" customWidth="1"/>
    <col min="7725" max="7725" width="1" style="241" customWidth="1"/>
    <col min="7726" max="7726" width="1.44140625" style="241" customWidth="1"/>
    <col min="7727" max="7727" width="1" style="241" customWidth="1"/>
    <col min="7728" max="7728" width="2.44140625" style="241" customWidth="1"/>
    <col min="7729" max="7729" width="1" style="241" customWidth="1"/>
    <col min="7730" max="7730" width="1.44140625" style="241" customWidth="1"/>
    <col min="7731" max="7732" width="2.44140625" style="241" customWidth="1"/>
    <col min="7733" max="7733" width="1.33203125" style="241" customWidth="1"/>
    <col min="7734" max="7734" width="4" style="241" customWidth="1"/>
    <col min="7735" max="7735" width="1.6640625" style="241" customWidth="1"/>
    <col min="7736" max="7736" width="1.33203125" style="241" customWidth="1"/>
    <col min="7737" max="7737" width="6.6640625" style="241" customWidth="1"/>
    <col min="7738" max="7738" width="1" style="241" customWidth="1"/>
    <col min="7739" max="7739" width="1.33203125" style="241" customWidth="1"/>
    <col min="7740" max="7740" width="1.6640625" style="241" customWidth="1"/>
    <col min="7741" max="7741" width="1.33203125" style="241" customWidth="1"/>
    <col min="7742" max="7742" width="1.44140625" style="241" customWidth="1"/>
    <col min="7743" max="7743" width="1.6640625" style="241" customWidth="1"/>
    <col min="7744" max="7744" width="1" style="241" customWidth="1"/>
    <col min="7745" max="7745" width="1.33203125" style="241" customWidth="1"/>
    <col min="7746" max="7746" width="1.6640625" style="241" customWidth="1"/>
    <col min="7747" max="7747" width="1" style="241" customWidth="1"/>
    <col min="7748" max="7748" width="3.44140625" style="241" customWidth="1"/>
    <col min="7749" max="7749" width="1" style="241" customWidth="1"/>
    <col min="7750" max="7937" width="6.6640625" style="241" customWidth="1"/>
    <col min="7938" max="7938" width="1.33203125" style="241" customWidth="1"/>
    <col min="7939" max="7939" width="5.6640625" style="241" customWidth="1"/>
    <col min="7940" max="7940" width="1" style="241" customWidth="1"/>
    <col min="7941" max="7942" width="1.33203125" style="241" customWidth="1"/>
    <col min="7943" max="7943" width="2" style="241" customWidth="1"/>
    <col min="7944" max="7944" width="1.44140625" style="241" customWidth="1"/>
    <col min="7945" max="7945" width="1.6640625" style="241" customWidth="1"/>
    <col min="7946" max="7946" width="1.44140625" style="241" customWidth="1"/>
    <col min="7947" max="7948" width="2.33203125" style="241" customWidth="1"/>
    <col min="7949" max="7949" width="1" style="241" customWidth="1"/>
    <col min="7950" max="7950" width="5.6640625" style="241" customWidth="1"/>
    <col min="7951" max="7951" width="2.33203125" style="241" customWidth="1"/>
    <col min="7952" max="7952" width="1.6640625" style="241" customWidth="1"/>
    <col min="7953" max="7953" width="1.33203125" style="241" customWidth="1"/>
    <col min="7954" max="7954" width="1.44140625" style="241" customWidth="1"/>
    <col min="7955" max="7955" width="5.33203125" style="241" customWidth="1"/>
    <col min="7956" max="7956" width="1" style="241" customWidth="1"/>
    <col min="7957" max="7957" width="3.33203125" style="241" customWidth="1"/>
    <col min="7958" max="7958" width="1.33203125" style="241" customWidth="1"/>
    <col min="7959" max="7959" width="1" style="241" customWidth="1"/>
    <col min="7960" max="7960" width="1.33203125" style="241" customWidth="1"/>
    <col min="7961" max="7961" width="1" style="241" customWidth="1"/>
    <col min="7962" max="7962" width="1.33203125" style="241" customWidth="1"/>
    <col min="7963" max="7963" width="1.44140625" style="241" customWidth="1"/>
    <col min="7964" max="7964" width="3" style="241" customWidth="1"/>
    <col min="7965" max="7965" width="2.44140625" style="241" customWidth="1"/>
    <col min="7966" max="7966" width="4.33203125" style="241" customWidth="1"/>
    <col min="7967" max="7967" width="1" style="241" customWidth="1"/>
    <col min="7968" max="7969" width="1.33203125" style="241" customWidth="1"/>
    <col min="7970" max="7970" width="1" style="241" customWidth="1"/>
    <col min="7971" max="7971" width="4.33203125" style="241" customWidth="1"/>
    <col min="7972" max="7972" width="1" style="241" customWidth="1"/>
    <col min="7973" max="7973" width="2" style="241" customWidth="1"/>
    <col min="7974" max="7974" width="1.33203125" style="241" customWidth="1"/>
    <col min="7975" max="7975" width="2.44140625" style="241" customWidth="1"/>
    <col min="7976" max="7976" width="1" style="241" customWidth="1"/>
    <col min="7977" max="7977" width="1.33203125" style="241" customWidth="1"/>
    <col min="7978" max="7978" width="1.44140625" style="241" customWidth="1"/>
    <col min="7979" max="7979" width="1.6640625" style="241" customWidth="1"/>
    <col min="7980" max="7980" width="4.44140625" style="241" customWidth="1"/>
    <col min="7981" max="7981" width="1" style="241" customWidth="1"/>
    <col min="7982" max="7982" width="1.44140625" style="241" customWidth="1"/>
    <col min="7983" max="7983" width="1" style="241" customWidth="1"/>
    <col min="7984" max="7984" width="2.44140625" style="241" customWidth="1"/>
    <col min="7985" max="7985" width="1" style="241" customWidth="1"/>
    <col min="7986" max="7986" width="1.44140625" style="241" customWidth="1"/>
    <col min="7987" max="7988" width="2.44140625" style="241" customWidth="1"/>
    <col min="7989" max="7989" width="1.33203125" style="241" customWidth="1"/>
    <col min="7990" max="7990" width="4" style="241" customWidth="1"/>
    <col min="7991" max="7991" width="1.6640625" style="241" customWidth="1"/>
    <col min="7992" max="7992" width="1.33203125" style="241" customWidth="1"/>
    <col min="7993" max="7993" width="6.6640625" style="241" customWidth="1"/>
    <col min="7994" max="7994" width="1" style="241" customWidth="1"/>
    <col min="7995" max="7995" width="1.33203125" style="241" customWidth="1"/>
    <col min="7996" max="7996" width="1.6640625" style="241" customWidth="1"/>
    <col min="7997" max="7997" width="1.33203125" style="241" customWidth="1"/>
    <col min="7998" max="7998" width="1.44140625" style="241" customWidth="1"/>
    <col min="7999" max="7999" width="1.6640625" style="241" customWidth="1"/>
    <col min="8000" max="8000" width="1" style="241" customWidth="1"/>
    <col min="8001" max="8001" width="1.33203125" style="241" customWidth="1"/>
    <col min="8002" max="8002" width="1.6640625" style="241" customWidth="1"/>
    <col min="8003" max="8003" width="1" style="241" customWidth="1"/>
    <col min="8004" max="8004" width="3.44140625" style="241" customWidth="1"/>
    <col min="8005" max="8005" width="1" style="241" customWidth="1"/>
    <col min="8006" max="8193" width="6.6640625" style="241" customWidth="1"/>
    <col min="8194" max="8194" width="1.33203125" style="241" customWidth="1"/>
    <col min="8195" max="8195" width="5.6640625" style="241" customWidth="1"/>
    <col min="8196" max="8196" width="1" style="241" customWidth="1"/>
    <col min="8197" max="8198" width="1.33203125" style="241" customWidth="1"/>
    <col min="8199" max="8199" width="2" style="241" customWidth="1"/>
    <col min="8200" max="8200" width="1.44140625" style="241" customWidth="1"/>
    <col min="8201" max="8201" width="1.6640625" style="241" customWidth="1"/>
    <col min="8202" max="8202" width="1.44140625" style="241" customWidth="1"/>
    <col min="8203" max="8204" width="2.33203125" style="241" customWidth="1"/>
    <col min="8205" max="8205" width="1" style="241" customWidth="1"/>
    <col min="8206" max="8206" width="5.6640625" style="241" customWidth="1"/>
    <col min="8207" max="8207" width="2.33203125" style="241" customWidth="1"/>
    <col min="8208" max="8208" width="1.6640625" style="241" customWidth="1"/>
    <col min="8209" max="8209" width="1.33203125" style="241" customWidth="1"/>
    <col min="8210" max="8210" width="1.44140625" style="241" customWidth="1"/>
    <col min="8211" max="8211" width="5.33203125" style="241" customWidth="1"/>
    <col min="8212" max="8212" width="1" style="241" customWidth="1"/>
    <col min="8213" max="8213" width="3.33203125" style="241" customWidth="1"/>
    <col min="8214" max="8214" width="1.33203125" style="241" customWidth="1"/>
    <col min="8215" max="8215" width="1" style="241" customWidth="1"/>
    <col min="8216" max="8216" width="1.33203125" style="241" customWidth="1"/>
    <col min="8217" max="8217" width="1" style="241" customWidth="1"/>
    <col min="8218" max="8218" width="1.33203125" style="241" customWidth="1"/>
    <col min="8219" max="8219" width="1.44140625" style="241" customWidth="1"/>
    <col min="8220" max="8220" width="3" style="241" customWidth="1"/>
    <col min="8221" max="8221" width="2.44140625" style="241" customWidth="1"/>
    <col min="8222" max="8222" width="4.33203125" style="241" customWidth="1"/>
    <col min="8223" max="8223" width="1" style="241" customWidth="1"/>
    <col min="8224" max="8225" width="1.33203125" style="241" customWidth="1"/>
    <col min="8226" max="8226" width="1" style="241" customWidth="1"/>
    <col min="8227" max="8227" width="4.33203125" style="241" customWidth="1"/>
    <col min="8228" max="8228" width="1" style="241" customWidth="1"/>
    <col min="8229" max="8229" width="2" style="241" customWidth="1"/>
    <col min="8230" max="8230" width="1.33203125" style="241" customWidth="1"/>
    <col min="8231" max="8231" width="2.44140625" style="241" customWidth="1"/>
    <col min="8232" max="8232" width="1" style="241" customWidth="1"/>
    <col min="8233" max="8233" width="1.33203125" style="241" customWidth="1"/>
    <col min="8234" max="8234" width="1.44140625" style="241" customWidth="1"/>
    <col min="8235" max="8235" width="1.6640625" style="241" customWidth="1"/>
    <col min="8236" max="8236" width="4.44140625" style="241" customWidth="1"/>
    <col min="8237" max="8237" width="1" style="241" customWidth="1"/>
    <col min="8238" max="8238" width="1.44140625" style="241" customWidth="1"/>
    <col min="8239" max="8239" width="1" style="241" customWidth="1"/>
    <col min="8240" max="8240" width="2.44140625" style="241" customWidth="1"/>
    <col min="8241" max="8241" width="1" style="241" customWidth="1"/>
    <col min="8242" max="8242" width="1.44140625" style="241" customWidth="1"/>
    <col min="8243" max="8244" width="2.44140625" style="241" customWidth="1"/>
    <col min="8245" max="8245" width="1.33203125" style="241" customWidth="1"/>
    <col min="8246" max="8246" width="4" style="241" customWidth="1"/>
    <col min="8247" max="8247" width="1.6640625" style="241" customWidth="1"/>
    <col min="8248" max="8248" width="1.33203125" style="241" customWidth="1"/>
    <col min="8249" max="8249" width="6.6640625" style="241" customWidth="1"/>
    <col min="8250" max="8250" width="1" style="241" customWidth="1"/>
    <col min="8251" max="8251" width="1.33203125" style="241" customWidth="1"/>
    <col min="8252" max="8252" width="1.6640625" style="241" customWidth="1"/>
    <col min="8253" max="8253" width="1.33203125" style="241" customWidth="1"/>
    <col min="8254" max="8254" width="1.44140625" style="241" customWidth="1"/>
    <col min="8255" max="8255" width="1.6640625" style="241" customWidth="1"/>
    <col min="8256" max="8256" width="1" style="241" customWidth="1"/>
    <col min="8257" max="8257" width="1.33203125" style="241" customWidth="1"/>
    <col min="8258" max="8258" width="1.6640625" style="241" customWidth="1"/>
    <col min="8259" max="8259" width="1" style="241" customWidth="1"/>
    <col min="8260" max="8260" width="3.44140625" style="241" customWidth="1"/>
    <col min="8261" max="8261" width="1" style="241" customWidth="1"/>
    <col min="8262" max="8449" width="6.6640625" style="241" customWidth="1"/>
    <col min="8450" max="8450" width="1.33203125" style="241" customWidth="1"/>
    <col min="8451" max="8451" width="5.6640625" style="241" customWidth="1"/>
    <col min="8452" max="8452" width="1" style="241" customWidth="1"/>
    <col min="8453" max="8454" width="1.33203125" style="241" customWidth="1"/>
    <col min="8455" max="8455" width="2" style="241" customWidth="1"/>
    <col min="8456" max="8456" width="1.44140625" style="241" customWidth="1"/>
    <col min="8457" max="8457" width="1.6640625" style="241" customWidth="1"/>
    <col min="8458" max="8458" width="1.44140625" style="241" customWidth="1"/>
    <col min="8459" max="8460" width="2.33203125" style="241" customWidth="1"/>
    <col min="8461" max="8461" width="1" style="241" customWidth="1"/>
    <col min="8462" max="8462" width="5.6640625" style="241" customWidth="1"/>
    <col min="8463" max="8463" width="2.33203125" style="241" customWidth="1"/>
    <col min="8464" max="8464" width="1.6640625" style="241" customWidth="1"/>
    <col min="8465" max="8465" width="1.33203125" style="241" customWidth="1"/>
    <col min="8466" max="8466" width="1.44140625" style="241" customWidth="1"/>
    <col min="8467" max="8467" width="5.33203125" style="241" customWidth="1"/>
    <col min="8468" max="8468" width="1" style="241" customWidth="1"/>
    <col min="8469" max="8469" width="3.33203125" style="241" customWidth="1"/>
    <col min="8470" max="8470" width="1.33203125" style="241" customWidth="1"/>
    <col min="8471" max="8471" width="1" style="241" customWidth="1"/>
    <col min="8472" max="8472" width="1.33203125" style="241" customWidth="1"/>
    <col min="8473" max="8473" width="1" style="241" customWidth="1"/>
    <col min="8474" max="8474" width="1.33203125" style="241" customWidth="1"/>
    <col min="8475" max="8475" width="1.44140625" style="241" customWidth="1"/>
    <col min="8476" max="8476" width="3" style="241" customWidth="1"/>
    <col min="8477" max="8477" width="2.44140625" style="241" customWidth="1"/>
    <col min="8478" max="8478" width="4.33203125" style="241" customWidth="1"/>
    <col min="8479" max="8479" width="1" style="241" customWidth="1"/>
    <col min="8480" max="8481" width="1.33203125" style="241" customWidth="1"/>
    <col min="8482" max="8482" width="1" style="241" customWidth="1"/>
    <col min="8483" max="8483" width="4.33203125" style="241" customWidth="1"/>
    <col min="8484" max="8484" width="1" style="241" customWidth="1"/>
    <col min="8485" max="8485" width="2" style="241" customWidth="1"/>
    <col min="8486" max="8486" width="1.33203125" style="241" customWidth="1"/>
    <col min="8487" max="8487" width="2.44140625" style="241" customWidth="1"/>
    <col min="8488" max="8488" width="1" style="241" customWidth="1"/>
    <col min="8489" max="8489" width="1.33203125" style="241" customWidth="1"/>
    <col min="8490" max="8490" width="1.44140625" style="241" customWidth="1"/>
    <col min="8491" max="8491" width="1.6640625" style="241" customWidth="1"/>
    <col min="8492" max="8492" width="4.44140625" style="241" customWidth="1"/>
    <col min="8493" max="8493" width="1" style="241" customWidth="1"/>
    <col min="8494" max="8494" width="1.44140625" style="241" customWidth="1"/>
    <col min="8495" max="8495" width="1" style="241" customWidth="1"/>
    <col min="8496" max="8496" width="2.44140625" style="241" customWidth="1"/>
    <col min="8497" max="8497" width="1" style="241" customWidth="1"/>
    <col min="8498" max="8498" width="1.44140625" style="241" customWidth="1"/>
    <col min="8499" max="8500" width="2.44140625" style="241" customWidth="1"/>
    <col min="8501" max="8501" width="1.33203125" style="241" customWidth="1"/>
    <col min="8502" max="8502" width="4" style="241" customWidth="1"/>
    <col min="8503" max="8503" width="1.6640625" style="241" customWidth="1"/>
    <col min="8504" max="8504" width="1.33203125" style="241" customWidth="1"/>
    <col min="8505" max="8505" width="6.6640625" style="241" customWidth="1"/>
    <col min="8506" max="8506" width="1" style="241" customWidth="1"/>
    <col min="8507" max="8507" width="1.33203125" style="241" customWidth="1"/>
    <col min="8508" max="8508" width="1.6640625" style="241" customWidth="1"/>
    <col min="8509" max="8509" width="1.33203125" style="241" customWidth="1"/>
    <col min="8510" max="8510" width="1.44140625" style="241" customWidth="1"/>
    <col min="8511" max="8511" width="1.6640625" style="241" customWidth="1"/>
    <col min="8512" max="8512" width="1" style="241" customWidth="1"/>
    <col min="8513" max="8513" width="1.33203125" style="241" customWidth="1"/>
    <col min="8514" max="8514" width="1.6640625" style="241" customWidth="1"/>
    <col min="8515" max="8515" width="1" style="241" customWidth="1"/>
    <col min="8516" max="8516" width="3.44140625" style="241" customWidth="1"/>
    <col min="8517" max="8517" width="1" style="241" customWidth="1"/>
    <col min="8518" max="8705" width="6.6640625" style="241" customWidth="1"/>
    <col min="8706" max="8706" width="1.33203125" style="241" customWidth="1"/>
    <col min="8707" max="8707" width="5.6640625" style="241" customWidth="1"/>
    <col min="8708" max="8708" width="1" style="241" customWidth="1"/>
    <col min="8709" max="8710" width="1.33203125" style="241" customWidth="1"/>
    <col min="8711" max="8711" width="2" style="241" customWidth="1"/>
    <col min="8712" max="8712" width="1.44140625" style="241" customWidth="1"/>
    <col min="8713" max="8713" width="1.6640625" style="241" customWidth="1"/>
    <col min="8714" max="8714" width="1.44140625" style="241" customWidth="1"/>
    <col min="8715" max="8716" width="2.33203125" style="241" customWidth="1"/>
    <col min="8717" max="8717" width="1" style="241" customWidth="1"/>
    <col min="8718" max="8718" width="5.6640625" style="241" customWidth="1"/>
    <col min="8719" max="8719" width="2.33203125" style="241" customWidth="1"/>
    <col min="8720" max="8720" width="1.6640625" style="241" customWidth="1"/>
    <col min="8721" max="8721" width="1.33203125" style="241" customWidth="1"/>
    <col min="8722" max="8722" width="1.44140625" style="241" customWidth="1"/>
    <col min="8723" max="8723" width="5.33203125" style="241" customWidth="1"/>
    <col min="8724" max="8724" width="1" style="241" customWidth="1"/>
    <col min="8725" max="8725" width="3.33203125" style="241" customWidth="1"/>
    <col min="8726" max="8726" width="1.33203125" style="241" customWidth="1"/>
    <col min="8727" max="8727" width="1" style="241" customWidth="1"/>
    <col min="8728" max="8728" width="1.33203125" style="241" customWidth="1"/>
    <col min="8729" max="8729" width="1" style="241" customWidth="1"/>
    <col min="8730" max="8730" width="1.33203125" style="241" customWidth="1"/>
    <col min="8731" max="8731" width="1.44140625" style="241" customWidth="1"/>
    <col min="8732" max="8732" width="3" style="241" customWidth="1"/>
    <col min="8733" max="8733" width="2.44140625" style="241" customWidth="1"/>
    <col min="8734" max="8734" width="4.33203125" style="241" customWidth="1"/>
    <col min="8735" max="8735" width="1" style="241" customWidth="1"/>
    <col min="8736" max="8737" width="1.33203125" style="241" customWidth="1"/>
    <col min="8738" max="8738" width="1" style="241" customWidth="1"/>
    <col min="8739" max="8739" width="4.33203125" style="241" customWidth="1"/>
    <col min="8740" max="8740" width="1" style="241" customWidth="1"/>
    <col min="8741" max="8741" width="2" style="241" customWidth="1"/>
    <col min="8742" max="8742" width="1.33203125" style="241" customWidth="1"/>
    <col min="8743" max="8743" width="2.44140625" style="241" customWidth="1"/>
    <col min="8744" max="8744" width="1" style="241" customWidth="1"/>
    <col min="8745" max="8745" width="1.33203125" style="241" customWidth="1"/>
    <col min="8746" max="8746" width="1.44140625" style="241" customWidth="1"/>
    <col min="8747" max="8747" width="1.6640625" style="241" customWidth="1"/>
    <col min="8748" max="8748" width="4.44140625" style="241" customWidth="1"/>
    <col min="8749" max="8749" width="1" style="241" customWidth="1"/>
    <col min="8750" max="8750" width="1.44140625" style="241" customWidth="1"/>
    <col min="8751" max="8751" width="1" style="241" customWidth="1"/>
    <col min="8752" max="8752" width="2.44140625" style="241" customWidth="1"/>
    <col min="8753" max="8753" width="1" style="241" customWidth="1"/>
    <col min="8754" max="8754" width="1.44140625" style="241" customWidth="1"/>
    <col min="8755" max="8756" width="2.44140625" style="241" customWidth="1"/>
    <col min="8757" max="8757" width="1.33203125" style="241" customWidth="1"/>
    <col min="8758" max="8758" width="4" style="241" customWidth="1"/>
    <col min="8759" max="8759" width="1.6640625" style="241" customWidth="1"/>
    <col min="8760" max="8760" width="1.33203125" style="241" customWidth="1"/>
    <col min="8761" max="8761" width="6.6640625" style="241" customWidth="1"/>
    <col min="8762" max="8762" width="1" style="241" customWidth="1"/>
    <col min="8763" max="8763" width="1.33203125" style="241" customWidth="1"/>
    <col min="8764" max="8764" width="1.6640625" style="241" customWidth="1"/>
    <col min="8765" max="8765" width="1.33203125" style="241" customWidth="1"/>
    <col min="8766" max="8766" width="1.44140625" style="241" customWidth="1"/>
    <col min="8767" max="8767" width="1.6640625" style="241" customWidth="1"/>
    <col min="8768" max="8768" width="1" style="241" customWidth="1"/>
    <col min="8769" max="8769" width="1.33203125" style="241" customWidth="1"/>
    <col min="8770" max="8770" width="1.6640625" style="241" customWidth="1"/>
    <col min="8771" max="8771" width="1" style="241" customWidth="1"/>
    <col min="8772" max="8772" width="3.44140625" style="241" customWidth="1"/>
    <col min="8773" max="8773" width="1" style="241" customWidth="1"/>
    <col min="8774" max="8961" width="6.6640625" style="241" customWidth="1"/>
    <col min="8962" max="8962" width="1.33203125" style="241" customWidth="1"/>
    <col min="8963" max="8963" width="5.6640625" style="241" customWidth="1"/>
    <col min="8964" max="8964" width="1" style="241" customWidth="1"/>
    <col min="8965" max="8966" width="1.33203125" style="241" customWidth="1"/>
    <col min="8967" max="8967" width="2" style="241" customWidth="1"/>
    <col min="8968" max="8968" width="1.44140625" style="241" customWidth="1"/>
    <col min="8969" max="8969" width="1.6640625" style="241" customWidth="1"/>
    <col min="8970" max="8970" width="1.44140625" style="241" customWidth="1"/>
    <col min="8971" max="8972" width="2.33203125" style="241" customWidth="1"/>
    <col min="8973" max="8973" width="1" style="241" customWidth="1"/>
    <col min="8974" max="8974" width="5.6640625" style="241" customWidth="1"/>
    <col min="8975" max="8975" width="2.33203125" style="241" customWidth="1"/>
    <col min="8976" max="8976" width="1.6640625" style="241" customWidth="1"/>
    <col min="8977" max="8977" width="1.33203125" style="241" customWidth="1"/>
    <col min="8978" max="8978" width="1.44140625" style="241" customWidth="1"/>
    <col min="8979" max="8979" width="5.33203125" style="241" customWidth="1"/>
    <col min="8980" max="8980" width="1" style="241" customWidth="1"/>
    <col min="8981" max="8981" width="3.33203125" style="241" customWidth="1"/>
    <col min="8982" max="8982" width="1.33203125" style="241" customWidth="1"/>
    <col min="8983" max="8983" width="1" style="241" customWidth="1"/>
    <col min="8984" max="8984" width="1.33203125" style="241" customWidth="1"/>
    <col min="8985" max="8985" width="1" style="241" customWidth="1"/>
    <col min="8986" max="8986" width="1.33203125" style="241" customWidth="1"/>
    <col min="8987" max="8987" width="1.44140625" style="241" customWidth="1"/>
    <col min="8988" max="8988" width="3" style="241" customWidth="1"/>
    <col min="8989" max="8989" width="2.44140625" style="241" customWidth="1"/>
    <col min="8990" max="8990" width="4.33203125" style="241" customWidth="1"/>
    <col min="8991" max="8991" width="1" style="241" customWidth="1"/>
    <col min="8992" max="8993" width="1.33203125" style="241" customWidth="1"/>
    <col min="8994" max="8994" width="1" style="241" customWidth="1"/>
    <col min="8995" max="8995" width="4.33203125" style="241" customWidth="1"/>
    <col min="8996" max="8996" width="1" style="241" customWidth="1"/>
    <col min="8997" max="8997" width="2" style="241" customWidth="1"/>
    <col min="8998" max="8998" width="1.33203125" style="241" customWidth="1"/>
    <col min="8999" max="8999" width="2.44140625" style="241" customWidth="1"/>
    <col min="9000" max="9000" width="1" style="241" customWidth="1"/>
    <col min="9001" max="9001" width="1.33203125" style="241" customWidth="1"/>
    <col min="9002" max="9002" width="1.44140625" style="241" customWidth="1"/>
    <col min="9003" max="9003" width="1.6640625" style="241" customWidth="1"/>
    <col min="9004" max="9004" width="4.44140625" style="241" customWidth="1"/>
    <col min="9005" max="9005" width="1" style="241" customWidth="1"/>
    <col min="9006" max="9006" width="1.44140625" style="241" customWidth="1"/>
    <col min="9007" max="9007" width="1" style="241" customWidth="1"/>
    <col min="9008" max="9008" width="2.44140625" style="241" customWidth="1"/>
    <col min="9009" max="9009" width="1" style="241" customWidth="1"/>
    <col min="9010" max="9010" width="1.44140625" style="241" customWidth="1"/>
    <col min="9011" max="9012" width="2.44140625" style="241" customWidth="1"/>
    <col min="9013" max="9013" width="1.33203125" style="241" customWidth="1"/>
    <col min="9014" max="9014" width="4" style="241" customWidth="1"/>
    <col min="9015" max="9015" width="1.6640625" style="241" customWidth="1"/>
    <col min="9016" max="9016" width="1.33203125" style="241" customWidth="1"/>
    <col min="9017" max="9017" width="6.6640625" style="241" customWidth="1"/>
    <col min="9018" max="9018" width="1" style="241" customWidth="1"/>
    <col min="9019" max="9019" width="1.33203125" style="241" customWidth="1"/>
    <col min="9020" max="9020" width="1.6640625" style="241" customWidth="1"/>
    <col min="9021" max="9021" width="1.33203125" style="241" customWidth="1"/>
    <col min="9022" max="9022" width="1.44140625" style="241" customWidth="1"/>
    <col min="9023" max="9023" width="1.6640625" style="241" customWidth="1"/>
    <col min="9024" max="9024" width="1" style="241" customWidth="1"/>
    <col min="9025" max="9025" width="1.33203125" style="241" customWidth="1"/>
    <col min="9026" max="9026" width="1.6640625" style="241" customWidth="1"/>
    <col min="9027" max="9027" width="1" style="241" customWidth="1"/>
    <col min="9028" max="9028" width="3.44140625" style="241" customWidth="1"/>
    <col min="9029" max="9029" width="1" style="241" customWidth="1"/>
    <col min="9030" max="9217" width="6.6640625" style="241" customWidth="1"/>
    <col min="9218" max="9218" width="1.33203125" style="241" customWidth="1"/>
    <col min="9219" max="9219" width="5.6640625" style="241" customWidth="1"/>
    <col min="9220" max="9220" width="1" style="241" customWidth="1"/>
    <col min="9221" max="9222" width="1.33203125" style="241" customWidth="1"/>
    <col min="9223" max="9223" width="2" style="241" customWidth="1"/>
    <col min="9224" max="9224" width="1.44140625" style="241" customWidth="1"/>
    <col min="9225" max="9225" width="1.6640625" style="241" customWidth="1"/>
    <col min="9226" max="9226" width="1.44140625" style="241" customWidth="1"/>
    <col min="9227" max="9228" width="2.33203125" style="241" customWidth="1"/>
    <col min="9229" max="9229" width="1" style="241" customWidth="1"/>
    <col min="9230" max="9230" width="5.6640625" style="241" customWidth="1"/>
    <col min="9231" max="9231" width="2.33203125" style="241" customWidth="1"/>
    <col min="9232" max="9232" width="1.6640625" style="241" customWidth="1"/>
    <col min="9233" max="9233" width="1.33203125" style="241" customWidth="1"/>
    <col min="9234" max="9234" width="1.44140625" style="241" customWidth="1"/>
    <col min="9235" max="9235" width="5.33203125" style="241" customWidth="1"/>
    <col min="9236" max="9236" width="1" style="241" customWidth="1"/>
    <col min="9237" max="9237" width="3.33203125" style="241" customWidth="1"/>
    <col min="9238" max="9238" width="1.33203125" style="241" customWidth="1"/>
    <col min="9239" max="9239" width="1" style="241" customWidth="1"/>
    <col min="9240" max="9240" width="1.33203125" style="241" customWidth="1"/>
    <col min="9241" max="9241" width="1" style="241" customWidth="1"/>
    <col min="9242" max="9242" width="1.33203125" style="241" customWidth="1"/>
    <col min="9243" max="9243" width="1.44140625" style="241" customWidth="1"/>
    <col min="9244" max="9244" width="3" style="241" customWidth="1"/>
    <col min="9245" max="9245" width="2.44140625" style="241" customWidth="1"/>
    <col min="9246" max="9246" width="4.33203125" style="241" customWidth="1"/>
    <col min="9247" max="9247" width="1" style="241" customWidth="1"/>
    <col min="9248" max="9249" width="1.33203125" style="241" customWidth="1"/>
    <col min="9250" max="9250" width="1" style="241" customWidth="1"/>
    <col min="9251" max="9251" width="4.33203125" style="241" customWidth="1"/>
    <col min="9252" max="9252" width="1" style="241" customWidth="1"/>
    <col min="9253" max="9253" width="2" style="241" customWidth="1"/>
    <col min="9254" max="9254" width="1.33203125" style="241" customWidth="1"/>
    <col min="9255" max="9255" width="2.44140625" style="241" customWidth="1"/>
    <col min="9256" max="9256" width="1" style="241" customWidth="1"/>
    <col min="9257" max="9257" width="1.33203125" style="241" customWidth="1"/>
    <col min="9258" max="9258" width="1.44140625" style="241" customWidth="1"/>
    <col min="9259" max="9259" width="1.6640625" style="241" customWidth="1"/>
    <col min="9260" max="9260" width="4.44140625" style="241" customWidth="1"/>
    <col min="9261" max="9261" width="1" style="241" customWidth="1"/>
    <col min="9262" max="9262" width="1.44140625" style="241" customWidth="1"/>
    <col min="9263" max="9263" width="1" style="241" customWidth="1"/>
    <col min="9264" max="9264" width="2.44140625" style="241" customWidth="1"/>
    <col min="9265" max="9265" width="1" style="241" customWidth="1"/>
    <col min="9266" max="9266" width="1.44140625" style="241" customWidth="1"/>
    <col min="9267" max="9268" width="2.44140625" style="241" customWidth="1"/>
    <col min="9269" max="9269" width="1.33203125" style="241" customWidth="1"/>
    <col min="9270" max="9270" width="4" style="241" customWidth="1"/>
    <col min="9271" max="9271" width="1.6640625" style="241" customWidth="1"/>
    <col min="9272" max="9272" width="1.33203125" style="241" customWidth="1"/>
    <col min="9273" max="9273" width="6.6640625" style="241" customWidth="1"/>
    <col min="9274" max="9274" width="1" style="241" customWidth="1"/>
    <col min="9275" max="9275" width="1.33203125" style="241" customWidth="1"/>
    <col min="9276" max="9276" width="1.6640625" style="241" customWidth="1"/>
    <col min="9277" max="9277" width="1.33203125" style="241" customWidth="1"/>
    <col min="9278" max="9278" width="1.44140625" style="241" customWidth="1"/>
    <col min="9279" max="9279" width="1.6640625" style="241" customWidth="1"/>
    <col min="9280" max="9280" width="1" style="241" customWidth="1"/>
    <col min="9281" max="9281" width="1.33203125" style="241" customWidth="1"/>
    <col min="9282" max="9282" width="1.6640625" style="241" customWidth="1"/>
    <col min="9283" max="9283" width="1" style="241" customWidth="1"/>
    <col min="9284" max="9284" width="3.44140625" style="241" customWidth="1"/>
    <col min="9285" max="9285" width="1" style="241" customWidth="1"/>
    <col min="9286" max="9473" width="6.6640625" style="241" customWidth="1"/>
    <col min="9474" max="9474" width="1.33203125" style="241" customWidth="1"/>
    <col min="9475" max="9475" width="5.6640625" style="241" customWidth="1"/>
    <col min="9476" max="9476" width="1" style="241" customWidth="1"/>
    <col min="9477" max="9478" width="1.33203125" style="241" customWidth="1"/>
    <col min="9479" max="9479" width="2" style="241" customWidth="1"/>
    <col min="9480" max="9480" width="1.44140625" style="241" customWidth="1"/>
    <col min="9481" max="9481" width="1.6640625" style="241" customWidth="1"/>
    <col min="9482" max="9482" width="1.44140625" style="241" customWidth="1"/>
    <col min="9483" max="9484" width="2.33203125" style="241" customWidth="1"/>
    <col min="9485" max="9485" width="1" style="241" customWidth="1"/>
    <col min="9486" max="9486" width="5.6640625" style="241" customWidth="1"/>
    <col min="9487" max="9487" width="2.33203125" style="241" customWidth="1"/>
    <col min="9488" max="9488" width="1.6640625" style="241" customWidth="1"/>
    <col min="9489" max="9489" width="1.33203125" style="241" customWidth="1"/>
    <col min="9490" max="9490" width="1.44140625" style="241" customWidth="1"/>
    <col min="9491" max="9491" width="5.33203125" style="241" customWidth="1"/>
    <col min="9492" max="9492" width="1" style="241" customWidth="1"/>
    <col min="9493" max="9493" width="3.33203125" style="241" customWidth="1"/>
    <col min="9494" max="9494" width="1.33203125" style="241" customWidth="1"/>
    <col min="9495" max="9495" width="1" style="241" customWidth="1"/>
    <col min="9496" max="9496" width="1.33203125" style="241" customWidth="1"/>
    <col min="9497" max="9497" width="1" style="241" customWidth="1"/>
    <col min="9498" max="9498" width="1.33203125" style="241" customWidth="1"/>
    <col min="9499" max="9499" width="1.44140625" style="241" customWidth="1"/>
    <col min="9500" max="9500" width="3" style="241" customWidth="1"/>
    <col min="9501" max="9501" width="2.44140625" style="241" customWidth="1"/>
    <col min="9502" max="9502" width="4.33203125" style="241" customWidth="1"/>
    <col min="9503" max="9503" width="1" style="241" customWidth="1"/>
    <col min="9504" max="9505" width="1.33203125" style="241" customWidth="1"/>
    <col min="9506" max="9506" width="1" style="241" customWidth="1"/>
    <col min="9507" max="9507" width="4.33203125" style="241" customWidth="1"/>
    <col min="9508" max="9508" width="1" style="241" customWidth="1"/>
    <col min="9509" max="9509" width="2" style="241" customWidth="1"/>
    <col min="9510" max="9510" width="1.33203125" style="241" customWidth="1"/>
    <col min="9511" max="9511" width="2.44140625" style="241" customWidth="1"/>
    <col min="9512" max="9512" width="1" style="241" customWidth="1"/>
    <col min="9513" max="9513" width="1.33203125" style="241" customWidth="1"/>
    <col min="9514" max="9514" width="1.44140625" style="241" customWidth="1"/>
    <col min="9515" max="9515" width="1.6640625" style="241" customWidth="1"/>
    <col min="9516" max="9516" width="4.44140625" style="241" customWidth="1"/>
    <col min="9517" max="9517" width="1" style="241" customWidth="1"/>
    <col min="9518" max="9518" width="1.44140625" style="241" customWidth="1"/>
    <col min="9519" max="9519" width="1" style="241" customWidth="1"/>
    <col min="9520" max="9520" width="2.44140625" style="241" customWidth="1"/>
    <col min="9521" max="9521" width="1" style="241" customWidth="1"/>
    <col min="9522" max="9522" width="1.44140625" style="241" customWidth="1"/>
    <col min="9523" max="9524" width="2.44140625" style="241" customWidth="1"/>
    <col min="9525" max="9525" width="1.33203125" style="241" customWidth="1"/>
    <col min="9526" max="9526" width="4" style="241" customWidth="1"/>
    <col min="9527" max="9527" width="1.6640625" style="241" customWidth="1"/>
    <col min="9528" max="9528" width="1.33203125" style="241" customWidth="1"/>
    <col min="9529" max="9529" width="6.6640625" style="241" customWidth="1"/>
    <col min="9530" max="9530" width="1" style="241" customWidth="1"/>
    <col min="9531" max="9531" width="1.33203125" style="241" customWidth="1"/>
    <col min="9532" max="9532" width="1.6640625" style="241" customWidth="1"/>
    <col min="9533" max="9533" width="1.33203125" style="241" customWidth="1"/>
    <col min="9534" max="9534" width="1.44140625" style="241" customWidth="1"/>
    <col min="9535" max="9535" width="1.6640625" style="241" customWidth="1"/>
    <col min="9536" max="9536" width="1" style="241" customWidth="1"/>
    <col min="9537" max="9537" width="1.33203125" style="241" customWidth="1"/>
    <col min="9538" max="9538" width="1.6640625" style="241" customWidth="1"/>
    <col min="9539" max="9539" width="1" style="241" customWidth="1"/>
    <col min="9540" max="9540" width="3.44140625" style="241" customWidth="1"/>
    <col min="9541" max="9541" width="1" style="241" customWidth="1"/>
    <col min="9542" max="9729" width="6.6640625" style="241" customWidth="1"/>
    <col min="9730" max="9730" width="1.33203125" style="241" customWidth="1"/>
    <col min="9731" max="9731" width="5.6640625" style="241" customWidth="1"/>
    <col min="9732" max="9732" width="1" style="241" customWidth="1"/>
    <col min="9733" max="9734" width="1.33203125" style="241" customWidth="1"/>
    <col min="9735" max="9735" width="2" style="241" customWidth="1"/>
    <col min="9736" max="9736" width="1.44140625" style="241" customWidth="1"/>
    <col min="9737" max="9737" width="1.6640625" style="241" customWidth="1"/>
    <col min="9738" max="9738" width="1.44140625" style="241" customWidth="1"/>
    <col min="9739" max="9740" width="2.33203125" style="241" customWidth="1"/>
    <col min="9741" max="9741" width="1" style="241" customWidth="1"/>
    <col min="9742" max="9742" width="5.6640625" style="241" customWidth="1"/>
    <col min="9743" max="9743" width="2.33203125" style="241" customWidth="1"/>
    <col min="9744" max="9744" width="1.6640625" style="241" customWidth="1"/>
    <col min="9745" max="9745" width="1.33203125" style="241" customWidth="1"/>
    <col min="9746" max="9746" width="1.44140625" style="241" customWidth="1"/>
    <col min="9747" max="9747" width="5.33203125" style="241" customWidth="1"/>
    <col min="9748" max="9748" width="1" style="241" customWidth="1"/>
    <col min="9749" max="9749" width="3.33203125" style="241" customWidth="1"/>
    <col min="9750" max="9750" width="1.33203125" style="241" customWidth="1"/>
    <col min="9751" max="9751" width="1" style="241" customWidth="1"/>
    <col min="9752" max="9752" width="1.33203125" style="241" customWidth="1"/>
    <col min="9753" max="9753" width="1" style="241" customWidth="1"/>
    <col min="9754" max="9754" width="1.33203125" style="241" customWidth="1"/>
    <col min="9755" max="9755" width="1.44140625" style="241" customWidth="1"/>
    <col min="9756" max="9756" width="3" style="241" customWidth="1"/>
    <col min="9757" max="9757" width="2.44140625" style="241" customWidth="1"/>
    <col min="9758" max="9758" width="4.33203125" style="241" customWidth="1"/>
    <col min="9759" max="9759" width="1" style="241" customWidth="1"/>
    <col min="9760" max="9761" width="1.33203125" style="241" customWidth="1"/>
    <col min="9762" max="9762" width="1" style="241" customWidth="1"/>
    <col min="9763" max="9763" width="4.33203125" style="241" customWidth="1"/>
    <col min="9764" max="9764" width="1" style="241" customWidth="1"/>
    <col min="9765" max="9765" width="2" style="241" customWidth="1"/>
    <col min="9766" max="9766" width="1.33203125" style="241" customWidth="1"/>
    <col min="9767" max="9767" width="2.44140625" style="241" customWidth="1"/>
    <col min="9768" max="9768" width="1" style="241" customWidth="1"/>
    <col min="9769" max="9769" width="1.33203125" style="241" customWidth="1"/>
    <col min="9770" max="9770" width="1.44140625" style="241" customWidth="1"/>
    <col min="9771" max="9771" width="1.6640625" style="241" customWidth="1"/>
    <col min="9772" max="9772" width="4.44140625" style="241" customWidth="1"/>
    <col min="9773" max="9773" width="1" style="241" customWidth="1"/>
    <col min="9774" max="9774" width="1.44140625" style="241" customWidth="1"/>
    <col min="9775" max="9775" width="1" style="241" customWidth="1"/>
    <col min="9776" max="9776" width="2.44140625" style="241" customWidth="1"/>
    <col min="9777" max="9777" width="1" style="241" customWidth="1"/>
    <col min="9778" max="9778" width="1.44140625" style="241" customWidth="1"/>
    <col min="9779" max="9780" width="2.44140625" style="241" customWidth="1"/>
    <col min="9781" max="9781" width="1.33203125" style="241" customWidth="1"/>
    <col min="9782" max="9782" width="4" style="241" customWidth="1"/>
    <col min="9783" max="9783" width="1.6640625" style="241" customWidth="1"/>
    <col min="9784" max="9784" width="1.33203125" style="241" customWidth="1"/>
    <col min="9785" max="9785" width="6.6640625" style="241" customWidth="1"/>
    <col min="9786" max="9786" width="1" style="241" customWidth="1"/>
    <col min="9787" max="9787" width="1.33203125" style="241" customWidth="1"/>
    <col min="9788" max="9788" width="1.6640625" style="241" customWidth="1"/>
    <col min="9789" max="9789" width="1.33203125" style="241" customWidth="1"/>
    <col min="9790" max="9790" width="1.44140625" style="241" customWidth="1"/>
    <col min="9791" max="9791" width="1.6640625" style="241" customWidth="1"/>
    <col min="9792" max="9792" width="1" style="241" customWidth="1"/>
    <col min="9793" max="9793" width="1.33203125" style="241" customWidth="1"/>
    <col min="9794" max="9794" width="1.6640625" style="241" customWidth="1"/>
    <col min="9795" max="9795" width="1" style="241" customWidth="1"/>
    <col min="9796" max="9796" width="3.44140625" style="241" customWidth="1"/>
    <col min="9797" max="9797" width="1" style="241" customWidth="1"/>
    <col min="9798" max="9985" width="6.6640625" style="241" customWidth="1"/>
    <col min="9986" max="9986" width="1.33203125" style="241" customWidth="1"/>
    <col min="9987" max="9987" width="5.6640625" style="241" customWidth="1"/>
    <col min="9988" max="9988" width="1" style="241" customWidth="1"/>
    <col min="9989" max="9990" width="1.33203125" style="241" customWidth="1"/>
    <col min="9991" max="9991" width="2" style="241" customWidth="1"/>
    <col min="9992" max="9992" width="1.44140625" style="241" customWidth="1"/>
    <col min="9993" max="9993" width="1.6640625" style="241" customWidth="1"/>
    <col min="9994" max="9994" width="1.44140625" style="241" customWidth="1"/>
    <col min="9995" max="9996" width="2.33203125" style="241" customWidth="1"/>
    <col min="9997" max="9997" width="1" style="241" customWidth="1"/>
    <col min="9998" max="9998" width="5.6640625" style="241" customWidth="1"/>
    <col min="9999" max="9999" width="2.33203125" style="241" customWidth="1"/>
    <col min="10000" max="10000" width="1.6640625" style="241" customWidth="1"/>
    <col min="10001" max="10001" width="1.33203125" style="241" customWidth="1"/>
    <col min="10002" max="10002" width="1.44140625" style="241" customWidth="1"/>
    <col min="10003" max="10003" width="5.33203125" style="241" customWidth="1"/>
    <col min="10004" max="10004" width="1" style="241" customWidth="1"/>
    <col min="10005" max="10005" width="3.33203125" style="241" customWidth="1"/>
    <col min="10006" max="10006" width="1.33203125" style="241" customWidth="1"/>
    <col min="10007" max="10007" width="1" style="241" customWidth="1"/>
    <col min="10008" max="10008" width="1.33203125" style="241" customWidth="1"/>
    <col min="10009" max="10009" width="1" style="241" customWidth="1"/>
    <col min="10010" max="10010" width="1.33203125" style="241" customWidth="1"/>
    <col min="10011" max="10011" width="1.44140625" style="241" customWidth="1"/>
    <col min="10012" max="10012" width="3" style="241" customWidth="1"/>
    <col min="10013" max="10013" width="2.44140625" style="241" customWidth="1"/>
    <col min="10014" max="10014" width="4.33203125" style="241" customWidth="1"/>
    <col min="10015" max="10015" width="1" style="241" customWidth="1"/>
    <col min="10016" max="10017" width="1.33203125" style="241" customWidth="1"/>
    <col min="10018" max="10018" width="1" style="241" customWidth="1"/>
    <col min="10019" max="10019" width="4.33203125" style="241" customWidth="1"/>
    <col min="10020" max="10020" width="1" style="241" customWidth="1"/>
    <col min="10021" max="10021" width="2" style="241" customWidth="1"/>
    <col min="10022" max="10022" width="1.33203125" style="241" customWidth="1"/>
    <col min="10023" max="10023" width="2.44140625" style="241" customWidth="1"/>
    <col min="10024" max="10024" width="1" style="241" customWidth="1"/>
    <col min="10025" max="10025" width="1.33203125" style="241" customWidth="1"/>
    <col min="10026" max="10026" width="1.44140625" style="241" customWidth="1"/>
    <col min="10027" max="10027" width="1.6640625" style="241" customWidth="1"/>
    <col min="10028" max="10028" width="4.44140625" style="241" customWidth="1"/>
    <col min="10029" max="10029" width="1" style="241" customWidth="1"/>
    <col min="10030" max="10030" width="1.44140625" style="241" customWidth="1"/>
    <col min="10031" max="10031" width="1" style="241" customWidth="1"/>
    <col min="10032" max="10032" width="2.44140625" style="241" customWidth="1"/>
    <col min="10033" max="10033" width="1" style="241" customWidth="1"/>
    <col min="10034" max="10034" width="1.44140625" style="241" customWidth="1"/>
    <col min="10035" max="10036" width="2.44140625" style="241" customWidth="1"/>
    <col min="10037" max="10037" width="1.33203125" style="241" customWidth="1"/>
    <col min="10038" max="10038" width="4" style="241" customWidth="1"/>
    <col min="10039" max="10039" width="1.6640625" style="241" customWidth="1"/>
    <col min="10040" max="10040" width="1.33203125" style="241" customWidth="1"/>
    <col min="10041" max="10041" width="6.6640625" style="241" customWidth="1"/>
    <col min="10042" max="10042" width="1" style="241" customWidth="1"/>
    <col min="10043" max="10043" width="1.33203125" style="241" customWidth="1"/>
    <col min="10044" max="10044" width="1.6640625" style="241" customWidth="1"/>
    <col min="10045" max="10045" width="1.33203125" style="241" customWidth="1"/>
    <col min="10046" max="10046" width="1.44140625" style="241" customWidth="1"/>
    <col min="10047" max="10047" width="1.6640625" style="241" customWidth="1"/>
    <col min="10048" max="10048" width="1" style="241" customWidth="1"/>
    <col min="10049" max="10049" width="1.33203125" style="241" customWidth="1"/>
    <col min="10050" max="10050" width="1.6640625" style="241" customWidth="1"/>
    <col min="10051" max="10051" width="1" style="241" customWidth="1"/>
    <col min="10052" max="10052" width="3.44140625" style="241" customWidth="1"/>
    <col min="10053" max="10053" width="1" style="241" customWidth="1"/>
    <col min="10054" max="10241" width="6.6640625" style="241" customWidth="1"/>
    <col min="10242" max="10242" width="1.33203125" style="241" customWidth="1"/>
    <col min="10243" max="10243" width="5.6640625" style="241" customWidth="1"/>
    <col min="10244" max="10244" width="1" style="241" customWidth="1"/>
    <col min="10245" max="10246" width="1.33203125" style="241" customWidth="1"/>
    <col min="10247" max="10247" width="2" style="241" customWidth="1"/>
    <col min="10248" max="10248" width="1.44140625" style="241" customWidth="1"/>
    <col min="10249" max="10249" width="1.6640625" style="241" customWidth="1"/>
    <col min="10250" max="10250" width="1.44140625" style="241" customWidth="1"/>
    <col min="10251" max="10252" width="2.33203125" style="241" customWidth="1"/>
    <col min="10253" max="10253" width="1" style="241" customWidth="1"/>
    <col min="10254" max="10254" width="5.6640625" style="241" customWidth="1"/>
    <col min="10255" max="10255" width="2.33203125" style="241" customWidth="1"/>
    <col min="10256" max="10256" width="1.6640625" style="241" customWidth="1"/>
    <col min="10257" max="10257" width="1.33203125" style="241" customWidth="1"/>
    <col min="10258" max="10258" width="1.44140625" style="241" customWidth="1"/>
    <col min="10259" max="10259" width="5.33203125" style="241" customWidth="1"/>
    <col min="10260" max="10260" width="1" style="241" customWidth="1"/>
    <col min="10261" max="10261" width="3.33203125" style="241" customWidth="1"/>
    <col min="10262" max="10262" width="1.33203125" style="241" customWidth="1"/>
    <col min="10263" max="10263" width="1" style="241" customWidth="1"/>
    <col min="10264" max="10264" width="1.33203125" style="241" customWidth="1"/>
    <col min="10265" max="10265" width="1" style="241" customWidth="1"/>
    <col min="10266" max="10266" width="1.33203125" style="241" customWidth="1"/>
    <col min="10267" max="10267" width="1.44140625" style="241" customWidth="1"/>
    <col min="10268" max="10268" width="3" style="241" customWidth="1"/>
    <col min="10269" max="10269" width="2.44140625" style="241" customWidth="1"/>
    <col min="10270" max="10270" width="4.33203125" style="241" customWidth="1"/>
    <col min="10271" max="10271" width="1" style="241" customWidth="1"/>
    <col min="10272" max="10273" width="1.33203125" style="241" customWidth="1"/>
    <col min="10274" max="10274" width="1" style="241" customWidth="1"/>
    <col min="10275" max="10275" width="4.33203125" style="241" customWidth="1"/>
    <col min="10276" max="10276" width="1" style="241" customWidth="1"/>
    <col min="10277" max="10277" width="2" style="241" customWidth="1"/>
    <col min="10278" max="10278" width="1.33203125" style="241" customWidth="1"/>
    <col min="10279" max="10279" width="2.44140625" style="241" customWidth="1"/>
    <col min="10280" max="10280" width="1" style="241" customWidth="1"/>
    <col min="10281" max="10281" width="1.33203125" style="241" customWidth="1"/>
    <col min="10282" max="10282" width="1.44140625" style="241" customWidth="1"/>
    <col min="10283" max="10283" width="1.6640625" style="241" customWidth="1"/>
    <col min="10284" max="10284" width="4.44140625" style="241" customWidth="1"/>
    <col min="10285" max="10285" width="1" style="241" customWidth="1"/>
    <col min="10286" max="10286" width="1.44140625" style="241" customWidth="1"/>
    <col min="10287" max="10287" width="1" style="241" customWidth="1"/>
    <col min="10288" max="10288" width="2.44140625" style="241" customWidth="1"/>
    <col min="10289" max="10289" width="1" style="241" customWidth="1"/>
    <col min="10290" max="10290" width="1.44140625" style="241" customWidth="1"/>
    <col min="10291" max="10292" width="2.44140625" style="241" customWidth="1"/>
    <col min="10293" max="10293" width="1.33203125" style="241" customWidth="1"/>
    <col min="10294" max="10294" width="4" style="241" customWidth="1"/>
    <col min="10295" max="10295" width="1.6640625" style="241" customWidth="1"/>
    <col min="10296" max="10296" width="1.33203125" style="241" customWidth="1"/>
    <col min="10297" max="10297" width="6.6640625" style="241" customWidth="1"/>
    <col min="10298" max="10298" width="1" style="241" customWidth="1"/>
    <col min="10299" max="10299" width="1.33203125" style="241" customWidth="1"/>
    <col min="10300" max="10300" width="1.6640625" style="241" customWidth="1"/>
    <col min="10301" max="10301" width="1.33203125" style="241" customWidth="1"/>
    <col min="10302" max="10302" width="1.44140625" style="241" customWidth="1"/>
    <col min="10303" max="10303" width="1.6640625" style="241" customWidth="1"/>
    <col min="10304" max="10304" width="1" style="241" customWidth="1"/>
    <col min="10305" max="10305" width="1.33203125" style="241" customWidth="1"/>
    <col min="10306" max="10306" width="1.6640625" style="241" customWidth="1"/>
    <col min="10307" max="10307" width="1" style="241" customWidth="1"/>
    <col min="10308" max="10308" width="3.44140625" style="241" customWidth="1"/>
    <col min="10309" max="10309" width="1" style="241" customWidth="1"/>
    <col min="10310" max="10497" width="6.6640625" style="241" customWidth="1"/>
    <col min="10498" max="10498" width="1.33203125" style="241" customWidth="1"/>
    <col min="10499" max="10499" width="5.6640625" style="241" customWidth="1"/>
    <col min="10500" max="10500" width="1" style="241" customWidth="1"/>
    <col min="10501" max="10502" width="1.33203125" style="241" customWidth="1"/>
    <col min="10503" max="10503" width="2" style="241" customWidth="1"/>
    <col min="10504" max="10504" width="1.44140625" style="241" customWidth="1"/>
    <col min="10505" max="10505" width="1.6640625" style="241" customWidth="1"/>
    <col min="10506" max="10506" width="1.44140625" style="241" customWidth="1"/>
    <col min="10507" max="10508" width="2.33203125" style="241" customWidth="1"/>
    <col min="10509" max="10509" width="1" style="241" customWidth="1"/>
    <col min="10510" max="10510" width="5.6640625" style="241" customWidth="1"/>
    <col min="10511" max="10511" width="2.33203125" style="241" customWidth="1"/>
    <col min="10512" max="10512" width="1.6640625" style="241" customWidth="1"/>
    <col min="10513" max="10513" width="1.33203125" style="241" customWidth="1"/>
    <col min="10514" max="10514" width="1.44140625" style="241" customWidth="1"/>
    <col min="10515" max="10515" width="5.33203125" style="241" customWidth="1"/>
    <col min="10516" max="10516" width="1" style="241" customWidth="1"/>
    <col min="10517" max="10517" width="3.33203125" style="241" customWidth="1"/>
    <col min="10518" max="10518" width="1.33203125" style="241" customWidth="1"/>
    <col min="10519" max="10519" width="1" style="241" customWidth="1"/>
    <col min="10520" max="10520" width="1.33203125" style="241" customWidth="1"/>
    <col min="10521" max="10521" width="1" style="241" customWidth="1"/>
    <col min="10522" max="10522" width="1.33203125" style="241" customWidth="1"/>
    <col min="10523" max="10523" width="1.44140625" style="241" customWidth="1"/>
    <col min="10524" max="10524" width="3" style="241" customWidth="1"/>
    <col min="10525" max="10525" width="2.44140625" style="241" customWidth="1"/>
    <col min="10526" max="10526" width="4.33203125" style="241" customWidth="1"/>
    <col min="10527" max="10527" width="1" style="241" customWidth="1"/>
    <col min="10528" max="10529" width="1.33203125" style="241" customWidth="1"/>
    <col min="10530" max="10530" width="1" style="241" customWidth="1"/>
    <col min="10531" max="10531" width="4.33203125" style="241" customWidth="1"/>
    <col min="10532" max="10532" width="1" style="241" customWidth="1"/>
    <col min="10533" max="10533" width="2" style="241" customWidth="1"/>
    <col min="10534" max="10534" width="1.33203125" style="241" customWidth="1"/>
    <col min="10535" max="10535" width="2.44140625" style="241" customWidth="1"/>
    <col min="10536" max="10536" width="1" style="241" customWidth="1"/>
    <col min="10537" max="10537" width="1.33203125" style="241" customWidth="1"/>
    <col min="10538" max="10538" width="1.44140625" style="241" customWidth="1"/>
    <col min="10539" max="10539" width="1.6640625" style="241" customWidth="1"/>
    <col min="10540" max="10540" width="4.44140625" style="241" customWidth="1"/>
    <col min="10541" max="10541" width="1" style="241" customWidth="1"/>
    <col min="10542" max="10542" width="1.44140625" style="241" customWidth="1"/>
    <col min="10543" max="10543" width="1" style="241" customWidth="1"/>
    <col min="10544" max="10544" width="2.44140625" style="241" customWidth="1"/>
    <col min="10545" max="10545" width="1" style="241" customWidth="1"/>
    <col min="10546" max="10546" width="1.44140625" style="241" customWidth="1"/>
    <col min="10547" max="10548" width="2.44140625" style="241" customWidth="1"/>
    <col min="10549" max="10549" width="1.33203125" style="241" customWidth="1"/>
    <col min="10550" max="10550" width="4" style="241" customWidth="1"/>
    <col min="10551" max="10551" width="1.6640625" style="241" customWidth="1"/>
    <col min="10552" max="10552" width="1.33203125" style="241" customWidth="1"/>
    <col min="10553" max="10553" width="6.6640625" style="241" customWidth="1"/>
    <col min="10554" max="10554" width="1" style="241" customWidth="1"/>
    <col min="10555" max="10555" width="1.33203125" style="241" customWidth="1"/>
    <col min="10556" max="10556" width="1.6640625" style="241" customWidth="1"/>
    <col min="10557" max="10557" width="1.33203125" style="241" customWidth="1"/>
    <col min="10558" max="10558" width="1.44140625" style="241" customWidth="1"/>
    <col min="10559" max="10559" width="1.6640625" style="241" customWidth="1"/>
    <col min="10560" max="10560" width="1" style="241" customWidth="1"/>
    <col min="10561" max="10561" width="1.33203125" style="241" customWidth="1"/>
    <col min="10562" max="10562" width="1.6640625" style="241" customWidth="1"/>
    <col min="10563" max="10563" width="1" style="241" customWidth="1"/>
    <col min="10564" max="10564" width="3.44140625" style="241" customWidth="1"/>
    <col min="10565" max="10565" width="1" style="241" customWidth="1"/>
    <col min="10566" max="10753" width="6.6640625" style="241" customWidth="1"/>
    <col min="10754" max="10754" width="1.33203125" style="241" customWidth="1"/>
    <col min="10755" max="10755" width="5.6640625" style="241" customWidth="1"/>
    <col min="10756" max="10756" width="1" style="241" customWidth="1"/>
    <col min="10757" max="10758" width="1.33203125" style="241" customWidth="1"/>
    <col min="10759" max="10759" width="2" style="241" customWidth="1"/>
    <col min="10760" max="10760" width="1.44140625" style="241" customWidth="1"/>
    <col min="10761" max="10761" width="1.6640625" style="241" customWidth="1"/>
    <col min="10762" max="10762" width="1.44140625" style="241" customWidth="1"/>
    <col min="10763" max="10764" width="2.33203125" style="241" customWidth="1"/>
    <col min="10765" max="10765" width="1" style="241" customWidth="1"/>
    <col min="10766" max="10766" width="5.6640625" style="241" customWidth="1"/>
    <col min="10767" max="10767" width="2.33203125" style="241" customWidth="1"/>
    <col min="10768" max="10768" width="1.6640625" style="241" customWidth="1"/>
    <col min="10769" max="10769" width="1.33203125" style="241" customWidth="1"/>
    <col min="10770" max="10770" width="1.44140625" style="241" customWidth="1"/>
    <col min="10771" max="10771" width="5.33203125" style="241" customWidth="1"/>
    <col min="10772" max="10772" width="1" style="241" customWidth="1"/>
    <col min="10773" max="10773" width="3.33203125" style="241" customWidth="1"/>
    <col min="10774" max="10774" width="1.33203125" style="241" customWidth="1"/>
    <col min="10775" max="10775" width="1" style="241" customWidth="1"/>
    <col min="10776" max="10776" width="1.33203125" style="241" customWidth="1"/>
    <col min="10777" max="10777" width="1" style="241" customWidth="1"/>
    <col min="10778" max="10778" width="1.33203125" style="241" customWidth="1"/>
    <col min="10779" max="10779" width="1.44140625" style="241" customWidth="1"/>
    <col min="10780" max="10780" width="3" style="241" customWidth="1"/>
    <col min="10781" max="10781" width="2.44140625" style="241" customWidth="1"/>
    <col min="10782" max="10782" width="4.33203125" style="241" customWidth="1"/>
    <col min="10783" max="10783" width="1" style="241" customWidth="1"/>
    <col min="10784" max="10785" width="1.33203125" style="241" customWidth="1"/>
    <col min="10786" max="10786" width="1" style="241" customWidth="1"/>
    <col min="10787" max="10787" width="4.33203125" style="241" customWidth="1"/>
    <col min="10788" max="10788" width="1" style="241" customWidth="1"/>
    <col min="10789" max="10789" width="2" style="241" customWidth="1"/>
    <col min="10790" max="10790" width="1.33203125" style="241" customWidth="1"/>
    <col min="10791" max="10791" width="2.44140625" style="241" customWidth="1"/>
    <col min="10792" max="10792" width="1" style="241" customWidth="1"/>
    <col min="10793" max="10793" width="1.33203125" style="241" customWidth="1"/>
    <col min="10794" max="10794" width="1.44140625" style="241" customWidth="1"/>
    <col min="10795" max="10795" width="1.6640625" style="241" customWidth="1"/>
    <col min="10796" max="10796" width="4.44140625" style="241" customWidth="1"/>
    <col min="10797" max="10797" width="1" style="241" customWidth="1"/>
    <col min="10798" max="10798" width="1.44140625" style="241" customWidth="1"/>
    <col min="10799" max="10799" width="1" style="241" customWidth="1"/>
    <col min="10800" max="10800" width="2.44140625" style="241" customWidth="1"/>
    <col min="10801" max="10801" width="1" style="241" customWidth="1"/>
    <col min="10802" max="10802" width="1.44140625" style="241" customWidth="1"/>
    <col min="10803" max="10804" width="2.44140625" style="241" customWidth="1"/>
    <col min="10805" max="10805" width="1.33203125" style="241" customWidth="1"/>
    <col min="10806" max="10806" width="4" style="241" customWidth="1"/>
    <col min="10807" max="10807" width="1.6640625" style="241" customWidth="1"/>
    <col min="10808" max="10808" width="1.33203125" style="241" customWidth="1"/>
    <col min="10809" max="10809" width="6.6640625" style="241" customWidth="1"/>
    <col min="10810" max="10810" width="1" style="241" customWidth="1"/>
    <col min="10811" max="10811" width="1.33203125" style="241" customWidth="1"/>
    <col min="10812" max="10812" width="1.6640625" style="241" customWidth="1"/>
    <col min="10813" max="10813" width="1.33203125" style="241" customWidth="1"/>
    <col min="10814" max="10814" width="1.44140625" style="241" customWidth="1"/>
    <col min="10815" max="10815" width="1.6640625" style="241" customWidth="1"/>
    <col min="10816" max="10816" width="1" style="241" customWidth="1"/>
    <col min="10817" max="10817" width="1.33203125" style="241" customWidth="1"/>
    <col min="10818" max="10818" width="1.6640625" style="241" customWidth="1"/>
    <col min="10819" max="10819" width="1" style="241" customWidth="1"/>
    <col min="10820" max="10820" width="3.44140625" style="241" customWidth="1"/>
    <col min="10821" max="10821" width="1" style="241" customWidth="1"/>
    <col min="10822" max="11009" width="6.6640625" style="241" customWidth="1"/>
    <col min="11010" max="11010" width="1.33203125" style="241" customWidth="1"/>
    <col min="11011" max="11011" width="5.6640625" style="241" customWidth="1"/>
    <col min="11012" max="11012" width="1" style="241" customWidth="1"/>
    <col min="11013" max="11014" width="1.33203125" style="241" customWidth="1"/>
    <col min="11015" max="11015" width="2" style="241" customWidth="1"/>
    <col min="11016" max="11016" width="1.44140625" style="241" customWidth="1"/>
    <col min="11017" max="11017" width="1.6640625" style="241" customWidth="1"/>
    <col min="11018" max="11018" width="1.44140625" style="241" customWidth="1"/>
    <col min="11019" max="11020" width="2.33203125" style="241" customWidth="1"/>
    <col min="11021" max="11021" width="1" style="241" customWidth="1"/>
    <col min="11022" max="11022" width="5.6640625" style="241" customWidth="1"/>
    <col min="11023" max="11023" width="2.33203125" style="241" customWidth="1"/>
    <col min="11024" max="11024" width="1.6640625" style="241" customWidth="1"/>
    <col min="11025" max="11025" width="1.33203125" style="241" customWidth="1"/>
    <col min="11026" max="11026" width="1.44140625" style="241" customWidth="1"/>
    <col min="11027" max="11027" width="5.33203125" style="241" customWidth="1"/>
    <col min="11028" max="11028" width="1" style="241" customWidth="1"/>
    <col min="11029" max="11029" width="3.33203125" style="241" customWidth="1"/>
    <col min="11030" max="11030" width="1.33203125" style="241" customWidth="1"/>
    <col min="11031" max="11031" width="1" style="241" customWidth="1"/>
    <col min="11032" max="11032" width="1.33203125" style="241" customWidth="1"/>
    <col min="11033" max="11033" width="1" style="241" customWidth="1"/>
    <col min="11034" max="11034" width="1.33203125" style="241" customWidth="1"/>
    <col min="11035" max="11035" width="1.44140625" style="241" customWidth="1"/>
    <col min="11036" max="11036" width="3" style="241" customWidth="1"/>
    <col min="11037" max="11037" width="2.44140625" style="241" customWidth="1"/>
    <col min="11038" max="11038" width="4.33203125" style="241" customWidth="1"/>
    <col min="11039" max="11039" width="1" style="241" customWidth="1"/>
    <col min="11040" max="11041" width="1.33203125" style="241" customWidth="1"/>
    <col min="11042" max="11042" width="1" style="241" customWidth="1"/>
    <col min="11043" max="11043" width="4.33203125" style="241" customWidth="1"/>
    <col min="11044" max="11044" width="1" style="241" customWidth="1"/>
    <col min="11045" max="11045" width="2" style="241" customWidth="1"/>
    <col min="11046" max="11046" width="1.33203125" style="241" customWidth="1"/>
    <col min="11047" max="11047" width="2.44140625" style="241" customWidth="1"/>
    <col min="11048" max="11048" width="1" style="241" customWidth="1"/>
    <col min="11049" max="11049" width="1.33203125" style="241" customWidth="1"/>
    <col min="11050" max="11050" width="1.44140625" style="241" customWidth="1"/>
    <col min="11051" max="11051" width="1.6640625" style="241" customWidth="1"/>
    <col min="11052" max="11052" width="4.44140625" style="241" customWidth="1"/>
    <col min="11053" max="11053" width="1" style="241" customWidth="1"/>
    <col min="11054" max="11054" width="1.44140625" style="241" customWidth="1"/>
    <col min="11055" max="11055" width="1" style="241" customWidth="1"/>
    <col min="11056" max="11056" width="2.44140625" style="241" customWidth="1"/>
    <col min="11057" max="11057" width="1" style="241" customWidth="1"/>
    <col min="11058" max="11058" width="1.44140625" style="241" customWidth="1"/>
    <col min="11059" max="11060" width="2.44140625" style="241" customWidth="1"/>
    <col min="11061" max="11061" width="1.33203125" style="241" customWidth="1"/>
    <col min="11062" max="11062" width="4" style="241" customWidth="1"/>
    <col min="11063" max="11063" width="1.6640625" style="241" customWidth="1"/>
    <col min="11064" max="11064" width="1.33203125" style="241" customWidth="1"/>
    <col min="11065" max="11065" width="6.6640625" style="241" customWidth="1"/>
    <col min="11066" max="11066" width="1" style="241" customWidth="1"/>
    <col min="11067" max="11067" width="1.33203125" style="241" customWidth="1"/>
    <col min="11068" max="11068" width="1.6640625" style="241" customWidth="1"/>
    <col min="11069" max="11069" width="1.33203125" style="241" customWidth="1"/>
    <col min="11070" max="11070" width="1.44140625" style="241" customWidth="1"/>
    <col min="11071" max="11071" width="1.6640625" style="241" customWidth="1"/>
    <col min="11072" max="11072" width="1" style="241" customWidth="1"/>
    <col min="11073" max="11073" width="1.33203125" style="241" customWidth="1"/>
    <col min="11074" max="11074" width="1.6640625" style="241" customWidth="1"/>
    <col min="11075" max="11075" width="1" style="241" customWidth="1"/>
    <col min="11076" max="11076" width="3.44140625" style="241" customWidth="1"/>
    <col min="11077" max="11077" width="1" style="241" customWidth="1"/>
    <col min="11078" max="11265" width="6.6640625" style="241" customWidth="1"/>
    <col min="11266" max="11266" width="1.33203125" style="241" customWidth="1"/>
    <col min="11267" max="11267" width="5.6640625" style="241" customWidth="1"/>
    <col min="11268" max="11268" width="1" style="241" customWidth="1"/>
    <col min="11269" max="11270" width="1.33203125" style="241" customWidth="1"/>
    <col min="11271" max="11271" width="2" style="241" customWidth="1"/>
    <col min="11272" max="11272" width="1.44140625" style="241" customWidth="1"/>
    <col min="11273" max="11273" width="1.6640625" style="241" customWidth="1"/>
    <col min="11274" max="11274" width="1.44140625" style="241" customWidth="1"/>
    <col min="11275" max="11276" width="2.33203125" style="241" customWidth="1"/>
    <col min="11277" max="11277" width="1" style="241" customWidth="1"/>
    <col min="11278" max="11278" width="5.6640625" style="241" customWidth="1"/>
    <col min="11279" max="11279" width="2.33203125" style="241" customWidth="1"/>
    <col min="11280" max="11280" width="1.6640625" style="241" customWidth="1"/>
    <col min="11281" max="11281" width="1.33203125" style="241" customWidth="1"/>
    <col min="11282" max="11282" width="1.44140625" style="241" customWidth="1"/>
    <col min="11283" max="11283" width="5.33203125" style="241" customWidth="1"/>
    <col min="11284" max="11284" width="1" style="241" customWidth="1"/>
    <col min="11285" max="11285" width="3.33203125" style="241" customWidth="1"/>
    <col min="11286" max="11286" width="1.33203125" style="241" customWidth="1"/>
    <col min="11287" max="11287" width="1" style="241" customWidth="1"/>
    <col min="11288" max="11288" width="1.33203125" style="241" customWidth="1"/>
    <col min="11289" max="11289" width="1" style="241" customWidth="1"/>
    <col min="11290" max="11290" width="1.33203125" style="241" customWidth="1"/>
    <col min="11291" max="11291" width="1.44140625" style="241" customWidth="1"/>
    <col min="11292" max="11292" width="3" style="241" customWidth="1"/>
    <col min="11293" max="11293" width="2.44140625" style="241" customWidth="1"/>
    <col min="11294" max="11294" width="4.33203125" style="241" customWidth="1"/>
    <col min="11295" max="11295" width="1" style="241" customWidth="1"/>
    <col min="11296" max="11297" width="1.33203125" style="241" customWidth="1"/>
    <col min="11298" max="11298" width="1" style="241" customWidth="1"/>
    <col min="11299" max="11299" width="4.33203125" style="241" customWidth="1"/>
    <col min="11300" max="11300" width="1" style="241" customWidth="1"/>
    <col min="11301" max="11301" width="2" style="241" customWidth="1"/>
    <col min="11302" max="11302" width="1.33203125" style="241" customWidth="1"/>
    <col min="11303" max="11303" width="2.44140625" style="241" customWidth="1"/>
    <col min="11304" max="11304" width="1" style="241" customWidth="1"/>
    <col min="11305" max="11305" width="1.33203125" style="241" customWidth="1"/>
    <col min="11306" max="11306" width="1.44140625" style="241" customWidth="1"/>
    <col min="11307" max="11307" width="1.6640625" style="241" customWidth="1"/>
    <col min="11308" max="11308" width="4.44140625" style="241" customWidth="1"/>
    <col min="11309" max="11309" width="1" style="241" customWidth="1"/>
    <col min="11310" max="11310" width="1.44140625" style="241" customWidth="1"/>
    <col min="11311" max="11311" width="1" style="241" customWidth="1"/>
    <col min="11312" max="11312" width="2.44140625" style="241" customWidth="1"/>
    <col min="11313" max="11313" width="1" style="241" customWidth="1"/>
    <col min="11314" max="11314" width="1.44140625" style="241" customWidth="1"/>
    <col min="11315" max="11316" width="2.44140625" style="241" customWidth="1"/>
    <col min="11317" max="11317" width="1.33203125" style="241" customWidth="1"/>
    <col min="11318" max="11318" width="4" style="241" customWidth="1"/>
    <col min="11319" max="11319" width="1.6640625" style="241" customWidth="1"/>
    <col min="11320" max="11320" width="1.33203125" style="241" customWidth="1"/>
    <col min="11321" max="11321" width="6.6640625" style="241" customWidth="1"/>
    <col min="11322" max="11322" width="1" style="241" customWidth="1"/>
    <col min="11323" max="11323" width="1.33203125" style="241" customWidth="1"/>
    <col min="11324" max="11324" width="1.6640625" style="241" customWidth="1"/>
    <col min="11325" max="11325" width="1.33203125" style="241" customWidth="1"/>
    <col min="11326" max="11326" width="1.44140625" style="241" customWidth="1"/>
    <col min="11327" max="11327" width="1.6640625" style="241" customWidth="1"/>
    <col min="11328" max="11328" width="1" style="241" customWidth="1"/>
    <col min="11329" max="11329" width="1.33203125" style="241" customWidth="1"/>
    <col min="11330" max="11330" width="1.6640625" style="241" customWidth="1"/>
    <col min="11331" max="11331" width="1" style="241" customWidth="1"/>
    <col min="11332" max="11332" width="3.44140625" style="241" customWidth="1"/>
    <col min="11333" max="11333" width="1" style="241" customWidth="1"/>
    <col min="11334" max="11521" width="6.6640625" style="241" customWidth="1"/>
    <col min="11522" max="11522" width="1.33203125" style="241" customWidth="1"/>
    <col min="11523" max="11523" width="5.6640625" style="241" customWidth="1"/>
    <col min="11524" max="11524" width="1" style="241" customWidth="1"/>
    <col min="11525" max="11526" width="1.33203125" style="241" customWidth="1"/>
    <col min="11527" max="11527" width="2" style="241" customWidth="1"/>
    <col min="11528" max="11528" width="1.44140625" style="241" customWidth="1"/>
    <col min="11529" max="11529" width="1.6640625" style="241" customWidth="1"/>
    <col min="11530" max="11530" width="1.44140625" style="241" customWidth="1"/>
    <col min="11531" max="11532" width="2.33203125" style="241" customWidth="1"/>
    <col min="11533" max="11533" width="1" style="241" customWidth="1"/>
    <col min="11534" max="11534" width="5.6640625" style="241" customWidth="1"/>
    <col min="11535" max="11535" width="2.33203125" style="241" customWidth="1"/>
    <col min="11536" max="11536" width="1.6640625" style="241" customWidth="1"/>
    <col min="11537" max="11537" width="1.33203125" style="241" customWidth="1"/>
    <col min="11538" max="11538" width="1.44140625" style="241" customWidth="1"/>
    <col min="11539" max="11539" width="5.33203125" style="241" customWidth="1"/>
    <col min="11540" max="11540" width="1" style="241" customWidth="1"/>
    <col min="11541" max="11541" width="3.33203125" style="241" customWidth="1"/>
    <col min="11542" max="11542" width="1.33203125" style="241" customWidth="1"/>
    <col min="11543" max="11543" width="1" style="241" customWidth="1"/>
    <col min="11544" max="11544" width="1.33203125" style="241" customWidth="1"/>
    <col min="11545" max="11545" width="1" style="241" customWidth="1"/>
    <col min="11546" max="11546" width="1.33203125" style="241" customWidth="1"/>
    <col min="11547" max="11547" width="1.44140625" style="241" customWidth="1"/>
    <col min="11548" max="11548" width="3" style="241" customWidth="1"/>
    <col min="11549" max="11549" width="2.44140625" style="241" customWidth="1"/>
    <col min="11550" max="11550" width="4.33203125" style="241" customWidth="1"/>
    <col min="11551" max="11551" width="1" style="241" customWidth="1"/>
    <col min="11552" max="11553" width="1.33203125" style="241" customWidth="1"/>
    <col min="11554" max="11554" width="1" style="241" customWidth="1"/>
    <col min="11555" max="11555" width="4.33203125" style="241" customWidth="1"/>
    <col min="11556" max="11556" width="1" style="241" customWidth="1"/>
    <col min="11557" max="11557" width="2" style="241" customWidth="1"/>
    <col min="11558" max="11558" width="1.33203125" style="241" customWidth="1"/>
    <col min="11559" max="11559" width="2.44140625" style="241" customWidth="1"/>
    <col min="11560" max="11560" width="1" style="241" customWidth="1"/>
    <col min="11561" max="11561" width="1.33203125" style="241" customWidth="1"/>
    <col min="11562" max="11562" width="1.44140625" style="241" customWidth="1"/>
    <col min="11563" max="11563" width="1.6640625" style="241" customWidth="1"/>
    <col min="11564" max="11564" width="4.44140625" style="241" customWidth="1"/>
    <col min="11565" max="11565" width="1" style="241" customWidth="1"/>
    <col min="11566" max="11566" width="1.44140625" style="241" customWidth="1"/>
    <col min="11567" max="11567" width="1" style="241" customWidth="1"/>
    <col min="11568" max="11568" width="2.44140625" style="241" customWidth="1"/>
    <col min="11569" max="11569" width="1" style="241" customWidth="1"/>
    <col min="11570" max="11570" width="1.44140625" style="241" customWidth="1"/>
    <col min="11571" max="11572" width="2.44140625" style="241" customWidth="1"/>
    <col min="11573" max="11573" width="1.33203125" style="241" customWidth="1"/>
    <col min="11574" max="11574" width="4" style="241" customWidth="1"/>
    <col min="11575" max="11575" width="1.6640625" style="241" customWidth="1"/>
    <col min="11576" max="11576" width="1.33203125" style="241" customWidth="1"/>
    <col min="11577" max="11577" width="6.6640625" style="241" customWidth="1"/>
    <col min="11578" max="11578" width="1" style="241" customWidth="1"/>
    <col min="11579" max="11579" width="1.33203125" style="241" customWidth="1"/>
    <col min="11580" max="11580" width="1.6640625" style="241" customWidth="1"/>
    <col min="11581" max="11581" width="1.33203125" style="241" customWidth="1"/>
    <col min="11582" max="11582" width="1.44140625" style="241" customWidth="1"/>
    <col min="11583" max="11583" width="1.6640625" style="241" customWidth="1"/>
    <col min="11584" max="11584" width="1" style="241" customWidth="1"/>
    <col min="11585" max="11585" width="1.33203125" style="241" customWidth="1"/>
    <col min="11586" max="11586" width="1.6640625" style="241" customWidth="1"/>
    <col min="11587" max="11587" width="1" style="241" customWidth="1"/>
    <col min="11588" max="11588" width="3.44140625" style="241" customWidth="1"/>
    <col min="11589" max="11589" width="1" style="241" customWidth="1"/>
    <col min="11590" max="11777" width="6.6640625" style="241" customWidth="1"/>
    <col min="11778" max="11778" width="1.33203125" style="241" customWidth="1"/>
    <col min="11779" max="11779" width="5.6640625" style="241" customWidth="1"/>
    <col min="11780" max="11780" width="1" style="241" customWidth="1"/>
    <col min="11781" max="11782" width="1.33203125" style="241" customWidth="1"/>
    <col min="11783" max="11783" width="2" style="241" customWidth="1"/>
    <col min="11784" max="11784" width="1.44140625" style="241" customWidth="1"/>
    <col min="11785" max="11785" width="1.6640625" style="241" customWidth="1"/>
    <col min="11786" max="11786" width="1.44140625" style="241" customWidth="1"/>
    <col min="11787" max="11788" width="2.33203125" style="241" customWidth="1"/>
    <col min="11789" max="11789" width="1" style="241" customWidth="1"/>
    <col min="11790" max="11790" width="5.6640625" style="241" customWidth="1"/>
    <col min="11791" max="11791" width="2.33203125" style="241" customWidth="1"/>
    <col min="11792" max="11792" width="1.6640625" style="241" customWidth="1"/>
    <col min="11793" max="11793" width="1.33203125" style="241" customWidth="1"/>
    <col min="11794" max="11794" width="1.44140625" style="241" customWidth="1"/>
    <col min="11795" max="11795" width="5.33203125" style="241" customWidth="1"/>
    <col min="11796" max="11796" width="1" style="241" customWidth="1"/>
    <col min="11797" max="11797" width="3.33203125" style="241" customWidth="1"/>
    <col min="11798" max="11798" width="1.33203125" style="241" customWidth="1"/>
    <col min="11799" max="11799" width="1" style="241" customWidth="1"/>
    <col min="11800" max="11800" width="1.33203125" style="241" customWidth="1"/>
    <col min="11801" max="11801" width="1" style="241" customWidth="1"/>
    <col min="11802" max="11802" width="1.33203125" style="241" customWidth="1"/>
    <col min="11803" max="11803" width="1.44140625" style="241" customWidth="1"/>
    <col min="11804" max="11804" width="3" style="241" customWidth="1"/>
    <col min="11805" max="11805" width="2.44140625" style="241" customWidth="1"/>
    <col min="11806" max="11806" width="4.33203125" style="241" customWidth="1"/>
    <col min="11807" max="11807" width="1" style="241" customWidth="1"/>
    <col min="11808" max="11809" width="1.33203125" style="241" customWidth="1"/>
    <col min="11810" max="11810" width="1" style="241" customWidth="1"/>
    <col min="11811" max="11811" width="4.33203125" style="241" customWidth="1"/>
    <col min="11812" max="11812" width="1" style="241" customWidth="1"/>
    <col min="11813" max="11813" width="2" style="241" customWidth="1"/>
    <col min="11814" max="11814" width="1.33203125" style="241" customWidth="1"/>
    <col min="11815" max="11815" width="2.44140625" style="241" customWidth="1"/>
    <col min="11816" max="11816" width="1" style="241" customWidth="1"/>
    <col min="11817" max="11817" width="1.33203125" style="241" customWidth="1"/>
    <col min="11818" max="11818" width="1.44140625" style="241" customWidth="1"/>
    <col min="11819" max="11819" width="1.6640625" style="241" customWidth="1"/>
    <col min="11820" max="11820" width="4.44140625" style="241" customWidth="1"/>
    <col min="11821" max="11821" width="1" style="241" customWidth="1"/>
    <col min="11822" max="11822" width="1.44140625" style="241" customWidth="1"/>
    <col min="11823" max="11823" width="1" style="241" customWidth="1"/>
    <col min="11824" max="11824" width="2.44140625" style="241" customWidth="1"/>
    <col min="11825" max="11825" width="1" style="241" customWidth="1"/>
    <col min="11826" max="11826" width="1.44140625" style="241" customWidth="1"/>
    <col min="11827" max="11828" width="2.44140625" style="241" customWidth="1"/>
    <col min="11829" max="11829" width="1.33203125" style="241" customWidth="1"/>
    <col min="11830" max="11830" width="4" style="241" customWidth="1"/>
    <col min="11831" max="11831" width="1.6640625" style="241" customWidth="1"/>
    <col min="11832" max="11832" width="1.33203125" style="241" customWidth="1"/>
    <col min="11833" max="11833" width="6.6640625" style="241" customWidth="1"/>
    <col min="11834" max="11834" width="1" style="241" customWidth="1"/>
    <col min="11835" max="11835" width="1.33203125" style="241" customWidth="1"/>
    <col min="11836" max="11836" width="1.6640625" style="241" customWidth="1"/>
    <col min="11837" max="11837" width="1.33203125" style="241" customWidth="1"/>
    <col min="11838" max="11838" width="1.44140625" style="241" customWidth="1"/>
    <col min="11839" max="11839" width="1.6640625" style="241" customWidth="1"/>
    <col min="11840" max="11840" width="1" style="241" customWidth="1"/>
    <col min="11841" max="11841" width="1.33203125" style="241" customWidth="1"/>
    <col min="11842" max="11842" width="1.6640625" style="241" customWidth="1"/>
    <col min="11843" max="11843" width="1" style="241" customWidth="1"/>
    <col min="11844" max="11844" width="3.44140625" style="241" customWidth="1"/>
    <col min="11845" max="11845" width="1" style="241" customWidth="1"/>
    <col min="11846" max="12033" width="6.6640625" style="241" customWidth="1"/>
    <col min="12034" max="12034" width="1.33203125" style="241" customWidth="1"/>
    <col min="12035" max="12035" width="5.6640625" style="241" customWidth="1"/>
    <col min="12036" max="12036" width="1" style="241" customWidth="1"/>
    <col min="12037" max="12038" width="1.33203125" style="241" customWidth="1"/>
    <col min="12039" max="12039" width="2" style="241" customWidth="1"/>
    <col min="12040" max="12040" width="1.44140625" style="241" customWidth="1"/>
    <col min="12041" max="12041" width="1.6640625" style="241" customWidth="1"/>
    <col min="12042" max="12042" width="1.44140625" style="241" customWidth="1"/>
    <col min="12043" max="12044" width="2.33203125" style="241" customWidth="1"/>
    <col min="12045" max="12045" width="1" style="241" customWidth="1"/>
    <col min="12046" max="12046" width="5.6640625" style="241" customWidth="1"/>
    <col min="12047" max="12047" width="2.33203125" style="241" customWidth="1"/>
    <col min="12048" max="12048" width="1.6640625" style="241" customWidth="1"/>
    <col min="12049" max="12049" width="1.33203125" style="241" customWidth="1"/>
    <col min="12050" max="12050" width="1.44140625" style="241" customWidth="1"/>
    <col min="12051" max="12051" width="5.33203125" style="241" customWidth="1"/>
    <col min="12052" max="12052" width="1" style="241" customWidth="1"/>
    <col min="12053" max="12053" width="3.33203125" style="241" customWidth="1"/>
    <col min="12054" max="12054" width="1.33203125" style="241" customWidth="1"/>
    <col min="12055" max="12055" width="1" style="241" customWidth="1"/>
    <col min="12056" max="12056" width="1.33203125" style="241" customWidth="1"/>
    <col min="12057" max="12057" width="1" style="241" customWidth="1"/>
    <col min="12058" max="12058" width="1.33203125" style="241" customWidth="1"/>
    <col min="12059" max="12059" width="1.44140625" style="241" customWidth="1"/>
    <col min="12060" max="12060" width="3" style="241" customWidth="1"/>
    <col min="12061" max="12061" width="2.44140625" style="241" customWidth="1"/>
    <col min="12062" max="12062" width="4.33203125" style="241" customWidth="1"/>
    <col min="12063" max="12063" width="1" style="241" customWidth="1"/>
    <col min="12064" max="12065" width="1.33203125" style="241" customWidth="1"/>
    <col min="12066" max="12066" width="1" style="241" customWidth="1"/>
    <col min="12067" max="12067" width="4.33203125" style="241" customWidth="1"/>
    <col min="12068" max="12068" width="1" style="241" customWidth="1"/>
    <col min="12069" max="12069" width="2" style="241" customWidth="1"/>
    <col min="12070" max="12070" width="1.33203125" style="241" customWidth="1"/>
    <col min="12071" max="12071" width="2.44140625" style="241" customWidth="1"/>
    <col min="12072" max="12072" width="1" style="241" customWidth="1"/>
    <col min="12073" max="12073" width="1.33203125" style="241" customWidth="1"/>
    <col min="12074" max="12074" width="1.44140625" style="241" customWidth="1"/>
    <col min="12075" max="12075" width="1.6640625" style="241" customWidth="1"/>
    <col min="12076" max="12076" width="4.44140625" style="241" customWidth="1"/>
    <col min="12077" max="12077" width="1" style="241" customWidth="1"/>
    <col min="12078" max="12078" width="1.44140625" style="241" customWidth="1"/>
    <col min="12079" max="12079" width="1" style="241" customWidth="1"/>
    <col min="12080" max="12080" width="2.44140625" style="241" customWidth="1"/>
    <col min="12081" max="12081" width="1" style="241" customWidth="1"/>
    <col min="12082" max="12082" width="1.44140625" style="241" customWidth="1"/>
    <col min="12083" max="12084" width="2.44140625" style="241" customWidth="1"/>
    <col min="12085" max="12085" width="1.33203125" style="241" customWidth="1"/>
    <col min="12086" max="12086" width="4" style="241" customWidth="1"/>
    <col min="12087" max="12087" width="1.6640625" style="241" customWidth="1"/>
    <col min="12088" max="12088" width="1.33203125" style="241" customWidth="1"/>
    <col min="12089" max="12089" width="6.6640625" style="241" customWidth="1"/>
    <col min="12090" max="12090" width="1" style="241" customWidth="1"/>
    <col min="12091" max="12091" width="1.33203125" style="241" customWidth="1"/>
    <col min="12092" max="12092" width="1.6640625" style="241" customWidth="1"/>
    <col min="12093" max="12093" width="1.33203125" style="241" customWidth="1"/>
    <col min="12094" max="12094" width="1.44140625" style="241" customWidth="1"/>
    <col min="12095" max="12095" width="1.6640625" style="241" customWidth="1"/>
    <col min="12096" max="12096" width="1" style="241" customWidth="1"/>
    <col min="12097" max="12097" width="1.33203125" style="241" customWidth="1"/>
    <col min="12098" max="12098" width="1.6640625" style="241" customWidth="1"/>
    <col min="12099" max="12099" width="1" style="241" customWidth="1"/>
    <col min="12100" max="12100" width="3.44140625" style="241" customWidth="1"/>
    <col min="12101" max="12101" width="1" style="241" customWidth="1"/>
    <col min="12102" max="12289" width="6.6640625" style="241" customWidth="1"/>
    <col min="12290" max="12290" width="1.33203125" style="241" customWidth="1"/>
    <col min="12291" max="12291" width="5.6640625" style="241" customWidth="1"/>
    <col min="12292" max="12292" width="1" style="241" customWidth="1"/>
    <col min="12293" max="12294" width="1.33203125" style="241" customWidth="1"/>
    <col min="12295" max="12295" width="2" style="241" customWidth="1"/>
    <col min="12296" max="12296" width="1.44140625" style="241" customWidth="1"/>
    <col min="12297" max="12297" width="1.6640625" style="241" customWidth="1"/>
    <col min="12298" max="12298" width="1.44140625" style="241" customWidth="1"/>
    <col min="12299" max="12300" width="2.33203125" style="241" customWidth="1"/>
    <col min="12301" max="12301" width="1" style="241" customWidth="1"/>
    <col min="12302" max="12302" width="5.6640625" style="241" customWidth="1"/>
    <col min="12303" max="12303" width="2.33203125" style="241" customWidth="1"/>
    <col min="12304" max="12304" width="1.6640625" style="241" customWidth="1"/>
    <col min="12305" max="12305" width="1.33203125" style="241" customWidth="1"/>
    <col min="12306" max="12306" width="1.44140625" style="241" customWidth="1"/>
    <col min="12307" max="12307" width="5.33203125" style="241" customWidth="1"/>
    <col min="12308" max="12308" width="1" style="241" customWidth="1"/>
    <col min="12309" max="12309" width="3.33203125" style="241" customWidth="1"/>
    <col min="12310" max="12310" width="1.33203125" style="241" customWidth="1"/>
    <col min="12311" max="12311" width="1" style="241" customWidth="1"/>
    <col min="12312" max="12312" width="1.33203125" style="241" customWidth="1"/>
    <col min="12313" max="12313" width="1" style="241" customWidth="1"/>
    <col min="12314" max="12314" width="1.33203125" style="241" customWidth="1"/>
    <col min="12315" max="12315" width="1.44140625" style="241" customWidth="1"/>
    <col min="12316" max="12316" width="3" style="241" customWidth="1"/>
    <col min="12317" max="12317" width="2.44140625" style="241" customWidth="1"/>
    <col min="12318" max="12318" width="4.33203125" style="241" customWidth="1"/>
    <col min="12319" max="12319" width="1" style="241" customWidth="1"/>
    <col min="12320" max="12321" width="1.33203125" style="241" customWidth="1"/>
    <col min="12322" max="12322" width="1" style="241" customWidth="1"/>
    <col min="12323" max="12323" width="4.33203125" style="241" customWidth="1"/>
    <col min="12324" max="12324" width="1" style="241" customWidth="1"/>
    <col min="12325" max="12325" width="2" style="241" customWidth="1"/>
    <col min="12326" max="12326" width="1.33203125" style="241" customWidth="1"/>
    <col min="12327" max="12327" width="2.44140625" style="241" customWidth="1"/>
    <col min="12328" max="12328" width="1" style="241" customWidth="1"/>
    <col min="12329" max="12329" width="1.33203125" style="241" customWidth="1"/>
    <col min="12330" max="12330" width="1.44140625" style="241" customWidth="1"/>
    <col min="12331" max="12331" width="1.6640625" style="241" customWidth="1"/>
    <col min="12332" max="12332" width="4.44140625" style="241" customWidth="1"/>
    <col min="12333" max="12333" width="1" style="241" customWidth="1"/>
    <col min="12334" max="12334" width="1.44140625" style="241" customWidth="1"/>
    <col min="12335" max="12335" width="1" style="241" customWidth="1"/>
    <col min="12336" max="12336" width="2.44140625" style="241" customWidth="1"/>
    <col min="12337" max="12337" width="1" style="241" customWidth="1"/>
    <col min="12338" max="12338" width="1.44140625" style="241" customWidth="1"/>
    <col min="12339" max="12340" width="2.44140625" style="241" customWidth="1"/>
    <col min="12341" max="12341" width="1.33203125" style="241" customWidth="1"/>
    <col min="12342" max="12342" width="4" style="241" customWidth="1"/>
    <col min="12343" max="12343" width="1.6640625" style="241" customWidth="1"/>
    <col min="12344" max="12344" width="1.33203125" style="241" customWidth="1"/>
    <col min="12345" max="12345" width="6.6640625" style="241" customWidth="1"/>
    <col min="12346" max="12346" width="1" style="241" customWidth="1"/>
    <col min="12347" max="12347" width="1.33203125" style="241" customWidth="1"/>
    <col min="12348" max="12348" width="1.6640625" style="241" customWidth="1"/>
    <col min="12349" max="12349" width="1.33203125" style="241" customWidth="1"/>
    <col min="12350" max="12350" width="1.44140625" style="241" customWidth="1"/>
    <col min="12351" max="12351" width="1.6640625" style="241" customWidth="1"/>
    <col min="12352" max="12352" width="1" style="241" customWidth="1"/>
    <col min="12353" max="12353" width="1.33203125" style="241" customWidth="1"/>
    <col min="12354" max="12354" width="1.6640625" style="241" customWidth="1"/>
    <col min="12355" max="12355" width="1" style="241" customWidth="1"/>
    <col min="12356" max="12356" width="3.44140625" style="241" customWidth="1"/>
    <col min="12357" max="12357" width="1" style="241" customWidth="1"/>
    <col min="12358" max="12545" width="6.6640625" style="241" customWidth="1"/>
    <col min="12546" max="12546" width="1.33203125" style="241" customWidth="1"/>
    <col min="12547" max="12547" width="5.6640625" style="241" customWidth="1"/>
    <col min="12548" max="12548" width="1" style="241" customWidth="1"/>
    <col min="12549" max="12550" width="1.33203125" style="241" customWidth="1"/>
    <col min="12551" max="12551" width="2" style="241" customWidth="1"/>
    <col min="12552" max="12552" width="1.44140625" style="241" customWidth="1"/>
    <col min="12553" max="12553" width="1.6640625" style="241" customWidth="1"/>
    <col min="12554" max="12554" width="1.44140625" style="241" customWidth="1"/>
    <col min="12555" max="12556" width="2.33203125" style="241" customWidth="1"/>
    <col min="12557" max="12557" width="1" style="241" customWidth="1"/>
    <col min="12558" max="12558" width="5.6640625" style="241" customWidth="1"/>
    <col min="12559" max="12559" width="2.33203125" style="241" customWidth="1"/>
    <col min="12560" max="12560" width="1.6640625" style="241" customWidth="1"/>
    <col min="12561" max="12561" width="1.33203125" style="241" customWidth="1"/>
    <col min="12562" max="12562" width="1.44140625" style="241" customWidth="1"/>
    <col min="12563" max="12563" width="5.33203125" style="241" customWidth="1"/>
    <col min="12564" max="12564" width="1" style="241" customWidth="1"/>
    <col min="12565" max="12565" width="3.33203125" style="241" customWidth="1"/>
    <col min="12566" max="12566" width="1.33203125" style="241" customWidth="1"/>
    <col min="12567" max="12567" width="1" style="241" customWidth="1"/>
    <col min="12568" max="12568" width="1.33203125" style="241" customWidth="1"/>
    <col min="12569" max="12569" width="1" style="241" customWidth="1"/>
    <col min="12570" max="12570" width="1.33203125" style="241" customWidth="1"/>
    <col min="12571" max="12571" width="1.44140625" style="241" customWidth="1"/>
    <col min="12572" max="12572" width="3" style="241" customWidth="1"/>
    <col min="12573" max="12573" width="2.44140625" style="241" customWidth="1"/>
    <col min="12574" max="12574" width="4.33203125" style="241" customWidth="1"/>
    <col min="12575" max="12575" width="1" style="241" customWidth="1"/>
    <col min="12576" max="12577" width="1.33203125" style="241" customWidth="1"/>
    <col min="12578" max="12578" width="1" style="241" customWidth="1"/>
    <col min="12579" max="12579" width="4.33203125" style="241" customWidth="1"/>
    <col min="12580" max="12580" width="1" style="241" customWidth="1"/>
    <col min="12581" max="12581" width="2" style="241" customWidth="1"/>
    <col min="12582" max="12582" width="1.33203125" style="241" customWidth="1"/>
    <col min="12583" max="12583" width="2.44140625" style="241" customWidth="1"/>
    <col min="12584" max="12584" width="1" style="241" customWidth="1"/>
    <col min="12585" max="12585" width="1.33203125" style="241" customWidth="1"/>
    <col min="12586" max="12586" width="1.44140625" style="241" customWidth="1"/>
    <col min="12587" max="12587" width="1.6640625" style="241" customWidth="1"/>
    <col min="12588" max="12588" width="4.44140625" style="241" customWidth="1"/>
    <col min="12589" max="12589" width="1" style="241" customWidth="1"/>
    <col min="12590" max="12590" width="1.44140625" style="241" customWidth="1"/>
    <col min="12591" max="12591" width="1" style="241" customWidth="1"/>
    <col min="12592" max="12592" width="2.44140625" style="241" customWidth="1"/>
    <col min="12593" max="12593" width="1" style="241" customWidth="1"/>
    <col min="12594" max="12594" width="1.44140625" style="241" customWidth="1"/>
    <col min="12595" max="12596" width="2.44140625" style="241" customWidth="1"/>
    <col min="12597" max="12597" width="1.33203125" style="241" customWidth="1"/>
    <col min="12598" max="12598" width="4" style="241" customWidth="1"/>
    <col min="12599" max="12599" width="1.6640625" style="241" customWidth="1"/>
    <col min="12600" max="12600" width="1.33203125" style="241" customWidth="1"/>
    <col min="12601" max="12601" width="6.6640625" style="241" customWidth="1"/>
    <col min="12602" max="12602" width="1" style="241" customWidth="1"/>
    <col min="12603" max="12603" width="1.33203125" style="241" customWidth="1"/>
    <col min="12604" max="12604" width="1.6640625" style="241" customWidth="1"/>
    <col min="12605" max="12605" width="1.33203125" style="241" customWidth="1"/>
    <col min="12606" max="12606" width="1.44140625" style="241" customWidth="1"/>
    <col min="12607" max="12607" width="1.6640625" style="241" customWidth="1"/>
    <col min="12608" max="12608" width="1" style="241" customWidth="1"/>
    <col min="12609" max="12609" width="1.33203125" style="241" customWidth="1"/>
    <col min="12610" max="12610" width="1.6640625" style="241" customWidth="1"/>
    <col min="12611" max="12611" width="1" style="241" customWidth="1"/>
    <col min="12612" max="12612" width="3.44140625" style="241" customWidth="1"/>
    <col min="12613" max="12613" width="1" style="241" customWidth="1"/>
    <col min="12614" max="12801" width="6.6640625" style="241" customWidth="1"/>
    <col min="12802" max="12802" width="1.33203125" style="241" customWidth="1"/>
    <col min="12803" max="12803" width="5.6640625" style="241" customWidth="1"/>
    <col min="12804" max="12804" width="1" style="241" customWidth="1"/>
    <col min="12805" max="12806" width="1.33203125" style="241" customWidth="1"/>
    <col min="12807" max="12807" width="2" style="241" customWidth="1"/>
    <col min="12808" max="12808" width="1.44140625" style="241" customWidth="1"/>
    <col min="12809" max="12809" width="1.6640625" style="241" customWidth="1"/>
    <col min="12810" max="12810" width="1.44140625" style="241" customWidth="1"/>
    <col min="12811" max="12812" width="2.33203125" style="241" customWidth="1"/>
    <col min="12813" max="12813" width="1" style="241" customWidth="1"/>
    <col min="12814" max="12814" width="5.6640625" style="241" customWidth="1"/>
    <col min="12815" max="12815" width="2.33203125" style="241" customWidth="1"/>
    <col min="12816" max="12816" width="1.6640625" style="241" customWidth="1"/>
    <col min="12817" max="12817" width="1.33203125" style="241" customWidth="1"/>
    <col min="12818" max="12818" width="1.44140625" style="241" customWidth="1"/>
    <col min="12819" max="12819" width="5.33203125" style="241" customWidth="1"/>
    <col min="12820" max="12820" width="1" style="241" customWidth="1"/>
    <col min="12821" max="12821" width="3.33203125" style="241" customWidth="1"/>
    <col min="12822" max="12822" width="1.33203125" style="241" customWidth="1"/>
    <col min="12823" max="12823" width="1" style="241" customWidth="1"/>
    <col min="12824" max="12824" width="1.33203125" style="241" customWidth="1"/>
    <col min="12825" max="12825" width="1" style="241" customWidth="1"/>
    <col min="12826" max="12826" width="1.33203125" style="241" customWidth="1"/>
    <col min="12827" max="12827" width="1.44140625" style="241" customWidth="1"/>
    <col min="12828" max="12828" width="3" style="241" customWidth="1"/>
    <col min="12829" max="12829" width="2.44140625" style="241" customWidth="1"/>
    <col min="12830" max="12830" width="4.33203125" style="241" customWidth="1"/>
    <col min="12831" max="12831" width="1" style="241" customWidth="1"/>
    <col min="12832" max="12833" width="1.33203125" style="241" customWidth="1"/>
    <col min="12834" max="12834" width="1" style="241" customWidth="1"/>
    <col min="12835" max="12835" width="4.33203125" style="241" customWidth="1"/>
    <col min="12836" max="12836" width="1" style="241" customWidth="1"/>
    <col min="12837" max="12837" width="2" style="241" customWidth="1"/>
    <col min="12838" max="12838" width="1.33203125" style="241" customWidth="1"/>
    <col min="12839" max="12839" width="2.44140625" style="241" customWidth="1"/>
    <col min="12840" max="12840" width="1" style="241" customWidth="1"/>
    <col min="12841" max="12841" width="1.33203125" style="241" customWidth="1"/>
    <col min="12842" max="12842" width="1.44140625" style="241" customWidth="1"/>
    <col min="12843" max="12843" width="1.6640625" style="241" customWidth="1"/>
    <col min="12844" max="12844" width="4.44140625" style="241" customWidth="1"/>
    <col min="12845" max="12845" width="1" style="241" customWidth="1"/>
    <col min="12846" max="12846" width="1.44140625" style="241" customWidth="1"/>
    <col min="12847" max="12847" width="1" style="241" customWidth="1"/>
    <col min="12848" max="12848" width="2.44140625" style="241" customWidth="1"/>
    <col min="12849" max="12849" width="1" style="241" customWidth="1"/>
    <col min="12850" max="12850" width="1.44140625" style="241" customWidth="1"/>
    <col min="12851" max="12852" width="2.44140625" style="241" customWidth="1"/>
    <col min="12853" max="12853" width="1.33203125" style="241" customWidth="1"/>
    <col min="12854" max="12854" width="4" style="241" customWidth="1"/>
    <col min="12855" max="12855" width="1.6640625" style="241" customWidth="1"/>
    <col min="12856" max="12856" width="1.33203125" style="241" customWidth="1"/>
    <col min="12857" max="12857" width="6.6640625" style="241" customWidth="1"/>
    <col min="12858" max="12858" width="1" style="241" customWidth="1"/>
    <col min="12859" max="12859" width="1.33203125" style="241" customWidth="1"/>
    <col min="12860" max="12860" width="1.6640625" style="241" customWidth="1"/>
    <col min="12861" max="12861" width="1.33203125" style="241" customWidth="1"/>
    <col min="12862" max="12862" width="1.44140625" style="241" customWidth="1"/>
    <col min="12863" max="12863" width="1.6640625" style="241" customWidth="1"/>
    <col min="12864" max="12864" width="1" style="241" customWidth="1"/>
    <col min="12865" max="12865" width="1.33203125" style="241" customWidth="1"/>
    <col min="12866" max="12866" width="1.6640625" style="241" customWidth="1"/>
    <col min="12867" max="12867" width="1" style="241" customWidth="1"/>
    <col min="12868" max="12868" width="3.44140625" style="241" customWidth="1"/>
    <col min="12869" max="12869" width="1" style="241" customWidth="1"/>
    <col min="12870" max="13057" width="6.6640625" style="241" customWidth="1"/>
    <col min="13058" max="13058" width="1.33203125" style="241" customWidth="1"/>
    <col min="13059" max="13059" width="5.6640625" style="241" customWidth="1"/>
    <col min="13060" max="13060" width="1" style="241" customWidth="1"/>
    <col min="13061" max="13062" width="1.33203125" style="241" customWidth="1"/>
    <col min="13063" max="13063" width="2" style="241" customWidth="1"/>
    <col min="13064" max="13064" width="1.44140625" style="241" customWidth="1"/>
    <col min="13065" max="13065" width="1.6640625" style="241" customWidth="1"/>
    <col min="13066" max="13066" width="1.44140625" style="241" customWidth="1"/>
    <col min="13067" max="13068" width="2.33203125" style="241" customWidth="1"/>
    <col min="13069" max="13069" width="1" style="241" customWidth="1"/>
    <col min="13070" max="13070" width="5.6640625" style="241" customWidth="1"/>
    <col min="13071" max="13071" width="2.33203125" style="241" customWidth="1"/>
    <col min="13072" max="13072" width="1.6640625" style="241" customWidth="1"/>
    <col min="13073" max="13073" width="1.33203125" style="241" customWidth="1"/>
    <col min="13074" max="13074" width="1.44140625" style="241" customWidth="1"/>
    <col min="13075" max="13075" width="5.33203125" style="241" customWidth="1"/>
    <col min="13076" max="13076" width="1" style="241" customWidth="1"/>
    <col min="13077" max="13077" width="3.33203125" style="241" customWidth="1"/>
    <col min="13078" max="13078" width="1.33203125" style="241" customWidth="1"/>
    <col min="13079" max="13079" width="1" style="241" customWidth="1"/>
    <col min="13080" max="13080" width="1.33203125" style="241" customWidth="1"/>
    <col min="13081" max="13081" width="1" style="241" customWidth="1"/>
    <col min="13082" max="13082" width="1.33203125" style="241" customWidth="1"/>
    <col min="13083" max="13083" width="1.44140625" style="241" customWidth="1"/>
    <col min="13084" max="13084" width="3" style="241" customWidth="1"/>
    <col min="13085" max="13085" width="2.44140625" style="241" customWidth="1"/>
    <col min="13086" max="13086" width="4.33203125" style="241" customWidth="1"/>
    <col min="13087" max="13087" width="1" style="241" customWidth="1"/>
    <col min="13088" max="13089" width="1.33203125" style="241" customWidth="1"/>
    <col min="13090" max="13090" width="1" style="241" customWidth="1"/>
    <col min="13091" max="13091" width="4.33203125" style="241" customWidth="1"/>
    <col min="13092" max="13092" width="1" style="241" customWidth="1"/>
    <col min="13093" max="13093" width="2" style="241" customWidth="1"/>
    <col min="13094" max="13094" width="1.33203125" style="241" customWidth="1"/>
    <col min="13095" max="13095" width="2.44140625" style="241" customWidth="1"/>
    <col min="13096" max="13096" width="1" style="241" customWidth="1"/>
    <col min="13097" max="13097" width="1.33203125" style="241" customWidth="1"/>
    <col min="13098" max="13098" width="1.44140625" style="241" customWidth="1"/>
    <col min="13099" max="13099" width="1.6640625" style="241" customWidth="1"/>
    <col min="13100" max="13100" width="4.44140625" style="241" customWidth="1"/>
    <col min="13101" max="13101" width="1" style="241" customWidth="1"/>
    <col min="13102" max="13102" width="1.44140625" style="241" customWidth="1"/>
    <col min="13103" max="13103" width="1" style="241" customWidth="1"/>
    <col min="13104" max="13104" width="2.44140625" style="241" customWidth="1"/>
    <col min="13105" max="13105" width="1" style="241" customWidth="1"/>
    <col min="13106" max="13106" width="1.44140625" style="241" customWidth="1"/>
    <col min="13107" max="13108" width="2.44140625" style="241" customWidth="1"/>
    <col min="13109" max="13109" width="1.33203125" style="241" customWidth="1"/>
    <col min="13110" max="13110" width="4" style="241" customWidth="1"/>
    <col min="13111" max="13111" width="1.6640625" style="241" customWidth="1"/>
    <col min="13112" max="13112" width="1.33203125" style="241" customWidth="1"/>
    <col min="13113" max="13113" width="6.6640625" style="241" customWidth="1"/>
    <col min="13114" max="13114" width="1" style="241" customWidth="1"/>
    <col min="13115" max="13115" width="1.33203125" style="241" customWidth="1"/>
    <col min="13116" max="13116" width="1.6640625" style="241" customWidth="1"/>
    <col min="13117" max="13117" width="1.33203125" style="241" customWidth="1"/>
    <col min="13118" max="13118" width="1.44140625" style="241" customWidth="1"/>
    <col min="13119" max="13119" width="1.6640625" style="241" customWidth="1"/>
    <col min="13120" max="13120" width="1" style="241" customWidth="1"/>
    <col min="13121" max="13121" width="1.33203125" style="241" customWidth="1"/>
    <col min="13122" max="13122" width="1.6640625" style="241" customWidth="1"/>
    <col min="13123" max="13123" width="1" style="241" customWidth="1"/>
    <col min="13124" max="13124" width="3.44140625" style="241" customWidth="1"/>
    <col min="13125" max="13125" width="1" style="241" customWidth="1"/>
    <col min="13126" max="13313" width="6.6640625" style="241" customWidth="1"/>
    <col min="13314" max="13314" width="1.33203125" style="241" customWidth="1"/>
    <col min="13315" max="13315" width="5.6640625" style="241" customWidth="1"/>
    <col min="13316" max="13316" width="1" style="241" customWidth="1"/>
    <col min="13317" max="13318" width="1.33203125" style="241" customWidth="1"/>
    <col min="13319" max="13319" width="2" style="241" customWidth="1"/>
    <col min="13320" max="13320" width="1.44140625" style="241" customWidth="1"/>
    <col min="13321" max="13321" width="1.6640625" style="241" customWidth="1"/>
    <col min="13322" max="13322" width="1.44140625" style="241" customWidth="1"/>
    <col min="13323" max="13324" width="2.33203125" style="241" customWidth="1"/>
    <col min="13325" max="13325" width="1" style="241" customWidth="1"/>
    <col min="13326" max="13326" width="5.6640625" style="241" customWidth="1"/>
    <col min="13327" max="13327" width="2.33203125" style="241" customWidth="1"/>
    <col min="13328" max="13328" width="1.6640625" style="241" customWidth="1"/>
    <col min="13329" max="13329" width="1.33203125" style="241" customWidth="1"/>
    <col min="13330" max="13330" width="1.44140625" style="241" customWidth="1"/>
    <col min="13331" max="13331" width="5.33203125" style="241" customWidth="1"/>
    <col min="13332" max="13332" width="1" style="241" customWidth="1"/>
    <col min="13333" max="13333" width="3.33203125" style="241" customWidth="1"/>
    <col min="13334" max="13334" width="1.33203125" style="241" customWidth="1"/>
    <col min="13335" max="13335" width="1" style="241" customWidth="1"/>
    <col min="13336" max="13336" width="1.33203125" style="241" customWidth="1"/>
    <col min="13337" max="13337" width="1" style="241" customWidth="1"/>
    <col min="13338" max="13338" width="1.33203125" style="241" customWidth="1"/>
    <col min="13339" max="13339" width="1.44140625" style="241" customWidth="1"/>
    <col min="13340" max="13340" width="3" style="241" customWidth="1"/>
    <col min="13341" max="13341" width="2.44140625" style="241" customWidth="1"/>
    <col min="13342" max="13342" width="4.33203125" style="241" customWidth="1"/>
    <col min="13343" max="13343" width="1" style="241" customWidth="1"/>
    <col min="13344" max="13345" width="1.33203125" style="241" customWidth="1"/>
    <col min="13346" max="13346" width="1" style="241" customWidth="1"/>
    <col min="13347" max="13347" width="4.33203125" style="241" customWidth="1"/>
    <col min="13348" max="13348" width="1" style="241" customWidth="1"/>
    <col min="13349" max="13349" width="2" style="241" customWidth="1"/>
    <col min="13350" max="13350" width="1.33203125" style="241" customWidth="1"/>
    <col min="13351" max="13351" width="2.44140625" style="241" customWidth="1"/>
    <col min="13352" max="13352" width="1" style="241" customWidth="1"/>
    <col min="13353" max="13353" width="1.33203125" style="241" customWidth="1"/>
    <col min="13354" max="13354" width="1.44140625" style="241" customWidth="1"/>
    <col min="13355" max="13355" width="1.6640625" style="241" customWidth="1"/>
    <col min="13356" max="13356" width="4.44140625" style="241" customWidth="1"/>
    <col min="13357" max="13357" width="1" style="241" customWidth="1"/>
    <col min="13358" max="13358" width="1.44140625" style="241" customWidth="1"/>
    <col min="13359" max="13359" width="1" style="241" customWidth="1"/>
    <col min="13360" max="13360" width="2.44140625" style="241" customWidth="1"/>
    <col min="13361" max="13361" width="1" style="241" customWidth="1"/>
    <col min="13362" max="13362" width="1.44140625" style="241" customWidth="1"/>
    <col min="13363" max="13364" width="2.44140625" style="241" customWidth="1"/>
    <col min="13365" max="13365" width="1.33203125" style="241" customWidth="1"/>
    <col min="13366" max="13366" width="4" style="241" customWidth="1"/>
    <col min="13367" max="13367" width="1.6640625" style="241" customWidth="1"/>
    <col min="13368" max="13368" width="1.33203125" style="241" customWidth="1"/>
    <col min="13369" max="13369" width="6.6640625" style="241" customWidth="1"/>
    <col min="13370" max="13370" width="1" style="241" customWidth="1"/>
    <col min="13371" max="13371" width="1.33203125" style="241" customWidth="1"/>
    <col min="13372" max="13372" width="1.6640625" style="241" customWidth="1"/>
    <col min="13373" max="13373" width="1.33203125" style="241" customWidth="1"/>
    <col min="13374" max="13374" width="1.44140625" style="241" customWidth="1"/>
    <col min="13375" max="13375" width="1.6640625" style="241" customWidth="1"/>
    <col min="13376" max="13376" width="1" style="241" customWidth="1"/>
    <col min="13377" max="13377" width="1.33203125" style="241" customWidth="1"/>
    <col min="13378" max="13378" width="1.6640625" style="241" customWidth="1"/>
    <col min="13379" max="13379" width="1" style="241" customWidth="1"/>
    <col min="13380" max="13380" width="3.44140625" style="241" customWidth="1"/>
    <col min="13381" max="13381" width="1" style="241" customWidth="1"/>
    <col min="13382" max="13569" width="6.6640625" style="241" customWidth="1"/>
    <col min="13570" max="13570" width="1.33203125" style="241" customWidth="1"/>
    <col min="13571" max="13571" width="5.6640625" style="241" customWidth="1"/>
    <col min="13572" max="13572" width="1" style="241" customWidth="1"/>
    <col min="13573" max="13574" width="1.33203125" style="241" customWidth="1"/>
    <col min="13575" max="13575" width="2" style="241" customWidth="1"/>
    <col min="13576" max="13576" width="1.44140625" style="241" customWidth="1"/>
    <col min="13577" max="13577" width="1.6640625" style="241" customWidth="1"/>
    <col min="13578" max="13578" width="1.44140625" style="241" customWidth="1"/>
    <col min="13579" max="13580" width="2.33203125" style="241" customWidth="1"/>
    <col min="13581" max="13581" width="1" style="241" customWidth="1"/>
    <col min="13582" max="13582" width="5.6640625" style="241" customWidth="1"/>
    <col min="13583" max="13583" width="2.33203125" style="241" customWidth="1"/>
    <col min="13584" max="13584" width="1.6640625" style="241" customWidth="1"/>
    <col min="13585" max="13585" width="1.33203125" style="241" customWidth="1"/>
    <col min="13586" max="13586" width="1.44140625" style="241" customWidth="1"/>
    <col min="13587" max="13587" width="5.33203125" style="241" customWidth="1"/>
    <col min="13588" max="13588" width="1" style="241" customWidth="1"/>
    <col min="13589" max="13589" width="3.33203125" style="241" customWidth="1"/>
    <col min="13590" max="13590" width="1.33203125" style="241" customWidth="1"/>
    <col min="13591" max="13591" width="1" style="241" customWidth="1"/>
    <col min="13592" max="13592" width="1.33203125" style="241" customWidth="1"/>
    <col min="13593" max="13593" width="1" style="241" customWidth="1"/>
    <col min="13594" max="13594" width="1.33203125" style="241" customWidth="1"/>
    <col min="13595" max="13595" width="1.44140625" style="241" customWidth="1"/>
    <col min="13596" max="13596" width="3" style="241" customWidth="1"/>
    <col min="13597" max="13597" width="2.44140625" style="241" customWidth="1"/>
    <col min="13598" max="13598" width="4.33203125" style="241" customWidth="1"/>
    <col min="13599" max="13599" width="1" style="241" customWidth="1"/>
    <col min="13600" max="13601" width="1.33203125" style="241" customWidth="1"/>
    <col min="13602" max="13602" width="1" style="241" customWidth="1"/>
    <col min="13603" max="13603" width="4.33203125" style="241" customWidth="1"/>
    <col min="13604" max="13604" width="1" style="241" customWidth="1"/>
    <col min="13605" max="13605" width="2" style="241" customWidth="1"/>
    <col min="13606" max="13606" width="1.33203125" style="241" customWidth="1"/>
    <col min="13607" max="13607" width="2.44140625" style="241" customWidth="1"/>
    <col min="13608" max="13608" width="1" style="241" customWidth="1"/>
    <col min="13609" max="13609" width="1.33203125" style="241" customWidth="1"/>
    <col min="13610" max="13610" width="1.44140625" style="241" customWidth="1"/>
    <col min="13611" max="13611" width="1.6640625" style="241" customWidth="1"/>
    <col min="13612" max="13612" width="4.44140625" style="241" customWidth="1"/>
    <col min="13613" max="13613" width="1" style="241" customWidth="1"/>
    <col min="13614" max="13614" width="1.44140625" style="241" customWidth="1"/>
    <col min="13615" max="13615" width="1" style="241" customWidth="1"/>
    <col min="13616" max="13616" width="2.44140625" style="241" customWidth="1"/>
    <col min="13617" max="13617" width="1" style="241" customWidth="1"/>
    <col min="13618" max="13618" width="1.44140625" style="241" customWidth="1"/>
    <col min="13619" max="13620" width="2.44140625" style="241" customWidth="1"/>
    <col min="13621" max="13621" width="1.33203125" style="241" customWidth="1"/>
    <col min="13622" max="13622" width="4" style="241" customWidth="1"/>
    <col min="13623" max="13623" width="1.6640625" style="241" customWidth="1"/>
    <col min="13624" max="13624" width="1.33203125" style="241" customWidth="1"/>
    <col min="13625" max="13625" width="6.6640625" style="241" customWidth="1"/>
    <col min="13626" max="13626" width="1" style="241" customWidth="1"/>
    <col min="13627" max="13627" width="1.33203125" style="241" customWidth="1"/>
    <col min="13628" max="13628" width="1.6640625" style="241" customWidth="1"/>
    <col min="13629" max="13629" width="1.33203125" style="241" customWidth="1"/>
    <col min="13630" max="13630" width="1.44140625" style="241" customWidth="1"/>
    <col min="13631" max="13631" width="1.6640625" style="241" customWidth="1"/>
    <col min="13632" max="13632" width="1" style="241" customWidth="1"/>
    <col min="13633" max="13633" width="1.33203125" style="241" customWidth="1"/>
    <col min="13634" max="13634" width="1.6640625" style="241" customWidth="1"/>
    <col min="13635" max="13635" width="1" style="241" customWidth="1"/>
    <col min="13636" max="13636" width="3.44140625" style="241" customWidth="1"/>
    <col min="13637" max="13637" width="1" style="241" customWidth="1"/>
    <col min="13638" max="13825" width="6.6640625" style="241" customWidth="1"/>
    <col min="13826" max="13826" width="1.33203125" style="241" customWidth="1"/>
    <col min="13827" max="13827" width="5.6640625" style="241" customWidth="1"/>
    <col min="13828" max="13828" width="1" style="241" customWidth="1"/>
    <col min="13829" max="13830" width="1.33203125" style="241" customWidth="1"/>
    <col min="13831" max="13831" width="2" style="241" customWidth="1"/>
    <col min="13832" max="13832" width="1.44140625" style="241" customWidth="1"/>
    <col min="13833" max="13833" width="1.6640625" style="241" customWidth="1"/>
    <col min="13834" max="13834" width="1.44140625" style="241" customWidth="1"/>
    <col min="13835" max="13836" width="2.33203125" style="241" customWidth="1"/>
    <col min="13837" max="13837" width="1" style="241" customWidth="1"/>
    <col min="13838" max="13838" width="5.6640625" style="241" customWidth="1"/>
    <col min="13839" max="13839" width="2.33203125" style="241" customWidth="1"/>
    <col min="13840" max="13840" width="1.6640625" style="241" customWidth="1"/>
    <col min="13841" max="13841" width="1.33203125" style="241" customWidth="1"/>
    <col min="13842" max="13842" width="1.44140625" style="241" customWidth="1"/>
    <col min="13843" max="13843" width="5.33203125" style="241" customWidth="1"/>
    <col min="13844" max="13844" width="1" style="241" customWidth="1"/>
    <col min="13845" max="13845" width="3.33203125" style="241" customWidth="1"/>
    <col min="13846" max="13846" width="1.33203125" style="241" customWidth="1"/>
    <col min="13847" max="13847" width="1" style="241" customWidth="1"/>
    <col min="13848" max="13848" width="1.33203125" style="241" customWidth="1"/>
    <col min="13849" max="13849" width="1" style="241" customWidth="1"/>
    <col min="13850" max="13850" width="1.33203125" style="241" customWidth="1"/>
    <col min="13851" max="13851" width="1.44140625" style="241" customWidth="1"/>
    <col min="13852" max="13852" width="3" style="241" customWidth="1"/>
    <col min="13853" max="13853" width="2.44140625" style="241" customWidth="1"/>
    <col min="13854" max="13854" width="4.33203125" style="241" customWidth="1"/>
    <col min="13855" max="13855" width="1" style="241" customWidth="1"/>
    <col min="13856" max="13857" width="1.33203125" style="241" customWidth="1"/>
    <col min="13858" max="13858" width="1" style="241" customWidth="1"/>
    <col min="13859" max="13859" width="4.33203125" style="241" customWidth="1"/>
    <col min="13860" max="13860" width="1" style="241" customWidth="1"/>
    <col min="13861" max="13861" width="2" style="241" customWidth="1"/>
    <col min="13862" max="13862" width="1.33203125" style="241" customWidth="1"/>
    <col min="13863" max="13863" width="2.44140625" style="241" customWidth="1"/>
    <col min="13864" max="13864" width="1" style="241" customWidth="1"/>
    <col min="13865" max="13865" width="1.33203125" style="241" customWidth="1"/>
    <col min="13866" max="13866" width="1.44140625" style="241" customWidth="1"/>
    <col min="13867" max="13867" width="1.6640625" style="241" customWidth="1"/>
    <col min="13868" max="13868" width="4.44140625" style="241" customWidth="1"/>
    <col min="13869" max="13869" width="1" style="241" customWidth="1"/>
    <col min="13870" max="13870" width="1.44140625" style="241" customWidth="1"/>
    <col min="13871" max="13871" width="1" style="241" customWidth="1"/>
    <col min="13872" max="13872" width="2.44140625" style="241" customWidth="1"/>
    <col min="13873" max="13873" width="1" style="241" customWidth="1"/>
    <col min="13874" max="13874" width="1.44140625" style="241" customWidth="1"/>
    <col min="13875" max="13876" width="2.44140625" style="241" customWidth="1"/>
    <col min="13877" max="13877" width="1.33203125" style="241" customWidth="1"/>
    <col min="13878" max="13878" width="4" style="241" customWidth="1"/>
    <col min="13879" max="13879" width="1.6640625" style="241" customWidth="1"/>
    <col min="13880" max="13880" width="1.33203125" style="241" customWidth="1"/>
    <col min="13881" max="13881" width="6.6640625" style="241" customWidth="1"/>
    <col min="13882" max="13882" width="1" style="241" customWidth="1"/>
    <col min="13883" max="13883" width="1.33203125" style="241" customWidth="1"/>
    <col min="13884" max="13884" width="1.6640625" style="241" customWidth="1"/>
    <col min="13885" max="13885" width="1.33203125" style="241" customWidth="1"/>
    <col min="13886" max="13886" width="1.44140625" style="241" customWidth="1"/>
    <col min="13887" max="13887" width="1.6640625" style="241" customWidth="1"/>
    <col min="13888" max="13888" width="1" style="241" customWidth="1"/>
    <col min="13889" max="13889" width="1.33203125" style="241" customWidth="1"/>
    <col min="13890" max="13890" width="1.6640625" style="241" customWidth="1"/>
    <col min="13891" max="13891" width="1" style="241" customWidth="1"/>
    <col min="13892" max="13892" width="3.44140625" style="241" customWidth="1"/>
    <col min="13893" max="13893" width="1" style="241" customWidth="1"/>
    <col min="13894" max="14081" width="6.6640625" style="241" customWidth="1"/>
    <col min="14082" max="14082" width="1.33203125" style="241" customWidth="1"/>
    <col min="14083" max="14083" width="5.6640625" style="241" customWidth="1"/>
    <col min="14084" max="14084" width="1" style="241" customWidth="1"/>
    <col min="14085" max="14086" width="1.33203125" style="241" customWidth="1"/>
    <col min="14087" max="14087" width="2" style="241" customWidth="1"/>
    <col min="14088" max="14088" width="1.44140625" style="241" customWidth="1"/>
    <col min="14089" max="14089" width="1.6640625" style="241" customWidth="1"/>
    <col min="14090" max="14090" width="1.44140625" style="241" customWidth="1"/>
    <col min="14091" max="14092" width="2.33203125" style="241" customWidth="1"/>
    <col min="14093" max="14093" width="1" style="241" customWidth="1"/>
    <col min="14094" max="14094" width="5.6640625" style="241" customWidth="1"/>
    <col min="14095" max="14095" width="2.33203125" style="241" customWidth="1"/>
    <col min="14096" max="14096" width="1.6640625" style="241" customWidth="1"/>
    <col min="14097" max="14097" width="1.33203125" style="241" customWidth="1"/>
    <col min="14098" max="14098" width="1.44140625" style="241" customWidth="1"/>
    <col min="14099" max="14099" width="5.33203125" style="241" customWidth="1"/>
    <col min="14100" max="14100" width="1" style="241" customWidth="1"/>
    <col min="14101" max="14101" width="3.33203125" style="241" customWidth="1"/>
    <col min="14102" max="14102" width="1.33203125" style="241" customWidth="1"/>
    <col min="14103" max="14103" width="1" style="241" customWidth="1"/>
    <col min="14104" max="14104" width="1.33203125" style="241" customWidth="1"/>
    <col min="14105" max="14105" width="1" style="241" customWidth="1"/>
    <col min="14106" max="14106" width="1.33203125" style="241" customWidth="1"/>
    <col min="14107" max="14107" width="1.44140625" style="241" customWidth="1"/>
    <col min="14108" max="14108" width="3" style="241" customWidth="1"/>
    <col min="14109" max="14109" width="2.44140625" style="241" customWidth="1"/>
    <col min="14110" max="14110" width="4.33203125" style="241" customWidth="1"/>
    <col min="14111" max="14111" width="1" style="241" customWidth="1"/>
    <col min="14112" max="14113" width="1.33203125" style="241" customWidth="1"/>
    <col min="14114" max="14114" width="1" style="241" customWidth="1"/>
    <col min="14115" max="14115" width="4.33203125" style="241" customWidth="1"/>
    <col min="14116" max="14116" width="1" style="241" customWidth="1"/>
    <col min="14117" max="14117" width="2" style="241" customWidth="1"/>
    <col min="14118" max="14118" width="1.33203125" style="241" customWidth="1"/>
    <col min="14119" max="14119" width="2.44140625" style="241" customWidth="1"/>
    <col min="14120" max="14120" width="1" style="241" customWidth="1"/>
    <col min="14121" max="14121" width="1.33203125" style="241" customWidth="1"/>
    <col min="14122" max="14122" width="1.44140625" style="241" customWidth="1"/>
    <col min="14123" max="14123" width="1.6640625" style="241" customWidth="1"/>
    <col min="14124" max="14124" width="4.44140625" style="241" customWidth="1"/>
    <col min="14125" max="14125" width="1" style="241" customWidth="1"/>
    <col min="14126" max="14126" width="1.44140625" style="241" customWidth="1"/>
    <col min="14127" max="14127" width="1" style="241" customWidth="1"/>
    <col min="14128" max="14128" width="2.44140625" style="241" customWidth="1"/>
    <col min="14129" max="14129" width="1" style="241" customWidth="1"/>
    <col min="14130" max="14130" width="1.44140625" style="241" customWidth="1"/>
    <col min="14131" max="14132" width="2.44140625" style="241" customWidth="1"/>
    <col min="14133" max="14133" width="1.33203125" style="241" customWidth="1"/>
    <col min="14134" max="14134" width="4" style="241" customWidth="1"/>
    <col min="14135" max="14135" width="1.6640625" style="241" customWidth="1"/>
    <col min="14136" max="14136" width="1.33203125" style="241" customWidth="1"/>
    <col min="14137" max="14137" width="6.6640625" style="241" customWidth="1"/>
    <col min="14138" max="14138" width="1" style="241" customWidth="1"/>
    <col min="14139" max="14139" width="1.33203125" style="241" customWidth="1"/>
    <col min="14140" max="14140" width="1.6640625" style="241" customWidth="1"/>
    <col min="14141" max="14141" width="1.33203125" style="241" customWidth="1"/>
    <col min="14142" max="14142" width="1.44140625" style="241" customWidth="1"/>
    <col min="14143" max="14143" width="1.6640625" style="241" customWidth="1"/>
    <col min="14144" max="14144" width="1" style="241" customWidth="1"/>
    <col min="14145" max="14145" width="1.33203125" style="241" customWidth="1"/>
    <col min="14146" max="14146" width="1.6640625" style="241" customWidth="1"/>
    <col min="14147" max="14147" width="1" style="241" customWidth="1"/>
    <col min="14148" max="14148" width="3.44140625" style="241" customWidth="1"/>
    <col min="14149" max="14149" width="1" style="241" customWidth="1"/>
    <col min="14150" max="14337" width="6.6640625" style="241" customWidth="1"/>
    <col min="14338" max="14338" width="1.33203125" style="241" customWidth="1"/>
    <col min="14339" max="14339" width="5.6640625" style="241" customWidth="1"/>
    <col min="14340" max="14340" width="1" style="241" customWidth="1"/>
    <col min="14341" max="14342" width="1.33203125" style="241" customWidth="1"/>
    <col min="14343" max="14343" width="2" style="241" customWidth="1"/>
    <col min="14344" max="14344" width="1.44140625" style="241" customWidth="1"/>
    <col min="14345" max="14345" width="1.6640625" style="241" customWidth="1"/>
    <col min="14346" max="14346" width="1.44140625" style="241" customWidth="1"/>
    <col min="14347" max="14348" width="2.33203125" style="241" customWidth="1"/>
    <col min="14349" max="14349" width="1" style="241" customWidth="1"/>
    <col min="14350" max="14350" width="5.6640625" style="241" customWidth="1"/>
    <col min="14351" max="14351" width="2.33203125" style="241" customWidth="1"/>
    <col min="14352" max="14352" width="1.6640625" style="241" customWidth="1"/>
    <col min="14353" max="14353" width="1.33203125" style="241" customWidth="1"/>
    <col min="14354" max="14354" width="1.44140625" style="241" customWidth="1"/>
    <col min="14355" max="14355" width="5.33203125" style="241" customWidth="1"/>
    <col min="14356" max="14356" width="1" style="241" customWidth="1"/>
    <col min="14357" max="14357" width="3.33203125" style="241" customWidth="1"/>
    <col min="14358" max="14358" width="1.33203125" style="241" customWidth="1"/>
    <col min="14359" max="14359" width="1" style="241" customWidth="1"/>
    <col min="14360" max="14360" width="1.33203125" style="241" customWidth="1"/>
    <col min="14361" max="14361" width="1" style="241" customWidth="1"/>
    <col min="14362" max="14362" width="1.33203125" style="241" customWidth="1"/>
    <col min="14363" max="14363" width="1.44140625" style="241" customWidth="1"/>
    <col min="14364" max="14364" width="3" style="241" customWidth="1"/>
    <col min="14365" max="14365" width="2.44140625" style="241" customWidth="1"/>
    <col min="14366" max="14366" width="4.33203125" style="241" customWidth="1"/>
    <col min="14367" max="14367" width="1" style="241" customWidth="1"/>
    <col min="14368" max="14369" width="1.33203125" style="241" customWidth="1"/>
    <col min="14370" max="14370" width="1" style="241" customWidth="1"/>
    <col min="14371" max="14371" width="4.33203125" style="241" customWidth="1"/>
    <col min="14372" max="14372" width="1" style="241" customWidth="1"/>
    <col min="14373" max="14373" width="2" style="241" customWidth="1"/>
    <col min="14374" max="14374" width="1.33203125" style="241" customWidth="1"/>
    <col min="14375" max="14375" width="2.44140625" style="241" customWidth="1"/>
    <col min="14376" max="14376" width="1" style="241" customWidth="1"/>
    <col min="14377" max="14377" width="1.33203125" style="241" customWidth="1"/>
    <col min="14378" max="14378" width="1.44140625" style="241" customWidth="1"/>
    <col min="14379" max="14379" width="1.6640625" style="241" customWidth="1"/>
    <col min="14380" max="14380" width="4.44140625" style="241" customWidth="1"/>
    <col min="14381" max="14381" width="1" style="241" customWidth="1"/>
    <col min="14382" max="14382" width="1.44140625" style="241" customWidth="1"/>
    <col min="14383" max="14383" width="1" style="241" customWidth="1"/>
    <col min="14384" max="14384" width="2.44140625" style="241" customWidth="1"/>
    <col min="14385" max="14385" width="1" style="241" customWidth="1"/>
    <col min="14386" max="14386" width="1.44140625" style="241" customWidth="1"/>
    <col min="14387" max="14388" width="2.44140625" style="241" customWidth="1"/>
    <col min="14389" max="14389" width="1.33203125" style="241" customWidth="1"/>
    <col min="14390" max="14390" width="4" style="241" customWidth="1"/>
    <col min="14391" max="14391" width="1.6640625" style="241" customWidth="1"/>
    <col min="14392" max="14392" width="1.33203125" style="241" customWidth="1"/>
    <col min="14393" max="14393" width="6.6640625" style="241" customWidth="1"/>
    <col min="14394" max="14394" width="1" style="241" customWidth="1"/>
    <col min="14395" max="14395" width="1.33203125" style="241" customWidth="1"/>
    <col min="14396" max="14396" width="1.6640625" style="241" customWidth="1"/>
    <col min="14397" max="14397" width="1.33203125" style="241" customWidth="1"/>
    <col min="14398" max="14398" width="1.44140625" style="241" customWidth="1"/>
    <col min="14399" max="14399" width="1.6640625" style="241" customWidth="1"/>
    <col min="14400" max="14400" width="1" style="241" customWidth="1"/>
    <col min="14401" max="14401" width="1.33203125" style="241" customWidth="1"/>
    <col min="14402" max="14402" width="1.6640625" style="241" customWidth="1"/>
    <col min="14403" max="14403" width="1" style="241" customWidth="1"/>
    <col min="14404" max="14404" width="3.44140625" style="241" customWidth="1"/>
    <col min="14405" max="14405" width="1" style="241" customWidth="1"/>
    <col min="14406" max="14593" width="6.6640625" style="241" customWidth="1"/>
    <col min="14594" max="14594" width="1.33203125" style="241" customWidth="1"/>
    <col min="14595" max="14595" width="5.6640625" style="241" customWidth="1"/>
    <col min="14596" max="14596" width="1" style="241" customWidth="1"/>
    <col min="14597" max="14598" width="1.33203125" style="241" customWidth="1"/>
    <col min="14599" max="14599" width="2" style="241" customWidth="1"/>
    <col min="14600" max="14600" width="1.44140625" style="241" customWidth="1"/>
    <col min="14601" max="14601" width="1.6640625" style="241" customWidth="1"/>
    <col min="14602" max="14602" width="1.44140625" style="241" customWidth="1"/>
    <col min="14603" max="14604" width="2.33203125" style="241" customWidth="1"/>
    <col min="14605" max="14605" width="1" style="241" customWidth="1"/>
    <col min="14606" max="14606" width="5.6640625" style="241" customWidth="1"/>
    <col min="14607" max="14607" width="2.33203125" style="241" customWidth="1"/>
    <col min="14608" max="14608" width="1.6640625" style="241" customWidth="1"/>
    <col min="14609" max="14609" width="1.33203125" style="241" customWidth="1"/>
    <col min="14610" max="14610" width="1.44140625" style="241" customWidth="1"/>
    <col min="14611" max="14611" width="5.33203125" style="241" customWidth="1"/>
    <col min="14612" max="14612" width="1" style="241" customWidth="1"/>
    <col min="14613" max="14613" width="3.33203125" style="241" customWidth="1"/>
    <col min="14614" max="14614" width="1.33203125" style="241" customWidth="1"/>
    <col min="14615" max="14615" width="1" style="241" customWidth="1"/>
    <col min="14616" max="14616" width="1.33203125" style="241" customWidth="1"/>
    <col min="14617" max="14617" width="1" style="241" customWidth="1"/>
    <col min="14618" max="14618" width="1.33203125" style="241" customWidth="1"/>
    <col min="14619" max="14619" width="1.44140625" style="241" customWidth="1"/>
    <col min="14620" max="14620" width="3" style="241" customWidth="1"/>
    <col min="14621" max="14621" width="2.44140625" style="241" customWidth="1"/>
    <col min="14622" max="14622" width="4.33203125" style="241" customWidth="1"/>
    <col min="14623" max="14623" width="1" style="241" customWidth="1"/>
    <col min="14624" max="14625" width="1.33203125" style="241" customWidth="1"/>
    <col min="14626" max="14626" width="1" style="241" customWidth="1"/>
    <col min="14627" max="14627" width="4.33203125" style="241" customWidth="1"/>
    <col min="14628" max="14628" width="1" style="241" customWidth="1"/>
    <col min="14629" max="14629" width="2" style="241" customWidth="1"/>
    <col min="14630" max="14630" width="1.33203125" style="241" customWidth="1"/>
    <col min="14631" max="14631" width="2.44140625" style="241" customWidth="1"/>
    <col min="14632" max="14632" width="1" style="241" customWidth="1"/>
    <col min="14633" max="14633" width="1.33203125" style="241" customWidth="1"/>
    <col min="14634" max="14634" width="1.44140625" style="241" customWidth="1"/>
    <col min="14635" max="14635" width="1.6640625" style="241" customWidth="1"/>
    <col min="14636" max="14636" width="4.44140625" style="241" customWidth="1"/>
    <col min="14637" max="14637" width="1" style="241" customWidth="1"/>
    <col min="14638" max="14638" width="1.44140625" style="241" customWidth="1"/>
    <col min="14639" max="14639" width="1" style="241" customWidth="1"/>
    <col min="14640" max="14640" width="2.44140625" style="241" customWidth="1"/>
    <col min="14641" max="14641" width="1" style="241" customWidth="1"/>
    <col min="14642" max="14642" width="1.44140625" style="241" customWidth="1"/>
    <col min="14643" max="14644" width="2.44140625" style="241" customWidth="1"/>
    <col min="14645" max="14645" width="1.33203125" style="241" customWidth="1"/>
    <col min="14646" max="14646" width="4" style="241" customWidth="1"/>
    <col min="14647" max="14647" width="1.6640625" style="241" customWidth="1"/>
    <col min="14648" max="14648" width="1.33203125" style="241" customWidth="1"/>
    <col min="14649" max="14649" width="6.6640625" style="241" customWidth="1"/>
    <col min="14650" max="14650" width="1" style="241" customWidth="1"/>
    <col min="14651" max="14651" width="1.33203125" style="241" customWidth="1"/>
    <col min="14652" max="14652" width="1.6640625" style="241" customWidth="1"/>
    <col min="14653" max="14653" width="1.33203125" style="241" customWidth="1"/>
    <col min="14654" max="14654" width="1.44140625" style="241" customWidth="1"/>
    <col min="14655" max="14655" width="1.6640625" style="241" customWidth="1"/>
    <col min="14656" max="14656" width="1" style="241" customWidth="1"/>
    <col min="14657" max="14657" width="1.33203125" style="241" customWidth="1"/>
    <col min="14658" max="14658" width="1.6640625" style="241" customWidth="1"/>
    <col min="14659" max="14659" width="1" style="241" customWidth="1"/>
    <col min="14660" max="14660" width="3.44140625" style="241" customWidth="1"/>
    <col min="14661" max="14661" width="1" style="241" customWidth="1"/>
    <col min="14662" max="14849" width="6.6640625" style="241" customWidth="1"/>
    <col min="14850" max="14850" width="1.33203125" style="241" customWidth="1"/>
    <col min="14851" max="14851" width="5.6640625" style="241" customWidth="1"/>
    <col min="14852" max="14852" width="1" style="241" customWidth="1"/>
    <col min="14853" max="14854" width="1.33203125" style="241" customWidth="1"/>
    <col min="14855" max="14855" width="2" style="241" customWidth="1"/>
    <col min="14856" max="14856" width="1.44140625" style="241" customWidth="1"/>
    <col min="14857" max="14857" width="1.6640625" style="241" customWidth="1"/>
    <col min="14858" max="14858" width="1.44140625" style="241" customWidth="1"/>
    <col min="14859" max="14860" width="2.33203125" style="241" customWidth="1"/>
    <col min="14861" max="14861" width="1" style="241" customWidth="1"/>
    <col min="14862" max="14862" width="5.6640625" style="241" customWidth="1"/>
    <col min="14863" max="14863" width="2.33203125" style="241" customWidth="1"/>
    <col min="14864" max="14864" width="1.6640625" style="241" customWidth="1"/>
    <col min="14865" max="14865" width="1.33203125" style="241" customWidth="1"/>
    <col min="14866" max="14866" width="1.44140625" style="241" customWidth="1"/>
    <col min="14867" max="14867" width="5.33203125" style="241" customWidth="1"/>
    <col min="14868" max="14868" width="1" style="241" customWidth="1"/>
    <col min="14869" max="14869" width="3.33203125" style="241" customWidth="1"/>
    <col min="14870" max="14870" width="1.33203125" style="241" customWidth="1"/>
    <col min="14871" max="14871" width="1" style="241" customWidth="1"/>
    <col min="14872" max="14872" width="1.33203125" style="241" customWidth="1"/>
    <col min="14873" max="14873" width="1" style="241" customWidth="1"/>
    <col min="14874" max="14874" width="1.33203125" style="241" customWidth="1"/>
    <col min="14875" max="14875" width="1.44140625" style="241" customWidth="1"/>
    <col min="14876" max="14876" width="3" style="241" customWidth="1"/>
    <col min="14877" max="14877" width="2.44140625" style="241" customWidth="1"/>
    <col min="14878" max="14878" width="4.33203125" style="241" customWidth="1"/>
    <col min="14879" max="14879" width="1" style="241" customWidth="1"/>
    <col min="14880" max="14881" width="1.33203125" style="241" customWidth="1"/>
    <col min="14882" max="14882" width="1" style="241" customWidth="1"/>
    <col min="14883" max="14883" width="4.33203125" style="241" customWidth="1"/>
    <col min="14884" max="14884" width="1" style="241" customWidth="1"/>
    <col min="14885" max="14885" width="2" style="241" customWidth="1"/>
    <col min="14886" max="14886" width="1.33203125" style="241" customWidth="1"/>
    <col min="14887" max="14887" width="2.44140625" style="241" customWidth="1"/>
    <col min="14888" max="14888" width="1" style="241" customWidth="1"/>
    <col min="14889" max="14889" width="1.33203125" style="241" customWidth="1"/>
    <col min="14890" max="14890" width="1.44140625" style="241" customWidth="1"/>
    <col min="14891" max="14891" width="1.6640625" style="241" customWidth="1"/>
    <col min="14892" max="14892" width="4.44140625" style="241" customWidth="1"/>
    <col min="14893" max="14893" width="1" style="241" customWidth="1"/>
    <col min="14894" max="14894" width="1.44140625" style="241" customWidth="1"/>
    <col min="14895" max="14895" width="1" style="241" customWidth="1"/>
    <col min="14896" max="14896" width="2.44140625" style="241" customWidth="1"/>
    <col min="14897" max="14897" width="1" style="241" customWidth="1"/>
    <col min="14898" max="14898" width="1.44140625" style="241" customWidth="1"/>
    <col min="14899" max="14900" width="2.44140625" style="241" customWidth="1"/>
    <col min="14901" max="14901" width="1.33203125" style="241" customWidth="1"/>
    <col min="14902" max="14902" width="4" style="241" customWidth="1"/>
    <col min="14903" max="14903" width="1.6640625" style="241" customWidth="1"/>
    <col min="14904" max="14904" width="1.33203125" style="241" customWidth="1"/>
    <col min="14905" max="14905" width="6.6640625" style="241" customWidth="1"/>
    <col min="14906" max="14906" width="1" style="241" customWidth="1"/>
    <col min="14907" max="14907" width="1.33203125" style="241" customWidth="1"/>
    <col min="14908" max="14908" width="1.6640625" style="241" customWidth="1"/>
    <col min="14909" max="14909" width="1.33203125" style="241" customWidth="1"/>
    <col min="14910" max="14910" width="1.44140625" style="241" customWidth="1"/>
    <col min="14911" max="14911" width="1.6640625" style="241" customWidth="1"/>
    <col min="14912" max="14912" width="1" style="241" customWidth="1"/>
    <col min="14913" max="14913" width="1.33203125" style="241" customWidth="1"/>
    <col min="14914" max="14914" width="1.6640625" style="241" customWidth="1"/>
    <col min="14915" max="14915" width="1" style="241" customWidth="1"/>
    <col min="14916" max="14916" width="3.44140625" style="241" customWidth="1"/>
    <col min="14917" max="14917" width="1" style="241" customWidth="1"/>
    <col min="14918" max="15105" width="6.6640625" style="241" customWidth="1"/>
    <col min="15106" max="15106" width="1.33203125" style="241" customWidth="1"/>
    <col min="15107" max="15107" width="5.6640625" style="241" customWidth="1"/>
    <col min="15108" max="15108" width="1" style="241" customWidth="1"/>
    <col min="15109" max="15110" width="1.33203125" style="241" customWidth="1"/>
    <col min="15111" max="15111" width="2" style="241" customWidth="1"/>
    <col min="15112" max="15112" width="1.44140625" style="241" customWidth="1"/>
    <col min="15113" max="15113" width="1.6640625" style="241" customWidth="1"/>
    <col min="15114" max="15114" width="1.44140625" style="241" customWidth="1"/>
    <col min="15115" max="15116" width="2.33203125" style="241" customWidth="1"/>
    <col min="15117" max="15117" width="1" style="241" customWidth="1"/>
    <col min="15118" max="15118" width="5.6640625" style="241" customWidth="1"/>
    <col min="15119" max="15119" width="2.33203125" style="241" customWidth="1"/>
    <col min="15120" max="15120" width="1.6640625" style="241" customWidth="1"/>
    <col min="15121" max="15121" width="1.33203125" style="241" customWidth="1"/>
    <col min="15122" max="15122" width="1.44140625" style="241" customWidth="1"/>
    <col min="15123" max="15123" width="5.33203125" style="241" customWidth="1"/>
    <col min="15124" max="15124" width="1" style="241" customWidth="1"/>
    <col min="15125" max="15125" width="3.33203125" style="241" customWidth="1"/>
    <col min="15126" max="15126" width="1.33203125" style="241" customWidth="1"/>
    <col min="15127" max="15127" width="1" style="241" customWidth="1"/>
    <col min="15128" max="15128" width="1.33203125" style="241" customWidth="1"/>
    <col min="15129" max="15129" width="1" style="241" customWidth="1"/>
    <col min="15130" max="15130" width="1.33203125" style="241" customWidth="1"/>
    <col min="15131" max="15131" width="1.44140625" style="241" customWidth="1"/>
    <col min="15132" max="15132" width="3" style="241" customWidth="1"/>
    <col min="15133" max="15133" width="2.44140625" style="241" customWidth="1"/>
    <col min="15134" max="15134" width="4.33203125" style="241" customWidth="1"/>
    <col min="15135" max="15135" width="1" style="241" customWidth="1"/>
    <col min="15136" max="15137" width="1.33203125" style="241" customWidth="1"/>
    <col min="15138" max="15138" width="1" style="241" customWidth="1"/>
    <col min="15139" max="15139" width="4.33203125" style="241" customWidth="1"/>
    <col min="15140" max="15140" width="1" style="241" customWidth="1"/>
    <col min="15141" max="15141" width="2" style="241" customWidth="1"/>
    <col min="15142" max="15142" width="1.33203125" style="241" customWidth="1"/>
    <col min="15143" max="15143" width="2.44140625" style="241" customWidth="1"/>
    <col min="15144" max="15144" width="1" style="241" customWidth="1"/>
    <col min="15145" max="15145" width="1.33203125" style="241" customWidth="1"/>
    <col min="15146" max="15146" width="1.44140625" style="241" customWidth="1"/>
    <col min="15147" max="15147" width="1.6640625" style="241" customWidth="1"/>
    <col min="15148" max="15148" width="4.44140625" style="241" customWidth="1"/>
    <col min="15149" max="15149" width="1" style="241" customWidth="1"/>
    <col min="15150" max="15150" width="1.44140625" style="241" customWidth="1"/>
    <col min="15151" max="15151" width="1" style="241" customWidth="1"/>
    <col min="15152" max="15152" width="2.44140625" style="241" customWidth="1"/>
    <col min="15153" max="15153" width="1" style="241" customWidth="1"/>
    <col min="15154" max="15154" width="1.44140625" style="241" customWidth="1"/>
    <col min="15155" max="15156" width="2.44140625" style="241" customWidth="1"/>
    <col min="15157" max="15157" width="1.33203125" style="241" customWidth="1"/>
    <col min="15158" max="15158" width="4" style="241" customWidth="1"/>
    <col min="15159" max="15159" width="1.6640625" style="241" customWidth="1"/>
    <col min="15160" max="15160" width="1.33203125" style="241" customWidth="1"/>
    <col min="15161" max="15161" width="6.6640625" style="241" customWidth="1"/>
    <col min="15162" max="15162" width="1" style="241" customWidth="1"/>
    <col min="15163" max="15163" width="1.33203125" style="241" customWidth="1"/>
    <col min="15164" max="15164" width="1.6640625" style="241" customWidth="1"/>
    <col min="15165" max="15165" width="1.33203125" style="241" customWidth="1"/>
    <col min="15166" max="15166" width="1.44140625" style="241" customWidth="1"/>
    <col min="15167" max="15167" width="1.6640625" style="241" customWidth="1"/>
    <col min="15168" max="15168" width="1" style="241" customWidth="1"/>
    <col min="15169" max="15169" width="1.33203125" style="241" customWidth="1"/>
    <col min="15170" max="15170" width="1.6640625" style="241" customWidth="1"/>
    <col min="15171" max="15171" width="1" style="241" customWidth="1"/>
    <col min="15172" max="15172" width="3.44140625" style="241" customWidth="1"/>
    <col min="15173" max="15173" width="1" style="241" customWidth="1"/>
    <col min="15174" max="15361" width="6.6640625" style="241" customWidth="1"/>
    <col min="15362" max="15362" width="1.33203125" style="241" customWidth="1"/>
    <col min="15363" max="15363" width="5.6640625" style="241" customWidth="1"/>
    <col min="15364" max="15364" width="1" style="241" customWidth="1"/>
    <col min="15365" max="15366" width="1.33203125" style="241" customWidth="1"/>
    <col min="15367" max="15367" width="2" style="241" customWidth="1"/>
    <col min="15368" max="15368" width="1.44140625" style="241" customWidth="1"/>
    <col min="15369" max="15369" width="1.6640625" style="241" customWidth="1"/>
    <col min="15370" max="15370" width="1.44140625" style="241" customWidth="1"/>
    <col min="15371" max="15372" width="2.33203125" style="241" customWidth="1"/>
    <col min="15373" max="15373" width="1" style="241" customWidth="1"/>
    <col min="15374" max="15374" width="5.6640625" style="241" customWidth="1"/>
    <col min="15375" max="15375" width="2.33203125" style="241" customWidth="1"/>
    <col min="15376" max="15376" width="1.6640625" style="241" customWidth="1"/>
    <col min="15377" max="15377" width="1.33203125" style="241" customWidth="1"/>
    <col min="15378" max="15378" width="1.44140625" style="241" customWidth="1"/>
    <col min="15379" max="15379" width="5.33203125" style="241" customWidth="1"/>
    <col min="15380" max="15380" width="1" style="241" customWidth="1"/>
    <col min="15381" max="15381" width="3.33203125" style="241" customWidth="1"/>
    <col min="15382" max="15382" width="1.33203125" style="241" customWidth="1"/>
    <col min="15383" max="15383" width="1" style="241" customWidth="1"/>
    <col min="15384" max="15384" width="1.33203125" style="241" customWidth="1"/>
    <col min="15385" max="15385" width="1" style="241" customWidth="1"/>
    <col min="15386" max="15386" width="1.33203125" style="241" customWidth="1"/>
    <col min="15387" max="15387" width="1.44140625" style="241" customWidth="1"/>
    <col min="15388" max="15388" width="3" style="241" customWidth="1"/>
    <col min="15389" max="15389" width="2.44140625" style="241" customWidth="1"/>
    <col min="15390" max="15390" width="4.33203125" style="241" customWidth="1"/>
    <col min="15391" max="15391" width="1" style="241" customWidth="1"/>
    <col min="15392" max="15393" width="1.33203125" style="241" customWidth="1"/>
    <col min="15394" max="15394" width="1" style="241" customWidth="1"/>
    <col min="15395" max="15395" width="4.33203125" style="241" customWidth="1"/>
    <col min="15396" max="15396" width="1" style="241" customWidth="1"/>
    <col min="15397" max="15397" width="2" style="241" customWidth="1"/>
    <col min="15398" max="15398" width="1.33203125" style="241" customWidth="1"/>
    <col min="15399" max="15399" width="2.44140625" style="241" customWidth="1"/>
    <col min="15400" max="15400" width="1" style="241" customWidth="1"/>
    <col min="15401" max="15401" width="1.33203125" style="241" customWidth="1"/>
    <col min="15402" max="15402" width="1.44140625" style="241" customWidth="1"/>
    <col min="15403" max="15403" width="1.6640625" style="241" customWidth="1"/>
    <col min="15404" max="15404" width="4.44140625" style="241" customWidth="1"/>
    <col min="15405" max="15405" width="1" style="241" customWidth="1"/>
    <col min="15406" max="15406" width="1.44140625" style="241" customWidth="1"/>
    <col min="15407" max="15407" width="1" style="241" customWidth="1"/>
    <col min="15408" max="15408" width="2.44140625" style="241" customWidth="1"/>
    <col min="15409" max="15409" width="1" style="241" customWidth="1"/>
    <col min="15410" max="15410" width="1.44140625" style="241" customWidth="1"/>
    <col min="15411" max="15412" width="2.44140625" style="241" customWidth="1"/>
    <col min="15413" max="15413" width="1.33203125" style="241" customWidth="1"/>
    <col min="15414" max="15414" width="4" style="241" customWidth="1"/>
    <col min="15415" max="15415" width="1.6640625" style="241" customWidth="1"/>
    <col min="15416" max="15416" width="1.33203125" style="241" customWidth="1"/>
    <col min="15417" max="15417" width="6.6640625" style="241" customWidth="1"/>
    <col min="15418" max="15418" width="1" style="241" customWidth="1"/>
    <col min="15419" max="15419" width="1.33203125" style="241" customWidth="1"/>
    <col min="15420" max="15420" width="1.6640625" style="241" customWidth="1"/>
    <col min="15421" max="15421" width="1.33203125" style="241" customWidth="1"/>
    <col min="15422" max="15422" width="1.44140625" style="241" customWidth="1"/>
    <col min="15423" max="15423" width="1.6640625" style="241" customWidth="1"/>
    <col min="15424" max="15424" width="1" style="241" customWidth="1"/>
    <col min="15425" max="15425" width="1.33203125" style="241" customWidth="1"/>
    <col min="15426" max="15426" width="1.6640625" style="241" customWidth="1"/>
    <col min="15427" max="15427" width="1" style="241" customWidth="1"/>
    <col min="15428" max="15428" width="3.44140625" style="241" customWidth="1"/>
    <col min="15429" max="15429" width="1" style="241" customWidth="1"/>
    <col min="15430" max="15617" width="6.6640625" style="241" customWidth="1"/>
    <col min="15618" max="15618" width="1.33203125" style="241" customWidth="1"/>
    <col min="15619" max="15619" width="5.6640625" style="241" customWidth="1"/>
    <col min="15620" max="15620" width="1" style="241" customWidth="1"/>
    <col min="15621" max="15622" width="1.33203125" style="241" customWidth="1"/>
    <col min="15623" max="15623" width="2" style="241" customWidth="1"/>
    <col min="15624" max="15624" width="1.44140625" style="241" customWidth="1"/>
    <col min="15625" max="15625" width="1.6640625" style="241" customWidth="1"/>
    <col min="15626" max="15626" width="1.44140625" style="241" customWidth="1"/>
    <col min="15627" max="15628" width="2.33203125" style="241" customWidth="1"/>
    <col min="15629" max="15629" width="1" style="241" customWidth="1"/>
    <col min="15630" max="15630" width="5.6640625" style="241" customWidth="1"/>
    <col min="15631" max="15631" width="2.33203125" style="241" customWidth="1"/>
    <col min="15632" max="15632" width="1.6640625" style="241" customWidth="1"/>
    <col min="15633" max="15633" width="1.33203125" style="241" customWidth="1"/>
    <col min="15634" max="15634" width="1.44140625" style="241" customWidth="1"/>
    <col min="15635" max="15635" width="5.33203125" style="241" customWidth="1"/>
    <col min="15636" max="15636" width="1" style="241" customWidth="1"/>
    <col min="15637" max="15637" width="3.33203125" style="241" customWidth="1"/>
    <col min="15638" max="15638" width="1.33203125" style="241" customWidth="1"/>
    <col min="15639" max="15639" width="1" style="241" customWidth="1"/>
    <col min="15640" max="15640" width="1.33203125" style="241" customWidth="1"/>
    <col min="15641" max="15641" width="1" style="241" customWidth="1"/>
    <col min="15642" max="15642" width="1.33203125" style="241" customWidth="1"/>
    <col min="15643" max="15643" width="1.44140625" style="241" customWidth="1"/>
    <col min="15644" max="15644" width="3" style="241" customWidth="1"/>
    <col min="15645" max="15645" width="2.44140625" style="241" customWidth="1"/>
    <col min="15646" max="15646" width="4.33203125" style="241" customWidth="1"/>
    <col min="15647" max="15647" width="1" style="241" customWidth="1"/>
    <col min="15648" max="15649" width="1.33203125" style="241" customWidth="1"/>
    <col min="15650" max="15650" width="1" style="241" customWidth="1"/>
    <col min="15651" max="15651" width="4.33203125" style="241" customWidth="1"/>
    <col min="15652" max="15652" width="1" style="241" customWidth="1"/>
    <col min="15653" max="15653" width="2" style="241" customWidth="1"/>
    <col min="15654" max="15654" width="1.33203125" style="241" customWidth="1"/>
    <col min="15655" max="15655" width="2.44140625" style="241" customWidth="1"/>
    <col min="15656" max="15656" width="1" style="241" customWidth="1"/>
    <col min="15657" max="15657" width="1.33203125" style="241" customWidth="1"/>
    <col min="15658" max="15658" width="1.44140625" style="241" customWidth="1"/>
    <col min="15659" max="15659" width="1.6640625" style="241" customWidth="1"/>
    <col min="15660" max="15660" width="4.44140625" style="241" customWidth="1"/>
    <col min="15661" max="15661" width="1" style="241" customWidth="1"/>
    <col min="15662" max="15662" width="1.44140625" style="241" customWidth="1"/>
    <col min="15663" max="15663" width="1" style="241" customWidth="1"/>
    <col min="15664" max="15664" width="2.44140625" style="241" customWidth="1"/>
    <col min="15665" max="15665" width="1" style="241" customWidth="1"/>
    <col min="15666" max="15666" width="1.44140625" style="241" customWidth="1"/>
    <col min="15667" max="15668" width="2.44140625" style="241" customWidth="1"/>
    <col min="15669" max="15669" width="1.33203125" style="241" customWidth="1"/>
    <col min="15670" max="15670" width="4" style="241" customWidth="1"/>
    <col min="15671" max="15671" width="1.6640625" style="241" customWidth="1"/>
    <col min="15672" max="15672" width="1.33203125" style="241" customWidth="1"/>
    <col min="15673" max="15673" width="6.6640625" style="241" customWidth="1"/>
    <col min="15674" max="15674" width="1" style="241" customWidth="1"/>
    <col min="15675" max="15675" width="1.33203125" style="241" customWidth="1"/>
    <col min="15676" max="15676" width="1.6640625" style="241" customWidth="1"/>
    <col min="15677" max="15677" width="1.33203125" style="241" customWidth="1"/>
    <col min="15678" max="15678" width="1.44140625" style="241" customWidth="1"/>
    <col min="15679" max="15679" width="1.6640625" style="241" customWidth="1"/>
    <col min="15680" max="15680" width="1" style="241" customWidth="1"/>
    <col min="15681" max="15681" width="1.33203125" style="241" customWidth="1"/>
    <col min="15682" max="15682" width="1.6640625" style="241" customWidth="1"/>
    <col min="15683" max="15683" width="1" style="241" customWidth="1"/>
    <col min="15684" max="15684" width="3.44140625" style="241" customWidth="1"/>
    <col min="15685" max="15685" width="1" style="241" customWidth="1"/>
    <col min="15686" max="15873" width="6.6640625" style="241" customWidth="1"/>
    <col min="15874" max="15874" width="1.33203125" style="241" customWidth="1"/>
    <col min="15875" max="15875" width="5.6640625" style="241" customWidth="1"/>
    <col min="15876" max="15876" width="1" style="241" customWidth="1"/>
    <col min="15877" max="15878" width="1.33203125" style="241" customWidth="1"/>
    <col min="15879" max="15879" width="2" style="241" customWidth="1"/>
    <col min="15880" max="15880" width="1.44140625" style="241" customWidth="1"/>
    <col min="15881" max="15881" width="1.6640625" style="241" customWidth="1"/>
    <col min="15882" max="15882" width="1.44140625" style="241" customWidth="1"/>
    <col min="15883" max="15884" width="2.33203125" style="241" customWidth="1"/>
    <col min="15885" max="15885" width="1" style="241" customWidth="1"/>
    <col min="15886" max="15886" width="5.6640625" style="241" customWidth="1"/>
    <col min="15887" max="15887" width="2.33203125" style="241" customWidth="1"/>
    <col min="15888" max="15888" width="1.6640625" style="241" customWidth="1"/>
    <col min="15889" max="15889" width="1.33203125" style="241" customWidth="1"/>
    <col min="15890" max="15890" width="1.44140625" style="241" customWidth="1"/>
    <col min="15891" max="15891" width="5.33203125" style="241" customWidth="1"/>
    <col min="15892" max="15892" width="1" style="241" customWidth="1"/>
    <col min="15893" max="15893" width="3.33203125" style="241" customWidth="1"/>
    <col min="15894" max="15894" width="1.33203125" style="241" customWidth="1"/>
    <col min="15895" max="15895" width="1" style="241" customWidth="1"/>
    <col min="15896" max="15896" width="1.33203125" style="241" customWidth="1"/>
    <col min="15897" max="15897" width="1" style="241" customWidth="1"/>
    <col min="15898" max="15898" width="1.33203125" style="241" customWidth="1"/>
    <col min="15899" max="15899" width="1.44140625" style="241" customWidth="1"/>
    <col min="15900" max="15900" width="3" style="241" customWidth="1"/>
    <col min="15901" max="15901" width="2.44140625" style="241" customWidth="1"/>
    <col min="15902" max="15902" width="4.33203125" style="241" customWidth="1"/>
    <col min="15903" max="15903" width="1" style="241" customWidth="1"/>
    <col min="15904" max="15905" width="1.33203125" style="241" customWidth="1"/>
    <col min="15906" max="15906" width="1" style="241" customWidth="1"/>
    <col min="15907" max="15907" width="4.33203125" style="241" customWidth="1"/>
    <col min="15908" max="15908" width="1" style="241" customWidth="1"/>
    <col min="15909" max="15909" width="2" style="241" customWidth="1"/>
    <col min="15910" max="15910" width="1.33203125" style="241" customWidth="1"/>
    <col min="15911" max="15911" width="2.44140625" style="241" customWidth="1"/>
    <col min="15912" max="15912" width="1" style="241" customWidth="1"/>
    <col min="15913" max="15913" width="1.33203125" style="241" customWidth="1"/>
    <col min="15914" max="15914" width="1.44140625" style="241" customWidth="1"/>
    <col min="15915" max="15915" width="1.6640625" style="241" customWidth="1"/>
    <col min="15916" max="15916" width="4.44140625" style="241" customWidth="1"/>
    <col min="15917" max="15917" width="1" style="241" customWidth="1"/>
    <col min="15918" max="15918" width="1.44140625" style="241" customWidth="1"/>
    <col min="15919" max="15919" width="1" style="241" customWidth="1"/>
    <col min="15920" max="15920" width="2.44140625" style="241" customWidth="1"/>
    <col min="15921" max="15921" width="1" style="241" customWidth="1"/>
    <col min="15922" max="15922" width="1.44140625" style="241" customWidth="1"/>
    <col min="15923" max="15924" width="2.44140625" style="241" customWidth="1"/>
    <col min="15925" max="15925" width="1.33203125" style="241" customWidth="1"/>
    <col min="15926" max="15926" width="4" style="241" customWidth="1"/>
    <col min="15927" max="15927" width="1.6640625" style="241" customWidth="1"/>
    <col min="15928" max="15928" width="1.33203125" style="241" customWidth="1"/>
    <col min="15929" max="15929" width="6.6640625" style="241" customWidth="1"/>
    <col min="15930" max="15930" width="1" style="241" customWidth="1"/>
    <col min="15931" max="15931" width="1.33203125" style="241" customWidth="1"/>
    <col min="15932" max="15932" width="1.6640625" style="241" customWidth="1"/>
    <col min="15933" max="15933" width="1.33203125" style="241" customWidth="1"/>
    <col min="15934" max="15934" width="1.44140625" style="241" customWidth="1"/>
    <col min="15935" max="15935" width="1.6640625" style="241" customWidth="1"/>
    <col min="15936" max="15936" width="1" style="241" customWidth="1"/>
    <col min="15937" max="15937" width="1.33203125" style="241" customWidth="1"/>
    <col min="15938" max="15938" width="1.6640625" style="241" customWidth="1"/>
    <col min="15939" max="15939" width="1" style="241" customWidth="1"/>
    <col min="15940" max="15940" width="3.44140625" style="241" customWidth="1"/>
    <col min="15941" max="15941" width="1" style="241" customWidth="1"/>
    <col min="15942" max="16129" width="6.6640625" style="241" customWidth="1"/>
    <col min="16130" max="16130" width="1.33203125" style="241" customWidth="1"/>
    <col min="16131" max="16131" width="5.6640625" style="241" customWidth="1"/>
    <col min="16132" max="16132" width="1" style="241" customWidth="1"/>
    <col min="16133" max="16134" width="1.33203125" style="241" customWidth="1"/>
    <col min="16135" max="16135" width="2" style="241" customWidth="1"/>
    <col min="16136" max="16136" width="1.44140625" style="241" customWidth="1"/>
    <col min="16137" max="16137" width="1.6640625" style="241" customWidth="1"/>
    <col min="16138" max="16138" width="1.44140625" style="241" customWidth="1"/>
    <col min="16139" max="16140" width="2.33203125" style="241" customWidth="1"/>
    <col min="16141" max="16141" width="1" style="241" customWidth="1"/>
    <col min="16142" max="16142" width="5.6640625" style="241" customWidth="1"/>
    <col min="16143" max="16143" width="2.33203125" style="241" customWidth="1"/>
    <col min="16144" max="16144" width="1.6640625" style="241" customWidth="1"/>
    <col min="16145" max="16145" width="1.33203125" style="241" customWidth="1"/>
    <col min="16146" max="16146" width="1.44140625" style="241" customWidth="1"/>
    <col min="16147" max="16147" width="5.33203125" style="241" customWidth="1"/>
    <col min="16148" max="16148" width="1" style="241" customWidth="1"/>
    <col min="16149" max="16149" width="3.33203125" style="241" customWidth="1"/>
    <col min="16150" max="16150" width="1.33203125" style="241" customWidth="1"/>
    <col min="16151" max="16151" width="1" style="241" customWidth="1"/>
    <col min="16152" max="16152" width="1.33203125" style="241" customWidth="1"/>
    <col min="16153" max="16153" width="1" style="241" customWidth="1"/>
    <col min="16154" max="16154" width="1.33203125" style="241" customWidth="1"/>
    <col min="16155" max="16155" width="1.44140625" style="241" customWidth="1"/>
    <col min="16156" max="16156" width="3" style="241" customWidth="1"/>
    <col min="16157" max="16157" width="2.44140625" style="241" customWidth="1"/>
    <col min="16158" max="16158" width="4.33203125" style="241" customWidth="1"/>
    <col min="16159" max="16159" width="1" style="241" customWidth="1"/>
    <col min="16160" max="16161" width="1.33203125" style="241" customWidth="1"/>
    <col min="16162" max="16162" width="1" style="241" customWidth="1"/>
    <col min="16163" max="16163" width="4.33203125" style="241" customWidth="1"/>
    <col min="16164" max="16164" width="1" style="241" customWidth="1"/>
    <col min="16165" max="16165" width="2" style="241" customWidth="1"/>
    <col min="16166" max="16166" width="1.33203125" style="241" customWidth="1"/>
    <col min="16167" max="16167" width="2.44140625" style="241" customWidth="1"/>
    <col min="16168" max="16168" width="1" style="241" customWidth="1"/>
    <col min="16169" max="16169" width="1.33203125" style="241" customWidth="1"/>
    <col min="16170" max="16170" width="1.44140625" style="241" customWidth="1"/>
    <col min="16171" max="16171" width="1.6640625" style="241" customWidth="1"/>
    <col min="16172" max="16172" width="4.44140625" style="241" customWidth="1"/>
    <col min="16173" max="16173" width="1" style="241" customWidth="1"/>
    <col min="16174" max="16174" width="1.44140625" style="241" customWidth="1"/>
    <col min="16175" max="16175" width="1" style="241" customWidth="1"/>
    <col min="16176" max="16176" width="2.44140625" style="241" customWidth="1"/>
    <col min="16177" max="16177" width="1" style="241" customWidth="1"/>
    <col min="16178" max="16178" width="1.44140625" style="241" customWidth="1"/>
    <col min="16179" max="16180" width="2.44140625" style="241" customWidth="1"/>
    <col min="16181" max="16181" width="1.33203125" style="241" customWidth="1"/>
    <col min="16182" max="16182" width="4" style="241" customWidth="1"/>
    <col min="16183" max="16183" width="1.6640625" style="241" customWidth="1"/>
    <col min="16184" max="16184" width="1.33203125" style="241" customWidth="1"/>
    <col min="16185" max="16185" width="6.6640625" style="241" customWidth="1"/>
    <col min="16186" max="16186" width="1" style="241" customWidth="1"/>
    <col min="16187" max="16187" width="1.33203125" style="241" customWidth="1"/>
    <col min="16188" max="16188" width="1.6640625" style="241" customWidth="1"/>
    <col min="16189" max="16189" width="1.33203125" style="241" customWidth="1"/>
    <col min="16190" max="16190" width="1.44140625" style="241" customWidth="1"/>
    <col min="16191" max="16191" width="1.6640625" style="241" customWidth="1"/>
    <col min="16192" max="16192" width="1" style="241" customWidth="1"/>
    <col min="16193" max="16193" width="1.33203125" style="241" customWidth="1"/>
    <col min="16194" max="16194" width="1.6640625" style="241" customWidth="1"/>
    <col min="16195" max="16195" width="1" style="241" customWidth="1"/>
    <col min="16196" max="16196" width="3.44140625" style="241" customWidth="1"/>
    <col min="16197" max="16197" width="1" style="241" customWidth="1"/>
    <col min="16198" max="16384" width="6.6640625" style="241" customWidth="1"/>
  </cols>
  <sheetData>
    <row r="1" spans="1:74" s="250" customFormat="1" ht="16.5" customHeight="1">
      <c r="A1" s="268"/>
      <c r="B1" s="345" t="s">
        <v>562</v>
      </c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345"/>
      <c r="AA1" s="345"/>
      <c r="AB1" s="345"/>
      <c r="AC1" s="345"/>
      <c r="AD1" s="345"/>
      <c r="AE1" s="345"/>
      <c r="AF1" s="345"/>
      <c r="AG1" s="345"/>
      <c r="AH1" s="345"/>
      <c r="AI1" s="345"/>
      <c r="AJ1" s="345"/>
      <c r="AK1" s="345"/>
      <c r="AL1" s="345"/>
      <c r="AM1" s="345"/>
      <c r="AN1" s="345"/>
      <c r="AO1" s="345"/>
      <c r="AP1" s="345"/>
      <c r="AQ1" s="345"/>
      <c r="AR1" s="345"/>
      <c r="AS1" s="345"/>
      <c r="AT1" s="345"/>
      <c r="AU1" s="345"/>
      <c r="AV1" s="345"/>
      <c r="AW1" s="345"/>
      <c r="AX1" s="345"/>
      <c r="AY1" s="345"/>
      <c r="AZ1" s="345"/>
      <c r="BA1" s="345"/>
      <c r="BB1" s="345"/>
      <c r="BC1" s="345"/>
      <c r="BD1" s="345"/>
      <c r="BE1" s="345"/>
      <c r="BF1" s="345"/>
      <c r="BG1" s="345"/>
      <c r="BH1" s="345"/>
      <c r="BI1" s="345"/>
      <c r="BJ1" s="345"/>
      <c r="BK1" s="345"/>
      <c r="BL1" s="345"/>
      <c r="BM1" s="345"/>
      <c r="BN1" s="345"/>
      <c r="BO1" s="345"/>
      <c r="BP1" s="345"/>
      <c r="BQ1" s="345"/>
      <c r="BR1" s="345"/>
      <c r="BS1" s="345"/>
      <c r="BT1" s="345"/>
      <c r="BU1" s="345"/>
      <c r="BV1" s="345"/>
    </row>
    <row r="2" spans="1:74" s="250" customFormat="1" ht="12" customHeight="1">
      <c r="A2" s="268"/>
    </row>
    <row r="3" spans="1:74" s="250" customFormat="1" ht="15" customHeight="1">
      <c r="A3" s="269">
        <v>1</v>
      </c>
      <c r="B3" s="342" t="s">
        <v>563</v>
      </c>
      <c r="C3" s="343"/>
      <c r="D3" s="343"/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  <c r="AI3" s="344"/>
      <c r="AJ3" s="344"/>
      <c r="AK3" s="344"/>
      <c r="AL3" s="344"/>
      <c r="AM3" s="344"/>
      <c r="AN3" s="344"/>
      <c r="AO3" s="344"/>
      <c r="AP3" s="344"/>
      <c r="AQ3" s="344"/>
      <c r="AR3" s="344"/>
      <c r="AS3" s="344"/>
      <c r="AT3" s="344"/>
      <c r="AU3" s="344"/>
      <c r="AV3" s="344"/>
      <c r="AW3" s="344"/>
      <c r="AX3" s="344"/>
      <c r="AY3" s="344"/>
      <c r="AZ3" s="344"/>
      <c r="BA3" s="344"/>
      <c r="BB3" s="344"/>
      <c r="BC3" s="344"/>
      <c r="BD3" s="344"/>
      <c r="BE3" s="344"/>
      <c r="BF3" s="344"/>
      <c r="BG3" s="344"/>
      <c r="BH3" s="344"/>
      <c r="BI3" s="344"/>
      <c r="BJ3" s="344"/>
      <c r="BK3" s="344"/>
      <c r="BL3" s="344"/>
      <c r="BM3" s="344"/>
      <c r="BN3" s="344"/>
      <c r="BO3" s="344"/>
      <c r="BP3" s="344"/>
      <c r="BQ3" s="344"/>
      <c r="BR3" s="344"/>
      <c r="BS3" s="344"/>
      <c r="BT3" s="344"/>
      <c r="BU3" s="344"/>
      <c r="BV3" s="344"/>
    </row>
    <row r="4" spans="1:74" s="250" customFormat="1" ht="14.25" customHeight="1">
      <c r="A4" s="268"/>
      <c r="B4" s="327" t="s">
        <v>564</v>
      </c>
      <c r="C4" s="327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  <c r="R4" s="327"/>
      <c r="S4" s="327"/>
      <c r="T4" s="327"/>
      <c r="U4" s="327"/>
      <c r="V4" s="327"/>
      <c r="W4" s="327"/>
      <c r="X4" s="327"/>
      <c r="Y4" s="327"/>
      <c r="Z4" s="327"/>
      <c r="AA4" s="327"/>
      <c r="AB4" s="327"/>
      <c r="AC4" s="327"/>
      <c r="AD4" s="327"/>
      <c r="AF4" s="327" t="s">
        <v>565</v>
      </c>
      <c r="AG4" s="327"/>
      <c r="AH4" s="327"/>
      <c r="AI4" s="327"/>
      <c r="AJ4" s="327"/>
      <c r="AK4" s="327"/>
      <c r="AL4" s="327"/>
      <c r="AM4" s="327"/>
      <c r="AN4" s="327"/>
      <c r="AO4" s="327"/>
      <c r="AP4" s="327"/>
      <c r="AQ4" s="327"/>
      <c r="AR4" s="327"/>
      <c r="AS4" s="327"/>
      <c r="AT4" s="327"/>
      <c r="AU4" s="327"/>
      <c r="AV4" s="327"/>
      <c r="AW4" s="327"/>
      <c r="AX4" s="327"/>
      <c r="AY4" s="327"/>
      <c r="AZ4" s="327"/>
      <c r="BA4" s="327"/>
      <c r="BB4" s="327"/>
      <c r="BC4" s="327"/>
      <c r="BD4" s="327"/>
      <c r="BE4" s="327"/>
      <c r="BF4" s="327"/>
      <c r="BG4" s="327"/>
      <c r="BH4" s="327"/>
      <c r="BI4" s="327"/>
      <c r="BJ4" s="327"/>
      <c r="BK4" s="327"/>
      <c r="BL4" s="327"/>
    </row>
    <row r="5" spans="1:74" s="250" customFormat="1" ht="9" customHeight="1">
      <c r="A5" s="268"/>
      <c r="C5" s="318" t="s">
        <v>566</v>
      </c>
      <c r="D5" s="318"/>
      <c r="E5" s="318"/>
      <c r="F5" s="318"/>
      <c r="G5" s="318"/>
      <c r="H5" s="318"/>
      <c r="I5" s="318"/>
      <c r="J5" s="318"/>
      <c r="N5" s="308" t="s">
        <v>567</v>
      </c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H5" s="318" t="s">
        <v>566</v>
      </c>
      <c r="AI5" s="318"/>
      <c r="AJ5" s="318"/>
      <c r="AK5" s="318"/>
      <c r="AL5" s="318"/>
      <c r="AM5" s="318"/>
      <c r="AN5" s="318"/>
      <c r="AO5" s="318"/>
      <c r="AP5" s="318"/>
      <c r="AT5" s="308" t="s">
        <v>568</v>
      </c>
      <c r="AU5" s="308"/>
      <c r="AV5" s="308"/>
      <c r="AW5" s="308"/>
      <c r="AX5" s="308"/>
      <c r="AY5" s="308"/>
      <c r="AZ5" s="308"/>
      <c r="BA5" s="308"/>
      <c r="BB5" s="308"/>
      <c r="BC5" s="308"/>
      <c r="BD5" s="308"/>
      <c r="BE5" s="308"/>
      <c r="BF5" s="308"/>
      <c r="BG5" s="308"/>
      <c r="BH5" s="308"/>
      <c r="BI5" s="308"/>
    </row>
    <row r="6" spans="1:74" s="250" customFormat="1" ht="8.25" customHeight="1">
      <c r="A6" s="268"/>
      <c r="C6" s="318" t="s">
        <v>569</v>
      </c>
      <c r="D6" s="318"/>
      <c r="E6" s="318"/>
      <c r="F6" s="318"/>
      <c r="G6" s="318" t="s">
        <v>570</v>
      </c>
      <c r="H6" s="318"/>
      <c r="I6" s="318"/>
      <c r="J6" s="318"/>
      <c r="N6" s="335">
        <v>88.388600000000011</v>
      </c>
      <c r="O6" s="335"/>
      <c r="P6" s="251" t="s">
        <v>60</v>
      </c>
      <c r="Q6" s="252" t="s">
        <v>571</v>
      </c>
      <c r="R6" s="307">
        <v>73.547420000000002</v>
      </c>
      <c r="S6" s="307"/>
      <c r="T6" s="318" t="s">
        <v>60</v>
      </c>
      <c r="U6" s="318"/>
      <c r="V6" s="318"/>
      <c r="W6" s="318"/>
      <c r="X6" s="252" t="s">
        <v>571</v>
      </c>
      <c r="Y6" s="253">
        <v>1.5037E-2</v>
      </c>
      <c r="Z6" s="318" t="s">
        <v>547</v>
      </c>
      <c r="AA6" s="318"/>
      <c r="AB6" s="318"/>
      <c r="AH6" s="318" t="s">
        <v>569</v>
      </c>
      <c r="AI6" s="318"/>
      <c r="AJ6" s="318"/>
      <c r="AK6" s="318"/>
      <c r="AL6" s="318" t="s">
        <v>570</v>
      </c>
      <c r="AM6" s="318"/>
      <c r="AN6" s="318"/>
      <c r="AO6" s="318"/>
      <c r="AP6" s="318"/>
      <c r="AT6" s="335">
        <v>21.500599999999999</v>
      </c>
      <c r="AU6" s="335"/>
      <c r="AV6" s="251" t="s">
        <v>60</v>
      </c>
      <c r="AW6" s="252" t="s">
        <v>571</v>
      </c>
      <c r="AX6" s="307">
        <v>16.1708</v>
      </c>
      <c r="AY6" s="307"/>
      <c r="AZ6" s="318" t="s">
        <v>60</v>
      </c>
      <c r="BA6" s="318"/>
      <c r="BB6" s="318"/>
      <c r="BC6" s="318"/>
      <c r="BD6" s="252" t="s">
        <v>571</v>
      </c>
      <c r="BE6" s="307">
        <v>7.9299999999999998E-4</v>
      </c>
      <c r="BF6" s="307"/>
      <c r="BG6" s="318" t="s">
        <v>547</v>
      </c>
      <c r="BH6" s="318"/>
      <c r="BI6" s="318"/>
    </row>
    <row r="7" spans="1:74" s="250" customFormat="1" ht="5.25" customHeight="1">
      <c r="A7" s="268"/>
      <c r="C7" s="318" t="s">
        <v>1</v>
      </c>
      <c r="D7" s="318"/>
      <c r="G7" s="318" t="s">
        <v>572</v>
      </c>
      <c r="H7" s="318"/>
      <c r="I7" s="318"/>
      <c r="J7" s="318"/>
      <c r="N7" s="330">
        <v>71.989699999999999</v>
      </c>
      <c r="O7" s="330"/>
      <c r="P7" s="318" t="s">
        <v>60</v>
      </c>
      <c r="Q7" s="319" t="s">
        <v>571</v>
      </c>
      <c r="R7" s="307">
        <v>55.195099999999996</v>
      </c>
      <c r="S7" s="307"/>
      <c r="T7" s="318" t="s">
        <v>55</v>
      </c>
      <c r="U7" s="318"/>
      <c r="X7" s="319" t="s">
        <v>571</v>
      </c>
      <c r="Y7" s="307">
        <v>9.5639999999999996E-3</v>
      </c>
      <c r="Z7" s="318" t="s">
        <v>547</v>
      </c>
      <c r="AA7" s="318"/>
      <c r="AB7" s="318"/>
      <c r="AH7" s="318" t="s">
        <v>1</v>
      </c>
      <c r="AI7" s="318"/>
      <c r="AL7" s="318" t="s">
        <v>572</v>
      </c>
      <c r="AM7" s="318"/>
      <c r="AN7" s="318"/>
      <c r="AO7" s="318"/>
      <c r="AP7" s="318"/>
      <c r="AT7" s="330">
        <v>69.999799999999993</v>
      </c>
      <c r="AU7" s="330"/>
      <c r="AV7" s="318" t="s">
        <v>60</v>
      </c>
      <c r="AW7" s="319" t="s">
        <v>571</v>
      </c>
      <c r="AX7" s="307">
        <v>6.1539999999999999</v>
      </c>
      <c r="AY7" s="307"/>
      <c r="AZ7" s="318" t="s">
        <v>55</v>
      </c>
      <c r="BA7" s="318"/>
      <c r="BD7" s="319" t="s">
        <v>571</v>
      </c>
      <c r="BE7" s="307">
        <v>9.8299999999999993E-4</v>
      </c>
      <c r="BF7" s="307"/>
      <c r="BG7" s="318" t="s">
        <v>547</v>
      </c>
      <c r="BH7" s="318"/>
      <c r="BI7" s="318"/>
    </row>
    <row r="8" spans="1:74" s="250" customFormat="1" ht="2.25" customHeight="1">
      <c r="A8" s="268"/>
      <c r="C8" s="318"/>
      <c r="D8" s="318"/>
      <c r="G8" s="318"/>
      <c r="H8" s="318"/>
      <c r="I8" s="318"/>
      <c r="J8" s="318"/>
      <c r="N8" s="330"/>
      <c r="O8" s="330"/>
      <c r="P8" s="318"/>
      <c r="Q8" s="319"/>
      <c r="R8" s="307"/>
      <c r="S8" s="307"/>
      <c r="T8" s="318"/>
      <c r="U8" s="318"/>
      <c r="X8" s="319"/>
      <c r="Y8" s="307"/>
      <c r="Z8" s="318"/>
      <c r="AA8" s="318"/>
      <c r="AB8" s="318"/>
      <c r="AH8" s="318"/>
      <c r="AI8" s="318"/>
      <c r="AL8" s="318"/>
      <c r="AM8" s="318"/>
      <c r="AN8" s="318"/>
      <c r="AO8" s="318"/>
      <c r="AP8" s="318"/>
      <c r="AT8" s="330"/>
      <c r="AU8" s="330"/>
      <c r="AV8" s="318"/>
      <c r="AW8" s="319"/>
      <c r="AX8" s="307"/>
      <c r="AY8" s="307"/>
      <c r="AZ8" s="318"/>
      <c r="BA8" s="318"/>
      <c r="BD8" s="319"/>
      <c r="BE8" s="307"/>
      <c r="BF8" s="307"/>
      <c r="BG8" s="318"/>
      <c r="BH8" s="318"/>
      <c r="BI8" s="318"/>
      <c r="BN8" s="320" t="s">
        <v>573</v>
      </c>
      <c r="BO8" s="320"/>
      <c r="BP8" s="320"/>
      <c r="BQ8" s="320"/>
      <c r="BR8" s="320"/>
      <c r="BS8" s="320"/>
      <c r="BT8" s="320"/>
      <c r="BU8" s="320"/>
    </row>
    <row r="9" spans="1:74" s="250" customFormat="1" ht="0.75" customHeight="1">
      <c r="A9" s="268"/>
      <c r="C9" s="318" t="s">
        <v>574</v>
      </c>
      <c r="D9" s="318"/>
      <c r="E9" s="318"/>
      <c r="F9" s="318"/>
      <c r="G9" s="318"/>
      <c r="H9" s="318"/>
      <c r="I9" s="318"/>
      <c r="J9" s="318"/>
      <c r="K9" s="318"/>
      <c r="N9" s="338">
        <v>52.456099999999999</v>
      </c>
      <c r="O9" s="338"/>
      <c r="P9" s="318" t="s">
        <v>60</v>
      </c>
      <c r="Q9" s="318"/>
      <c r="R9" s="318"/>
      <c r="Z9" s="318"/>
      <c r="AA9" s="318"/>
      <c r="AB9" s="318"/>
      <c r="AH9" s="318" t="s">
        <v>574</v>
      </c>
      <c r="AI9" s="318"/>
      <c r="AJ9" s="318"/>
      <c r="AK9" s="318"/>
      <c r="AL9" s="318"/>
      <c r="AM9" s="318"/>
      <c r="AN9" s="318"/>
      <c r="AO9" s="318"/>
      <c r="AP9" s="318"/>
      <c r="AQ9" s="318"/>
      <c r="AT9" s="338">
        <v>90.197239999999994</v>
      </c>
      <c r="AU9" s="338"/>
      <c r="AV9" s="318" t="s">
        <v>60</v>
      </c>
      <c r="AW9" s="318"/>
      <c r="AX9" s="318"/>
      <c r="BG9" s="318"/>
      <c r="BH9" s="318"/>
      <c r="BI9" s="318"/>
      <c r="BN9" s="320"/>
      <c r="BO9" s="320"/>
      <c r="BP9" s="320"/>
      <c r="BQ9" s="320"/>
      <c r="BR9" s="320"/>
      <c r="BS9" s="320"/>
      <c r="BT9" s="320"/>
      <c r="BU9" s="320"/>
    </row>
    <row r="10" spans="1:74" s="250" customFormat="1" ht="7.5" customHeight="1">
      <c r="A10" s="268"/>
      <c r="C10" s="318"/>
      <c r="D10" s="318"/>
      <c r="E10" s="318"/>
      <c r="F10" s="318"/>
      <c r="G10" s="318"/>
      <c r="H10" s="318"/>
      <c r="I10" s="318"/>
      <c r="J10" s="318"/>
      <c r="K10" s="318"/>
      <c r="N10" s="338"/>
      <c r="O10" s="338"/>
      <c r="P10" s="318"/>
      <c r="Q10" s="318"/>
      <c r="R10" s="318"/>
      <c r="AH10" s="318"/>
      <c r="AI10" s="318"/>
      <c r="AJ10" s="318"/>
      <c r="AK10" s="318"/>
      <c r="AL10" s="318"/>
      <c r="AM10" s="318"/>
      <c r="AN10" s="318"/>
      <c r="AO10" s="318"/>
      <c r="AP10" s="318"/>
      <c r="AQ10" s="318"/>
      <c r="AT10" s="338"/>
      <c r="AU10" s="338"/>
      <c r="AV10" s="318"/>
      <c r="AW10" s="318"/>
      <c r="AX10" s="318"/>
      <c r="BN10" s="320"/>
      <c r="BO10" s="320"/>
      <c r="BP10" s="320"/>
      <c r="BQ10" s="320"/>
      <c r="BR10" s="320"/>
      <c r="BS10" s="320"/>
      <c r="BT10" s="320"/>
      <c r="BU10" s="320"/>
    </row>
    <row r="11" spans="1:74" s="250" customFormat="1" ht="1.5" customHeight="1">
      <c r="A11" s="268"/>
      <c r="BN11" s="320"/>
      <c r="BO11" s="320"/>
      <c r="BP11" s="320"/>
      <c r="BQ11" s="320"/>
      <c r="BR11" s="320"/>
      <c r="BS11" s="320"/>
      <c r="BT11" s="320"/>
      <c r="BU11" s="320"/>
    </row>
    <row r="12" spans="1:74" s="250" customFormat="1" ht="6" customHeight="1">
      <c r="A12" s="268"/>
      <c r="BN12" s="334" t="s">
        <v>575</v>
      </c>
      <c r="BO12" s="334"/>
      <c r="BP12" s="334"/>
      <c r="BQ12" s="334"/>
      <c r="BR12" s="334"/>
      <c r="BS12" s="337">
        <v>4162.4992710673823</v>
      </c>
      <c r="BT12" s="337"/>
      <c r="BU12" s="337"/>
    </row>
    <row r="13" spans="1:74" s="250" customFormat="1" ht="2.25" customHeight="1">
      <c r="A13" s="268"/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12" t="s">
        <v>576</v>
      </c>
      <c r="N13" s="312"/>
      <c r="O13" s="312"/>
      <c r="P13" s="312"/>
      <c r="AA13" s="313" t="s">
        <v>537</v>
      </c>
      <c r="AB13" s="313"/>
      <c r="AC13" s="313"/>
      <c r="AF13" s="331"/>
      <c r="AG13" s="331"/>
      <c r="AH13" s="331"/>
      <c r="AI13" s="331"/>
      <c r="AJ13" s="331"/>
      <c r="AK13" s="331"/>
      <c r="AL13" s="331"/>
      <c r="AM13" s="331"/>
      <c r="AN13" s="331"/>
      <c r="AO13" s="331"/>
      <c r="AP13" s="331"/>
      <c r="AQ13" s="331"/>
      <c r="AR13" s="331"/>
      <c r="AS13" s="312" t="s">
        <v>576</v>
      </c>
      <c r="AT13" s="312"/>
      <c r="AU13" s="312"/>
      <c r="AV13" s="312"/>
      <c r="BH13" s="313" t="s">
        <v>537</v>
      </c>
      <c r="BI13" s="313"/>
      <c r="BJ13" s="313"/>
      <c r="BK13" s="313"/>
      <c r="BN13" s="334"/>
      <c r="BO13" s="334"/>
      <c r="BP13" s="334"/>
      <c r="BQ13" s="334"/>
      <c r="BR13" s="334"/>
      <c r="BS13" s="337"/>
      <c r="BT13" s="337"/>
      <c r="BU13" s="337"/>
    </row>
    <row r="14" spans="1:74" s="250" customFormat="1" ht="6.75" customHeight="1">
      <c r="A14" s="268"/>
      <c r="B14" s="331"/>
      <c r="C14" s="331"/>
      <c r="D14" s="331"/>
      <c r="E14" s="331"/>
      <c r="F14" s="331"/>
      <c r="G14" s="331"/>
      <c r="H14" s="331"/>
      <c r="I14" s="331"/>
      <c r="J14" s="331"/>
      <c r="K14" s="331"/>
      <c r="L14" s="331"/>
      <c r="M14" s="312"/>
      <c r="N14" s="312"/>
      <c r="O14" s="312"/>
      <c r="P14" s="312"/>
      <c r="AA14" s="313"/>
      <c r="AB14" s="313"/>
      <c r="AC14" s="313"/>
      <c r="AF14" s="331"/>
      <c r="AG14" s="331"/>
      <c r="AH14" s="331"/>
      <c r="AI14" s="331"/>
      <c r="AJ14" s="331"/>
      <c r="AK14" s="331"/>
      <c r="AL14" s="331"/>
      <c r="AM14" s="331"/>
      <c r="AN14" s="331"/>
      <c r="AO14" s="331"/>
      <c r="AP14" s="331"/>
      <c r="AQ14" s="331"/>
      <c r="AR14" s="331"/>
      <c r="AS14" s="312"/>
      <c r="AT14" s="312"/>
      <c r="AU14" s="312"/>
      <c r="AV14" s="312"/>
      <c r="BH14" s="313"/>
      <c r="BI14" s="313"/>
      <c r="BJ14" s="313"/>
      <c r="BK14" s="313"/>
      <c r="BN14" s="334" t="s">
        <v>577</v>
      </c>
      <c r="BO14" s="334"/>
      <c r="BP14" s="334"/>
      <c r="BQ14" s="334"/>
      <c r="BR14" s="334"/>
      <c r="BS14" s="336">
        <v>24.999581462759402</v>
      </c>
      <c r="BT14" s="336"/>
      <c r="BU14" s="336"/>
    </row>
    <row r="15" spans="1:74" s="250" customFormat="1" ht="3" customHeight="1">
      <c r="A15" s="268"/>
      <c r="H15" s="312" t="s">
        <v>578</v>
      </c>
      <c r="I15" s="312"/>
      <c r="J15" s="312"/>
      <c r="K15" s="312"/>
      <c r="L15" s="312"/>
      <c r="M15" s="312" t="s">
        <v>579</v>
      </c>
      <c r="N15" s="312"/>
      <c r="O15" s="312"/>
      <c r="P15" s="312"/>
      <c r="AA15" s="313" t="s">
        <v>580</v>
      </c>
      <c r="AB15" s="313"/>
      <c r="AC15" s="313"/>
      <c r="AM15" s="312" t="s">
        <v>578</v>
      </c>
      <c r="AN15" s="312"/>
      <c r="AO15" s="312"/>
      <c r="AP15" s="312"/>
      <c r="AQ15" s="312"/>
      <c r="AR15" s="312"/>
      <c r="AS15" s="312" t="s">
        <v>579</v>
      </c>
      <c r="AT15" s="312"/>
      <c r="AU15" s="312"/>
      <c r="AV15" s="312"/>
      <c r="BH15" s="313" t="s">
        <v>580</v>
      </c>
      <c r="BI15" s="313"/>
      <c r="BJ15" s="313"/>
      <c r="BK15" s="313"/>
      <c r="BN15" s="334"/>
      <c r="BO15" s="334"/>
      <c r="BP15" s="334"/>
      <c r="BQ15" s="334"/>
      <c r="BR15" s="334"/>
      <c r="BS15" s="336"/>
      <c r="BT15" s="336"/>
      <c r="BU15" s="336"/>
    </row>
    <row r="16" spans="1:74" s="250" customFormat="1" ht="6" customHeight="1">
      <c r="A16" s="268"/>
      <c r="H16" s="312"/>
      <c r="I16" s="312"/>
      <c r="J16" s="312"/>
      <c r="K16" s="312"/>
      <c r="L16" s="312"/>
      <c r="M16" s="312"/>
      <c r="N16" s="312"/>
      <c r="O16" s="312"/>
      <c r="P16" s="312"/>
      <c r="AA16" s="313"/>
      <c r="AB16" s="313"/>
      <c r="AC16" s="313"/>
      <c r="AM16" s="312"/>
      <c r="AN16" s="312"/>
      <c r="AO16" s="312"/>
      <c r="AP16" s="312"/>
      <c r="AQ16" s="312"/>
      <c r="AR16" s="312"/>
      <c r="AS16" s="312"/>
      <c r="AT16" s="312"/>
      <c r="AU16" s="312"/>
      <c r="AV16" s="312"/>
      <c r="BH16" s="313"/>
      <c r="BI16" s="313"/>
      <c r="BJ16" s="313"/>
      <c r="BK16" s="313"/>
      <c r="BN16" s="334" t="s">
        <v>581</v>
      </c>
      <c r="BO16" s="334"/>
      <c r="BP16" s="334"/>
      <c r="BQ16" s="334"/>
      <c r="BR16" s="334"/>
      <c r="BS16" s="337">
        <v>0</v>
      </c>
      <c r="BT16" s="337"/>
      <c r="BU16" s="337"/>
    </row>
    <row r="17" spans="1:73" s="250" customFormat="1" ht="1.5" customHeight="1">
      <c r="A17" s="268"/>
      <c r="AA17" s="313"/>
      <c r="AB17" s="313"/>
      <c r="AC17" s="313"/>
      <c r="BH17" s="313"/>
      <c r="BI17" s="313"/>
      <c r="BJ17" s="313"/>
      <c r="BK17" s="313"/>
      <c r="BN17" s="334"/>
      <c r="BO17" s="334"/>
      <c r="BP17" s="334"/>
      <c r="BQ17" s="334"/>
      <c r="BR17" s="334"/>
      <c r="BS17" s="337"/>
      <c r="BT17" s="337"/>
      <c r="BU17" s="337"/>
    </row>
    <row r="18" spans="1:73" s="250" customFormat="1" ht="0.75" customHeight="1">
      <c r="A18" s="268"/>
      <c r="H18" s="312" t="s">
        <v>539</v>
      </c>
      <c r="I18" s="312"/>
      <c r="J18" s="312"/>
      <c r="K18" s="312"/>
      <c r="L18" s="312"/>
      <c r="M18" s="312" t="s">
        <v>539</v>
      </c>
      <c r="N18" s="312"/>
      <c r="O18" s="312"/>
      <c r="P18" s="312"/>
      <c r="Q18" s="312" t="s">
        <v>582</v>
      </c>
      <c r="R18" s="312"/>
      <c r="S18" s="312"/>
      <c r="T18" s="312"/>
      <c r="U18" s="312" t="s">
        <v>538</v>
      </c>
      <c r="V18" s="312"/>
      <c r="W18" s="312"/>
      <c r="X18" s="312"/>
      <c r="Y18" s="312"/>
      <c r="Z18" s="312"/>
      <c r="AA18" s="313" t="s">
        <v>538</v>
      </c>
      <c r="AB18" s="313"/>
      <c r="AC18" s="313"/>
      <c r="AM18" s="312" t="s">
        <v>539</v>
      </c>
      <c r="AN18" s="312"/>
      <c r="AO18" s="312"/>
      <c r="AP18" s="312"/>
      <c r="AQ18" s="312"/>
      <c r="AR18" s="312"/>
      <c r="AS18" s="312" t="s">
        <v>539</v>
      </c>
      <c r="AT18" s="312"/>
      <c r="AU18" s="312"/>
      <c r="AV18" s="312"/>
      <c r="AW18" s="312" t="s">
        <v>582</v>
      </c>
      <c r="AX18" s="312"/>
      <c r="AY18" s="312"/>
      <c r="AZ18" s="312"/>
      <c r="BA18" s="312" t="s">
        <v>538</v>
      </c>
      <c r="BB18" s="312"/>
      <c r="BC18" s="312"/>
      <c r="BD18" s="312"/>
      <c r="BE18" s="312"/>
      <c r="BF18" s="312"/>
      <c r="BG18" s="312"/>
      <c r="BH18" s="313" t="s">
        <v>538</v>
      </c>
      <c r="BI18" s="313"/>
      <c r="BJ18" s="313"/>
      <c r="BK18" s="313"/>
      <c r="BN18" s="334"/>
      <c r="BO18" s="334"/>
      <c r="BP18" s="334"/>
      <c r="BQ18" s="334"/>
      <c r="BR18" s="334"/>
      <c r="BS18" s="337"/>
      <c r="BT18" s="337"/>
      <c r="BU18" s="337"/>
    </row>
    <row r="19" spans="1:73" s="250" customFormat="1" ht="2.25" customHeight="1">
      <c r="A19" s="268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3"/>
      <c r="AB19" s="313"/>
      <c r="AC19" s="313"/>
      <c r="AM19" s="312"/>
      <c r="AN19" s="312"/>
      <c r="AO19" s="312"/>
      <c r="AP19" s="312"/>
      <c r="AQ19" s="312"/>
      <c r="AR19" s="312"/>
      <c r="AS19" s="312"/>
      <c r="AT19" s="312"/>
      <c r="AU19" s="312"/>
      <c r="AV19" s="312"/>
      <c r="AW19" s="312"/>
      <c r="AX19" s="312"/>
      <c r="AY19" s="312"/>
      <c r="AZ19" s="312"/>
      <c r="BA19" s="312"/>
      <c r="BB19" s="312"/>
      <c r="BC19" s="312"/>
      <c r="BD19" s="312"/>
      <c r="BE19" s="312"/>
      <c r="BF19" s="312"/>
      <c r="BG19" s="312"/>
      <c r="BH19" s="313"/>
      <c r="BI19" s="313"/>
      <c r="BJ19" s="313"/>
      <c r="BK19" s="313"/>
      <c r="BS19" s="337"/>
      <c r="BT19" s="337"/>
      <c r="BU19" s="337"/>
    </row>
    <row r="20" spans="1:73" s="250" customFormat="1" ht="5.25" customHeight="1">
      <c r="A20" s="268"/>
      <c r="H20" s="312"/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3"/>
      <c r="AB20" s="313"/>
      <c r="AC20" s="313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3"/>
      <c r="BI20" s="313"/>
      <c r="BJ20" s="313"/>
      <c r="BK20" s="313"/>
      <c r="BN20" s="334" t="s">
        <v>583</v>
      </c>
      <c r="BO20" s="334"/>
      <c r="BP20" s="334"/>
      <c r="BQ20" s="334"/>
      <c r="BR20" s="334"/>
      <c r="BS20" s="337">
        <v>665.99996812597658</v>
      </c>
      <c r="BT20" s="337"/>
      <c r="BU20" s="337"/>
    </row>
    <row r="21" spans="1:73" s="250" customFormat="1" ht="2.25" customHeight="1">
      <c r="A21" s="268"/>
      <c r="H21" s="312"/>
      <c r="I21" s="312"/>
      <c r="J21" s="312"/>
      <c r="K21" s="312"/>
      <c r="L21" s="312"/>
      <c r="AM21" s="312"/>
      <c r="AN21" s="312"/>
      <c r="AO21" s="312"/>
      <c r="AP21" s="312"/>
      <c r="AQ21" s="312"/>
      <c r="AR21" s="312"/>
      <c r="BN21" s="334"/>
      <c r="BO21" s="334"/>
      <c r="BP21" s="334"/>
      <c r="BQ21" s="334"/>
      <c r="BR21" s="334"/>
      <c r="BS21" s="337"/>
      <c r="BT21" s="337"/>
      <c r="BU21" s="337"/>
    </row>
    <row r="22" spans="1:73" s="250" customFormat="1" ht="0.75" customHeight="1">
      <c r="A22" s="268"/>
      <c r="H22" s="312" t="s">
        <v>584</v>
      </c>
      <c r="I22" s="312"/>
      <c r="J22" s="312"/>
      <c r="K22" s="312"/>
      <c r="L22" s="312"/>
      <c r="M22" s="312" t="s">
        <v>584</v>
      </c>
      <c r="N22" s="312"/>
      <c r="O22" s="312"/>
      <c r="P22" s="312"/>
      <c r="Q22" s="312" t="s">
        <v>584</v>
      </c>
      <c r="R22" s="312"/>
      <c r="S22" s="312"/>
      <c r="T22" s="312"/>
      <c r="U22" s="312" t="s">
        <v>584</v>
      </c>
      <c r="V22" s="312"/>
      <c r="W22" s="312"/>
      <c r="X22" s="312"/>
      <c r="Y22" s="312"/>
      <c r="Z22" s="312"/>
      <c r="AA22" s="313" t="s">
        <v>540</v>
      </c>
      <c r="AB22" s="313"/>
      <c r="AC22" s="313"/>
      <c r="AM22" s="312" t="s">
        <v>584</v>
      </c>
      <c r="AN22" s="312"/>
      <c r="AO22" s="312"/>
      <c r="AP22" s="312"/>
      <c r="AQ22" s="312"/>
      <c r="AR22" s="312"/>
      <c r="AS22" s="312" t="s">
        <v>584</v>
      </c>
      <c r="AT22" s="312"/>
      <c r="AU22" s="312"/>
      <c r="AV22" s="312"/>
      <c r="AW22" s="312" t="s">
        <v>584</v>
      </c>
      <c r="AX22" s="312"/>
      <c r="AY22" s="312"/>
      <c r="AZ22" s="312"/>
      <c r="BA22" s="312" t="s">
        <v>584</v>
      </c>
      <c r="BB22" s="312"/>
      <c r="BC22" s="312"/>
      <c r="BD22" s="312"/>
      <c r="BE22" s="312"/>
      <c r="BF22" s="312"/>
      <c r="BG22" s="312"/>
      <c r="BH22" s="313" t="s">
        <v>540</v>
      </c>
      <c r="BI22" s="313"/>
      <c r="BJ22" s="313"/>
      <c r="BK22" s="313"/>
      <c r="BN22" s="334"/>
      <c r="BO22" s="334"/>
      <c r="BP22" s="334"/>
      <c r="BQ22" s="334"/>
      <c r="BR22" s="334"/>
      <c r="BS22" s="337"/>
      <c r="BT22" s="337"/>
      <c r="BU22" s="337"/>
    </row>
    <row r="23" spans="1:73" s="250" customFormat="1" ht="7.5" customHeight="1">
      <c r="A23" s="268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3"/>
      <c r="AB23" s="313"/>
      <c r="AC23" s="313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3"/>
      <c r="BI23" s="313"/>
      <c r="BJ23" s="313"/>
      <c r="BK23" s="313"/>
      <c r="BN23" s="314" t="s">
        <v>585</v>
      </c>
      <c r="BO23" s="314"/>
      <c r="BP23" s="314"/>
      <c r="BQ23" s="314"/>
      <c r="BR23" s="314"/>
      <c r="BS23" s="314"/>
      <c r="BT23" s="340">
        <v>565.70030093514163</v>
      </c>
      <c r="BU23" s="340"/>
    </row>
    <row r="24" spans="1:73" s="250" customFormat="1" ht="1.5" customHeight="1">
      <c r="A24" s="268"/>
      <c r="B24" s="308" t="s">
        <v>548</v>
      </c>
      <c r="C24" s="308"/>
      <c r="D24" s="308"/>
      <c r="E24" s="308"/>
      <c r="F24" s="308"/>
      <c r="G24" s="308"/>
      <c r="H24" s="306">
        <v>0</v>
      </c>
      <c r="I24" s="306"/>
      <c r="J24" s="306"/>
      <c r="K24" s="306"/>
      <c r="L24" s="306"/>
      <c r="M24" s="306">
        <v>0</v>
      </c>
      <c r="N24" s="306"/>
      <c r="O24" s="306"/>
      <c r="P24" s="306"/>
      <c r="Q24" s="306">
        <v>0</v>
      </c>
      <c r="R24" s="306"/>
      <c r="S24" s="306"/>
      <c r="T24" s="306"/>
      <c r="U24" s="306">
        <v>0</v>
      </c>
      <c r="V24" s="306"/>
      <c r="W24" s="306"/>
      <c r="X24" s="306"/>
      <c r="Y24" s="306"/>
      <c r="Z24" s="306"/>
      <c r="AA24" s="311">
        <v>0</v>
      </c>
      <c r="AB24" s="311"/>
      <c r="AC24" s="311"/>
      <c r="AF24" s="308" t="s">
        <v>548</v>
      </c>
      <c r="AG24" s="308"/>
      <c r="AH24" s="308"/>
      <c r="AI24" s="308"/>
      <c r="AJ24" s="308"/>
      <c r="AK24" s="308"/>
      <c r="AL24" s="308"/>
      <c r="AM24" s="306">
        <v>0</v>
      </c>
      <c r="AN24" s="306"/>
      <c r="AO24" s="306"/>
      <c r="AP24" s="306"/>
      <c r="AQ24" s="306"/>
      <c r="AR24" s="306"/>
      <c r="AS24" s="306">
        <v>0</v>
      </c>
      <c r="AT24" s="306"/>
      <c r="AU24" s="306"/>
      <c r="AV24" s="306"/>
      <c r="AW24" s="306">
        <v>0</v>
      </c>
      <c r="AX24" s="306"/>
      <c r="AY24" s="306"/>
      <c r="AZ24" s="306"/>
      <c r="BA24" s="306">
        <v>0</v>
      </c>
      <c r="BB24" s="306"/>
      <c r="BC24" s="306"/>
      <c r="BD24" s="306"/>
      <c r="BE24" s="306"/>
      <c r="BF24" s="306"/>
      <c r="BG24" s="306"/>
      <c r="BH24" s="311">
        <v>0</v>
      </c>
      <c r="BI24" s="311"/>
      <c r="BJ24" s="311"/>
      <c r="BK24" s="311"/>
      <c r="BN24" s="314"/>
      <c r="BO24" s="314"/>
      <c r="BP24" s="314"/>
      <c r="BQ24" s="314"/>
      <c r="BR24" s="314"/>
      <c r="BS24" s="314"/>
      <c r="BT24" s="340"/>
      <c r="BU24" s="340"/>
    </row>
    <row r="25" spans="1:73" s="250" customFormat="1" ht="6.75" customHeight="1">
      <c r="A25" s="268"/>
      <c r="B25" s="308"/>
      <c r="C25" s="308"/>
      <c r="D25" s="308"/>
      <c r="E25" s="308"/>
      <c r="F25" s="308"/>
      <c r="G25" s="308"/>
      <c r="H25" s="306"/>
      <c r="I25" s="306"/>
      <c r="J25" s="306"/>
      <c r="K25" s="306"/>
      <c r="L25" s="306"/>
      <c r="M25" s="306"/>
      <c r="N25" s="306"/>
      <c r="O25" s="306"/>
      <c r="P25" s="306"/>
      <c r="Q25" s="306"/>
      <c r="R25" s="306"/>
      <c r="S25" s="306"/>
      <c r="T25" s="306"/>
      <c r="U25" s="306"/>
      <c r="V25" s="306"/>
      <c r="W25" s="306"/>
      <c r="X25" s="306"/>
      <c r="Y25" s="306"/>
      <c r="Z25" s="306"/>
      <c r="AA25" s="311"/>
      <c r="AB25" s="311"/>
      <c r="AC25" s="311"/>
      <c r="AF25" s="308"/>
      <c r="AG25" s="308"/>
      <c r="AH25" s="308"/>
      <c r="AI25" s="308"/>
      <c r="AJ25" s="308"/>
      <c r="AK25" s="308"/>
      <c r="AL25" s="308"/>
      <c r="AM25" s="306"/>
      <c r="AN25" s="306"/>
      <c r="AO25" s="306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6"/>
      <c r="BH25" s="311"/>
      <c r="BI25" s="311"/>
      <c r="BJ25" s="311"/>
      <c r="BK25" s="311"/>
      <c r="BN25" s="314" t="s">
        <v>586</v>
      </c>
      <c r="BO25" s="314"/>
      <c r="BP25" s="314"/>
      <c r="BQ25" s="314"/>
      <c r="BR25" s="314"/>
      <c r="BS25" s="314"/>
      <c r="BT25" s="341">
        <v>24.999581462759402</v>
      </c>
      <c r="BU25" s="341"/>
    </row>
    <row r="26" spans="1:73" s="250" customFormat="1" ht="1.5" customHeight="1">
      <c r="A26" s="268"/>
      <c r="B26" s="308" t="s">
        <v>587</v>
      </c>
      <c r="C26" s="308"/>
      <c r="D26" s="308"/>
      <c r="E26" s="308"/>
      <c r="F26" s="308"/>
      <c r="G26" s="308"/>
      <c r="H26" s="306">
        <v>0</v>
      </c>
      <c r="I26" s="306"/>
      <c r="J26" s="306"/>
      <c r="K26" s="306"/>
      <c r="L26" s="306"/>
      <c r="M26" s="306">
        <v>0</v>
      </c>
      <c r="N26" s="306"/>
      <c r="O26" s="306"/>
      <c r="P26" s="306"/>
      <c r="Q26" s="306">
        <v>0</v>
      </c>
      <c r="R26" s="306"/>
      <c r="S26" s="306"/>
      <c r="T26" s="306"/>
      <c r="U26" s="306">
        <v>0</v>
      </c>
      <c r="V26" s="306"/>
      <c r="W26" s="306"/>
      <c r="X26" s="306"/>
      <c r="Y26" s="306"/>
      <c r="Z26" s="306"/>
      <c r="AA26" s="311">
        <v>0</v>
      </c>
      <c r="AB26" s="311"/>
      <c r="AC26" s="311"/>
      <c r="AF26" s="308" t="s">
        <v>587</v>
      </c>
      <c r="AG26" s="308"/>
      <c r="AH26" s="308"/>
      <c r="AI26" s="308"/>
      <c r="AJ26" s="308"/>
      <c r="AK26" s="308"/>
      <c r="AL26" s="308"/>
      <c r="AM26" s="306">
        <v>0</v>
      </c>
      <c r="AN26" s="306"/>
      <c r="AO26" s="306"/>
      <c r="AP26" s="306"/>
      <c r="AQ26" s="306"/>
      <c r="AR26" s="306"/>
      <c r="AS26" s="306">
        <v>0</v>
      </c>
      <c r="AT26" s="306"/>
      <c r="AU26" s="306"/>
      <c r="AV26" s="306"/>
      <c r="AW26" s="306">
        <v>0</v>
      </c>
      <c r="AX26" s="306"/>
      <c r="AY26" s="306"/>
      <c r="AZ26" s="306"/>
      <c r="BA26" s="306">
        <v>0</v>
      </c>
      <c r="BB26" s="306"/>
      <c r="BC26" s="306"/>
      <c r="BD26" s="306"/>
      <c r="BE26" s="306"/>
      <c r="BF26" s="306"/>
      <c r="BG26" s="306"/>
      <c r="BH26" s="311">
        <v>0</v>
      </c>
      <c r="BI26" s="311"/>
      <c r="BJ26" s="311"/>
      <c r="BK26" s="311"/>
      <c r="BN26" s="314"/>
      <c r="BO26" s="314"/>
      <c r="BP26" s="314"/>
      <c r="BQ26" s="314"/>
      <c r="BR26" s="314"/>
      <c r="BS26" s="314"/>
      <c r="BT26" s="341"/>
      <c r="BU26" s="341"/>
    </row>
    <row r="27" spans="1:73" s="250" customFormat="1" ht="6" customHeight="1">
      <c r="A27" s="268"/>
      <c r="B27" s="308"/>
      <c r="C27" s="308"/>
      <c r="D27" s="308"/>
      <c r="E27" s="308"/>
      <c r="F27" s="308"/>
      <c r="G27" s="308"/>
      <c r="H27" s="306"/>
      <c r="I27" s="306"/>
      <c r="J27" s="306"/>
      <c r="K27" s="306"/>
      <c r="L27" s="306"/>
      <c r="M27" s="306"/>
      <c r="N27" s="306"/>
      <c r="O27" s="306"/>
      <c r="P27" s="306"/>
      <c r="Q27" s="306"/>
      <c r="R27" s="306"/>
      <c r="S27" s="306"/>
      <c r="T27" s="306"/>
      <c r="U27" s="306"/>
      <c r="V27" s="306"/>
      <c r="W27" s="306"/>
      <c r="X27" s="306"/>
      <c r="Y27" s="306"/>
      <c r="Z27" s="306"/>
      <c r="AA27" s="311"/>
      <c r="AB27" s="311"/>
      <c r="AC27" s="311"/>
      <c r="AF27" s="308"/>
      <c r="AG27" s="308"/>
      <c r="AH27" s="308"/>
      <c r="AI27" s="308"/>
      <c r="AJ27" s="308"/>
      <c r="AK27" s="308"/>
      <c r="AL27" s="308"/>
      <c r="AM27" s="306"/>
      <c r="AN27" s="306"/>
      <c r="AO27" s="306"/>
      <c r="AP27" s="306"/>
      <c r="AQ27" s="306"/>
      <c r="AR27" s="306"/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6"/>
      <c r="BH27" s="311"/>
      <c r="BI27" s="311"/>
      <c r="BJ27" s="311"/>
      <c r="BK27" s="311"/>
      <c r="BN27" s="334" t="s">
        <v>588</v>
      </c>
      <c r="BO27" s="334"/>
      <c r="BP27" s="334"/>
      <c r="BQ27" s="334"/>
      <c r="BR27" s="334"/>
      <c r="BS27" s="337">
        <v>12.479709835353761</v>
      </c>
      <c r="BT27" s="337"/>
      <c r="BU27" s="337"/>
    </row>
    <row r="28" spans="1:73" s="250" customFormat="1" ht="3" customHeight="1">
      <c r="A28" s="268"/>
      <c r="B28" s="308" t="s">
        <v>546</v>
      </c>
      <c r="C28" s="308"/>
      <c r="D28" s="308"/>
      <c r="E28" s="308"/>
      <c r="F28" s="308"/>
      <c r="G28" s="308"/>
      <c r="H28" s="306">
        <v>0</v>
      </c>
      <c r="I28" s="306"/>
      <c r="J28" s="306"/>
      <c r="K28" s="306"/>
      <c r="L28" s="306"/>
      <c r="M28" s="306">
        <v>0</v>
      </c>
      <c r="N28" s="306"/>
      <c r="O28" s="306"/>
      <c r="P28" s="306"/>
      <c r="Q28" s="306">
        <v>0</v>
      </c>
      <c r="R28" s="306"/>
      <c r="S28" s="306"/>
      <c r="T28" s="306"/>
      <c r="U28" s="306">
        <v>0</v>
      </c>
      <c r="V28" s="306"/>
      <c r="W28" s="306"/>
      <c r="X28" s="306"/>
      <c r="Y28" s="306"/>
      <c r="Z28" s="306"/>
      <c r="AA28" s="311">
        <v>0</v>
      </c>
      <c r="AB28" s="311"/>
      <c r="AC28" s="311"/>
      <c r="AF28" s="308" t="s">
        <v>546</v>
      </c>
      <c r="AG28" s="308"/>
      <c r="AH28" s="308"/>
      <c r="AI28" s="308"/>
      <c r="AJ28" s="308"/>
      <c r="AK28" s="308"/>
      <c r="AL28" s="308"/>
      <c r="AM28" s="306">
        <v>0</v>
      </c>
      <c r="AN28" s="306"/>
      <c r="AO28" s="306"/>
      <c r="AP28" s="306"/>
      <c r="AQ28" s="306"/>
      <c r="AR28" s="306"/>
      <c r="AS28" s="306">
        <v>0</v>
      </c>
      <c r="AT28" s="306"/>
      <c r="AU28" s="306"/>
      <c r="AV28" s="306"/>
      <c r="AW28" s="306">
        <v>0</v>
      </c>
      <c r="AX28" s="306"/>
      <c r="AY28" s="306"/>
      <c r="AZ28" s="306"/>
      <c r="BA28" s="306">
        <v>0</v>
      </c>
      <c r="BB28" s="306"/>
      <c r="BC28" s="306"/>
      <c r="BD28" s="306"/>
      <c r="BE28" s="306"/>
      <c r="BF28" s="306"/>
      <c r="BG28" s="306"/>
      <c r="BH28" s="311">
        <v>0</v>
      </c>
      <c r="BI28" s="311"/>
      <c r="BJ28" s="311"/>
      <c r="BK28" s="311"/>
      <c r="BN28" s="334"/>
      <c r="BO28" s="334"/>
      <c r="BP28" s="334"/>
      <c r="BQ28" s="334"/>
      <c r="BR28" s="334"/>
      <c r="BS28" s="337"/>
      <c r="BT28" s="337"/>
      <c r="BU28" s="337"/>
    </row>
    <row r="29" spans="1:73" s="250" customFormat="1" ht="5.25" customHeight="1">
      <c r="A29" s="268"/>
      <c r="B29" s="308"/>
      <c r="C29" s="308"/>
      <c r="D29" s="308"/>
      <c r="E29" s="308"/>
      <c r="F29" s="308"/>
      <c r="G29" s="308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11"/>
      <c r="AB29" s="311"/>
      <c r="AC29" s="311"/>
      <c r="AF29" s="308"/>
      <c r="AG29" s="308"/>
      <c r="AH29" s="308"/>
      <c r="AI29" s="308"/>
      <c r="AJ29" s="308"/>
      <c r="AK29" s="308"/>
      <c r="AL29" s="308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6"/>
      <c r="BH29" s="311"/>
      <c r="BI29" s="311"/>
      <c r="BJ29" s="311"/>
      <c r="BK29" s="311"/>
      <c r="BN29" s="334" t="s">
        <v>589</v>
      </c>
      <c r="BO29" s="334"/>
      <c r="BP29" s="334"/>
      <c r="BQ29" s="334"/>
      <c r="BR29" s="334"/>
      <c r="BS29" s="337">
        <v>29.999984728790999</v>
      </c>
      <c r="BT29" s="337"/>
      <c r="BU29" s="337"/>
    </row>
    <row r="30" spans="1:73" s="250" customFormat="1" ht="3" customHeight="1">
      <c r="A30" s="268"/>
      <c r="B30" s="308" t="s">
        <v>590</v>
      </c>
      <c r="C30" s="308"/>
      <c r="D30" s="308"/>
      <c r="E30" s="308"/>
      <c r="F30" s="308"/>
      <c r="G30" s="308"/>
      <c r="H30" s="306">
        <v>0</v>
      </c>
      <c r="I30" s="306"/>
      <c r="J30" s="306"/>
      <c r="K30" s="306"/>
      <c r="L30" s="306"/>
      <c r="M30" s="306">
        <v>0</v>
      </c>
      <c r="N30" s="306"/>
      <c r="O30" s="306"/>
      <c r="P30" s="306"/>
      <c r="Q30" s="306">
        <v>0</v>
      </c>
      <c r="R30" s="306"/>
      <c r="S30" s="306"/>
      <c r="T30" s="306"/>
      <c r="U30" s="306">
        <v>0</v>
      </c>
      <c r="V30" s="306"/>
      <c r="W30" s="306"/>
      <c r="X30" s="306"/>
      <c r="Y30" s="306"/>
      <c r="Z30" s="306"/>
      <c r="AA30" s="311">
        <v>0</v>
      </c>
      <c r="AB30" s="311"/>
      <c r="AC30" s="311"/>
      <c r="AF30" s="308" t="s">
        <v>590</v>
      </c>
      <c r="AG30" s="308"/>
      <c r="AH30" s="308"/>
      <c r="AI30" s="308"/>
      <c r="AJ30" s="308"/>
      <c r="AK30" s="308"/>
      <c r="AL30" s="308"/>
      <c r="AM30" s="306">
        <v>0</v>
      </c>
      <c r="AN30" s="306"/>
      <c r="AO30" s="306"/>
      <c r="AP30" s="306"/>
      <c r="AQ30" s="306"/>
      <c r="AR30" s="306"/>
      <c r="AS30" s="306">
        <v>0</v>
      </c>
      <c r="AT30" s="306"/>
      <c r="AU30" s="306"/>
      <c r="AV30" s="306"/>
      <c r="AW30" s="306">
        <v>0</v>
      </c>
      <c r="AX30" s="306"/>
      <c r="AY30" s="306"/>
      <c r="AZ30" s="306"/>
      <c r="BA30" s="306">
        <v>0</v>
      </c>
      <c r="BB30" s="306"/>
      <c r="BC30" s="306"/>
      <c r="BD30" s="306"/>
      <c r="BE30" s="306"/>
      <c r="BF30" s="306"/>
      <c r="BG30" s="306"/>
      <c r="BH30" s="311">
        <v>0</v>
      </c>
      <c r="BI30" s="311"/>
      <c r="BJ30" s="311"/>
      <c r="BK30" s="311"/>
      <c r="BN30" s="334"/>
      <c r="BO30" s="334"/>
      <c r="BP30" s="334"/>
      <c r="BQ30" s="334"/>
      <c r="BR30" s="334"/>
      <c r="BS30" s="337"/>
      <c r="BT30" s="337"/>
      <c r="BU30" s="337"/>
    </row>
    <row r="31" spans="1:73" s="250" customFormat="1" ht="5.25" customHeight="1">
      <c r="A31" s="268"/>
      <c r="B31" s="308"/>
      <c r="C31" s="308"/>
      <c r="D31" s="308"/>
      <c r="E31" s="308"/>
      <c r="F31" s="308"/>
      <c r="G31" s="308"/>
      <c r="H31" s="306"/>
      <c r="I31" s="306"/>
      <c r="J31" s="306"/>
      <c r="K31" s="306"/>
      <c r="L31" s="306"/>
      <c r="M31" s="306"/>
      <c r="N31" s="306"/>
      <c r="O31" s="306"/>
      <c r="P31" s="306"/>
      <c r="Q31" s="306"/>
      <c r="R31" s="306"/>
      <c r="S31" s="306"/>
      <c r="T31" s="306"/>
      <c r="U31" s="306"/>
      <c r="V31" s="306"/>
      <c r="W31" s="306"/>
      <c r="X31" s="306"/>
      <c r="Y31" s="306"/>
      <c r="Z31" s="306"/>
      <c r="AA31" s="311"/>
      <c r="AB31" s="311"/>
      <c r="AC31" s="311"/>
      <c r="AF31" s="308"/>
      <c r="AG31" s="308"/>
      <c r="AH31" s="308"/>
      <c r="AI31" s="308"/>
      <c r="AJ31" s="308"/>
      <c r="AK31" s="308"/>
      <c r="AL31" s="308"/>
      <c r="AM31" s="306"/>
      <c r="AN31" s="306"/>
      <c r="AO31" s="306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6"/>
      <c r="BH31" s="311"/>
      <c r="BI31" s="311"/>
      <c r="BJ31" s="311"/>
      <c r="BK31" s="311"/>
      <c r="BN31" s="346" t="s">
        <v>591</v>
      </c>
      <c r="BO31" s="346"/>
      <c r="BP31" s="346"/>
      <c r="BQ31" s="346"/>
      <c r="BR31" s="346"/>
      <c r="BS31" s="346"/>
      <c r="BT31" s="347">
        <v>1</v>
      </c>
      <c r="BU31" s="347"/>
    </row>
    <row r="32" spans="1:73" s="250" customFormat="1" ht="6" customHeight="1">
      <c r="A32" s="268"/>
      <c r="B32" s="308" t="s">
        <v>549</v>
      </c>
      <c r="C32" s="308"/>
      <c r="D32" s="308"/>
      <c r="E32" s="308"/>
      <c r="F32" s="308"/>
      <c r="G32" s="308"/>
      <c r="H32" s="306">
        <v>0</v>
      </c>
      <c r="I32" s="306"/>
      <c r="J32" s="306"/>
      <c r="K32" s="306"/>
      <c r="L32" s="306"/>
      <c r="M32" s="306">
        <v>326.00595895251001</v>
      </c>
      <c r="N32" s="306"/>
      <c r="O32" s="306"/>
      <c r="P32" s="306"/>
      <c r="Q32" s="306">
        <v>0</v>
      </c>
      <c r="R32" s="306"/>
      <c r="S32" s="306"/>
      <c r="T32" s="306"/>
      <c r="U32" s="306">
        <v>326.00595895251001</v>
      </c>
      <c r="V32" s="306"/>
      <c r="W32" s="306"/>
      <c r="X32" s="306"/>
      <c r="Y32" s="306"/>
      <c r="Z32" s="306"/>
      <c r="AA32" s="311">
        <v>1.2039631907247099</v>
      </c>
      <c r="AB32" s="311"/>
      <c r="AC32" s="311"/>
      <c r="AF32" s="308" t="s">
        <v>549</v>
      </c>
      <c r="AG32" s="308"/>
      <c r="AH32" s="308"/>
      <c r="AI32" s="308"/>
      <c r="AJ32" s="308"/>
      <c r="AK32" s="308"/>
      <c r="AL32" s="308"/>
      <c r="AM32" s="306">
        <v>0</v>
      </c>
      <c r="AN32" s="306"/>
      <c r="AO32" s="306"/>
      <c r="AP32" s="306"/>
      <c r="AQ32" s="306"/>
      <c r="AR32" s="306"/>
      <c r="AS32" s="306">
        <v>-811.80457505022002</v>
      </c>
      <c r="AT32" s="306"/>
      <c r="AU32" s="306"/>
      <c r="AV32" s="306"/>
      <c r="AW32" s="306">
        <v>0</v>
      </c>
      <c r="AX32" s="306"/>
      <c r="AY32" s="306"/>
      <c r="AZ32" s="306"/>
      <c r="BA32" s="306">
        <v>-811.80457505022002</v>
      </c>
      <c r="BB32" s="306"/>
      <c r="BC32" s="306"/>
      <c r="BD32" s="306"/>
      <c r="BE32" s="306"/>
      <c r="BF32" s="306"/>
      <c r="BG32" s="306"/>
      <c r="BH32" s="311">
        <v>22.959775501115601</v>
      </c>
      <c r="BI32" s="311"/>
      <c r="BJ32" s="311"/>
      <c r="BK32" s="311"/>
      <c r="BN32" s="346"/>
      <c r="BO32" s="346"/>
      <c r="BP32" s="346"/>
      <c r="BQ32" s="346"/>
      <c r="BR32" s="346"/>
      <c r="BS32" s="346"/>
      <c r="BT32" s="347"/>
      <c r="BU32" s="347"/>
    </row>
    <row r="33" spans="1:73" s="250" customFormat="1" ht="1.5" customHeight="1">
      <c r="A33" s="268"/>
      <c r="B33" s="308"/>
      <c r="C33" s="308"/>
      <c r="D33" s="308"/>
      <c r="E33" s="308"/>
      <c r="F33" s="308"/>
      <c r="G33" s="308"/>
      <c r="H33" s="306"/>
      <c r="I33" s="306"/>
      <c r="J33" s="306"/>
      <c r="K33" s="306"/>
      <c r="L33" s="306"/>
      <c r="M33" s="306"/>
      <c r="N33" s="306"/>
      <c r="O33" s="306"/>
      <c r="P33" s="306"/>
      <c r="Q33" s="306"/>
      <c r="R33" s="306"/>
      <c r="S33" s="306"/>
      <c r="T33" s="306"/>
      <c r="U33" s="306"/>
      <c r="V33" s="306"/>
      <c r="W33" s="306"/>
      <c r="X33" s="306"/>
      <c r="Y33" s="306"/>
      <c r="Z33" s="306"/>
      <c r="AA33" s="311"/>
      <c r="AB33" s="311"/>
      <c r="AC33" s="311"/>
      <c r="AF33" s="308"/>
      <c r="AG33" s="308"/>
      <c r="AH33" s="308"/>
      <c r="AI33" s="308"/>
      <c r="AJ33" s="308"/>
      <c r="AK33" s="308"/>
      <c r="AL33" s="308"/>
      <c r="AM33" s="306"/>
      <c r="AN33" s="306"/>
      <c r="AO33" s="306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6"/>
      <c r="BH33" s="311"/>
      <c r="BI33" s="311"/>
      <c r="BJ33" s="311"/>
      <c r="BK33" s="311"/>
    </row>
    <row r="34" spans="1:73" s="250" customFormat="1" ht="6" customHeight="1">
      <c r="A34" s="268"/>
      <c r="B34" s="308" t="s">
        <v>592</v>
      </c>
      <c r="C34" s="308"/>
      <c r="D34" s="308"/>
      <c r="E34" s="308"/>
      <c r="F34" s="308"/>
      <c r="G34" s="308"/>
      <c r="H34" s="306">
        <v>0</v>
      </c>
      <c r="I34" s="306"/>
      <c r="J34" s="306"/>
      <c r="K34" s="306"/>
      <c r="L34" s="306"/>
      <c r="M34" s="306">
        <v>0</v>
      </c>
      <c r="N34" s="306"/>
      <c r="O34" s="306"/>
      <c r="P34" s="306"/>
      <c r="Q34" s="306">
        <v>0</v>
      </c>
      <c r="R34" s="306"/>
      <c r="S34" s="306"/>
      <c r="T34" s="306"/>
      <c r="U34" s="306">
        <v>0</v>
      </c>
      <c r="V34" s="306"/>
      <c r="W34" s="306"/>
      <c r="X34" s="306"/>
      <c r="Y34" s="306"/>
      <c r="Z34" s="306"/>
      <c r="AA34" s="311">
        <v>0</v>
      </c>
      <c r="AB34" s="311"/>
      <c r="AC34" s="311"/>
      <c r="AF34" s="308" t="s">
        <v>592</v>
      </c>
      <c r="AG34" s="308"/>
      <c r="AH34" s="308"/>
      <c r="AI34" s="308"/>
      <c r="AJ34" s="308"/>
      <c r="AK34" s="308"/>
      <c r="AL34" s="308"/>
      <c r="AM34" s="306">
        <v>0</v>
      </c>
      <c r="AN34" s="306"/>
      <c r="AO34" s="306"/>
      <c r="AP34" s="306"/>
      <c r="AQ34" s="306"/>
      <c r="AR34" s="306"/>
      <c r="AS34" s="306">
        <v>0</v>
      </c>
      <c r="AT34" s="306"/>
      <c r="AU34" s="306"/>
      <c r="AV34" s="306"/>
      <c r="AW34" s="306">
        <v>0</v>
      </c>
      <c r="AX34" s="306"/>
      <c r="AY34" s="306"/>
      <c r="AZ34" s="306"/>
      <c r="BA34" s="306">
        <v>0</v>
      </c>
      <c r="BB34" s="306"/>
      <c r="BC34" s="306"/>
      <c r="BD34" s="306"/>
      <c r="BE34" s="306"/>
      <c r="BF34" s="306"/>
      <c r="BG34" s="306"/>
      <c r="BH34" s="311">
        <v>0</v>
      </c>
      <c r="BI34" s="311"/>
      <c r="BJ34" s="311"/>
      <c r="BK34" s="311"/>
    </row>
    <row r="35" spans="1:73" s="250" customFormat="1" ht="2.25" customHeight="1">
      <c r="A35" s="268"/>
      <c r="B35" s="308"/>
      <c r="C35" s="308"/>
      <c r="D35" s="308"/>
      <c r="E35" s="308"/>
      <c r="F35" s="308"/>
      <c r="G35" s="308"/>
      <c r="H35" s="306"/>
      <c r="I35" s="306"/>
      <c r="J35" s="306"/>
      <c r="K35" s="306"/>
      <c r="L35" s="306"/>
      <c r="M35" s="306"/>
      <c r="N35" s="306"/>
      <c r="O35" s="306"/>
      <c r="P35" s="306"/>
      <c r="Q35" s="306"/>
      <c r="R35" s="306"/>
      <c r="S35" s="306"/>
      <c r="T35" s="306"/>
      <c r="U35" s="306"/>
      <c r="V35" s="306"/>
      <c r="W35" s="306"/>
      <c r="X35" s="306"/>
      <c r="Y35" s="306"/>
      <c r="Z35" s="306"/>
      <c r="AA35" s="311"/>
      <c r="AB35" s="311"/>
      <c r="AC35" s="311"/>
      <c r="AF35" s="308"/>
      <c r="AG35" s="308"/>
      <c r="AH35" s="308"/>
      <c r="AI35" s="308"/>
      <c r="AJ35" s="308"/>
      <c r="AK35" s="308"/>
      <c r="AL35" s="308"/>
      <c r="AM35" s="306"/>
      <c r="AN35" s="306"/>
      <c r="AO35" s="306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/>
      <c r="BF35" s="306"/>
      <c r="BG35" s="306"/>
      <c r="BH35" s="311"/>
      <c r="BI35" s="311"/>
      <c r="BJ35" s="311"/>
      <c r="BK35" s="311"/>
      <c r="BN35" s="320" t="s">
        <v>593</v>
      </c>
      <c r="BO35" s="320"/>
      <c r="BP35" s="320"/>
      <c r="BQ35" s="320"/>
      <c r="BR35" s="320"/>
      <c r="BS35" s="320"/>
      <c r="BT35" s="320"/>
      <c r="BU35" s="320"/>
    </row>
    <row r="36" spans="1:73" s="250" customFormat="1" ht="7.5" customHeight="1">
      <c r="A36" s="268"/>
      <c r="B36" s="308" t="s">
        <v>594</v>
      </c>
      <c r="C36" s="308"/>
      <c r="D36" s="308"/>
      <c r="E36" s="308"/>
      <c r="F36" s="308"/>
      <c r="G36" s="308"/>
      <c r="H36" s="306">
        <v>0</v>
      </c>
      <c r="I36" s="306"/>
      <c r="J36" s="306"/>
      <c r="K36" s="306"/>
      <c r="L36" s="306"/>
      <c r="M36" s="306">
        <v>0</v>
      </c>
      <c r="N36" s="306"/>
      <c r="O36" s="306"/>
      <c r="P36" s="306"/>
      <c r="Q36" s="306">
        <v>0</v>
      </c>
      <c r="R36" s="306"/>
      <c r="S36" s="306"/>
      <c r="T36" s="306"/>
      <c r="U36" s="306">
        <v>0</v>
      </c>
      <c r="V36" s="306"/>
      <c r="W36" s="306"/>
      <c r="X36" s="306"/>
      <c r="Y36" s="306"/>
      <c r="Z36" s="306"/>
      <c r="AA36" s="311">
        <v>0</v>
      </c>
      <c r="AB36" s="311"/>
      <c r="AC36" s="311"/>
      <c r="AF36" s="308" t="s">
        <v>594</v>
      </c>
      <c r="AG36" s="308"/>
      <c r="AH36" s="308"/>
      <c r="AI36" s="308"/>
      <c r="AJ36" s="308"/>
      <c r="AK36" s="308"/>
      <c r="AL36" s="308"/>
      <c r="AM36" s="306">
        <v>0</v>
      </c>
      <c r="AN36" s="306"/>
      <c r="AO36" s="306"/>
      <c r="AP36" s="306"/>
      <c r="AQ36" s="306"/>
      <c r="AR36" s="306"/>
      <c r="AS36" s="306">
        <v>0</v>
      </c>
      <c r="AT36" s="306"/>
      <c r="AU36" s="306"/>
      <c r="AV36" s="306"/>
      <c r="AW36" s="306">
        <v>0</v>
      </c>
      <c r="AX36" s="306"/>
      <c r="AY36" s="306"/>
      <c r="AZ36" s="306"/>
      <c r="BA36" s="306">
        <v>0</v>
      </c>
      <c r="BB36" s="306"/>
      <c r="BC36" s="306"/>
      <c r="BD36" s="306"/>
      <c r="BE36" s="306"/>
      <c r="BF36" s="306"/>
      <c r="BG36" s="306"/>
      <c r="BH36" s="311">
        <v>0</v>
      </c>
      <c r="BI36" s="311"/>
      <c r="BJ36" s="311"/>
      <c r="BK36" s="311"/>
      <c r="BN36" s="320"/>
      <c r="BO36" s="320"/>
      <c r="BP36" s="320"/>
      <c r="BQ36" s="320"/>
      <c r="BR36" s="320"/>
      <c r="BS36" s="320"/>
      <c r="BT36" s="320"/>
      <c r="BU36" s="320"/>
    </row>
    <row r="37" spans="1:73" s="250" customFormat="1" ht="2.25" customHeight="1">
      <c r="A37" s="268"/>
      <c r="B37" s="308" t="s">
        <v>595</v>
      </c>
      <c r="C37" s="308"/>
      <c r="D37" s="308"/>
      <c r="E37" s="308"/>
      <c r="F37" s="308"/>
      <c r="G37" s="308"/>
      <c r="H37" s="306">
        <v>0</v>
      </c>
      <c r="I37" s="306"/>
      <c r="J37" s="306"/>
      <c r="K37" s="306"/>
      <c r="L37" s="306"/>
      <c r="M37" s="306">
        <v>-1402.1819824880599</v>
      </c>
      <c r="N37" s="306"/>
      <c r="O37" s="306"/>
      <c r="P37" s="306"/>
      <c r="Q37" s="306">
        <v>0</v>
      </c>
      <c r="R37" s="306"/>
      <c r="S37" s="306"/>
      <c r="T37" s="306"/>
      <c r="U37" s="306">
        <v>-1402.1819824880599</v>
      </c>
      <c r="V37" s="306"/>
      <c r="W37" s="306"/>
      <c r="X37" s="306"/>
      <c r="Y37" s="306"/>
      <c r="Z37" s="306"/>
      <c r="AA37" s="311">
        <v>-5.1783577792176203</v>
      </c>
      <c r="AB37" s="311"/>
      <c r="AC37" s="311"/>
      <c r="AF37" s="308" t="s">
        <v>595</v>
      </c>
      <c r="AG37" s="308"/>
      <c r="AH37" s="308"/>
      <c r="AI37" s="308"/>
      <c r="AJ37" s="308"/>
      <c r="AK37" s="308"/>
      <c r="AL37" s="308"/>
      <c r="AM37" s="306">
        <v>0</v>
      </c>
      <c r="AN37" s="306"/>
      <c r="AO37" s="306"/>
      <c r="AP37" s="306"/>
      <c r="AQ37" s="306"/>
      <c r="AR37" s="306"/>
      <c r="AS37" s="306">
        <v>0.28488997200599997</v>
      </c>
      <c r="AT37" s="306"/>
      <c r="AU37" s="306"/>
      <c r="AV37" s="306"/>
      <c r="AW37" s="306">
        <v>0</v>
      </c>
      <c r="AX37" s="306"/>
      <c r="AY37" s="306"/>
      <c r="AZ37" s="306"/>
      <c r="BA37" s="306">
        <v>0.28488997200599997</v>
      </c>
      <c r="BB37" s="306"/>
      <c r="BC37" s="306"/>
      <c r="BD37" s="306"/>
      <c r="BE37" s="306"/>
      <c r="BF37" s="306"/>
      <c r="BG37" s="306"/>
      <c r="BH37" s="311">
        <v>-8.0573699641594606E-3</v>
      </c>
      <c r="BI37" s="311"/>
      <c r="BJ37" s="311"/>
      <c r="BK37" s="311"/>
      <c r="BN37" s="320"/>
      <c r="BO37" s="320"/>
      <c r="BP37" s="320"/>
      <c r="BQ37" s="320"/>
      <c r="BR37" s="320"/>
      <c r="BS37" s="320"/>
      <c r="BT37" s="320"/>
      <c r="BU37" s="320"/>
    </row>
    <row r="38" spans="1:73" s="250" customFormat="1" ht="6" customHeight="1">
      <c r="A38" s="268"/>
      <c r="B38" s="308"/>
      <c r="C38" s="308"/>
      <c r="D38" s="308"/>
      <c r="E38" s="308"/>
      <c r="F38" s="308"/>
      <c r="G38" s="308"/>
      <c r="H38" s="306"/>
      <c r="I38" s="306"/>
      <c r="J38" s="306"/>
      <c r="K38" s="306"/>
      <c r="L38" s="306"/>
      <c r="M38" s="306"/>
      <c r="N38" s="306"/>
      <c r="O38" s="306"/>
      <c r="P38" s="306"/>
      <c r="Q38" s="306"/>
      <c r="R38" s="306"/>
      <c r="S38" s="306"/>
      <c r="T38" s="306"/>
      <c r="U38" s="306"/>
      <c r="V38" s="306"/>
      <c r="W38" s="306"/>
      <c r="X38" s="306"/>
      <c r="Y38" s="306"/>
      <c r="Z38" s="306"/>
      <c r="AA38" s="311"/>
      <c r="AB38" s="311"/>
      <c r="AC38" s="311"/>
      <c r="AF38" s="308"/>
      <c r="AG38" s="308"/>
      <c r="AH38" s="308"/>
      <c r="AI38" s="308"/>
      <c r="AJ38" s="308"/>
      <c r="AK38" s="308"/>
      <c r="AL38" s="308"/>
      <c r="AM38" s="306"/>
      <c r="AN38" s="306"/>
      <c r="AO38" s="306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6"/>
      <c r="BH38" s="311"/>
      <c r="BI38" s="311"/>
      <c r="BJ38" s="311"/>
      <c r="BK38" s="311"/>
      <c r="BN38" s="334" t="s">
        <v>575</v>
      </c>
      <c r="BO38" s="334"/>
      <c r="BP38" s="334"/>
      <c r="BQ38" s="334"/>
      <c r="BR38" s="334"/>
      <c r="BS38" s="337">
        <v>1248.74914565625</v>
      </c>
      <c r="BT38" s="337"/>
      <c r="BU38" s="337"/>
    </row>
    <row r="39" spans="1:73" s="250" customFormat="1" ht="2.25" customHeight="1">
      <c r="A39" s="268"/>
      <c r="B39" s="308" t="s">
        <v>596</v>
      </c>
      <c r="C39" s="308"/>
      <c r="D39" s="308"/>
      <c r="E39" s="308"/>
      <c r="F39" s="308"/>
      <c r="G39" s="308"/>
      <c r="H39" s="306">
        <v>0</v>
      </c>
      <c r="I39" s="306"/>
      <c r="J39" s="306"/>
      <c r="K39" s="306"/>
      <c r="L39" s="306"/>
      <c r="M39" s="306">
        <v>0</v>
      </c>
      <c r="N39" s="306"/>
      <c r="O39" s="306"/>
      <c r="P39" s="306"/>
      <c r="Q39" s="306">
        <v>0</v>
      </c>
      <c r="R39" s="306"/>
      <c r="S39" s="306"/>
      <c r="T39" s="306"/>
      <c r="U39" s="306">
        <v>0</v>
      </c>
      <c r="V39" s="306"/>
      <c r="W39" s="306"/>
      <c r="X39" s="306"/>
      <c r="Y39" s="306"/>
      <c r="Z39" s="306"/>
      <c r="AA39" s="311">
        <v>0</v>
      </c>
      <c r="AB39" s="311"/>
      <c r="AC39" s="311"/>
      <c r="AF39" s="308" t="s">
        <v>596</v>
      </c>
      <c r="AG39" s="308"/>
      <c r="AH39" s="308"/>
      <c r="AI39" s="308"/>
      <c r="AJ39" s="308"/>
      <c r="AK39" s="308"/>
      <c r="AL39" s="308"/>
      <c r="AM39" s="306">
        <v>0</v>
      </c>
      <c r="AN39" s="306"/>
      <c r="AO39" s="306"/>
      <c r="AP39" s="306"/>
      <c r="AQ39" s="306"/>
      <c r="AR39" s="306"/>
      <c r="AS39" s="306">
        <v>0</v>
      </c>
      <c r="AT39" s="306"/>
      <c r="AU39" s="306"/>
      <c r="AV39" s="306"/>
      <c r="AW39" s="306">
        <v>0</v>
      </c>
      <c r="AX39" s="306"/>
      <c r="AY39" s="306"/>
      <c r="AZ39" s="306"/>
      <c r="BA39" s="306">
        <v>0</v>
      </c>
      <c r="BB39" s="306"/>
      <c r="BC39" s="306"/>
      <c r="BD39" s="306"/>
      <c r="BE39" s="306"/>
      <c r="BF39" s="306"/>
      <c r="BG39" s="306"/>
      <c r="BH39" s="311">
        <v>0</v>
      </c>
      <c r="BI39" s="311"/>
      <c r="BJ39" s="311"/>
      <c r="BK39" s="311"/>
      <c r="BN39" s="334"/>
      <c r="BO39" s="334"/>
      <c r="BP39" s="334"/>
      <c r="BQ39" s="334"/>
      <c r="BR39" s="334"/>
      <c r="BS39" s="337"/>
      <c r="BT39" s="337"/>
      <c r="BU39" s="337"/>
    </row>
    <row r="40" spans="1:73" s="250" customFormat="1" ht="5.25" customHeight="1">
      <c r="A40" s="268"/>
      <c r="B40" s="308"/>
      <c r="C40" s="308"/>
      <c r="D40" s="308"/>
      <c r="E40" s="308"/>
      <c r="F40" s="308"/>
      <c r="G40" s="308"/>
      <c r="H40" s="306"/>
      <c r="I40" s="306"/>
      <c r="J40" s="306"/>
      <c r="K40" s="306"/>
      <c r="L40" s="306"/>
      <c r="M40" s="306"/>
      <c r="N40" s="306"/>
      <c r="O40" s="306"/>
      <c r="P40" s="306"/>
      <c r="Q40" s="306"/>
      <c r="R40" s="306"/>
      <c r="S40" s="306"/>
      <c r="T40" s="306"/>
      <c r="U40" s="306"/>
      <c r="V40" s="306"/>
      <c r="W40" s="306"/>
      <c r="X40" s="306"/>
      <c r="Y40" s="306"/>
      <c r="Z40" s="306"/>
      <c r="AA40" s="311"/>
      <c r="AB40" s="311"/>
      <c r="AC40" s="311"/>
      <c r="AF40" s="308"/>
      <c r="AG40" s="308"/>
      <c r="AH40" s="308"/>
      <c r="AI40" s="308"/>
      <c r="AJ40" s="308"/>
      <c r="AK40" s="308"/>
      <c r="AL40" s="308"/>
      <c r="AM40" s="306"/>
      <c r="AN40" s="306"/>
      <c r="AO40" s="306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/>
      <c r="BD40" s="306"/>
      <c r="BE40" s="306"/>
      <c r="BF40" s="306"/>
      <c r="BG40" s="306"/>
      <c r="BH40" s="311"/>
      <c r="BI40" s="311"/>
      <c r="BJ40" s="311"/>
      <c r="BK40" s="311"/>
      <c r="BN40" s="334" t="s">
        <v>597</v>
      </c>
      <c r="BO40" s="334"/>
      <c r="BP40" s="334"/>
      <c r="BQ40" s="334"/>
      <c r="BR40" s="334"/>
      <c r="BS40" s="336">
        <v>24.999581462759402</v>
      </c>
      <c r="BT40" s="336"/>
      <c r="BU40" s="336"/>
    </row>
    <row r="41" spans="1:73" s="250" customFormat="1" ht="4.5" customHeight="1">
      <c r="A41" s="268"/>
      <c r="B41" s="308" t="s">
        <v>598</v>
      </c>
      <c r="C41" s="308"/>
      <c r="D41" s="308"/>
      <c r="E41" s="308"/>
      <c r="F41" s="308"/>
      <c r="G41" s="308"/>
      <c r="H41" s="306">
        <v>0</v>
      </c>
      <c r="I41" s="306"/>
      <c r="J41" s="306"/>
      <c r="K41" s="306"/>
      <c r="L41" s="306"/>
      <c r="M41" s="306">
        <v>0</v>
      </c>
      <c r="N41" s="306"/>
      <c r="O41" s="306"/>
      <c r="P41" s="306"/>
      <c r="Q41" s="306">
        <v>0</v>
      </c>
      <c r="R41" s="306"/>
      <c r="S41" s="306"/>
      <c r="T41" s="306"/>
      <c r="U41" s="306">
        <v>0</v>
      </c>
      <c r="V41" s="306"/>
      <c r="W41" s="306"/>
      <c r="X41" s="306"/>
      <c r="Y41" s="306"/>
      <c r="Z41" s="306"/>
      <c r="AA41" s="311">
        <v>0</v>
      </c>
      <c r="AB41" s="311"/>
      <c r="AC41" s="311"/>
      <c r="AF41" s="308" t="s">
        <v>598</v>
      </c>
      <c r="AG41" s="308"/>
      <c r="AH41" s="308"/>
      <c r="AI41" s="308"/>
      <c r="AJ41" s="308"/>
      <c r="AK41" s="308"/>
      <c r="AL41" s="308"/>
      <c r="AM41" s="306">
        <v>0</v>
      </c>
      <c r="AN41" s="306"/>
      <c r="AO41" s="306"/>
      <c r="AP41" s="306"/>
      <c r="AQ41" s="306"/>
      <c r="AR41" s="306"/>
      <c r="AS41" s="306">
        <v>0</v>
      </c>
      <c r="AT41" s="306"/>
      <c r="AU41" s="306"/>
      <c r="AV41" s="306"/>
      <c r="AW41" s="306">
        <v>0</v>
      </c>
      <c r="AX41" s="306"/>
      <c r="AY41" s="306"/>
      <c r="AZ41" s="306"/>
      <c r="BA41" s="306">
        <v>0</v>
      </c>
      <c r="BB41" s="306"/>
      <c r="BC41" s="306"/>
      <c r="BD41" s="306"/>
      <c r="BE41" s="306"/>
      <c r="BF41" s="306"/>
      <c r="BG41" s="306"/>
      <c r="BH41" s="311">
        <v>0</v>
      </c>
      <c r="BI41" s="311"/>
      <c r="BJ41" s="311"/>
      <c r="BK41" s="311"/>
      <c r="BN41" s="334"/>
      <c r="BO41" s="334"/>
      <c r="BP41" s="334"/>
      <c r="BQ41" s="334"/>
      <c r="BR41" s="334"/>
      <c r="BS41" s="336"/>
      <c r="BT41" s="336"/>
      <c r="BU41" s="336"/>
    </row>
    <row r="42" spans="1:73" s="250" customFormat="1" ht="3.75" customHeight="1">
      <c r="A42" s="268"/>
      <c r="B42" s="308"/>
      <c r="C42" s="308"/>
      <c r="D42" s="308"/>
      <c r="E42" s="308"/>
      <c r="F42" s="308"/>
      <c r="G42" s="308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11"/>
      <c r="AB42" s="311"/>
      <c r="AC42" s="311"/>
      <c r="AF42" s="308"/>
      <c r="AG42" s="308"/>
      <c r="AH42" s="308"/>
      <c r="AI42" s="308"/>
      <c r="AJ42" s="308"/>
      <c r="AK42" s="308"/>
      <c r="AL42" s="308"/>
      <c r="AM42" s="306"/>
      <c r="AN42" s="306"/>
      <c r="AO42" s="306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/>
      <c r="BD42" s="306"/>
      <c r="BE42" s="306"/>
      <c r="BF42" s="306"/>
      <c r="BG42" s="306"/>
      <c r="BH42" s="311"/>
      <c r="BI42" s="311"/>
      <c r="BJ42" s="311"/>
      <c r="BK42" s="311"/>
      <c r="BN42" s="334" t="s">
        <v>581</v>
      </c>
      <c r="BO42" s="334"/>
      <c r="BP42" s="334"/>
      <c r="BQ42" s="334"/>
      <c r="BR42" s="334"/>
      <c r="BS42" s="337">
        <v>0</v>
      </c>
      <c r="BT42" s="337"/>
      <c r="BU42" s="337"/>
    </row>
    <row r="43" spans="1:73" s="250" customFormat="1" ht="4.5" customHeight="1">
      <c r="A43" s="268"/>
      <c r="B43" s="308" t="s">
        <v>599</v>
      </c>
      <c r="C43" s="308"/>
      <c r="D43" s="308"/>
      <c r="E43" s="308"/>
      <c r="F43" s="308"/>
      <c r="G43" s="308"/>
      <c r="H43" s="306">
        <v>0</v>
      </c>
      <c r="I43" s="306"/>
      <c r="J43" s="306"/>
      <c r="K43" s="306"/>
      <c r="L43" s="306"/>
      <c r="M43" s="306">
        <v>-1788.6158673144198</v>
      </c>
      <c r="N43" s="306"/>
      <c r="O43" s="306"/>
      <c r="P43" s="306"/>
      <c r="Q43" s="306">
        <v>0</v>
      </c>
      <c r="R43" s="306"/>
      <c r="S43" s="306"/>
      <c r="T43" s="306"/>
      <c r="U43" s="306">
        <v>-1788.6158673144198</v>
      </c>
      <c r="V43" s="306"/>
      <c r="W43" s="306"/>
      <c r="X43" s="306"/>
      <c r="Y43" s="306"/>
      <c r="Z43" s="306"/>
      <c r="AA43" s="311">
        <v>-6.6054855976004196</v>
      </c>
      <c r="AB43" s="311"/>
      <c r="AC43" s="311"/>
      <c r="AF43" s="308" t="s">
        <v>599</v>
      </c>
      <c r="AG43" s="308"/>
      <c r="AH43" s="308"/>
      <c r="AI43" s="308"/>
      <c r="AJ43" s="308"/>
      <c r="AK43" s="308"/>
      <c r="AL43" s="308"/>
      <c r="AM43" s="306">
        <v>0</v>
      </c>
      <c r="AN43" s="306"/>
      <c r="AO43" s="306"/>
      <c r="AP43" s="306"/>
      <c r="AQ43" s="306"/>
      <c r="AR43" s="306"/>
      <c r="AS43" s="306">
        <v>-66.719591568360002</v>
      </c>
      <c r="AT43" s="306"/>
      <c r="AU43" s="306"/>
      <c r="AV43" s="306"/>
      <c r="AW43" s="306">
        <v>0</v>
      </c>
      <c r="AX43" s="306"/>
      <c r="AY43" s="306"/>
      <c r="AZ43" s="306"/>
      <c r="BA43" s="306">
        <v>-66.719591568360002</v>
      </c>
      <c r="BB43" s="306"/>
      <c r="BC43" s="306"/>
      <c r="BD43" s="306"/>
      <c r="BE43" s="306"/>
      <c r="BF43" s="306"/>
      <c r="BG43" s="306"/>
      <c r="BH43" s="311">
        <v>1.8869896660054</v>
      </c>
      <c r="BI43" s="311"/>
      <c r="BJ43" s="311"/>
      <c r="BK43" s="311"/>
      <c r="BN43" s="334"/>
      <c r="BO43" s="334"/>
      <c r="BP43" s="334"/>
      <c r="BQ43" s="334"/>
      <c r="BR43" s="334"/>
      <c r="BS43" s="337"/>
      <c r="BT43" s="337"/>
      <c r="BU43" s="337"/>
    </row>
    <row r="44" spans="1:73" s="250" customFormat="1" ht="2.25" customHeight="1">
      <c r="A44" s="268"/>
      <c r="B44" s="308"/>
      <c r="C44" s="308"/>
      <c r="D44" s="308"/>
      <c r="E44" s="308"/>
      <c r="F44" s="308"/>
      <c r="G44" s="308"/>
      <c r="H44" s="306"/>
      <c r="I44" s="306"/>
      <c r="J44" s="306"/>
      <c r="K44" s="306"/>
      <c r="L44" s="306"/>
      <c r="M44" s="306"/>
      <c r="N44" s="306"/>
      <c r="O44" s="306"/>
      <c r="P44" s="306"/>
      <c r="Q44" s="306"/>
      <c r="R44" s="306"/>
      <c r="S44" s="306"/>
      <c r="T44" s="306"/>
      <c r="U44" s="306"/>
      <c r="V44" s="306"/>
      <c r="W44" s="306"/>
      <c r="X44" s="306"/>
      <c r="Y44" s="306"/>
      <c r="Z44" s="306"/>
      <c r="AA44" s="311"/>
      <c r="AB44" s="311"/>
      <c r="AC44" s="311"/>
      <c r="AF44" s="308"/>
      <c r="AG44" s="308"/>
      <c r="AH44" s="308"/>
      <c r="AI44" s="308"/>
      <c r="AJ44" s="308"/>
      <c r="AK44" s="308"/>
      <c r="AL44" s="308"/>
      <c r="AM44" s="306"/>
      <c r="AN44" s="306"/>
      <c r="AO44" s="306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/>
      <c r="AZ44" s="306"/>
      <c r="BA44" s="306"/>
      <c r="BB44" s="306"/>
      <c r="BC44" s="306"/>
      <c r="BD44" s="306"/>
      <c r="BE44" s="306"/>
      <c r="BF44" s="306"/>
      <c r="BG44" s="306"/>
      <c r="BH44" s="311"/>
      <c r="BI44" s="311"/>
      <c r="BJ44" s="311"/>
      <c r="BK44" s="311"/>
      <c r="BS44" s="337"/>
      <c r="BT44" s="337"/>
      <c r="BU44" s="337"/>
    </row>
    <row r="45" spans="1:73" s="250" customFormat="1" ht="1.5" customHeight="1">
      <c r="A45" s="268"/>
      <c r="B45" s="308"/>
      <c r="C45" s="308"/>
      <c r="D45" s="308"/>
      <c r="E45" s="308"/>
      <c r="F45" s="308"/>
      <c r="G45" s="308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6"/>
      <c r="T45" s="306"/>
      <c r="U45" s="306"/>
      <c r="V45" s="306"/>
      <c r="W45" s="306"/>
      <c r="X45" s="306"/>
      <c r="Y45" s="306"/>
      <c r="Z45" s="306"/>
      <c r="AA45" s="311"/>
      <c r="AB45" s="311"/>
      <c r="AC45" s="311"/>
      <c r="AF45" s="308"/>
      <c r="AG45" s="308"/>
      <c r="AH45" s="308"/>
      <c r="AI45" s="308"/>
      <c r="AJ45" s="308"/>
      <c r="AK45" s="308"/>
      <c r="AL45" s="308"/>
      <c r="AM45" s="306"/>
      <c r="AN45" s="306"/>
      <c r="AO45" s="306"/>
      <c r="AP45" s="306"/>
      <c r="AQ45" s="306"/>
      <c r="AR45" s="306"/>
      <c r="AS45" s="306"/>
      <c r="AT45" s="306"/>
      <c r="AU45" s="306"/>
      <c r="AV45" s="306"/>
      <c r="AW45" s="306"/>
      <c r="AX45" s="306"/>
      <c r="AY45" s="306"/>
      <c r="AZ45" s="306"/>
      <c r="BA45" s="306"/>
      <c r="BB45" s="306"/>
      <c r="BC45" s="306"/>
      <c r="BD45" s="306"/>
      <c r="BE45" s="306"/>
      <c r="BF45" s="306"/>
      <c r="BG45" s="306"/>
      <c r="BH45" s="311"/>
      <c r="BI45" s="311"/>
      <c r="BJ45" s="311"/>
      <c r="BK45" s="311"/>
      <c r="BN45" s="334" t="s">
        <v>583</v>
      </c>
      <c r="BO45" s="334"/>
      <c r="BP45" s="334"/>
      <c r="BQ45" s="334"/>
      <c r="BR45" s="334"/>
      <c r="BS45" s="337">
        <v>665.99996812597658</v>
      </c>
      <c r="BT45" s="337"/>
      <c r="BU45" s="337"/>
    </row>
    <row r="46" spans="1:73" s="250" customFormat="1" ht="7.5" customHeight="1">
      <c r="A46" s="268"/>
      <c r="B46" s="308" t="s">
        <v>600</v>
      </c>
      <c r="C46" s="308"/>
      <c r="D46" s="308"/>
      <c r="E46" s="308"/>
      <c r="F46" s="308"/>
      <c r="G46" s="308"/>
      <c r="H46" s="306">
        <v>0</v>
      </c>
      <c r="I46" s="306"/>
      <c r="J46" s="306"/>
      <c r="K46" s="306"/>
      <c r="L46" s="306"/>
      <c r="M46" s="306">
        <v>0</v>
      </c>
      <c r="N46" s="306"/>
      <c r="O46" s="306"/>
      <c r="P46" s="306"/>
      <c r="Q46" s="306">
        <v>0</v>
      </c>
      <c r="R46" s="306"/>
      <c r="S46" s="306"/>
      <c r="T46" s="306"/>
      <c r="U46" s="306">
        <v>0</v>
      </c>
      <c r="V46" s="306"/>
      <c r="W46" s="306"/>
      <c r="X46" s="306"/>
      <c r="Y46" s="306"/>
      <c r="Z46" s="306"/>
      <c r="AA46" s="311">
        <v>0</v>
      </c>
      <c r="AB46" s="311"/>
      <c r="AC46" s="311"/>
      <c r="AF46" s="308" t="s">
        <v>600</v>
      </c>
      <c r="AG46" s="308"/>
      <c r="AH46" s="308"/>
      <c r="AI46" s="308"/>
      <c r="AJ46" s="308"/>
      <c r="AK46" s="308"/>
      <c r="AL46" s="308"/>
      <c r="AM46" s="306">
        <v>0</v>
      </c>
      <c r="AN46" s="306"/>
      <c r="AO46" s="306"/>
      <c r="AP46" s="306"/>
      <c r="AQ46" s="306"/>
      <c r="AR46" s="306"/>
      <c r="AS46" s="306">
        <v>0</v>
      </c>
      <c r="AT46" s="306"/>
      <c r="AU46" s="306"/>
      <c r="AV46" s="306"/>
      <c r="AW46" s="306">
        <v>0</v>
      </c>
      <c r="AX46" s="306"/>
      <c r="AY46" s="306"/>
      <c r="AZ46" s="306"/>
      <c r="BA46" s="306">
        <v>0</v>
      </c>
      <c r="BB46" s="306"/>
      <c r="BC46" s="306"/>
      <c r="BD46" s="306"/>
      <c r="BE46" s="306"/>
      <c r="BF46" s="306"/>
      <c r="BG46" s="306"/>
      <c r="BH46" s="311">
        <v>0</v>
      </c>
      <c r="BI46" s="311"/>
      <c r="BJ46" s="311"/>
      <c r="BK46" s="311"/>
      <c r="BN46" s="334"/>
      <c r="BO46" s="334"/>
      <c r="BP46" s="334"/>
      <c r="BQ46" s="334"/>
      <c r="BR46" s="334"/>
      <c r="BS46" s="337"/>
      <c r="BT46" s="337"/>
      <c r="BU46" s="337"/>
    </row>
    <row r="47" spans="1:73" s="250" customFormat="1" ht="8.25" customHeight="1">
      <c r="A47" s="268"/>
      <c r="B47" s="308" t="s">
        <v>541</v>
      </c>
      <c r="C47" s="308"/>
      <c r="D47" s="308"/>
      <c r="E47" s="308"/>
      <c r="F47" s="308"/>
      <c r="G47" s="308"/>
      <c r="H47" s="306">
        <v>206.37849538551998</v>
      </c>
      <c r="I47" s="306"/>
      <c r="J47" s="306"/>
      <c r="K47" s="306"/>
      <c r="L47" s="306"/>
      <c r="M47" s="306">
        <v>0</v>
      </c>
      <c r="N47" s="306"/>
      <c r="O47" s="306"/>
      <c r="P47" s="306"/>
      <c r="Q47" s="306">
        <v>305.48489679819198</v>
      </c>
      <c r="R47" s="306"/>
      <c r="S47" s="306"/>
      <c r="T47" s="306"/>
      <c r="U47" s="306">
        <v>511.86339218371199</v>
      </c>
      <c r="V47" s="306"/>
      <c r="W47" s="306"/>
      <c r="X47" s="306"/>
      <c r="Y47" s="306"/>
      <c r="Z47" s="306"/>
      <c r="AA47" s="311">
        <v>1.89034790912656</v>
      </c>
      <c r="AB47" s="311"/>
      <c r="AC47" s="311"/>
      <c r="AF47" s="308" t="s">
        <v>541</v>
      </c>
      <c r="AG47" s="308"/>
      <c r="AH47" s="308"/>
      <c r="AI47" s="308"/>
      <c r="AJ47" s="308"/>
      <c r="AK47" s="308"/>
      <c r="AL47" s="308"/>
      <c r="AM47" s="306">
        <v>-1385.8063282373998</v>
      </c>
      <c r="AN47" s="306"/>
      <c r="AO47" s="306"/>
      <c r="AP47" s="306"/>
      <c r="AQ47" s="306"/>
      <c r="AR47" s="306"/>
      <c r="AS47" s="306">
        <v>0</v>
      </c>
      <c r="AT47" s="306"/>
      <c r="AU47" s="306"/>
      <c r="AV47" s="306"/>
      <c r="AW47" s="306">
        <v>0</v>
      </c>
      <c r="AX47" s="306"/>
      <c r="AY47" s="306"/>
      <c r="AZ47" s="306"/>
      <c r="BA47" s="306">
        <v>-1410.4527758461199</v>
      </c>
      <c r="BB47" s="306"/>
      <c r="BC47" s="306"/>
      <c r="BD47" s="306"/>
      <c r="BE47" s="306"/>
      <c r="BF47" s="306"/>
      <c r="BG47" s="306"/>
      <c r="BH47" s="311">
        <v>39.8909787941869</v>
      </c>
      <c r="BI47" s="311"/>
      <c r="BJ47" s="311"/>
      <c r="BK47" s="311"/>
      <c r="BN47" s="314" t="s">
        <v>585</v>
      </c>
      <c r="BO47" s="314"/>
      <c r="BP47" s="314"/>
      <c r="BQ47" s="314"/>
      <c r="BR47" s="314"/>
      <c r="BS47" s="314"/>
      <c r="BT47" s="340">
        <v>663.86376706121257</v>
      </c>
      <c r="BU47" s="340"/>
    </row>
    <row r="48" spans="1:73" s="250" customFormat="1" ht="8.25" customHeight="1">
      <c r="A48" s="268"/>
      <c r="B48" s="325" t="s">
        <v>601</v>
      </c>
      <c r="C48" s="325"/>
      <c r="D48" s="325"/>
      <c r="E48" s="325"/>
      <c r="F48" s="325"/>
      <c r="G48" s="325"/>
      <c r="H48" s="322">
        <v>206.37849538552001</v>
      </c>
      <c r="I48" s="322"/>
      <c r="J48" s="322"/>
      <c r="K48" s="322"/>
      <c r="L48" s="322"/>
      <c r="M48" s="322">
        <v>-2864.7918908499701</v>
      </c>
      <c r="N48" s="322"/>
      <c r="O48" s="322"/>
      <c r="P48" s="322"/>
      <c r="Q48" s="326">
        <v>305.48489679819198</v>
      </c>
      <c r="R48" s="326"/>
      <c r="S48" s="326"/>
      <c r="T48" s="326"/>
      <c r="U48" s="322">
        <v>-2352.9284986662578</v>
      </c>
      <c r="V48" s="322"/>
      <c r="W48" s="322"/>
      <c r="X48" s="322"/>
      <c r="Y48" s="322"/>
      <c r="Z48" s="322"/>
      <c r="AA48" s="324" t="s">
        <v>0</v>
      </c>
      <c r="AB48" s="324"/>
      <c r="AC48" s="324"/>
      <c r="AF48" s="325" t="s">
        <v>601</v>
      </c>
      <c r="AG48" s="325"/>
      <c r="AH48" s="325"/>
      <c r="AI48" s="325"/>
      <c r="AJ48" s="325"/>
      <c r="AK48" s="325"/>
      <c r="AL48" s="325"/>
      <c r="AM48" s="322">
        <v>-1385.8063282374001</v>
      </c>
      <c r="AN48" s="322"/>
      <c r="AO48" s="322"/>
      <c r="AP48" s="322"/>
      <c r="AQ48" s="322"/>
      <c r="AR48" s="322"/>
      <c r="AS48" s="322">
        <v>-878.23927664657401</v>
      </c>
      <c r="AT48" s="322"/>
      <c r="AU48" s="322"/>
      <c r="AV48" s="322"/>
      <c r="AW48" s="326">
        <v>0</v>
      </c>
      <c r="AX48" s="326"/>
      <c r="AY48" s="326"/>
      <c r="AZ48" s="326"/>
      <c r="BA48" s="322">
        <v>-2288.6920524926941</v>
      </c>
      <c r="BB48" s="322"/>
      <c r="BC48" s="322"/>
      <c r="BD48" s="322"/>
      <c r="BE48" s="322"/>
      <c r="BF48" s="322"/>
      <c r="BG48" s="322"/>
      <c r="BH48" s="324" t="s">
        <v>0</v>
      </c>
      <c r="BI48" s="324"/>
      <c r="BJ48" s="324"/>
      <c r="BK48" s="324"/>
      <c r="BN48" s="314" t="s">
        <v>586</v>
      </c>
      <c r="BO48" s="314"/>
      <c r="BP48" s="314"/>
      <c r="BQ48" s="314"/>
      <c r="BR48" s="314"/>
      <c r="BS48" s="314"/>
      <c r="BT48" s="341">
        <v>7.4998706210894701</v>
      </c>
      <c r="BU48" s="341"/>
    </row>
    <row r="49" spans="1:73" s="250" customFormat="1" ht="8.25" customHeight="1">
      <c r="A49" s="268"/>
      <c r="B49" s="308" t="s">
        <v>543</v>
      </c>
      <c r="C49" s="308"/>
      <c r="D49" s="308"/>
      <c r="E49" s="308"/>
      <c r="F49" s="308"/>
      <c r="G49" s="308"/>
      <c r="H49" s="306">
        <v>1050.000260706714</v>
      </c>
      <c r="I49" s="306"/>
      <c r="J49" s="306"/>
      <c r="K49" s="306"/>
      <c r="L49" s="306"/>
      <c r="M49" s="306">
        <v>2447.8834151503697</v>
      </c>
      <c r="N49" s="306"/>
      <c r="O49" s="306"/>
      <c r="P49" s="306"/>
      <c r="Q49" s="306">
        <v>2000.0004936595237</v>
      </c>
      <c r="R49" s="306"/>
      <c r="S49" s="306"/>
      <c r="T49" s="306"/>
      <c r="U49" s="306">
        <v>5497.8841695166075</v>
      </c>
      <c r="V49" s="306"/>
      <c r="W49" s="306"/>
      <c r="X49" s="306"/>
      <c r="Y49" s="306"/>
      <c r="Z49" s="306"/>
      <c r="AA49" s="307">
        <v>20.3040772267919</v>
      </c>
      <c r="AB49" s="307"/>
      <c r="AC49" s="307"/>
      <c r="AF49" s="308" t="s">
        <v>543</v>
      </c>
      <c r="AG49" s="308"/>
      <c r="AH49" s="308"/>
      <c r="AI49" s="308"/>
      <c r="AJ49" s="308"/>
      <c r="AK49" s="308"/>
      <c r="AL49" s="308"/>
      <c r="AM49" s="306">
        <v>0</v>
      </c>
      <c r="AN49" s="306"/>
      <c r="AO49" s="306"/>
      <c r="AP49" s="306"/>
      <c r="AQ49" s="306"/>
      <c r="AR49" s="306"/>
      <c r="AS49" s="306">
        <v>0</v>
      </c>
      <c r="AT49" s="306"/>
      <c r="AU49" s="306"/>
      <c r="AV49" s="306"/>
      <c r="AW49" s="306">
        <v>0</v>
      </c>
      <c r="AX49" s="306"/>
      <c r="AY49" s="306"/>
      <c r="AZ49" s="306"/>
      <c r="BA49" s="306">
        <v>0</v>
      </c>
      <c r="BB49" s="306"/>
      <c r="BC49" s="306"/>
      <c r="BD49" s="306"/>
      <c r="BE49" s="306"/>
      <c r="BF49" s="306"/>
      <c r="BG49" s="306"/>
      <c r="BH49" s="307">
        <v>0</v>
      </c>
      <c r="BI49" s="307"/>
      <c r="BJ49" s="307"/>
      <c r="BK49" s="307"/>
      <c r="BN49" s="334" t="s">
        <v>588</v>
      </c>
      <c r="BO49" s="334"/>
      <c r="BP49" s="334"/>
      <c r="BQ49" s="334"/>
      <c r="BR49" s="334"/>
      <c r="BS49" s="337">
        <v>24.959475902561795</v>
      </c>
      <c r="BT49" s="337"/>
      <c r="BU49" s="337"/>
    </row>
    <row r="50" spans="1:73" s="250" customFormat="1" ht="0.75" customHeight="1">
      <c r="A50" s="268"/>
      <c r="B50" s="308" t="s">
        <v>542</v>
      </c>
      <c r="C50" s="308"/>
      <c r="D50" s="308"/>
      <c r="E50" s="308"/>
      <c r="F50" s="308"/>
      <c r="G50" s="308"/>
      <c r="H50" s="306">
        <v>0</v>
      </c>
      <c r="I50" s="306"/>
      <c r="J50" s="306"/>
      <c r="K50" s="306"/>
      <c r="L50" s="306"/>
      <c r="M50" s="306">
        <v>6335.0322381918759</v>
      </c>
      <c r="N50" s="306"/>
      <c r="O50" s="306"/>
      <c r="P50" s="306"/>
      <c r="Q50" s="306">
        <v>0</v>
      </c>
      <c r="R50" s="306"/>
      <c r="S50" s="306"/>
      <c r="T50" s="306"/>
      <c r="U50" s="306">
        <v>6335.0322381918759</v>
      </c>
      <c r="V50" s="306"/>
      <c r="W50" s="306"/>
      <c r="X50" s="306"/>
      <c r="Y50" s="306"/>
      <c r="Z50" s="306"/>
      <c r="AA50" s="307">
        <v>23.395724579220001</v>
      </c>
      <c r="AB50" s="307"/>
      <c r="AC50" s="307"/>
      <c r="AF50" s="308" t="s">
        <v>542</v>
      </c>
      <c r="AG50" s="308"/>
      <c r="AH50" s="308"/>
      <c r="AI50" s="308"/>
      <c r="AJ50" s="308"/>
      <c r="AK50" s="308"/>
      <c r="AL50" s="308"/>
      <c r="AM50" s="306">
        <v>0</v>
      </c>
      <c r="AN50" s="306"/>
      <c r="AO50" s="306"/>
      <c r="AP50" s="306"/>
      <c r="AQ50" s="306"/>
      <c r="AR50" s="306"/>
      <c r="AS50" s="306">
        <v>0</v>
      </c>
      <c r="AT50" s="306"/>
      <c r="AU50" s="306"/>
      <c r="AV50" s="306"/>
      <c r="AW50" s="306">
        <v>0</v>
      </c>
      <c r="AX50" s="306"/>
      <c r="AY50" s="306"/>
      <c r="AZ50" s="306"/>
      <c r="BA50" s="306">
        <v>0</v>
      </c>
      <c r="BB50" s="306"/>
      <c r="BC50" s="306"/>
      <c r="BD50" s="306"/>
      <c r="BE50" s="306"/>
      <c r="BF50" s="306"/>
      <c r="BG50" s="306"/>
      <c r="BH50" s="307">
        <v>0</v>
      </c>
      <c r="BI50" s="307"/>
      <c r="BJ50" s="307"/>
      <c r="BK50" s="307"/>
      <c r="BN50" s="334"/>
      <c r="BO50" s="334"/>
      <c r="BP50" s="334"/>
      <c r="BQ50" s="334"/>
      <c r="BR50" s="334"/>
      <c r="BS50" s="337"/>
      <c r="BT50" s="337"/>
      <c r="BU50" s="337"/>
    </row>
    <row r="51" spans="1:73" s="250" customFormat="1" ht="7.5" customHeight="1">
      <c r="A51" s="268"/>
      <c r="B51" s="308"/>
      <c r="C51" s="308"/>
      <c r="D51" s="308"/>
      <c r="E51" s="308"/>
      <c r="F51" s="308"/>
      <c r="G51" s="308"/>
      <c r="H51" s="306"/>
      <c r="I51" s="306"/>
      <c r="J51" s="306"/>
      <c r="K51" s="306"/>
      <c r="L51" s="306"/>
      <c r="M51" s="306"/>
      <c r="N51" s="306"/>
      <c r="O51" s="306"/>
      <c r="P51" s="306"/>
      <c r="Q51" s="306"/>
      <c r="R51" s="306"/>
      <c r="S51" s="306"/>
      <c r="T51" s="306"/>
      <c r="U51" s="306"/>
      <c r="V51" s="306"/>
      <c r="W51" s="306"/>
      <c r="X51" s="306"/>
      <c r="Y51" s="306"/>
      <c r="Z51" s="306"/>
      <c r="AA51" s="307"/>
      <c r="AB51" s="307"/>
      <c r="AC51" s="307"/>
      <c r="AF51" s="308"/>
      <c r="AG51" s="308"/>
      <c r="AH51" s="308"/>
      <c r="AI51" s="308"/>
      <c r="AJ51" s="308"/>
      <c r="AK51" s="308"/>
      <c r="AL51" s="308"/>
      <c r="AM51" s="306"/>
      <c r="AN51" s="306"/>
      <c r="AO51" s="306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/>
      <c r="BD51" s="306"/>
      <c r="BE51" s="306"/>
      <c r="BF51" s="306"/>
      <c r="BG51" s="306"/>
      <c r="BH51" s="307"/>
      <c r="BI51" s="307"/>
      <c r="BJ51" s="307"/>
      <c r="BK51" s="307"/>
      <c r="BN51" s="346" t="s">
        <v>589</v>
      </c>
      <c r="BO51" s="346"/>
      <c r="BP51" s="346"/>
      <c r="BQ51" s="346"/>
      <c r="BR51" s="346"/>
      <c r="BS51" s="348">
        <v>100</v>
      </c>
      <c r="BT51" s="348"/>
      <c r="BU51" s="348"/>
    </row>
    <row r="52" spans="1:73" s="250" customFormat="1" ht="1.5" customHeight="1">
      <c r="A52" s="268"/>
      <c r="B52" s="308" t="s">
        <v>602</v>
      </c>
      <c r="C52" s="308"/>
      <c r="D52" s="308"/>
      <c r="E52" s="308"/>
      <c r="F52" s="308"/>
      <c r="G52" s="308"/>
      <c r="H52" s="306">
        <v>1800.0001856532078</v>
      </c>
      <c r="I52" s="306"/>
      <c r="J52" s="306"/>
      <c r="K52" s="306"/>
      <c r="L52" s="306"/>
      <c r="M52" s="306">
        <v>2025.3255002992159</v>
      </c>
      <c r="N52" s="306"/>
      <c r="O52" s="306"/>
      <c r="P52" s="306"/>
      <c r="Q52" s="306">
        <v>0</v>
      </c>
      <c r="R52" s="306"/>
      <c r="S52" s="306"/>
      <c r="T52" s="306"/>
      <c r="U52" s="306">
        <v>3825.3256859524236</v>
      </c>
      <c r="V52" s="306"/>
      <c r="W52" s="306"/>
      <c r="X52" s="306"/>
      <c r="Y52" s="306"/>
      <c r="Z52" s="306"/>
      <c r="AA52" s="307">
        <v>14.1271998009441</v>
      </c>
      <c r="AB52" s="307"/>
      <c r="AC52" s="307"/>
      <c r="AF52" s="308" t="s">
        <v>602</v>
      </c>
      <c r="AG52" s="308"/>
      <c r="AH52" s="308"/>
      <c r="AI52" s="308"/>
      <c r="AJ52" s="308"/>
      <c r="AK52" s="308"/>
      <c r="AL52" s="308"/>
      <c r="AM52" s="306">
        <v>270.00002921283794</v>
      </c>
      <c r="AN52" s="306"/>
      <c r="AO52" s="306"/>
      <c r="AP52" s="306"/>
      <c r="AQ52" s="306"/>
      <c r="AR52" s="306"/>
      <c r="AS52" s="306">
        <v>160.97275669232599</v>
      </c>
      <c r="AT52" s="306"/>
      <c r="AU52" s="306"/>
      <c r="AV52" s="306"/>
      <c r="AW52" s="306">
        <v>0</v>
      </c>
      <c r="AX52" s="306"/>
      <c r="AY52" s="306"/>
      <c r="AZ52" s="306"/>
      <c r="BA52" s="306">
        <v>430.97278249302195</v>
      </c>
      <c r="BB52" s="306"/>
      <c r="BC52" s="306"/>
      <c r="BD52" s="306"/>
      <c r="BE52" s="306"/>
      <c r="BF52" s="306"/>
      <c r="BG52" s="306"/>
      <c r="BH52" s="307">
        <v>-12.1889413255879</v>
      </c>
      <c r="BI52" s="307"/>
      <c r="BJ52" s="307"/>
      <c r="BK52" s="307"/>
      <c r="BN52" s="346"/>
      <c r="BO52" s="346"/>
      <c r="BP52" s="346"/>
      <c r="BQ52" s="346"/>
      <c r="BR52" s="346"/>
      <c r="BS52" s="348"/>
      <c r="BT52" s="348"/>
      <c r="BU52" s="348"/>
    </row>
    <row r="53" spans="1:73" s="250" customFormat="1" ht="6.75" customHeight="1">
      <c r="A53" s="268"/>
      <c r="B53" s="308"/>
      <c r="C53" s="308"/>
      <c r="D53" s="308"/>
      <c r="E53" s="308"/>
      <c r="F53" s="308"/>
      <c r="G53" s="308"/>
      <c r="H53" s="306"/>
      <c r="I53" s="306"/>
      <c r="J53" s="306"/>
      <c r="K53" s="306"/>
      <c r="L53" s="306"/>
      <c r="M53" s="306"/>
      <c r="N53" s="306"/>
      <c r="O53" s="306"/>
      <c r="P53" s="306"/>
      <c r="Q53" s="306"/>
      <c r="R53" s="306"/>
      <c r="S53" s="306"/>
      <c r="T53" s="306"/>
      <c r="U53" s="306"/>
      <c r="V53" s="306"/>
      <c r="W53" s="306"/>
      <c r="X53" s="306"/>
      <c r="Y53" s="306"/>
      <c r="Z53" s="306"/>
      <c r="AA53" s="307"/>
      <c r="AB53" s="307"/>
      <c r="AC53" s="307"/>
      <c r="AF53" s="308"/>
      <c r="AG53" s="308"/>
      <c r="AH53" s="308"/>
      <c r="AI53" s="308"/>
      <c r="AJ53" s="308"/>
      <c r="AK53" s="308"/>
      <c r="AL53" s="308"/>
      <c r="AM53" s="306"/>
      <c r="AN53" s="306"/>
      <c r="AO53" s="306"/>
      <c r="AP53" s="306"/>
      <c r="AQ53" s="306"/>
      <c r="AR53" s="306"/>
      <c r="AS53" s="306"/>
      <c r="AT53" s="306"/>
      <c r="AU53" s="306"/>
      <c r="AV53" s="306"/>
      <c r="AW53" s="306"/>
      <c r="AX53" s="306"/>
      <c r="AY53" s="306"/>
      <c r="AZ53" s="306"/>
      <c r="BA53" s="306"/>
      <c r="BB53" s="306"/>
      <c r="BC53" s="306"/>
      <c r="BD53" s="306"/>
      <c r="BE53" s="306"/>
      <c r="BF53" s="306"/>
      <c r="BG53" s="306"/>
      <c r="BH53" s="307"/>
      <c r="BI53" s="307"/>
      <c r="BJ53" s="307"/>
      <c r="BK53" s="307"/>
    </row>
    <row r="54" spans="1:73" s="250" customFormat="1" ht="2.25" customHeight="1">
      <c r="A54" s="268"/>
      <c r="B54" s="325" t="s">
        <v>603</v>
      </c>
      <c r="C54" s="325"/>
      <c r="D54" s="325"/>
      <c r="E54" s="325"/>
      <c r="F54" s="325"/>
      <c r="G54" s="325"/>
      <c r="H54" s="322">
        <v>2850.0004463599198</v>
      </c>
      <c r="I54" s="322"/>
      <c r="J54" s="322"/>
      <c r="K54" s="322"/>
      <c r="L54" s="322"/>
      <c r="M54" s="322">
        <v>10808.241153641469</v>
      </c>
      <c r="N54" s="322"/>
      <c r="O54" s="322"/>
      <c r="P54" s="322"/>
      <c r="Q54" s="322">
        <v>2000.0004936595201</v>
      </c>
      <c r="R54" s="322"/>
      <c r="S54" s="322"/>
      <c r="T54" s="322"/>
      <c r="U54" s="322">
        <v>15658.242093660911</v>
      </c>
      <c r="V54" s="322"/>
      <c r="W54" s="322"/>
      <c r="X54" s="322"/>
      <c r="Y54" s="322"/>
      <c r="Z54" s="322"/>
      <c r="AA54" s="324" t="s">
        <v>0</v>
      </c>
      <c r="AB54" s="324"/>
      <c r="AC54" s="324"/>
      <c r="AF54" s="325" t="s">
        <v>603</v>
      </c>
      <c r="AG54" s="325"/>
      <c r="AH54" s="325"/>
      <c r="AI54" s="325"/>
      <c r="AJ54" s="325"/>
      <c r="AK54" s="325"/>
      <c r="AL54" s="325"/>
      <c r="AM54" s="322">
        <v>270.000029212838</v>
      </c>
      <c r="AN54" s="322"/>
      <c r="AO54" s="322"/>
      <c r="AP54" s="322"/>
      <c r="AQ54" s="322"/>
      <c r="AR54" s="322"/>
      <c r="AS54" s="322">
        <v>160.97275669232599</v>
      </c>
      <c r="AT54" s="322"/>
      <c r="AU54" s="322"/>
      <c r="AV54" s="322"/>
      <c r="AW54" s="322">
        <v>0</v>
      </c>
      <c r="AX54" s="322"/>
      <c r="AY54" s="322"/>
      <c r="AZ54" s="322"/>
      <c r="BA54" s="322">
        <v>430.97278249302201</v>
      </c>
      <c r="BB54" s="322"/>
      <c r="BC54" s="322"/>
      <c r="BD54" s="322"/>
      <c r="BE54" s="322"/>
      <c r="BF54" s="322"/>
      <c r="BG54" s="322"/>
      <c r="BH54" s="324" t="s">
        <v>0</v>
      </c>
      <c r="BI54" s="324"/>
      <c r="BJ54" s="324"/>
      <c r="BK54" s="324"/>
    </row>
    <row r="55" spans="1:73" s="250" customFormat="1" ht="6.75" customHeight="1">
      <c r="A55" s="268"/>
      <c r="B55" s="325"/>
      <c r="C55" s="325"/>
      <c r="D55" s="325"/>
      <c r="E55" s="325"/>
      <c r="F55" s="325"/>
      <c r="G55" s="325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2"/>
      <c r="AA55" s="324"/>
      <c r="AB55" s="324"/>
      <c r="AC55" s="324"/>
      <c r="AF55" s="325"/>
      <c r="AG55" s="325"/>
      <c r="AH55" s="325"/>
      <c r="AI55" s="325"/>
      <c r="AJ55" s="325"/>
      <c r="AK55" s="325"/>
      <c r="AL55" s="325"/>
      <c r="AM55" s="322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4"/>
      <c r="BI55" s="324"/>
      <c r="BJ55" s="324"/>
      <c r="BK55" s="324"/>
      <c r="BO55" s="320" t="s">
        <v>604</v>
      </c>
      <c r="BP55" s="320"/>
      <c r="BQ55" s="320"/>
      <c r="BR55" s="320"/>
      <c r="BS55" s="320"/>
      <c r="BT55" s="320"/>
    </row>
    <row r="56" spans="1:73" s="250" customFormat="1" ht="5.25" customHeight="1">
      <c r="A56" s="268"/>
      <c r="B56" s="308" t="s">
        <v>605</v>
      </c>
      <c r="C56" s="308"/>
      <c r="D56" s="308"/>
      <c r="E56" s="308"/>
      <c r="F56" s="308"/>
      <c r="G56" s="308"/>
      <c r="H56" s="306">
        <v>0</v>
      </c>
      <c r="I56" s="306"/>
      <c r="J56" s="306"/>
      <c r="K56" s="306"/>
      <c r="L56" s="306"/>
      <c r="M56" s="306">
        <v>0</v>
      </c>
      <c r="N56" s="306"/>
      <c r="O56" s="306"/>
      <c r="P56" s="306"/>
      <c r="Q56" s="306">
        <v>0</v>
      </c>
      <c r="R56" s="306"/>
      <c r="S56" s="306"/>
      <c r="T56" s="306"/>
      <c r="U56" s="306">
        <v>0</v>
      </c>
      <c r="V56" s="306"/>
      <c r="W56" s="306"/>
      <c r="X56" s="306"/>
      <c r="Y56" s="306"/>
      <c r="Z56" s="306"/>
      <c r="AA56" s="307">
        <v>0</v>
      </c>
      <c r="AB56" s="307"/>
      <c r="AC56" s="307"/>
      <c r="AF56" s="308" t="s">
        <v>605</v>
      </c>
      <c r="AG56" s="308"/>
      <c r="AH56" s="308"/>
      <c r="AI56" s="308"/>
      <c r="AJ56" s="308"/>
      <c r="AK56" s="308"/>
      <c r="AL56" s="308"/>
      <c r="AM56" s="306">
        <v>0</v>
      </c>
      <c r="AN56" s="306"/>
      <c r="AO56" s="306"/>
      <c r="AP56" s="306"/>
      <c r="AQ56" s="306"/>
      <c r="AR56" s="306"/>
      <c r="AS56" s="306">
        <v>0</v>
      </c>
      <c r="AT56" s="306"/>
      <c r="AU56" s="306"/>
      <c r="AV56" s="306"/>
      <c r="AW56" s="306">
        <v>0</v>
      </c>
      <c r="AX56" s="306"/>
      <c r="AY56" s="306"/>
      <c r="AZ56" s="306"/>
      <c r="BA56" s="306">
        <v>0</v>
      </c>
      <c r="BB56" s="306"/>
      <c r="BC56" s="306"/>
      <c r="BD56" s="306"/>
      <c r="BE56" s="306"/>
      <c r="BF56" s="306"/>
      <c r="BG56" s="306"/>
      <c r="BH56" s="307">
        <v>0</v>
      </c>
      <c r="BI56" s="307"/>
      <c r="BJ56" s="307"/>
      <c r="BK56" s="307"/>
      <c r="BO56" s="320"/>
      <c r="BP56" s="320"/>
      <c r="BQ56" s="320"/>
      <c r="BR56" s="320"/>
      <c r="BS56" s="320"/>
      <c r="BT56" s="320"/>
    </row>
    <row r="57" spans="1:73" s="250" customFormat="1" ht="2.25" customHeight="1">
      <c r="A57" s="268"/>
      <c r="B57" s="308"/>
      <c r="C57" s="308"/>
      <c r="D57" s="308"/>
      <c r="E57" s="308"/>
      <c r="F57" s="308"/>
      <c r="G57" s="308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  <c r="Z57" s="306"/>
      <c r="AA57" s="307"/>
      <c r="AB57" s="307"/>
      <c r="AC57" s="307"/>
      <c r="AF57" s="308"/>
      <c r="AG57" s="308"/>
      <c r="AH57" s="308"/>
      <c r="AI57" s="308"/>
      <c r="AJ57" s="308"/>
      <c r="AK57" s="308"/>
      <c r="AL57" s="308"/>
      <c r="AM57" s="306"/>
      <c r="AN57" s="306"/>
      <c r="AO57" s="306"/>
      <c r="AP57" s="306"/>
      <c r="AQ57" s="306"/>
      <c r="AR57" s="306"/>
      <c r="AS57" s="306"/>
      <c r="AT57" s="306"/>
      <c r="AU57" s="306"/>
      <c r="AV57" s="306"/>
      <c r="AW57" s="306"/>
      <c r="AX57" s="306"/>
      <c r="AY57" s="306"/>
      <c r="AZ57" s="306"/>
      <c r="BA57" s="306"/>
      <c r="BB57" s="306"/>
      <c r="BC57" s="306"/>
      <c r="BD57" s="306"/>
      <c r="BE57" s="306"/>
      <c r="BF57" s="306"/>
      <c r="BG57" s="306"/>
      <c r="BH57" s="307"/>
      <c r="BI57" s="307"/>
      <c r="BJ57" s="307"/>
      <c r="BK57" s="307"/>
      <c r="BO57" s="321" t="s">
        <v>606</v>
      </c>
      <c r="BP57" s="321"/>
      <c r="BQ57" s="321"/>
      <c r="BR57" s="321"/>
      <c r="BS57" s="321"/>
      <c r="BT57" s="321"/>
    </row>
    <row r="58" spans="1:73" s="250" customFormat="1" ht="7.5" customHeight="1">
      <c r="A58" s="268"/>
      <c r="B58" s="308" t="s">
        <v>607</v>
      </c>
      <c r="C58" s="308"/>
      <c r="D58" s="308"/>
      <c r="E58" s="308"/>
      <c r="F58" s="308"/>
      <c r="G58" s="308"/>
      <c r="H58" s="306">
        <v>0</v>
      </c>
      <c r="I58" s="306"/>
      <c r="J58" s="306"/>
      <c r="K58" s="306"/>
      <c r="L58" s="306"/>
      <c r="M58" s="306">
        <v>0</v>
      </c>
      <c r="N58" s="306"/>
      <c r="O58" s="306"/>
      <c r="P58" s="306"/>
      <c r="Q58" s="306">
        <v>0</v>
      </c>
      <c r="R58" s="306"/>
      <c r="S58" s="306"/>
      <c r="T58" s="306"/>
      <c r="U58" s="306">
        <v>0</v>
      </c>
      <c r="V58" s="306"/>
      <c r="W58" s="306"/>
      <c r="X58" s="306"/>
      <c r="Y58" s="306"/>
      <c r="Z58" s="306"/>
      <c r="AA58" s="307">
        <v>0</v>
      </c>
      <c r="AB58" s="307"/>
      <c r="AC58" s="307"/>
      <c r="AF58" s="308" t="s">
        <v>607</v>
      </c>
      <c r="AG58" s="308"/>
      <c r="AH58" s="308"/>
      <c r="AI58" s="308"/>
      <c r="AJ58" s="308"/>
      <c r="AK58" s="308"/>
      <c r="AL58" s="308"/>
      <c r="AM58" s="306">
        <v>0</v>
      </c>
      <c r="AN58" s="306"/>
      <c r="AO58" s="306"/>
      <c r="AP58" s="306"/>
      <c r="AQ58" s="306"/>
      <c r="AR58" s="306"/>
      <c r="AS58" s="306">
        <v>0</v>
      </c>
      <c r="AT58" s="306"/>
      <c r="AU58" s="306"/>
      <c r="AV58" s="306"/>
      <c r="AW58" s="306">
        <v>0</v>
      </c>
      <c r="AX58" s="306"/>
      <c r="AY58" s="306"/>
      <c r="AZ58" s="306"/>
      <c r="BA58" s="306">
        <v>0</v>
      </c>
      <c r="BB58" s="306"/>
      <c r="BC58" s="306"/>
      <c r="BD58" s="306"/>
      <c r="BE58" s="306"/>
      <c r="BF58" s="306"/>
      <c r="BG58" s="306"/>
      <c r="BH58" s="307">
        <v>0</v>
      </c>
      <c r="BI58" s="307"/>
      <c r="BJ58" s="307"/>
      <c r="BK58" s="307"/>
      <c r="BO58" s="321"/>
      <c r="BP58" s="321"/>
      <c r="BQ58" s="321"/>
      <c r="BR58" s="321"/>
      <c r="BS58" s="321"/>
      <c r="BT58" s="321"/>
    </row>
    <row r="59" spans="1:73" s="250" customFormat="1" ht="0.75" customHeight="1">
      <c r="A59" s="268"/>
      <c r="B59" s="308"/>
      <c r="C59" s="308"/>
      <c r="D59" s="308"/>
      <c r="E59" s="308"/>
      <c r="F59" s="308"/>
      <c r="G59" s="308"/>
      <c r="H59" s="306"/>
      <c r="I59" s="306"/>
      <c r="J59" s="306"/>
      <c r="K59" s="306"/>
      <c r="L59" s="306"/>
      <c r="M59" s="306"/>
      <c r="N59" s="306"/>
      <c r="O59" s="306"/>
      <c r="P59" s="306"/>
      <c r="Q59" s="306"/>
      <c r="R59" s="306"/>
      <c r="S59" s="306"/>
      <c r="T59" s="306"/>
      <c r="U59" s="306"/>
      <c r="V59" s="306"/>
      <c r="W59" s="306"/>
      <c r="X59" s="306"/>
      <c r="Y59" s="306"/>
      <c r="Z59" s="306"/>
      <c r="AA59" s="307"/>
      <c r="AB59" s="307"/>
      <c r="AC59" s="307"/>
      <c r="AF59" s="308"/>
      <c r="AG59" s="308"/>
      <c r="AH59" s="308"/>
      <c r="AI59" s="308"/>
      <c r="AJ59" s="308"/>
      <c r="AK59" s="308"/>
      <c r="AL59" s="308"/>
      <c r="AM59" s="306"/>
      <c r="AN59" s="306"/>
      <c r="AO59" s="306"/>
      <c r="AP59" s="306"/>
      <c r="AQ59" s="306"/>
      <c r="AR59" s="306"/>
      <c r="AS59" s="306"/>
      <c r="AT59" s="306"/>
      <c r="AU59" s="306"/>
      <c r="AV59" s="306"/>
      <c r="AW59" s="306"/>
      <c r="AX59" s="306"/>
      <c r="AY59" s="306"/>
      <c r="AZ59" s="306"/>
      <c r="BA59" s="306"/>
      <c r="BB59" s="306"/>
      <c r="BC59" s="306"/>
      <c r="BD59" s="306"/>
      <c r="BE59" s="306"/>
      <c r="BF59" s="306"/>
      <c r="BG59" s="306"/>
      <c r="BH59" s="307"/>
      <c r="BI59" s="307"/>
      <c r="BJ59" s="307"/>
      <c r="BK59" s="307"/>
      <c r="BO59" s="309" t="s">
        <v>548</v>
      </c>
      <c r="BP59" s="309"/>
      <c r="BQ59" s="309"/>
      <c r="BR59" s="315">
        <v>0</v>
      </c>
      <c r="BS59" s="315"/>
      <c r="BT59" s="315"/>
    </row>
    <row r="60" spans="1:73" s="250" customFormat="1" ht="7.5" customHeight="1">
      <c r="A60" s="268"/>
      <c r="B60" s="308" t="s">
        <v>608</v>
      </c>
      <c r="C60" s="308"/>
      <c r="D60" s="308"/>
      <c r="E60" s="308"/>
      <c r="F60" s="308"/>
      <c r="G60" s="308"/>
      <c r="H60" s="306">
        <v>0</v>
      </c>
      <c r="I60" s="306"/>
      <c r="J60" s="306"/>
      <c r="K60" s="306"/>
      <c r="L60" s="306"/>
      <c r="M60" s="306">
        <v>505.38232189892398</v>
      </c>
      <c r="N60" s="306"/>
      <c r="O60" s="306"/>
      <c r="P60" s="306"/>
      <c r="Q60" s="306">
        <v>0</v>
      </c>
      <c r="R60" s="306"/>
      <c r="S60" s="306"/>
      <c r="T60" s="306"/>
      <c r="U60" s="306">
        <v>505.38232189892398</v>
      </c>
      <c r="V60" s="306"/>
      <c r="W60" s="306"/>
      <c r="X60" s="306"/>
      <c r="Y60" s="306"/>
      <c r="Z60" s="306"/>
      <c r="AA60" s="307">
        <v>1.8664128556555899</v>
      </c>
      <c r="AB60" s="307"/>
      <c r="AC60" s="307"/>
      <c r="AF60" s="308" t="s">
        <v>608</v>
      </c>
      <c r="AG60" s="308"/>
      <c r="AH60" s="308"/>
      <c r="AI60" s="308"/>
      <c r="AJ60" s="308"/>
      <c r="AK60" s="308"/>
      <c r="AL60" s="308"/>
      <c r="AM60" s="306">
        <v>0</v>
      </c>
      <c r="AN60" s="306"/>
      <c r="AO60" s="306"/>
      <c r="AP60" s="306"/>
      <c r="AQ60" s="306"/>
      <c r="AR60" s="306"/>
      <c r="AS60" s="306">
        <v>-1674.4196978366399</v>
      </c>
      <c r="AT60" s="306"/>
      <c r="AU60" s="306"/>
      <c r="AV60" s="306"/>
      <c r="AW60" s="306">
        <v>0</v>
      </c>
      <c r="AX60" s="306"/>
      <c r="AY60" s="306"/>
      <c r="AZ60" s="306"/>
      <c r="BA60" s="306">
        <v>-1674.4196978366399</v>
      </c>
      <c r="BB60" s="306"/>
      <c r="BC60" s="306"/>
      <c r="BD60" s="306"/>
      <c r="BE60" s="306"/>
      <c r="BF60" s="306"/>
      <c r="BG60" s="306"/>
      <c r="BH60" s="307">
        <v>47.356594848700901</v>
      </c>
      <c r="BI60" s="307"/>
      <c r="BJ60" s="307"/>
      <c r="BK60" s="307"/>
      <c r="BO60" s="309"/>
      <c r="BP60" s="309"/>
      <c r="BQ60" s="309"/>
      <c r="BR60" s="315"/>
      <c r="BS60" s="315"/>
      <c r="BT60" s="315"/>
    </row>
    <row r="61" spans="1:73" s="250" customFormat="1" ht="1.5" customHeight="1">
      <c r="A61" s="268"/>
      <c r="B61" s="308" t="s">
        <v>609</v>
      </c>
      <c r="C61" s="308"/>
      <c r="D61" s="308"/>
      <c r="E61" s="308"/>
      <c r="F61" s="308"/>
      <c r="G61" s="308"/>
      <c r="H61" s="306">
        <v>0</v>
      </c>
      <c r="I61" s="306"/>
      <c r="J61" s="306"/>
      <c r="K61" s="306"/>
      <c r="L61" s="306"/>
      <c r="M61" s="306">
        <v>0</v>
      </c>
      <c r="N61" s="306"/>
      <c r="O61" s="306"/>
      <c r="P61" s="306"/>
      <c r="Q61" s="306">
        <v>0</v>
      </c>
      <c r="R61" s="306"/>
      <c r="S61" s="306"/>
      <c r="T61" s="306"/>
      <c r="U61" s="306">
        <v>0</v>
      </c>
      <c r="V61" s="306"/>
      <c r="W61" s="306"/>
      <c r="X61" s="306"/>
      <c r="Y61" s="306"/>
      <c r="Z61" s="306"/>
      <c r="AA61" s="307">
        <v>0</v>
      </c>
      <c r="AB61" s="307"/>
      <c r="AC61" s="307"/>
      <c r="AF61" s="308" t="s">
        <v>609</v>
      </c>
      <c r="AG61" s="308"/>
      <c r="AH61" s="308"/>
      <c r="AI61" s="308"/>
      <c r="AJ61" s="308"/>
      <c r="AK61" s="308"/>
      <c r="AL61" s="308"/>
      <c r="AM61" s="306">
        <v>0</v>
      </c>
      <c r="AN61" s="306"/>
      <c r="AO61" s="306"/>
      <c r="AP61" s="306"/>
      <c r="AQ61" s="306"/>
      <c r="AR61" s="306"/>
      <c r="AS61" s="306">
        <v>0</v>
      </c>
      <c r="AT61" s="306"/>
      <c r="AU61" s="306"/>
      <c r="AV61" s="306"/>
      <c r="AW61" s="306">
        <v>0</v>
      </c>
      <c r="AX61" s="306"/>
      <c r="AY61" s="306"/>
      <c r="AZ61" s="306"/>
      <c r="BA61" s="306">
        <v>0</v>
      </c>
      <c r="BB61" s="306"/>
      <c r="BC61" s="306"/>
      <c r="BD61" s="306"/>
      <c r="BE61" s="306"/>
      <c r="BF61" s="306"/>
      <c r="BG61" s="306"/>
      <c r="BH61" s="307">
        <v>0</v>
      </c>
      <c r="BI61" s="307"/>
      <c r="BJ61" s="307"/>
      <c r="BK61" s="307"/>
      <c r="BO61" s="309"/>
      <c r="BP61" s="309"/>
      <c r="BQ61" s="309"/>
      <c r="BR61" s="315"/>
      <c r="BS61" s="315"/>
      <c r="BT61" s="315"/>
    </row>
    <row r="62" spans="1:73" s="250" customFormat="1" ht="6.75" customHeight="1">
      <c r="A62" s="268"/>
      <c r="B62" s="308"/>
      <c r="C62" s="308"/>
      <c r="D62" s="308"/>
      <c r="E62" s="308"/>
      <c r="F62" s="308"/>
      <c r="G62" s="308"/>
      <c r="H62" s="306"/>
      <c r="I62" s="306"/>
      <c r="J62" s="306"/>
      <c r="K62" s="306"/>
      <c r="L62" s="306"/>
      <c r="M62" s="306"/>
      <c r="N62" s="306"/>
      <c r="O62" s="306"/>
      <c r="P62" s="306"/>
      <c r="Q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7"/>
      <c r="AB62" s="307"/>
      <c r="AC62" s="307"/>
      <c r="AF62" s="308"/>
      <c r="AG62" s="308"/>
      <c r="AH62" s="308"/>
      <c r="AI62" s="308"/>
      <c r="AJ62" s="308"/>
      <c r="AK62" s="308"/>
      <c r="AL62" s="308"/>
      <c r="AM62" s="306"/>
      <c r="AN62" s="306"/>
      <c r="AO62" s="306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/>
      <c r="BF62" s="306"/>
      <c r="BG62" s="306"/>
      <c r="BH62" s="307"/>
      <c r="BI62" s="307"/>
      <c r="BJ62" s="307"/>
      <c r="BK62" s="307"/>
      <c r="BO62" s="309" t="s">
        <v>587</v>
      </c>
      <c r="BP62" s="309"/>
      <c r="BQ62" s="309"/>
      <c r="BR62" s="315">
        <v>0</v>
      </c>
      <c r="BS62" s="315"/>
      <c r="BT62" s="315"/>
    </row>
    <row r="63" spans="1:73" s="250" customFormat="1" ht="3" customHeight="1">
      <c r="A63" s="268"/>
      <c r="B63" s="308" t="s">
        <v>610</v>
      </c>
      <c r="C63" s="308"/>
      <c r="D63" s="308"/>
      <c r="E63" s="308"/>
      <c r="F63" s="308"/>
      <c r="G63" s="308"/>
      <c r="H63" s="306">
        <v>0</v>
      </c>
      <c r="I63" s="306"/>
      <c r="J63" s="306"/>
      <c r="K63" s="306"/>
      <c r="L63" s="306"/>
      <c r="M63" s="306">
        <v>0</v>
      </c>
      <c r="N63" s="306"/>
      <c r="O63" s="306"/>
      <c r="P63" s="306"/>
      <c r="Q63" s="306">
        <v>0</v>
      </c>
      <c r="R63" s="306"/>
      <c r="S63" s="306"/>
      <c r="T63" s="306"/>
      <c r="U63" s="306">
        <v>0</v>
      </c>
      <c r="V63" s="306"/>
      <c r="W63" s="306"/>
      <c r="X63" s="306"/>
      <c r="Y63" s="306"/>
      <c r="Z63" s="306"/>
      <c r="AA63" s="307">
        <v>0</v>
      </c>
      <c r="AB63" s="307"/>
      <c r="AC63" s="307"/>
      <c r="AF63" s="308" t="s">
        <v>610</v>
      </c>
      <c r="AG63" s="308"/>
      <c r="AH63" s="308"/>
      <c r="AI63" s="308"/>
      <c r="AJ63" s="308"/>
      <c r="AK63" s="308"/>
      <c r="AL63" s="308"/>
      <c r="AM63" s="306">
        <v>0</v>
      </c>
      <c r="AN63" s="306"/>
      <c r="AO63" s="306"/>
      <c r="AP63" s="306"/>
      <c r="AQ63" s="306"/>
      <c r="AR63" s="306"/>
      <c r="AS63" s="306">
        <v>0</v>
      </c>
      <c r="AT63" s="306"/>
      <c r="AU63" s="306"/>
      <c r="AV63" s="306"/>
      <c r="AW63" s="306">
        <v>0</v>
      </c>
      <c r="AX63" s="306"/>
      <c r="AY63" s="306"/>
      <c r="AZ63" s="306"/>
      <c r="BA63" s="306">
        <v>0</v>
      </c>
      <c r="BB63" s="306"/>
      <c r="BC63" s="306"/>
      <c r="BD63" s="306"/>
      <c r="BE63" s="306"/>
      <c r="BF63" s="306"/>
      <c r="BG63" s="306"/>
      <c r="BH63" s="307">
        <v>0</v>
      </c>
      <c r="BI63" s="307"/>
      <c r="BJ63" s="307"/>
      <c r="BK63" s="307"/>
      <c r="BO63" s="309"/>
      <c r="BP63" s="309"/>
      <c r="BQ63" s="309"/>
      <c r="BR63" s="315"/>
      <c r="BS63" s="315"/>
      <c r="BT63" s="315"/>
    </row>
    <row r="64" spans="1:73" s="250" customFormat="1" ht="5.25" customHeight="1">
      <c r="A64" s="268"/>
      <c r="B64" s="308"/>
      <c r="C64" s="308"/>
      <c r="D64" s="308"/>
      <c r="E64" s="308"/>
      <c r="F64" s="308"/>
      <c r="G64" s="308"/>
      <c r="H64" s="306"/>
      <c r="I64" s="306"/>
      <c r="J64" s="306"/>
      <c r="K64" s="306"/>
      <c r="L64" s="306"/>
      <c r="M64" s="306"/>
      <c r="N64" s="306"/>
      <c r="O64" s="306"/>
      <c r="P64" s="306"/>
      <c r="Q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7"/>
      <c r="AB64" s="307"/>
      <c r="AC64" s="307"/>
      <c r="AF64" s="308"/>
      <c r="AG64" s="308"/>
      <c r="AH64" s="308"/>
      <c r="AI64" s="308"/>
      <c r="AJ64" s="308"/>
      <c r="AK64" s="308"/>
      <c r="AL64" s="308"/>
      <c r="AM64" s="306"/>
      <c r="AN64" s="306"/>
      <c r="AO64" s="306"/>
      <c r="AP64" s="306"/>
      <c r="AQ64" s="306"/>
      <c r="AR64" s="306"/>
      <c r="AS64" s="306"/>
      <c r="AT64" s="306"/>
      <c r="AU64" s="306"/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6"/>
      <c r="BH64" s="307"/>
      <c r="BI64" s="307"/>
      <c r="BJ64" s="307"/>
      <c r="BK64" s="307"/>
      <c r="BO64" s="309" t="s">
        <v>608</v>
      </c>
      <c r="BP64" s="309"/>
      <c r="BQ64" s="309"/>
      <c r="BR64" s="315">
        <v>1030.8999888962096</v>
      </c>
      <c r="BS64" s="315"/>
      <c r="BT64" s="315"/>
    </row>
    <row r="65" spans="1:72" s="250" customFormat="1" ht="4.5" customHeight="1">
      <c r="A65" s="268"/>
      <c r="B65" s="308" t="s">
        <v>611</v>
      </c>
      <c r="C65" s="308"/>
      <c r="D65" s="308"/>
      <c r="E65" s="308"/>
      <c r="F65" s="308"/>
      <c r="G65" s="308"/>
      <c r="H65" s="306">
        <v>0</v>
      </c>
      <c r="I65" s="306"/>
      <c r="J65" s="306"/>
      <c r="K65" s="306"/>
      <c r="L65" s="306"/>
      <c r="M65" s="306">
        <v>0</v>
      </c>
      <c r="N65" s="306"/>
      <c r="O65" s="306"/>
      <c r="P65" s="306"/>
      <c r="Q65" s="306">
        <v>0</v>
      </c>
      <c r="R65" s="306"/>
      <c r="S65" s="306"/>
      <c r="T65" s="306"/>
      <c r="U65" s="306">
        <v>0</v>
      </c>
      <c r="V65" s="306"/>
      <c r="W65" s="306"/>
      <c r="X65" s="306"/>
      <c r="Y65" s="306"/>
      <c r="Z65" s="306"/>
      <c r="AA65" s="307">
        <v>0</v>
      </c>
      <c r="AB65" s="307"/>
      <c r="AC65" s="307"/>
      <c r="AF65" s="308" t="s">
        <v>611</v>
      </c>
      <c r="AG65" s="308"/>
      <c r="AH65" s="308"/>
      <c r="AI65" s="308"/>
      <c r="AJ65" s="308"/>
      <c r="AK65" s="308"/>
      <c r="AL65" s="308"/>
      <c r="AM65" s="306">
        <v>0</v>
      </c>
      <c r="AN65" s="306"/>
      <c r="AO65" s="306"/>
      <c r="AP65" s="306"/>
      <c r="AQ65" s="306"/>
      <c r="AR65" s="306"/>
      <c r="AS65" s="306">
        <v>0</v>
      </c>
      <c r="AT65" s="306"/>
      <c r="AU65" s="306"/>
      <c r="AV65" s="306"/>
      <c r="AW65" s="306">
        <v>0</v>
      </c>
      <c r="AX65" s="306"/>
      <c r="AY65" s="306"/>
      <c r="AZ65" s="306"/>
      <c r="BA65" s="306">
        <v>0</v>
      </c>
      <c r="BB65" s="306"/>
      <c r="BC65" s="306"/>
      <c r="BD65" s="306"/>
      <c r="BE65" s="306"/>
      <c r="BF65" s="306"/>
      <c r="BG65" s="306"/>
      <c r="BH65" s="307">
        <v>0</v>
      </c>
      <c r="BI65" s="307"/>
      <c r="BJ65" s="307"/>
      <c r="BK65" s="307"/>
      <c r="BO65" s="309"/>
      <c r="BP65" s="309"/>
      <c r="BQ65" s="309"/>
      <c r="BR65" s="315"/>
      <c r="BS65" s="315"/>
      <c r="BT65" s="315"/>
    </row>
    <row r="66" spans="1:72" s="250" customFormat="1" ht="3" customHeight="1">
      <c r="A66" s="268"/>
      <c r="B66" s="308"/>
      <c r="C66" s="308"/>
      <c r="D66" s="308"/>
      <c r="E66" s="308"/>
      <c r="F66" s="308"/>
      <c r="G66" s="308"/>
      <c r="H66" s="306"/>
      <c r="I66" s="306"/>
      <c r="J66" s="306"/>
      <c r="K66" s="306"/>
      <c r="L66" s="306"/>
      <c r="M66" s="306"/>
      <c r="N66" s="306"/>
      <c r="O66" s="306"/>
      <c r="P66" s="306"/>
      <c r="Q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7"/>
      <c r="AB66" s="307"/>
      <c r="AC66" s="307"/>
      <c r="AF66" s="308"/>
      <c r="AG66" s="308"/>
      <c r="AH66" s="308"/>
      <c r="AI66" s="308"/>
      <c r="AJ66" s="308"/>
      <c r="AK66" s="308"/>
      <c r="AL66" s="308"/>
      <c r="AM66" s="306"/>
      <c r="AN66" s="306"/>
      <c r="AO66" s="306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/>
      <c r="BF66" s="306"/>
      <c r="BG66" s="306"/>
      <c r="BH66" s="307"/>
      <c r="BI66" s="307"/>
      <c r="BJ66" s="307"/>
      <c r="BK66" s="307"/>
      <c r="BO66" s="309" t="s">
        <v>612</v>
      </c>
      <c r="BP66" s="309"/>
      <c r="BQ66" s="309"/>
      <c r="BR66" s="315">
        <v>0</v>
      </c>
      <c r="BS66" s="315"/>
      <c r="BT66" s="315"/>
    </row>
    <row r="67" spans="1:72" s="250" customFormat="1" ht="6.75" customHeight="1">
      <c r="A67" s="268"/>
      <c r="B67" s="308" t="s">
        <v>613</v>
      </c>
      <c r="C67" s="308"/>
      <c r="D67" s="308"/>
      <c r="E67" s="308"/>
      <c r="F67" s="308"/>
      <c r="G67" s="308"/>
      <c r="H67" s="306">
        <v>0</v>
      </c>
      <c r="I67" s="306"/>
      <c r="J67" s="306"/>
      <c r="K67" s="306"/>
      <c r="L67" s="306"/>
      <c r="M67" s="306">
        <v>0</v>
      </c>
      <c r="N67" s="306"/>
      <c r="O67" s="306"/>
      <c r="P67" s="306"/>
      <c r="Q67" s="306">
        <v>0</v>
      </c>
      <c r="R67" s="306"/>
      <c r="S67" s="306"/>
      <c r="T67" s="306"/>
      <c r="U67" s="306">
        <v>0</v>
      </c>
      <c r="V67" s="306"/>
      <c r="W67" s="306"/>
      <c r="X67" s="306"/>
      <c r="Y67" s="306"/>
      <c r="Z67" s="306"/>
      <c r="AA67" s="307">
        <v>0</v>
      </c>
      <c r="AB67" s="307"/>
      <c r="AC67" s="307"/>
      <c r="AF67" s="308" t="s">
        <v>613</v>
      </c>
      <c r="AG67" s="308"/>
      <c r="AH67" s="308"/>
      <c r="AI67" s="308"/>
      <c r="AJ67" s="308"/>
      <c r="AK67" s="308"/>
      <c r="AL67" s="308"/>
      <c r="AM67" s="306">
        <v>0</v>
      </c>
      <c r="AN67" s="306"/>
      <c r="AO67" s="306"/>
      <c r="AP67" s="306"/>
      <c r="AQ67" s="306"/>
      <c r="AR67" s="306"/>
      <c r="AS67" s="306">
        <v>0</v>
      </c>
      <c r="AT67" s="306"/>
      <c r="AU67" s="306"/>
      <c r="AV67" s="306"/>
      <c r="AW67" s="306">
        <v>0</v>
      </c>
      <c r="AX67" s="306"/>
      <c r="AY67" s="306"/>
      <c r="AZ67" s="306"/>
      <c r="BA67" s="306">
        <v>0</v>
      </c>
      <c r="BB67" s="306"/>
      <c r="BC67" s="306"/>
      <c r="BD67" s="306"/>
      <c r="BE67" s="306"/>
      <c r="BF67" s="306"/>
      <c r="BG67" s="306"/>
      <c r="BH67" s="307">
        <v>0</v>
      </c>
      <c r="BI67" s="307"/>
      <c r="BJ67" s="307"/>
      <c r="BK67" s="307"/>
      <c r="BO67" s="309"/>
      <c r="BP67" s="309"/>
      <c r="BQ67" s="309"/>
      <c r="BR67" s="315"/>
      <c r="BS67" s="315"/>
      <c r="BT67" s="315"/>
    </row>
    <row r="68" spans="1:72" s="250" customFormat="1" ht="1.5" customHeight="1">
      <c r="A68" s="268"/>
      <c r="B68" s="308"/>
      <c r="C68" s="308"/>
      <c r="D68" s="308"/>
      <c r="E68" s="308"/>
      <c r="F68" s="308"/>
      <c r="G68" s="308"/>
      <c r="H68" s="306"/>
      <c r="I68" s="306"/>
      <c r="J68" s="306"/>
      <c r="K68" s="306"/>
      <c r="L68" s="306"/>
      <c r="M68" s="306"/>
      <c r="N68" s="306"/>
      <c r="O68" s="306"/>
      <c r="P68" s="306"/>
      <c r="Q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7"/>
      <c r="AB68" s="307"/>
      <c r="AC68" s="307"/>
      <c r="AF68" s="308"/>
      <c r="AG68" s="308"/>
      <c r="AH68" s="308"/>
      <c r="AI68" s="308"/>
      <c r="AJ68" s="308"/>
      <c r="AK68" s="308"/>
      <c r="AL68" s="308"/>
      <c r="AM68" s="306"/>
      <c r="AN68" s="306"/>
      <c r="AO68" s="306"/>
      <c r="AP68" s="306"/>
      <c r="AQ68" s="306"/>
      <c r="AR68" s="306"/>
      <c r="AS68" s="306"/>
      <c r="AT68" s="306"/>
      <c r="AU68" s="306"/>
      <c r="AV68" s="306"/>
      <c r="AW68" s="306"/>
      <c r="AX68" s="306"/>
      <c r="AY68" s="306"/>
      <c r="AZ68" s="306"/>
      <c r="BA68" s="306"/>
      <c r="BB68" s="306"/>
      <c r="BC68" s="306"/>
      <c r="BD68" s="306"/>
      <c r="BE68" s="306"/>
      <c r="BF68" s="306"/>
      <c r="BG68" s="306"/>
      <c r="BH68" s="307"/>
      <c r="BI68" s="307"/>
      <c r="BJ68" s="307"/>
      <c r="BK68" s="307"/>
      <c r="BO68" s="309" t="s">
        <v>590</v>
      </c>
      <c r="BP68" s="309"/>
      <c r="BQ68" s="309"/>
      <c r="BR68" s="315">
        <v>0</v>
      </c>
      <c r="BS68" s="315"/>
      <c r="BT68" s="315"/>
    </row>
    <row r="69" spans="1:72" s="250" customFormat="1" ht="7.5" customHeight="1">
      <c r="A69" s="268"/>
      <c r="B69" s="308" t="s">
        <v>614</v>
      </c>
      <c r="C69" s="308"/>
      <c r="D69" s="308"/>
      <c r="E69" s="308"/>
      <c r="F69" s="308"/>
      <c r="G69" s="308"/>
      <c r="H69" s="306">
        <v>0</v>
      </c>
      <c r="I69" s="306"/>
      <c r="J69" s="306"/>
      <c r="K69" s="306"/>
      <c r="L69" s="306"/>
      <c r="M69" s="306">
        <v>0</v>
      </c>
      <c r="N69" s="306"/>
      <c r="O69" s="306"/>
      <c r="P69" s="306"/>
      <c r="Q69" s="306">
        <v>0</v>
      </c>
      <c r="R69" s="306"/>
      <c r="S69" s="306"/>
      <c r="T69" s="306"/>
      <c r="U69" s="306">
        <v>0</v>
      </c>
      <c r="V69" s="306"/>
      <c r="W69" s="306"/>
      <c r="X69" s="306"/>
      <c r="Y69" s="306"/>
      <c r="Z69" s="306"/>
      <c r="AA69" s="307">
        <v>0</v>
      </c>
      <c r="AB69" s="307"/>
      <c r="AC69" s="307"/>
      <c r="AF69" s="308" t="s">
        <v>614</v>
      </c>
      <c r="AG69" s="308"/>
      <c r="AH69" s="308"/>
      <c r="AI69" s="308"/>
      <c r="AJ69" s="308"/>
      <c r="AK69" s="308"/>
      <c r="AL69" s="308"/>
      <c r="AM69" s="306">
        <v>0</v>
      </c>
      <c r="AN69" s="306"/>
      <c r="AO69" s="306"/>
      <c r="AP69" s="306"/>
      <c r="AQ69" s="306"/>
      <c r="AR69" s="306"/>
      <c r="AS69" s="306">
        <v>0</v>
      </c>
      <c r="AT69" s="306"/>
      <c r="AU69" s="306"/>
      <c r="AV69" s="306"/>
      <c r="AW69" s="306">
        <v>0</v>
      </c>
      <c r="AX69" s="306"/>
      <c r="AY69" s="306"/>
      <c r="AZ69" s="306"/>
      <c r="BA69" s="306">
        <v>0</v>
      </c>
      <c r="BB69" s="306"/>
      <c r="BC69" s="306"/>
      <c r="BD69" s="306"/>
      <c r="BE69" s="306"/>
      <c r="BF69" s="306"/>
      <c r="BG69" s="306"/>
      <c r="BH69" s="307">
        <v>0</v>
      </c>
      <c r="BI69" s="307"/>
      <c r="BJ69" s="307"/>
      <c r="BK69" s="307"/>
      <c r="BO69" s="309"/>
      <c r="BP69" s="309"/>
      <c r="BQ69" s="309"/>
      <c r="BR69" s="315"/>
      <c r="BS69" s="315"/>
      <c r="BT69" s="315"/>
    </row>
    <row r="70" spans="1:72" s="250" customFormat="1" ht="1.5" customHeight="1">
      <c r="A70" s="268"/>
      <c r="B70" s="308" t="s">
        <v>615</v>
      </c>
      <c r="C70" s="308"/>
      <c r="D70" s="308"/>
      <c r="E70" s="308"/>
      <c r="F70" s="308"/>
      <c r="G70" s="308"/>
      <c r="H70" s="306">
        <v>0</v>
      </c>
      <c r="I70" s="306"/>
      <c r="J70" s="306"/>
      <c r="K70" s="306"/>
      <c r="L70" s="306"/>
      <c r="M70" s="306">
        <v>-27.007649872719998</v>
      </c>
      <c r="N70" s="306"/>
      <c r="O70" s="306"/>
      <c r="P70" s="306"/>
      <c r="Q70" s="306">
        <v>0</v>
      </c>
      <c r="R70" s="306"/>
      <c r="S70" s="306"/>
      <c r="T70" s="306"/>
      <c r="U70" s="306">
        <v>-27.007649872719998</v>
      </c>
      <c r="V70" s="306"/>
      <c r="W70" s="306"/>
      <c r="X70" s="306"/>
      <c r="Y70" s="306"/>
      <c r="Z70" s="306"/>
      <c r="AA70" s="307">
        <v>-9.9741171662057204E-2</v>
      </c>
      <c r="AB70" s="307"/>
      <c r="AC70" s="307"/>
      <c r="AF70" s="308" t="s">
        <v>615</v>
      </c>
      <c r="AG70" s="308"/>
      <c r="AH70" s="308"/>
      <c r="AI70" s="308"/>
      <c r="AJ70" s="308"/>
      <c r="AK70" s="308"/>
      <c r="AL70" s="308"/>
      <c r="AM70" s="306">
        <v>0</v>
      </c>
      <c r="AN70" s="306"/>
      <c r="AO70" s="306"/>
      <c r="AP70" s="306"/>
      <c r="AQ70" s="306"/>
      <c r="AR70" s="306"/>
      <c r="AS70" s="306">
        <v>-3.6298025381799999</v>
      </c>
      <c r="AT70" s="306"/>
      <c r="AU70" s="306"/>
      <c r="AV70" s="306"/>
      <c r="AW70" s="306">
        <v>0</v>
      </c>
      <c r="AX70" s="306"/>
      <c r="AY70" s="306"/>
      <c r="AZ70" s="306"/>
      <c r="BA70" s="306">
        <v>-3.6298025381799999</v>
      </c>
      <c r="BB70" s="306"/>
      <c r="BC70" s="306"/>
      <c r="BD70" s="306"/>
      <c r="BE70" s="306"/>
      <c r="BF70" s="306"/>
      <c r="BG70" s="306"/>
      <c r="BH70" s="307">
        <v>0.102659499528981</v>
      </c>
      <c r="BI70" s="307"/>
      <c r="BJ70" s="307"/>
      <c r="BK70" s="307"/>
      <c r="BO70" s="309"/>
      <c r="BP70" s="309"/>
      <c r="BQ70" s="309"/>
      <c r="BR70" s="315"/>
      <c r="BS70" s="315"/>
      <c r="BT70" s="315"/>
    </row>
    <row r="71" spans="1:72" s="250" customFormat="1" ht="6.75" customHeight="1">
      <c r="A71" s="268"/>
      <c r="B71" s="308"/>
      <c r="C71" s="308"/>
      <c r="D71" s="308"/>
      <c r="E71" s="308"/>
      <c r="F71" s="308"/>
      <c r="G71" s="308"/>
      <c r="H71" s="306"/>
      <c r="I71" s="306"/>
      <c r="J71" s="306"/>
      <c r="K71" s="306"/>
      <c r="L71" s="306"/>
      <c r="M71" s="306"/>
      <c r="N71" s="306"/>
      <c r="O71" s="306"/>
      <c r="P71" s="306"/>
      <c r="Q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7"/>
      <c r="AB71" s="307"/>
      <c r="AC71" s="307"/>
      <c r="AF71" s="308"/>
      <c r="AG71" s="308"/>
      <c r="AH71" s="308"/>
      <c r="AI71" s="308"/>
      <c r="AJ71" s="308"/>
      <c r="AK71" s="308"/>
      <c r="AL71" s="308"/>
      <c r="AM71" s="306"/>
      <c r="AN71" s="306"/>
      <c r="AO71" s="306"/>
      <c r="AP71" s="306"/>
      <c r="AQ71" s="306"/>
      <c r="AR71" s="306"/>
      <c r="AS71" s="306"/>
      <c r="AT71" s="306"/>
      <c r="AU71" s="306"/>
      <c r="AV71" s="306"/>
      <c r="AW71" s="306"/>
      <c r="AX71" s="306"/>
      <c r="AY71" s="306"/>
      <c r="AZ71" s="306"/>
      <c r="BA71" s="306"/>
      <c r="BB71" s="306"/>
      <c r="BC71" s="306"/>
      <c r="BD71" s="306"/>
      <c r="BE71" s="306"/>
      <c r="BF71" s="306"/>
      <c r="BG71" s="306"/>
      <c r="BH71" s="307"/>
      <c r="BI71" s="307"/>
      <c r="BJ71" s="307"/>
      <c r="BK71" s="307"/>
      <c r="BO71" s="309" t="s">
        <v>549</v>
      </c>
      <c r="BP71" s="309"/>
      <c r="BQ71" s="309"/>
      <c r="BR71" s="315">
        <v>304.99999435825919</v>
      </c>
      <c r="BS71" s="315"/>
      <c r="BT71" s="315"/>
    </row>
    <row r="72" spans="1:72" s="250" customFormat="1" ht="3" customHeight="1">
      <c r="A72" s="268"/>
      <c r="B72" s="323" t="s">
        <v>616</v>
      </c>
      <c r="C72" s="323"/>
      <c r="D72" s="323"/>
      <c r="E72" s="323"/>
      <c r="F72" s="323"/>
      <c r="G72" s="323"/>
      <c r="H72" s="306">
        <v>3056.3789417454418</v>
      </c>
      <c r="I72" s="306"/>
      <c r="J72" s="306"/>
      <c r="K72" s="306"/>
      <c r="L72" s="306"/>
      <c r="M72" s="306">
        <v>8421.8239416419783</v>
      </c>
      <c r="N72" s="306"/>
      <c r="O72" s="306"/>
      <c r="P72" s="306"/>
      <c r="Q72" s="306">
        <v>2305.4853904577162</v>
      </c>
      <c r="R72" s="306"/>
      <c r="S72" s="306"/>
      <c r="T72" s="306"/>
      <c r="U72" s="306">
        <v>13783.688277257279</v>
      </c>
      <c r="V72" s="306"/>
      <c r="W72" s="306"/>
      <c r="X72" s="306"/>
      <c r="Y72" s="306"/>
      <c r="Z72" s="306"/>
      <c r="AA72" s="310">
        <v>100</v>
      </c>
      <c r="AB72" s="310"/>
      <c r="AC72" s="310"/>
      <c r="AF72" s="323" t="s">
        <v>616</v>
      </c>
      <c r="AG72" s="323"/>
      <c r="AH72" s="323"/>
      <c r="AI72" s="323"/>
      <c r="AJ72" s="323"/>
      <c r="AK72" s="323"/>
      <c r="AL72" s="323"/>
      <c r="AM72" s="306">
        <v>-1115.8062956124199</v>
      </c>
      <c r="AN72" s="306"/>
      <c r="AO72" s="306"/>
      <c r="AP72" s="306"/>
      <c r="AQ72" s="306"/>
      <c r="AR72" s="306"/>
      <c r="AS72" s="306">
        <v>-2395.3160408019198</v>
      </c>
      <c r="AT72" s="306"/>
      <c r="AU72" s="306"/>
      <c r="AV72" s="306"/>
      <c r="AW72" s="306">
        <v>0</v>
      </c>
      <c r="AX72" s="306"/>
      <c r="AY72" s="306"/>
      <c r="AZ72" s="306"/>
      <c r="BA72" s="306">
        <v>-3535.7687840230601</v>
      </c>
      <c r="BB72" s="306"/>
      <c r="BC72" s="306"/>
      <c r="BD72" s="306"/>
      <c r="BE72" s="306"/>
      <c r="BF72" s="306"/>
      <c r="BG72" s="306"/>
      <c r="BH72" s="310">
        <v>100</v>
      </c>
      <c r="BI72" s="310"/>
      <c r="BJ72" s="310"/>
      <c r="BK72" s="310"/>
      <c r="BO72" s="309"/>
      <c r="BP72" s="309"/>
      <c r="BQ72" s="309"/>
      <c r="BR72" s="315"/>
      <c r="BS72" s="315"/>
      <c r="BT72" s="315"/>
    </row>
    <row r="73" spans="1:72" s="250" customFormat="1" ht="5.25" customHeight="1">
      <c r="A73" s="268"/>
      <c r="B73" s="323"/>
      <c r="C73" s="323"/>
      <c r="D73" s="323"/>
      <c r="E73" s="323"/>
      <c r="F73" s="323"/>
      <c r="G73" s="323"/>
      <c r="H73" s="306"/>
      <c r="I73" s="306"/>
      <c r="J73" s="306"/>
      <c r="K73" s="306"/>
      <c r="L73" s="306"/>
      <c r="M73" s="306"/>
      <c r="N73" s="306"/>
      <c r="O73" s="306"/>
      <c r="P73" s="306"/>
      <c r="Q73" s="306"/>
      <c r="R73" s="306"/>
      <c r="S73" s="306"/>
      <c r="T73" s="306"/>
      <c r="U73" s="306"/>
      <c r="V73" s="306"/>
      <c r="W73" s="306"/>
      <c r="X73" s="306"/>
      <c r="Y73" s="306"/>
      <c r="Z73" s="306"/>
      <c r="AA73" s="310"/>
      <c r="AB73" s="310"/>
      <c r="AC73" s="310"/>
      <c r="AF73" s="323"/>
      <c r="AG73" s="323"/>
      <c r="AH73" s="323"/>
      <c r="AI73" s="323"/>
      <c r="AJ73" s="323"/>
      <c r="AK73" s="323"/>
      <c r="AL73" s="323"/>
      <c r="AM73" s="306"/>
      <c r="AN73" s="306"/>
      <c r="AO73" s="306"/>
      <c r="AP73" s="306"/>
      <c r="AQ73" s="306"/>
      <c r="AR73" s="306"/>
      <c r="AS73" s="306"/>
      <c r="AT73" s="306"/>
      <c r="AU73" s="306"/>
      <c r="AV73" s="306"/>
      <c r="AW73" s="306"/>
      <c r="AX73" s="306"/>
      <c r="AY73" s="306"/>
      <c r="AZ73" s="306"/>
      <c r="BA73" s="306"/>
      <c r="BB73" s="306"/>
      <c r="BC73" s="306"/>
      <c r="BD73" s="306"/>
      <c r="BE73" s="306"/>
      <c r="BF73" s="306"/>
      <c r="BG73" s="306"/>
      <c r="BH73" s="310"/>
      <c r="BI73" s="310"/>
      <c r="BJ73" s="310"/>
      <c r="BK73" s="310"/>
      <c r="BO73" s="309" t="s">
        <v>592</v>
      </c>
      <c r="BP73" s="309"/>
      <c r="BQ73" s="309"/>
      <c r="BR73" s="315">
        <v>0</v>
      </c>
      <c r="BS73" s="315"/>
      <c r="BT73" s="315"/>
    </row>
    <row r="74" spans="1:72" s="250" customFormat="1" ht="4.5" customHeight="1">
      <c r="A74" s="268"/>
      <c r="B74" s="308" t="s">
        <v>617</v>
      </c>
      <c r="C74" s="308"/>
      <c r="D74" s="308"/>
      <c r="E74" s="308"/>
      <c r="F74" s="308"/>
      <c r="G74" s="308"/>
      <c r="H74" s="306">
        <v>13294.046446199998</v>
      </c>
      <c r="I74" s="306"/>
      <c r="J74" s="306"/>
      <c r="K74" s="306"/>
      <c r="L74" s="306"/>
      <c r="M74" s="306">
        <v>0</v>
      </c>
      <c r="N74" s="306"/>
      <c r="O74" s="306"/>
      <c r="P74" s="306"/>
      <c r="Q74" s="306">
        <v>0</v>
      </c>
      <c r="R74" s="306"/>
      <c r="S74" s="306"/>
      <c r="T74" s="306"/>
      <c r="U74" s="306">
        <v>13294.046446199998</v>
      </c>
      <c r="V74" s="306"/>
      <c r="W74" s="306"/>
      <c r="X74" s="306"/>
      <c r="Y74" s="306"/>
      <c r="Z74" s="306"/>
      <c r="AA74" s="349" t="s">
        <v>0</v>
      </c>
      <c r="AB74" s="349"/>
      <c r="AC74" s="349"/>
      <c r="AF74" s="308" t="s">
        <v>617</v>
      </c>
      <c r="AG74" s="308"/>
      <c r="AH74" s="308"/>
      <c r="AI74" s="308"/>
      <c r="AJ74" s="308"/>
      <c r="AK74" s="308"/>
      <c r="AL74" s="308"/>
      <c r="AM74" s="306">
        <v>0</v>
      </c>
      <c r="AN74" s="306"/>
      <c r="AO74" s="306"/>
      <c r="AP74" s="306"/>
      <c r="AQ74" s="306"/>
      <c r="AR74" s="306"/>
      <c r="AS74" s="306">
        <v>0</v>
      </c>
      <c r="AT74" s="306"/>
      <c r="AU74" s="306"/>
      <c r="AV74" s="306"/>
      <c r="AW74" s="306">
        <v>0</v>
      </c>
      <c r="AX74" s="306"/>
      <c r="AY74" s="306"/>
      <c r="AZ74" s="306"/>
      <c r="BA74" s="306">
        <v>0</v>
      </c>
      <c r="BB74" s="306"/>
      <c r="BC74" s="306"/>
      <c r="BD74" s="306"/>
      <c r="BE74" s="306"/>
      <c r="BF74" s="306"/>
      <c r="BG74" s="306"/>
      <c r="BH74" s="349" t="s">
        <v>0</v>
      </c>
      <c r="BI74" s="349"/>
      <c r="BJ74" s="349"/>
      <c r="BK74" s="349"/>
      <c r="BO74" s="309"/>
      <c r="BP74" s="309"/>
      <c r="BQ74" s="309"/>
      <c r="BR74" s="315"/>
      <c r="BS74" s="315"/>
      <c r="BT74" s="315"/>
    </row>
    <row r="75" spans="1:72" s="250" customFormat="1" ht="3.75" customHeight="1">
      <c r="A75" s="268"/>
      <c r="B75" s="308"/>
      <c r="C75" s="308"/>
      <c r="D75" s="308"/>
      <c r="E75" s="308"/>
      <c r="F75" s="308"/>
      <c r="G75" s="308"/>
      <c r="H75" s="306"/>
      <c r="I75" s="306"/>
      <c r="J75" s="306"/>
      <c r="K75" s="306"/>
      <c r="L75" s="306"/>
      <c r="M75" s="306"/>
      <c r="N75" s="306"/>
      <c r="O75" s="306"/>
      <c r="P75" s="306"/>
      <c r="Q75" s="306"/>
      <c r="R75" s="306"/>
      <c r="S75" s="306"/>
      <c r="T75" s="306"/>
      <c r="U75" s="306"/>
      <c r="V75" s="306"/>
      <c r="W75" s="306"/>
      <c r="X75" s="306"/>
      <c r="Y75" s="306"/>
      <c r="Z75" s="306"/>
      <c r="AA75" s="349"/>
      <c r="AB75" s="349"/>
      <c r="AC75" s="349"/>
      <c r="AF75" s="308"/>
      <c r="AG75" s="308"/>
      <c r="AH75" s="308"/>
      <c r="AI75" s="308"/>
      <c r="AJ75" s="308"/>
      <c r="AK75" s="308"/>
      <c r="AL75" s="308"/>
      <c r="AM75" s="306"/>
      <c r="AN75" s="306"/>
      <c r="AO75" s="306"/>
      <c r="AP75" s="306"/>
      <c r="AQ75" s="306"/>
      <c r="AR75" s="306"/>
      <c r="AS75" s="306"/>
      <c r="AT75" s="306"/>
      <c r="AU75" s="306"/>
      <c r="AV75" s="306"/>
      <c r="AW75" s="306"/>
      <c r="AX75" s="306"/>
      <c r="AY75" s="306"/>
      <c r="AZ75" s="306"/>
      <c r="BA75" s="306"/>
      <c r="BB75" s="306"/>
      <c r="BC75" s="306"/>
      <c r="BD75" s="306"/>
      <c r="BE75" s="306"/>
      <c r="BF75" s="306"/>
      <c r="BG75" s="306"/>
      <c r="BH75" s="349"/>
      <c r="BI75" s="349"/>
      <c r="BJ75" s="349"/>
      <c r="BK75" s="349"/>
      <c r="BO75" s="309" t="s">
        <v>594</v>
      </c>
      <c r="BP75" s="309"/>
      <c r="BQ75" s="309"/>
      <c r="BR75" s="315">
        <v>304.99999435825919</v>
      </c>
      <c r="BS75" s="315"/>
      <c r="BT75" s="315"/>
    </row>
    <row r="76" spans="1:72" s="250" customFormat="1" ht="6" customHeight="1">
      <c r="A76" s="268"/>
      <c r="BO76" s="309"/>
      <c r="BP76" s="309"/>
      <c r="BQ76" s="309"/>
      <c r="BR76" s="315"/>
      <c r="BS76" s="315"/>
      <c r="BT76" s="315"/>
    </row>
    <row r="77" spans="1:72" s="250" customFormat="1" ht="9.75" customHeight="1">
      <c r="A77" s="268"/>
      <c r="BO77" s="309" t="s">
        <v>595</v>
      </c>
      <c r="BP77" s="309"/>
      <c r="BQ77" s="309"/>
      <c r="BR77" s="315">
        <v>980.99998619479754</v>
      </c>
      <c r="BS77" s="315"/>
      <c r="BT77" s="315"/>
    </row>
    <row r="78" spans="1:72" s="250" customFormat="1" ht="10.5" customHeight="1">
      <c r="A78" s="268"/>
      <c r="BO78" s="309" t="s">
        <v>596</v>
      </c>
      <c r="BP78" s="309"/>
      <c r="BQ78" s="309"/>
      <c r="BR78" s="315">
        <v>0</v>
      </c>
      <c r="BS78" s="315"/>
      <c r="BT78" s="315"/>
    </row>
    <row r="79" spans="1:72" s="250" customFormat="1" ht="3.75" customHeight="1">
      <c r="A79" s="268"/>
      <c r="BO79" s="309" t="s">
        <v>618</v>
      </c>
      <c r="BP79" s="309"/>
      <c r="BQ79" s="309"/>
      <c r="BR79" s="315">
        <v>0</v>
      </c>
      <c r="BS79" s="315"/>
      <c r="BT79" s="315"/>
    </row>
    <row r="80" spans="1:72" s="250" customFormat="1" ht="6" customHeight="1">
      <c r="A80" s="268"/>
      <c r="B80" s="327" t="s">
        <v>619</v>
      </c>
      <c r="C80" s="327"/>
      <c r="D80" s="327"/>
      <c r="E80" s="327"/>
      <c r="F80" s="327"/>
      <c r="G80" s="327"/>
      <c r="H80" s="327"/>
      <c r="I80" s="327"/>
      <c r="J80" s="327"/>
      <c r="K80" s="327"/>
      <c r="L80" s="327"/>
      <c r="M80" s="327"/>
      <c r="N80" s="327"/>
      <c r="O80" s="327"/>
      <c r="P80" s="327"/>
      <c r="Q80" s="327"/>
      <c r="R80" s="327"/>
      <c r="S80" s="327"/>
      <c r="T80" s="327"/>
      <c r="U80" s="327"/>
      <c r="V80" s="327"/>
      <c r="W80" s="327"/>
      <c r="X80" s="327"/>
      <c r="Y80" s="327"/>
      <c r="Z80" s="327"/>
      <c r="AA80" s="327"/>
      <c r="AB80" s="327"/>
      <c r="AC80" s="327"/>
      <c r="AD80" s="327"/>
      <c r="AF80" s="327" t="s">
        <v>620</v>
      </c>
      <c r="AG80" s="327"/>
      <c r="AH80" s="327"/>
      <c r="AI80" s="327"/>
      <c r="AJ80" s="327"/>
      <c r="AK80" s="327"/>
      <c r="AL80" s="327"/>
      <c r="AM80" s="327"/>
      <c r="AN80" s="327"/>
      <c r="AO80" s="327"/>
      <c r="AP80" s="327"/>
      <c r="AQ80" s="327"/>
      <c r="AR80" s="327"/>
      <c r="AS80" s="327"/>
      <c r="AT80" s="327"/>
      <c r="AU80" s="327"/>
      <c r="AV80" s="327"/>
      <c r="AW80" s="327"/>
      <c r="AX80" s="327"/>
      <c r="AY80" s="327"/>
      <c r="AZ80" s="327"/>
      <c r="BA80" s="327"/>
      <c r="BB80" s="327"/>
      <c r="BC80" s="327"/>
      <c r="BD80" s="327"/>
      <c r="BE80" s="327"/>
      <c r="BF80" s="327"/>
      <c r="BG80" s="327"/>
      <c r="BH80" s="327"/>
      <c r="BI80" s="327"/>
      <c r="BJ80" s="327"/>
      <c r="BK80" s="327"/>
      <c r="BL80" s="327"/>
      <c r="BO80" s="309"/>
      <c r="BP80" s="309"/>
      <c r="BQ80" s="309"/>
      <c r="BR80" s="315"/>
      <c r="BS80" s="315"/>
      <c r="BT80" s="315"/>
    </row>
    <row r="81" spans="1:74" s="250" customFormat="1" ht="9" customHeight="1">
      <c r="A81" s="268"/>
      <c r="B81" s="327"/>
      <c r="C81" s="327"/>
      <c r="D81" s="327"/>
      <c r="E81" s="327"/>
      <c r="F81" s="327"/>
      <c r="G81" s="327"/>
      <c r="H81" s="327"/>
      <c r="I81" s="327"/>
      <c r="J81" s="327"/>
      <c r="K81" s="327"/>
      <c r="L81" s="327"/>
      <c r="M81" s="327"/>
      <c r="N81" s="327"/>
      <c r="O81" s="327"/>
      <c r="P81" s="327"/>
      <c r="Q81" s="327"/>
      <c r="R81" s="327"/>
      <c r="S81" s="327"/>
      <c r="T81" s="327"/>
      <c r="U81" s="327"/>
      <c r="V81" s="327"/>
      <c r="W81" s="327"/>
      <c r="X81" s="327"/>
      <c r="Y81" s="327"/>
      <c r="Z81" s="327"/>
      <c r="AA81" s="327"/>
      <c r="AB81" s="327"/>
      <c r="AC81" s="327"/>
      <c r="AD81" s="327"/>
      <c r="AF81" s="327"/>
      <c r="AG81" s="327"/>
      <c r="AH81" s="327"/>
      <c r="AI81" s="327"/>
      <c r="AJ81" s="327"/>
      <c r="AK81" s="327"/>
      <c r="AL81" s="327"/>
      <c r="AM81" s="327"/>
      <c r="AN81" s="327"/>
      <c r="AO81" s="327"/>
      <c r="AP81" s="327"/>
      <c r="AQ81" s="327"/>
      <c r="AR81" s="327"/>
      <c r="AS81" s="327"/>
      <c r="AT81" s="327"/>
      <c r="AU81" s="327"/>
      <c r="AV81" s="327"/>
      <c r="AW81" s="327"/>
      <c r="AX81" s="327"/>
      <c r="AY81" s="327"/>
      <c r="AZ81" s="327"/>
      <c r="BA81" s="327"/>
      <c r="BB81" s="327"/>
      <c r="BC81" s="327"/>
      <c r="BD81" s="327"/>
      <c r="BE81" s="327"/>
      <c r="BF81" s="327"/>
      <c r="BG81" s="327"/>
      <c r="BH81" s="327"/>
      <c r="BI81" s="327"/>
      <c r="BJ81" s="327"/>
      <c r="BK81" s="327"/>
      <c r="BL81" s="327"/>
      <c r="BO81" s="309" t="s">
        <v>599</v>
      </c>
      <c r="BP81" s="309"/>
      <c r="BQ81" s="309"/>
      <c r="BR81" s="315">
        <v>1030.8999888962096</v>
      </c>
      <c r="BS81" s="315"/>
      <c r="BT81" s="315"/>
    </row>
    <row r="82" spans="1:74" s="250" customFormat="1" ht="0.75" customHeight="1">
      <c r="A82" s="268"/>
      <c r="BO82" s="309"/>
      <c r="BP82" s="309"/>
      <c r="BQ82" s="309"/>
      <c r="BR82" s="315"/>
      <c r="BS82" s="315"/>
      <c r="BT82" s="315"/>
    </row>
    <row r="83" spans="1:74" s="250" customFormat="1" ht="1.5" customHeight="1">
      <c r="A83" s="268"/>
      <c r="BO83" s="316" t="s">
        <v>600</v>
      </c>
      <c r="BP83" s="316"/>
      <c r="BQ83" s="316"/>
      <c r="BR83" s="317">
        <v>0</v>
      </c>
      <c r="BS83" s="317"/>
      <c r="BT83" s="317"/>
    </row>
    <row r="84" spans="1:74" s="250" customFormat="1" ht="9" customHeight="1">
      <c r="A84" s="268"/>
      <c r="B84" s="328" t="s">
        <v>621</v>
      </c>
      <c r="C84" s="328"/>
      <c r="D84" s="328"/>
      <c r="E84" s="328"/>
      <c r="F84" s="332">
        <v>1.1486400392836891</v>
      </c>
      <c r="G84" s="332"/>
      <c r="H84" s="332"/>
      <c r="I84" s="332"/>
      <c r="O84" s="328" t="s">
        <v>622</v>
      </c>
      <c r="P84" s="328"/>
      <c r="Q84" s="328"/>
      <c r="R84" s="328"/>
      <c r="S84" s="328"/>
      <c r="T84" s="328"/>
      <c r="U84" s="328"/>
      <c r="V84" s="328"/>
      <c r="W84" s="333">
        <v>10.00108</v>
      </c>
      <c r="X84" s="333"/>
      <c r="Y84" s="333"/>
      <c r="Z84" s="333"/>
      <c r="AA84" s="333"/>
      <c r="AF84" s="328" t="s">
        <v>623</v>
      </c>
      <c r="AG84" s="328"/>
      <c r="AH84" s="328"/>
      <c r="AI84" s="328"/>
      <c r="AJ84" s="328"/>
      <c r="AK84" s="332">
        <v>-3.5357667816786331</v>
      </c>
      <c r="AL84" s="332"/>
      <c r="AM84" s="332"/>
      <c r="AN84" s="332"/>
      <c r="AO84" s="332"/>
      <c r="AU84" s="328" t="s">
        <v>622</v>
      </c>
      <c r="AV84" s="328"/>
      <c r="AW84" s="328"/>
      <c r="AX84" s="328"/>
      <c r="AY84" s="328"/>
      <c r="AZ84" s="328"/>
      <c r="BA84" s="328"/>
      <c r="BB84" s="328"/>
      <c r="BC84" s="333">
        <v>10.00108</v>
      </c>
      <c r="BD84" s="333"/>
      <c r="BE84" s="333"/>
      <c r="BF84" s="333"/>
      <c r="BG84" s="333"/>
      <c r="BH84" s="333"/>
      <c r="BO84" s="316"/>
      <c r="BP84" s="316"/>
      <c r="BQ84" s="316"/>
      <c r="BR84" s="317"/>
      <c r="BS84" s="317"/>
      <c r="BT84" s="317"/>
    </row>
    <row r="85" spans="1:74" s="250" customFormat="1" ht="0.75" customHeight="1">
      <c r="A85" s="268"/>
      <c r="B85" s="328"/>
      <c r="C85" s="328"/>
      <c r="D85" s="328"/>
      <c r="E85" s="328"/>
      <c r="F85" s="332"/>
      <c r="G85" s="332"/>
      <c r="H85" s="332"/>
      <c r="I85" s="332"/>
      <c r="O85" s="328"/>
      <c r="P85" s="328"/>
      <c r="Q85" s="328"/>
      <c r="R85" s="328"/>
      <c r="S85" s="328"/>
      <c r="T85" s="328"/>
      <c r="U85" s="328"/>
      <c r="V85" s="328"/>
      <c r="W85" s="333"/>
      <c r="X85" s="333"/>
      <c r="Y85" s="333"/>
      <c r="Z85" s="333"/>
      <c r="AA85" s="333"/>
      <c r="AF85" s="328"/>
      <c r="AG85" s="328"/>
      <c r="AH85" s="328"/>
      <c r="AI85" s="328"/>
      <c r="AJ85" s="328"/>
      <c r="AK85" s="332"/>
      <c r="AL85" s="332"/>
      <c r="AM85" s="332"/>
      <c r="AN85" s="332"/>
      <c r="AO85" s="332"/>
      <c r="AU85" s="328"/>
      <c r="AV85" s="328"/>
      <c r="AW85" s="328"/>
      <c r="AX85" s="328"/>
      <c r="AY85" s="328"/>
      <c r="AZ85" s="328"/>
      <c r="BA85" s="328"/>
      <c r="BB85" s="328"/>
      <c r="BC85" s="333"/>
      <c r="BD85" s="333"/>
      <c r="BE85" s="333"/>
      <c r="BF85" s="333"/>
      <c r="BG85" s="333"/>
      <c r="BH85" s="333"/>
    </row>
    <row r="86" spans="1:74" s="250" customFormat="1" ht="9" customHeight="1">
      <c r="A86" s="268"/>
      <c r="B86" s="328" t="s">
        <v>624</v>
      </c>
      <c r="C86" s="328"/>
      <c r="D86" s="328"/>
      <c r="E86" s="328"/>
      <c r="F86" s="329">
        <v>13.590400000000002</v>
      </c>
      <c r="G86" s="329"/>
      <c r="H86" s="329"/>
      <c r="I86" s="329"/>
      <c r="O86" s="328" t="s">
        <v>625</v>
      </c>
      <c r="P86" s="328"/>
      <c r="Q86" s="328"/>
      <c r="R86" s="328"/>
      <c r="S86" s="328"/>
      <c r="T86" s="328"/>
      <c r="U86" s="328"/>
      <c r="V86" s="328"/>
      <c r="W86" s="339">
        <v>10.011101640663085</v>
      </c>
      <c r="X86" s="339"/>
      <c r="Y86" s="339"/>
      <c r="Z86" s="339"/>
      <c r="AA86" s="339"/>
      <c r="AF86" s="328" t="s">
        <v>624</v>
      </c>
      <c r="AG86" s="328"/>
      <c r="AH86" s="328"/>
      <c r="AI86" s="328"/>
      <c r="AJ86" s="328"/>
      <c r="AK86" s="329">
        <v>53.162299999999995</v>
      </c>
      <c r="AL86" s="329"/>
      <c r="AM86" s="329"/>
      <c r="AN86" s="329"/>
      <c r="AO86" s="329"/>
      <c r="AU86" s="328" t="s">
        <v>625</v>
      </c>
      <c r="AV86" s="328"/>
      <c r="AW86" s="328"/>
      <c r="AX86" s="328"/>
      <c r="AY86" s="328"/>
      <c r="AZ86" s="328"/>
      <c r="BA86" s="328"/>
      <c r="BB86" s="328"/>
      <c r="BC86" s="339">
        <v>10.011101640663085</v>
      </c>
      <c r="BD86" s="339"/>
      <c r="BE86" s="339"/>
      <c r="BF86" s="339"/>
      <c r="BG86" s="339"/>
      <c r="BH86" s="339"/>
    </row>
    <row r="87" spans="1:74" s="250" customFormat="1" ht="9.75" customHeight="1">
      <c r="A87" s="268"/>
      <c r="B87" s="328" t="s">
        <v>544</v>
      </c>
      <c r="C87" s="328"/>
      <c r="D87" s="328"/>
      <c r="E87" s="328"/>
      <c r="F87" s="310">
        <v>2.116669539920267E-2</v>
      </c>
      <c r="G87" s="310"/>
      <c r="H87" s="310"/>
      <c r="I87" s="310"/>
      <c r="O87" s="328" t="s">
        <v>626</v>
      </c>
      <c r="P87" s="328"/>
      <c r="Q87" s="328"/>
      <c r="R87" s="328"/>
      <c r="S87" s="328"/>
      <c r="T87" s="328"/>
      <c r="U87" s="328"/>
      <c r="V87" s="328"/>
      <c r="W87" s="329">
        <v>9990.1660763549808</v>
      </c>
      <c r="X87" s="329"/>
      <c r="Y87" s="329"/>
      <c r="Z87" s="329"/>
      <c r="AA87" s="329"/>
      <c r="AF87" s="328" t="s">
        <v>544</v>
      </c>
      <c r="AG87" s="328"/>
      <c r="AH87" s="328"/>
      <c r="AI87" s="328"/>
      <c r="AJ87" s="328"/>
      <c r="AK87" s="310">
        <v>6.3500053873505003E-3</v>
      </c>
      <c r="AL87" s="310"/>
      <c r="AM87" s="310"/>
      <c r="AN87" s="310"/>
      <c r="AO87" s="310"/>
      <c r="AU87" s="328" t="s">
        <v>626</v>
      </c>
      <c r="AV87" s="328"/>
      <c r="AW87" s="328"/>
      <c r="AX87" s="328"/>
      <c r="AY87" s="328"/>
      <c r="AZ87" s="328"/>
      <c r="BA87" s="328"/>
      <c r="BB87" s="328"/>
      <c r="BC87" s="329">
        <v>9990.1660763549808</v>
      </c>
      <c r="BD87" s="329"/>
      <c r="BE87" s="329"/>
      <c r="BF87" s="329"/>
      <c r="BG87" s="329"/>
      <c r="BH87" s="329"/>
    </row>
    <row r="88" spans="1:74" s="250" customFormat="1" ht="9" customHeight="1">
      <c r="A88" s="268"/>
      <c r="B88" s="328" t="s">
        <v>336</v>
      </c>
      <c r="C88" s="328"/>
      <c r="D88" s="328"/>
      <c r="E88" s="328"/>
      <c r="F88" s="329">
        <v>3623.1501860325352</v>
      </c>
      <c r="G88" s="329"/>
      <c r="H88" s="329"/>
      <c r="I88" s="329"/>
      <c r="AF88" s="328" t="s">
        <v>627</v>
      </c>
      <c r="AG88" s="328"/>
      <c r="AH88" s="328"/>
      <c r="AI88" s="328"/>
      <c r="AJ88" s="328"/>
      <c r="AK88" s="329">
        <v>-353.17637278768888</v>
      </c>
      <c r="AL88" s="329"/>
      <c r="AM88" s="329"/>
      <c r="AN88" s="329"/>
      <c r="AO88" s="329"/>
    </row>
    <row r="89" spans="1:74" s="250" customFormat="1" ht="9.75" customHeight="1">
      <c r="A89" s="268"/>
      <c r="B89" s="328" t="s">
        <v>545</v>
      </c>
      <c r="C89" s="328"/>
      <c r="D89" s="328"/>
      <c r="E89" s="328"/>
      <c r="F89" s="329">
        <v>869.80776306492101</v>
      </c>
      <c r="G89" s="329"/>
      <c r="H89" s="329"/>
      <c r="I89" s="329"/>
      <c r="AF89" s="328" t="s">
        <v>628</v>
      </c>
      <c r="AG89" s="328"/>
      <c r="AH89" s="328"/>
      <c r="AI89" s="328"/>
      <c r="AJ89" s="328"/>
      <c r="AK89" s="329">
        <v>-282.56842450263724</v>
      </c>
      <c r="AL89" s="329"/>
      <c r="AM89" s="329"/>
      <c r="AN89" s="329"/>
      <c r="AO89" s="329"/>
    </row>
    <row r="90" spans="1:74" s="250" customFormat="1" ht="9" customHeight="1">
      <c r="A90" s="268"/>
      <c r="B90" s="328" t="s">
        <v>629</v>
      </c>
      <c r="C90" s="328"/>
      <c r="D90" s="328"/>
      <c r="E90" s="328"/>
      <c r="F90" s="332">
        <v>36.245274000000002</v>
      </c>
      <c r="G90" s="332"/>
      <c r="H90" s="332"/>
      <c r="AF90" s="328" t="s">
        <v>629</v>
      </c>
      <c r="AG90" s="328"/>
      <c r="AH90" s="328"/>
      <c r="AI90" s="328"/>
      <c r="AJ90" s="328"/>
      <c r="AK90" s="332">
        <v>11.08724</v>
      </c>
      <c r="AL90" s="332"/>
      <c r="AM90" s="332"/>
      <c r="AN90" s="332"/>
    </row>
    <row r="91" spans="1:74" s="250" customFormat="1" ht="1.5" customHeight="1">
      <c r="A91" s="268"/>
    </row>
    <row r="92" spans="1:74" s="250" customFormat="1" ht="14.25" customHeight="1">
      <c r="A92" s="269">
        <v>2</v>
      </c>
      <c r="B92" s="342" t="s">
        <v>630</v>
      </c>
      <c r="C92" s="343"/>
      <c r="D92" s="343"/>
      <c r="E92" s="343"/>
      <c r="F92" s="343"/>
      <c r="G92" s="343"/>
      <c r="H92" s="343"/>
      <c r="I92" s="343"/>
      <c r="J92" s="343"/>
      <c r="K92" s="343"/>
      <c r="L92" s="343"/>
      <c r="M92" s="343"/>
      <c r="N92" s="343"/>
      <c r="O92" s="343"/>
      <c r="P92" s="343"/>
      <c r="Q92" s="343"/>
      <c r="R92" s="343"/>
      <c r="S92" s="343"/>
      <c r="T92" s="343"/>
      <c r="U92" s="343"/>
      <c r="V92" s="343"/>
      <c r="W92" s="343"/>
      <c r="X92" s="343"/>
      <c r="Y92" s="343"/>
      <c r="Z92" s="343"/>
      <c r="AA92" s="343"/>
      <c r="AB92" s="343"/>
      <c r="AC92" s="343"/>
      <c r="AD92" s="343"/>
      <c r="AE92" s="343"/>
      <c r="AF92" s="343"/>
      <c r="AG92" s="343"/>
      <c r="AH92" s="343"/>
      <c r="AI92" s="344"/>
      <c r="AJ92" s="344"/>
      <c r="AK92" s="344"/>
      <c r="AL92" s="344"/>
      <c r="AM92" s="344"/>
      <c r="AN92" s="344"/>
      <c r="AO92" s="344"/>
      <c r="AP92" s="344"/>
      <c r="AQ92" s="344"/>
      <c r="AR92" s="344"/>
      <c r="AS92" s="344"/>
      <c r="AT92" s="344"/>
      <c r="AU92" s="344"/>
      <c r="AV92" s="344"/>
      <c r="AW92" s="344"/>
      <c r="AX92" s="344"/>
      <c r="AY92" s="344"/>
      <c r="AZ92" s="344"/>
      <c r="BA92" s="344"/>
      <c r="BB92" s="344"/>
      <c r="BC92" s="344"/>
      <c r="BD92" s="344"/>
      <c r="BE92" s="344"/>
      <c r="BF92" s="344"/>
      <c r="BG92" s="344"/>
      <c r="BH92" s="344"/>
      <c r="BI92" s="344"/>
      <c r="BJ92" s="344"/>
      <c r="BK92" s="344"/>
      <c r="BL92" s="344"/>
      <c r="BM92" s="344"/>
      <c r="BN92" s="344"/>
      <c r="BO92" s="344"/>
      <c r="BP92" s="344"/>
      <c r="BQ92" s="344"/>
      <c r="BR92" s="344"/>
      <c r="BS92" s="344"/>
      <c r="BT92" s="344"/>
      <c r="BU92" s="344"/>
      <c r="BV92" s="344"/>
    </row>
    <row r="93" spans="1:74" s="250" customFormat="1" ht="15" customHeight="1">
      <c r="A93" s="268"/>
      <c r="B93" s="327" t="s">
        <v>564</v>
      </c>
      <c r="C93" s="327"/>
      <c r="D93" s="327"/>
      <c r="E93" s="327"/>
      <c r="F93" s="327"/>
      <c r="G93" s="327"/>
      <c r="H93" s="327"/>
      <c r="I93" s="327"/>
      <c r="J93" s="327"/>
      <c r="K93" s="327"/>
      <c r="L93" s="327"/>
      <c r="M93" s="327"/>
      <c r="N93" s="327"/>
      <c r="O93" s="327"/>
      <c r="P93" s="327"/>
      <c r="Q93" s="327"/>
      <c r="R93" s="327"/>
      <c r="S93" s="327"/>
      <c r="T93" s="327"/>
      <c r="U93" s="327"/>
      <c r="V93" s="327"/>
      <c r="W93" s="327"/>
      <c r="X93" s="327"/>
      <c r="Y93" s="327"/>
      <c r="Z93" s="327"/>
      <c r="AA93" s="327"/>
      <c r="AB93" s="327"/>
      <c r="AC93" s="327"/>
      <c r="AD93" s="327"/>
      <c r="AF93" s="327" t="s">
        <v>565</v>
      </c>
      <c r="AG93" s="327"/>
      <c r="AH93" s="327"/>
      <c r="AI93" s="327"/>
      <c r="AJ93" s="327"/>
      <c r="AK93" s="327"/>
      <c r="AL93" s="327"/>
      <c r="AM93" s="327"/>
      <c r="AN93" s="327"/>
      <c r="AO93" s="327"/>
      <c r="AP93" s="327"/>
      <c r="AQ93" s="327"/>
      <c r="AR93" s="327"/>
      <c r="AS93" s="327"/>
      <c r="AT93" s="327"/>
      <c r="AU93" s="327"/>
      <c r="AV93" s="327"/>
      <c r="AW93" s="327"/>
      <c r="AX93" s="327"/>
      <c r="AY93" s="327"/>
      <c r="AZ93" s="327"/>
      <c r="BA93" s="327"/>
      <c r="BB93" s="327"/>
      <c r="BC93" s="327"/>
      <c r="BD93" s="327"/>
      <c r="BE93" s="327"/>
      <c r="BF93" s="327"/>
      <c r="BG93" s="327"/>
      <c r="BH93" s="327"/>
      <c r="BI93" s="327"/>
      <c r="BJ93" s="327"/>
      <c r="BK93" s="327"/>
      <c r="BL93" s="327"/>
    </row>
    <row r="94" spans="1:74" s="250" customFormat="1" ht="9" customHeight="1">
      <c r="A94" s="268"/>
      <c r="C94" s="318" t="s">
        <v>566</v>
      </c>
      <c r="D94" s="318"/>
      <c r="E94" s="318"/>
      <c r="F94" s="318"/>
      <c r="G94" s="318"/>
      <c r="H94" s="318"/>
      <c r="I94" s="318"/>
      <c r="J94" s="318"/>
      <c r="N94" s="308" t="s">
        <v>567</v>
      </c>
      <c r="O94" s="308"/>
      <c r="P94" s="308"/>
      <c r="Q94" s="308"/>
      <c r="R94" s="308"/>
      <c r="S94" s="308"/>
      <c r="T94" s="308"/>
      <c r="U94" s="308"/>
      <c r="V94" s="308"/>
      <c r="W94" s="308"/>
      <c r="X94" s="308"/>
      <c r="Y94" s="308"/>
      <c r="Z94" s="308"/>
      <c r="AA94" s="308"/>
      <c r="AB94" s="308"/>
      <c r="AH94" s="318" t="s">
        <v>566</v>
      </c>
      <c r="AI94" s="318"/>
      <c r="AJ94" s="318"/>
      <c r="AK94" s="318"/>
      <c r="AL94" s="318"/>
      <c r="AM94" s="318"/>
      <c r="AN94" s="318"/>
      <c r="AO94" s="318"/>
      <c r="AP94" s="318"/>
      <c r="AT94" s="308" t="s">
        <v>568</v>
      </c>
      <c r="AU94" s="308"/>
      <c r="AV94" s="308"/>
      <c r="AW94" s="308"/>
      <c r="AX94" s="308"/>
      <c r="AY94" s="308"/>
      <c r="AZ94" s="308"/>
      <c r="BA94" s="308"/>
      <c r="BB94" s="308"/>
      <c r="BC94" s="308"/>
      <c r="BD94" s="308"/>
      <c r="BE94" s="308"/>
      <c r="BF94" s="308"/>
      <c r="BG94" s="308"/>
      <c r="BH94" s="308"/>
      <c r="BI94" s="308"/>
    </row>
    <row r="95" spans="1:74" s="250" customFormat="1" ht="8.25" customHeight="1">
      <c r="A95" s="268"/>
      <c r="C95" s="318" t="s">
        <v>569</v>
      </c>
      <c r="D95" s="318"/>
      <c r="E95" s="318"/>
      <c r="F95" s="318"/>
      <c r="G95" s="318" t="s">
        <v>570</v>
      </c>
      <c r="H95" s="318"/>
      <c r="I95" s="318"/>
      <c r="J95" s="318"/>
      <c r="N95" s="335">
        <v>88.388600000000011</v>
      </c>
      <c r="O95" s="335"/>
      <c r="P95" s="251" t="s">
        <v>60</v>
      </c>
      <c r="Q95" s="252" t="s">
        <v>571</v>
      </c>
      <c r="R95" s="307">
        <v>73.547420000000002</v>
      </c>
      <c r="S95" s="307"/>
      <c r="T95" s="318" t="s">
        <v>60</v>
      </c>
      <c r="U95" s="318"/>
      <c r="V95" s="318"/>
      <c r="W95" s="318"/>
      <c r="X95" s="252" t="s">
        <v>571</v>
      </c>
      <c r="Y95" s="253">
        <v>1.5037E-2</v>
      </c>
      <c r="Z95" s="318" t="s">
        <v>547</v>
      </c>
      <c r="AA95" s="318"/>
      <c r="AB95" s="318"/>
      <c r="AH95" s="318" t="s">
        <v>569</v>
      </c>
      <c r="AI95" s="318"/>
      <c r="AJ95" s="318"/>
      <c r="AK95" s="318"/>
      <c r="AL95" s="318" t="s">
        <v>570</v>
      </c>
      <c r="AM95" s="318"/>
      <c r="AN95" s="318"/>
      <c r="AO95" s="318"/>
      <c r="AP95" s="318"/>
      <c r="AT95" s="335">
        <v>21.500599999999999</v>
      </c>
      <c r="AU95" s="335"/>
      <c r="AV95" s="251" t="s">
        <v>60</v>
      </c>
      <c r="AW95" s="252" t="s">
        <v>571</v>
      </c>
      <c r="AX95" s="307">
        <v>16.1708</v>
      </c>
      <c r="AY95" s="307"/>
      <c r="AZ95" s="318" t="s">
        <v>60</v>
      </c>
      <c r="BA95" s="318"/>
      <c r="BB95" s="318"/>
      <c r="BC95" s="318"/>
      <c r="BD95" s="252" t="s">
        <v>571</v>
      </c>
      <c r="BE95" s="307">
        <v>7.9299999999999998E-4</v>
      </c>
      <c r="BF95" s="307"/>
      <c r="BG95" s="318" t="s">
        <v>547</v>
      </c>
      <c r="BH95" s="318"/>
      <c r="BI95" s="318"/>
    </row>
    <row r="96" spans="1:74" s="250" customFormat="1" ht="5.25" customHeight="1">
      <c r="A96" s="268"/>
      <c r="C96" s="318" t="s">
        <v>1</v>
      </c>
      <c r="D96" s="318"/>
      <c r="G96" s="318" t="s">
        <v>572</v>
      </c>
      <c r="H96" s="318"/>
      <c r="I96" s="318"/>
      <c r="J96" s="318"/>
      <c r="N96" s="330">
        <v>71.989699999999999</v>
      </c>
      <c r="O96" s="330"/>
      <c r="P96" s="318" t="s">
        <v>60</v>
      </c>
      <c r="Q96" s="319" t="s">
        <v>571</v>
      </c>
      <c r="R96" s="307">
        <v>55.163800000000002</v>
      </c>
      <c r="S96" s="307"/>
      <c r="T96" s="318" t="s">
        <v>55</v>
      </c>
      <c r="U96" s="318"/>
      <c r="X96" s="319" t="s">
        <v>571</v>
      </c>
      <c r="Y96" s="307">
        <v>9.5580000000000005E-3</v>
      </c>
      <c r="Z96" s="318" t="s">
        <v>547</v>
      </c>
      <c r="AA96" s="318"/>
      <c r="AB96" s="318"/>
      <c r="AH96" s="318" t="s">
        <v>1</v>
      </c>
      <c r="AI96" s="318"/>
      <c r="AL96" s="318" t="s">
        <v>572</v>
      </c>
      <c r="AM96" s="318"/>
      <c r="AN96" s="318"/>
      <c r="AO96" s="318"/>
      <c r="AP96" s="318"/>
      <c r="AT96" s="330">
        <v>69.999799999999993</v>
      </c>
      <c r="AU96" s="330"/>
      <c r="AV96" s="318" t="s">
        <v>60</v>
      </c>
      <c r="AW96" s="319" t="s">
        <v>571</v>
      </c>
      <c r="AX96" s="307">
        <v>6.1551999999999998</v>
      </c>
      <c r="AY96" s="307"/>
      <c r="AZ96" s="318" t="s">
        <v>55</v>
      </c>
      <c r="BA96" s="318"/>
      <c r="BD96" s="319" t="s">
        <v>571</v>
      </c>
      <c r="BE96" s="307">
        <v>9.8299999999999993E-4</v>
      </c>
      <c r="BF96" s="307"/>
      <c r="BG96" s="318" t="s">
        <v>547</v>
      </c>
      <c r="BH96" s="318"/>
      <c r="BI96" s="318"/>
    </row>
    <row r="97" spans="1:73" s="250" customFormat="1" ht="2.25" customHeight="1">
      <c r="A97" s="268"/>
      <c r="C97" s="318"/>
      <c r="D97" s="318"/>
      <c r="G97" s="318"/>
      <c r="H97" s="318"/>
      <c r="I97" s="318"/>
      <c r="J97" s="318"/>
      <c r="N97" s="330"/>
      <c r="O97" s="330"/>
      <c r="P97" s="318"/>
      <c r="Q97" s="319"/>
      <c r="R97" s="307"/>
      <c r="S97" s="307"/>
      <c r="T97" s="318"/>
      <c r="U97" s="318"/>
      <c r="X97" s="319"/>
      <c r="Y97" s="307"/>
      <c r="Z97" s="318"/>
      <c r="AA97" s="318"/>
      <c r="AB97" s="318"/>
      <c r="AH97" s="318"/>
      <c r="AI97" s="318"/>
      <c r="AL97" s="318"/>
      <c r="AM97" s="318"/>
      <c r="AN97" s="318"/>
      <c r="AO97" s="318"/>
      <c r="AP97" s="318"/>
      <c r="AT97" s="330"/>
      <c r="AU97" s="330"/>
      <c r="AV97" s="318"/>
      <c r="AW97" s="319"/>
      <c r="AX97" s="307"/>
      <c r="AY97" s="307"/>
      <c r="AZ97" s="318"/>
      <c r="BA97" s="318"/>
      <c r="BD97" s="319"/>
      <c r="BE97" s="307"/>
      <c r="BF97" s="307"/>
      <c r="BG97" s="318"/>
      <c r="BH97" s="318"/>
      <c r="BI97" s="318"/>
      <c r="BN97" s="320" t="s">
        <v>573</v>
      </c>
      <c r="BO97" s="320"/>
      <c r="BP97" s="320"/>
      <c r="BQ97" s="320"/>
      <c r="BR97" s="320"/>
      <c r="BS97" s="320"/>
      <c r="BT97" s="320"/>
      <c r="BU97" s="320"/>
    </row>
    <row r="98" spans="1:73" s="250" customFormat="1" ht="0.75" customHeight="1">
      <c r="A98" s="268"/>
      <c r="C98" s="318" t="s">
        <v>574</v>
      </c>
      <c r="D98" s="318"/>
      <c r="E98" s="318"/>
      <c r="F98" s="318"/>
      <c r="G98" s="318"/>
      <c r="H98" s="318"/>
      <c r="I98" s="318"/>
      <c r="J98" s="318"/>
      <c r="K98" s="318"/>
      <c r="N98" s="338">
        <v>52.456099999999999</v>
      </c>
      <c r="O98" s="338"/>
      <c r="P98" s="318" t="s">
        <v>60</v>
      </c>
      <c r="Q98" s="318"/>
      <c r="R98" s="318"/>
      <c r="Z98" s="318"/>
      <c r="AA98" s="318"/>
      <c r="AB98" s="318"/>
      <c r="AH98" s="318" t="s">
        <v>574</v>
      </c>
      <c r="AI98" s="318"/>
      <c r="AJ98" s="318"/>
      <c r="AK98" s="318"/>
      <c r="AL98" s="318"/>
      <c r="AM98" s="318"/>
      <c r="AN98" s="318"/>
      <c r="AO98" s="318"/>
      <c r="AP98" s="318"/>
      <c r="AQ98" s="318"/>
      <c r="AT98" s="338">
        <v>90.72229999999999</v>
      </c>
      <c r="AU98" s="338"/>
      <c r="AV98" s="318" t="s">
        <v>60</v>
      </c>
      <c r="AW98" s="318"/>
      <c r="AX98" s="318"/>
      <c r="BG98" s="318"/>
      <c r="BH98" s="318"/>
      <c r="BI98" s="318"/>
      <c r="BN98" s="320"/>
      <c r="BO98" s="320"/>
      <c r="BP98" s="320"/>
      <c r="BQ98" s="320"/>
      <c r="BR98" s="320"/>
      <c r="BS98" s="320"/>
      <c r="BT98" s="320"/>
      <c r="BU98" s="320"/>
    </row>
    <row r="99" spans="1:73" s="250" customFormat="1" ht="7.5" customHeight="1">
      <c r="A99" s="268"/>
      <c r="C99" s="318"/>
      <c r="D99" s="318"/>
      <c r="E99" s="318"/>
      <c r="F99" s="318"/>
      <c r="G99" s="318"/>
      <c r="H99" s="318"/>
      <c r="I99" s="318"/>
      <c r="J99" s="318"/>
      <c r="K99" s="318"/>
      <c r="N99" s="338"/>
      <c r="O99" s="338"/>
      <c r="P99" s="318"/>
      <c r="Q99" s="318"/>
      <c r="R99" s="318"/>
      <c r="AH99" s="318"/>
      <c r="AI99" s="318"/>
      <c r="AJ99" s="318"/>
      <c r="AK99" s="318"/>
      <c r="AL99" s="318"/>
      <c r="AM99" s="318"/>
      <c r="AN99" s="318"/>
      <c r="AO99" s="318"/>
      <c r="AP99" s="318"/>
      <c r="AQ99" s="318"/>
      <c r="AT99" s="338"/>
      <c r="AU99" s="338"/>
      <c r="AV99" s="318"/>
      <c r="AW99" s="318"/>
      <c r="AX99" s="318"/>
      <c r="BN99" s="320"/>
      <c r="BO99" s="320"/>
      <c r="BP99" s="320"/>
      <c r="BQ99" s="320"/>
      <c r="BR99" s="320"/>
      <c r="BS99" s="320"/>
      <c r="BT99" s="320"/>
      <c r="BU99" s="320"/>
    </row>
    <row r="100" spans="1:73" s="250" customFormat="1" ht="0.75" customHeight="1">
      <c r="A100" s="268"/>
      <c r="BN100" s="320"/>
      <c r="BO100" s="320"/>
      <c r="BP100" s="320"/>
      <c r="BQ100" s="320"/>
      <c r="BR100" s="320"/>
      <c r="BS100" s="320"/>
      <c r="BT100" s="320"/>
      <c r="BU100" s="320"/>
    </row>
    <row r="101" spans="1:73" s="250" customFormat="1" ht="6.75" customHeight="1">
      <c r="A101" s="268"/>
      <c r="BN101" s="334" t="s">
        <v>575</v>
      </c>
      <c r="BO101" s="334"/>
      <c r="BP101" s="334"/>
      <c r="BQ101" s="334"/>
      <c r="BR101" s="334"/>
      <c r="BS101" s="337">
        <v>4162.4992710673823</v>
      </c>
      <c r="BT101" s="337"/>
      <c r="BU101" s="337"/>
    </row>
    <row r="102" spans="1:73" s="250" customFormat="1" ht="2.25" customHeight="1">
      <c r="A102" s="268"/>
      <c r="B102" s="331"/>
      <c r="C102" s="331"/>
      <c r="D102" s="331"/>
      <c r="E102" s="331"/>
      <c r="F102" s="331"/>
      <c r="G102" s="331"/>
      <c r="H102" s="331"/>
      <c r="I102" s="331"/>
      <c r="J102" s="331"/>
      <c r="K102" s="331"/>
      <c r="L102" s="331"/>
      <c r="M102" s="312" t="s">
        <v>576</v>
      </c>
      <c r="N102" s="312"/>
      <c r="O102" s="312"/>
      <c r="P102" s="312"/>
      <c r="AA102" s="313" t="s">
        <v>537</v>
      </c>
      <c r="AB102" s="313"/>
      <c r="AC102" s="313"/>
      <c r="AF102" s="331"/>
      <c r="AG102" s="331"/>
      <c r="AH102" s="331"/>
      <c r="AI102" s="331"/>
      <c r="AJ102" s="331"/>
      <c r="AK102" s="331"/>
      <c r="AL102" s="331"/>
      <c r="AM102" s="331"/>
      <c r="AN102" s="331"/>
      <c r="AO102" s="331"/>
      <c r="AP102" s="331"/>
      <c r="AQ102" s="331"/>
      <c r="AR102" s="331"/>
      <c r="AS102" s="312" t="s">
        <v>576</v>
      </c>
      <c r="AT102" s="312"/>
      <c r="AU102" s="312"/>
      <c r="AV102" s="312"/>
      <c r="BH102" s="313" t="s">
        <v>537</v>
      </c>
      <c r="BI102" s="313"/>
      <c r="BJ102" s="313"/>
      <c r="BK102" s="313"/>
      <c r="BN102" s="334"/>
      <c r="BO102" s="334"/>
      <c r="BP102" s="334"/>
      <c r="BQ102" s="334"/>
      <c r="BR102" s="334"/>
      <c r="BS102" s="337"/>
      <c r="BT102" s="337"/>
      <c r="BU102" s="337"/>
    </row>
    <row r="103" spans="1:73" s="250" customFormat="1" ht="6.75" customHeight="1">
      <c r="A103" s="268"/>
      <c r="B103" s="331"/>
      <c r="C103" s="331"/>
      <c r="D103" s="331"/>
      <c r="E103" s="331"/>
      <c r="F103" s="331"/>
      <c r="G103" s="331"/>
      <c r="H103" s="331"/>
      <c r="I103" s="331"/>
      <c r="J103" s="331"/>
      <c r="K103" s="331"/>
      <c r="L103" s="331"/>
      <c r="M103" s="312"/>
      <c r="N103" s="312"/>
      <c r="O103" s="312"/>
      <c r="P103" s="312"/>
      <c r="AA103" s="313"/>
      <c r="AB103" s="313"/>
      <c r="AC103" s="313"/>
      <c r="AF103" s="331"/>
      <c r="AG103" s="331"/>
      <c r="AH103" s="331"/>
      <c r="AI103" s="331"/>
      <c r="AJ103" s="331"/>
      <c r="AK103" s="331"/>
      <c r="AL103" s="331"/>
      <c r="AM103" s="331"/>
      <c r="AN103" s="331"/>
      <c r="AO103" s="331"/>
      <c r="AP103" s="331"/>
      <c r="AQ103" s="331"/>
      <c r="AR103" s="331"/>
      <c r="AS103" s="312"/>
      <c r="AT103" s="312"/>
      <c r="AU103" s="312"/>
      <c r="AV103" s="312"/>
      <c r="BH103" s="313"/>
      <c r="BI103" s="313"/>
      <c r="BJ103" s="313"/>
      <c r="BK103" s="313"/>
      <c r="BN103" s="334" t="s">
        <v>577</v>
      </c>
      <c r="BO103" s="334"/>
      <c r="BP103" s="334"/>
      <c r="BQ103" s="334"/>
      <c r="BR103" s="334"/>
      <c r="BS103" s="336">
        <v>24.999581462759402</v>
      </c>
      <c r="BT103" s="336"/>
      <c r="BU103" s="336"/>
    </row>
    <row r="104" spans="1:73" s="250" customFormat="1" ht="2.25" customHeight="1">
      <c r="A104" s="268"/>
      <c r="H104" s="312" t="s">
        <v>578</v>
      </c>
      <c r="I104" s="312"/>
      <c r="J104" s="312"/>
      <c r="K104" s="312"/>
      <c r="L104" s="312"/>
      <c r="M104" s="312" t="s">
        <v>579</v>
      </c>
      <c r="N104" s="312"/>
      <c r="O104" s="312"/>
      <c r="P104" s="312"/>
      <c r="AA104" s="313" t="s">
        <v>580</v>
      </c>
      <c r="AB104" s="313"/>
      <c r="AC104" s="313"/>
      <c r="AM104" s="312" t="s">
        <v>578</v>
      </c>
      <c r="AN104" s="312"/>
      <c r="AO104" s="312"/>
      <c r="AP104" s="312"/>
      <c r="AQ104" s="312"/>
      <c r="AR104" s="312"/>
      <c r="AS104" s="312" t="s">
        <v>579</v>
      </c>
      <c r="AT104" s="312"/>
      <c r="AU104" s="312"/>
      <c r="AV104" s="312"/>
      <c r="BH104" s="313" t="s">
        <v>580</v>
      </c>
      <c r="BI104" s="313"/>
      <c r="BJ104" s="313"/>
      <c r="BK104" s="313"/>
      <c r="BN104" s="334"/>
      <c r="BO104" s="334"/>
      <c r="BP104" s="334"/>
      <c r="BQ104" s="334"/>
      <c r="BR104" s="334"/>
      <c r="BS104" s="336"/>
      <c r="BT104" s="336"/>
      <c r="BU104" s="336"/>
    </row>
    <row r="105" spans="1:73" s="250" customFormat="1" ht="6" customHeight="1">
      <c r="A105" s="268"/>
      <c r="H105" s="312"/>
      <c r="I105" s="312"/>
      <c r="J105" s="312"/>
      <c r="K105" s="312"/>
      <c r="L105" s="312"/>
      <c r="M105" s="312"/>
      <c r="N105" s="312"/>
      <c r="O105" s="312"/>
      <c r="P105" s="312"/>
      <c r="AA105" s="313"/>
      <c r="AB105" s="313"/>
      <c r="AC105" s="313"/>
      <c r="AM105" s="312"/>
      <c r="AN105" s="312"/>
      <c r="AO105" s="312"/>
      <c r="AP105" s="312"/>
      <c r="AQ105" s="312"/>
      <c r="AR105" s="312"/>
      <c r="AS105" s="312"/>
      <c r="AT105" s="312"/>
      <c r="AU105" s="312"/>
      <c r="AV105" s="312"/>
      <c r="BH105" s="313"/>
      <c r="BI105" s="313"/>
      <c r="BJ105" s="313"/>
      <c r="BK105" s="313"/>
      <c r="BN105" s="334" t="s">
        <v>581</v>
      </c>
      <c r="BO105" s="334"/>
      <c r="BP105" s="334"/>
      <c r="BQ105" s="334"/>
      <c r="BR105" s="334"/>
      <c r="BS105" s="337">
        <v>0</v>
      </c>
      <c r="BT105" s="337"/>
      <c r="BU105" s="337"/>
    </row>
    <row r="106" spans="1:73" s="250" customFormat="1" ht="2.25" customHeight="1">
      <c r="A106" s="268"/>
      <c r="AA106" s="313"/>
      <c r="AB106" s="313"/>
      <c r="AC106" s="313"/>
      <c r="BH106" s="313"/>
      <c r="BI106" s="313"/>
      <c r="BJ106" s="313"/>
      <c r="BK106" s="313"/>
      <c r="BN106" s="334"/>
      <c r="BO106" s="334"/>
      <c r="BP106" s="334"/>
      <c r="BQ106" s="334"/>
      <c r="BR106" s="334"/>
      <c r="BS106" s="337"/>
      <c r="BT106" s="337"/>
      <c r="BU106" s="337"/>
    </row>
    <row r="107" spans="1:73" s="250" customFormat="1" ht="0.75" customHeight="1">
      <c r="A107" s="268"/>
      <c r="H107" s="312" t="s">
        <v>539</v>
      </c>
      <c r="I107" s="312"/>
      <c r="J107" s="312"/>
      <c r="K107" s="312"/>
      <c r="L107" s="312"/>
      <c r="M107" s="312" t="s">
        <v>539</v>
      </c>
      <c r="N107" s="312"/>
      <c r="O107" s="312"/>
      <c r="P107" s="312"/>
      <c r="Q107" s="312" t="s">
        <v>582</v>
      </c>
      <c r="R107" s="312"/>
      <c r="S107" s="312"/>
      <c r="T107" s="312"/>
      <c r="U107" s="312" t="s">
        <v>538</v>
      </c>
      <c r="V107" s="312"/>
      <c r="W107" s="312"/>
      <c r="X107" s="312"/>
      <c r="Y107" s="312"/>
      <c r="Z107" s="312"/>
      <c r="AA107" s="313" t="s">
        <v>538</v>
      </c>
      <c r="AB107" s="313"/>
      <c r="AC107" s="313"/>
      <c r="AM107" s="312" t="s">
        <v>539</v>
      </c>
      <c r="AN107" s="312"/>
      <c r="AO107" s="312"/>
      <c r="AP107" s="312"/>
      <c r="AQ107" s="312"/>
      <c r="AR107" s="312"/>
      <c r="AS107" s="312" t="s">
        <v>539</v>
      </c>
      <c r="AT107" s="312"/>
      <c r="AU107" s="312"/>
      <c r="AV107" s="312"/>
      <c r="AW107" s="312" t="s">
        <v>582</v>
      </c>
      <c r="AX107" s="312"/>
      <c r="AY107" s="312"/>
      <c r="AZ107" s="312"/>
      <c r="BA107" s="312" t="s">
        <v>538</v>
      </c>
      <c r="BB107" s="312"/>
      <c r="BC107" s="312"/>
      <c r="BD107" s="312"/>
      <c r="BE107" s="312"/>
      <c r="BF107" s="312"/>
      <c r="BG107" s="312"/>
      <c r="BH107" s="313" t="s">
        <v>538</v>
      </c>
      <c r="BI107" s="313"/>
      <c r="BJ107" s="313"/>
      <c r="BK107" s="313"/>
      <c r="BN107" s="334"/>
      <c r="BO107" s="334"/>
      <c r="BP107" s="334"/>
      <c r="BQ107" s="334"/>
      <c r="BR107" s="334"/>
      <c r="BS107" s="337"/>
      <c r="BT107" s="337"/>
      <c r="BU107" s="337"/>
    </row>
    <row r="108" spans="1:73" s="250" customFormat="1" ht="1.5" customHeight="1">
      <c r="A108" s="268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3"/>
      <c r="AB108" s="313"/>
      <c r="AC108" s="313"/>
      <c r="AM108" s="312"/>
      <c r="AN108" s="312"/>
      <c r="AO108" s="312"/>
      <c r="AP108" s="312"/>
      <c r="AQ108" s="312"/>
      <c r="AR108" s="312"/>
      <c r="AS108" s="312"/>
      <c r="AT108" s="312"/>
      <c r="AU108" s="312"/>
      <c r="AV108" s="312"/>
      <c r="AW108" s="312"/>
      <c r="AX108" s="312"/>
      <c r="AY108" s="312"/>
      <c r="AZ108" s="312"/>
      <c r="BA108" s="312"/>
      <c r="BB108" s="312"/>
      <c r="BC108" s="312"/>
      <c r="BD108" s="312"/>
      <c r="BE108" s="312"/>
      <c r="BF108" s="312"/>
      <c r="BG108" s="312"/>
      <c r="BH108" s="313"/>
      <c r="BI108" s="313"/>
      <c r="BJ108" s="313"/>
      <c r="BK108" s="313"/>
      <c r="BS108" s="337"/>
      <c r="BT108" s="337"/>
      <c r="BU108" s="337"/>
    </row>
    <row r="109" spans="1:73" s="250" customFormat="1" ht="6" customHeight="1">
      <c r="A109" s="268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3"/>
      <c r="AB109" s="313"/>
      <c r="AC109" s="313"/>
      <c r="AM109" s="312"/>
      <c r="AN109" s="312"/>
      <c r="AO109" s="312"/>
      <c r="AP109" s="312"/>
      <c r="AQ109" s="312"/>
      <c r="AR109" s="312"/>
      <c r="AS109" s="312"/>
      <c r="AT109" s="312"/>
      <c r="AU109" s="312"/>
      <c r="AV109" s="312"/>
      <c r="AW109" s="312"/>
      <c r="AX109" s="312"/>
      <c r="AY109" s="312"/>
      <c r="AZ109" s="312"/>
      <c r="BA109" s="312"/>
      <c r="BB109" s="312"/>
      <c r="BC109" s="312"/>
      <c r="BD109" s="312"/>
      <c r="BE109" s="312"/>
      <c r="BF109" s="312"/>
      <c r="BG109" s="312"/>
      <c r="BH109" s="313"/>
      <c r="BI109" s="313"/>
      <c r="BJ109" s="313"/>
      <c r="BK109" s="313"/>
      <c r="BN109" s="334" t="s">
        <v>583</v>
      </c>
      <c r="BO109" s="334"/>
      <c r="BP109" s="334"/>
      <c r="BQ109" s="334"/>
      <c r="BR109" s="334"/>
      <c r="BS109" s="337">
        <v>665.99996812597658</v>
      </c>
      <c r="BT109" s="337"/>
      <c r="BU109" s="337"/>
    </row>
    <row r="110" spans="1:73" s="250" customFormat="1" ht="2.25" customHeight="1">
      <c r="A110" s="268"/>
      <c r="H110" s="312"/>
      <c r="I110" s="312"/>
      <c r="J110" s="312"/>
      <c r="K110" s="312"/>
      <c r="L110" s="312"/>
      <c r="AM110" s="312"/>
      <c r="AN110" s="312"/>
      <c r="AO110" s="312"/>
      <c r="AP110" s="312"/>
      <c r="AQ110" s="312"/>
      <c r="AR110" s="312"/>
      <c r="BN110" s="334"/>
      <c r="BO110" s="334"/>
      <c r="BP110" s="334"/>
      <c r="BQ110" s="334"/>
      <c r="BR110" s="334"/>
      <c r="BS110" s="337"/>
      <c r="BT110" s="337"/>
      <c r="BU110" s="337"/>
    </row>
    <row r="111" spans="1:73" s="250" customFormat="1" ht="0.75" customHeight="1">
      <c r="A111" s="268"/>
      <c r="H111" s="312" t="s">
        <v>584</v>
      </c>
      <c r="I111" s="312"/>
      <c r="J111" s="312"/>
      <c r="K111" s="312"/>
      <c r="L111" s="312"/>
      <c r="M111" s="312" t="s">
        <v>584</v>
      </c>
      <c r="N111" s="312"/>
      <c r="O111" s="312"/>
      <c r="P111" s="312"/>
      <c r="Q111" s="312" t="s">
        <v>584</v>
      </c>
      <c r="R111" s="312"/>
      <c r="S111" s="312"/>
      <c r="T111" s="312"/>
      <c r="U111" s="312" t="s">
        <v>584</v>
      </c>
      <c r="V111" s="312"/>
      <c r="W111" s="312"/>
      <c r="X111" s="312"/>
      <c r="Y111" s="312"/>
      <c r="Z111" s="312"/>
      <c r="AA111" s="313" t="s">
        <v>540</v>
      </c>
      <c r="AB111" s="313"/>
      <c r="AC111" s="313"/>
      <c r="AM111" s="312" t="s">
        <v>584</v>
      </c>
      <c r="AN111" s="312"/>
      <c r="AO111" s="312"/>
      <c r="AP111" s="312"/>
      <c r="AQ111" s="312"/>
      <c r="AR111" s="312"/>
      <c r="AS111" s="312" t="s">
        <v>584</v>
      </c>
      <c r="AT111" s="312"/>
      <c r="AU111" s="312"/>
      <c r="AV111" s="312"/>
      <c r="AW111" s="312" t="s">
        <v>584</v>
      </c>
      <c r="AX111" s="312"/>
      <c r="AY111" s="312"/>
      <c r="AZ111" s="312"/>
      <c r="BA111" s="312" t="s">
        <v>584</v>
      </c>
      <c r="BB111" s="312"/>
      <c r="BC111" s="312"/>
      <c r="BD111" s="312"/>
      <c r="BE111" s="312"/>
      <c r="BF111" s="312"/>
      <c r="BG111" s="312"/>
      <c r="BH111" s="313" t="s">
        <v>540</v>
      </c>
      <c r="BI111" s="313"/>
      <c r="BJ111" s="313"/>
      <c r="BK111" s="313"/>
      <c r="BN111" s="334"/>
      <c r="BO111" s="334"/>
      <c r="BP111" s="334"/>
      <c r="BQ111" s="334"/>
      <c r="BR111" s="334"/>
      <c r="BS111" s="337"/>
      <c r="BT111" s="337"/>
      <c r="BU111" s="337"/>
    </row>
    <row r="112" spans="1:73" s="250" customFormat="1" ht="7.5" customHeight="1">
      <c r="A112" s="268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3"/>
      <c r="AB112" s="313"/>
      <c r="AC112" s="313"/>
      <c r="AM112" s="312"/>
      <c r="AN112" s="312"/>
      <c r="AO112" s="312"/>
      <c r="AP112" s="312"/>
      <c r="AQ112" s="312"/>
      <c r="AR112" s="312"/>
      <c r="AS112" s="312"/>
      <c r="AT112" s="312"/>
      <c r="AU112" s="312"/>
      <c r="AV112" s="312"/>
      <c r="AW112" s="312"/>
      <c r="AX112" s="312"/>
      <c r="AY112" s="312"/>
      <c r="AZ112" s="312"/>
      <c r="BA112" s="312"/>
      <c r="BB112" s="312"/>
      <c r="BC112" s="312"/>
      <c r="BD112" s="312"/>
      <c r="BE112" s="312"/>
      <c r="BF112" s="312"/>
      <c r="BG112" s="312"/>
      <c r="BH112" s="313"/>
      <c r="BI112" s="313"/>
      <c r="BJ112" s="313"/>
      <c r="BK112" s="313"/>
      <c r="BN112" s="314" t="s">
        <v>585</v>
      </c>
      <c r="BO112" s="314"/>
      <c r="BP112" s="314"/>
      <c r="BQ112" s="314"/>
      <c r="BR112" s="314"/>
      <c r="BS112" s="314"/>
      <c r="BT112" s="340">
        <v>565.70030093514163</v>
      </c>
      <c r="BU112" s="340"/>
    </row>
    <row r="113" spans="1:73" s="250" customFormat="1" ht="0.75" customHeight="1">
      <c r="A113" s="268"/>
      <c r="B113" s="308" t="s">
        <v>548</v>
      </c>
      <c r="C113" s="308"/>
      <c r="D113" s="308"/>
      <c r="E113" s="308"/>
      <c r="F113" s="308"/>
      <c r="G113" s="308"/>
      <c r="H113" s="306">
        <v>0</v>
      </c>
      <c r="I113" s="306"/>
      <c r="J113" s="306"/>
      <c r="K113" s="306"/>
      <c r="L113" s="306"/>
      <c r="M113" s="306">
        <v>0</v>
      </c>
      <c r="N113" s="306"/>
      <c r="O113" s="306"/>
      <c r="P113" s="306"/>
      <c r="Q113" s="306">
        <v>0</v>
      </c>
      <c r="R113" s="306"/>
      <c r="S113" s="306"/>
      <c r="T113" s="306"/>
      <c r="U113" s="306">
        <v>0</v>
      </c>
      <c r="V113" s="306"/>
      <c r="W113" s="306"/>
      <c r="X113" s="306"/>
      <c r="Y113" s="306"/>
      <c r="Z113" s="306"/>
      <c r="AA113" s="311">
        <v>0</v>
      </c>
      <c r="AB113" s="311"/>
      <c r="AC113" s="311"/>
      <c r="AF113" s="308" t="s">
        <v>548</v>
      </c>
      <c r="AG113" s="308"/>
      <c r="AH113" s="308"/>
      <c r="AI113" s="308"/>
      <c r="AJ113" s="308"/>
      <c r="AK113" s="308"/>
      <c r="AL113" s="308"/>
      <c r="AM113" s="306">
        <v>0</v>
      </c>
      <c r="AN113" s="306"/>
      <c r="AO113" s="306"/>
      <c r="AP113" s="306"/>
      <c r="AQ113" s="306"/>
      <c r="AR113" s="306"/>
      <c r="AS113" s="306">
        <v>0</v>
      </c>
      <c r="AT113" s="306"/>
      <c r="AU113" s="306"/>
      <c r="AV113" s="306"/>
      <c r="AW113" s="306">
        <v>0</v>
      </c>
      <c r="AX113" s="306"/>
      <c r="AY113" s="306"/>
      <c r="AZ113" s="306"/>
      <c r="BA113" s="306">
        <v>0</v>
      </c>
      <c r="BB113" s="306"/>
      <c r="BC113" s="306"/>
      <c r="BD113" s="306"/>
      <c r="BE113" s="306"/>
      <c r="BF113" s="306"/>
      <c r="BG113" s="306"/>
      <c r="BH113" s="311">
        <v>0</v>
      </c>
      <c r="BI113" s="311"/>
      <c r="BJ113" s="311"/>
      <c r="BK113" s="311"/>
      <c r="BN113" s="314"/>
      <c r="BO113" s="314"/>
      <c r="BP113" s="314"/>
      <c r="BQ113" s="314"/>
      <c r="BR113" s="314"/>
      <c r="BS113" s="314"/>
      <c r="BT113" s="340"/>
      <c r="BU113" s="340"/>
    </row>
    <row r="114" spans="1:73" s="250" customFormat="1" ht="7.5" customHeight="1">
      <c r="A114" s="268"/>
      <c r="B114" s="308"/>
      <c r="C114" s="308"/>
      <c r="D114" s="308"/>
      <c r="E114" s="308"/>
      <c r="F114" s="308"/>
      <c r="G114" s="308"/>
      <c r="H114" s="306"/>
      <c r="I114" s="306"/>
      <c r="J114" s="306"/>
      <c r="K114" s="306"/>
      <c r="L114" s="306"/>
      <c r="M114" s="306"/>
      <c r="N114" s="306"/>
      <c r="O114" s="306"/>
      <c r="P114" s="306"/>
      <c r="Q114" s="306"/>
      <c r="R114" s="306"/>
      <c r="S114" s="306"/>
      <c r="T114" s="306"/>
      <c r="U114" s="306"/>
      <c r="V114" s="306"/>
      <c r="W114" s="306"/>
      <c r="X114" s="306"/>
      <c r="Y114" s="306"/>
      <c r="Z114" s="306"/>
      <c r="AA114" s="311"/>
      <c r="AB114" s="311"/>
      <c r="AC114" s="311"/>
      <c r="AF114" s="308"/>
      <c r="AG114" s="308"/>
      <c r="AH114" s="308"/>
      <c r="AI114" s="308"/>
      <c r="AJ114" s="308"/>
      <c r="AK114" s="308"/>
      <c r="AL114" s="308"/>
      <c r="AM114" s="306"/>
      <c r="AN114" s="306"/>
      <c r="AO114" s="306"/>
      <c r="AP114" s="306"/>
      <c r="AQ114" s="306"/>
      <c r="AR114" s="306"/>
      <c r="AS114" s="306"/>
      <c r="AT114" s="306"/>
      <c r="AU114" s="306"/>
      <c r="AV114" s="306"/>
      <c r="AW114" s="306"/>
      <c r="AX114" s="306"/>
      <c r="AY114" s="306"/>
      <c r="AZ114" s="306"/>
      <c r="BA114" s="306"/>
      <c r="BB114" s="306"/>
      <c r="BC114" s="306"/>
      <c r="BD114" s="306"/>
      <c r="BE114" s="306"/>
      <c r="BF114" s="306"/>
      <c r="BG114" s="306"/>
      <c r="BH114" s="311"/>
      <c r="BI114" s="311"/>
      <c r="BJ114" s="311"/>
      <c r="BK114" s="311"/>
      <c r="BN114" s="314" t="s">
        <v>586</v>
      </c>
      <c r="BO114" s="314"/>
      <c r="BP114" s="314"/>
      <c r="BQ114" s="314"/>
      <c r="BR114" s="314"/>
      <c r="BS114" s="314"/>
      <c r="BT114" s="341">
        <v>24.999581462759402</v>
      </c>
      <c r="BU114" s="341"/>
    </row>
    <row r="115" spans="1:73" s="250" customFormat="1" ht="1.5" customHeight="1">
      <c r="A115" s="268"/>
      <c r="B115" s="308" t="s">
        <v>587</v>
      </c>
      <c r="C115" s="308"/>
      <c r="D115" s="308"/>
      <c r="E115" s="308"/>
      <c r="F115" s="308"/>
      <c r="G115" s="308"/>
      <c r="H115" s="306">
        <v>0</v>
      </c>
      <c r="I115" s="306"/>
      <c r="J115" s="306"/>
      <c r="K115" s="306"/>
      <c r="L115" s="306"/>
      <c r="M115" s="306">
        <v>0</v>
      </c>
      <c r="N115" s="306"/>
      <c r="O115" s="306"/>
      <c r="P115" s="306"/>
      <c r="Q115" s="306">
        <v>0</v>
      </c>
      <c r="R115" s="306"/>
      <c r="S115" s="306"/>
      <c r="T115" s="306"/>
      <c r="U115" s="306">
        <v>0</v>
      </c>
      <c r="V115" s="306"/>
      <c r="W115" s="306"/>
      <c r="X115" s="306"/>
      <c r="Y115" s="306"/>
      <c r="Z115" s="306"/>
      <c r="AA115" s="311">
        <v>0</v>
      </c>
      <c r="AB115" s="311"/>
      <c r="AC115" s="311"/>
      <c r="AF115" s="308" t="s">
        <v>587</v>
      </c>
      <c r="AG115" s="308"/>
      <c r="AH115" s="308"/>
      <c r="AI115" s="308"/>
      <c r="AJ115" s="308"/>
      <c r="AK115" s="308"/>
      <c r="AL115" s="308"/>
      <c r="AM115" s="306">
        <v>0</v>
      </c>
      <c r="AN115" s="306"/>
      <c r="AO115" s="306"/>
      <c r="AP115" s="306"/>
      <c r="AQ115" s="306"/>
      <c r="AR115" s="306"/>
      <c r="AS115" s="306">
        <v>0</v>
      </c>
      <c r="AT115" s="306"/>
      <c r="AU115" s="306"/>
      <c r="AV115" s="306"/>
      <c r="AW115" s="306">
        <v>0</v>
      </c>
      <c r="AX115" s="306"/>
      <c r="AY115" s="306"/>
      <c r="AZ115" s="306"/>
      <c r="BA115" s="306">
        <v>0</v>
      </c>
      <c r="BB115" s="306"/>
      <c r="BC115" s="306"/>
      <c r="BD115" s="306"/>
      <c r="BE115" s="306"/>
      <c r="BF115" s="306"/>
      <c r="BG115" s="306"/>
      <c r="BH115" s="311">
        <v>0</v>
      </c>
      <c r="BI115" s="311"/>
      <c r="BJ115" s="311"/>
      <c r="BK115" s="311"/>
      <c r="BN115" s="314"/>
      <c r="BO115" s="314"/>
      <c r="BP115" s="314"/>
      <c r="BQ115" s="314"/>
      <c r="BR115" s="314"/>
      <c r="BS115" s="314"/>
      <c r="BT115" s="341"/>
      <c r="BU115" s="341"/>
    </row>
    <row r="116" spans="1:73" s="250" customFormat="1" ht="6" customHeight="1">
      <c r="A116" s="268"/>
      <c r="B116" s="308"/>
      <c r="C116" s="308"/>
      <c r="D116" s="308"/>
      <c r="E116" s="308"/>
      <c r="F116" s="308"/>
      <c r="G116" s="308"/>
      <c r="H116" s="306"/>
      <c r="I116" s="306"/>
      <c r="J116" s="306"/>
      <c r="K116" s="306"/>
      <c r="L116" s="306"/>
      <c r="M116" s="306"/>
      <c r="N116" s="306"/>
      <c r="O116" s="306"/>
      <c r="P116" s="306"/>
      <c r="Q116" s="306"/>
      <c r="R116" s="306"/>
      <c r="S116" s="306"/>
      <c r="T116" s="306"/>
      <c r="U116" s="306"/>
      <c r="V116" s="306"/>
      <c r="W116" s="306"/>
      <c r="X116" s="306"/>
      <c r="Y116" s="306"/>
      <c r="Z116" s="306"/>
      <c r="AA116" s="311"/>
      <c r="AB116" s="311"/>
      <c r="AC116" s="311"/>
      <c r="AF116" s="308"/>
      <c r="AG116" s="308"/>
      <c r="AH116" s="308"/>
      <c r="AI116" s="308"/>
      <c r="AJ116" s="308"/>
      <c r="AK116" s="308"/>
      <c r="AL116" s="308"/>
      <c r="AM116" s="306"/>
      <c r="AN116" s="306"/>
      <c r="AO116" s="306"/>
      <c r="AP116" s="306"/>
      <c r="AQ116" s="306"/>
      <c r="AR116" s="306"/>
      <c r="AS116" s="306"/>
      <c r="AT116" s="306"/>
      <c r="AU116" s="306"/>
      <c r="AV116" s="306"/>
      <c r="AW116" s="306"/>
      <c r="AX116" s="306"/>
      <c r="AY116" s="306"/>
      <c r="AZ116" s="306"/>
      <c r="BA116" s="306"/>
      <c r="BB116" s="306"/>
      <c r="BC116" s="306"/>
      <c r="BD116" s="306"/>
      <c r="BE116" s="306"/>
      <c r="BF116" s="306"/>
      <c r="BG116" s="306"/>
      <c r="BH116" s="311"/>
      <c r="BI116" s="311"/>
      <c r="BJ116" s="311"/>
      <c r="BK116" s="311"/>
      <c r="BN116" s="334" t="s">
        <v>588</v>
      </c>
      <c r="BO116" s="334"/>
      <c r="BP116" s="334"/>
      <c r="BQ116" s="334"/>
      <c r="BR116" s="334"/>
      <c r="BS116" s="337">
        <v>12.479703851718124</v>
      </c>
      <c r="BT116" s="337"/>
      <c r="BU116" s="337"/>
    </row>
    <row r="117" spans="1:73" s="250" customFormat="1" ht="2.25" customHeight="1">
      <c r="A117" s="268"/>
      <c r="B117" s="308" t="s">
        <v>546</v>
      </c>
      <c r="C117" s="308"/>
      <c r="D117" s="308"/>
      <c r="E117" s="308"/>
      <c r="F117" s="308"/>
      <c r="G117" s="308"/>
      <c r="H117" s="306">
        <v>0</v>
      </c>
      <c r="I117" s="306"/>
      <c r="J117" s="306"/>
      <c r="K117" s="306"/>
      <c r="L117" s="306"/>
      <c r="M117" s="306">
        <v>0</v>
      </c>
      <c r="N117" s="306"/>
      <c r="O117" s="306"/>
      <c r="P117" s="306"/>
      <c r="Q117" s="306">
        <v>0</v>
      </c>
      <c r="R117" s="306"/>
      <c r="S117" s="306"/>
      <c r="T117" s="306"/>
      <c r="U117" s="306">
        <v>0</v>
      </c>
      <c r="V117" s="306"/>
      <c r="W117" s="306"/>
      <c r="X117" s="306"/>
      <c r="Y117" s="306"/>
      <c r="Z117" s="306"/>
      <c r="AA117" s="311">
        <v>0</v>
      </c>
      <c r="AB117" s="311"/>
      <c r="AC117" s="311"/>
      <c r="AF117" s="308" t="s">
        <v>546</v>
      </c>
      <c r="AG117" s="308"/>
      <c r="AH117" s="308"/>
      <c r="AI117" s="308"/>
      <c r="AJ117" s="308"/>
      <c r="AK117" s="308"/>
      <c r="AL117" s="308"/>
      <c r="AM117" s="306">
        <v>0</v>
      </c>
      <c r="AN117" s="306"/>
      <c r="AO117" s="306"/>
      <c r="AP117" s="306"/>
      <c r="AQ117" s="306"/>
      <c r="AR117" s="306"/>
      <c r="AS117" s="306">
        <v>0</v>
      </c>
      <c r="AT117" s="306"/>
      <c r="AU117" s="306"/>
      <c r="AV117" s="306"/>
      <c r="AW117" s="306">
        <v>0</v>
      </c>
      <c r="AX117" s="306"/>
      <c r="AY117" s="306"/>
      <c r="AZ117" s="306"/>
      <c r="BA117" s="306">
        <v>0</v>
      </c>
      <c r="BB117" s="306"/>
      <c r="BC117" s="306"/>
      <c r="BD117" s="306"/>
      <c r="BE117" s="306"/>
      <c r="BF117" s="306"/>
      <c r="BG117" s="306"/>
      <c r="BH117" s="311">
        <v>0</v>
      </c>
      <c r="BI117" s="311"/>
      <c r="BJ117" s="311"/>
      <c r="BK117" s="311"/>
      <c r="BN117" s="334"/>
      <c r="BO117" s="334"/>
      <c r="BP117" s="334"/>
      <c r="BQ117" s="334"/>
      <c r="BR117" s="334"/>
      <c r="BS117" s="337"/>
      <c r="BT117" s="337"/>
      <c r="BU117" s="337"/>
    </row>
    <row r="118" spans="1:73" s="250" customFormat="1" ht="6" customHeight="1">
      <c r="A118" s="268"/>
      <c r="B118" s="308"/>
      <c r="C118" s="308"/>
      <c r="D118" s="308"/>
      <c r="E118" s="308"/>
      <c r="F118" s="308"/>
      <c r="G118" s="308"/>
      <c r="H118" s="306"/>
      <c r="I118" s="306"/>
      <c r="J118" s="306"/>
      <c r="K118" s="306"/>
      <c r="L118" s="306"/>
      <c r="M118" s="306"/>
      <c r="N118" s="306"/>
      <c r="O118" s="306"/>
      <c r="P118" s="306"/>
      <c r="Q118" s="306"/>
      <c r="R118" s="306"/>
      <c r="S118" s="306"/>
      <c r="T118" s="306"/>
      <c r="U118" s="306"/>
      <c r="V118" s="306"/>
      <c r="W118" s="306"/>
      <c r="X118" s="306"/>
      <c r="Y118" s="306"/>
      <c r="Z118" s="306"/>
      <c r="AA118" s="311"/>
      <c r="AB118" s="311"/>
      <c r="AC118" s="311"/>
      <c r="AF118" s="308"/>
      <c r="AG118" s="308"/>
      <c r="AH118" s="308"/>
      <c r="AI118" s="308"/>
      <c r="AJ118" s="308"/>
      <c r="AK118" s="308"/>
      <c r="AL118" s="308"/>
      <c r="AM118" s="306"/>
      <c r="AN118" s="306"/>
      <c r="AO118" s="306"/>
      <c r="AP118" s="306"/>
      <c r="AQ118" s="306"/>
      <c r="AR118" s="306"/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/>
      <c r="BD118" s="306"/>
      <c r="BE118" s="306"/>
      <c r="BF118" s="306"/>
      <c r="BG118" s="306"/>
      <c r="BH118" s="311"/>
      <c r="BI118" s="311"/>
      <c r="BJ118" s="311"/>
      <c r="BK118" s="311"/>
      <c r="BN118" s="334" t="s">
        <v>589</v>
      </c>
      <c r="BO118" s="334"/>
      <c r="BP118" s="334"/>
      <c r="BQ118" s="334"/>
      <c r="BR118" s="334"/>
      <c r="BS118" s="337">
        <v>29.999984728790999</v>
      </c>
      <c r="BT118" s="337"/>
      <c r="BU118" s="337"/>
    </row>
    <row r="119" spans="1:73" s="250" customFormat="1" ht="3" customHeight="1">
      <c r="A119" s="268"/>
      <c r="B119" s="308" t="s">
        <v>590</v>
      </c>
      <c r="C119" s="308"/>
      <c r="D119" s="308"/>
      <c r="E119" s="308"/>
      <c r="F119" s="308"/>
      <c r="G119" s="308"/>
      <c r="H119" s="306">
        <v>0</v>
      </c>
      <c r="I119" s="306"/>
      <c r="J119" s="306"/>
      <c r="K119" s="306"/>
      <c r="L119" s="306"/>
      <c r="M119" s="306">
        <v>0</v>
      </c>
      <c r="N119" s="306"/>
      <c r="O119" s="306"/>
      <c r="P119" s="306"/>
      <c r="Q119" s="306">
        <v>0</v>
      </c>
      <c r="R119" s="306"/>
      <c r="S119" s="306"/>
      <c r="T119" s="306"/>
      <c r="U119" s="306">
        <v>0</v>
      </c>
      <c r="V119" s="306"/>
      <c r="W119" s="306"/>
      <c r="X119" s="306"/>
      <c r="Y119" s="306"/>
      <c r="Z119" s="306"/>
      <c r="AA119" s="311">
        <v>0</v>
      </c>
      <c r="AB119" s="311"/>
      <c r="AC119" s="311"/>
      <c r="AF119" s="308" t="s">
        <v>590</v>
      </c>
      <c r="AG119" s="308"/>
      <c r="AH119" s="308"/>
      <c r="AI119" s="308"/>
      <c r="AJ119" s="308"/>
      <c r="AK119" s="308"/>
      <c r="AL119" s="308"/>
      <c r="AM119" s="306">
        <v>0</v>
      </c>
      <c r="AN119" s="306"/>
      <c r="AO119" s="306"/>
      <c r="AP119" s="306"/>
      <c r="AQ119" s="306"/>
      <c r="AR119" s="306"/>
      <c r="AS119" s="306">
        <v>0</v>
      </c>
      <c r="AT119" s="306"/>
      <c r="AU119" s="306"/>
      <c r="AV119" s="306"/>
      <c r="AW119" s="306">
        <v>0</v>
      </c>
      <c r="AX119" s="306"/>
      <c r="AY119" s="306"/>
      <c r="AZ119" s="306"/>
      <c r="BA119" s="306">
        <v>0</v>
      </c>
      <c r="BB119" s="306"/>
      <c r="BC119" s="306"/>
      <c r="BD119" s="306"/>
      <c r="BE119" s="306"/>
      <c r="BF119" s="306"/>
      <c r="BG119" s="306"/>
      <c r="BH119" s="311">
        <v>0</v>
      </c>
      <c r="BI119" s="311"/>
      <c r="BJ119" s="311"/>
      <c r="BK119" s="311"/>
      <c r="BN119" s="334"/>
      <c r="BO119" s="334"/>
      <c r="BP119" s="334"/>
      <c r="BQ119" s="334"/>
      <c r="BR119" s="334"/>
      <c r="BS119" s="337"/>
      <c r="BT119" s="337"/>
      <c r="BU119" s="337"/>
    </row>
    <row r="120" spans="1:73" s="250" customFormat="1" ht="4.5" customHeight="1">
      <c r="A120" s="268"/>
      <c r="B120" s="308"/>
      <c r="C120" s="308"/>
      <c r="D120" s="308"/>
      <c r="E120" s="308"/>
      <c r="F120" s="308"/>
      <c r="G120" s="308"/>
      <c r="H120" s="306"/>
      <c r="I120" s="306"/>
      <c r="J120" s="306"/>
      <c r="K120" s="306"/>
      <c r="L120" s="306"/>
      <c r="M120" s="306"/>
      <c r="N120" s="306"/>
      <c r="O120" s="306"/>
      <c r="P120" s="306"/>
      <c r="Q120" s="306"/>
      <c r="R120" s="306"/>
      <c r="S120" s="306"/>
      <c r="T120" s="306"/>
      <c r="U120" s="306"/>
      <c r="V120" s="306"/>
      <c r="W120" s="306"/>
      <c r="X120" s="306"/>
      <c r="Y120" s="306"/>
      <c r="Z120" s="306"/>
      <c r="AA120" s="311"/>
      <c r="AB120" s="311"/>
      <c r="AC120" s="311"/>
      <c r="AF120" s="308"/>
      <c r="AG120" s="308"/>
      <c r="AH120" s="308"/>
      <c r="AI120" s="308"/>
      <c r="AJ120" s="308"/>
      <c r="AK120" s="308"/>
      <c r="AL120" s="308"/>
      <c r="AM120" s="306"/>
      <c r="AN120" s="306"/>
      <c r="AO120" s="306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6"/>
      <c r="BH120" s="311"/>
      <c r="BI120" s="311"/>
      <c r="BJ120" s="311"/>
      <c r="BK120" s="311"/>
      <c r="BN120" s="346" t="s">
        <v>591</v>
      </c>
      <c r="BO120" s="346"/>
      <c r="BP120" s="346"/>
      <c r="BQ120" s="346"/>
      <c r="BR120" s="346"/>
      <c r="BS120" s="346"/>
      <c r="BT120" s="347">
        <v>1</v>
      </c>
      <c r="BU120" s="347"/>
    </row>
    <row r="121" spans="1:73" s="250" customFormat="1" ht="6.75" customHeight="1">
      <c r="A121" s="268"/>
      <c r="B121" s="308" t="s">
        <v>549</v>
      </c>
      <c r="C121" s="308"/>
      <c r="D121" s="308"/>
      <c r="E121" s="308"/>
      <c r="F121" s="308"/>
      <c r="G121" s="308"/>
      <c r="H121" s="306">
        <v>0</v>
      </c>
      <c r="I121" s="306"/>
      <c r="J121" s="306"/>
      <c r="K121" s="306"/>
      <c r="L121" s="306"/>
      <c r="M121" s="306">
        <v>295.49938266016198</v>
      </c>
      <c r="N121" s="306"/>
      <c r="O121" s="306"/>
      <c r="P121" s="306"/>
      <c r="Q121" s="306">
        <v>0</v>
      </c>
      <c r="R121" s="306"/>
      <c r="S121" s="306"/>
      <c r="T121" s="306"/>
      <c r="U121" s="306">
        <v>295.49938266016198</v>
      </c>
      <c r="V121" s="306"/>
      <c r="W121" s="306"/>
      <c r="X121" s="306"/>
      <c r="Y121" s="306"/>
      <c r="Z121" s="306"/>
      <c r="AA121" s="311">
        <v>1.08792711835352</v>
      </c>
      <c r="AB121" s="311"/>
      <c r="AC121" s="311"/>
      <c r="AF121" s="308" t="s">
        <v>549</v>
      </c>
      <c r="AG121" s="308"/>
      <c r="AH121" s="308"/>
      <c r="AI121" s="308"/>
      <c r="AJ121" s="308"/>
      <c r="AK121" s="308"/>
      <c r="AL121" s="308"/>
      <c r="AM121" s="306">
        <v>0</v>
      </c>
      <c r="AN121" s="306"/>
      <c r="AO121" s="306"/>
      <c r="AP121" s="306"/>
      <c r="AQ121" s="306"/>
      <c r="AR121" s="306"/>
      <c r="AS121" s="306">
        <v>-810.74285294549998</v>
      </c>
      <c r="AT121" s="306"/>
      <c r="AU121" s="306"/>
      <c r="AV121" s="306"/>
      <c r="AW121" s="306">
        <v>0</v>
      </c>
      <c r="AX121" s="306"/>
      <c r="AY121" s="306"/>
      <c r="AZ121" s="306"/>
      <c r="BA121" s="306">
        <v>-810.74285294549998</v>
      </c>
      <c r="BB121" s="306"/>
      <c r="BC121" s="306"/>
      <c r="BD121" s="306"/>
      <c r="BE121" s="306"/>
      <c r="BF121" s="306"/>
      <c r="BG121" s="306"/>
      <c r="BH121" s="311">
        <v>22.191928688074398</v>
      </c>
      <c r="BI121" s="311"/>
      <c r="BJ121" s="311"/>
      <c r="BK121" s="311"/>
      <c r="BN121" s="346"/>
      <c r="BO121" s="346"/>
      <c r="BP121" s="346"/>
      <c r="BQ121" s="346"/>
      <c r="BR121" s="346"/>
      <c r="BS121" s="346"/>
      <c r="BT121" s="347"/>
      <c r="BU121" s="347"/>
    </row>
    <row r="122" spans="1:73" s="250" customFormat="1" ht="1.5" customHeight="1">
      <c r="A122" s="268"/>
      <c r="B122" s="308"/>
      <c r="C122" s="308"/>
      <c r="D122" s="308"/>
      <c r="E122" s="308"/>
      <c r="F122" s="308"/>
      <c r="G122" s="308"/>
      <c r="H122" s="306"/>
      <c r="I122" s="306"/>
      <c r="J122" s="306"/>
      <c r="K122" s="306"/>
      <c r="L122" s="306"/>
      <c r="M122" s="306"/>
      <c r="N122" s="306"/>
      <c r="O122" s="306"/>
      <c r="P122" s="306"/>
      <c r="Q122" s="306"/>
      <c r="R122" s="306"/>
      <c r="S122" s="306"/>
      <c r="T122" s="306"/>
      <c r="U122" s="306"/>
      <c r="V122" s="306"/>
      <c r="W122" s="306"/>
      <c r="X122" s="306"/>
      <c r="Y122" s="306"/>
      <c r="Z122" s="306"/>
      <c r="AA122" s="311"/>
      <c r="AB122" s="311"/>
      <c r="AC122" s="311"/>
      <c r="AF122" s="308"/>
      <c r="AG122" s="308"/>
      <c r="AH122" s="308"/>
      <c r="AI122" s="308"/>
      <c r="AJ122" s="308"/>
      <c r="AK122" s="308"/>
      <c r="AL122" s="308"/>
      <c r="AM122" s="306"/>
      <c r="AN122" s="306"/>
      <c r="AO122" s="306"/>
      <c r="AP122" s="306"/>
      <c r="AQ122" s="306"/>
      <c r="AR122" s="306"/>
      <c r="AS122" s="306"/>
      <c r="AT122" s="306"/>
      <c r="AU122" s="306"/>
      <c r="AV122" s="306"/>
      <c r="AW122" s="306"/>
      <c r="AX122" s="306"/>
      <c r="AY122" s="306"/>
      <c r="AZ122" s="306"/>
      <c r="BA122" s="306"/>
      <c r="BB122" s="306"/>
      <c r="BC122" s="306"/>
      <c r="BD122" s="306"/>
      <c r="BE122" s="306"/>
      <c r="BF122" s="306"/>
      <c r="BG122" s="306"/>
      <c r="BH122" s="311"/>
      <c r="BI122" s="311"/>
      <c r="BJ122" s="311"/>
      <c r="BK122" s="311"/>
    </row>
    <row r="123" spans="1:73" s="250" customFormat="1" ht="6" customHeight="1">
      <c r="A123" s="268"/>
      <c r="B123" s="308" t="s">
        <v>592</v>
      </c>
      <c r="C123" s="308"/>
      <c r="D123" s="308"/>
      <c r="E123" s="308"/>
      <c r="F123" s="308"/>
      <c r="G123" s="308"/>
      <c r="H123" s="306">
        <v>0</v>
      </c>
      <c r="I123" s="306"/>
      <c r="J123" s="306"/>
      <c r="K123" s="306"/>
      <c r="L123" s="306"/>
      <c r="M123" s="306">
        <v>0</v>
      </c>
      <c r="N123" s="306"/>
      <c r="O123" s="306"/>
      <c r="P123" s="306"/>
      <c r="Q123" s="306">
        <v>0</v>
      </c>
      <c r="R123" s="306"/>
      <c r="S123" s="306"/>
      <c r="T123" s="306"/>
      <c r="U123" s="306">
        <v>0</v>
      </c>
      <c r="V123" s="306"/>
      <c r="W123" s="306"/>
      <c r="X123" s="306"/>
      <c r="Y123" s="306"/>
      <c r="Z123" s="306"/>
      <c r="AA123" s="311">
        <v>0</v>
      </c>
      <c r="AB123" s="311"/>
      <c r="AC123" s="311"/>
      <c r="AF123" s="308" t="s">
        <v>592</v>
      </c>
      <c r="AG123" s="308"/>
      <c r="AH123" s="308"/>
      <c r="AI123" s="308"/>
      <c r="AJ123" s="308"/>
      <c r="AK123" s="308"/>
      <c r="AL123" s="308"/>
      <c r="AM123" s="306">
        <v>0</v>
      </c>
      <c r="AN123" s="306"/>
      <c r="AO123" s="306"/>
      <c r="AP123" s="306"/>
      <c r="AQ123" s="306"/>
      <c r="AR123" s="306"/>
      <c r="AS123" s="306">
        <v>0</v>
      </c>
      <c r="AT123" s="306"/>
      <c r="AU123" s="306"/>
      <c r="AV123" s="306"/>
      <c r="AW123" s="306">
        <v>0</v>
      </c>
      <c r="AX123" s="306"/>
      <c r="AY123" s="306"/>
      <c r="AZ123" s="306"/>
      <c r="BA123" s="306">
        <v>0</v>
      </c>
      <c r="BB123" s="306"/>
      <c r="BC123" s="306"/>
      <c r="BD123" s="306"/>
      <c r="BE123" s="306"/>
      <c r="BF123" s="306"/>
      <c r="BG123" s="306"/>
      <c r="BH123" s="311">
        <v>0</v>
      </c>
      <c r="BI123" s="311"/>
      <c r="BJ123" s="311"/>
      <c r="BK123" s="311"/>
    </row>
    <row r="124" spans="1:73" s="250" customFormat="1" ht="2.25" customHeight="1">
      <c r="A124" s="268"/>
      <c r="B124" s="308"/>
      <c r="C124" s="308"/>
      <c r="D124" s="308"/>
      <c r="E124" s="308"/>
      <c r="F124" s="308"/>
      <c r="G124" s="308"/>
      <c r="H124" s="306"/>
      <c r="I124" s="306"/>
      <c r="J124" s="306"/>
      <c r="K124" s="306"/>
      <c r="L124" s="306"/>
      <c r="M124" s="306"/>
      <c r="N124" s="306"/>
      <c r="O124" s="306"/>
      <c r="P124" s="306"/>
      <c r="Q124" s="306"/>
      <c r="R124" s="306"/>
      <c r="S124" s="306"/>
      <c r="T124" s="306"/>
      <c r="U124" s="306"/>
      <c r="V124" s="306"/>
      <c r="W124" s="306"/>
      <c r="X124" s="306"/>
      <c r="Y124" s="306"/>
      <c r="Z124" s="306"/>
      <c r="AA124" s="311"/>
      <c r="AB124" s="311"/>
      <c r="AC124" s="311"/>
      <c r="AF124" s="308"/>
      <c r="AG124" s="308"/>
      <c r="AH124" s="308"/>
      <c r="AI124" s="308"/>
      <c r="AJ124" s="308"/>
      <c r="AK124" s="308"/>
      <c r="AL124" s="308"/>
      <c r="AM124" s="306"/>
      <c r="AN124" s="306"/>
      <c r="AO124" s="306"/>
      <c r="AP124" s="306"/>
      <c r="AQ124" s="306"/>
      <c r="AR124" s="306"/>
      <c r="AS124" s="306"/>
      <c r="AT124" s="306"/>
      <c r="AU124" s="306"/>
      <c r="AV124" s="306"/>
      <c r="AW124" s="306"/>
      <c r="AX124" s="306"/>
      <c r="AY124" s="306"/>
      <c r="AZ124" s="306"/>
      <c r="BA124" s="306"/>
      <c r="BB124" s="306"/>
      <c r="BC124" s="306"/>
      <c r="BD124" s="306"/>
      <c r="BE124" s="306"/>
      <c r="BF124" s="306"/>
      <c r="BG124" s="306"/>
      <c r="BH124" s="311"/>
      <c r="BI124" s="311"/>
      <c r="BJ124" s="311"/>
      <c r="BK124" s="311"/>
      <c r="BN124" s="320" t="s">
        <v>593</v>
      </c>
      <c r="BO124" s="320"/>
      <c r="BP124" s="320"/>
      <c r="BQ124" s="320"/>
      <c r="BR124" s="320"/>
      <c r="BS124" s="320"/>
      <c r="BT124" s="320"/>
      <c r="BU124" s="320"/>
    </row>
    <row r="125" spans="1:73" s="250" customFormat="1" ht="7.5" customHeight="1">
      <c r="A125" s="268"/>
      <c r="B125" s="308" t="s">
        <v>594</v>
      </c>
      <c r="C125" s="308"/>
      <c r="D125" s="308"/>
      <c r="E125" s="308"/>
      <c r="F125" s="308"/>
      <c r="G125" s="308"/>
      <c r="H125" s="306">
        <v>0</v>
      </c>
      <c r="I125" s="306"/>
      <c r="J125" s="306"/>
      <c r="K125" s="306"/>
      <c r="L125" s="306"/>
      <c r="M125" s="306">
        <v>0</v>
      </c>
      <c r="N125" s="306"/>
      <c r="O125" s="306"/>
      <c r="P125" s="306"/>
      <c r="Q125" s="306">
        <v>0</v>
      </c>
      <c r="R125" s="306"/>
      <c r="S125" s="306"/>
      <c r="T125" s="306"/>
      <c r="U125" s="306">
        <v>0</v>
      </c>
      <c r="V125" s="306"/>
      <c r="W125" s="306"/>
      <c r="X125" s="306"/>
      <c r="Y125" s="306"/>
      <c r="Z125" s="306"/>
      <c r="AA125" s="311">
        <v>0</v>
      </c>
      <c r="AB125" s="311"/>
      <c r="AC125" s="311"/>
      <c r="AF125" s="308" t="s">
        <v>594</v>
      </c>
      <c r="AG125" s="308"/>
      <c r="AH125" s="308"/>
      <c r="AI125" s="308"/>
      <c r="AJ125" s="308"/>
      <c r="AK125" s="308"/>
      <c r="AL125" s="308"/>
      <c r="AM125" s="306">
        <v>0</v>
      </c>
      <c r="AN125" s="306"/>
      <c r="AO125" s="306"/>
      <c r="AP125" s="306"/>
      <c r="AQ125" s="306"/>
      <c r="AR125" s="306"/>
      <c r="AS125" s="306">
        <v>0</v>
      </c>
      <c r="AT125" s="306"/>
      <c r="AU125" s="306"/>
      <c r="AV125" s="306"/>
      <c r="AW125" s="306">
        <v>0</v>
      </c>
      <c r="AX125" s="306"/>
      <c r="AY125" s="306"/>
      <c r="AZ125" s="306"/>
      <c r="BA125" s="306">
        <v>0</v>
      </c>
      <c r="BB125" s="306"/>
      <c r="BC125" s="306"/>
      <c r="BD125" s="306"/>
      <c r="BE125" s="306"/>
      <c r="BF125" s="306"/>
      <c r="BG125" s="306"/>
      <c r="BH125" s="311">
        <v>0</v>
      </c>
      <c r="BI125" s="311"/>
      <c r="BJ125" s="311"/>
      <c r="BK125" s="311"/>
      <c r="BN125" s="320"/>
      <c r="BO125" s="320"/>
      <c r="BP125" s="320"/>
      <c r="BQ125" s="320"/>
      <c r="BR125" s="320"/>
      <c r="BS125" s="320"/>
      <c r="BT125" s="320"/>
      <c r="BU125" s="320"/>
    </row>
    <row r="126" spans="1:73" s="250" customFormat="1" ht="2.25" customHeight="1">
      <c r="A126" s="268"/>
      <c r="B126" s="308" t="s">
        <v>595</v>
      </c>
      <c r="C126" s="308"/>
      <c r="D126" s="308"/>
      <c r="E126" s="308"/>
      <c r="F126" s="308"/>
      <c r="G126" s="308"/>
      <c r="H126" s="306">
        <v>0</v>
      </c>
      <c r="I126" s="306"/>
      <c r="J126" s="306"/>
      <c r="K126" s="306"/>
      <c r="L126" s="306"/>
      <c r="M126" s="306">
        <v>-1518.74348292166</v>
      </c>
      <c r="N126" s="306"/>
      <c r="O126" s="306"/>
      <c r="P126" s="306"/>
      <c r="Q126" s="306">
        <v>0</v>
      </c>
      <c r="R126" s="306"/>
      <c r="S126" s="306"/>
      <c r="T126" s="306"/>
      <c r="U126" s="306">
        <v>-1518.74348292166</v>
      </c>
      <c r="V126" s="306"/>
      <c r="W126" s="306"/>
      <c r="X126" s="306"/>
      <c r="Y126" s="306"/>
      <c r="Z126" s="306"/>
      <c r="AA126" s="311">
        <v>-5.5914912783197197</v>
      </c>
      <c r="AB126" s="311"/>
      <c r="AC126" s="311"/>
      <c r="AF126" s="308" t="s">
        <v>595</v>
      </c>
      <c r="AG126" s="308"/>
      <c r="AH126" s="308"/>
      <c r="AI126" s="308"/>
      <c r="AJ126" s="308"/>
      <c r="AK126" s="308"/>
      <c r="AL126" s="308"/>
      <c r="AM126" s="306">
        <v>0</v>
      </c>
      <c r="AN126" s="306"/>
      <c r="AO126" s="306"/>
      <c r="AP126" s="306"/>
      <c r="AQ126" s="306"/>
      <c r="AR126" s="306"/>
      <c r="AS126" s="306">
        <v>-16.827046515839999</v>
      </c>
      <c r="AT126" s="306"/>
      <c r="AU126" s="306"/>
      <c r="AV126" s="306"/>
      <c r="AW126" s="306">
        <v>0</v>
      </c>
      <c r="AX126" s="306"/>
      <c r="AY126" s="306"/>
      <c r="AZ126" s="306"/>
      <c r="BA126" s="306">
        <v>-16.827046515839999</v>
      </c>
      <c r="BB126" s="306"/>
      <c r="BC126" s="306"/>
      <c r="BD126" s="306"/>
      <c r="BE126" s="306"/>
      <c r="BF126" s="306"/>
      <c r="BG126" s="306"/>
      <c r="BH126" s="311">
        <v>0.46059563146779198</v>
      </c>
      <c r="BI126" s="311"/>
      <c r="BJ126" s="311"/>
      <c r="BK126" s="311"/>
      <c r="BN126" s="320"/>
      <c r="BO126" s="320"/>
      <c r="BP126" s="320"/>
      <c r="BQ126" s="320"/>
      <c r="BR126" s="320"/>
      <c r="BS126" s="320"/>
      <c r="BT126" s="320"/>
      <c r="BU126" s="320"/>
    </row>
    <row r="127" spans="1:73" s="250" customFormat="1" ht="6" customHeight="1">
      <c r="A127" s="268"/>
      <c r="B127" s="308"/>
      <c r="C127" s="308"/>
      <c r="D127" s="308"/>
      <c r="E127" s="308"/>
      <c r="F127" s="308"/>
      <c r="G127" s="308"/>
      <c r="H127" s="306"/>
      <c r="I127" s="306"/>
      <c r="J127" s="306"/>
      <c r="K127" s="306"/>
      <c r="L127" s="306"/>
      <c r="M127" s="306"/>
      <c r="N127" s="306"/>
      <c r="O127" s="306"/>
      <c r="P127" s="306"/>
      <c r="Q127" s="306"/>
      <c r="R127" s="306"/>
      <c r="S127" s="306"/>
      <c r="T127" s="306"/>
      <c r="U127" s="306"/>
      <c r="V127" s="306"/>
      <c r="W127" s="306"/>
      <c r="X127" s="306"/>
      <c r="Y127" s="306"/>
      <c r="Z127" s="306"/>
      <c r="AA127" s="311"/>
      <c r="AB127" s="311"/>
      <c r="AC127" s="311"/>
      <c r="AF127" s="308"/>
      <c r="AG127" s="308"/>
      <c r="AH127" s="308"/>
      <c r="AI127" s="308"/>
      <c r="AJ127" s="308"/>
      <c r="AK127" s="308"/>
      <c r="AL127" s="308"/>
      <c r="AM127" s="306"/>
      <c r="AN127" s="306"/>
      <c r="AO127" s="306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6"/>
      <c r="BH127" s="311"/>
      <c r="BI127" s="311"/>
      <c r="BJ127" s="311"/>
      <c r="BK127" s="311"/>
      <c r="BN127" s="334" t="s">
        <v>575</v>
      </c>
      <c r="BO127" s="334"/>
      <c r="BP127" s="334"/>
      <c r="BQ127" s="334"/>
      <c r="BR127" s="334"/>
      <c r="BS127" s="337">
        <v>1248.74914565625</v>
      </c>
      <c r="BT127" s="337"/>
      <c r="BU127" s="337"/>
    </row>
    <row r="128" spans="1:73" s="250" customFormat="1" ht="2.25" customHeight="1">
      <c r="A128" s="268"/>
      <c r="B128" s="308" t="s">
        <v>596</v>
      </c>
      <c r="C128" s="308"/>
      <c r="D128" s="308"/>
      <c r="E128" s="308"/>
      <c r="F128" s="308"/>
      <c r="G128" s="308"/>
      <c r="H128" s="306">
        <v>0</v>
      </c>
      <c r="I128" s="306"/>
      <c r="J128" s="306"/>
      <c r="K128" s="306"/>
      <c r="L128" s="306"/>
      <c r="M128" s="306">
        <v>0</v>
      </c>
      <c r="N128" s="306"/>
      <c r="O128" s="306"/>
      <c r="P128" s="306"/>
      <c r="Q128" s="306">
        <v>0</v>
      </c>
      <c r="R128" s="306"/>
      <c r="S128" s="306"/>
      <c r="T128" s="306"/>
      <c r="U128" s="306">
        <v>0</v>
      </c>
      <c r="V128" s="306"/>
      <c r="W128" s="306"/>
      <c r="X128" s="306"/>
      <c r="Y128" s="306"/>
      <c r="Z128" s="306"/>
      <c r="AA128" s="311">
        <v>0</v>
      </c>
      <c r="AB128" s="311"/>
      <c r="AC128" s="311"/>
      <c r="AF128" s="308" t="s">
        <v>596</v>
      </c>
      <c r="AG128" s="308"/>
      <c r="AH128" s="308"/>
      <c r="AI128" s="308"/>
      <c r="AJ128" s="308"/>
      <c r="AK128" s="308"/>
      <c r="AL128" s="308"/>
      <c r="AM128" s="306">
        <v>0</v>
      </c>
      <c r="AN128" s="306"/>
      <c r="AO128" s="306"/>
      <c r="AP128" s="306"/>
      <c r="AQ128" s="306"/>
      <c r="AR128" s="306"/>
      <c r="AS128" s="306">
        <v>0</v>
      </c>
      <c r="AT128" s="306"/>
      <c r="AU128" s="306"/>
      <c r="AV128" s="306"/>
      <c r="AW128" s="306">
        <v>0</v>
      </c>
      <c r="AX128" s="306"/>
      <c r="AY128" s="306"/>
      <c r="AZ128" s="306"/>
      <c r="BA128" s="306">
        <v>0</v>
      </c>
      <c r="BB128" s="306"/>
      <c r="BC128" s="306"/>
      <c r="BD128" s="306"/>
      <c r="BE128" s="306"/>
      <c r="BF128" s="306"/>
      <c r="BG128" s="306"/>
      <c r="BH128" s="311">
        <v>0</v>
      </c>
      <c r="BI128" s="311"/>
      <c r="BJ128" s="311"/>
      <c r="BK128" s="311"/>
      <c r="BN128" s="334"/>
      <c r="BO128" s="334"/>
      <c r="BP128" s="334"/>
      <c r="BQ128" s="334"/>
      <c r="BR128" s="334"/>
      <c r="BS128" s="337"/>
      <c r="BT128" s="337"/>
      <c r="BU128" s="337"/>
    </row>
    <row r="129" spans="1:73" s="250" customFormat="1" ht="5.25" customHeight="1">
      <c r="A129" s="268"/>
      <c r="B129" s="308"/>
      <c r="C129" s="308"/>
      <c r="D129" s="308"/>
      <c r="E129" s="308"/>
      <c r="F129" s="308"/>
      <c r="G129" s="308"/>
      <c r="H129" s="306"/>
      <c r="I129" s="306"/>
      <c r="J129" s="306"/>
      <c r="K129" s="306"/>
      <c r="L129" s="306"/>
      <c r="M129" s="306"/>
      <c r="N129" s="306"/>
      <c r="O129" s="306"/>
      <c r="P129" s="306"/>
      <c r="Q129" s="306"/>
      <c r="R129" s="306"/>
      <c r="S129" s="306"/>
      <c r="T129" s="306"/>
      <c r="U129" s="306"/>
      <c r="V129" s="306"/>
      <c r="W129" s="306"/>
      <c r="X129" s="306"/>
      <c r="Y129" s="306"/>
      <c r="Z129" s="306"/>
      <c r="AA129" s="311"/>
      <c r="AB129" s="311"/>
      <c r="AC129" s="311"/>
      <c r="AF129" s="308"/>
      <c r="AG129" s="308"/>
      <c r="AH129" s="308"/>
      <c r="AI129" s="308"/>
      <c r="AJ129" s="308"/>
      <c r="AK129" s="308"/>
      <c r="AL129" s="308"/>
      <c r="AM129" s="306"/>
      <c r="AN129" s="306"/>
      <c r="AO129" s="306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6"/>
      <c r="BH129" s="311"/>
      <c r="BI129" s="311"/>
      <c r="BJ129" s="311"/>
      <c r="BK129" s="311"/>
      <c r="BN129" s="334" t="s">
        <v>597</v>
      </c>
      <c r="BO129" s="334"/>
      <c r="BP129" s="334"/>
      <c r="BQ129" s="334"/>
      <c r="BR129" s="334"/>
      <c r="BS129" s="336">
        <v>24.999581462759402</v>
      </c>
      <c r="BT129" s="336"/>
      <c r="BU129" s="336"/>
    </row>
    <row r="130" spans="1:73" s="250" customFormat="1" ht="4.5" customHeight="1">
      <c r="A130" s="268"/>
      <c r="B130" s="308" t="s">
        <v>598</v>
      </c>
      <c r="C130" s="308"/>
      <c r="D130" s="308"/>
      <c r="E130" s="308"/>
      <c r="F130" s="308"/>
      <c r="G130" s="308"/>
      <c r="H130" s="306">
        <v>0</v>
      </c>
      <c r="I130" s="306"/>
      <c r="J130" s="306"/>
      <c r="K130" s="306"/>
      <c r="L130" s="306"/>
      <c r="M130" s="306">
        <v>0</v>
      </c>
      <c r="N130" s="306"/>
      <c r="O130" s="306"/>
      <c r="P130" s="306"/>
      <c r="Q130" s="306">
        <v>0</v>
      </c>
      <c r="R130" s="306"/>
      <c r="S130" s="306"/>
      <c r="T130" s="306"/>
      <c r="U130" s="306">
        <v>0</v>
      </c>
      <c r="V130" s="306"/>
      <c r="W130" s="306"/>
      <c r="X130" s="306"/>
      <c r="Y130" s="306"/>
      <c r="Z130" s="306"/>
      <c r="AA130" s="311">
        <v>0</v>
      </c>
      <c r="AB130" s="311"/>
      <c r="AC130" s="311"/>
      <c r="AF130" s="308" t="s">
        <v>598</v>
      </c>
      <c r="AG130" s="308"/>
      <c r="AH130" s="308"/>
      <c r="AI130" s="308"/>
      <c r="AJ130" s="308"/>
      <c r="AK130" s="308"/>
      <c r="AL130" s="308"/>
      <c r="AM130" s="306">
        <v>0</v>
      </c>
      <c r="AN130" s="306"/>
      <c r="AO130" s="306"/>
      <c r="AP130" s="306"/>
      <c r="AQ130" s="306"/>
      <c r="AR130" s="306"/>
      <c r="AS130" s="306">
        <v>0</v>
      </c>
      <c r="AT130" s="306"/>
      <c r="AU130" s="306"/>
      <c r="AV130" s="306"/>
      <c r="AW130" s="306">
        <v>0</v>
      </c>
      <c r="AX130" s="306"/>
      <c r="AY130" s="306"/>
      <c r="AZ130" s="306"/>
      <c r="BA130" s="306">
        <v>0</v>
      </c>
      <c r="BB130" s="306"/>
      <c r="BC130" s="306"/>
      <c r="BD130" s="306"/>
      <c r="BE130" s="306"/>
      <c r="BF130" s="306"/>
      <c r="BG130" s="306"/>
      <c r="BH130" s="311">
        <v>0</v>
      </c>
      <c r="BI130" s="311"/>
      <c r="BJ130" s="311"/>
      <c r="BK130" s="311"/>
      <c r="BN130" s="334"/>
      <c r="BO130" s="334"/>
      <c r="BP130" s="334"/>
      <c r="BQ130" s="334"/>
      <c r="BR130" s="334"/>
      <c r="BS130" s="336"/>
      <c r="BT130" s="336"/>
      <c r="BU130" s="336"/>
    </row>
    <row r="131" spans="1:73" s="250" customFormat="1" ht="3.75" customHeight="1">
      <c r="A131" s="268"/>
      <c r="B131" s="308"/>
      <c r="C131" s="308"/>
      <c r="D131" s="308"/>
      <c r="E131" s="308"/>
      <c r="F131" s="308"/>
      <c r="G131" s="308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11"/>
      <c r="AB131" s="311"/>
      <c r="AC131" s="311"/>
      <c r="AF131" s="308"/>
      <c r="AG131" s="308"/>
      <c r="AH131" s="308"/>
      <c r="AI131" s="308"/>
      <c r="AJ131" s="308"/>
      <c r="AK131" s="308"/>
      <c r="AL131" s="308"/>
      <c r="AM131" s="306"/>
      <c r="AN131" s="306"/>
      <c r="AO131" s="306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6"/>
      <c r="BH131" s="311"/>
      <c r="BI131" s="311"/>
      <c r="BJ131" s="311"/>
      <c r="BK131" s="311"/>
      <c r="BN131" s="334" t="s">
        <v>581</v>
      </c>
      <c r="BO131" s="334"/>
      <c r="BP131" s="334"/>
      <c r="BQ131" s="334"/>
      <c r="BR131" s="334"/>
      <c r="BS131" s="337">
        <v>0</v>
      </c>
      <c r="BT131" s="337"/>
      <c r="BU131" s="337"/>
    </row>
    <row r="132" spans="1:73" s="250" customFormat="1" ht="4.5" customHeight="1">
      <c r="A132" s="268"/>
      <c r="B132" s="308" t="s">
        <v>599</v>
      </c>
      <c r="C132" s="308"/>
      <c r="D132" s="308"/>
      <c r="E132" s="308"/>
      <c r="F132" s="308"/>
      <c r="G132" s="308"/>
      <c r="H132" s="306">
        <v>0</v>
      </c>
      <c r="I132" s="306"/>
      <c r="J132" s="306"/>
      <c r="K132" s="306"/>
      <c r="L132" s="306"/>
      <c r="M132" s="306">
        <v>-1909.72855099046</v>
      </c>
      <c r="N132" s="306"/>
      <c r="O132" s="306"/>
      <c r="P132" s="306"/>
      <c r="Q132" s="306">
        <v>0</v>
      </c>
      <c r="R132" s="306"/>
      <c r="S132" s="306"/>
      <c r="T132" s="306"/>
      <c r="U132" s="306">
        <v>-1909.72855099046</v>
      </c>
      <c r="V132" s="306"/>
      <c r="W132" s="306"/>
      <c r="X132" s="306"/>
      <c r="Y132" s="306"/>
      <c r="Z132" s="306"/>
      <c r="AA132" s="311">
        <v>-7.0309638572270501</v>
      </c>
      <c r="AB132" s="311"/>
      <c r="AC132" s="311"/>
      <c r="AF132" s="308" t="s">
        <v>599</v>
      </c>
      <c r="AG132" s="308"/>
      <c r="AH132" s="308"/>
      <c r="AI132" s="308"/>
      <c r="AJ132" s="308"/>
      <c r="AK132" s="308"/>
      <c r="AL132" s="308"/>
      <c r="AM132" s="306">
        <v>0</v>
      </c>
      <c r="AN132" s="306"/>
      <c r="AO132" s="306"/>
      <c r="AP132" s="306"/>
      <c r="AQ132" s="306"/>
      <c r="AR132" s="306"/>
      <c r="AS132" s="306">
        <v>-65.232614206179989</v>
      </c>
      <c r="AT132" s="306"/>
      <c r="AU132" s="306"/>
      <c r="AV132" s="306"/>
      <c r="AW132" s="306">
        <v>0</v>
      </c>
      <c r="AX132" s="306"/>
      <c r="AY132" s="306"/>
      <c r="AZ132" s="306"/>
      <c r="BA132" s="306">
        <v>-65.232614206179989</v>
      </c>
      <c r="BB132" s="306"/>
      <c r="BC132" s="306"/>
      <c r="BD132" s="306"/>
      <c r="BE132" s="306"/>
      <c r="BF132" s="306"/>
      <c r="BG132" s="306"/>
      <c r="BH132" s="311">
        <v>1.78556926816045</v>
      </c>
      <c r="BI132" s="311"/>
      <c r="BJ132" s="311"/>
      <c r="BK132" s="311"/>
      <c r="BN132" s="334"/>
      <c r="BO132" s="334"/>
      <c r="BP132" s="334"/>
      <c r="BQ132" s="334"/>
      <c r="BR132" s="334"/>
      <c r="BS132" s="337"/>
      <c r="BT132" s="337"/>
      <c r="BU132" s="337"/>
    </row>
    <row r="133" spans="1:73" s="250" customFormat="1" ht="2.25" customHeight="1">
      <c r="A133" s="268"/>
      <c r="B133" s="308"/>
      <c r="C133" s="308"/>
      <c r="D133" s="308"/>
      <c r="E133" s="308"/>
      <c r="F133" s="308"/>
      <c r="G133" s="308"/>
      <c r="H133" s="306"/>
      <c r="I133" s="306"/>
      <c r="J133" s="306"/>
      <c r="K133" s="306"/>
      <c r="L133" s="306"/>
      <c r="M133" s="306"/>
      <c r="N133" s="306"/>
      <c r="O133" s="306"/>
      <c r="P133" s="306"/>
      <c r="Q133" s="306"/>
      <c r="R133" s="306"/>
      <c r="S133" s="306"/>
      <c r="T133" s="306"/>
      <c r="U133" s="306"/>
      <c r="V133" s="306"/>
      <c r="W133" s="306"/>
      <c r="X133" s="306"/>
      <c r="Y133" s="306"/>
      <c r="Z133" s="306"/>
      <c r="AA133" s="311"/>
      <c r="AB133" s="311"/>
      <c r="AC133" s="311"/>
      <c r="AF133" s="308"/>
      <c r="AG133" s="308"/>
      <c r="AH133" s="308"/>
      <c r="AI133" s="308"/>
      <c r="AJ133" s="308"/>
      <c r="AK133" s="308"/>
      <c r="AL133" s="308"/>
      <c r="AM133" s="306"/>
      <c r="AN133" s="306"/>
      <c r="AO133" s="306"/>
      <c r="AP133" s="306"/>
      <c r="AQ133" s="306"/>
      <c r="AR133" s="306"/>
      <c r="AS133" s="306"/>
      <c r="AT133" s="306"/>
      <c r="AU133" s="306"/>
      <c r="AV133" s="306"/>
      <c r="AW133" s="306"/>
      <c r="AX133" s="306"/>
      <c r="AY133" s="306"/>
      <c r="AZ133" s="306"/>
      <c r="BA133" s="306"/>
      <c r="BB133" s="306"/>
      <c r="BC133" s="306"/>
      <c r="BD133" s="306"/>
      <c r="BE133" s="306"/>
      <c r="BF133" s="306"/>
      <c r="BG133" s="306"/>
      <c r="BH133" s="311"/>
      <c r="BI133" s="311"/>
      <c r="BJ133" s="311"/>
      <c r="BK133" s="311"/>
      <c r="BS133" s="337"/>
      <c r="BT133" s="337"/>
      <c r="BU133" s="337"/>
    </row>
    <row r="134" spans="1:73" s="250" customFormat="1" ht="0.75" customHeight="1">
      <c r="A134" s="268"/>
      <c r="B134" s="308"/>
      <c r="C134" s="308"/>
      <c r="D134" s="308"/>
      <c r="E134" s="308"/>
      <c r="F134" s="308"/>
      <c r="G134" s="308"/>
      <c r="H134" s="306"/>
      <c r="I134" s="306"/>
      <c r="J134" s="306"/>
      <c r="K134" s="306"/>
      <c r="L134" s="306"/>
      <c r="M134" s="306"/>
      <c r="N134" s="306"/>
      <c r="O134" s="306"/>
      <c r="P134" s="306"/>
      <c r="Q134" s="306"/>
      <c r="R134" s="306"/>
      <c r="S134" s="306"/>
      <c r="T134" s="306"/>
      <c r="U134" s="306"/>
      <c r="V134" s="306"/>
      <c r="W134" s="306"/>
      <c r="X134" s="306"/>
      <c r="Y134" s="306"/>
      <c r="Z134" s="306"/>
      <c r="AA134" s="311"/>
      <c r="AB134" s="311"/>
      <c r="AC134" s="311"/>
      <c r="AF134" s="308"/>
      <c r="AG134" s="308"/>
      <c r="AH134" s="308"/>
      <c r="AI134" s="308"/>
      <c r="AJ134" s="308"/>
      <c r="AK134" s="308"/>
      <c r="AL134" s="308"/>
      <c r="AM134" s="306"/>
      <c r="AN134" s="306"/>
      <c r="AO134" s="306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/>
      <c r="AZ134" s="306"/>
      <c r="BA134" s="306"/>
      <c r="BB134" s="306"/>
      <c r="BC134" s="306"/>
      <c r="BD134" s="306"/>
      <c r="BE134" s="306"/>
      <c r="BF134" s="306"/>
      <c r="BG134" s="306"/>
      <c r="BH134" s="311"/>
      <c r="BI134" s="311"/>
      <c r="BJ134" s="311"/>
      <c r="BK134" s="311"/>
      <c r="BN134" s="334" t="s">
        <v>583</v>
      </c>
      <c r="BO134" s="334"/>
      <c r="BP134" s="334"/>
      <c r="BQ134" s="334"/>
      <c r="BR134" s="334"/>
      <c r="BS134" s="337">
        <v>665.99996812597658</v>
      </c>
      <c r="BT134" s="337"/>
      <c r="BU134" s="337"/>
    </row>
    <row r="135" spans="1:73" s="250" customFormat="1" ht="7.5" customHeight="1">
      <c r="A135" s="268"/>
      <c r="B135" s="308" t="s">
        <v>600</v>
      </c>
      <c r="C135" s="308"/>
      <c r="D135" s="308"/>
      <c r="E135" s="308"/>
      <c r="F135" s="308"/>
      <c r="G135" s="308"/>
      <c r="H135" s="306">
        <v>0</v>
      </c>
      <c r="I135" s="306"/>
      <c r="J135" s="306"/>
      <c r="K135" s="306"/>
      <c r="L135" s="306"/>
      <c r="M135" s="306">
        <v>0</v>
      </c>
      <c r="N135" s="306"/>
      <c r="O135" s="306"/>
      <c r="P135" s="306"/>
      <c r="Q135" s="306">
        <v>0</v>
      </c>
      <c r="R135" s="306"/>
      <c r="S135" s="306"/>
      <c r="T135" s="306"/>
      <c r="U135" s="306">
        <v>0</v>
      </c>
      <c r="V135" s="306"/>
      <c r="W135" s="306"/>
      <c r="X135" s="306"/>
      <c r="Y135" s="306"/>
      <c r="Z135" s="306"/>
      <c r="AA135" s="311">
        <v>0</v>
      </c>
      <c r="AB135" s="311"/>
      <c r="AC135" s="311"/>
      <c r="AF135" s="308" t="s">
        <v>600</v>
      </c>
      <c r="AG135" s="308"/>
      <c r="AH135" s="308"/>
      <c r="AI135" s="308"/>
      <c r="AJ135" s="308"/>
      <c r="AK135" s="308"/>
      <c r="AL135" s="308"/>
      <c r="AM135" s="306">
        <v>0</v>
      </c>
      <c r="AN135" s="306"/>
      <c r="AO135" s="306"/>
      <c r="AP135" s="306"/>
      <c r="AQ135" s="306"/>
      <c r="AR135" s="306"/>
      <c r="AS135" s="306">
        <v>0</v>
      </c>
      <c r="AT135" s="306"/>
      <c r="AU135" s="306"/>
      <c r="AV135" s="306"/>
      <c r="AW135" s="306">
        <v>0</v>
      </c>
      <c r="AX135" s="306"/>
      <c r="AY135" s="306"/>
      <c r="AZ135" s="306"/>
      <c r="BA135" s="306">
        <v>0</v>
      </c>
      <c r="BB135" s="306"/>
      <c r="BC135" s="306"/>
      <c r="BD135" s="306"/>
      <c r="BE135" s="306"/>
      <c r="BF135" s="306"/>
      <c r="BG135" s="306"/>
      <c r="BH135" s="311">
        <v>0</v>
      </c>
      <c r="BI135" s="311"/>
      <c r="BJ135" s="311"/>
      <c r="BK135" s="311"/>
      <c r="BN135" s="334"/>
      <c r="BO135" s="334"/>
      <c r="BP135" s="334"/>
      <c r="BQ135" s="334"/>
      <c r="BR135" s="334"/>
      <c r="BS135" s="337"/>
      <c r="BT135" s="337"/>
      <c r="BU135" s="337"/>
    </row>
    <row r="136" spans="1:73" s="250" customFormat="1" ht="8.25" customHeight="1">
      <c r="A136" s="268"/>
      <c r="B136" s="308" t="s">
        <v>541</v>
      </c>
      <c r="C136" s="308"/>
      <c r="D136" s="308"/>
      <c r="E136" s="308"/>
      <c r="F136" s="308"/>
      <c r="G136" s="308"/>
      <c r="H136" s="306">
        <v>206.37839643340197</v>
      </c>
      <c r="I136" s="306"/>
      <c r="J136" s="306"/>
      <c r="K136" s="306"/>
      <c r="L136" s="306"/>
      <c r="M136" s="306">
        <v>0</v>
      </c>
      <c r="N136" s="306"/>
      <c r="O136" s="306"/>
      <c r="P136" s="306"/>
      <c r="Q136" s="306">
        <v>305.826783190166</v>
      </c>
      <c r="R136" s="306"/>
      <c r="S136" s="306"/>
      <c r="T136" s="306"/>
      <c r="U136" s="306">
        <v>512.20517962356803</v>
      </c>
      <c r="V136" s="306"/>
      <c r="W136" s="306"/>
      <c r="X136" s="306"/>
      <c r="Y136" s="306"/>
      <c r="Z136" s="306"/>
      <c r="AA136" s="311">
        <v>1.8857633476496001</v>
      </c>
      <c r="AB136" s="311"/>
      <c r="AC136" s="311"/>
      <c r="AF136" s="308" t="s">
        <v>541</v>
      </c>
      <c r="AG136" s="308"/>
      <c r="AH136" s="308"/>
      <c r="AI136" s="308"/>
      <c r="AJ136" s="308"/>
      <c r="AK136" s="308"/>
      <c r="AL136" s="308"/>
      <c r="AM136" s="306">
        <v>-1385.80622587314</v>
      </c>
      <c r="AN136" s="306"/>
      <c r="AO136" s="306"/>
      <c r="AP136" s="306"/>
      <c r="AQ136" s="306"/>
      <c r="AR136" s="306"/>
      <c r="AS136" s="306">
        <v>0</v>
      </c>
      <c r="AT136" s="306"/>
      <c r="AU136" s="306"/>
      <c r="AV136" s="306"/>
      <c r="AW136" s="306">
        <v>0</v>
      </c>
      <c r="AX136" s="306"/>
      <c r="AY136" s="306"/>
      <c r="AZ136" s="306"/>
      <c r="BA136" s="306">
        <v>-1410.4778892112399</v>
      </c>
      <c r="BB136" s="306"/>
      <c r="BC136" s="306"/>
      <c r="BD136" s="306"/>
      <c r="BE136" s="306"/>
      <c r="BF136" s="306"/>
      <c r="BG136" s="306"/>
      <c r="BH136" s="311">
        <v>38.608079762604703</v>
      </c>
      <c r="BI136" s="311"/>
      <c r="BJ136" s="311"/>
      <c r="BK136" s="311"/>
      <c r="BN136" s="314" t="s">
        <v>585</v>
      </c>
      <c r="BO136" s="314"/>
      <c r="BP136" s="314"/>
      <c r="BQ136" s="314"/>
      <c r="BR136" s="314"/>
      <c r="BS136" s="314"/>
      <c r="BT136" s="340">
        <v>663.86376706121257</v>
      </c>
      <c r="BU136" s="340"/>
    </row>
    <row r="137" spans="1:73" s="250" customFormat="1" ht="9" customHeight="1">
      <c r="A137" s="268"/>
      <c r="B137" s="325" t="s">
        <v>601</v>
      </c>
      <c r="C137" s="325"/>
      <c r="D137" s="325"/>
      <c r="E137" s="325"/>
      <c r="F137" s="325"/>
      <c r="G137" s="325"/>
      <c r="H137" s="322">
        <v>206.378396433402</v>
      </c>
      <c r="I137" s="322"/>
      <c r="J137" s="322"/>
      <c r="K137" s="322"/>
      <c r="L137" s="322"/>
      <c r="M137" s="322">
        <v>-3132.9726512519578</v>
      </c>
      <c r="N137" s="322"/>
      <c r="O137" s="322"/>
      <c r="P137" s="322"/>
      <c r="Q137" s="326">
        <v>305.826783190166</v>
      </c>
      <c r="R137" s="326"/>
      <c r="S137" s="326"/>
      <c r="T137" s="326"/>
      <c r="U137" s="322">
        <v>-2620.76747162839</v>
      </c>
      <c r="V137" s="322"/>
      <c r="W137" s="322"/>
      <c r="X137" s="322"/>
      <c r="Y137" s="322"/>
      <c r="Z137" s="322"/>
      <c r="AA137" s="324" t="s">
        <v>0</v>
      </c>
      <c r="AB137" s="324"/>
      <c r="AC137" s="324"/>
      <c r="AF137" s="325" t="s">
        <v>601</v>
      </c>
      <c r="AG137" s="325"/>
      <c r="AH137" s="325"/>
      <c r="AI137" s="325"/>
      <c r="AJ137" s="325"/>
      <c r="AK137" s="325"/>
      <c r="AL137" s="325"/>
      <c r="AM137" s="322">
        <v>-1385.80622587314</v>
      </c>
      <c r="AN137" s="322"/>
      <c r="AO137" s="322"/>
      <c r="AP137" s="322"/>
      <c r="AQ137" s="322"/>
      <c r="AR137" s="322"/>
      <c r="AS137" s="322">
        <v>-892.80251366751997</v>
      </c>
      <c r="AT137" s="322"/>
      <c r="AU137" s="322"/>
      <c r="AV137" s="322"/>
      <c r="AW137" s="326">
        <v>0</v>
      </c>
      <c r="AX137" s="326"/>
      <c r="AY137" s="326"/>
      <c r="AZ137" s="326"/>
      <c r="BA137" s="322">
        <v>-2303.28040287876</v>
      </c>
      <c r="BB137" s="322"/>
      <c r="BC137" s="322"/>
      <c r="BD137" s="322"/>
      <c r="BE137" s="322"/>
      <c r="BF137" s="322"/>
      <c r="BG137" s="322"/>
      <c r="BH137" s="324" t="s">
        <v>0</v>
      </c>
      <c r="BI137" s="324"/>
      <c r="BJ137" s="324"/>
      <c r="BK137" s="324"/>
      <c r="BN137" s="314" t="s">
        <v>586</v>
      </c>
      <c r="BO137" s="314"/>
      <c r="BP137" s="314"/>
      <c r="BQ137" s="314"/>
      <c r="BR137" s="314"/>
      <c r="BS137" s="314"/>
      <c r="BT137" s="341">
        <v>7.4998706210894701</v>
      </c>
      <c r="BU137" s="341"/>
    </row>
    <row r="138" spans="1:73" s="250" customFormat="1" ht="8.25" customHeight="1">
      <c r="A138" s="268"/>
      <c r="B138" s="308" t="s">
        <v>543</v>
      </c>
      <c r="C138" s="308"/>
      <c r="D138" s="308"/>
      <c r="E138" s="308"/>
      <c r="F138" s="308"/>
      <c r="G138" s="308"/>
      <c r="H138" s="306">
        <v>1050.000260706714</v>
      </c>
      <c r="I138" s="306"/>
      <c r="J138" s="306"/>
      <c r="K138" s="306"/>
      <c r="L138" s="306"/>
      <c r="M138" s="306">
        <v>2539.5189145933318</v>
      </c>
      <c r="N138" s="306"/>
      <c r="O138" s="306"/>
      <c r="P138" s="306"/>
      <c r="Q138" s="306">
        <v>2000.0004936595237</v>
      </c>
      <c r="R138" s="306"/>
      <c r="S138" s="306"/>
      <c r="T138" s="306"/>
      <c r="U138" s="306">
        <v>5589.5196689595696</v>
      </c>
      <c r="V138" s="306"/>
      <c r="W138" s="306"/>
      <c r="X138" s="306"/>
      <c r="Y138" s="306"/>
      <c r="Z138" s="306"/>
      <c r="AA138" s="307">
        <v>20.5786894432363</v>
      </c>
      <c r="AB138" s="307"/>
      <c r="AC138" s="307"/>
      <c r="AF138" s="308" t="s">
        <v>543</v>
      </c>
      <c r="AG138" s="308"/>
      <c r="AH138" s="308"/>
      <c r="AI138" s="308"/>
      <c r="AJ138" s="308"/>
      <c r="AK138" s="308"/>
      <c r="AL138" s="308"/>
      <c r="AM138" s="306">
        <v>0</v>
      </c>
      <c r="AN138" s="306"/>
      <c r="AO138" s="306"/>
      <c r="AP138" s="306"/>
      <c r="AQ138" s="306"/>
      <c r="AR138" s="306"/>
      <c r="AS138" s="306">
        <v>0</v>
      </c>
      <c r="AT138" s="306"/>
      <c r="AU138" s="306"/>
      <c r="AV138" s="306"/>
      <c r="AW138" s="306">
        <v>0</v>
      </c>
      <c r="AX138" s="306"/>
      <c r="AY138" s="306"/>
      <c r="AZ138" s="306"/>
      <c r="BA138" s="306">
        <v>0</v>
      </c>
      <c r="BB138" s="306"/>
      <c r="BC138" s="306"/>
      <c r="BD138" s="306"/>
      <c r="BE138" s="306"/>
      <c r="BF138" s="306"/>
      <c r="BG138" s="306"/>
      <c r="BH138" s="307">
        <v>0</v>
      </c>
      <c r="BI138" s="307"/>
      <c r="BJ138" s="307"/>
      <c r="BK138" s="307"/>
      <c r="BN138" s="334" t="s">
        <v>588</v>
      </c>
      <c r="BO138" s="334"/>
      <c r="BP138" s="334"/>
      <c r="BQ138" s="334"/>
      <c r="BR138" s="334"/>
      <c r="BS138" s="337">
        <v>24.959474058900042</v>
      </c>
      <c r="BT138" s="337"/>
      <c r="BU138" s="337"/>
    </row>
    <row r="139" spans="1:73" s="250" customFormat="1" ht="0.75" customHeight="1">
      <c r="A139" s="268"/>
      <c r="B139" s="308" t="s">
        <v>542</v>
      </c>
      <c r="C139" s="308"/>
      <c r="D139" s="308"/>
      <c r="E139" s="308"/>
      <c r="F139" s="308"/>
      <c r="G139" s="308"/>
      <c r="H139" s="306">
        <v>0</v>
      </c>
      <c r="I139" s="306"/>
      <c r="J139" s="306"/>
      <c r="K139" s="306"/>
      <c r="L139" s="306"/>
      <c r="M139" s="306">
        <v>6572.7795718017114</v>
      </c>
      <c r="N139" s="306"/>
      <c r="O139" s="306"/>
      <c r="P139" s="306"/>
      <c r="Q139" s="306">
        <v>0</v>
      </c>
      <c r="R139" s="306"/>
      <c r="S139" s="306"/>
      <c r="T139" s="306"/>
      <c r="U139" s="306">
        <v>6572.7795718017114</v>
      </c>
      <c r="V139" s="306"/>
      <c r="W139" s="306"/>
      <c r="X139" s="306"/>
      <c r="Y139" s="306"/>
      <c r="Z139" s="306"/>
      <c r="AA139" s="307">
        <v>24.198714307795299</v>
      </c>
      <c r="AB139" s="307"/>
      <c r="AC139" s="307"/>
      <c r="AF139" s="308" t="s">
        <v>542</v>
      </c>
      <c r="AG139" s="308"/>
      <c r="AH139" s="308"/>
      <c r="AI139" s="308"/>
      <c r="AJ139" s="308"/>
      <c r="AK139" s="308"/>
      <c r="AL139" s="308"/>
      <c r="AM139" s="306">
        <v>0</v>
      </c>
      <c r="AN139" s="306"/>
      <c r="AO139" s="306"/>
      <c r="AP139" s="306"/>
      <c r="AQ139" s="306"/>
      <c r="AR139" s="306"/>
      <c r="AS139" s="306">
        <v>0</v>
      </c>
      <c r="AT139" s="306"/>
      <c r="AU139" s="306"/>
      <c r="AV139" s="306"/>
      <c r="AW139" s="306">
        <v>0</v>
      </c>
      <c r="AX139" s="306"/>
      <c r="AY139" s="306"/>
      <c r="AZ139" s="306"/>
      <c r="BA139" s="306">
        <v>0</v>
      </c>
      <c r="BB139" s="306"/>
      <c r="BC139" s="306"/>
      <c r="BD139" s="306"/>
      <c r="BE139" s="306"/>
      <c r="BF139" s="306"/>
      <c r="BG139" s="306"/>
      <c r="BH139" s="307">
        <v>0</v>
      </c>
      <c r="BI139" s="307"/>
      <c r="BJ139" s="307"/>
      <c r="BK139" s="307"/>
      <c r="BN139" s="334"/>
      <c r="BO139" s="334"/>
      <c r="BP139" s="334"/>
      <c r="BQ139" s="334"/>
      <c r="BR139" s="334"/>
      <c r="BS139" s="337"/>
      <c r="BT139" s="337"/>
      <c r="BU139" s="337"/>
    </row>
    <row r="140" spans="1:73" s="250" customFormat="1" ht="7.5" customHeight="1">
      <c r="A140" s="268"/>
      <c r="B140" s="308"/>
      <c r="C140" s="308"/>
      <c r="D140" s="308"/>
      <c r="E140" s="308"/>
      <c r="F140" s="308"/>
      <c r="G140" s="308"/>
      <c r="H140" s="306"/>
      <c r="I140" s="306"/>
      <c r="J140" s="306"/>
      <c r="K140" s="306"/>
      <c r="L140" s="306"/>
      <c r="M140" s="306"/>
      <c r="N140" s="306"/>
      <c r="O140" s="306"/>
      <c r="P140" s="306"/>
      <c r="Q140" s="306"/>
      <c r="R140" s="306"/>
      <c r="S140" s="306"/>
      <c r="T140" s="306"/>
      <c r="U140" s="306"/>
      <c r="V140" s="306"/>
      <c r="W140" s="306"/>
      <c r="X140" s="306"/>
      <c r="Y140" s="306"/>
      <c r="Z140" s="306"/>
      <c r="AA140" s="307"/>
      <c r="AB140" s="307"/>
      <c r="AC140" s="307"/>
      <c r="AF140" s="308"/>
      <c r="AG140" s="308"/>
      <c r="AH140" s="308"/>
      <c r="AI140" s="308"/>
      <c r="AJ140" s="308"/>
      <c r="AK140" s="308"/>
      <c r="AL140" s="308"/>
      <c r="AM140" s="306"/>
      <c r="AN140" s="306"/>
      <c r="AO140" s="306"/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6"/>
      <c r="BH140" s="307"/>
      <c r="BI140" s="307"/>
      <c r="BJ140" s="307"/>
      <c r="BK140" s="307"/>
      <c r="BN140" s="346" t="s">
        <v>589</v>
      </c>
      <c r="BO140" s="346"/>
      <c r="BP140" s="346"/>
      <c r="BQ140" s="346"/>
      <c r="BR140" s="346"/>
      <c r="BS140" s="348">
        <v>100</v>
      </c>
      <c r="BT140" s="348"/>
      <c r="BU140" s="348"/>
    </row>
    <row r="141" spans="1:73" s="250" customFormat="1" ht="0.75" customHeight="1">
      <c r="A141" s="268"/>
      <c r="B141" s="308" t="s">
        <v>602</v>
      </c>
      <c r="C141" s="308"/>
      <c r="D141" s="308"/>
      <c r="E141" s="308"/>
      <c r="F141" s="308"/>
      <c r="G141" s="308"/>
      <c r="H141" s="306">
        <v>1800.0001856532078</v>
      </c>
      <c r="I141" s="306"/>
      <c r="J141" s="306"/>
      <c r="K141" s="306"/>
      <c r="L141" s="306"/>
      <c r="M141" s="306">
        <v>2101.1427973664836</v>
      </c>
      <c r="N141" s="306"/>
      <c r="O141" s="306"/>
      <c r="P141" s="306"/>
      <c r="Q141" s="306">
        <v>0</v>
      </c>
      <c r="R141" s="306"/>
      <c r="S141" s="306"/>
      <c r="T141" s="306"/>
      <c r="U141" s="306">
        <v>3901.1429830196921</v>
      </c>
      <c r="V141" s="306"/>
      <c r="W141" s="306"/>
      <c r="X141" s="306"/>
      <c r="Y141" s="306"/>
      <c r="Z141" s="306"/>
      <c r="AA141" s="307">
        <v>14.3626670404339</v>
      </c>
      <c r="AB141" s="307"/>
      <c r="AC141" s="307"/>
      <c r="AF141" s="308" t="s">
        <v>602</v>
      </c>
      <c r="AG141" s="308"/>
      <c r="AH141" s="308"/>
      <c r="AI141" s="308"/>
      <c r="AJ141" s="308"/>
      <c r="AK141" s="308"/>
      <c r="AL141" s="308"/>
      <c r="AM141" s="306">
        <v>270.00002921283794</v>
      </c>
      <c r="AN141" s="306"/>
      <c r="AO141" s="306"/>
      <c r="AP141" s="306"/>
      <c r="AQ141" s="306"/>
      <c r="AR141" s="306"/>
      <c r="AS141" s="306">
        <v>164.68461783346399</v>
      </c>
      <c r="AT141" s="306"/>
      <c r="AU141" s="306"/>
      <c r="AV141" s="306"/>
      <c r="AW141" s="306">
        <v>0</v>
      </c>
      <c r="AX141" s="306"/>
      <c r="AY141" s="306"/>
      <c r="AZ141" s="306"/>
      <c r="BA141" s="306">
        <v>434.68464363415995</v>
      </c>
      <c r="BB141" s="306"/>
      <c r="BC141" s="306"/>
      <c r="BD141" s="306"/>
      <c r="BE141" s="306"/>
      <c r="BF141" s="306"/>
      <c r="BG141" s="306"/>
      <c r="BH141" s="307">
        <v>-11.8983356785493</v>
      </c>
      <c r="BI141" s="307"/>
      <c r="BJ141" s="307"/>
      <c r="BK141" s="307"/>
      <c r="BN141" s="346"/>
      <c r="BO141" s="346"/>
      <c r="BP141" s="346"/>
      <c r="BQ141" s="346"/>
      <c r="BR141" s="346"/>
      <c r="BS141" s="348"/>
      <c r="BT141" s="348"/>
      <c r="BU141" s="348"/>
    </row>
    <row r="142" spans="1:73" s="250" customFormat="1" ht="7.5" customHeight="1">
      <c r="A142" s="268"/>
      <c r="B142" s="308"/>
      <c r="C142" s="308"/>
      <c r="D142" s="308"/>
      <c r="E142" s="308"/>
      <c r="F142" s="308"/>
      <c r="G142" s="308"/>
      <c r="H142" s="306"/>
      <c r="I142" s="306"/>
      <c r="J142" s="306"/>
      <c r="K142" s="306"/>
      <c r="L142" s="306"/>
      <c r="M142" s="306"/>
      <c r="N142" s="306"/>
      <c r="O142" s="306"/>
      <c r="P142" s="306"/>
      <c r="Q142" s="306"/>
      <c r="R142" s="306"/>
      <c r="S142" s="306"/>
      <c r="T142" s="306"/>
      <c r="U142" s="306"/>
      <c r="V142" s="306"/>
      <c r="W142" s="306"/>
      <c r="X142" s="306"/>
      <c r="Y142" s="306"/>
      <c r="Z142" s="306"/>
      <c r="AA142" s="307"/>
      <c r="AB142" s="307"/>
      <c r="AC142" s="307"/>
      <c r="AF142" s="308"/>
      <c r="AG142" s="308"/>
      <c r="AH142" s="308"/>
      <c r="AI142" s="308"/>
      <c r="AJ142" s="308"/>
      <c r="AK142" s="308"/>
      <c r="AL142" s="308"/>
      <c r="AM142" s="306"/>
      <c r="AN142" s="306"/>
      <c r="AO142" s="306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6"/>
      <c r="BH142" s="307"/>
      <c r="BI142" s="307"/>
      <c r="BJ142" s="307"/>
      <c r="BK142" s="307"/>
    </row>
    <row r="143" spans="1:73" s="250" customFormat="1" ht="2.25" customHeight="1">
      <c r="A143" s="268"/>
      <c r="B143" s="325" t="s">
        <v>603</v>
      </c>
      <c r="C143" s="325"/>
      <c r="D143" s="325"/>
      <c r="E143" s="325"/>
      <c r="F143" s="325"/>
      <c r="G143" s="325"/>
      <c r="H143" s="322">
        <v>2850.0004463599198</v>
      </c>
      <c r="I143" s="322"/>
      <c r="J143" s="322"/>
      <c r="K143" s="322"/>
      <c r="L143" s="322"/>
      <c r="M143" s="322">
        <v>11213.44128376152</v>
      </c>
      <c r="N143" s="322"/>
      <c r="O143" s="322"/>
      <c r="P143" s="322"/>
      <c r="Q143" s="322">
        <v>2000.0004936595201</v>
      </c>
      <c r="R143" s="322"/>
      <c r="S143" s="322"/>
      <c r="T143" s="322"/>
      <c r="U143" s="322">
        <v>16063.44222378097</v>
      </c>
      <c r="V143" s="322"/>
      <c r="W143" s="322"/>
      <c r="X143" s="322"/>
      <c r="Y143" s="322"/>
      <c r="Z143" s="322"/>
      <c r="AA143" s="324" t="s">
        <v>0</v>
      </c>
      <c r="AB143" s="324"/>
      <c r="AC143" s="324"/>
      <c r="AF143" s="325" t="s">
        <v>603</v>
      </c>
      <c r="AG143" s="325"/>
      <c r="AH143" s="325"/>
      <c r="AI143" s="325"/>
      <c r="AJ143" s="325"/>
      <c r="AK143" s="325"/>
      <c r="AL143" s="325"/>
      <c r="AM143" s="322">
        <v>270.000029212838</v>
      </c>
      <c r="AN143" s="322"/>
      <c r="AO143" s="322"/>
      <c r="AP143" s="322"/>
      <c r="AQ143" s="322"/>
      <c r="AR143" s="322"/>
      <c r="AS143" s="322">
        <v>164.68461783346399</v>
      </c>
      <c r="AT143" s="322"/>
      <c r="AU143" s="322"/>
      <c r="AV143" s="322"/>
      <c r="AW143" s="322">
        <v>0</v>
      </c>
      <c r="AX143" s="322"/>
      <c r="AY143" s="322"/>
      <c r="AZ143" s="322"/>
      <c r="BA143" s="322">
        <v>434.68464363416001</v>
      </c>
      <c r="BB143" s="322"/>
      <c r="BC143" s="322"/>
      <c r="BD143" s="322"/>
      <c r="BE143" s="322"/>
      <c r="BF143" s="322"/>
      <c r="BG143" s="322"/>
      <c r="BH143" s="324" t="s">
        <v>0</v>
      </c>
      <c r="BI143" s="324"/>
      <c r="BJ143" s="324"/>
      <c r="BK143" s="324"/>
    </row>
    <row r="144" spans="1:73" s="250" customFormat="1" ht="6.75" customHeight="1">
      <c r="A144" s="268"/>
      <c r="B144" s="325"/>
      <c r="C144" s="325"/>
      <c r="D144" s="325"/>
      <c r="E144" s="325"/>
      <c r="F144" s="325"/>
      <c r="G144" s="325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  <c r="Z144" s="322"/>
      <c r="AA144" s="324"/>
      <c r="AB144" s="324"/>
      <c r="AC144" s="324"/>
      <c r="AF144" s="325"/>
      <c r="AG144" s="325"/>
      <c r="AH144" s="325"/>
      <c r="AI144" s="325"/>
      <c r="AJ144" s="325"/>
      <c r="AK144" s="325"/>
      <c r="AL144" s="325"/>
      <c r="AM144" s="322"/>
      <c r="AN144" s="322"/>
      <c r="AO144" s="322"/>
      <c r="AP144" s="322"/>
      <c r="AQ144" s="322"/>
      <c r="AR144" s="322"/>
      <c r="AS144" s="322"/>
      <c r="AT144" s="322"/>
      <c r="AU144" s="322"/>
      <c r="AV144" s="322"/>
      <c r="AW144" s="322"/>
      <c r="AX144" s="322"/>
      <c r="AY144" s="322"/>
      <c r="AZ144" s="322"/>
      <c r="BA144" s="322"/>
      <c r="BB144" s="322"/>
      <c r="BC144" s="322"/>
      <c r="BD144" s="322"/>
      <c r="BE144" s="322"/>
      <c r="BF144" s="322"/>
      <c r="BG144" s="322"/>
      <c r="BH144" s="324"/>
      <c r="BI144" s="324"/>
      <c r="BJ144" s="324"/>
      <c r="BK144" s="324"/>
      <c r="BO144" s="320" t="s">
        <v>604</v>
      </c>
      <c r="BP144" s="320"/>
      <c r="BQ144" s="320"/>
      <c r="BR144" s="320"/>
      <c r="BS144" s="320"/>
      <c r="BT144" s="320"/>
    </row>
    <row r="145" spans="1:72" s="250" customFormat="1" ht="4.5" customHeight="1">
      <c r="A145" s="268"/>
      <c r="B145" s="308" t="s">
        <v>605</v>
      </c>
      <c r="C145" s="308"/>
      <c r="D145" s="308"/>
      <c r="E145" s="308"/>
      <c r="F145" s="308"/>
      <c r="G145" s="308"/>
      <c r="H145" s="306">
        <v>0</v>
      </c>
      <c r="I145" s="306"/>
      <c r="J145" s="306"/>
      <c r="K145" s="306"/>
      <c r="L145" s="306"/>
      <c r="M145" s="306">
        <v>0</v>
      </c>
      <c r="N145" s="306"/>
      <c r="O145" s="306"/>
      <c r="P145" s="306"/>
      <c r="Q145" s="306">
        <v>0</v>
      </c>
      <c r="R145" s="306"/>
      <c r="S145" s="306"/>
      <c r="T145" s="306"/>
      <c r="U145" s="306">
        <v>0</v>
      </c>
      <c r="V145" s="306"/>
      <c r="W145" s="306"/>
      <c r="X145" s="306"/>
      <c r="Y145" s="306"/>
      <c r="Z145" s="306"/>
      <c r="AA145" s="307">
        <v>0</v>
      </c>
      <c r="AB145" s="307"/>
      <c r="AC145" s="307"/>
      <c r="AF145" s="308" t="s">
        <v>605</v>
      </c>
      <c r="AG145" s="308"/>
      <c r="AH145" s="308"/>
      <c r="AI145" s="308"/>
      <c r="AJ145" s="308"/>
      <c r="AK145" s="308"/>
      <c r="AL145" s="308"/>
      <c r="AM145" s="306">
        <v>0</v>
      </c>
      <c r="AN145" s="306"/>
      <c r="AO145" s="306"/>
      <c r="AP145" s="306"/>
      <c r="AQ145" s="306"/>
      <c r="AR145" s="306"/>
      <c r="AS145" s="306">
        <v>0</v>
      </c>
      <c r="AT145" s="306"/>
      <c r="AU145" s="306"/>
      <c r="AV145" s="306"/>
      <c r="AW145" s="306">
        <v>0</v>
      </c>
      <c r="AX145" s="306"/>
      <c r="AY145" s="306"/>
      <c r="AZ145" s="306"/>
      <c r="BA145" s="306">
        <v>0</v>
      </c>
      <c r="BB145" s="306"/>
      <c r="BC145" s="306"/>
      <c r="BD145" s="306"/>
      <c r="BE145" s="306"/>
      <c r="BF145" s="306"/>
      <c r="BG145" s="306"/>
      <c r="BH145" s="307">
        <v>0</v>
      </c>
      <c r="BI145" s="307"/>
      <c r="BJ145" s="307"/>
      <c r="BK145" s="307"/>
      <c r="BO145" s="320"/>
      <c r="BP145" s="320"/>
      <c r="BQ145" s="320"/>
      <c r="BR145" s="320"/>
      <c r="BS145" s="320"/>
      <c r="BT145" s="320"/>
    </row>
    <row r="146" spans="1:72" s="250" customFormat="1" ht="3" customHeight="1">
      <c r="A146" s="268"/>
      <c r="B146" s="308"/>
      <c r="C146" s="308"/>
      <c r="D146" s="308"/>
      <c r="E146" s="308"/>
      <c r="F146" s="308"/>
      <c r="G146" s="308"/>
      <c r="H146" s="306"/>
      <c r="I146" s="306"/>
      <c r="J146" s="306"/>
      <c r="K146" s="306"/>
      <c r="L146" s="306"/>
      <c r="M146" s="306"/>
      <c r="N146" s="306"/>
      <c r="O146" s="306"/>
      <c r="P146" s="306"/>
      <c r="Q146" s="306"/>
      <c r="R146" s="306"/>
      <c r="S146" s="306"/>
      <c r="T146" s="306"/>
      <c r="U146" s="306"/>
      <c r="V146" s="306"/>
      <c r="W146" s="306"/>
      <c r="X146" s="306"/>
      <c r="Y146" s="306"/>
      <c r="Z146" s="306"/>
      <c r="AA146" s="307"/>
      <c r="AB146" s="307"/>
      <c r="AC146" s="307"/>
      <c r="AF146" s="308"/>
      <c r="AG146" s="308"/>
      <c r="AH146" s="308"/>
      <c r="AI146" s="308"/>
      <c r="AJ146" s="308"/>
      <c r="AK146" s="308"/>
      <c r="AL146" s="308"/>
      <c r="AM146" s="306"/>
      <c r="AN146" s="306"/>
      <c r="AO146" s="306"/>
      <c r="AP146" s="306"/>
      <c r="AQ146" s="306"/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6"/>
      <c r="BH146" s="307"/>
      <c r="BI146" s="307"/>
      <c r="BJ146" s="307"/>
      <c r="BK146" s="307"/>
      <c r="BO146" s="321" t="s">
        <v>606</v>
      </c>
      <c r="BP146" s="321"/>
      <c r="BQ146" s="321"/>
      <c r="BR146" s="321"/>
      <c r="BS146" s="321"/>
      <c r="BT146" s="321"/>
    </row>
    <row r="147" spans="1:72" s="250" customFormat="1" ht="7.5" customHeight="1">
      <c r="A147" s="268"/>
      <c r="B147" s="308" t="s">
        <v>607</v>
      </c>
      <c r="C147" s="308"/>
      <c r="D147" s="308"/>
      <c r="E147" s="308"/>
      <c r="F147" s="308"/>
      <c r="G147" s="308"/>
      <c r="H147" s="306">
        <v>0</v>
      </c>
      <c r="I147" s="306"/>
      <c r="J147" s="306"/>
      <c r="K147" s="306"/>
      <c r="L147" s="306"/>
      <c r="M147" s="306">
        <v>0</v>
      </c>
      <c r="N147" s="306"/>
      <c r="O147" s="306"/>
      <c r="P147" s="306"/>
      <c r="Q147" s="306">
        <v>0</v>
      </c>
      <c r="R147" s="306"/>
      <c r="S147" s="306"/>
      <c r="T147" s="306"/>
      <c r="U147" s="306">
        <v>0</v>
      </c>
      <c r="V147" s="306"/>
      <c r="W147" s="306"/>
      <c r="X147" s="306"/>
      <c r="Y147" s="306"/>
      <c r="Z147" s="306"/>
      <c r="AA147" s="307">
        <v>0</v>
      </c>
      <c r="AB147" s="307"/>
      <c r="AC147" s="307"/>
      <c r="AF147" s="308" t="s">
        <v>607</v>
      </c>
      <c r="AG147" s="308"/>
      <c r="AH147" s="308"/>
      <c r="AI147" s="308"/>
      <c r="AJ147" s="308"/>
      <c r="AK147" s="308"/>
      <c r="AL147" s="308"/>
      <c r="AM147" s="306">
        <v>0</v>
      </c>
      <c r="AN147" s="306"/>
      <c r="AO147" s="306"/>
      <c r="AP147" s="306"/>
      <c r="AQ147" s="306"/>
      <c r="AR147" s="306"/>
      <c r="AS147" s="306">
        <v>0</v>
      </c>
      <c r="AT147" s="306"/>
      <c r="AU147" s="306"/>
      <c r="AV147" s="306"/>
      <c r="AW147" s="306">
        <v>0</v>
      </c>
      <c r="AX147" s="306"/>
      <c r="AY147" s="306"/>
      <c r="AZ147" s="306"/>
      <c r="BA147" s="306">
        <v>0</v>
      </c>
      <c r="BB147" s="306"/>
      <c r="BC147" s="306"/>
      <c r="BD147" s="306"/>
      <c r="BE147" s="306"/>
      <c r="BF147" s="306"/>
      <c r="BG147" s="306"/>
      <c r="BH147" s="307">
        <v>0</v>
      </c>
      <c r="BI147" s="307"/>
      <c r="BJ147" s="307"/>
      <c r="BK147" s="307"/>
      <c r="BO147" s="321"/>
      <c r="BP147" s="321"/>
      <c r="BQ147" s="321"/>
      <c r="BR147" s="321"/>
      <c r="BS147" s="321"/>
      <c r="BT147" s="321"/>
    </row>
    <row r="148" spans="1:72" s="250" customFormat="1" ht="0.75" customHeight="1">
      <c r="A148" s="268"/>
      <c r="B148" s="308"/>
      <c r="C148" s="308"/>
      <c r="D148" s="308"/>
      <c r="E148" s="308"/>
      <c r="F148" s="308"/>
      <c r="G148" s="308"/>
      <c r="H148" s="306"/>
      <c r="I148" s="306"/>
      <c r="J148" s="306"/>
      <c r="K148" s="306"/>
      <c r="L148" s="306"/>
      <c r="M148" s="306"/>
      <c r="N148" s="306"/>
      <c r="O148" s="306"/>
      <c r="P148" s="306"/>
      <c r="Q148" s="306"/>
      <c r="R148" s="306"/>
      <c r="S148" s="306"/>
      <c r="T148" s="306"/>
      <c r="U148" s="306"/>
      <c r="V148" s="306"/>
      <c r="W148" s="306"/>
      <c r="X148" s="306"/>
      <c r="Y148" s="306"/>
      <c r="Z148" s="306"/>
      <c r="AA148" s="307"/>
      <c r="AB148" s="307"/>
      <c r="AC148" s="307"/>
      <c r="AF148" s="308"/>
      <c r="AG148" s="308"/>
      <c r="AH148" s="308"/>
      <c r="AI148" s="308"/>
      <c r="AJ148" s="308"/>
      <c r="AK148" s="308"/>
      <c r="AL148" s="308"/>
      <c r="AM148" s="306"/>
      <c r="AN148" s="306"/>
      <c r="AO148" s="306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6"/>
      <c r="BH148" s="307"/>
      <c r="BI148" s="307"/>
      <c r="BJ148" s="307"/>
      <c r="BK148" s="307"/>
      <c r="BO148" s="309" t="s">
        <v>548</v>
      </c>
      <c r="BP148" s="309"/>
      <c r="BQ148" s="309"/>
      <c r="BR148" s="315">
        <v>0</v>
      </c>
      <c r="BS148" s="315"/>
      <c r="BT148" s="315"/>
    </row>
    <row r="149" spans="1:72" s="250" customFormat="1" ht="7.5" customHeight="1">
      <c r="A149" s="268"/>
      <c r="B149" s="308" t="s">
        <v>608</v>
      </c>
      <c r="C149" s="308"/>
      <c r="D149" s="308"/>
      <c r="E149" s="308"/>
      <c r="F149" s="308"/>
      <c r="G149" s="308"/>
      <c r="H149" s="306">
        <v>0</v>
      </c>
      <c r="I149" s="306"/>
      <c r="J149" s="306"/>
      <c r="K149" s="306"/>
      <c r="L149" s="306"/>
      <c r="M149" s="306">
        <v>452.38861746828394</v>
      </c>
      <c r="N149" s="306"/>
      <c r="O149" s="306"/>
      <c r="P149" s="306"/>
      <c r="Q149" s="306">
        <v>0</v>
      </c>
      <c r="R149" s="306"/>
      <c r="S149" s="306"/>
      <c r="T149" s="306"/>
      <c r="U149" s="306">
        <v>452.38861746828394</v>
      </c>
      <c r="V149" s="306"/>
      <c r="W149" s="306"/>
      <c r="X149" s="306"/>
      <c r="Y149" s="306"/>
      <c r="Z149" s="306"/>
      <c r="AA149" s="307">
        <v>1.6655393339492</v>
      </c>
      <c r="AB149" s="307"/>
      <c r="AC149" s="307"/>
      <c r="AF149" s="308" t="s">
        <v>608</v>
      </c>
      <c r="AG149" s="308"/>
      <c r="AH149" s="308"/>
      <c r="AI149" s="308"/>
      <c r="AJ149" s="308"/>
      <c r="AK149" s="308"/>
      <c r="AL149" s="308"/>
      <c r="AM149" s="306">
        <v>0</v>
      </c>
      <c r="AN149" s="306"/>
      <c r="AO149" s="306"/>
      <c r="AP149" s="306"/>
      <c r="AQ149" s="306"/>
      <c r="AR149" s="306"/>
      <c r="AS149" s="306">
        <v>-1780.9800735825597</v>
      </c>
      <c r="AT149" s="306"/>
      <c r="AU149" s="306"/>
      <c r="AV149" s="306"/>
      <c r="AW149" s="306">
        <v>0</v>
      </c>
      <c r="AX149" s="306"/>
      <c r="AY149" s="306"/>
      <c r="AZ149" s="306"/>
      <c r="BA149" s="306">
        <v>-1780.9800735825597</v>
      </c>
      <c r="BB149" s="306"/>
      <c r="BC149" s="306"/>
      <c r="BD149" s="306"/>
      <c r="BE149" s="306"/>
      <c r="BF149" s="306"/>
      <c r="BG149" s="306"/>
      <c r="BH149" s="307">
        <v>48.749591370720999</v>
      </c>
      <c r="BI149" s="307"/>
      <c r="BJ149" s="307"/>
      <c r="BK149" s="307"/>
      <c r="BO149" s="309"/>
      <c r="BP149" s="309"/>
      <c r="BQ149" s="309"/>
      <c r="BR149" s="315"/>
      <c r="BS149" s="315"/>
      <c r="BT149" s="315"/>
    </row>
    <row r="150" spans="1:72" s="250" customFormat="1" ht="1.5" customHeight="1">
      <c r="A150" s="268"/>
      <c r="B150" s="308" t="s">
        <v>609</v>
      </c>
      <c r="C150" s="308"/>
      <c r="D150" s="308"/>
      <c r="E150" s="308"/>
      <c r="F150" s="308"/>
      <c r="G150" s="308"/>
      <c r="H150" s="306">
        <v>0</v>
      </c>
      <c r="I150" s="306"/>
      <c r="J150" s="306"/>
      <c r="K150" s="306"/>
      <c r="L150" s="306"/>
      <c r="M150" s="306">
        <v>0</v>
      </c>
      <c r="N150" s="306"/>
      <c r="O150" s="306"/>
      <c r="P150" s="306"/>
      <c r="Q150" s="306">
        <v>0</v>
      </c>
      <c r="R150" s="306"/>
      <c r="S150" s="306"/>
      <c r="T150" s="306"/>
      <c r="U150" s="306">
        <v>0</v>
      </c>
      <c r="V150" s="306"/>
      <c r="W150" s="306"/>
      <c r="X150" s="306"/>
      <c r="Y150" s="306"/>
      <c r="Z150" s="306"/>
      <c r="AA150" s="307">
        <v>0</v>
      </c>
      <c r="AB150" s="307"/>
      <c r="AC150" s="307"/>
      <c r="AF150" s="308" t="s">
        <v>609</v>
      </c>
      <c r="AG150" s="308"/>
      <c r="AH150" s="308"/>
      <c r="AI150" s="308"/>
      <c r="AJ150" s="308"/>
      <c r="AK150" s="308"/>
      <c r="AL150" s="308"/>
      <c r="AM150" s="306">
        <v>0</v>
      </c>
      <c r="AN150" s="306"/>
      <c r="AO150" s="306"/>
      <c r="AP150" s="306"/>
      <c r="AQ150" s="306"/>
      <c r="AR150" s="306"/>
      <c r="AS150" s="306">
        <v>0</v>
      </c>
      <c r="AT150" s="306"/>
      <c r="AU150" s="306"/>
      <c r="AV150" s="306"/>
      <c r="AW150" s="306">
        <v>0</v>
      </c>
      <c r="AX150" s="306"/>
      <c r="AY150" s="306"/>
      <c r="AZ150" s="306"/>
      <c r="BA150" s="306">
        <v>0</v>
      </c>
      <c r="BB150" s="306"/>
      <c r="BC150" s="306"/>
      <c r="BD150" s="306"/>
      <c r="BE150" s="306"/>
      <c r="BF150" s="306"/>
      <c r="BG150" s="306"/>
      <c r="BH150" s="307">
        <v>0</v>
      </c>
      <c r="BI150" s="307"/>
      <c r="BJ150" s="307"/>
      <c r="BK150" s="307"/>
      <c r="BO150" s="309"/>
      <c r="BP150" s="309"/>
      <c r="BQ150" s="309"/>
      <c r="BR150" s="315"/>
      <c r="BS150" s="315"/>
      <c r="BT150" s="315"/>
    </row>
    <row r="151" spans="1:72" s="250" customFormat="1" ht="6.75" customHeight="1">
      <c r="A151" s="268"/>
      <c r="B151" s="308"/>
      <c r="C151" s="308"/>
      <c r="D151" s="308"/>
      <c r="E151" s="308"/>
      <c r="F151" s="308"/>
      <c r="G151" s="308"/>
      <c r="H151" s="306"/>
      <c r="I151" s="306"/>
      <c r="J151" s="306"/>
      <c r="K151" s="306"/>
      <c r="L151" s="306"/>
      <c r="M151" s="306"/>
      <c r="N151" s="306"/>
      <c r="O151" s="306"/>
      <c r="P151" s="306"/>
      <c r="Q151" s="306"/>
      <c r="R151" s="306"/>
      <c r="S151" s="306"/>
      <c r="T151" s="306"/>
      <c r="U151" s="306"/>
      <c r="V151" s="306"/>
      <c r="W151" s="306"/>
      <c r="X151" s="306"/>
      <c r="Y151" s="306"/>
      <c r="Z151" s="306"/>
      <c r="AA151" s="307"/>
      <c r="AB151" s="307"/>
      <c r="AC151" s="307"/>
      <c r="AF151" s="308"/>
      <c r="AG151" s="308"/>
      <c r="AH151" s="308"/>
      <c r="AI151" s="308"/>
      <c r="AJ151" s="308"/>
      <c r="AK151" s="308"/>
      <c r="AL151" s="308"/>
      <c r="AM151" s="306"/>
      <c r="AN151" s="306"/>
      <c r="AO151" s="306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/>
      <c r="BD151" s="306"/>
      <c r="BE151" s="306"/>
      <c r="BF151" s="306"/>
      <c r="BG151" s="306"/>
      <c r="BH151" s="307"/>
      <c r="BI151" s="307"/>
      <c r="BJ151" s="307"/>
      <c r="BK151" s="307"/>
      <c r="BO151" s="309" t="s">
        <v>587</v>
      </c>
      <c r="BP151" s="309"/>
      <c r="BQ151" s="309"/>
      <c r="BR151" s="315">
        <v>0</v>
      </c>
      <c r="BS151" s="315"/>
      <c r="BT151" s="315"/>
    </row>
    <row r="152" spans="1:72" s="250" customFormat="1" ht="3" customHeight="1">
      <c r="A152" s="268"/>
      <c r="B152" s="308" t="s">
        <v>610</v>
      </c>
      <c r="C152" s="308"/>
      <c r="D152" s="308"/>
      <c r="E152" s="308"/>
      <c r="F152" s="308"/>
      <c r="G152" s="308"/>
      <c r="H152" s="306">
        <v>0</v>
      </c>
      <c r="I152" s="306"/>
      <c r="J152" s="306"/>
      <c r="K152" s="306"/>
      <c r="L152" s="306"/>
      <c r="M152" s="306">
        <v>0</v>
      </c>
      <c r="N152" s="306"/>
      <c r="O152" s="306"/>
      <c r="P152" s="306"/>
      <c r="Q152" s="306">
        <v>0</v>
      </c>
      <c r="R152" s="306"/>
      <c r="S152" s="306"/>
      <c r="T152" s="306"/>
      <c r="U152" s="306">
        <v>0</v>
      </c>
      <c r="V152" s="306"/>
      <c r="W152" s="306"/>
      <c r="X152" s="306"/>
      <c r="Y152" s="306"/>
      <c r="Z152" s="306"/>
      <c r="AA152" s="307">
        <v>0</v>
      </c>
      <c r="AB152" s="307"/>
      <c r="AC152" s="307"/>
      <c r="AF152" s="308" t="s">
        <v>610</v>
      </c>
      <c r="AG152" s="308"/>
      <c r="AH152" s="308"/>
      <c r="AI152" s="308"/>
      <c r="AJ152" s="308"/>
      <c r="AK152" s="308"/>
      <c r="AL152" s="308"/>
      <c r="AM152" s="306">
        <v>0</v>
      </c>
      <c r="AN152" s="306"/>
      <c r="AO152" s="306"/>
      <c r="AP152" s="306"/>
      <c r="AQ152" s="306"/>
      <c r="AR152" s="306"/>
      <c r="AS152" s="306">
        <v>0</v>
      </c>
      <c r="AT152" s="306"/>
      <c r="AU152" s="306"/>
      <c r="AV152" s="306"/>
      <c r="AW152" s="306">
        <v>0</v>
      </c>
      <c r="AX152" s="306"/>
      <c r="AY152" s="306"/>
      <c r="AZ152" s="306"/>
      <c r="BA152" s="306">
        <v>0</v>
      </c>
      <c r="BB152" s="306"/>
      <c r="BC152" s="306"/>
      <c r="BD152" s="306"/>
      <c r="BE152" s="306"/>
      <c r="BF152" s="306"/>
      <c r="BG152" s="306"/>
      <c r="BH152" s="307">
        <v>0</v>
      </c>
      <c r="BI152" s="307"/>
      <c r="BJ152" s="307"/>
      <c r="BK152" s="307"/>
      <c r="BO152" s="309"/>
      <c r="BP152" s="309"/>
      <c r="BQ152" s="309"/>
      <c r="BR152" s="315"/>
      <c r="BS152" s="315"/>
      <c r="BT152" s="315"/>
    </row>
    <row r="153" spans="1:72" s="250" customFormat="1" ht="4.5" customHeight="1">
      <c r="A153" s="268"/>
      <c r="B153" s="308"/>
      <c r="C153" s="308"/>
      <c r="D153" s="308"/>
      <c r="E153" s="308"/>
      <c r="F153" s="308"/>
      <c r="G153" s="308"/>
      <c r="H153" s="306"/>
      <c r="I153" s="306"/>
      <c r="J153" s="306"/>
      <c r="K153" s="306"/>
      <c r="L153" s="306"/>
      <c r="M153" s="306"/>
      <c r="N153" s="306"/>
      <c r="O153" s="306"/>
      <c r="P153" s="306"/>
      <c r="Q153" s="306"/>
      <c r="R153" s="306"/>
      <c r="S153" s="306"/>
      <c r="T153" s="306"/>
      <c r="U153" s="306"/>
      <c r="V153" s="306"/>
      <c r="W153" s="306"/>
      <c r="X153" s="306"/>
      <c r="Y153" s="306"/>
      <c r="Z153" s="306"/>
      <c r="AA153" s="307"/>
      <c r="AB153" s="307"/>
      <c r="AC153" s="307"/>
      <c r="AF153" s="308"/>
      <c r="AG153" s="308"/>
      <c r="AH153" s="308"/>
      <c r="AI153" s="308"/>
      <c r="AJ153" s="308"/>
      <c r="AK153" s="308"/>
      <c r="AL153" s="308"/>
      <c r="AM153" s="306"/>
      <c r="AN153" s="306"/>
      <c r="AO153" s="306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/>
      <c r="BF153" s="306"/>
      <c r="BG153" s="306"/>
      <c r="BH153" s="307"/>
      <c r="BI153" s="307"/>
      <c r="BJ153" s="307"/>
      <c r="BK153" s="307"/>
      <c r="BO153" s="309" t="s">
        <v>608</v>
      </c>
      <c r="BP153" s="309"/>
      <c r="BQ153" s="309"/>
      <c r="BR153" s="315">
        <v>1030.8999888962096</v>
      </c>
      <c r="BS153" s="315"/>
      <c r="BT153" s="315"/>
    </row>
    <row r="154" spans="1:72" s="250" customFormat="1" ht="5.25" customHeight="1">
      <c r="A154" s="268"/>
      <c r="B154" s="308" t="s">
        <v>611</v>
      </c>
      <c r="C154" s="308"/>
      <c r="D154" s="308"/>
      <c r="E154" s="308"/>
      <c r="F154" s="308"/>
      <c r="G154" s="308"/>
      <c r="H154" s="306">
        <v>0</v>
      </c>
      <c r="I154" s="306"/>
      <c r="J154" s="306"/>
      <c r="K154" s="306"/>
      <c r="L154" s="306"/>
      <c r="M154" s="306">
        <v>0</v>
      </c>
      <c r="N154" s="306"/>
      <c r="O154" s="306"/>
      <c r="P154" s="306"/>
      <c r="Q154" s="306">
        <v>0</v>
      </c>
      <c r="R154" s="306"/>
      <c r="S154" s="306"/>
      <c r="T154" s="306"/>
      <c r="U154" s="306">
        <v>0</v>
      </c>
      <c r="V154" s="306"/>
      <c r="W154" s="306"/>
      <c r="X154" s="306"/>
      <c r="Y154" s="306"/>
      <c r="Z154" s="306"/>
      <c r="AA154" s="307">
        <v>0</v>
      </c>
      <c r="AB154" s="307"/>
      <c r="AC154" s="307"/>
      <c r="AF154" s="308" t="s">
        <v>611</v>
      </c>
      <c r="AG154" s="308"/>
      <c r="AH154" s="308"/>
      <c r="AI154" s="308"/>
      <c r="AJ154" s="308"/>
      <c r="AK154" s="308"/>
      <c r="AL154" s="308"/>
      <c r="AM154" s="306">
        <v>0</v>
      </c>
      <c r="AN154" s="306"/>
      <c r="AO154" s="306"/>
      <c r="AP154" s="306"/>
      <c r="AQ154" s="306"/>
      <c r="AR154" s="306"/>
      <c r="AS154" s="306">
        <v>0</v>
      </c>
      <c r="AT154" s="306"/>
      <c r="AU154" s="306"/>
      <c r="AV154" s="306"/>
      <c r="AW154" s="306">
        <v>0</v>
      </c>
      <c r="AX154" s="306"/>
      <c r="AY154" s="306"/>
      <c r="AZ154" s="306"/>
      <c r="BA154" s="306">
        <v>0</v>
      </c>
      <c r="BB154" s="306"/>
      <c r="BC154" s="306"/>
      <c r="BD154" s="306"/>
      <c r="BE154" s="306"/>
      <c r="BF154" s="306"/>
      <c r="BG154" s="306"/>
      <c r="BH154" s="307">
        <v>0</v>
      </c>
      <c r="BI154" s="307"/>
      <c r="BJ154" s="307"/>
      <c r="BK154" s="307"/>
      <c r="BO154" s="309"/>
      <c r="BP154" s="309"/>
      <c r="BQ154" s="309"/>
      <c r="BR154" s="315"/>
      <c r="BS154" s="315"/>
      <c r="BT154" s="315"/>
    </row>
    <row r="155" spans="1:72" s="250" customFormat="1" ht="3" customHeight="1">
      <c r="A155" s="268"/>
      <c r="B155" s="308"/>
      <c r="C155" s="308"/>
      <c r="D155" s="308"/>
      <c r="E155" s="308"/>
      <c r="F155" s="308"/>
      <c r="G155" s="308"/>
      <c r="H155" s="306"/>
      <c r="I155" s="306"/>
      <c r="J155" s="306"/>
      <c r="K155" s="306"/>
      <c r="L155" s="306"/>
      <c r="M155" s="306"/>
      <c r="N155" s="306"/>
      <c r="O155" s="306"/>
      <c r="P155" s="306"/>
      <c r="Q155" s="306"/>
      <c r="R155" s="306"/>
      <c r="S155" s="306"/>
      <c r="T155" s="306"/>
      <c r="U155" s="306"/>
      <c r="V155" s="306"/>
      <c r="W155" s="306"/>
      <c r="X155" s="306"/>
      <c r="Y155" s="306"/>
      <c r="Z155" s="306"/>
      <c r="AA155" s="307"/>
      <c r="AB155" s="307"/>
      <c r="AC155" s="307"/>
      <c r="AF155" s="308"/>
      <c r="AG155" s="308"/>
      <c r="AH155" s="308"/>
      <c r="AI155" s="308"/>
      <c r="AJ155" s="308"/>
      <c r="AK155" s="308"/>
      <c r="AL155" s="308"/>
      <c r="AM155" s="306"/>
      <c r="AN155" s="306"/>
      <c r="AO155" s="306"/>
      <c r="AP155" s="306"/>
      <c r="AQ155" s="306"/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6"/>
      <c r="BH155" s="307"/>
      <c r="BI155" s="307"/>
      <c r="BJ155" s="307"/>
      <c r="BK155" s="307"/>
      <c r="BO155" s="309" t="s">
        <v>612</v>
      </c>
      <c r="BP155" s="309"/>
      <c r="BQ155" s="309"/>
      <c r="BR155" s="315">
        <v>0</v>
      </c>
      <c r="BS155" s="315"/>
      <c r="BT155" s="315"/>
    </row>
    <row r="156" spans="1:72" s="250" customFormat="1" ht="6.75" customHeight="1">
      <c r="A156" s="268"/>
      <c r="B156" s="308" t="s">
        <v>613</v>
      </c>
      <c r="C156" s="308"/>
      <c r="D156" s="308"/>
      <c r="E156" s="308"/>
      <c r="F156" s="308"/>
      <c r="G156" s="308"/>
      <c r="H156" s="306">
        <v>0</v>
      </c>
      <c r="I156" s="306"/>
      <c r="J156" s="306"/>
      <c r="K156" s="306"/>
      <c r="L156" s="306"/>
      <c r="M156" s="306">
        <v>0</v>
      </c>
      <c r="N156" s="306"/>
      <c r="O156" s="306"/>
      <c r="P156" s="306"/>
      <c r="Q156" s="306">
        <v>0</v>
      </c>
      <c r="R156" s="306"/>
      <c r="S156" s="306"/>
      <c r="T156" s="306"/>
      <c r="U156" s="306">
        <v>0</v>
      </c>
      <c r="V156" s="306"/>
      <c r="W156" s="306"/>
      <c r="X156" s="306"/>
      <c r="Y156" s="306"/>
      <c r="Z156" s="306"/>
      <c r="AA156" s="307">
        <v>0</v>
      </c>
      <c r="AB156" s="307"/>
      <c r="AC156" s="307"/>
      <c r="AF156" s="308" t="s">
        <v>613</v>
      </c>
      <c r="AG156" s="308"/>
      <c r="AH156" s="308"/>
      <c r="AI156" s="308"/>
      <c r="AJ156" s="308"/>
      <c r="AK156" s="308"/>
      <c r="AL156" s="308"/>
      <c r="AM156" s="306">
        <v>0</v>
      </c>
      <c r="AN156" s="306"/>
      <c r="AO156" s="306"/>
      <c r="AP156" s="306"/>
      <c r="AQ156" s="306"/>
      <c r="AR156" s="306"/>
      <c r="AS156" s="306">
        <v>0</v>
      </c>
      <c r="AT156" s="306"/>
      <c r="AU156" s="306"/>
      <c r="AV156" s="306"/>
      <c r="AW156" s="306">
        <v>0</v>
      </c>
      <c r="AX156" s="306"/>
      <c r="AY156" s="306"/>
      <c r="AZ156" s="306"/>
      <c r="BA156" s="306">
        <v>0</v>
      </c>
      <c r="BB156" s="306"/>
      <c r="BC156" s="306"/>
      <c r="BD156" s="306"/>
      <c r="BE156" s="306"/>
      <c r="BF156" s="306"/>
      <c r="BG156" s="306"/>
      <c r="BH156" s="307">
        <v>0</v>
      </c>
      <c r="BI156" s="307"/>
      <c r="BJ156" s="307"/>
      <c r="BK156" s="307"/>
      <c r="BO156" s="309"/>
      <c r="BP156" s="309"/>
      <c r="BQ156" s="309"/>
      <c r="BR156" s="315"/>
      <c r="BS156" s="315"/>
      <c r="BT156" s="315"/>
    </row>
    <row r="157" spans="1:72" s="250" customFormat="1" ht="1.5" customHeight="1">
      <c r="A157" s="268"/>
      <c r="B157" s="308"/>
      <c r="C157" s="308"/>
      <c r="D157" s="308"/>
      <c r="E157" s="308"/>
      <c r="F157" s="308"/>
      <c r="G157" s="308"/>
      <c r="H157" s="306"/>
      <c r="I157" s="306"/>
      <c r="J157" s="306"/>
      <c r="K157" s="306"/>
      <c r="L157" s="306"/>
      <c r="M157" s="306"/>
      <c r="N157" s="306"/>
      <c r="O157" s="306"/>
      <c r="P157" s="306"/>
      <c r="Q157" s="306"/>
      <c r="R157" s="306"/>
      <c r="S157" s="306"/>
      <c r="T157" s="306"/>
      <c r="U157" s="306"/>
      <c r="V157" s="306"/>
      <c r="W157" s="306"/>
      <c r="X157" s="306"/>
      <c r="Y157" s="306"/>
      <c r="Z157" s="306"/>
      <c r="AA157" s="307"/>
      <c r="AB157" s="307"/>
      <c r="AC157" s="307"/>
      <c r="AF157" s="308"/>
      <c r="AG157" s="308"/>
      <c r="AH157" s="308"/>
      <c r="AI157" s="308"/>
      <c r="AJ157" s="308"/>
      <c r="AK157" s="308"/>
      <c r="AL157" s="308"/>
      <c r="AM157" s="306"/>
      <c r="AN157" s="306"/>
      <c r="AO157" s="306"/>
      <c r="AP157" s="306"/>
      <c r="AQ157" s="306"/>
      <c r="AR157" s="306"/>
      <c r="AS157" s="306"/>
      <c r="AT157" s="306"/>
      <c r="AU157" s="306"/>
      <c r="AV157" s="306"/>
      <c r="AW157" s="306"/>
      <c r="AX157" s="306"/>
      <c r="AY157" s="306"/>
      <c r="AZ157" s="306"/>
      <c r="BA157" s="306"/>
      <c r="BB157" s="306"/>
      <c r="BC157" s="306"/>
      <c r="BD157" s="306"/>
      <c r="BE157" s="306"/>
      <c r="BF157" s="306"/>
      <c r="BG157" s="306"/>
      <c r="BH157" s="307"/>
      <c r="BI157" s="307"/>
      <c r="BJ157" s="307"/>
      <c r="BK157" s="307"/>
      <c r="BO157" s="309" t="s">
        <v>590</v>
      </c>
      <c r="BP157" s="309"/>
      <c r="BQ157" s="309"/>
      <c r="BR157" s="315">
        <v>0</v>
      </c>
      <c r="BS157" s="315"/>
      <c r="BT157" s="315"/>
    </row>
    <row r="158" spans="1:72" s="250" customFormat="1" ht="7.5" customHeight="1">
      <c r="A158" s="268"/>
      <c r="B158" s="308" t="s">
        <v>614</v>
      </c>
      <c r="C158" s="308"/>
      <c r="D158" s="308"/>
      <c r="E158" s="308"/>
      <c r="F158" s="308"/>
      <c r="G158" s="308"/>
      <c r="H158" s="306">
        <v>0</v>
      </c>
      <c r="I158" s="306"/>
      <c r="J158" s="306"/>
      <c r="K158" s="306"/>
      <c r="L158" s="306"/>
      <c r="M158" s="306">
        <v>0</v>
      </c>
      <c r="N158" s="306"/>
      <c r="O158" s="306"/>
      <c r="P158" s="306"/>
      <c r="Q158" s="306">
        <v>0</v>
      </c>
      <c r="R158" s="306"/>
      <c r="S158" s="306"/>
      <c r="T158" s="306"/>
      <c r="U158" s="306">
        <v>0</v>
      </c>
      <c r="V158" s="306"/>
      <c r="W158" s="306"/>
      <c r="X158" s="306"/>
      <c r="Y158" s="306"/>
      <c r="Z158" s="306"/>
      <c r="AA158" s="307">
        <v>0</v>
      </c>
      <c r="AB158" s="307"/>
      <c r="AC158" s="307"/>
      <c r="AF158" s="308" t="s">
        <v>614</v>
      </c>
      <c r="AG158" s="308"/>
      <c r="AH158" s="308"/>
      <c r="AI158" s="308"/>
      <c r="AJ158" s="308"/>
      <c r="AK158" s="308"/>
      <c r="AL158" s="308"/>
      <c r="AM158" s="306">
        <v>0</v>
      </c>
      <c r="AN158" s="306"/>
      <c r="AO158" s="306"/>
      <c r="AP158" s="306"/>
      <c r="AQ158" s="306"/>
      <c r="AR158" s="306"/>
      <c r="AS158" s="306">
        <v>0</v>
      </c>
      <c r="AT158" s="306"/>
      <c r="AU158" s="306"/>
      <c r="AV158" s="306"/>
      <c r="AW158" s="306">
        <v>0</v>
      </c>
      <c r="AX158" s="306"/>
      <c r="AY158" s="306"/>
      <c r="AZ158" s="306"/>
      <c r="BA158" s="306">
        <v>0</v>
      </c>
      <c r="BB158" s="306"/>
      <c r="BC158" s="306"/>
      <c r="BD158" s="306"/>
      <c r="BE158" s="306"/>
      <c r="BF158" s="306"/>
      <c r="BG158" s="306"/>
      <c r="BH158" s="307">
        <v>0</v>
      </c>
      <c r="BI158" s="307"/>
      <c r="BJ158" s="307"/>
      <c r="BK158" s="307"/>
      <c r="BO158" s="309"/>
      <c r="BP158" s="309"/>
      <c r="BQ158" s="309"/>
      <c r="BR158" s="315"/>
      <c r="BS158" s="315"/>
      <c r="BT158" s="315"/>
    </row>
    <row r="159" spans="1:72" s="250" customFormat="1" ht="0.75" customHeight="1">
      <c r="A159" s="268"/>
      <c r="B159" s="308" t="s">
        <v>615</v>
      </c>
      <c r="C159" s="308"/>
      <c r="D159" s="308"/>
      <c r="E159" s="308"/>
      <c r="F159" s="308"/>
      <c r="G159" s="308"/>
      <c r="H159" s="306">
        <v>0</v>
      </c>
      <c r="I159" s="306"/>
      <c r="J159" s="306"/>
      <c r="K159" s="306"/>
      <c r="L159" s="306"/>
      <c r="M159" s="306">
        <v>-27.420621418979998</v>
      </c>
      <c r="N159" s="306"/>
      <c r="O159" s="306"/>
      <c r="P159" s="306"/>
      <c r="Q159" s="306">
        <v>0</v>
      </c>
      <c r="R159" s="306"/>
      <c r="S159" s="306"/>
      <c r="T159" s="306"/>
      <c r="U159" s="306">
        <v>-27.420621418979998</v>
      </c>
      <c r="V159" s="306"/>
      <c r="W159" s="306"/>
      <c r="X159" s="306"/>
      <c r="Y159" s="306"/>
      <c r="Z159" s="306"/>
      <c r="AA159" s="307">
        <v>-0.100953299378367</v>
      </c>
      <c r="AB159" s="307"/>
      <c r="AC159" s="307"/>
      <c r="AF159" s="308" t="s">
        <v>615</v>
      </c>
      <c r="AG159" s="308"/>
      <c r="AH159" s="308"/>
      <c r="AI159" s="308"/>
      <c r="AJ159" s="308"/>
      <c r="AK159" s="308"/>
      <c r="AL159" s="308"/>
      <c r="AM159" s="306">
        <v>0</v>
      </c>
      <c r="AN159" s="306"/>
      <c r="AO159" s="306"/>
      <c r="AP159" s="306"/>
      <c r="AQ159" s="306"/>
      <c r="AR159" s="306"/>
      <c r="AS159" s="306">
        <v>-3.7472825872399995</v>
      </c>
      <c r="AT159" s="306"/>
      <c r="AU159" s="306"/>
      <c r="AV159" s="306"/>
      <c r="AW159" s="306">
        <v>0</v>
      </c>
      <c r="AX159" s="306"/>
      <c r="AY159" s="306"/>
      <c r="AZ159" s="306"/>
      <c r="BA159" s="306">
        <v>-3.7472825872399995</v>
      </c>
      <c r="BB159" s="306"/>
      <c r="BC159" s="306"/>
      <c r="BD159" s="306"/>
      <c r="BE159" s="306"/>
      <c r="BF159" s="306"/>
      <c r="BG159" s="306"/>
      <c r="BH159" s="307">
        <v>0.102571891504153</v>
      </c>
      <c r="BI159" s="307"/>
      <c r="BJ159" s="307"/>
      <c r="BK159" s="307"/>
      <c r="BO159" s="309"/>
      <c r="BP159" s="309"/>
      <c r="BQ159" s="309"/>
      <c r="BR159" s="315"/>
      <c r="BS159" s="315"/>
      <c r="BT159" s="315"/>
    </row>
    <row r="160" spans="1:72" s="250" customFormat="1" ht="7.5" customHeight="1">
      <c r="A160" s="268"/>
      <c r="B160" s="308"/>
      <c r="C160" s="308"/>
      <c r="D160" s="308"/>
      <c r="E160" s="308"/>
      <c r="F160" s="308"/>
      <c r="G160" s="308"/>
      <c r="H160" s="306"/>
      <c r="I160" s="306"/>
      <c r="J160" s="306"/>
      <c r="K160" s="306"/>
      <c r="L160" s="306"/>
      <c r="M160" s="306"/>
      <c r="N160" s="306"/>
      <c r="O160" s="306"/>
      <c r="P160" s="306"/>
      <c r="Q160" s="306"/>
      <c r="R160" s="306"/>
      <c r="S160" s="306"/>
      <c r="T160" s="306"/>
      <c r="U160" s="306"/>
      <c r="V160" s="306"/>
      <c r="W160" s="306"/>
      <c r="X160" s="306"/>
      <c r="Y160" s="306"/>
      <c r="Z160" s="306"/>
      <c r="AA160" s="307"/>
      <c r="AB160" s="307"/>
      <c r="AC160" s="307"/>
      <c r="AF160" s="308"/>
      <c r="AG160" s="308"/>
      <c r="AH160" s="308"/>
      <c r="AI160" s="308"/>
      <c r="AJ160" s="308"/>
      <c r="AK160" s="308"/>
      <c r="AL160" s="308"/>
      <c r="AM160" s="306"/>
      <c r="AN160" s="306"/>
      <c r="AO160" s="306"/>
      <c r="AP160" s="306"/>
      <c r="AQ160" s="306"/>
      <c r="AR160" s="306"/>
      <c r="AS160" s="306"/>
      <c r="AT160" s="306"/>
      <c r="AU160" s="306"/>
      <c r="AV160" s="306"/>
      <c r="AW160" s="306"/>
      <c r="AX160" s="306"/>
      <c r="AY160" s="306"/>
      <c r="AZ160" s="306"/>
      <c r="BA160" s="306"/>
      <c r="BB160" s="306"/>
      <c r="BC160" s="306"/>
      <c r="BD160" s="306"/>
      <c r="BE160" s="306"/>
      <c r="BF160" s="306"/>
      <c r="BG160" s="306"/>
      <c r="BH160" s="307"/>
      <c r="BI160" s="307"/>
      <c r="BJ160" s="307"/>
      <c r="BK160" s="307"/>
      <c r="BO160" s="309" t="s">
        <v>549</v>
      </c>
      <c r="BP160" s="309"/>
      <c r="BQ160" s="309"/>
      <c r="BR160" s="315">
        <v>304.99999435825919</v>
      </c>
      <c r="BS160" s="315"/>
      <c r="BT160" s="315"/>
    </row>
    <row r="161" spans="1:72" s="250" customFormat="1" ht="3" customHeight="1">
      <c r="A161" s="268"/>
      <c r="B161" s="323" t="s">
        <v>616</v>
      </c>
      <c r="C161" s="323"/>
      <c r="D161" s="323"/>
      <c r="E161" s="323"/>
      <c r="F161" s="323"/>
      <c r="G161" s="323"/>
      <c r="H161" s="306">
        <v>3056.3788427933241</v>
      </c>
      <c r="I161" s="306"/>
      <c r="J161" s="306"/>
      <c r="K161" s="306"/>
      <c r="L161" s="306"/>
      <c r="M161" s="306">
        <v>8505.4366387952996</v>
      </c>
      <c r="N161" s="306"/>
      <c r="O161" s="306"/>
      <c r="P161" s="306"/>
      <c r="Q161" s="306">
        <v>2305.82727684969</v>
      </c>
      <c r="R161" s="306"/>
      <c r="S161" s="306"/>
      <c r="T161" s="306"/>
      <c r="U161" s="306">
        <v>13867.642758438313</v>
      </c>
      <c r="V161" s="306"/>
      <c r="W161" s="306"/>
      <c r="X161" s="306"/>
      <c r="Y161" s="306"/>
      <c r="Z161" s="306"/>
      <c r="AA161" s="310">
        <v>100</v>
      </c>
      <c r="AB161" s="310"/>
      <c r="AC161" s="310"/>
      <c r="AF161" s="323" t="s">
        <v>616</v>
      </c>
      <c r="AG161" s="323"/>
      <c r="AH161" s="323"/>
      <c r="AI161" s="323"/>
      <c r="AJ161" s="323"/>
      <c r="AK161" s="323"/>
      <c r="AL161" s="323"/>
      <c r="AM161" s="306">
        <v>-1115.8061932481598</v>
      </c>
      <c r="AN161" s="306"/>
      <c r="AO161" s="306"/>
      <c r="AP161" s="306"/>
      <c r="AQ161" s="306"/>
      <c r="AR161" s="306"/>
      <c r="AS161" s="306">
        <v>-2512.8452247067198</v>
      </c>
      <c r="AT161" s="306"/>
      <c r="AU161" s="306"/>
      <c r="AV161" s="306"/>
      <c r="AW161" s="306">
        <v>0</v>
      </c>
      <c r="AX161" s="306"/>
      <c r="AY161" s="306"/>
      <c r="AZ161" s="306"/>
      <c r="BA161" s="306">
        <v>-3653.3230812929796</v>
      </c>
      <c r="BB161" s="306"/>
      <c r="BC161" s="306"/>
      <c r="BD161" s="306"/>
      <c r="BE161" s="306"/>
      <c r="BF161" s="306"/>
      <c r="BG161" s="306"/>
      <c r="BH161" s="310">
        <v>100</v>
      </c>
      <c r="BI161" s="310"/>
      <c r="BJ161" s="310"/>
      <c r="BK161" s="310"/>
      <c r="BO161" s="309"/>
      <c r="BP161" s="309"/>
      <c r="BQ161" s="309"/>
      <c r="BR161" s="315"/>
      <c r="BS161" s="315"/>
      <c r="BT161" s="315"/>
    </row>
    <row r="162" spans="1:72" s="250" customFormat="1" ht="5.25" customHeight="1">
      <c r="A162" s="268"/>
      <c r="B162" s="323"/>
      <c r="C162" s="323"/>
      <c r="D162" s="323"/>
      <c r="E162" s="323"/>
      <c r="F162" s="323"/>
      <c r="G162" s="323"/>
      <c r="H162" s="306"/>
      <c r="I162" s="306"/>
      <c r="J162" s="306"/>
      <c r="K162" s="306"/>
      <c r="L162" s="306"/>
      <c r="M162" s="306"/>
      <c r="N162" s="306"/>
      <c r="O162" s="306"/>
      <c r="P162" s="306"/>
      <c r="Q162" s="306"/>
      <c r="R162" s="306"/>
      <c r="S162" s="306"/>
      <c r="T162" s="306"/>
      <c r="U162" s="306"/>
      <c r="V162" s="306"/>
      <c r="W162" s="306"/>
      <c r="X162" s="306"/>
      <c r="Y162" s="306"/>
      <c r="Z162" s="306"/>
      <c r="AA162" s="310"/>
      <c r="AB162" s="310"/>
      <c r="AC162" s="310"/>
      <c r="AF162" s="323"/>
      <c r="AG162" s="323"/>
      <c r="AH162" s="323"/>
      <c r="AI162" s="323"/>
      <c r="AJ162" s="323"/>
      <c r="AK162" s="323"/>
      <c r="AL162" s="323"/>
      <c r="AM162" s="306"/>
      <c r="AN162" s="306"/>
      <c r="AO162" s="306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/>
      <c r="BF162" s="306"/>
      <c r="BG162" s="306"/>
      <c r="BH162" s="310"/>
      <c r="BI162" s="310"/>
      <c r="BJ162" s="310"/>
      <c r="BK162" s="310"/>
      <c r="BO162" s="309" t="s">
        <v>592</v>
      </c>
      <c r="BP162" s="309"/>
      <c r="BQ162" s="309"/>
      <c r="BR162" s="315">
        <v>0</v>
      </c>
      <c r="BS162" s="315"/>
      <c r="BT162" s="315"/>
    </row>
    <row r="163" spans="1:72" s="250" customFormat="1" ht="4.5" customHeight="1">
      <c r="A163" s="268"/>
      <c r="B163" s="308" t="s">
        <v>617</v>
      </c>
      <c r="C163" s="308"/>
      <c r="D163" s="308"/>
      <c r="E163" s="308"/>
      <c r="F163" s="308"/>
      <c r="G163" s="308"/>
      <c r="H163" s="306">
        <v>13294.046446199998</v>
      </c>
      <c r="I163" s="306"/>
      <c r="J163" s="306"/>
      <c r="K163" s="306"/>
      <c r="L163" s="306"/>
      <c r="M163" s="306">
        <v>0</v>
      </c>
      <c r="N163" s="306"/>
      <c r="O163" s="306"/>
      <c r="P163" s="306"/>
      <c r="Q163" s="306">
        <v>0</v>
      </c>
      <c r="R163" s="306"/>
      <c r="S163" s="306"/>
      <c r="T163" s="306"/>
      <c r="U163" s="306">
        <v>13294.046446199998</v>
      </c>
      <c r="V163" s="306"/>
      <c r="W163" s="306"/>
      <c r="X163" s="306"/>
      <c r="Y163" s="306"/>
      <c r="Z163" s="306"/>
      <c r="AA163" s="349" t="s">
        <v>0</v>
      </c>
      <c r="AB163" s="349"/>
      <c r="AC163" s="349"/>
      <c r="AF163" s="308" t="s">
        <v>617</v>
      </c>
      <c r="AG163" s="308"/>
      <c r="AH163" s="308"/>
      <c r="AI163" s="308"/>
      <c r="AJ163" s="308"/>
      <c r="AK163" s="308"/>
      <c r="AL163" s="308"/>
      <c r="AM163" s="306">
        <v>0</v>
      </c>
      <c r="AN163" s="306"/>
      <c r="AO163" s="306"/>
      <c r="AP163" s="306"/>
      <c r="AQ163" s="306"/>
      <c r="AR163" s="306"/>
      <c r="AS163" s="306">
        <v>0</v>
      </c>
      <c r="AT163" s="306"/>
      <c r="AU163" s="306"/>
      <c r="AV163" s="306"/>
      <c r="AW163" s="306">
        <v>0</v>
      </c>
      <c r="AX163" s="306"/>
      <c r="AY163" s="306"/>
      <c r="AZ163" s="306"/>
      <c r="BA163" s="306">
        <v>0</v>
      </c>
      <c r="BB163" s="306"/>
      <c r="BC163" s="306"/>
      <c r="BD163" s="306"/>
      <c r="BE163" s="306"/>
      <c r="BF163" s="306"/>
      <c r="BG163" s="306"/>
      <c r="BH163" s="349" t="s">
        <v>0</v>
      </c>
      <c r="BI163" s="349"/>
      <c r="BJ163" s="349"/>
      <c r="BK163" s="349"/>
      <c r="BO163" s="309"/>
      <c r="BP163" s="309"/>
      <c r="BQ163" s="309"/>
      <c r="BR163" s="315"/>
      <c r="BS163" s="315"/>
      <c r="BT163" s="315"/>
    </row>
    <row r="164" spans="1:72" s="250" customFormat="1" ht="3.75" customHeight="1">
      <c r="A164" s="268"/>
      <c r="B164" s="308"/>
      <c r="C164" s="308"/>
      <c r="D164" s="308"/>
      <c r="E164" s="308"/>
      <c r="F164" s="308"/>
      <c r="G164" s="308"/>
      <c r="H164" s="306"/>
      <c r="I164" s="306"/>
      <c r="J164" s="306"/>
      <c r="K164" s="306"/>
      <c r="L164" s="306"/>
      <c r="M164" s="306"/>
      <c r="N164" s="306"/>
      <c r="O164" s="306"/>
      <c r="P164" s="306"/>
      <c r="Q164" s="306"/>
      <c r="R164" s="306"/>
      <c r="S164" s="306"/>
      <c r="T164" s="306"/>
      <c r="U164" s="306"/>
      <c r="V164" s="306"/>
      <c r="W164" s="306"/>
      <c r="X164" s="306"/>
      <c r="Y164" s="306"/>
      <c r="Z164" s="306"/>
      <c r="AA164" s="349"/>
      <c r="AB164" s="349"/>
      <c r="AC164" s="349"/>
      <c r="AF164" s="308"/>
      <c r="AG164" s="308"/>
      <c r="AH164" s="308"/>
      <c r="AI164" s="308"/>
      <c r="AJ164" s="308"/>
      <c r="AK164" s="308"/>
      <c r="AL164" s="308"/>
      <c r="AM164" s="306"/>
      <c r="AN164" s="306"/>
      <c r="AO164" s="306"/>
      <c r="AP164" s="306"/>
      <c r="AQ164" s="306"/>
      <c r="AR164" s="306"/>
      <c r="AS164" s="306"/>
      <c r="AT164" s="306"/>
      <c r="AU164" s="306"/>
      <c r="AV164" s="306"/>
      <c r="AW164" s="306"/>
      <c r="AX164" s="306"/>
      <c r="AY164" s="306"/>
      <c r="AZ164" s="306"/>
      <c r="BA164" s="306"/>
      <c r="BB164" s="306"/>
      <c r="BC164" s="306"/>
      <c r="BD164" s="306"/>
      <c r="BE164" s="306"/>
      <c r="BF164" s="306"/>
      <c r="BG164" s="306"/>
      <c r="BH164" s="349"/>
      <c r="BI164" s="349"/>
      <c r="BJ164" s="349"/>
      <c r="BK164" s="349"/>
      <c r="BO164" s="309" t="s">
        <v>594</v>
      </c>
      <c r="BP164" s="309"/>
      <c r="BQ164" s="309"/>
      <c r="BR164" s="315">
        <v>304.99999435825919</v>
      </c>
      <c r="BS164" s="315"/>
      <c r="BT164" s="315"/>
    </row>
    <row r="165" spans="1:72" s="250" customFormat="1" ht="6" customHeight="1">
      <c r="A165" s="268"/>
      <c r="BO165" s="309"/>
      <c r="BP165" s="309"/>
      <c r="BQ165" s="309"/>
      <c r="BR165" s="315"/>
      <c r="BS165" s="315"/>
      <c r="BT165" s="315"/>
    </row>
    <row r="166" spans="1:72" s="250" customFormat="1" ht="9.75" customHeight="1">
      <c r="A166" s="268"/>
      <c r="BO166" s="309" t="s">
        <v>595</v>
      </c>
      <c r="BP166" s="309"/>
      <c r="BQ166" s="309"/>
      <c r="BR166" s="315">
        <v>980.99998619479754</v>
      </c>
      <c r="BS166" s="315"/>
      <c r="BT166" s="315"/>
    </row>
    <row r="167" spans="1:72" s="250" customFormat="1" ht="9.75" customHeight="1">
      <c r="A167" s="268"/>
      <c r="BO167" s="309" t="s">
        <v>596</v>
      </c>
      <c r="BP167" s="309"/>
      <c r="BQ167" s="309"/>
      <c r="BR167" s="315">
        <v>0</v>
      </c>
      <c r="BS167" s="315"/>
      <c r="BT167" s="315"/>
    </row>
    <row r="168" spans="1:72" s="250" customFormat="1" ht="4.5" customHeight="1">
      <c r="A168" s="268"/>
      <c r="BO168" s="309" t="s">
        <v>618</v>
      </c>
      <c r="BP168" s="309"/>
      <c r="BQ168" s="309"/>
      <c r="BR168" s="315">
        <v>0</v>
      </c>
      <c r="BS168" s="315"/>
      <c r="BT168" s="315"/>
    </row>
    <row r="169" spans="1:72" s="250" customFormat="1" ht="6" customHeight="1">
      <c r="A169" s="268"/>
      <c r="B169" s="327" t="s">
        <v>619</v>
      </c>
      <c r="C169" s="327"/>
      <c r="D169" s="327"/>
      <c r="E169" s="327"/>
      <c r="F169" s="327"/>
      <c r="G169" s="327"/>
      <c r="H169" s="327"/>
      <c r="I169" s="327"/>
      <c r="J169" s="327"/>
      <c r="K169" s="327"/>
      <c r="L169" s="327"/>
      <c r="M169" s="327"/>
      <c r="N169" s="327"/>
      <c r="O169" s="327"/>
      <c r="P169" s="327"/>
      <c r="Q169" s="327"/>
      <c r="R169" s="327"/>
      <c r="S169" s="327"/>
      <c r="T169" s="327"/>
      <c r="U169" s="327"/>
      <c r="V169" s="327"/>
      <c r="W169" s="327"/>
      <c r="X169" s="327"/>
      <c r="Y169" s="327"/>
      <c r="Z169" s="327"/>
      <c r="AA169" s="327"/>
      <c r="AB169" s="327"/>
      <c r="AC169" s="327"/>
      <c r="AD169" s="327"/>
      <c r="AF169" s="327" t="s">
        <v>620</v>
      </c>
      <c r="AG169" s="327"/>
      <c r="AH169" s="327"/>
      <c r="AI169" s="327"/>
      <c r="AJ169" s="327"/>
      <c r="AK169" s="327"/>
      <c r="AL169" s="327"/>
      <c r="AM169" s="327"/>
      <c r="AN169" s="327"/>
      <c r="AO169" s="327"/>
      <c r="AP169" s="327"/>
      <c r="AQ169" s="327"/>
      <c r="AR169" s="327"/>
      <c r="AS169" s="327"/>
      <c r="AT169" s="327"/>
      <c r="AU169" s="327"/>
      <c r="AV169" s="327"/>
      <c r="AW169" s="327"/>
      <c r="AX169" s="327"/>
      <c r="AY169" s="327"/>
      <c r="AZ169" s="327"/>
      <c r="BA169" s="327"/>
      <c r="BB169" s="327"/>
      <c r="BC169" s="327"/>
      <c r="BD169" s="327"/>
      <c r="BE169" s="327"/>
      <c r="BF169" s="327"/>
      <c r="BG169" s="327"/>
      <c r="BH169" s="327"/>
      <c r="BI169" s="327"/>
      <c r="BJ169" s="327"/>
      <c r="BK169" s="327"/>
      <c r="BL169" s="327"/>
      <c r="BO169" s="309"/>
      <c r="BP169" s="309"/>
      <c r="BQ169" s="309"/>
      <c r="BR169" s="315"/>
      <c r="BS169" s="315"/>
      <c r="BT169" s="315"/>
    </row>
    <row r="170" spans="1:72" s="250" customFormat="1" ht="8.25" customHeight="1">
      <c r="A170" s="268"/>
      <c r="B170" s="327"/>
      <c r="C170" s="327"/>
      <c r="D170" s="327"/>
      <c r="E170" s="327"/>
      <c r="F170" s="327"/>
      <c r="G170" s="327"/>
      <c r="H170" s="327"/>
      <c r="I170" s="327"/>
      <c r="J170" s="327"/>
      <c r="K170" s="327"/>
      <c r="L170" s="327"/>
      <c r="M170" s="327"/>
      <c r="N170" s="327"/>
      <c r="O170" s="327"/>
      <c r="P170" s="327"/>
      <c r="Q170" s="327"/>
      <c r="R170" s="327"/>
      <c r="S170" s="327"/>
      <c r="T170" s="327"/>
      <c r="U170" s="327"/>
      <c r="V170" s="327"/>
      <c r="W170" s="327"/>
      <c r="X170" s="327"/>
      <c r="Y170" s="327"/>
      <c r="Z170" s="327"/>
      <c r="AA170" s="327"/>
      <c r="AB170" s="327"/>
      <c r="AC170" s="327"/>
      <c r="AD170" s="327"/>
      <c r="AF170" s="327"/>
      <c r="AG170" s="327"/>
      <c r="AH170" s="327"/>
      <c r="AI170" s="327"/>
      <c r="AJ170" s="327"/>
      <c r="AK170" s="327"/>
      <c r="AL170" s="327"/>
      <c r="AM170" s="327"/>
      <c r="AN170" s="327"/>
      <c r="AO170" s="327"/>
      <c r="AP170" s="327"/>
      <c r="AQ170" s="327"/>
      <c r="AR170" s="327"/>
      <c r="AS170" s="327"/>
      <c r="AT170" s="327"/>
      <c r="AU170" s="327"/>
      <c r="AV170" s="327"/>
      <c r="AW170" s="327"/>
      <c r="AX170" s="327"/>
      <c r="AY170" s="327"/>
      <c r="AZ170" s="327"/>
      <c r="BA170" s="327"/>
      <c r="BB170" s="327"/>
      <c r="BC170" s="327"/>
      <c r="BD170" s="327"/>
      <c r="BE170" s="327"/>
      <c r="BF170" s="327"/>
      <c r="BG170" s="327"/>
      <c r="BH170" s="327"/>
      <c r="BI170" s="327"/>
      <c r="BJ170" s="327"/>
      <c r="BK170" s="327"/>
      <c r="BL170" s="327"/>
      <c r="BO170" s="309" t="s">
        <v>599</v>
      </c>
      <c r="BP170" s="309"/>
      <c r="BQ170" s="309"/>
      <c r="BR170" s="315">
        <v>1030.8999888962096</v>
      </c>
      <c r="BS170" s="315"/>
      <c r="BT170" s="315"/>
    </row>
    <row r="171" spans="1:72" s="250" customFormat="1" ht="1.5" customHeight="1">
      <c r="A171" s="268"/>
      <c r="BO171" s="309"/>
      <c r="BP171" s="309"/>
      <c r="BQ171" s="309"/>
      <c r="BR171" s="315"/>
      <c r="BS171" s="315"/>
      <c r="BT171" s="315"/>
    </row>
    <row r="172" spans="1:72" s="250" customFormat="1" ht="1.5" customHeight="1">
      <c r="A172" s="268"/>
      <c r="BO172" s="316" t="s">
        <v>600</v>
      </c>
      <c r="BP172" s="316"/>
      <c r="BQ172" s="316"/>
      <c r="BR172" s="317">
        <v>0</v>
      </c>
      <c r="BS172" s="317"/>
      <c r="BT172" s="317"/>
    </row>
    <row r="173" spans="1:72" s="250" customFormat="1" ht="9" customHeight="1">
      <c r="A173" s="268"/>
      <c r="B173" s="328" t="s">
        <v>621</v>
      </c>
      <c r="C173" s="328"/>
      <c r="D173" s="328"/>
      <c r="E173" s="328"/>
      <c r="F173" s="332">
        <v>1.155636242086747</v>
      </c>
      <c r="G173" s="332"/>
      <c r="H173" s="332"/>
      <c r="I173" s="332"/>
      <c r="O173" s="328" t="s">
        <v>622</v>
      </c>
      <c r="P173" s="328"/>
      <c r="Q173" s="328"/>
      <c r="R173" s="328"/>
      <c r="S173" s="328"/>
      <c r="T173" s="328"/>
      <c r="U173" s="328"/>
      <c r="V173" s="328"/>
      <c r="W173" s="333">
        <v>10.00108</v>
      </c>
      <c r="X173" s="333"/>
      <c r="Y173" s="333"/>
      <c r="Z173" s="333"/>
      <c r="AA173" s="333"/>
      <c r="AF173" s="328" t="s">
        <v>623</v>
      </c>
      <c r="AG173" s="328"/>
      <c r="AH173" s="328"/>
      <c r="AI173" s="328"/>
      <c r="AJ173" s="328"/>
      <c r="AK173" s="332">
        <v>-3.653321012376272</v>
      </c>
      <c r="AL173" s="332"/>
      <c r="AM173" s="332"/>
      <c r="AN173" s="332"/>
      <c r="AO173" s="332"/>
      <c r="AU173" s="328" t="s">
        <v>622</v>
      </c>
      <c r="AV173" s="328"/>
      <c r="AW173" s="328"/>
      <c r="AX173" s="328"/>
      <c r="AY173" s="328"/>
      <c r="AZ173" s="328"/>
      <c r="BA173" s="328"/>
      <c r="BB173" s="328"/>
      <c r="BC173" s="333">
        <v>10.00108</v>
      </c>
      <c r="BD173" s="333"/>
      <c r="BE173" s="333"/>
      <c r="BF173" s="333"/>
      <c r="BG173" s="333"/>
      <c r="BH173" s="333"/>
      <c r="BO173" s="316"/>
      <c r="BP173" s="316"/>
      <c r="BQ173" s="316"/>
      <c r="BR173" s="317"/>
      <c r="BS173" s="317"/>
      <c r="BT173" s="317"/>
    </row>
    <row r="174" spans="1:72" s="250" customFormat="1" ht="0.75" customHeight="1">
      <c r="A174" s="268"/>
      <c r="B174" s="328"/>
      <c r="C174" s="328"/>
      <c r="D174" s="328"/>
      <c r="E174" s="328"/>
      <c r="F174" s="332"/>
      <c r="G174" s="332"/>
      <c r="H174" s="332"/>
      <c r="I174" s="332"/>
      <c r="O174" s="328"/>
      <c r="P174" s="328"/>
      <c r="Q174" s="328"/>
      <c r="R174" s="328"/>
      <c r="S174" s="328"/>
      <c r="T174" s="328"/>
      <c r="U174" s="328"/>
      <c r="V174" s="328"/>
      <c r="W174" s="333"/>
      <c r="X174" s="333"/>
      <c r="Y174" s="333"/>
      <c r="Z174" s="333"/>
      <c r="AA174" s="333"/>
      <c r="AF174" s="328"/>
      <c r="AG174" s="328"/>
      <c r="AH174" s="328"/>
      <c r="AI174" s="328"/>
      <c r="AJ174" s="328"/>
      <c r="AK174" s="332"/>
      <c r="AL174" s="332"/>
      <c r="AM174" s="332"/>
      <c r="AN174" s="332"/>
      <c r="AO174" s="332"/>
      <c r="AU174" s="328"/>
      <c r="AV174" s="328"/>
      <c r="AW174" s="328"/>
      <c r="AX174" s="328"/>
      <c r="AY174" s="328"/>
      <c r="AZ174" s="328"/>
      <c r="BA174" s="328"/>
      <c r="BB174" s="328"/>
      <c r="BC174" s="333"/>
      <c r="BD174" s="333"/>
      <c r="BE174" s="333"/>
      <c r="BF174" s="333"/>
      <c r="BG174" s="333"/>
      <c r="BH174" s="333"/>
    </row>
    <row r="175" spans="1:72" s="250" customFormat="1" ht="9" customHeight="1">
      <c r="A175" s="268"/>
      <c r="B175" s="328" t="s">
        <v>624</v>
      </c>
      <c r="C175" s="328"/>
      <c r="D175" s="328"/>
      <c r="E175" s="328"/>
      <c r="F175" s="329">
        <v>13.590400000000002</v>
      </c>
      <c r="G175" s="329"/>
      <c r="H175" s="329"/>
      <c r="I175" s="329"/>
      <c r="O175" s="328" t="s">
        <v>625</v>
      </c>
      <c r="P175" s="328"/>
      <c r="Q175" s="328"/>
      <c r="R175" s="328"/>
      <c r="S175" s="328"/>
      <c r="T175" s="328"/>
      <c r="U175" s="328"/>
      <c r="V175" s="328"/>
      <c r="W175" s="339">
        <v>10.011101640663085</v>
      </c>
      <c r="X175" s="339"/>
      <c r="Y175" s="339"/>
      <c r="Z175" s="339"/>
      <c r="AA175" s="339"/>
      <c r="AF175" s="328" t="s">
        <v>624</v>
      </c>
      <c r="AG175" s="328"/>
      <c r="AH175" s="328"/>
      <c r="AI175" s="328"/>
      <c r="AJ175" s="328"/>
      <c r="AK175" s="329">
        <v>53.162299999999995</v>
      </c>
      <c r="AL175" s="329"/>
      <c r="AM175" s="329"/>
      <c r="AN175" s="329"/>
      <c r="AO175" s="329"/>
      <c r="AU175" s="328" t="s">
        <v>625</v>
      </c>
      <c r="AV175" s="328"/>
      <c r="AW175" s="328"/>
      <c r="AX175" s="328"/>
      <c r="AY175" s="328"/>
      <c r="AZ175" s="328"/>
      <c r="BA175" s="328"/>
      <c r="BB175" s="328"/>
      <c r="BC175" s="339">
        <v>10.011101640663085</v>
      </c>
      <c r="BD175" s="339"/>
      <c r="BE175" s="339"/>
      <c r="BF175" s="339"/>
      <c r="BG175" s="339"/>
      <c r="BH175" s="339"/>
    </row>
    <row r="176" spans="1:72" s="250" customFormat="1" ht="9.75" customHeight="1">
      <c r="A176" s="268"/>
      <c r="B176" s="328" t="s">
        <v>544</v>
      </c>
      <c r="C176" s="328"/>
      <c r="D176" s="328"/>
      <c r="E176" s="328"/>
      <c r="F176" s="310">
        <v>2.116669539920267E-2</v>
      </c>
      <c r="G176" s="310"/>
      <c r="H176" s="310"/>
      <c r="I176" s="310"/>
      <c r="O176" s="328" t="s">
        <v>626</v>
      </c>
      <c r="P176" s="328"/>
      <c r="Q176" s="328"/>
      <c r="R176" s="328"/>
      <c r="S176" s="328"/>
      <c r="T176" s="328"/>
      <c r="U176" s="328"/>
      <c r="V176" s="328"/>
      <c r="W176" s="329">
        <v>9990.1660763549808</v>
      </c>
      <c r="X176" s="329"/>
      <c r="Y176" s="329"/>
      <c r="Z176" s="329"/>
      <c r="AA176" s="329"/>
      <c r="AF176" s="328" t="s">
        <v>544</v>
      </c>
      <c r="AG176" s="328"/>
      <c r="AH176" s="328"/>
      <c r="AI176" s="328"/>
      <c r="AJ176" s="328"/>
      <c r="AK176" s="310">
        <v>6.3500053873505003E-3</v>
      </c>
      <c r="AL176" s="310"/>
      <c r="AM176" s="310"/>
      <c r="AN176" s="310"/>
      <c r="AO176" s="310"/>
      <c r="AU176" s="328" t="s">
        <v>626</v>
      </c>
      <c r="AV176" s="328"/>
      <c r="AW176" s="328"/>
      <c r="AX176" s="328"/>
      <c r="AY176" s="328"/>
      <c r="AZ176" s="328"/>
      <c r="BA176" s="328"/>
      <c r="BB176" s="328"/>
      <c r="BC176" s="329">
        <v>9990.1660763549808</v>
      </c>
      <c r="BD176" s="329"/>
      <c r="BE176" s="329"/>
      <c r="BF176" s="329"/>
      <c r="BG176" s="329"/>
      <c r="BH176" s="329"/>
    </row>
    <row r="177" spans="1:74" s="250" customFormat="1" ht="9" customHeight="1">
      <c r="A177" s="268"/>
      <c r="B177" s="328" t="s">
        <v>336</v>
      </c>
      <c r="C177" s="328"/>
      <c r="D177" s="328"/>
      <c r="E177" s="328"/>
      <c r="F177" s="329">
        <v>3601.2156943955742</v>
      </c>
      <c r="G177" s="329"/>
      <c r="H177" s="329"/>
      <c r="I177" s="329"/>
      <c r="AF177" s="328" t="s">
        <v>627</v>
      </c>
      <c r="AG177" s="328"/>
      <c r="AH177" s="328"/>
      <c r="AI177" s="328"/>
      <c r="AJ177" s="328"/>
      <c r="AK177" s="329">
        <v>-341.81208898591188</v>
      </c>
      <c r="AL177" s="329"/>
      <c r="AM177" s="329"/>
      <c r="AN177" s="329"/>
      <c r="AO177" s="329"/>
    </row>
    <row r="178" spans="1:74" s="250" customFormat="1" ht="9.75" customHeight="1">
      <c r="A178" s="268"/>
      <c r="B178" s="328" t="s">
        <v>545</v>
      </c>
      <c r="C178" s="328"/>
      <c r="D178" s="328"/>
      <c r="E178" s="328"/>
      <c r="F178" s="329">
        <v>864.54196117289314</v>
      </c>
      <c r="G178" s="329"/>
      <c r="H178" s="329"/>
      <c r="I178" s="329"/>
      <c r="AF178" s="328" t="s">
        <v>628</v>
      </c>
      <c r="AG178" s="328"/>
      <c r="AH178" s="328"/>
      <c r="AI178" s="328"/>
      <c r="AJ178" s="328"/>
      <c r="AK178" s="329">
        <v>-273.47611817386883</v>
      </c>
      <c r="AL178" s="329"/>
      <c r="AM178" s="329"/>
      <c r="AN178" s="329"/>
      <c r="AO178" s="329"/>
    </row>
    <row r="179" spans="1:74" s="250" customFormat="1" ht="9" customHeight="1">
      <c r="A179" s="268"/>
      <c r="B179" s="328" t="s">
        <v>629</v>
      </c>
      <c r="C179" s="328"/>
      <c r="D179" s="328"/>
      <c r="E179" s="328"/>
      <c r="F179" s="332">
        <v>36.509301000000001</v>
      </c>
      <c r="G179" s="332"/>
      <c r="H179" s="332"/>
      <c r="AF179" s="328" t="s">
        <v>629</v>
      </c>
      <c r="AG179" s="328"/>
      <c r="AH179" s="328"/>
      <c r="AI179" s="328"/>
      <c r="AJ179" s="328"/>
      <c r="AK179" s="332">
        <v>11.458367000000001</v>
      </c>
      <c r="AL179" s="332"/>
      <c r="AM179" s="332"/>
      <c r="AN179" s="332"/>
    </row>
    <row r="180" spans="1:74" s="250" customFormat="1" ht="1.5" customHeight="1">
      <c r="A180" s="268"/>
    </row>
    <row r="181" spans="1:74" s="250" customFormat="1" ht="14.25" customHeight="1">
      <c r="A181" s="269">
        <v>3</v>
      </c>
      <c r="B181" s="342" t="s">
        <v>631</v>
      </c>
      <c r="C181" s="343"/>
      <c r="D181" s="343"/>
      <c r="E181" s="343"/>
      <c r="F181" s="343"/>
      <c r="G181" s="343"/>
      <c r="H181" s="343"/>
      <c r="I181" s="343"/>
      <c r="J181" s="343"/>
      <c r="K181" s="343"/>
      <c r="L181" s="343"/>
      <c r="M181" s="343"/>
      <c r="N181" s="343"/>
      <c r="O181" s="343"/>
      <c r="P181" s="343"/>
      <c r="Q181" s="343"/>
      <c r="R181" s="343"/>
      <c r="S181" s="343"/>
      <c r="T181" s="343"/>
      <c r="U181" s="343"/>
      <c r="V181" s="343"/>
      <c r="W181" s="343"/>
      <c r="X181" s="343"/>
      <c r="Y181" s="343"/>
      <c r="Z181" s="343"/>
      <c r="AA181" s="343"/>
      <c r="AB181" s="343"/>
      <c r="AC181" s="343"/>
      <c r="AD181" s="343"/>
      <c r="AE181" s="343"/>
      <c r="AF181" s="343"/>
      <c r="AG181" s="343"/>
      <c r="AH181" s="343"/>
      <c r="AI181" s="344"/>
      <c r="AJ181" s="344"/>
      <c r="AK181" s="344"/>
      <c r="AL181" s="344"/>
      <c r="AM181" s="344"/>
      <c r="AN181" s="344"/>
      <c r="AO181" s="344"/>
      <c r="AP181" s="344"/>
      <c r="AQ181" s="344"/>
      <c r="AR181" s="344"/>
      <c r="AS181" s="344"/>
      <c r="AT181" s="344"/>
      <c r="AU181" s="344"/>
      <c r="AV181" s="344"/>
      <c r="AW181" s="344"/>
      <c r="AX181" s="344"/>
      <c r="AY181" s="344"/>
      <c r="AZ181" s="344"/>
      <c r="BA181" s="344"/>
      <c r="BB181" s="344"/>
      <c r="BC181" s="344"/>
      <c r="BD181" s="344"/>
      <c r="BE181" s="344"/>
      <c r="BF181" s="344"/>
      <c r="BG181" s="344"/>
      <c r="BH181" s="344"/>
      <c r="BI181" s="344"/>
      <c r="BJ181" s="344"/>
      <c r="BK181" s="344"/>
      <c r="BL181" s="344"/>
      <c r="BM181" s="344"/>
      <c r="BN181" s="344"/>
      <c r="BO181" s="344"/>
      <c r="BP181" s="344"/>
      <c r="BQ181" s="344"/>
      <c r="BR181" s="344"/>
      <c r="BS181" s="344"/>
      <c r="BT181" s="344"/>
      <c r="BU181" s="344"/>
      <c r="BV181" s="344"/>
    </row>
    <row r="182" spans="1:74" s="250" customFormat="1" ht="14.25" customHeight="1">
      <c r="A182" s="268"/>
      <c r="B182" s="327" t="s">
        <v>564</v>
      </c>
      <c r="C182" s="327"/>
      <c r="D182" s="327"/>
      <c r="E182" s="327"/>
      <c r="F182" s="327"/>
      <c r="G182" s="327"/>
      <c r="H182" s="327"/>
      <c r="I182" s="327"/>
      <c r="J182" s="327"/>
      <c r="K182" s="327"/>
      <c r="L182" s="327"/>
      <c r="M182" s="327"/>
      <c r="N182" s="327"/>
      <c r="O182" s="327"/>
      <c r="P182" s="327"/>
      <c r="Q182" s="327"/>
      <c r="R182" s="327"/>
      <c r="S182" s="327"/>
      <c r="T182" s="327"/>
      <c r="U182" s="327"/>
      <c r="V182" s="327"/>
      <c r="W182" s="327"/>
      <c r="X182" s="327"/>
      <c r="Y182" s="327"/>
      <c r="Z182" s="327"/>
      <c r="AA182" s="327"/>
      <c r="AB182" s="327"/>
      <c r="AC182" s="327"/>
      <c r="AD182" s="327"/>
      <c r="AF182" s="327" t="s">
        <v>565</v>
      </c>
      <c r="AG182" s="327"/>
      <c r="AH182" s="327"/>
      <c r="AI182" s="327"/>
      <c r="AJ182" s="327"/>
      <c r="AK182" s="327"/>
      <c r="AL182" s="327"/>
      <c r="AM182" s="327"/>
      <c r="AN182" s="327"/>
      <c r="AO182" s="327"/>
      <c r="AP182" s="327"/>
      <c r="AQ182" s="327"/>
      <c r="AR182" s="327"/>
      <c r="AS182" s="327"/>
      <c r="AT182" s="327"/>
      <c r="AU182" s="327"/>
      <c r="AV182" s="327"/>
      <c r="AW182" s="327"/>
      <c r="AX182" s="327"/>
      <c r="AY182" s="327"/>
      <c r="AZ182" s="327"/>
      <c r="BA182" s="327"/>
      <c r="BB182" s="327"/>
      <c r="BC182" s="327"/>
      <c r="BD182" s="327"/>
      <c r="BE182" s="327"/>
      <c r="BF182" s="327"/>
      <c r="BG182" s="327"/>
      <c r="BH182" s="327"/>
      <c r="BI182" s="327"/>
      <c r="BJ182" s="327"/>
      <c r="BK182" s="327"/>
      <c r="BL182" s="327"/>
    </row>
    <row r="183" spans="1:74" s="250" customFormat="1" ht="9.75" customHeight="1">
      <c r="A183" s="268"/>
      <c r="C183" s="318" t="s">
        <v>566</v>
      </c>
      <c r="D183" s="318"/>
      <c r="E183" s="318"/>
      <c r="F183" s="318"/>
      <c r="G183" s="318"/>
      <c r="H183" s="318"/>
      <c r="I183" s="318"/>
      <c r="J183" s="318"/>
      <c r="N183" s="308" t="s">
        <v>643</v>
      </c>
      <c r="O183" s="308"/>
      <c r="P183" s="308"/>
      <c r="Q183" s="308"/>
      <c r="R183" s="308"/>
      <c r="S183" s="308"/>
      <c r="T183" s="308"/>
      <c r="U183" s="308"/>
      <c r="V183" s="308"/>
      <c r="W183" s="308"/>
      <c r="X183" s="308"/>
      <c r="Y183" s="308"/>
      <c r="Z183" s="308"/>
      <c r="AA183" s="308"/>
      <c r="AB183" s="308"/>
      <c r="AH183" s="318" t="s">
        <v>566</v>
      </c>
      <c r="AI183" s="318"/>
      <c r="AJ183" s="318"/>
      <c r="AK183" s="318"/>
      <c r="AL183" s="318"/>
      <c r="AM183" s="318"/>
      <c r="AN183" s="318"/>
      <c r="AO183" s="318"/>
      <c r="AP183" s="318"/>
      <c r="AT183" s="308" t="s">
        <v>568</v>
      </c>
      <c r="AU183" s="308"/>
      <c r="AV183" s="308"/>
      <c r="AW183" s="308"/>
      <c r="AX183" s="308"/>
      <c r="AY183" s="308"/>
      <c r="AZ183" s="308"/>
      <c r="BA183" s="308"/>
      <c r="BB183" s="308"/>
      <c r="BC183" s="308"/>
      <c r="BD183" s="308"/>
      <c r="BE183" s="308"/>
      <c r="BF183" s="308"/>
      <c r="BG183" s="308"/>
      <c r="BH183" s="308"/>
      <c r="BI183" s="308"/>
    </row>
    <row r="184" spans="1:74" s="250" customFormat="1" ht="7.5" customHeight="1">
      <c r="A184" s="268"/>
      <c r="C184" s="318" t="s">
        <v>569</v>
      </c>
      <c r="D184" s="318"/>
      <c r="E184" s="318"/>
      <c r="F184" s="318"/>
      <c r="G184" s="318" t="s">
        <v>570</v>
      </c>
      <c r="H184" s="318"/>
      <c r="I184" s="318"/>
      <c r="J184" s="318"/>
      <c r="N184" s="335">
        <v>89.709620000000001</v>
      </c>
      <c r="O184" s="335"/>
      <c r="P184" s="251" t="s">
        <v>60</v>
      </c>
      <c r="Q184" s="252" t="s">
        <v>571</v>
      </c>
      <c r="R184" s="307">
        <v>73.902379999999994</v>
      </c>
      <c r="S184" s="307"/>
      <c r="T184" s="318" t="s">
        <v>60</v>
      </c>
      <c r="U184" s="318"/>
      <c r="V184" s="318"/>
      <c r="W184" s="318"/>
      <c r="X184" s="252" t="s">
        <v>571</v>
      </c>
      <c r="Y184" s="253">
        <v>1.5037999999999999E-2</v>
      </c>
      <c r="Z184" s="318" t="s">
        <v>547</v>
      </c>
      <c r="AA184" s="318"/>
      <c r="AB184" s="318"/>
      <c r="AH184" s="318" t="s">
        <v>569</v>
      </c>
      <c r="AI184" s="318"/>
      <c r="AJ184" s="318"/>
      <c r="AK184" s="318"/>
      <c r="AL184" s="318" t="s">
        <v>570</v>
      </c>
      <c r="AM184" s="318"/>
      <c r="AN184" s="318"/>
      <c r="AO184" s="318"/>
      <c r="AP184" s="318"/>
      <c r="AT184" s="335">
        <v>21.500599999999999</v>
      </c>
      <c r="AU184" s="335"/>
      <c r="AV184" s="251" t="s">
        <v>60</v>
      </c>
      <c r="AW184" s="252" t="s">
        <v>571</v>
      </c>
      <c r="AX184" s="307">
        <v>16.1708</v>
      </c>
      <c r="AY184" s="307"/>
      <c r="AZ184" s="318" t="s">
        <v>60</v>
      </c>
      <c r="BA184" s="318"/>
      <c r="BB184" s="318"/>
      <c r="BC184" s="318"/>
      <c r="BD184" s="252" t="s">
        <v>571</v>
      </c>
      <c r="BE184" s="307">
        <v>7.9299999999999998E-4</v>
      </c>
      <c r="BF184" s="307"/>
      <c r="BG184" s="318" t="s">
        <v>547</v>
      </c>
      <c r="BH184" s="318"/>
      <c r="BI184" s="318"/>
    </row>
    <row r="185" spans="1:74" s="250" customFormat="1" ht="6" customHeight="1">
      <c r="A185" s="268"/>
      <c r="C185" s="318" t="s">
        <v>1</v>
      </c>
      <c r="D185" s="318"/>
      <c r="G185" s="318" t="s">
        <v>572</v>
      </c>
      <c r="H185" s="318"/>
      <c r="I185" s="318"/>
      <c r="J185" s="318"/>
      <c r="N185" s="330">
        <v>71.990600000000001</v>
      </c>
      <c r="O185" s="330"/>
      <c r="P185" s="318" t="s">
        <v>60</v>
      </c>
      <c r="Q185" s="319" t="s">
        <v>571</v>
      </c>
      <c r="R185" s="307">
        <v>54.9771</v>
      </c>
      <c r="S185" s="307"/>
      <c r="T185" s="318" t="s">
        <v>55</v>
      </c>
      <c r="U185" s="318"/>
      <c r="X185" s="319" t="s">
        <v>571</v>
      </c>
      <c r="Y185" s="307">
        <v>9.5250000000000005E-3</v>
      </c>
      <c r="Z185" s="318" t="s">
        <v>547</v>
      </c>
      <c r="AA185" s="318"/>
      <c r="AB185" s="318"/>
      <c r="AH185" s="318" t="s">
        <v>1</v>
      </c>
      <c r="AI185" s="318"/>
      <c r="AL185" s="318" t="s">
        <v>572</v>
      </c>
      <c r="AM185" s="318"/>
      <c r="AN185" s="318"/>
      <c r="AO185" s="318"/>
      <c r="AP185" s="318"/>
      <c r="AT185" s="330">
        <v>69.999799999999993</v>
      </c>
      <c r="AU185" s="330"/>
      <c r="AV185" s="318" t="s">
        <v>60</v>
      </c>
      <c r="AW185" s="319" t="s">
        <v>571</v>
      </c>
      <c r="AX185" s="307">
        <v>6.1619000000000002</v>
      </c>
      <c r="AY185" s="307"/>
      <c r="AZ185" s="318" t="s">
        <v>55</v>
      </c>
      <c r="BA185" s="318"/>
      <c r="BD185" s="319" t="s">
        <v>571</v>
      </c>
      <c r="BE185" s="307">
        <v>9.8400000000000007E-4</v>
      </c>
      <c r="BF185" s="307"/>
      <c r="BG185" s="318" t="s">
        <v>547</v>
      </c>
      <c r="BH185" s="318"/>
      <c r="BI185" s="318"/>
    </row>
    <row r="186" spans="1:74" s="250" customFormat="1" ht="2.25" customHeight="1">
      <c r="A186" s="268"/>
      <c r="C186" s="318"/>
      <c r="D186" s="318"/>
      <c r="G186" s="318"/>
      <c r="H186" s="318"/>
      <c r="I186" s="318"/>
      <c r="J186" s="318"/>
      <c r="N186" s="330"/>
      <c r="O186" s="330"/>
      <c r="P186" s="318"/>
      <c r="Q186" s="319"/>
      <c r="R186" s="307"/>
      <c r="S186" s="307"/>
      <c r="T186" s="318"/>
      <c r="U186" s="318"/>
      <c r="X186" s="319"/>
      <c r="Y186" s="307"/>
      <c r="Z186" s="318"/>
      <c r="AA186" s="318"/>
      <c r="AB186" s="318"/>
      <c r="AH186" s="318"/>
      <c r="AI186" s="318"/>
      <c r="AL186" s="318"/>
      <c r="AM186" s="318"/>
      <c r="AN186" s="318"/>
      <c r="AO186" s="318"/>
      <c r="AP186" s="318"/>
      <c r="AT186" s="330"/>
      <c r="AU186" s="330"/>
      <c r="AV186" s="318"/>
      <c r="AW186" s="319"/>
      <c r="AX186" s="307"/>
      <c r="AY186" s="307"/>
      <c r="AZ186" s="318"/>
      <c r="BA186" s="318"/>
      <c r="BD186" s="319"/>
      <c r="BE186" s="307"/>
      <c r="BF186" s="307"/>
      <c r="BG186" s="318"/>
      <c r="BH186" s="318"/>
      <c r="BI186" s="318"/>
      <c r="BN186" s="320" t="s">
        <v>573</v>
      </c>
      <c r="BO186" s="320"/>
      <c r="BP186" s="320"/>
      <c r="BQ186" s="320"/>
      <c r="BR186" s="320"/>
      <c r="BS186" s="320"/>
      <c r="BT186" s="320"/>
      <c r="BU186" s="320"/>
    </row>
    <row r="187" spans="1:74" s="250" customFormat="1" ht="0.75" customHeight="1">
      <c r="A187" s="268"/>
      <c r="C187" s="318" t="s">
        <v>574</v>
      </c>
      <c r="D187" s="318"/>
      <c r="E187" s="318"/>
      <c r="F187" s="318"/>
      <c r="G187" s="318"/>
      <c r="H187" s="318"/>
      <c r="I187" s="318"/>
      <c r="J187" s="318"/>
      <c r="K187" s="318"/>
      <c r="N187" s="338">
        <v>52.456099999999999</v>
      </c>
      <c r="O187" s="338"/>
      <c r="P187" s="318" t="s">
        <v>60</v>
      </c>
      <c r="Q187" s="318"/>
      <c r="R187" s="318"/>
      <c r="Z187" s="318"/>
      <c r="AA187" s="318"/>
      <c r="AB187" s="318"/>
      <c r="AH187" s="318" t="s">
        <v>574</v>
      </c>
      <c r="AI187" s="318"/>
      <c r="AJ187" s="318"/>
      <c r="AK187" s="318"/>
      <c r="AL187" s="318"/>
      <c r="AM187" s="318"/>
      <c r="AN187" s="318"/>
      <c r="AO187" s="318"/>
      <c r="AP187" s="318"/>
      <c r="AQ187" s="318"/>
      <c r="AT187" s="338">
        <v>94.747820000000004</v>
      </c>
      <c r="AU187" s="338"/>
      <c r="AV187" s="318" t="s">
        <v>60</v>
      </c>
      <c r="AW187" s="318"/>
      <c r="AX187" s="318"/>
      <c r="BG187" s="318"/>
      <c r="BH187" s="318"/>
      <c r="BI187" s="318"/>
      <c r="BN187" s="320"/>
      <c r="BO187" s="320"/>
      <c r="BP187" s="320"/>
      <c r="BQ187" s="320"/>
      <c r="BR187" s="320"/>
      <c r="BS187" s="320"/>
      <c r="BT187" s="320"/>
      <c r="BU187" s="320"/>
    </row>
    <row r="188" spans="1:74" s="250" customFormat="1" ht="7.5" customHeight="1">
      <c r="A188" s="268"/>
      <c r="C188" s="318"/>
      <c r="D188" s="318"/>
      <c r="E188" s="318"/>
      <c r="F188" s="318"/>
      <c r="G188" s="318"/>
      <c r="H188" s="318"/>
      <c r="I188" s="318"/>
      <c r="J188" s="318"/>
      <c r="K188" s="318"/>
      <c r="N188" s="338"/>
      <c r="O188" s="338"/>
      <c r="P188" s="318"/>
      <c r="Q188" s="318"/>
      <c r="R188" s="318"/>
      <c r="AH188" s="318"/>
      <c r="AI188" s="318"/>
      <c r="AJ188" s="318"/>
      <c r="AK188" s="318"/>
      <c r="AL188" s="318"/>
      <c r="AM188" s="318"/>
      <c r="AN188" s="318"/>
      <c r="AO188" s="318"/>
      <c r="AP188" s="318"/>
      <c r="AQ188" s="318"/>
      <c r="AT188" s="338"/>
      <c r="AU188" s="338"/>
      <c r="AV188" s="318"/>
      <c r="AW188" s="318"/>
      <c r="AX188" s="318"/>
      <c r="BN188" s="320"/>
      <c r="BO188" s="320"/>
      <c r="BP188" s="320"/>
      <c r="BQ188" s="320"/>
      <c r="BR188" s="320"/>
      <c r="BS188" s="320"/>
      <c r="BT188" s="320"/>
      <c r="BU188" s="320"/>
    </row>
    <row r="189" spans="1:74" s="250" customFormat="1" ht="0.75" customHeight="1">
      <c r="A189" s="268"/>
      <c r="BN189" s="320"/>
      <c r="BO189" s="320"/>
      <c r="BP189" s="320"/>
      <c r="BQ189" s="320"/>
      <c r="BR189" s="320"/>
      <c r="BS189" s="320"/>
      <c r="BT189" s="320"/>
      <c r="BU189" s="320"/>
    </row>
    <row r="190" spans="1:74" s="250" customFormat="1" ht="6.75" customHeight="1">
      <c r="A190" s="268"/>
      <c r="BN190" s="334" t="s">
        <v>575</v>
      </c>
      <c r="BO190" s="334"/>
      <c r="BP190" s="334"/>
      <c r="BQ190" s="334"/>
      <c r="BR190" s="334"/>
      <c r="BS190" s="337">
        <v>4162.4992710673823</v>
      </c>
      <c r="BT190" s="337"/>
      <c r="BU190" s="337"/>
    </row>
    <row r="191" spans="1:74" s="250" customFormat="1" ht="2.25" customHeight="1">
      <c r="A191" s="268"/>
      <c r="B191" s="331"/>
      <c r="C191" s="331"/>
      <c r="D191" s="331"/>
      <c r="E191" s="331"/>
      <c r="F191" s="331"/>
      <c r="G191" s="331"/>
      <c r="H191" s="331"/>
      <c r="I191" s="331"/>
      <c r="J191" s="331"/>
      <c r="K191" s="331"/>
      <c r="L191" s="331"/>
      <c r="M191" s="312" t="s">
        <v>576</v>
      </c>
      <c r="N191" s="312"/>
      <c r="O191" s="312"/>
      <c r="P191" s="312"/>
      <c r="AA191" s="313" t="s">
        <v>537</v>
      </c>
      <c r="AB191" s="313"/>
      <c r="AC191" s="313"/>
      <c r="AF191" s="331"/>
      <c r="AG191" s="331"/>
      <c r="AH191" s="331"/>
      <c r="AI191" s="331"/>
      <c r="AJ191" s="331"/>
      <c r="AK191" s="331"/>
      <c r="AL191" s="331"/>
      <c r="AM191" s="331"/>
      <c r="AN191" s="331"/>
      <c r="AO191" s="331"/>
      <c r="AP191" s="331"/>
      <c r="AQ191" s="331"/>
      <c r="AR191" s="331"/>
      <c r="AS191" s="312" t="s">
        <v>576</v>
      </c>
      <c r="AT191" s="312"/>
      <c r="AU191" s="312"/>
      <c r="AV191" s="312"/>
      <c r="BH191" s="313" t="s">
        <v>537</v>
      </c>
      <c r="BI191" s="313"/>
      <c r="BJ191" s="313"/>
      <c r="BK191" s="313"/>
      <c r="BN191" s="334"/>
      <c r="BO191" s="334"/>
      <c r="BP191" s="334"/>
      <c r="BQ191" s="334"/>
      <c r="BR191" s="334"/>
      <c r="BS191" s="337"/>
      <c r="BT191" s="337"/>
      <c r="BU191" s="337"/>
    </row>
    <row r="192" spans="1:74" s="250" customFormat="1" ht="6.75" customHeight="1">
      <c r="A192" s="268"/>
      <c r="B192" s="331"/>
      <c r="C192" s="331"/>
      <c r="D192" s="331"/>
      <c r="E192" s="331"/>
      <c r="F192" s="331"/>
      <c r="G192" s="331"/>
      <c r="H192" s="331"/>
      <c r="I192" s="331"/>
      <c r="J192" s="331"/>
      <c r="K192" s="331"/>
      <c r="L192" s="331"/>
      <c r="M192" s="312"/>
      <c r="N192" s="312"/>
      <c r="O192" s="312"/>
      <c r="P192" s="312"/>
      <c r="AA192" s="313"/>
      <c r="AB192" s="313"/>
      <c r="AC192" s="313"/>
      <c r="AF192" s="331"/>
      <c r="AG192" s="331"/>
      <c r="AH192" s="331"/>
      <c r="AI192" s="331"/>
      <c r="AJ192" s="331"/>
      <c r="AK192" s="331"/>
      <c r="AL192" s="331"/>
      <c r="AM192" s="331"/>
      <c r="AN192" s="331"/>
      <c r="AO192" s="331"/>
      <c r="AP192" s="331"/>
      <c r="AQ192" s="331"/>
      <c r="AR192" s="331"/>
      <c r="AS192" s="312"/>
      <c r="AT192" s="312"/>
      <c r="AU192" s="312"/>
      <c r="AV192" s="312"/>
      <c r="BH192" s="313"/>
      <c r="BI192" s="313"/>
      <c r="BJ192" s="313"/>
      <c r="BK192" s="313"/>
      <c r="BN192" s="334" t="s">
        <v>577</v>
      </c>
      <c r="BO192" s="334"/>
      <c r="BP192" s="334"/>
      <c r="BQ192" s="334"/>
      <c r="BR192" s="334"/>
      <c r="BS192" s="336">
        <v>24.999581462759402</v>
      </c>
      <c r="BT192" s="336"/>
      <c r="BU192" s="336"/>
    </row>
    <row r="193" spans="1:73" s="250" customFormat="1" ht="2.25" customHeight="1">
      <c r="A193" s="268"/>
      <c r="H193" s="312" t="s">
        <v>578</v>
      </c>
      <c r="I193" s="312"/>
      <c r="J193" s="312"/>
      <c r="K193" s="312"/>
      <c r="L193" s="312"/>
      <c r="M193" s="312" t="s">
        <v>579</v>
      </c>
      <c r="N193" s="312"/>
      <c r="O193" s="312"/>
      <c r="P193" s="312"/>
      <c r="AA193" s="313" t="s">
        <v>580</v>
      </c>
      <c r="AB193" s="313"/>
      <c r="AC193" s="313"/>
      <c r="AM193" s="312" t="s">
        <v>578</v>
      </c>
      <c r="AN193" s="312"/>
      <c r="AO193" s="312"/>
      <c r="AP193" s="312"/>
      <c r="AQ193" s="312"/>
      <c r="AR193" s="312"/>
      <c r="AS193" s="312" t="s">
        <v>579</v>
      </c>
      <c r="AT193" s="312"/>
      <c r="AU193" s="312"/>
      <c r="AV193" s="312"/>
      <c r="BH193" s="313" t="s">
        <v>580</v>
      </c>
      <c r="BI193" s="313"/>
      <c r="BJ193" s="313"/>
      <c r="BK193" s="313"/>
      <c r="BN193" s="334"/>
      <c r="BO193" s="334"/>
      <c r="BP193" s="334"/>
      <c r="BQ193" s="334"/>
      <c r="BR193" s="334"/>
      <c r="BS193" s="336"/>
      <c r="BT193" s="336"/>
      <c r="BU193" s="336"/>
    </row>
    <row r="194" spans="1:73" s="250" customFormat="1" ht="6" customHeight="1">
      <c r="A194" s="268"/>
      <c r="H194" s="312"/>
      <c r="I194" s="312"/>
      <c r="J194" s="312"/>
      <c r="K194" s="312"/>
      <c r="L194" s="312"/>
      <c r="M194" s="312"/>
      <c r="N194" s="312"/>
      <c r="O194" s="312"/>
      <c r="P194" s="312"/>
      <c r="AA194" s="313"/>
      <c r="AB194" s="313"/>
      <c r="AC194" s="313"/>
      <c r="AM194" s="312"/>
      <c r="AN194" s="312"/>
      <c r="AO194" s="312"/>
      <c r="AP194" s="312"/>
      <c r="AQ194" s="312"/>
      <c r="AR194" s="312"/>
      <c r="AS194" s="312"/>
      <c r="AT194" s="312"/>
      <c r="AU194" s="312"/>
      <c r="AV194" s="312"/>
      <c r="BH194" s="313"/>
      <c r="BI194" s="313"/>
      <c r="BJ194" s="313"/>
      <c r="BK194" s="313"/>
      <c r="BN194" s="334" t="s">
        <v>581</v>
      </c>
      <c r="BO194" s="334"/>
      <c r="BP194" s="334"/>
      <c r="BQ194" s="334"/>
      <c r="BR194" s="334"/>
      <c r="BS194" s="337">
        <v>0</v>
      </c>
      <c r="BT194" s="337"/>
      <c r="BU194" s="337"/>
    </row>
    <row r="195" spans="1:73" s="250" customFormat="1" ht="2.25" customHeight="1">
      <c r="A195" s="268"/>
      <c r="AA195" s="313"/>
      <c r="AB195" s="313"/>
      <c r="AC195" s="313"/>
      <c r="BH195" s="313"/>
      <c r="BI195" s="313"/>
      <c r="BJ195" s="313"/>
      <c r="BK195" s="313"/>
      <c r="BN195" s="334"/>
      <c r="BO195" s="334"/>
      <c r="BP195" s="334"/>
      <c r="BQ195" s="334"/>
      <c r="BR195" s="334"/>
      <c r="BS195" s="337"/>
      <c r="BT195" s="337"/>
      <c r="BU195" s="337"/>
    </row>
    <row r="196" spans="1:73" s="250" customFormat="1" ht="0.75" customHeight="1">
      <c r="A196" s="268"/>
      <c r="H196" s="312" t="s">
        <v>539</v>
      </c>
      <c r="I196" s="312"/>
      <c r="J196" s="312"/>
      <c r="K196" s="312"/>
      <c r="L196" s="312"/>
      <c r="M196" s="312" t="s">
        <v>539</v>
      </c>
      <c r="N196" s="312"/>
      <c r="O196" s="312"/>
      <c r="P196" s="312"/>
      <c r="Q196" s="312" t="s">
        <v>582</v>
      </c>
      <c r="R196" s="312"/>
      <c r="S196" s="312"/>
      <c r="T196" s="312"/>
      <c r="U196" s="312" t="s">
        <v>538</v>
      </c>
      <c r="V196" s="312"/>
      <c r="W196" s="312"/>
      <c r="X196" s="312"/>
      <c r="Y196" s="312"/>
      <c r="Z196" s="312"/>
      <c r="AA196" s="313" t="s">
        <v>538</v>
      </c>
      <c r="AB196" s="313"/>
      <c r="AC196" s="313"/>
      <c r="AM196" s="312" t="s">
        <v>539</v>
      </c>
      <c r="AN196" s="312"/>
      <c r="AO196" s="312"/>
      <c r="AP196" s="312"/>
      <c r="AQ196" s="312"/>
      <c r="AR196" s="312"/>
      <c r="AS196" s="312" t="s">
        <v>539</v>
      </c>
      <c r="AT196" s="312"/>
      <c r="AU196" s="312"/>
      <c r="AV196" s="312"/>
      <c r="AW196" s="312" t="s">
        <v>582</v>
      </c>
      <c r="AX196" s="312"/>
      <c r="AY196" s="312"/>
      <c r="AZ196" s="312"/>
      <c r="BA196" s="312" t="s">
        <v>538</v>
      </c>
      <c r="BB196" s="312"/>
      <c r="BC196" s="312"/>
      <c r="BD196" s="312"/>
      <c r="BE196" s="312"/>
      <c r="BF196" s="312"/>
      <c r="BG196" s="312"/>
      <c r="BH196" s="313" t="s">
        <v>538</v>
      </c>
      <c r="BI196" s="313"/>
      <c r="BJ196" s="313"/>
      <c r="BK196" s="313"/>
      <c r="BN196" s="334"/>
      <c r="BO196" s="334"/>
      <c r="BP196" s="334"/>
      <c r="BQ196" s="334"/>
      <c r="BR196" s="334"/>
      <c r="BS196" s="337"/>
      <c r="BT196" s="337"/>
      <c r="BU196" s="337"/>
    </row>
    <row r="197" spans="1:73" s="250" customFormat="1" ht="1.5" customHeight="1">
      <c r="A197" s="268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3"/>
      <c r="AB197" s="313"/>
      <c r="AC197" s="313"/>
      <c r="AM197" s="312"/>
      <c r="AN197" s="312"/>
      <c r="AO197" s="312"/>
      <c r="AP197" s="312"/>
      <c r="AQ197" s="312"/>
      <c r="AR197" s="312"/>
      <c r="AS197" s="312"/>
      <c r="AT197" s="312"/>
      <c r="AU197" s="312"/>
      <c r="AV197" s="312"/>
      <c r="AW197" s="312"/>
      <c r="AX197" s="312"/>
      <c r="AY197" s="312"/>
      <c r="AZ197" s="312"/>
      <c r="BA197" s="312"/>
      <c r="BB197" s="312"/>
      <c r="BC197" s="312"/>
      <c r="BD197" s="312"/>
      <c r="BE197" s="312"/>
      <c r="BF197" s="312"/>
      <c r="BG197" s="312"/>
      <c r="BH197" s="313"/>
      <c r="BI197" s="313"/>
      <c r="BJ197" s="313"/>
      <c r="BK197" s="313"/>
      <c r="BS197" s="337"/>
      <c r="BT197" s="337"/>
      <c r="BU197" s="337"/>
    </row>
    <row r="198" spans="1:73" s="250" customFormat="1" ht="6" customHeight="1">
      <c r="A198" s="268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3"/>
      <c r="AB198" s="313"/>
      <c r="AC198" s="313"/>
      <c r="AM198" s="312"/>
      <c r="AN198" s="312"/>
      <c r="AO198" s="312"/>
      <c r="AP198" s="312"/>
      <c r="AQ198" s="312"/>
      <c r="AR198" s="312"/>
      <c r="AS198" s="312"/>
      <c r="AT198" s="312"/>
      <c r="AU198" s="312"/>
      <c r="AV198" s="312"/>
      <c r="AW198" s="312"/>
      <c r="AX198" s="312"/>
      <c r="AY198" s="312"/>
      <c r="AZ198" s="312"/>
      <c r="BA198" s="312"/>
      <c r="BB198" s="312"/>
      <c r="BC198" s="312"/>
      <c r="BD198" s="312"/>
      <c r="BE198" s="312"/>
      <c r="BF198" s="312"/>
      <c r="BG198" s="312"/>
      <c r="BH198" s="313"/>
      <c r="BI198" s="313"/>
      <c r="BJ198" s="313"/>
      <c r="BK198" s="313"/>
      <c r="BN198" s="334" t="s">
        <v>583</v>
      </c>
      <c r="BO198" s="334"/>
      <c r="BP198" s="334"/>
      <c r="BQ198" s="334"/>
      <c r="BR198" s="334"/>
      <c r="BS198" s="337">
        <v>665.99996812597658</v>
      </c>
      <c r="BT198" s="337"/>
      <c r="BU198" s="337"/>
    </row>
    <row r="199" spans="1:73" s="250" customFormat="1" ht="1.5" customHeight="1">
      <c r="A199" s="268"/>
      <c r="H199" s="312"/>
      <c r="I199" s="312"/>
      <c r="J199" s="312"/>
      <c r="K199" s="312"/>
      <c r="L199" s="312"/>
      <c r="AM199" s="312"/>
      <c r="AN199" s="312"/>
      <c r="AO199" s="312"/>
      <c r="AP199" s="312"/>
      <c r="AQ199" s="312"/>
      <c r="AR199" s="312"/>
      <c r="BN199" s="334"/>
      <c r="BO199" s="334"/>
      <c r="BP199" s="334"/>
      <c r="BQ199" s="334"/>
      <c r="BR199" s="334"/>
      <c r="BS199" s="337"/>
      <c r="BT199" s="337"/>
      <c r="BU199" s="337"/>
    </row>
    <row r="200" spans="1:73" s="250" customFormat="1" ht="1.5" customHeight="1">
      <c r="A200" s="268"/>
      <c r="H200" s="312" t="s">
        <v>584</v>
      </c>
      <c r="I200" s="312"/>
      <c r="J200" s="312"/>
      <c r="K200" s="312"/>
      <c r="L200" s="312"/>
      <c r="M200" s="312" t="s">
        <v>584</v>
      </c>
      <c r="N200" s="312"/>
      <c r="O200" s="312"/>
      <c r="P200" s="312"/>
      <c r="Q200" s="312" t="s">
        <v>584</v>
      </c>
      <c r="R200" s="312"/>
      <c r="S200" s="312"/>
      <c r="T200" s="312"/>
      <c r="U200" s="312" t="s">
        <v>584</v>
      </c>
      <c r="V200" s="312"/>
      <c r="W200" s="312"/>
      <c r="X200" s="312"/>
      <c r="Y200" s="312"/>
      <c r="Z200" s="312"/>
      <c r="AA200" s="313" t="s">
        <v>540</v>
      </c>
      <c r="AB200" s="313"/>
      <c r="AC200" s="313"/>
      <c r="AM200" s="312" t="s">
        <v>584</v>
      </c>
      <c r="AN200" s="312"/>
      <c r="AO200" s="312"/>
      <c r="AP200" s="312"/>
      <c r="AQ200" s="312"/>
      <c r="AR200" s="312"/>
      <c r="AS200" s="312" t="s">
        <v>584</v>
      </c>
      <c r="AT200" s="312"/>
      <c r="AU200" s="312"/>
      <c r="AV200" s="312"/>
      <c r="AW200" s="312" t="s">
        <v>584</v>
      </c>
      <c r="AX200" s="312"/>
      <c r="AY200" s="312"/>
      <c r="AZ200" s="312"/>
      <c r="BA200" s="312" t="s">
        <v>584</v>
      </c>
      <c r="BB200" s="312"/>
      <c r="BC200" s="312"/>
      <c r="BD200" s="312"/>
      <c r="BE200" s="312"/>
      <c r="BF200" s="312"/>
      <c r="BG200" s="312"/>
      <c r="BH200" s="313" t="s">
        <v>540</v>
      </c>
      <c r="BI200" s="313"/>
      <c r="BJ200" s="313"/>
      <c r="BK200" s="313"/>
      <c r="BN200" s="334"/>
      <c r="BO200" s="334"/>
      <c r="BP200" s="334"/>
      <c r="BQ200" s="334"/>
      <c r="BR200" s="334"/>
      <c r="BS200" s="337"/>
      <c r="BT200" s="337"/>
      <c r="BU200" s="337"/>
    </row>
    <row r="201" spans="1:73" s="250" customFormat="1" ht="7.5" customHeight="1">
      <c r="A201" s="268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3"/>
      <c r="AB201" s="313"/>
      <c r="AC201" s="313"/>
      <c r="AM201" s="312"/>
      <c r="AN201" s="312"/>
      <c r="AO201" s="312"/>
      <c r="AP201" s="312"/>
      <c r="AQ201" s="312"/>
      <c r="AR201" s="312"/>
      <c r="AS201" s="312"/>
      <c r="AT201" s="312"/>
      <c r="AU201" s="312"/>
      <c r="AV201" s="312"/>
      <c r="AW201" s="312"/>
      <c r="AX201" s="312"/>
      <c r="AY201" s="312"/>
      <c r="AZ201" s="312"/>
      <c r="BA201" s="312"/>
      <c r="BB201" s="312"/>
      <c r="BC201" s="312"/>
      <c r="BD201" s="312"/>
      <c r="BE201" s="312"/>
      <c r="BF201" s="312"/>
      <c r="BG201" s="312"/>
      <c r="BH201" s="313"/>
      <c r="BI201" s="313"/>
      <c r="BJ201" s="313"/>
      <c r="BK201" s="313"/>
      <c r="BN201" s="314" t="s">
        <v>585</v>
      </c>
      <c r="BO201" s="314"/>
      <c r="BP201" s="314"/>
      <c r="BQ201" s="314"/>
      <c r="BR201" s="314"/>
      <c r="BS201" s="314"/>
      <c r="BT201" s="340">
        <v>565.70030093514163</v>
      </c>
      <c r="BU201" s="340"/>
    </row>
    <row r="202" spans="1:73" s="250" customFormat="1" ht="0.75" customHeight="1">
      <c r="A202" s="268"/>
      <c r="B202" s="308" t="s">
        <v>548</v>
      </c>
      <c r="C202" s="308"/>
      <c r="D202" s="308"/>
      <c r="E202" s="308"/>
      <c r="F202" s="308"/>
      <c r="G202" s="308"/>
      <c r="H202" s="306">
        <v>0</v>
      </c>
      <c r="I202" s="306"/>
      <c r="J202" s="306"/>
      <c r="K202" s="306"/>
      <c r="L202" s="306"/>
      <c r="M202" s="306">
        <v>0</v>
      </c>
      <c r="N202" s="306"/>
      <c r="O202" s="306"/>
      <c r="P202" s="306"/>
      <c r="Q202" s="306">
        <v>0</v>
      </c>
      <c r="R202" s="306"/>
      <c r="S202" s="306"/>
      <c r="T202" s="306"/>
      <c r="U202" s="306">
        <v>0</v>
      </c>
      <c r="V202" s="306"/>
      <c r="W202" s="306"/>
      <c r="X202" s="306"/>
      <c r="Y202" s="306"/>
      <c r="Z202" s="306"/>
      <c r="AA202" s="311">
        <v>0</v>
      </c>
      <c r="AB202" s="311"/>
      <c r="AC202" s="311"/>
      <c r="AF202" s="308" t="s">
        <v>548</v>
      </c>
      <c r="AG202" s="308"/>
      <c r="AH202" s="308"/>
      <c r="AI202" s="308"/>
      <c r="AJ202" s="308"/>
      <c r="AK202" s="308"/>
      <c r="AL202" s="308"/>
      <c r="AM202" s="306">
        <v>0</v>
      </c>
      <c r="AN202" s="306"/>
      <c r="AO202" s="306"/>
      <c r="AP202" s="306"/>
      <c r="AQ202" s="306"/>
      <c r="AR202" s="306"/>
      <c r="AS202" s="306">
        <v>0</v>
      </c>
      <c r="AT202" s="306"/>
      <c r="AU202" s="306"/>
      <c r="AV202" s="306"/>
      <c r="AW202" s="306">
        <v>0</v>
      </c>
      <c r="AX202" s="306"/>
      <c r="AY202" s="306"/>
      <c r="AZ202" s="306"/>
      <c r="BA202" s="306">
        <v>0</v>
      </c>
      <c r="BB202" s="306"/>
      <c r="BC202" s="306"/>
      <c r="BD202" s="306"/>
      <c r="BE202" s="306"/>
      <c r="BF202" s="306"/>
      <c r="BG202" s="306"/>
      <c r="BH202" s="311">
        <v>0</v>
      </c>
      <c r="BI202" s="311"/>
      <c r="BJ202" s="311"/>
      <c r="BK202" s="311"/>
      <c r="BN202" s="314"/>
      <c r="BO202" s="314"/>
      <c r="BP202" s="314"/>
      <c r="BQ202" s="314"/>
      <c r="BR202" s="314"/>
      <c r="BS202" s="314"/>
      <c r="BT202" s="340"/>
      <c r="BU202" s="340"/>
    </row>
    <row r="203" spans="1:73" s="250" customFormat="1" ht="7.5" customHeight="1">
      <c r="A203" s="268"/>
      <c r="B203" s="308"/>
      <c r="C203" s="308"/>
      <c r="D203" s="308"/>
      <c r="E203" s="308"/>
      <c r="F203" s="308"/>
      <c r="G203" s="308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11"/>
      <c r="AB203" s="311"/>
      <c r="AC203" s="311"/>
      <c r="AF203" s="308"/>
      <c r="AG203" s="308"/>
      <c r="AH203" s="308"/>
      <c r="AI203" s="308"/>
      <c r="AJ203" s="308"/>
      <c r="AK203" s="308"/>
      <c r="AL203" s="308"/>
      <c r="AM203" s="306"/>
      <c r="AN203" s="306"/>
      <c r="AO203" s="306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6"/>
      <c r="BH203" s="311"/>
      <c r="BI203" s="311"/>
      <c r="BJ203" s="311"/>
      <c r="BK203" s="311"/>
      <c r="BN203" s="314" t="s">
        <v>586</v>
      </c>
      <c r="BO203" s="314"/>
      <c r="BP203" s="314"/>
      <c r="BQ203" s="314"/>
      <c r="BR203" s="314"/>
      <c r="BS203" s="314"/>
      <c r="BT203" s="341">
        <v>24.999581462759402</v>
      </c>
      <c r="BU203" s="341"/>
    </row>
    <row r="204" spans="1:73" s="250" customFormat="1" ht="1.5" customHeight="1">
      <c r="A204" s="268"/>
      <c r="B204" s="308" t="s">
        <v>587</v>
      </c>
      <c r="C204" s="308"/>
      <c r="D204" s="308"/>
      <c r="E204" s="308"/>
      <c r="F204" s="308"/>
      <c r="G204" s="308"/>
      <c r="H204" s="306">
        <v>0</v>
      </c>
      <c r="I204" s="306"/>
      <c r="J204" s="306"/>
      <c r="K204" s="306"/>
      <c r="L204" s="306"/>
      <c r="M204" s="306">
        <v>0</v>
      </c>
      <c r="N204" s="306"/>
      <c r="O204" s="306"/>
      <c r="P204" s="306"/>
      <c r="Q204" s="306">
        <v>0</v>
      </c>
      <c r="R204" s="306"/>
      <c r="S204" s="306"/>
      <c r="T204" s="306"/>
      <c r="U204" s="306">
        <v>0</v>
      </c>
      <c r="V204" s="306"/>
      <c r="W204" s="306"/>
      <c r="X204" s="306"/>
      <c r="Y204" s="306"/>
      <c r="Z204" s="306"/>
      <c r="AA204" s="311">
        <v>0</v>
      </c>
      <c r="AB204" s="311"/>
      <c r="AC204" s="311"/>
      <c r="AF204" s="308" t="s">
        <v>587</v>
      </c>
      <c r="AG204" s="308"/>
      <c r="AH204" s="308"/>
      <c r="AI204" s="308"/>
      <c r="AJ204" s="308"/>
      <c r="AK204" s="308"/>
      <c r="AL204" s="308"/>
      <c r="AM204" s="306">
        <v>0</v>
      </c>
      <c r="AN204" s="306"/>
      <c r="AO204" s="306"/>
      <c r="AP204" s="306"/>
      <c r="AQ204" s="306"/>
      <c r="AR204" s="306"/>
      <c r="AS204" s="306">
        <v>0</v>
      </c>
      <c r="AT204" s="306"/>
      <c r="AU204" s="306"/>
      <c r="AV204" s="306"/>
      <c r="AW204" s="306">
        <v>0</v>
      </c>
      <c r="AX204" s="306"/>
      <c r="AY204" s="306"/>
      <c r="AZ204" s="306"/>
      <c r="BA204" s="306">
        <v>0</v>
      </c>
      <c r="BB204" s="306"/>
      <c r="BC204" s="306"/>
      <c r="BD204" s="306"/>
      <c r="BE204" s="306"/>
      <c r="BF204" s="306"/>
      <c r="BG204" s="306"/>
      <c r="BH204" s="311">
        <v>0</v>
      </c>
      <c r="BI204" s="311"/>
      <c r="BJ204" s="311"/>
      <c r="BK204" s="311"/>
      <c r="BN204" s="314"/>
      <c r="BO204" s="314"/>
      <c r="BP204" s="314"/>
      <c r="BQ204" s="314"/>
      <c r="BR204" s="314"/>
      <c r="BS204" s="314"/>
      <c r="BT204" s="341"/>
      <c r="BU204" s="341"/>
    </row>
    <row r="205" spans="1:73" s="250" customFormat="1" ht="6" customHeight="1">
      <c r="A205" s="268"/>
      <c r="B205" s="308"/>
      <c r="C205" s="308"/>
      <c r="D205" s="308"/>
      <c r="E205" s="308"/>
      <c r="F205" s="308"/>
      <c r="G205" s="308"/>
      <c r="H205" s="306"/>
      <c r="I205" s="306"/>
      <c r="J205" s="306"/>
      <c r="K205" s="306"/>
      <c r="L205" s="306"/>
      <c r="M205" s="306"/>
      <c r="N205" s="306"/>
      <c r="O205" s="306"/>
      <c r="P205" s="306"/>
      <c r="Q205" s="306"/>
      <c r="R205" s="306"/>
      <c r="S205" s="306"/>
      <c r="T205" s="306"/>
      <c r="U205" s="306"/>
      <c r="V205" s="306"/>
      <c r="W205" s="306"/>
      <c r="X205" s="306"/>
      <c r="Y205" s="306"/>
      <c r="Z205" s="306"/>
      <c r="AA205" s="311"/>
      <c r="AB205" s="311"/>
      <c r="AC205" s="311"/>
      <c r="AF205" s="308"/>
      <c r="AG205" s="308"/>
      <c r="AH205" s="308"/>
      <c r="AI205" s="308"/>
      <c r="AJ205" s="308"/>
      <c r="AK205" s="308"/>
      <c r="AL205" s="308"/>
      <c r="AM205" s="306"/>
      <c r="AN205" s="306"/>
      <c r="AO205" s="306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6"/>
      <c r="BH205" s="311"/>
      <c r="BI205" s="311"/>
      <c r="BJ205" s="311"/>
      <c r="BK205" s="311"/>
      <c r="BN205" s="334" t="s">
        <v>588</v>
      </c>
      <c r="BO205" s="334"/>
      <c r="BP205" s="334"/>
      <c r="BQ205" s="334"/>
      <c r="BR205" s="334"/>
      <c r="BS205" s="337">
        <v>12.479990994801442</v>
      </c>
      <c r="BT205" s="337"/>
      <c r="BU205" s="337"/>
    </row>
    <row r="206" spans="1:73" s="250" customFormat="1" ht="2.25" customHeight="1">
      <c r="A206" s="268"/>
      <c r="B206" s="308" t="s">
        <v>546</v>
      </c>
      <c r="C206" s="308"/>
      <c r="D206" s="308"/>
      <c r="E206" s="308"/>
      <c r="F206" s="308"/>
      <c r="G206" s="308"/>
      <c r="H206" s="306">
        <v>0</v>
      </c>
      <c r="I206" s="306"/>
      <c r="J206" s="306"/>
      <c r="K206" s="306"/>
      <c r="L206" s="306"/>
      <c r="M206" s="306">
        <v>0</v>
      </c>
      <c r="N206" s="306"/>
      <c r="O206" s="306"/>
      <c r="P206" s="306"/>
      <c r="Q206" s="306">
        <v>0</v>
      </c>
      <c r="R206" s="306"/>
      <c r="S206" s="306"/>
      <c r="T206" s="306"/>
      <c r="U206" s="306">
        <v>0</v>
      </c>
      <c r="V206" s="306"/>
      <c r="W206" s="306"/>
      <c r="X206" s="306"/>
      <c r="Y206" s="306"/>
      <c r="Z206" s="306"/>
      <c r="AA206" s="311">
        <v>0</v>
      </c>
      <c r="AB206" s="311"/>
      <c r="AC206" s="311"/>
      <c r="AF206" s="308" t="s">
        <v>546</v>
      </c>
      <c r="AG206" s="308"/>
      <c r="AH206" s="308"/>
      <c r="AI206" s="308"/>
      <c r="AJ206" s="308"/>
      <c r="AK206" s="308"/>
      <c r="AL206" s="308"/>
      <c r="AM206" s="306">
        <v>0</v>
      </c>
      <c r="AN206" s="306"/>
      <c r="AO206" s="306"/>
      <c r="AP206" s="306"/>
      <c r="AQ206" s="306"/>
      <c r="AR206" s="306"/>
      <c r="AS206" s="306">
        <v>0</v>
      </c>
      <c r="AT206" s="306"/>
      <c r="AU206" s="306"/>
      <c r="AV206" s="306"/>
      <c r="AW206" s="306">
        <v>0</v>
      </c>
      <c r="AX206" s="306"/>
      <c r="AY206" s="306"/>
      <c r="AZ206" s="306"/>
      <c r="BA206" s="306">
        <v>0</v>
      </c>
      <c r="BB206" s="306"/>
      <c r="BC206" s="306"/>
      <c r="BD206" s="306"/>
      <c r="BE206" s="306"/>
      <c r="BF206" s="306"/>
      <c r="BG206" s="306"/>
      <c r="BH206" s="311">
        <v>0</v>
      </c>
      <c r="BI206" s="311"/>
      <c r="BJ206" s="311"/>
      <c r="BK206" s="311"/>
      <c r="BN206" s="334"/>
      <c r="BO206" s="334"/>
      <c r="BP206" s="334"/>
      <c r="BQ206" s="334"/>
      <c r="BR206" s="334"/>
      <c r="BS206" s="337"/>
      <c r="BT206" s="337"/>
      <c r="BU206" s="337"/>
    </row>
    <row r="207" spans="1:73" s="250" customFormat="1" ht="6" customHeight="1">
      <c r="A207" s="268"/>
      <c r="B207" s="308"/>
      <c r="C207" s="308"/>
      <c r="D207" s="308"/>
      <c r="E207" s="308"/>
      <c r="F207" s="308"/>
      <c r="G207" s="308"/>
      <c r="H207" s="306"/>
      <c r="I207" s="306"/>
      <c r="J207" s="306"/>
      <c r="K207" s="306"/>
      <c r="L207" s="306"/>
      <c r="M207" s="306"/>
      <c r="N207" s="306"/>
      <c r="O207" s="306"/>
      <c r="P207" s="306"/>
      <c r="Q207" s="306"/>
      <c r="R207" s="306"/>
      <c r="S207" s="306"/>
      <c r="T207" s="306"/>
      <c r="U207" s="306"/>
      <c r="V207" s="306"/>
      <c r="W207" s="306"/>
      <c r="X207" s="306"/>
      <c r="Y207" s="306"/>
      <c r="Z207" s="306"/>
      <c r="AA207" s="311"/>
      <c r="AB207" s="311"/>
      <c r="AC207" s="311"/>
      <c r="AF207" s="308"/>
      <c r="AG207" s="308"/>
      <c r="AH207" s="308"/>
      <c r="AI207" s="308"/>
      <c r="AJ207" s="308"/>
      <c r="AK207" s="308"/>
      <c r="AL207" s="308"/>
      <c r="AM207" s="306"/>
      <c r="AN207" s="306"/>
      <c r="AO207" s="306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6"/>
      <c r="BH207" s="311"/>
      <c r="BI207" s="311"/>
      <c r="BJ207" s="311"/>
      <c r="BK207" s="311"/>
      <c r="BN207" s="334" t="s">
        <v>589</v>
      </c>
      <c r="BO207" s="334"/>
      <c r="BP207" s="334"/>
      <c r="BQ207" s="334"/>
      <c r="BR207" s="334"/>
      <c r="BS207" s="337">
        <v>29.999984728790999</v>
      </c>
      <c r="BT207" s="337"/>
      <c r="BU207" s="337"/>
    </row>
    <row r="208" spans="1:73" s="250" customFormat="1" ht="3" customHeight="1">
      <c r="A208" s="268"/>
      <c r="B208" s="308" t="s">
        <v>590</v>
      </c>
      <c r="C208" s="308"/>
      <c r="D208" s="308"/>
      <c r="E208" s="308"/>
      <c r="F208" s="308"/>
      <c r="G208" s="308"/>
      <c r="H208" s="306">
        <v>0</v>
      </c>
      <c r="I208" s="306"/>
      <c r="J208" s="306"/>
      <c r="K208" s="306"/>
      <c r="L208" s="306"/>
      <c r="M208" s="306">
        <v>0</v>
      </c>
      <c r="N208" s="306"/>
      <c r="O208" s="306"/>
      <c r="P208" s="306"/>
      <c r="Q208" s="306">
        <v>0</v>
      </c>
      <c r="R208" s="306"/>
      <c r="S208" s="306"/>
      <c r="T208" s="306"/>
      <c r="U208" s="306">
        <v>0</v>
      </c>
      <c r="V208" s="306"/>
      <c r="W208" s="306"/>
      <c r="X208" s="306"/>
      <c r="Y208" s="306"/>
      <c r="Z208" s="306"/>
      <c r="AA208" s="311">
        <v>0</v>
      </c>
      <c r="AB208" s="311"/>
      <c r="AC208" s="311"/>
      <c r="AF208" s="308" t="s">
        <v>590</v>
      </c>
      <c r="AG208" s="308"/>
      <c r="AH208" s="308"/>
      <c r="AI208" s="308"/>
      <c r="AJ208" s="308"/>
      <c r="AK208" s="308"/>
      <c r="AL208" s="308"/>
      <c r="AM208" s="306">
        <v>0</v>
      </c>
      <c r="AN208" s="306"/>
      <c r="AO208" s="306"/>
      <c r="AP208" s="306"/>
      <c r="AQ208" s="306"/>
      <c r="AR208" s="306"/>
      <c r="AS208" s="306">
        <v>0</v>
      </c>
      <c r="AT208" s="306"/>
      <c r="AU208" s="306"/>
      <c r="AV208" s="306"/>
      <c r="AW208" s="306">
        <v>0</v>
      </c>
      <c r="AX208" s="306"/>
      <c r="AY208" s="306"/>
      <c r="AZ208" s="306"/>
      <c r="BA208" s="306">
        <v>0</v>
      </c>
      <c r="BB208" s="306"/>
      <c r="BC208" s="306"/>
      <c r="BD208" s="306"/>
      <c r="BE208" s="306"/>
      <c r="BF208" s="306"/>
      <c r="BG208" s="306"/>
      <c r="BH208" s="311">
        <v>0</v>
      </c>
      <c r="BI208" s="311"/>
      <c r="BJ208" s="311"/>
      <c r="BK208" s="311"/>
      <c r="BN208" s="334"/>
      <c r="BO208" s="334"/>
      <c r="BP208" s="334"/>
      <c r="BQ208" s="334"/>
      <c r="BR208" s="334"/>
      <c r="BS208" s="337"/>
      <c r="BT208" s="337"/>
      <c r="BU208" s="337"/>
    </row>
    <row r="209" spans="1:73" s="250" customFormat="1" ht="4.5" customHeight="1">
      <c r="A209" s="268"/>
      <c r="B209" s="308"/>
      <c r="C209" s="308"/>
      <c r="D209" s="308"/>
      <c r="E209" s="308"/>
      <c r="F209" s="308"/>
      <c r="G209" s="308"/>
      <c r="H209" s="306"/>
      <c r="I209" s="306"/>
      <c r="J209" s="306"/>
      <c r="K209" s="306"/>
      <c r="L209" s="306"/>
      <c r="M209" s="306"/>
      <c r="N209" s="306"/>
      <c r="O209" s="306"/>
      <c r="P209" s="306"/>
      <c r="Q209" s="306"/>
      <c r="R209" s="306"/>
      <c r="S209" s="306"/>
      <c r="T209" s="306"/>
      <c r="U209" s="306"/>
      <c r="V209" s="306"/>
      <c r="W209" s="306"/>
      <c r="X209" s="306"/>
      <c r="Y209" s="306"/>
      <c r="Z209" s="306"/>
      <c r="AA209" s="311"/>
      <c r="AB209" s="311"/>
      <c r="AC209" s="311"/>
      <c r="AF209" s="308"/>
      <c r="AG209" s="308"/>
      <c r="AH209" s="308"/>
      <c r="AI209" s="308"/>
      <c r="AJ209" s="308"/>
      <c r="AK209" s="308"/>
      <c r="AL209" s="308"/>
      <c r="AM209" s="306"/>
      <c r="AN209" s="306"/>
      <c r="AO209" s="306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6"/>
      <c r="BH209" s="311"/>
      <c r="BI209" s="311"/>
      <c r="BJ209" s="311"/>
      <c r="BK209" s="311"/>
      <c r="BN209" s="346" t="s">
        <v>591</v>
      </c>
      <c r="BO209" s="346"/>
      <c r="BP209" s="346"/>
      <c r="BQ209" s="346"/>
      <c r="BR209" s="346"/>
      <c r="BS209" s="346"/>
      <c r="BT209" s="347">
        <v>1</v>
      </c>
      <c r="BU209" s="347"/>
    </row>
    <row r="210" spans="1:73" s="250" customFormat="1" ht="6.75" customHeight="1">
      <c r="A210" s="268"/>
      <c r="B210" s="308" t="s">
        <v>549</v>
      </c>
      <c r="C210" s="308"/>
      <c r="D210" s="308"/>
      <c r="E210" s="308"/>
      <c r="F210" s="308"/>
      <c r="G210" s="308"/>
      <c r="H210" s="306">
        <v>0</v>
      </c>
      <c r="I210" s="306"/>
      <c r="J210" s="306"/>
      <c r="K210" s="306"/>
      <c r="L210" s="306"/>
      <c r="M210" s="306">
        <v>570.10688180987199</v>
      </c>
      <c r="N210" s="306"/>
      <c r="O210" s="306"/>
      <c r="P210" s="306"/>
      <c r="Q210" s="306">
        <v>0</v>
      </c>
      <c r="R210" s="306"/>
      <c r="S210" s="306"/>
      <c r="T210" s="306"/>
      <c r="U210" s="306">
        <v>570.10688180987199</v>
      </c>
      <c r="V210" s="306"/>
      <c r="W210" s="306"/>
      <c r="X210" s="306"/>
      <c r="Y210" s="306"/>
      <c r="Z210" s="306"/>
      <c r="AA210" s="311">
        <v>2.0624662052636702</v>
      </c>
      <c r="AB210" s="311"/>
      <c r="AC210" s="311"/>
      <c r="AF210" s="308" t="s">
        <v>549</v>
      </c>
      <c r="AG210" s="308"/>
      <c r="AH210" s="308"/>
      <c r="AI210" s="308"/>
      <c r="AJ210" s="308"/>
      <c r="AK210" s="308"/>
      <c r="AL210" s="308"/>
      <c r="AM210" s="306">
        <v>0</v>
      </c>
      <c r="AN210" s="306"/>
      <c r="AO210" s="306"/>
      <c r="AP210" s="306"/>
      <c r="AQ210" s="306"/>
      <c r="AR210" s="306"/>
      <c r="AS210" s="306">
        <v>-1691.7240347754398</v>
      </c>
      <c r="AT210" s="306"/>
      <c r="AU210" s="306"/>
      <c r="AV210" s="306"/>
      <c r="AW210" s="306">
        <v>0</v>
      </c>
      <c r="AX210" s="306"/>
      <c r="AY210" s="306"/>
      <c r="AZ210" s="306"/>
      <c r="BA210" s="306">
        <v>-1691.7240347754398</v>
      </c>
      <c r="BB210" s="306"/>
      <c r="BC210" s="306"/>
      <c r="BD210" s="306"/>
      <c r="BE210" s="306"/>
      <c r="BF210" s="306"/>
      <c r="BG210" s="306"/>
      <c r="BH210" s="311">
        <v>37.281629236111499</v>
      </c>
      <c r="BI210" s="311"/>
      <c r="BJ210" s="311"/>
      <c r="BK210" s="311"/>
      <c r="BN210" s="346"/>
      <c r="BO210" s="346"/>
      <c r="BP210" s="346"/>
      <c r="BQ210" s="346"/>
      <c r="BR210" s="346"/>
      <c r="BS210" s="346"/>
      <c r="BT210" s="347"/>
      <c r="BU210" s="347"/>
    </row>
    <row r="211" spans="1:73" s="250" customFormat="1" ht="1.5" customHeight="1">
      <c r="A211" s="268"/>
      <c r="B211" s="308"/>
      <c r="C211" s="308"/>
      <c r="D211" s="308"/>
      <c r="E211" s="308"/>
      <c r="F211" s="308"/>
      <c r="G211" s="308"/>
      <c r="H211" s="306"/>
      <c r="I211" s="306"/>
      <c r="J211" s="306"/>
      <c r="K211" s="306"/>
      <c r="L211" s="306"/>
      <c r="M211" s="306"/>
      <c r="N211" s="306"/>
      <c r="O211" s="306"/>
      <c r="P211" s="306"/>
      <c r="Q211" s="306"/>
      <c r="R211" s="306"/>
      <c r="S211" s="306"/>
      <c r="T211" s="306"/>
      <c r="U211" s="306"/>
      <c r="V211" s="306"/>
      <c r="W211" s="306"/>
      <c r="X211" s="306"/>
      <c r="Y211" s="306"/>
      <c r="Z211" s="306"/>
      <c r="AA211" s="311"/>
      <c r="AB211" s="311"/>
      <c r="AC211" s="311"/>
      <c r="AF211" s="308"/>
      <c r="AG211" s="308"/>
      <c r="AH211" s="308"/>
      <c r="AI211" s="308"/>
      <c r="AJ211" s="308"/>
      <c r="AK211" s="308"/>
      <c r="AL211" s="308"/>
      <c r="AM211" s="306"/>
      <c r="AN211" s="306"/>
      <c r="AO211" s="306"/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6"/>
      <c r="BH211" s="311"/>
      <c r="BI211" s="311"/>
      <c r="BJ211" s="311"/>
      <c r="BK211" s="311"/>
    </row>
    <row r="212" spans="1:73" s="250" customFormat="1" ht="6" customHeight="1">
      <c r="A212" s="268"/>
      <c r="B212" s="308" t="s">
        <v>592</v>
      </c>
      <c r="C212" s="308"/>
      <c r="D212" s="308"/>
      <c r="E212" s="308"/>
      <c r="F212" s="308"/>
      <c r="G212" s="308"/>
      <c r="H212" s="306">
        <v>0</v>
      </c>
      <c r="I212" s="306"/>
      <c r="J212" s="306"/>
      <c r="K212" s="306"/>
      <c r="L212" s="306"/>
      <c r="M212" s="306">
        <v>0</v>
      </c>
      <c r="N212" s="306"/>
      <c r="O212" s="306"/>
      <c r="P212" s="306"/>
      <c r="Q212" s="306">
        <v>0</v>
      </c>
      <c r="R212" s="306"/>
      <c r="S212" s="306"/>
      <c r="T212" s="306"/>
      <c r="U212" s="306">
        <v>0</v>
      </c>
      <c r="V212" s="306"/>
      <c r="W212" s="306"/>
      <c r="X212" s="306"/>
      <c r="Y212" s="306"/>
      <c r="Z212" s="306"/>
      <c r="AA212" s="311">
        <v>0</v>
      </c>
      <c r="AB212" s="311"/>
      <c r="AC212" s="311"/>
      <c r="AF212" s="308" t="s">
        <v>592</v>
      </c>
      <c r="AG212" s="308"/>
      <c r="AH212" s="308"/>
      <c r="AI212" s="308"/>
      <c r="AJ212" s="308"/>
      <c r="AK212" s="308"/>
      <c r="AL212" s="308"/>
      <c r="AM212" s="306">
        <v>0</v>
      </c>
      <c r="AN212" s="306"/>
      <c r="AO212" s="306"/>
      <c r="AP212" s="306"/>
      <c r="AQ212" s="306"/>
      <c r="AR212" s="306"/>
      <c r="AS212" s="306">
        <v>0</v>
      </c>
      <c r="AT212" s="306"/>
      <c r="AU212" s="306"/>
      <c r="AV212" s="306"/>
      <c r="AW212" s="306">
        <v>0</v>
      </c>
      <c r="AX212" s="306"/>
      <c r="AY212" s="306"/>
      <c r="AZ212" s="306"/>
      <c r="BA212" s="306">
        <v>0</v>
      </c>
      <c r="BB212" s="306"/>
      <c r="BC212" s="306"/>
      <c r="BD212" s="306"/>
      <c r="BE212" s="306"/>
      <c r="BF212" s="306"/>
      <c r="BG212" s="306"/>
      <c r="BH212" s="311">
        <v>0</v>
      </c>
      <c r="BI212" s="311"/>
      <c r="BJ212" s="311"/>
      <c r="BK212" s="311"/>
    </row>
    <row r="213" spans="1:73" s="250" customFormat="1" ht="1.5" customHeight="1">
      <c r="A213" s="268"/>
      <c r="B213" s="308"/>
      <c r="C213" s="308"/>
      <c r="D213" s="308"/>
      <c r="E213" s="308"/>
      <c r="F213" s="308"/>
      <c r="G213" s="308"/>
      <c r="H213" s="306"/>
      <c r="I213" s="306"/>
      <c r="J213" s="306"/>
      <c r="K213" s="306"/>
      <c r="L213" s="306"/>
      <c r="M213" s="306"/>
      <c r="N213" s="306"/>
      <c r="O213" s="306"/>
      <c r="P213" s="306"/>
      <c r="Q213" s="306"/>
      <c r="R213" s="306"/>
      <c r="S213" s="306"/>
      <c r="T213" s="306"/>
      <c r="U213" s="306"/>
      <c r="V213" s="306"/>
      <c r="W213" s="306"/>
      <c r="X213" s="306"/>
      <c r="Y213" s="306"/>
      <c r="Z213" s="306"/>
      <c r="AA213" s="311"/>
      <c r="AB213" s="311"/>
      <c r="AC213" s="311"/>
      <c r="AF213" s="308"/>
      <c r="AG213" s="308"/>
      <c r="AH213" s="308"/>
      <c r="AI213" s="308"/>
      <c r="AJ213" s="308"/>
      <c r="AK213" s="308"/>
      <c r="AL213" s="308"/>
      <c r="AM213" s="306"/>
      <c r="AN213" s="306"/>
      <c r="AO213" s="306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6"/>
      <c r="BH213" s="311"/>
      <c r="BI213" s="311"/>
      <c r="BJ213" s="311"/>
      <c r="BK213" s="311"/>
      <c r="BN213" s="320" t="s">
        <v>593</v>
      </c>
      <c r="BO213" s="320"/>
      <c r="BP213" s="320"/>
      <c r="BQ213" s="320"/>
      <c r="BR213" s="320"/>
      <c r="BS213" s="320"/>
      <c r="BT213" s="320"/>
      <c r="BU213" s="320"/>
    </row>
    <row r="214" spans="1:73" s="250" customFormat="1" ht="8.25" customHeight="1">
      <c r="A214" s="268"/>
      <c r="B214" s="308" t="s">
        <v>594</v>
      </c>
      <c r="C214" s="308"/>
      <c r="D214" s="308"/>
      <c r="E214" s="308"/>
      <c r="F214" s="308"/>
      <c r="G214" s="308"/>
      <c r="H214" s="306">
        <v>0</v>
      </c>
      <c r="I214" s="306"/>
      <c r="J214" s="306"/>
      <c r="K214" s="306"/>
      <c r="L214" s="306"/>
      <c r="M214" s="306">
        <v>0</v>
      </c>
      <c r="N214" s="306"/>
      <c r="O214" s="306"/>
      <c r="P214" s="306"/>
      <c r="Q214" s="306">
        <v>0</v>
      </c>
      <c r="R214" s="306"/>
      <c r="S214" s="306"/>
      <c r="T214" s="306"/>
      <c r="U214" s="306">
        <v>0</v>
      </c>
      <c r="V214" s="306"/>
      <c r="W214" s="306"/>
      <c r="X214" s="306"/>
      <c r="Y214" s="306"/>
      <c r="Z214" s="306"/>
      <c r="AA214" s="311">
        <v>0</v>
      </c>
      <c r="AB214" s="311"/>
      <c r="AC214" s="311"/>
      <c r="AF214" s="308" t="s">
        <v>594</v>
      </c>
      <c r="AG214" s="308"/>
      <c r="AH214" s="308"/>
      <c r="AI214" s="308"/>
      <c r="AJ214" s="308"/>
      <c r="AK214" s="308"/>
      <c r="AL214" s="308"/>
      <c r="AM214" s="306">
        <v>0</v>
      </c>
      <c r="AN214" s="306"/>
      <c r="AO214" s="306"/>
      <c r="AP214" s="306"/>
      <c r="AQ214" s="306"/>
      <c r="AR214" s="306"/>
      <c r="AS214" s="306">
        <v>0</v>
      </c>
      <c r="AT214" s="306"/>
      <c r="AU214" s="306"/>
      <c r="AV214" s="306"/>
      <c r="AW214" s="306">
        <v>0</v>
      </c>
      <c r="AX214" s="306"/>
      <c r="AY214" s="306"/>
      <c r="AZ214" s="306"/>
      <c r="BA214" s="306">
        <v>0</v>
      </c>
      <c r="BB214" s="306"/>
      <c r="BC214" s="306"/>
      <c r="BD214" s="306"/>
      <c r="BE214" s="306"/>
      <c r="BF214" s="306"/>
      <c r="BG214" s="306"/>
      <c r="BH214" s="311">
        <v>0</v>
      </c>
      <c r="BI214" s="311"/>
      <c r="BJ214" s="311"/>
      <c r="BK214" s="311"/>
      <c r="BN214" s="320"/>
      <c r="BO214" s="320"/>
      <c r="BP214" s="320"/>
      <c r="BQ214" s="320"/>
      <c r="BR214" s="320"/>
      <c r="BS214" s="320"/>
      <c r="BT214" s="320"/>
      <c r="BU214" s="320"/>
    </row>
    <row r="215" spans="1:73" s="250" customFormat="1" ht="1.5" customHeight="1">
      <c r="A215" s="268"/>
      <c r="B215" s="308" t="s">
        <v>595</v>
      </c>
      <c r="C215" s="308"/>
      <c r="D215" s="308"/>
      <c r="E215" s="308"/>
      <c r="F215" s="308"/>
      <c r="G215" s="308"/>
      <c r="H215" s="306">
        <v>0</v>
      </c>
      <c r="I215" s="306"/>
      <c r="J215" s="306"/>
      <c r="K215" s="306"/>
      <c r="L215" s="306"/>
      <c r="M215" s="306">
        <v>-994.09000401658</v>
      </c>
      <c r="N215" s="306"/>
      <c r="O215" s="306"/>
      <c r="P215" s="306"/>
      <c r="Q215" s="306">
        <v>0</v>
      </c>
      <c r="R215" s="306"/>
      <c r="S215" s="306"/>
      <c r="T215" s="306"/>
      <c r="U215" s="306">
        <v>-994.09000401658</v>
      </c>
      <c r="V215" s="306"/>
      <c r="W215" s="306"/>
      <c r="X215" s="306"/>
      <c r="Y215" s="306"/>
      <c r="Z215" s="306"/>
      <c r="AA215" s="311">
        <v>-3.5963029103696802</v>
      </c>
      <c r="AB215" s="311"/>
      <c r="AC215" s="311"/>
      <c r="AF215" s="308" t="s">
        <v>595</v>
      </c>
      <c r="AG215" s="308"/>
      <c r="AH215" s="308"/>
      <c r="AI215" s="308"/>
      <c r="AJ215" s="308"/>
      <c r="AK215" s="308"/>
      <c r="AL215" s="308"/>
      <c r="AM215" s="306">
        <v>0</v>
      </c>
      <c r="AN215" s="306"/>
      <c r="AO215" s="306"/>
      <c r="AP215" s="306"/>
      <c r="AQ215" s="306"/>
      <c r="AR215" s="306"/>
      <c r="AS215" s="306">
        <v>111.56452083886001</v>
      </c>
      <c r="AT215" s="306"/>
      <c r="AU215" s="306"/>
      <c r="AV215" s="306"/>
      <c r="AW215" s="306">
        <v>0</v>
      </c>
      <c r="AX215" s="306"/>
      <c r="AY215" s="306"/>
      <c r="AZ215" s="306"/>
      <c r="BA215" s="306">
        <v>111.56452083886001</v>
      </c>
      <c r="BB215" s="306"/>
      <c r="BC215" s="306"/>
      <c r="BD215" s="306"/>
      <c r="BE215" s="306"/>
      <c r="BF215" s="306"/>
      <c r="BG215" s="306"/>
      <c r="BH215" s="311">
        <v>-2.4586203283273198</v>
      </c>
      <c r="BI215" s="311"/>
      <c r="BJ215" s="311"/>
      <c r="BK215" s="311"/>
      <c r="BN215" s="320"/>
      <c r="BO215" s="320"/>
      <c r="BP215" s="320"/>
      <c r="BQ215" s="320"/>
      <c r="BR215" s="320"/>
      <c r="BS215" s="320"/>
      <c r="BT215" s="320"/>
      <c r="BU215" s="320"/>
    </row>
    <row r="216" spans="1:73" s="250" customFormat="1" ht="6" customHeight="1">
      <c r="A216" s="268"/>
      <c r="B216" s="308"/>
      <c r="C216" s="308"/>
      <c r="D216" s="308"/>
      <c r="E216" s="308"/>
      <c r="F216" s="308"/>
      <c r="G216" s="308"/>
      <c r="H216" s="306"/>
      <c r="I216" s="306"/>
      <c r="J216" s="306"/>
      <c r="K216" s="306"/>
      <c r="L216" s="306"/>
      <c r="M216" s="306"/>
      <c r="N216" s="306"/>
      <c r="O216" s="306"/>
      <c r="P216" s="306"/>
      <c r="Q216" s="306"/>
      <c r="R216" s="306"/>
      <c r="S216" s="306"/>
      <c r="T216" s="306"/>
      <c r="U216" s="306"/>
      <c r="V216" s="306"/>
      <c r="W216" s="306"/>
      <c r="X216" s="306"/>
      <c r="Y216" s="306"/>
      <c r="Z216" s="306"/>
      <c r="AA216" s="311"/>
      <c r="AB216" s="311"/>
      <c r="AC216" s="311"/>
      <c r="AF216" s="308"/>
      <c r="AG216" s="308"/>
      <c r="AH216" s="308"/>
      <c r="AI216" s="308"/>
      <c r="AJ216" s="308"/>
      <c r="AK216" s="308"/>
      <c r="AL216" s="308"/>
      <c r="AM216" s="306"/>
      <c r="AN216" s="306"/>
      <c r="AO216" s="306"/>
      <c r="AP216" s="306"/>
      <c r="AQ216" s="306"/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/>
      <c r="BB216" s="306"/>
      <c r="BC216" s="306"/>
      <c r="BD216" s="306"/>
      <c r="BE216" s="306"/>
      <c r="BF216" s="306"/>
      <c r="BG216" s="306"/>
      <c r="BH216" s="311"/>
      <c r="BI216" s="311"/>
      <c r="BJ216" s="311"/>
      <c r="BK216" s="311"/>
      <c r="BN216" s="334" t="s">
        <v>575</v>
      </c>
      <c r="BO216" s="334"/>
      <c r="BP216" s="334"/>
      <c r="BQ216" s="334"/>
      <c r="BR216" s="334"/>
      <c r="BS216" s="337">
        <v>1248.74914565625</v>
      </c>
      <c r="BT216" s="337"/>
      <c r="BU216" s="337"/>
    </row>
    <row r="217" spans="1:73" s="250" customFormat="1" ht="3" customHeight="1">
      <c r="A217" s="268"/>
      <c r="B217" s="308" t="s">
        <v>596</v>
      </c>
      <c r="C217" s="308"/>
      <c r="D217" s="308"/>
      <c r="E217" s="308"/>
      <c r="F217" s="308"/>
      <c r="G217" s="308"/>
      <c r="H217" s="306">
        <v>0</v>
      </c>
      <c r="I217" s="306"/>
      <c r="J217" s="306"/>
      <c r="K217" s="306"/>
      <c r="L217" s="306"/>
      <c r="M217" s="306">
        <v>0</v>
      </c>
      <c r="N217" s="306"/>
      <c r="O217" s="306"/>
      <c r="P217" s="306"/>
      <c r="Q217" s="306">
        <v>0</v>
      </c>
      <c r="R217" s="306"/>
      <c r="S217" s="306"/>
      <c r="T217" s="306"/>
      <c r="U217" s="306">
        <v>0</v>
      </c>
      <c r="V217" s="306"/>
      <c r="W217" s="306"/>
      <c r="X217" s="306"/>
      <c r="Y217" s="306"/>
      <c r="Z217" s="306"/>
      <c r="AA217" s="311">
        <v>0</v>
      </c>
      <c r="AB217" s="311"/>
      <c r="AC217" s="311"/>
      <c r="AF217" s="308" t="s">
        <v>596</v>
      </c>
      <c r="AG217" s="308"/>
      <c r="AH217" s="308"/>
      <c r="AI217" s="308"/>
      <c r="AJ217" s="308"/>
      <c r="AK217" s="308"/>
      <c r="AL217" s="308"/>
      <c r="AM217" s="306">
        <v>0</v>
      </c>
      <c r="AN217" s="306"/>
      <c r="AO217" s="306"/>
      <c r="AP217" s="306"/>
      <c r="AQ217" s="306"/>
      <c r="AR217" s="306"/>
      <c r="AS217" s="306">
        <v>0</v>
      </c>
      <c r="AT217" s="306"/>
      <c r="AU217" s="306"/>
      <c r="AV217" s="306"/>
      <c r="AW217" s="306">
        <v>0</v>
      </c>
      <c r="AX217" s="306"/>
      <c r="AY217" s="306"/>
      <c r="AZ217" s="306"/>
      <c r="BA217" s="306">
        <v>0</v>
      </c>
      <c r="BB217" s="306"/>
      <c r="BC217" s="306"/>
      <c r="BD217" s="306"/>
      <c r="BE217" s="306"/>
      <c r="BF217" s="306"/>
      <c r="BG217" s="306"/>
      <c r="BH217" s="311">
        <v>0</v>
      </c>
      <c r="BI217" s="311"/>
      <c r="BJ217" s="311"/>
      <c r="BK217" s="311"/>
      <c r="BN217" s="334"/>
      <c r="BO217" s="334"/>
      <c r="BP217" s="334"/>
      <c r="BQ217" s="334"/>
      <c r="BR217" s="334"/>
      <c r="BS217" s="337"/>
      <c r="BT217" s="337"/>
      <c r="BU217" s="337"/>
    </row>
    <row r="218" spans="1:73" s="250" customFormat="1" ht="5.25" customHeight="1">
      <c r="A218" s="268"/>
      <c r="B218" s="308"/>
      <c r="C218" s="308"/>
      <c r="D218" s="308"/>
      <c r="E218" s="308"/>
      <c r="F218" s="308"/>
      <c r="G218" s="308"/>
      <c r="H218" s="306"/>
      <c r="I218" s="306"/>
      <c r="J218" s="306"/>
      <c r="K218" s="306"/>
      <c r="L218" s="306"/>
      <c r="M218" s="306"/>
      <c r="N218" s="306"/>
      <c r="O218" s="306"/>
      <c r="P218" s="306"/>
      <c r="Q218" s="306"/>
      <c r="R218" s="306"/>
      <c r="S218" s="306"/>
      <c r="T218" s="306"/>
      <c r="U218" s="306"/>
      <c r="V218" s="306"/>
      <c r="W218" s="306"/>
      <c r="X218" s="306"/>
      <c r="Y218" s="306"/>
      <c r="Z218" s="306"/>
      <c r="AA218" s="311"/>
      <c r="AB218" s="311"/>
      <c r="AC218" s="311"/>
      <c r="AF218" s="308"/>
      <c r="AG218" s="308"/>
      <c r="AH218" s="308"/>
      <c r="AI218" s="308"/>
      <c r="AJ218" s="308"/>
      <c r="AK218" s="308"/>
      <c r="AL218" s="308"/>
      <c r="AM218" s="306"/>
      <c r="AN218" s="306"/>
      <c r="AO218" s="306"/>
      <c r="AP218" s="306"/>
      <c r="AQ218" s="306"/>
      <c r="AR218" s="306"/>
      <c r="AS218" s="306"/>
      <c r="AT218" s="306"/>
      <c r="AU218" s="306"/>
      <c r="AV218" s="306"/>
      <c r="AW218" s="306"/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6"/>
      <c r="BH218" s="311"/>
      <c r="BI218" s="311"/>
      <c r="BJ218" s="311"/>
      <c r="BK218" s="311"/>
      <c r="BN218" s="334" t="s">
        <v>597</v>
      </c>
      <c r="BO218" s="334"/>
      <c r="BP218" s="334"/>
      <c r="BQ218" s="334"/>
      <c r="BR218" s="334"/>
      <c r="BS218" s="336">
        <v>24.999581462759402</v>
      </c>
      <c r="BT218" s="336"/>
      <c r="BU218" s="336"/>
    </row>
    <row r="219" spans="1:73" s="250" customFormat="1" ht="3.75" customHeight="1">
      <c r="A219" s="268"/>
      <c r="B219" s="308" t="s">
        <v>598</v>
      </c>
      <c r="C219" s="308"/>
      <c r="D219" s="308"/>
      <c r="E219" s="308"/>
      <c r="F219" s="308"/>
      <c r="G219" s="308"/>
      <c r="H219" s="306">
        <v>0</v>
      </c>
      <c r="I219" s="306"/>
      <c r="J219" s="306"/>
      <c r="K219" s="306"/>
      <c r="L219" s="306"/>
      <c r="M219" s="306">
        <v>0</v>
      </c>
      <c r="N219" s="306"/>
      <c r="O219" s="306"/>
      <c r="P219" s="306"/>
      <c r="Q219" s="306">
        <v>0</v>
      </c>
      <c r="R219" s="306"/>
      <c r="S219" s="306"/>
      <c r="T219" s="306"/>
      <c r="U219" s="306">
        <v>0</v>
      </c>
      <c r="V219" s="306"/>
      <c r="W219" s="306"/>
      <c r="X219" s="306"/>
      <c r="Y219" s="306"/>
      <c r="Z219" s="306"/>
      <c r="AA219" s="311">
        <v>0</v>
      </c>
      <c r="AB219" s="311"/>
      <c r="AC219" s="311"/>
      <c r="AF219" s="308" t="s">
        <v>598</v>
      </c>
      <c r="AG219" s="308"/>
      <c r="AH219" s="308"/>
      <c r="AI219" s="308"/>
      <c r="AJ219" s="308"/>
      <c r="AK219" s="308"/>
      <c r="AL219" s="308"/>
      <c r="AM219" s="306">
        <v>0</v>
      </c>
      <c r="AN219" s="306"/>
      <c r="AO219" s="306"/>
      <c r="AP219" s="306"/>
      <c r="AQ219" s="306"/>
      <c r="AR219" s="306"/>
      <c r="AS219" s="306">
        <v>0</v>
      </c>
      <c r="AT219" s="306"/>
      <c r="AU219" s="306"/>
      <c r="AV219" s="306"/>
      <c r="AW219" s="306">
        <v>0</v>
      </c>
      <c r="AX219" s="306"/>
      <c r="AY219" s="306"/>
      <c r="AZ219" s="306"/>
      <c r="BA219" s="306">
        <v>0</v>
      </c>
      <c r="BB219" s="306"/>
      <c r="BC219" s="306"/>
      <c r="BD219" s="306"/>
      <c r="BE219" s="306"/>
      <c r="BF219" s="306"/>
      <c r="BG219" s="306"/>
      <c r="BH219" s="311">
        <v>0</v>
      </c>
      <c r="BI219" s="311"/>
      <c r="BJ219" s="311"/>
      <c r="BK219" s="311"/>
      <c r="BN219" s="334"/>
      <c r="BO219" s="334"/>
      <c r="BP219" s="334"/>
      <c r="BQ219" s="334"/>
      <c r="BR219" s="334"/>
      <c r="BS219" s="336"/>
      <c r="BT219" s="336"/>
      <c r="BU219" s="336"/>
    </row>
    <row r="220" spans="1:73" s="250" customFormat="1" ht="4.5" customHeight="1">
      <c r="A220" s="268"/>
      <c r="B220" s="308"/>
      <c r="C220" s="308"/>
      <c r="D220" s="308"/>
      <c r="E220" s="308"/>
      <c r="F220" s="308"/>
      <c r="G220" s="308"/>
      <c r="H220" s="306"/>
      <c r="I220" s="306"/>
      <c r="J220" s="306"/>
      <c r="K220" s="306"/>
      <c r="L220" s="306"/>
      <c r="M220" s="306"/>
      <c r="N220" s="306"/>
      <c r="O220" s="306"/>
      <c r="P220" s="306"/>
      <c r="Q220" s="306"/>
      <c r="R220" s="306"/>
      <c r="S220" s="306"/>
      <c r="T220" s="306"/>
      <c r="U220" s="306"/>
      <c r="V220" s="306"/>
      <c r="W220" s="306"/>
      <c r="X220" s="306"/>
      <c r="Y220" s="306"/>
      <c r="Z220" s="306"/>
      <c r="AA220" s="311"/>
      <c r="AB220" s="311"/>
      <c r="AC220" s="311"/>
      <c r="AF220" s="308"/>
      <c r="AG220" s="308"/>
      <c r="AH220" s="308"/>
      <c r="AI220" s="308"/>
      <c r="AJ220" s="308"/>
      <c r="AK220" s="308"/>
      <c r="AL220" s="308"/>
      <c r="AM220" s="306"/>
      <c r="AN220" s="306"/>
      <c r="AO220" s="306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6"/>
      <c r="BH220" s="311"/>
      <c r="BI220" s="311"/>
      <c r="BJ220" s="311"/>
      <c r="BK220" s="311"/>
      <c r="BN220" s="334" t="s">
        <v>581</v>
      </c>
      <c r="BO220" s="334"/>
      <c r="BP220" s="334"/>
      <c r="BQ220" s="334"/>
      <c r="BR220" s="334"/>
      <c r="BS220" s="337">
        <v>0</v>
      </c>
      <c r="BT220" s="337"/>
      <c r="BU220" s="337"/>
    </row>
    <row r="221" spans="1:73" s="250" customFormat="1" ht="4.5" customHeight="1">
      <c r="A221" s="268"/>
      <c r="B221" s="308" t="s">
        <v>599</v>
      </c>
      <c r="C221" s="308"/>
      <c r="D221" s="308"/>
      <c r="E221" s="308"/>
      <c r="F221" s="308"/>
      <c r="G221" s="308"/>
      <c r="H221" s="306">
        <v>0</v>
      </c>
      <c r="I221" s="306"/>
      <c r="J221" s="306"/>
      <c r="K221" s="306"/>
      <c r="L221" s="306"/>
      <c r="M221" s="306">
        <v>-1525.5033115592801</v>
      </c>
      <c r="N221" s="306"/>
      <c r="O221" s="306"/>
      <c r="P221" s="306"/>
      <c r="Q221" s="306">
        <v>0</v>
      </c>
      <c r="R221" s="306"/>
      <c r="S221" s="306"/>
      <c r="T221" s="306"/>
      <c r="U221" s="306">
        <v>-1525.5033115592801</v>
      </c>
      <c r="V221" s="306"/>
      <c r="W221" s="306"/>
      <c r="X221" s="306"/>
      <c r="Y221" s="306"/>
      <c r="Z221" s="306"/>
      <c r="AA221" s="311">
        <v>-5.5187880141361196</v>
      </c>
      <c r="AB221" s="311"/>
      <c r="AC221" s="311"/>
      <c r="AF221" s="308" t="s">
        <v>599</v>
      </c>
      <c r="AG221" s="308"/>
      <c r="AH221" s="308"/>
      <c r="AI221" s="308"/>
      <c r="AJ221" s="308"/>
      <c r="AK221" s="308"/>
      <c r="AL221" s="308"/>
      <c r="AM221" s="306">
        <v>0</v>
      </c>
      <c r="AN221" s="306"/>
      <c r="AO221" s="306"/>
      <c r="AP221" s="306"/>
      <c r="AQ221" s="306"/>
      <c r="AR221" s="306"/>
      <c r="AS221" s="306">
        <v>-56.912208303439996</v>
      </c>
      <c r="AT221" s="306"/>
      <c r="AU221" s="306"/>
      <c r="AV221" s="306"/>
      <c r="AW221" s="306">
        <v>0</v>
      </c>
      <c r="AX221" s="306"/>
      <c r="AY221" s="306"/>
      <c r="AZ221" s="306"/>
      <c r="BA221" s="306">
        <v>-56.912208303439996</v>
      </c>
      <c r="BB221" s="306"/>
      <c r="BC221" s="306"/>
      <c r="BD221" s="306"/>
      <c r="BE221" s="306"/>
      <c r="BF221" s="306"/>
      <c r="BG221" s="306"/>
      <c r="BH221" s="311">
        <v>1.2542115648660399</v>
      </c>
      <c r="BI221" s="311"/>
      <c r="BJ221" s="311"/>
      <c r="BK221" s="311"/>
      <c r="BN221" s="334"/>
      <c r="BO221" s="334"/>
      <c r="BP221" s="334"/>
      <c r="BQ221" s="334"/>
      <c r="BR221" s="334"/>
      <c r="BS221" s="337"/>
      <c r="BT221" s="337"/>
      <c r="BU221" s="337"/>
    </row>
    <row r="222" spans="1:73" s="250" customFormat="1" ht="2.25" customHeight="1">
      <c r="A222" s="268"/>
      <c r="B222" s="308"/>
      <c r="C222" s="308"/>
      <c r="D222" s="308"/>
      <c r="E222" s="308"/>
      <c r="F222" s="308"/>
      <c r="G222" s="308"/>
      <c r="H222" s="306"/>
      <c r="I222" s="306"/>
      <c r="J222" s="306"/>
      <c r="K222" s="306"/>
      <c r="L222" s="306"/>
      <c r="M222" s="306"/>
      <c r="N222" s="306"/>
      <c r="O222" s="306"/>
      <c r="P222" s="306"/>
      <c r="Q222" s="306"/>
      <c r="R222" s="306"/>
      <c r="S222" s="306"/>
      <c r="T222" s="306"/>
      <c r="U222" s="306"/>
      <c r="V222" s="306"/>
      <c r="W222" s="306"/>
      <c r="X222" s="306"/>
      <c r="Y222" s="306"/>
      <c r="Z222" s="306"/>
      <c r="AA222" s="311"/>
      <c r="AB222" s="311"/>
      <c r="AC222" s="311"/>
      <c r="AF222" s="308"/>
      <c r="AG222" s="308"/>
      <c r="AH222" s="308"/>
      <c r="AI222" s="308"/>
      <c r="AJ222" s="308"/>
      <c r="AK222" s="308"/>
      <c r="AL222" s="308"/>
      <c r="AM222" s="306"/>
      <c r="AN222" s="306"/>
      <c r="AO222" s="306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6"/>
      <c r="BH222" s="311"/>
      <c r="BI222" s="311"/>
      <c r="BJ222" s="311"/>
      <c r="BK222" s="311"/>
      <c r="BS222" s="337"/>
      <c r="BT222" s="337"/>
      <c r="BU222" s="337"/>
    </row>
    <row r="223" spans="1:73" s="250" customFormat="1" ht="0.75" customHeight="1">
      <c r="A223" s="268"/>
      <c r="B223" s="308"/>
      <c r="C223" s="308"/>
      <c r="D223" s="308"/>
      <c r="E223" s="308"/>
      <c r="F223" s="308"/>
      <c r="G223" s="308"/>
      <c r="H223" s="306"/>
      <c r="I223" s="306"/>
      <c r="J223" s="306"/>
      <c r="K223" s="306"/>
      <c r="L223" s="306"/>
      <c r="M223" s="306"/>
      <c r="N223" s="306"/>
      <c r="O223" s="306"/>
      <c r="P223" s="306"/>
      <c r="Q223" s="306"/>
      <c r="R223" s="306"/>
      <c r="S223" s="306"/>
      <c r="T223" s="306"/>
      <c r="U223" s="306"/>
      <c r="V223" s="306"/>
      <c r="W223" s="306"/>
      <c r="X223" s="306"/>
      <c r="Y223" s="306"/>
      <c r="Z223" s="306"/>
      <c r="AA223" s="311"/>
      <c r="AB223" s="311"/>
      <c r="AC223" s="311"/>
      <c r="AF223" s="308"/>
      <c r="AG223" s="308"/>
      <c r="AH223" s="308"/>
      <c r="AI223" s="308"/>
      <c r="AJ223" s="308"/>
      <c r="AK223" s="308"/>
      <c r="AL223" s="308"/>
      <c r="AM223" s="306"/>
      <c r="AN223" s="306"/>
      <c r="AO223" s="306"/>
      <c r="AP223" s="306"/>
      <c r="AQ223" s="306"/>
      <c r="AR223" s="306"/>
      <c r="AS223" s="306"/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6"/>
      <c r="BH223" s="311"/>
      <c r="BI223" s="311"/>
      <c r="BJ223" s="311"/>
      <c r="BK223" s="311"/>
      <c r="BN223" s="334" t="s">
        <v>583</v>
      </c>
      <c r="BO223" s="334"/>
      <c r="BP223" s="334"/>
      <c r="BQ223" s="334"/>
      <c r="BR223" s="334"/>
      <c r="BS223" s="337">
        <v>665.99996812597658</v>
      </c>
      <c r="BT223" s="337"/>
      <c r="BU223" s="337"/>
    </row>
    <row r="224" spans="1:73" s="250" customFormat="1" ht="7.5" customHeight="1">
      <c r="A224" s="268"/>
      <c r="B224" s="308" t="s">
        <v>600</v>
      </c>
      <c r="C224" s="308"/>
      <c r="D224" s="308"/>
      <c r="E224" s="308"/>
      <c r="F224" s="308"/>
      <c r="G224" s="308"/>
      <c r="H224" s="306">
        <v>0</v>
      </c>
      <c r="I224" s="306"/>
      <c r="J224" s="306"/>
      <c r="K224" s="306"/>
      <c r="L224" s="306"/>
      <c r="M224" s="306">
        <v>0</v>
      </c>
      <c r="N224" s="306"/>
      <c r="O224" s="306"/>
      <c r="P224" s="306"/>
      <c r="Q224" s="306">
        <v>0</v>
      </c>
      <c r="R224" s="306"/>
      <c r="S224" s="306"/>
      <c r="T224" s="306"/>
      <c r="U224" s="306">
        <v>0</v>
      </c>
      <c r="V224" s="306"/>
      <c r="W224" s="306"/>
      <c r="X224" s="306"/>
      <c r="Y224" s="306"/>
      <c r="Z224" s="306"/>
      <c r="AA224" s="311">
        <v>0</v>
      </c>
      <c r="AB224" s="311"/>
      <c r="AC224" s="311"/>
      <c r="AF224" s="308" t="s">
        <v>600</v>
      </c>
      <c r="AG224" s="308"/>
      <c r="AH224" s="308"/>
      <c r="AI224" s="308"/>
      <c r="AJ224" s="308"/>
      <c r="AK224" s="308"/>
      <c r="AL224" s="308"/>
      <c r="AM224" s="306">
        <v>0</v>
      </c>
      <c r="AN224" s="306"/>
      <c r="AO224" s="306"/>
      <c r="AP224" s="306"/>
      <c r="AQ224" s="306"/>
      <c r="AR224" s="306"/>
      <c r="AS224" s="306">
        <v>0</v>
      </c>
      <c r="AT224" s="306"/>
      <c r="AU224" s="306"/>
      <c r="AV224" s="306"/>
      <c r="AW224" s="306">
        <v>0</v>
      </c>
      <c r="AX224" s="306"/>
      <c r="AY224" s="306"/>
      <c r="AZ224" s="306"/>
      <c r="BA224" s="306">
        <v>0</v>
      </c>
      <c r="BB224" s="306"/>
      <c r="BC224" s="306"/>
      <c r="BD224" s="306"/>
      <c r="BE224" s="306"/>
      <c r="BF224" s="306"/>
      <c r="BG224" s="306"/>
      <c r="BH224" s="311">
        <v>0</v>
      </c>
      <c r="BI224" s="311"/>
      <c r="BJ224" s="311"/>
      <c r="BK224" s="311"/>
      <c r="BN224" s="334"/>
      <c r="BO224" s="334"/>
      <c r="BP224" s="334"/>
      <c r="BQ224" s="334"/>
      <c r="BR224" s="334"/>
      <c r="BS224" s="337"/>
      <c r="BT224" s="337"/>
      <c r="BU224" s="337"/>
    </row>
    <row r="225" spans="1:73" s="250" customFormat="1" ht="8.25" customHeight="1">
      <c r="A225" s="268"/>
      <c r="B225" s="308" t="s">
        <v>541</v>
      </c>
      <c r="C225" s="308"/>
      <c r="D225" s="308"/>
      <c r="E225" s="308"/>
      <c r="F225" s="308"/>
      <c r="G225" s="308"/>
      <c r="H225" s="306">
        <v>222.466396877036</v>
      </c>
      <c r="I225" s="306"/>
      <c r="J225" s="306"/>
      <c r="K225" s="306"/>
      <c r="L225" s="306"/>
      <c r="M225" s="306">
        <v>0</v>
      </c>
      <c r="N225" s="306"/>
      <c r="O225" s="306"/>
      <c r="P225" s="306"/>
      <c r="Q225" s="306">
        <v>307.06899395811803</v>
      </c>
      <c r="R225" s="306"/>
      <c r="S225" s="306"/>
      <c r="T225" s="306"/>
      <c r="U225" s="306">
        <v>529.53539083515398</v>
      </c>
      <c r="V225" s="306"/>
      <c r="W225" s="306"/>
      <c r="X225" s="306"/>
      <c r="Y225" s="306"/>
      <c r="Z225" s="306"/>
      <c r="AA225" s="311">
        <v>1.9156913956580199</v>
      </c>
      <c r="AB225" s="311"/>
      <c r="AC225" s="311"/>
      <c r="AF225" s="308" t="s">
        <v>541</v>
      </c>
      <c r="AG225" s="308"/>
      <c r="AH225" s="308"/>
      <c r="AI225" s="308"/>
      <c r="AJ225" s="308"/>
      <c r="AK225" s="308"/>
      <c r="AL225" s="308"/>
      <c r="AM225" s="306">
        <v>-1385.8055434447399</v>
      </c>
      <c r="AN225" s="306"/>
      <c r="AO225" s="306"/>
      <c r="AP225" s="306"/>
      <c r="AQ225" s="306"/>
      <c r="AR225" s="306"/>
      <c r="AS225" s="306">
        <v>0</v>
      </c>
      <c r="AT225" s="306"/>
      <c r="AU225" s="306"/>
      <c r="AV225" s="306"/>
      <c r="AW225" s="306">
        <v>0</v>
      </c>
      <c r="AX225" s="306"/>
      <c r="AY225" s="306"/>
      <c r="AZ225" s="306"/>
      <c r="BA225" s="306">
        <v>-1410.6157397480399</v>
      </c>
      <c r="BB225" s="306"/>
      <c r="BC225" s="306"/>
      <c r="BD225" s="306"/>
      <c r="BE225" s="306"/>
      <c r="BF225" s="306"/>
      <c r="BG225" s="306"/>
      <c r="BH225" s="311">
        <v>31.086661844873799</v>
      </c>
      <c r="BI225" s="311"/>
      <c r="BJ225" s="311"/>
      <c r="BK225" s="311"/>
      <c r="BN225" s="314" t="s">
        <v>585</v>
      </c>
      <c r="BO225" s="314"/>
      <c r="BP225" s="314"/>
      <c r="BQ225" s="314"/>
      <c r="BR225" s="314"/>
      <c r="BS225" s="314"/>
      <c r="BT225" s="340">
        <v>663.86376706121257</v>
      </c>
      <c r="BU225" s="340"/>
    </row>
    <row r="226" spans="1:73" s="250" customFormat="1" ht="9" customHeight="1">
      <c r="A226" s="268"/>
      <c r="B226" s="325" t="s">
        <v>601</v>
      </c>
      <c r="C226" s="325"/>
      <c r="D226" s="325"/>
      <c r="E226" s="325"/>
      <c r="F226" s="325"/>
      <c r="G226" s="325"/>
      <c r="H226" s="322">
        <v>222.466396877036</v>
      </c>
      <c r="I226" s="322"/>
      <c r="J226" s="322"/>
      <c r="K226" s="322"/>
      <c r="L226" s="322"/>
      <c r="M226" s="322">
        <v>-1949.4864337659881</v>
      </c>
      <c r="N226" s="322"/>
      <c r="O226" s="322"/>
      <c r="P226" s="322"/>
      <c r="Q226" s="326">
        <v>307.06899395811803</v>
      </c>
      <c r="R226" s="326"/>
      <c r="S226" s="326"/>
      <c r="T226" s="326"/>
      <c r="U226" s="322">
        <v>-1419.9510429308341</v>
      </c>
      <c r="V226" s="322"/>
      <c r="W226" s="322"/>
      <c r="X226" s="322"/>
      <c r="Y226" s="322"/>
      <c r="Z226" s="322"/>
      <c r="AA226" s="324" t="s">
        <v>0</v>
      </c>
      <c r="AB226" s="324"/>
      <c r="AC226" s="324"/>
      <c r="AF226" s="325" t="s">
        <v>601</v>
      </c>
      <c r="AG226" s="325"/>
      <c r="AH226" s="325"/>
      <c r="AI226" s="325"/>
      <c r="AJ226" s="325"/>
      <c r="AK226" s="325"/>
      <c r="AL226" s="325"/>
      <c r="AM226" s="322">
        <v>-1385.8055434447399</v>
      </c>
      <c r="AN226" s="322"/>
      <c r="AO226" s="322"/>
      <c r="AP226" s="322"/>
      <c r="AQ226" s="322"/>
      <c r="AR226" s="322"/>
      <c r="AS226" s="322">
        <v>-1637.0717222400201</v>
      </c>
      <c r="AT226" s="322"/>
      <c r="AU226" s="322"/>
      <c r="AV226" s="322"/>
      <c r="AW226" s="326">
        <v>0</v>
      </c>
      <c r="AX226" s="326"/>
      <c r="AY226" s="326"/>
      <c r="AZ226" s="326"/>
      <c r="BA226" s="322">
        <v>-3047.68746198806</v>
      </c>
      <c r="BB226" s="322"/>
      <c r="BC226" s="322"/>
      <c r="BD226" s="322"/>
      <c r="BE226" s="322"/>
      <c r="BF226" s="322"/>
      <c r="BG226" s="322"/>
      <c r="BH226" s="324" t="s">
        <v>0</v>
      </c>
      <c r="BI226" s="324"/>
      <c r="BJ226" s="324"/>
      <c r="BK226" s="324"/>
      <c r="BN226" s="314" t="s">
        <v>586</v>
      </c>
      <c r="BO226" s="314"/>
      <c r="BP226" s="314"/>
      <c r="BQ226" s="314"/>
      <c r="BR226" s="314"/>
      <c r="BS226" s="314"/>
      <c r="BT226" s="341">
        <v>7.4998706210894701</v>
      </c>
      <c r="BU226" s="341"/>
    </row>
    <row r="227" spans="1:73" s="250" customFormat="1" ht="7.5" customHeight="1">
      <c r="A227" s="268"/>
      <c r="B227" s="308" t="s">
        <v>543</v>
      </c>
      <c r="C227" s="308"/>
      <c r="D227" s="308"/>
      <c r="E227" s="308"/>
      <c r="F227" s="308"/>
      <c r="G227" s="308"/>
      <c r="H227" s="306">
        <v>1050.000260706714</v>
      </c>
      <c r="I227" s="306"/>
      <c r="J227" s="306"/>
      <c r="K227" s="306"/>
      <c r="L227" s="306"/>
      <c r="M227" s="306">
        <v>2275.6700766010058</v>
      </c>
      <c r="N227" s="306"/>
      <c r="O227" s="306"/>
      <c r="P227" s="306"/>
      <c r="Q227" s="306">
        <v>2000.0004936595237</v>
      </c>
      <c r="R227" s="306"/>
      <c r="S227" s="306"/>
      <c r="T227" s="306"/>
      <c r="U227" s="306">
        <v>5325.670830967244</v>
      </c>
      <c r="V227" s="306"/>
      <c r="W227" s="306"/>
      <c r="X227" s="306"/>
      <c r="Y227" s="306"/>
      <c r="Z227" s="306"/>
      <c r="AA227" s="307">
        <v>19.266590984410499</v>
      </c>
      <c r="AB227" s="307"/>
      <c r="AC227" s="307"/>
      <c r="AF227" s="308" t="s">
        <v>543</v>
      </c>
      <c r="AG227" s="308"/>
      <c r="AH227" s="308"/>
      <c r="AI227" s="308"/>
      <c r="AJ227" s="308"/>
      <c r="AK227" s="308"/>
      <c r="AL227" s="308"/>
      <c r="AM227" s="306">
        <v>0</v>
      </c>
      <c r="AN227" s="306"/>
      <c r="AO227" s="306"/>
      <c r="AP227" s="306"/>
      <c r="AQ227" s="306"/>
      <c r="AR227" s="306"/>
      <c r="AS227" s="306">
        <v>0</v>
      </c>
      <c r="AT227" s="306"/>
      <c r="AU227" s="306"/>
      <c r="AV227" s="306"/>
      <c r="AW227" s="306">
        <v>0</v>
      </c>
      <c r="AX227" s="306"/>
      <c r="AY227" s="306"/>
      <c r="AZ227" s="306"/>
      <c r="BA227" s="306">
        <v>0</v>
      </c>
      <c r="BB227" s="306"/>
      <c r="BC227" s="306"/>
      <c r="BD227" s="306"/>
      <c r="BE227" s="306"/>
      <c r="BF227" s="306"/>
      <c r="BG227" s="306"/>
      <c r="BH227" s="307">
        <v>0</v>
      </c>
      <c r="BI227" s="307"/>
      <c r="BJ227" s="307"/>
      <c r="BK227" s="307"/>
      <c r="BN227" s="334" t="s">
        <v>588</v>
      </c>
      <c r="BO227" s="334"/>
      <c r="BP227" s="334"/>
      <c r="BQ227" s="334"/>
      <c r="BR227" s="334"/>
      <c r="BS227" s="337">
        <v>24.959461767820912</v>
      </c>
      <c r="BT227" s="337"/>
      <c r="BU227" s="337"/>
    </row>
    <row r="228" spans="1:73" s="250" customFormat="1" ht="1.5" customHeight="1">
      <c r="A228" s="268"/>
      <c r="B228" s="308" t="s">
        <v>542</v>
      </c>
      <c r="C228" s="308"/>
      <c r="D228" s="308"/>
      <c r="E228" s="308"/>
      <c r="F228" s="308"/>
      <c r="G228" s="308"/>
      <c r="H228" s="306">
        <v>0</v>
      </c>
      <c r="I228" s="306"/>
      <c r="J228" s="306"/>
      <c r="K228" s="306"/>
      <c r="L228" s="306"/>
      <c r="M228" s="306">
        <v>5893.0831988339878</v>
      </c>
      <c r="N228" s="306"/>
      <c r="O228" s="306"/>
      <c r="P228" s="306"/>
      <c r="Q228" s="306">
        <v>0</v>
      </c>
      <c r="R228" s="306"/>
      <c r="S228" s="306"/>
      <c r="T228" s="306"/>
      <c r="U228" s="306">
        <v>5893.0831988339878</v>
      </c>
      <c r="V228" s="306"/>
      <c r="W228" s="306"/>
      <c r="X228" s="306"/>
      <c r="Y228" s="306"/>
      <c r="Z228" s="306"/>
      <c r="AA228" s="307">
        <v>21.3193092912982</v>
      </c>
      <c r="AB228" s="307"/>
      <c r="AC228" s="307"/>
      <c r="AF228" s="308" t="s">
        <v>542</v>
      </c>
      <c r="AG228" s="308"/>
      <c r="AH228" s="308"/>
      <c r="AI228" s="308"/>
      <c r="AJ228" s="308"/>
      <c r="AK228" s="308"/>
      <c r="AL228" s="308"/>
      <c r="AM228" s="306">
        <v>0</v>
      </c>
      <c r="AN228" s="306"/>
      <c r="AO228" s="306"/>
      <c r="AP228" s="306"/>
      <c r="AQ228" s="306"/>
      <c r="AR228" s="306"/>
      <c r="AS228" s="306">
        <v>0</v>
      </c>
      <c r="AT228" s="306"/>
      <c r="AU228" s="306"/>
      <c r="AV228" s="306"/>
      <c r="AW228" s="306">
        <v>0</v>
      </c>
      <c r="AX228" s="306"/>
      <c r="AY228" s="306"/>
      <c r="AZ228" s="306"/>
      <c r="BA228" s="306">
        <v>0</v>
      </c>
      <c r="BB228" s="306"/>
      <c r="BC228" s="306"/>
      <c r="BD228" s="306"/>
      <c r="BE228" s="306"/>
      <c r="BF228" s="306"/>
      <c r="BG228" s="306"/>
      <c r="BH228" s="307">
        <v>0</v>
      </c>
      <c r="BI228" s="307"/>
      <c r="BJ228" s="307"/>
      <c r="BK228" s="307"/>
      <c r="BN228" s="334"/>
      <c r="BO228" s="334"/>
      <c r="BP228" s="334"/>
      <c r="BQ228" s="334"/>
      <c r="BR228" s="334"/>
      <c r="BS228" s="337"/>
      <c r="BT228" s="337"/>
      <c r="BU228" s="337"/>
    </row>
    <row r="229" spans="1:73" s="250" customFormat="1" ht="6.75" customHeight="1">
      <c r="A229" s="268"/>
      <c r="B229" s="308"/>
      <c r="C229" s="308"/>
      <c r="D229" s="308"/>
      <c r="E229" s="308"/>
      <c r="F229" s="308"/>
      <c r="G229" s="308"/>
      <c r="H229" s="306"/>
      <c r="I229" s="306"/>
      <c r="J229" s="306"/>
      <c r="K229" s="306"/>
      <c r="L229" s="306"/>
      <c r="M229" s="306"/>
      <c r="N229" s="306"/>
      <c r="O229" s="306"/>
      <c r="P229" s="306"/>
      <c r="Q229" s="306"/>
      <c r="R229" s="306"/>
      <c r="S229" s="306"/>
      <c r="T229" s="306"/>
      <c r="U229" s="306"/>
      <c r="V229" s="306"/>
      <c r="W229" s="306"/>
      <c r="X229" s="306"/>
      <c r="Y229" s="306"/>
      <c r="Z229" s="306"/>
      <c r="AA229" s="307"/>
      <c r="AB229" s="307"/>
      <c r="AC229" s="307"/>
      <c r="AF229" s="308"/>
      <c r="AG229" s="308"/>
      <c r="AH229" s="308"/>
      <c r="AI229" s="308"/>
      <c r="AJ229" s="308"/>
      <c r="AK229" s="308"/>
      <c r="AL229" s="308"/>
      <c r="AM229" s="306"/>
      <c r="AN229" s="306"/>
      <c r="AO229" s="306"/>
      <c r="AP229" s="306"/>
      <c r="AQ229" s="306"/>
      <c r="AR229" s="306"/>
      <c r="AS229" s="306"/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/>
      <c r="BF229" s="306"/>
      <c r="BG229" s="306"/>
      <c r="BH229" s="307"/>
      <c r="BI229" s="307"/>
      <c r="BJ229" s="307"/>
      <c r="BK229" s="307"/>
      <c r="BN229" s="346" t="s">
        <v>589</v>
      </c>
      <c r="BO229" s="346"/>
      <c r="BP229" s="346"/>
      <c r="BQ229" s="346"/>
      <c r="BR229" s="346"/>
      <c r="BS229" s="348">
        <v>100</v>
      </c>
      <c r="BT229" s="348"/>
      <c r="BU229" s="348"/>
    </row>
    <row r="230" spans="1:73" s="250" customFormat="1" ht="1.5" customHeight="1">
      <c r="A230" s="268"/>
      <c r="B230" s="308" t="s">
        <v>602</v>
      </c>
      <c r="C230" s="308"/>
      <c r="D230" s="308"/>
      <c r="E230" s="308"/>
      <c r="F230" s="308"/>
      <c r="G230" s="308"/>
      <c r="H230" s="306">
        <v>1800.0001856532078</v>
      </c>
      <c r="I230" s="306"/>
      <c r="J230" s="306"/>
      <c r="K230" s="306"/>
      <c r="L230" s="306"/>
      <c r="M230" s="306">
        <v>1885.343801024572</v>
      </c>
      <c r="N230" s="306"/>
      <c r="O230" s="306"/>
      <c r="P230" s="306"/>
      <c r="Q230" s="306">
        <v>0</v>
      </c>
      <c r="R230" s="306"/>
      <c r="S230" s="306"/>
      <c r="T230" s="306"/>
      <c r="U230" s="306">
        <v>3685.3439866777803</v>
      </c>
      <c r="V230" s="306"/>
      <c r="W230" s="306"/>
      <c r="X230" s="306"/>
      <c r="Y230" s="306"/>
      <c r="Z230" s="306"/>
      <c r="AA230" s="307">
        <v>13.332407781440301</v>
      </c>
      <c r="AB230" s="307"/>
      <c r="AC230" s="307"/>
      <c r="AF230" s="308" t="s">
        <v>602</v>
      </c>
      <c r="AG230" s="308"/>
      <c r="AH230" s="308"/>
      <c r="AI230" s="308"/>
      <c r="AJ230" s="308"/>
      <c r="AK230" s="308"/>
      <c r="AL230" s="308"/>
      <c r="AM230" s="306">
        <v>270.00002921283794</v>
      </c>
      <c r="AN230" s="306"/>
      <c r="AO230" s="306"/>
      <c r="AP230" s="306"/>
      <c r="AQ230" s="306"/>
      <c r="AR230" s="306"/>
      <c r="AS230" s="306">
        <v>170.28466964171</v>
      </c>
      <c r="AT230" s="306"/>
      <c r="AU230" s="306"/>
      <c r="AV230" s="306"/>
      <c r="AW230" s="306">
        <v>0</v>
      </c>
      <c r="AX230" s="306"/>
      <c r="AY230" s="306"/>
      <c r="AZ230" s="306"/>
      <c r="BA230" s="306">
        <v>440.28469885454797</v>
      </c>
      <c r="BB230" s="306"/>
      <c r="BC230" s="306"/>
      <c r="BD230" s="306"/>
      <c r="BE230" s="306"/>
      <c r="BF230" s="306"/>
      <c r="BG230" s="306"/>
      <c r="BH230" s="307">
        <v>-9.7028419314307097</v>
      </c>
      <c r="BI230" s="307"/>
      <c r="BJ230" s="307"/>
      <c r="BK230" s="307"/>
      <c r="BN230" s="346"/>
      <c r="BO230" s="346"/>
      <c r="BP230" s="346"/>
      <c r="BQ230" s="346"/>
      <c r="BR230" s="346"/>
      <c r="BS230" s="348"/>
      <c r="BT230" s="348"/>
      <c r="BU230" s="348"/>
    </row>
    <row r="231" spans="1:73" s="250" customFormat="1" ht="6.75" customHeight="1">
      <c r="A231" s="268"/>
      <c r="B231" s="308"/>
      <c r="C231" s="308"/>
      <c r="D231" s="308"/>
      <c r="E231" s="308"/>
      <c r="F231" s="308"/>
      <c r="G231" s="308"/>
      <c r="H231" s="306"/>
      <c r="I231" s="306"/>
      <c r="J231" s="306"/>
      <c r="K231" s="306"/>
      <c r="L231" s="306"/>
      <c r="M231" s="306"/>
      <c r="N231" s="306"/>
      <c r="O231" s="306"/>
      <c r="P231" s="306"/>
      <c r="Q231" s="306"/>
      <c r="R231" s="306"/>
      <c r="S231" s="306"/>
      <c r="T231" s="306"/>
      <c r="U231" s="306"/>
      <c r="V231" s="306"/>
      <c r="W231" s="306"/>
      <c r="X231" s="306"/>
      <c r="Y231" s="306"/>
      <c r="Z231" s="306"/>
      <c r="AA231" s="307"/>
      <c r="AB231" s="307"/>
      <c r="AC231" s="307"/>
      <c r="AF231" s="308"/>
      <c r="AG231" s="308"/>
      <c r="AH231" s="308"/>
      <c r="AI231" s="308"/>
      <c r="AJ231" s="308"/>
      <c r="AK231" s="308"/>
      <c r="AL231" s="308"/>
      <c r="AM231" s="306"/>
      <c r="AN231" s="306"/>
      <c r="AO231" s="306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6"/>
      <c r="BH231" s="307"/>
      <c r="BI231" s="307"/>
      <c r="BJ231" s="307"/>
      <c r="BK231" s="307"/>
    </row>
    <row r="232" spans="1:73" s="250" customFormat="1" ht="3" customHeight="1">
      <c r="A232" s="268"/>
      <c r="B232" s="325" t="s">
        <v>603</v>
      </c>
      <c r="C232" s="325"/>
      <c r="D232" s="325"/>
      <c r="E232" s="325"/>
      <c r="F232" s="325"/>
      <c r="G232" s="325"/>
      <c r="H232" s="322">
        <v>2850.0004463599198</v>
      </c>
      <c r="I232" s="322"/>
      <c r="J232" s="322"/>
      <c r="K232" s="322"/>
      <c r="L232" s="322"/>
      <c r="M232" s="322">
        <v>10054.09707645957</v>
      </c>
      <c r="N232" s="322"/>
      <c r="O232" s="322"/>
      <c r="P232" s="322"/>
      <c r="Q232" s="322">
        <v>2000.0004936595201</v>
      </c>
      <c r="R232" s="322"/>
      <c r="S232" s="322"/>
      <c r="T232" s="322"/>
      <c r="U232" s="322">
        <v>14904.098016479011</v>
      </c>
      <c r="V232" s="322"/>
      <c r="W232" s="322"/>
      <c r="X232" s="322"/>
      <c r="Y232" s="322"/>
      <c r="Z232" s="322"/>
      <c r="AA232" s="324" t="s">
        <v>0</v>
      </c>
      <c r="AB232" s="324"/>
      <c r="AC232" s="324"/>
      <c r="AF232" s="325" t="s">
        <v>603</v>
      </c>
      <c r="AG232" s="325"/>
      <c r="AH232" s="325"/>
      <c r="AI232" s="325"/>
      <c r="AJ232" s="325"/>
      <c r="AK232" s="325"/>
      <c r="AL232" s="325"/>
      <c r="AM232" s="322">
        <v>270.000029212838</v>
      </c>
      <c r="AN232" s="322"/>
      <c r="AO232" s="322"/>
      <c r="AP232" s="322"/>
      <c r="AQ232" s="322"/>
      <c r="AR232" s="322"/>
      <c r="AS232" s="322">
        <v>170.28466964171</v>
      </c>
      <c r="AT232" s="322"/>
      <c r="AU232" s="322"/>
      <c r="AV232" s="322"/>
      <c r="AW232" s="322">
        <v>0</v>
      </c>
      <c r="AX232" s="322"/>
      <c r="AY232" s="322"/>
      <c r="AZ232" s="322"/>
      <c r="BA232" s="322">
        <v>440.28469885454803</v>
      </c>
      <c r="BB232" s="322"/>
      <c r="BC232" s="322"/>
      <c r="BD232" s="322"/>
      <c r="BE232" s="322"/>
      <c r="BF232" s="322"/>
      <c r="BG232" s="322"/>
      <c r="BH232" s="324" t="s">
        <v>0</v>
      </c>
      <c r="BI232" s="324"/>
      <c r="BJ232" s="324"/>
      <c r="BK232" s="324"/>
    </row>
    <row r="233" spans="1:73" s="250" customFormat="1" ht="6" customHeight="1">
      <c r="A233" s="268"/>
      <c r="B233" s="325"/>
      <c r="C233" s="325"/>
      <c r="D233" s="325"/>
      <c r="E233" s="325"/>
      <c r="F233" s="325"/>
      <c r="G233" s="325"/>
      <c r="H233" s="322"/>
      <c r="I233" s="322"/>
      <c r="J233" s="322"/>
      <c r="K233" s="322"/>
      <c r="L233" s="322"/>
      <c r="M233" s="322"/>
      <c r="N233" s="322"/>
      <c r="O233" s="322"/>
      <c r="P233" s="322"/>
      <c r="Q233" s="322"/>
      <c r="R233" s="322"/>
      <c r="S233" s="322"/>
      <c r="T233" s="322"/>
      <c r="U233" s="322"/>
      <c r="V233" s="322"/>
      <c r="W233" s="322"/>
      <c r="X233" s="322"/>
      <c r="Y233" s="322"/>
      <c r="Z233" s="322"/>
      <c r="AA233" s="324"/>
      <c r="AB233" s="324"/>
      <c r="AC233" s="324"/>
      <c r="AF233" s="325"/>
      <c r="AG233" s="325"/>
      <c r="AH233" s="325"/>
      <c r="AI233" s="325"/>
      <c r="AJ233" s="325"/>
      <c r="AK233" s="325"/>
      <c r="AL233" s="325"/>
      <c r="AM233" s="322"/>
      <c r="AN233" s="322"/>
      <c r="AO233" s="322"/>
      <c r="AP233" s="322"/>
      <c r="AQ233" s="322"/>
      <c r="AR233" s="322"/>
      <c r="AS233" s="322"/>
      <c r="AT233" s="322"/>
      <c r="AU233" s="322"/>
      <c r="AV233" s="322"/>
      <c r="AW233" s="322"/>
      <c r="AX233" s="322"/>
      <c r="AY233" s="322"/>
      <c r="AZ233" s="322"/>
      <c r="BA233" s="322"/>
      <c r="BB233" s="322"/>
      <c r="BC233" s="322"/>
      <c r="BD233" s="322"/>
      <c r="BE233" s="322"/>
      <c r="BF233" s="322"/>
      <c r="BG233" s="322"/>
      <c r="BH233" s="324"/>
      <c r="BI233" s="324"/>
      <c r="BJ233" s="324"/>
      <c r="BK233" s="324"/>
      <c r="BO233" s="320" t="s">
        <v>604</v>
      </c>
      <c r="BP233" s="320"/>
      <c r="BQ233" s="320"/>
      <c r="BR233" s="320"/>
      <c r="BS233" s="320"/>
      <c r="BT233" s="320"/>
    </row>
    <row r="234" spans="1:73" s="250" customFormat="1" ht="5.25" customHeight="1">
      <c r="A234" s="268"/>
      <c r="B234" s="308" t="s">
        <v>605</v>
      </c>
      <c r="C234" s="308"/>
      <c r="D234" s="308"/>
      <c r="E234" s="308"/>
      <c r="F234" s="308"/>
      <c r="G234" s="308"/>
      <c r="H234" s="306">
        <v>0</v>
      </c>
      <c r="I234" s="306"/>
      <c r="J234" s="306"/>
      <c r="K234" s="306"/>
      <c r="L234" s="306"/>
      <c r="M234" s="306">
        <v>0</v>
      </c>
      <c r="N234" s="306"/>
      <c r="O234" s="306"/>
      <c r="P234" s="306"/>
      <c r="Q234" s="306">
        <v>0</v>
      </c>
      <c r="R234" s="306"/>
      <c r="S234" s="306"/>
      <c r="T234" s="306"/>
      <c r="U234" s="306">
        <v>0</v>
      </c>
      <c r="V234" s="306"/>
      <c r="W234" s="306"/>
      <c r="X234" s="306"/>
      <c r="Y234" s="306"/>
      <c r="Z234" s="306"/>
      <c r="AA234" s="307">
        <v>0</v>
      </c>
      <c r="AB234" s="307"/>
      <c r="AC234" s="307"/>
      <c r="AF234" s="308" t="s">
        <v>605</v>
      </c>
      <c r="AG234" s="308"/>
      <c r="AH234" s="308"/>
      <c r="AI234" s="308"/>
      <c r="AJ234" s="308"/>
      <c r="AK234" s="308"/>
      <c r="AL234" s="308"/>
      <c r="AM234" s="306">
        <v>0</v>
      </c>
      <c r="AN234" s="306"/>
      <c r="AO234" s="306"/>
      <c r="AP234" s="306"/>
      <c r="AQ234" s="306"/>
      <c r="AR234" s="306"/>
      <c r="AS234" s="306">
        <v>0</v>
      </c>
      <c r="AT234" s="306"/>
      <c r="AU234" s="306"/>
      <c r="AV234" s="306"/>
      <c r="AW234" s="306">
        <v>0</v>
      </c>
      <c r="AX234" s="306"/>
      <c r="AY234" s="306"/>
      <c r="AZ234" s="306"/>
      <c r="BA234" s="306">
        <v>0</v>
      </c>
      <c r="BB234" s="306"/>
      <c r="BC234" s="306"/>
      <c r="BD234" s="306"/>
      <c r="BE234" s="306"/>
      <c r="BF234" s="306"/>
      <c r="BG234" s="306"/>
      <c r="BH234" s="307">
        <v>0</v>
      </c>
      <c r="BI234" s="307"/>
      <c r="BJ234" s="307"/>
      <c r="BK234" s="307"/>
      <c r="BO234" s="320"/>
      <c r="BP234" s="320"/>
      <c r="BQ234" s="320"/>
      <c r="BR234" s="320"/>
      <c r="BS234" s="320"/>
      <c r="BT234" s="320"/>
    </row>
    <row r="235" spans="1:73" s="250" customFormat="1" ht="3" customHeight="1">
      <c r="A235" s="268"/>
      <c r="B235" s="308"/>
      <c r="C235" s="308"/>
      <c r="D235" s="308"/>
      <c r="E235" s="308"/>
      <c r="F235" s="308"/>
      <c r="G235" s="308"/>
      <c r="H235" s="306"/>
      <c r="I235" s="306"/>
      <c r="J235" s="306"/>
      <c r="K235" s="306"/>
      <c r="L235" s="306"/>
      <c r="M235" s="306"/>
      <c r="N235" s="306"/>
      <c r="O235" s="306"/>
      <c r="P235" s="306"/>
      <c r="Q235" s="306"/>
      <c r="R235" s="306"/>
      <c r="S235" s="306"/>
      <c r="T235" s="306"/>
      <c r="U235" s="306"/>
      <c r="V235" s="306"/>
      <c r="W235" s="306"/>
      <c r="X235" s="306"/>
      <c r="Y235" s="306"/>
      <c r="Z235" s="306"/>
      <c r="AA235" s="307"/>
      <c r="AB235" s="307"/>
      <c r="AC235" s="307"/>
      <c r="AF235" s="308"/>
      <c r="AG235" s="308"/>
      <c r="AH235" s="308"/>
      <c r="AI235" s="308"/>
      <c r="AJ235" s="308"/>
      <c r="AK235" s="308"/>
      <c r="AL235" s="308"/>
      <c r="AM235" s="306"/>
      <c r="AN235" s="306"/>
      <c r="AO235" s="306"/>
      <c r="AP235" s="306"/>
      <c r="AQ235" s="306"/>
      <c r="AR235" s="306"/>
      <c r="AS235" s="306"/>
      <c r="AT235" s="306"/>
      <c r="AU235" s="306"/>
      <c r="AV235" s="306"/>
      <c r="AW235" s="306"/>
      <c r="AX235" s="306"/>
      <c r="AY235" s="306"/>
      <c r="AZ235" s="306"/>
      <c r="BA235" s="306"/>
      <c r="BB235" s="306"/>
      <c r="BC235" s="306"/>
      <c r="BD235" s="306"/>
      <c r="BE235" s="306"/>
      <c r="BF235" s="306"/>
      <c r="BG235" s="306"/>
      <c r="BH235" s="307"/>
      <c r="BI235" s="307"/>
      <c r="BJ235" s="307"/>
      <c r="BK235" s="307"/>
      <c r="BO235" s="321" t="s">
        <v>606</v>
      </c>
      <c r="BP235" s="321"/>
      <c r="BQ235" s="321"/>
      <c r="BR235" s="321"/>
      <c r="BS235" s="321"/>
      <c r="BT235" s="321"/>
    </row>
    <row r="236" spans="1:73" s="250" customFormat="1" ht="6.75" customHeight="1">
      <c r="A236" s="268"/>
      <c r="B236" s="308" t="s">
        <v>607</v>
      </c>
      <c r="C236" s="308"/>
      <c r="D236" s="308"/>
      <c r="E236" s="308"/>
      <c r="F236" s="308"/>
      <c r="G236" s="308"/>
      <c r="H236" s="306">
        <v>0</v>
      </c>
      <c r="I236" s="306"/>
      <c r="J236" s="306"/>
      <c r="K236" s="306"/>
      <c r="L236" s="306"/>
      <c r="M236" s="306">
        <v>0</v>
      </c>
      <c r="N236" s="306"/>
      <c r="O236" s="306"/>
      <c r="P236" s="306"/>
      <c r="Q236" s="306">
        <v>0</v>
      </c>
      <c r="R236" s="306"/>
      <c r="S236" s="306"/>
      <c r="T236" s="306"/>
      <c r="U236" s="306">
        <v>0</v>
      </c>
      <c r="V236" s="306"/>
      <c r="W236" s="306"/>
      <c r="X236" s="306"/>
      <c r="Y236" s="306"/>
      <c r="Z236" s="306"/>
      <c r="AA236" s="307">
        <v>0</v>
      </c>
      <c r="AB236" s="307"/>
      <c r="AC236" s="307"/>
      <c r="AF236" s="308" t="s">
        <v>607</v>
      </c>
      <c r="AG236" s="308"/>
      <c r="AH236" s="308"/>
      <c r="AI236" s="308"/>
      <c r="AJ236" s="308"/>
      <c r="AK236" s="308"/>
      <c r="AL236" s="308"/>
      <c r="AM236" s="306">
        <v>0</v>
      </c>
      <c r="AN236" s="306"/>
      <c r="AO236" s="306"/>
      <c r="AP236" s="306"/>
      <c r="AQ236" s="306"/>
      <c r="AR236" s="306"/>
      <c r="AS236" s="306">
        <v>0</v>
      </c>
      <c r="AT236" s="306"/>
      <c r="AU236" s="306"/>
      <c r="AV236" s="306"/>
      <c r="AW236" s="306">
        <v>0</v>
      </c>
      <c r="AX236" s="306"/>
      <c r="AY236" s="306"/>
      <c r="AZ236" s="306"/>
      <c r="BA236" s="306">
        <v>0</v>
      </c>
      <c r="BB236" s="306"/>
      <c r="BC236" s="306"/>
      <c r="BD236" s="306"/>
      <c r="BE236" s="306"/>
      <c r="BF236" s="306"/>
      <c r="BG236" s="306"/>
      <c r="BH236" s="307">
        <v>0</v>
      </c>
      <c r="BI236" s="307"/>
      <c r="BJ236" s="307"/>
      <c r="BK236" s="307"/>
      <c r="BO236" s="321"/>
      <c r="BP236" s="321"/>
      <c r="BQ236" s="321"/>
      <c r="BR236" s="321"/>
      <c r="BS236" s="321"/>
      <c r="BT236" s="321"/>
    </row>
    <row r="237" spans="1:73" s="250" customFormat="1" ht="1.5" customHeight="1">
      <c r="A237" s="268"/>
      <c r="B237" s="308"/>
      <c r="C237" s="308"/>
      <c r="D237" s="308"/>
      <c r="E237" s="308"/>
      <c r="F237" s="308"/>
      <c r="G237" s="308"/>
      <c r="H237" s="306"/>
      <c r="I237" s="306"/>
      <c r="J237" s="306"/>
      <c r="K237" s="306"/>
      <c r="L237" s="306"/>
      <c r="M237" s="306"/>
      <c r="N237" s="306"/>
      <c r="O237" s="306"/>
      <c r="P237" s="306"/>
      <c r="Q237" s="306"/>
      <c r="R237" s="306"/>
      <c r="S237" s="306"/>
      <c r="T237" s="306"/>
      <c r="U237" s="306"/>
      <c r="V237" s="306"/>
      <c r="W237" s="306"/>
      <c r="X237" s="306"/>
      <c r="Y237" s="306"/>
      <c r="Z237" s="306"/>
      <c r="AA237" s="307"/>
      <c r="AB237" s="307"/>
      <c r="AC237" s="307"/>
      <c r="AF237" s="308"/>
      <c r="AG237" s="308"/>
      <c r="AH237" s="308"/>
      <c r="AI237" s="308"/>
      <c r="AJ237" s="308"/>
      <c r="AK237" s="308"/>
      <c r="AL237" s="308"/>
      <c r="AM237" s="306"/>
      <c r="AN237" s="306"/>
      <c r="AO237" s="306"/>
      <c r="AP237" s="306"/>
      <c r="AQ237" s="306"/>
      <c r="AR237" s="306"/>
      <c r="AS237" s="306"/>
      <c r="AT237" s="306"/>
      <c r="AU237" s="306"/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6"/>
      <c r="BH237" s="307"/>
      <c r="BI237" s="307"/>
      <c r="BJ237" s="307"/>
      <c r="BK237" s="307"/>
      <c r="BO237" s="309" t="s">
        <v>548</v>
      </c>
      <c r="BP237" s="309"/>
      <c r="BQ237" s="309"/>
      <c r="BR237" s="315">
        <v>0</v>
      </c>
      <c r="BS237" s="315"/>
      <c r="BT237" s="315"/>
    </row>
    <row r="238" spans="1:73" s="250" customFormat="1" ht="7.5" customHeight="1">
      <c r="A238" s="268"/>
      <c r="B238" s="308" t="s">
        <v>608</v>
      </c>
      <c r="C238" s="308"/>
      <c r="D238" s="308"/>
      <c r="E238" s="308"/>
      <c r="F238" s="308"/>
      <c r="G238" s="308"/>
      <c r="H238" s="306">
        <v>0</v>
      </c>
      <c r="I238" s="306"/>
      <c r="J238" s="306"/>
      <c r="K238" s="306"/>
      <c r="L238" s="306"/>
      <c r="M238" s="306">
        <v>889.56858784418</v>
      </c>
      <c r="N238" s="306"/>
      <c r="O238" s="306"/>
      <c r="P238" s="306"/>
      <c r="Q238" s="306">
        <v>0</v>
      </c>
      <c r="R238" s="306"/>
      <c r="S238" s="306"/>
      <c r="T238" s="306"/>
      <c r="U238" s="306">
        <v>889.56858784418</v>
      </c>
      <c r="V238" s="306"/>
      <c r="W238" s="306"/>
      <c r="X238" s="306"/>
      <c r="Y238" s="306"/>
      <c r="Z238" s="306"/>
      <c r="AA238" s="307">
        <v>3.21817751764066</v>
      </c>
      <c r="AB238" s="307"/>
      <c r="AC238" s="307"/>
      <c r="AF238" s="308" t="s">
        <v>608</v>
      </c>
      <c r="AG238" s="308"/>
      <c r="AH238" s="308"/>
      <c r="AI238" s="308"/>
      <c r="AJ238" s="308"/>
      <c r="AK238" s="308"/>
      <c r="AL238" s="308"/>
      <c r="AM238" s="306">
        <v>0</v>
      </c>
      <c r="AN238" s="306"/>
      <c r="AO238" s="306"/>
      <c r="AP238" s="306"/>
      <c r="AQ238" s="306"/>
      <c r="AR238" s="306"/>
      <c r="AS238" s="306">
        <v>-1925.30787954116</v>
      </c>
      <c r="AT238" s="306"/>
      <c r="AU238" s="306"/>
      <c r="AV238" s="306"/>
      <c r="AW238" s="306">
        <v>0</v>
      </c>
      <c r="AX238" s="306"/>
      <c r="AY238" s="306"/>
      <c r="AZ238" s="306"/>
      <c r="BA238" s="306">
        <v>-1925.30787954116</v>
      </c>
      <c r="BB238" s="306"/>
      <c r="BC238" s="306"/>
      <c r="BD238" s="306"/>
      <c r="BE238" s="306"/>
      <c r="BF238" s="306"/>
      <c r="BG238" s="306"/>
      <c r="BH238" s="307">
        <v>42.429269227676102</v>
      </c>
      <c r="BI238" s="307"/>
      <c r="BJ238" s="307"/>
      <c r="BK238" s="307"/>
      <c r="BO238" s="309"/>
      <c r="BP238" s="309"/>
      <c r="BQ238" s="309"/>
      <c r="BR238" s="315"/>
      <c r="BS238" s="315"/>
      <c r="BT238" s="315"/>
    </row>
    <row r="239" spans="1:73" s="250" customFormat="1" ht="1.5" customHeight="1">
      <c r="A239" s="268"/>
      <c r="B239" s="308" t="s">
        <v>609</v>
      </c>
      <c r="C239" s="308"/>
      <c r="D239" s="308"/>
      <c r="E239" s="308"/>
      <c r="F239" s="308"/>
      <c r="G239" s="308"/>
      <c r="H239" s="306">
        <v>0</v>
      </c>
      <c r="I239" s="306"/>
      <c r="J239" s="306"/>
      <c r="K239" s="306"/>
      <c r="L239" s="306"/>
      <c r="M239" s="306">
        <v>0</v>
      </c>
      <c r="N239" s="306"/>
      <c r="O239" s="306"/>
      <c r="P239" s="306"/>
      <c r="Q239" s="306">
        <v>0</v>
      </c>
      <c r="R239" s="306"/>
      <c r="S239" s="306"/>
      <c r="T239" s="306"/>
      <c r="U239" s="306">
        <v>0</v>
      </c>
      <c r="V239" s="306"/>
      <c r="W239" s="306"/>
      <c r="X239" s="306"/>
      <c r="Y239" s="306"/>
      <c r="Z239" s="306"/>
      <c r="AA239" s="307">
        <v>0</v>
      </c>
      <c r="AB239" s="307"/>
      <c r="AC239" s="307"/>
      <c r="AF239" s="308" t="s">
        <v>609</v>
      </c>
      <c r="AG239" s="308"/>
      <c r="AH239" s="308"/>
      <c r="AI239" s="308"/>
      <c r="AJ239" s="308"/>
      <c r="AK239" s="308"/>
      <c r="AL239" s="308"/>
      <c r="AM239" s="306">
        <v>0</v>
      </c>
      <c r="AN239" s="306"/>
      <c r="AO239" s="306"/>
      <c r="AP239" s="306"/>
      <c r="AQ239" s="306"/>
      <c r="AR239" s="306"/>
      <c r="AS239" s="306">
        <v>0</v>
      </c>
      <c r="AT239" s="306"/>
      <c r="AU239" s="306"/>
      <c r="AV239" s="306"/>
      <c r="AW239" s="306">
        <v>0</v>
      </c>
      <c r="AX239" s="306"/>
      <c r="AY239" s="306"/>
      <c r="AZ239" s="306"/>
      <c r="BA239" s="306">
        <v>0</v>
      </c>
      <c r="BB239" s="306"/>
      <c r="BC239" s="306"/>
      <c r="BD239" s="306"/>
      <c r="BE239" s="306"/>
      <c r="BF239" s="306"/>
      <c r="BG239" s="306"/>
      <c r="BH239" s="307">
        <v>0</v>
      </c>
      <c r="BI239" s="307"/>
      <c r="BJ239" s="307"/>
      <c r="BK239" s="307"/>
      <c r="BO239" s="309"/>
      <c r="BP239" s="309"/>
      <c r="BQ239" s="309"/>
      <c r="BR239" s="315"/>
      <c r="BS239" s="315"/>
      <c r="BT239" s="315"/>
    </row>
    <row r="240" spans="1:73" s="250" customFormat="1" ht="6.75" customHeight="1">
      <c r="A240" s="268"/>
      <c r="B240" s="308"/>
      <c r="C240" s="308"/>
      <c r="D240" s="308"/>
      <c r="E240" s="308"/>
      <c r="F240" s="308"/>
      <c r="G240" s="308"/>
      <c r="H240" s="306"/>
      <c r="I240" s="306"/>
      <c r="J240" s="306"/>
      <c r="K240" s="306"/>
      <c r="L240" s="306"/>
      <c r="M240" s="306"/>
      <c r="N240" s="306"/>
      <c r="O240" s="306"/>
      <c r="P240" s="306"/>
      <c r="Q240" s="306"/>
      <c r="R240" s="306"/>
      <c r="S240" s="306"/>
      <c r="T240" s="306"/>
      <c r="U240" s="306"/>
      <c r="V240" s="306"/>
      <c r="W240" s="306"/>
      <c r="X240" s="306"/>
      <c r="Y240" s="306"/>
      <c r="Z240" s="306"/>
      <c r="AA240" s="307"/>
      <c r="AB240" s="307"/>
      <c r="AC240" s="307"/>
      <c r="AF240" s="308"/>
      <c r="AG240" s="308"/>
      <c r="AH240" s="308"/>
      <c r="AI240" s="308"/>
      <c r="AJ240" s="308"/>
      <c r="AK240" s="308"/>
      <c r="AL240" s="308"/>
      <c r="AM240" s="306"/>
      <c r="AN240" s="306"/>
      <c r="AO240" s="306"/>
      <c r="AP240" s="306"/>
      <c r="AQ240" s="306"/>
      <c r="AR240" s="306"/>
      <c r="AS240" s="306"/>
      <c r="AT240" s="306"/>
      <c r="AU240" s="306"/>
      <c r="AV240" s="306"/>
      <c r="AW240" s="306"/>
      <c r="AX240" s="306"/>
      <c r="AY240" s="306"/>
      <c r="AZ240" s="306"/>
      <c r="BA240" s="306"/>
      <c r="BB240" s="306"/>
      <c r="BC240" s="306"/>
      <c r="BD240" s="306"/>
      <c r="BE240" s="306"/>
      <c r="BF240" s="306"/>
      <c r="BG240" s="306"/>
      <c r="BH240" s="307"/>
      <c r="BI240" s="307"/>
      <c r="BJ240" s="307"/>
      <c r="BK240" s="307"/>
      <c r="BO240" s="309" t="s">
        <v>587</v>
      </c>
      <c r="BP240" s="309"/>
      <c r="BQ240" s="309"/>
      <c r="BR240" s="315">
        <v>0</v>
      </c>
      <c r="BS240" s="315"/>
      <c r="BT240" s="315"/>
    </row>
    <row r="241" spans="1:72" s="250" customFormat="1" ht="3" customHeight="1">
      <c r="A241" s="268"/>
      <c r="B241" s="308" t="s">
        <v>610</v>
      </c>
      <c r="C241" s="308"/>
      <c r="D241" s="308"/>
      <c r="E241" s="308"/>
      <c r="F241" s="308"/>
      <c r="G241" s="308"/>
      <c r="H241" s="306">
        <v>0</v>
      </c>
      <c r="I241" s="306"/>
      <c r="J241" s="306"/>
      <c r="K241" s="306"/>
      <c r="L241" s="306"/>
      <c r="M241" s="306">
        <v>0</v>
      </c>
      <c r="N241" s="306"/>
      <c r="O241" s="306"/>
      <c r="P241" s="306"/>
      <c r="Q241" s="306">
        <v>0</v>
      </c>
      <c r="R241" s="306"/>
      <c r="S241" s="306"/>
      <c r="T241" s="306"/>
      <c r="U241" s="306">
        <v>0</v>
      </c>
      <c r="V241" s="306"/>
      <c r="W241" s="306"/>
      <c r="X241" s="306"/>
      <c r="Y241" s="306"/>
      <c r="Z241" s="306"/>
      <c r="AA241" s="307">
        <v>0</v>
      </c>
      <c r="AB241" s="307"/>
      <c r="AC241" s="307"/>
      <c r="AF241" s="308" t="s">
        <v>610</v>
      </c>
      <c r="AG241" s="308"/>
      <c r="AH241" s="308"/>
      <c r="AI241" s="308"/>
      <c r="AJ241" s="308"/>
      <c r="AK241" s="308"/>
      <c r="AL241" s="308"/>
      <c r="AM241" s="306">
        <v>0</v>
      </c>
      <c r="AN241" s="306"/>
      <c r="AO241" s="306"/>
      <c r="AP241" s="306"/>
      <c r="AQ241" s="306"/>
      <c r="AR241" s="306"/>
      <c r="AS241" s="306">
        <v>0</v>
      </c>
      <c r="AT241" s="306"/>
      <c r="AU241" s="306"/>
      <c r="AV241" s="306"/>
      <c r="AW241" s="306">
        <v>0</v>
      </c>
      <c r="AX241" s="306"/>
      <c r="AY241" s="306"/>
      <c r="AZ241" s="306"/>
      <c r="BA241" s="306">
        <v>0</v>
      </c>
      <c r="BB241" s="306"/>
      <c r="BC241" s="306"/>
      <c r="BD241" s="306"/>
      <c r="BE241" s="306"/>
      <c r="BF241" s="306"/>
      <c r="BG241" s="306"/>
      <c r="BH241" s="307">
        <v>0</v>
      </c>
      <c r="BI241" s="307"/>
      <c r="BJ241" s="307"/>
      <c r="BK241" s="307"/>
      <c r="BO241" s="309"/>
      <c r="BP241" s="309"/>
      <c r="BQ241" s="309"/>
      <c r="BR241" s="315"/>
      <c r="BS241" s="315"/>
      <c r="BT241" s="315"/>
    </row>
    <row r="242" spans="1:72" s="250" customFormat="1" ht="4.5" customHeight="1">
      <c r="A242" s="268"/>
      <c r="B242" s="308"/>
      <c r="C242" s="308"/>
      <c r="D242" s="308"/>
      <c r="E242" s="308"/>
      <c r="F242" s="308"/>
      <c r="G242" s="308"/>
      <c r="H242" s="306"/>
      <c r="I242" s="306"/>
      <c r="J242" s="306"/>
      <c r="K242" s="306"/>
      <c r="L242" s="306"/>
      <c r="M242" s="306"/>
      <c r="N242" s="306"/>
      <c r="O242" s="306"/>
      <c r="P242" s="306"/>
      <c r="Q242" s="306"/>
      <c r="R242" s="306"/>
      <c r="S242" s="306"/>
      <c r="T242" s="306"/>
      <c r="U242" s="306"/>
      <c r="V242" s="306"/>
      <c r="W242" s="306"/>
      <c r="X242" s="306"/>
      <c r="Y242" s="306"/>
      <c r="Z242" s="306"/>
      <c r="AA242" s="307"/>
      <c r="AB242" s="307"/>
      <c r="AC242" s="307"/>
      <c r="AF242" s="308"/>
      <c r="AG242" s="308"/>
      <c r="AH242" s="308"/>
      <c r="AI242" s="308"/>
      <c r="AJ242" s="308"/>
      <c r="AK242" s="308"/>
      <c r="AL242" s="308"/>
      <c r="AM242" s="306"/>
      <c r="AN242" s="306"/>
      <c r="AO242" s="306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/>
      <c r="AZ242" s="306"/>
      <c r="BA242" s="306"/>
      <c r="BB242" s="306"/>
      <c r="BC242" s="306"/>
      <c r="BD242" s="306"/>
      <c r="BE242" s="306"/>
      <c r="BF242" s="306"/>
      <c r="BG242" s="306"/>
      <c r="BH242" s="307"/>
      <c r="BI242" s="307"/>
      <c r="BJ242" s="307"/>
      <c r="BK242" s="307"/>
      <c r="BO242" s="309" t="s">
        <v>608</v>
      </c>
      <c r="BP242" s="309"/>
      <c r="BQ242" s="309"/>
      <c r="BR242" s="315">
        <v>1030.8999888962096</v>
      </c>
      <c r="BS242" s="315"/>
      <c r="BT242" s="315"/>
    </row>
    <row r="243" spans="1:72" s="250" customFormat="1" ht="5.25" customHeight="1">
      <c r="A243" s="268"/>
      <c r="B243" s="308" t="s">
        <v>611</v>
      </c>
      <c r="C243" s="308"/>
      <c r="D243" s="308"/>
      <c r="E243" s="308"/>
      <c r="F243" s="308"/>
      <c r="G243" s="308"/>
      <c r="H243" s="306">
        <v>0</v>
      </c>
      <c r="I243" s="306"/>
      <c r="J243" s="306"/>
      <c r="K243" s="306"/>
      <c r="L243" s="306"/>
      <c r="M243" s="306">
        <v>0</v>
      </c>
      <c r="N243" s="306"/>
      <c r="O243" s="306"/>
      <c r="P243" s="306"/>
      <c r="Q243" s="306">
        <v>0</v>
      </c>
      <c r="R243" s="306"/>
      <c r="S243" s="306"/>
      <c r="T243" s="306"/>
      <c r="U243" s="306">
        <v>0</v>
      </c>
      <c r="V243" s="306"/>
      <c r="W243" s="306"/>
      <c r="X243" s="306"/>
      <c r="Y243" s="306"/>
      <c r="Z243" s="306"/>
      <c r="AA243" s="307">
        <v>0</v>
      </c>
      <c r="AB243" s="307"/>
      <c r="AC243" s="307"/>
      <c r="AF243" s="308" t="s">
        <v>611</v>
      </c>
      <c r="AG243" s="308"/>
      <c r="AH243" s="308"/>
      <c r="AI243" s="308"/>
      <c r="AJ243" s="308"/>
      <c r="AK243" s="308"/>
      <c r="AL243" s="308"/>
      <c r="AM243" s="306">
        <v>0</v>
      </c>
      <c r="AN243" s="306"/>
      <c r="AO243" s="306"/>
      <c r="AP243" s="306"/>
      <c r="AQ243" s="306"/>
      <c r="AR243" s="306"/>
      <c r="AS243" s="306">
        <v>0</v>
      </c>
      <c r="AT243" s="306"/>
      <c r="AU243" s="306"/>
      <c r="AV243" s="306"/>
      <c r="AW243" s="306">
        <v>0</v>
      </c>
      <c r="AX243" s="306"/>
      <c r="AY243" s="306"/>
      <c r="AZ243" s="306"/>
      <c r="BA243" s="306">
        <v>0</v>
      </c>
      <c r="BB243" s="306"/>
      <c r="BC243" s="306"/>
      <c r="BD243" s="306"/>
      <c r="BE243" s="306"/>
      <c r="BF243" s="306"/>
      <c r="BG243" s="306"/>
      <c r="BH243" s="307">
        <v>0</v>
      </c>
      <c r="BI243" s="307"/>
      <c r="BJ243" s="307"/>
      <c r="BK243" s="307"/>
      <c r="BO243" s="309"/>
      <c r="BP243" s="309"/>
      <c r="BQ243" s="309"/>
      <c r="BR243" s="315"/>
      <c r="BS243" s="315"/>
      <c r="BT243" s="315"/>
    </row>
    <row r="244" spans="1:72" s="250" customFormat="1" ht="3" customHeight="1">
      <c r="A244" s="268"/>
      <c r="B244" s="308"/>
      <c r="C244" s="308"/>
      <c r="D244" s="308"/>
      <c r="E244" s="308"/>
      <c r="F244" s="308"/>
      <c r="G244" s="308"/>
      <c r="H244" s="306"/>
      <c r="I244" s="306"/>
      <c r="J244" s="306"/>
      <c r="K244" s="306"/>
      <c r="L244" s="306"/>
      <c r="M244" s="306"/>
      <c r="N244" s="306"/>
      <c r="O244" s="306"/>
      <c r="P244" s="306"/>
      <c r="Q244" s="306"/>
      <c r="R244" s="306"/>
      <c r="S244" s="306"/>
      <c r="T244" s="306"/>
      <c r="U244" s="306"/>
      <c r="V244" s="306"/>
      <c r="W244" s="306"/>
      <c r="X244" s="306"/>
      <c r="Y244" s="306"/>
      <c r="Z244" s="306"/>
      <c r="AA244" s="307"/>
      <c r="AB244" s="307"/>
      <c r="AC244" s="307"/>
      <c r="AF244" s="308"/>
      <c r="AG244" s="308"/>
      <c r="AH244" s="308"/>
      <c r="AI244" s="308"/>
      <c r="AJ244" s="308"/>
      <c r="AK244" s="308"/>
      <c r="AL244" s="308"/>
      <c r="AM244" s="306"/>
      <c r="AN244" s="306"/>
      <c r="AO244" s="306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/>
      <c r="BB244" s="306"/>
      <c r="BC244" s="306"/>
      <c r="BD244" s="306"/>
      <c r="BE244" s="306"/>
      <c r="BF244" s="306"/>
      <c r="BG244" s="306"/>
      <c r="BH244" s="307"/>
      <c r="BI244" s="307"/>
      <c r="BJ244" s="307"/>
      <c r="BK244" s="307"/>
      <c r="BO244" s="309" t="s">
        <v>612</v>
      </c>
      <c r="BP244" s="309"/>
      <c r="BQ244" s="309"/>
      <c r="BR244" s="315">
        <v>0</v>
      </c>
      <c r="BS244" s="315"/>
      <c r="BT244" s="315"/>
    </row>
    <row r="245" spans="1:72" s="250" customFormat="1" ht="6.75" customHeight="1">
      <c r="A245" s="268"/>
      <c r="B245" s="308" t="s">
        <v>613</v>
      </c>
      <c r="C245" s="308"/>
      <c r="D245" s="308"/>
      <c r="E245" s="308"/>
      <c r="F245" s="308"/>
      <c r="G245" s="308"/>
      <c r="H245" s="306">
        <v>0</v>
      </c>
      <c r="I245" s="306"/>
      <c r="J245" s="306"/>
      <c r="K245" s="306"/>
      <c r="L245" s="306"/>
      <c r="M245" s="306">
        <v>0</v>
      </c>
      <c r="N245" s="306"/>
      <c r="O245" s="306"/>
      <c r="P245" s="306"/>
      <c r="Q245" s="306">
        <v>0</v>
      </c>
      <c r="R245" s="306"/>
      <c r="S245" s="306"/>
      <c r="T245" s="306"/>
      <c r="U245" s="306">
        <v>0</v>
      </c>
      <c r="V245" s="306"/>
      <c r="W245" s="306"/>
      <c r="X245" s="306"/>
      <c r="Y245" s="306"/>
      <c r="Z245" s="306"/>
      <c r="AA245" s="307">
        <v>0</v>
      </c>
      <c r="AB245" s="307"/>
      <c r="AC245" s="307"/>
      <c r="AF245" s="308" t="s">
        <v>613</v>
      </c>
      <c r="AG245" s="308"/>
      <c r="AH245" s="308"/>
      <c r="AI245" s="308"/>
      <c r="AJ245" s="308"/>
      <c r="AK245" s="308"/>
      <c r="AL245" s="308"/>
      <c r="AM245" s="306">
        <v>0</v>
      </c>
      <c r="AN245" s="306"/>
      <c r="AO245" s="306"/>
      <c r="AP245" s="306"/>
      <c r="AQ245" s="306"/>
      <c r="AR245" s="306"/>
      <c r="AS245" s="306">
        <v>0</v>
      </c>
      <c r="AT245" s="306"/>
      <c r="AU245" s="306"/>
      <c r="AV245" s="306"/>
      <c r="AW245" s="306">
        <v>0</v>
      </c>
      <c r="AX245" s="306"/>
      <c r="AY245" s="306"/>
      <c r="AZ245" s="306"/>
      <c r="BA245" s="306">
        <v>0</v>
      </c>
      <c r="BB245" s="306"/>
      <c r="BC245" s="306"/>
      <c r="BD245" s="306"/>
      <c r="BE245" s="306"/>
      <c r="BF245" s="306"/>
      <c r="BG245" s="306"/>
      <c r="BH245" s="307">
        <v>0</v>
      </c>
      <c r="BI245" s="307"/>
      <c r="BJ245" s="307"/>
      <c r="BK245" s="307"/>
      <c r="BO245" s="309"/>
      <c r="BP245" s="309"/>
      <c r="BQ245" s="309"/>
      <c r="BR245" s="315"/>
      <c r="BS245" s="315"/>
      <c r="BT245" s="315"/>
    </row>
    <row r="246" spans="1:72" s="250" customFormat="1" ht="0.75" customHeight="1">
      <c r="A246" s="268"/>
      <c r="B246" s="308"/>
      <c r="C246" s="308"/>
      <c r="D246" s="308"/>
      <c r="E246" s="308"/>
      <c r="F246" s="308"/>
      <c r="G246" s="308"/>
      <c r="H246" s="306"/>
      <c r="I246" s="306"/>
      <c r="J246" s="306"/>
      <c r="K246" s="306"/>
      <c r="L246" s="306"/>
      <c r="M246" s="306"/>
      <c r="N246" s="306"/>
      <c r="O246" s="306"/>
      <c r="P246" s="306"/>
      <c r="Q246" s="306"/>
      <c r="R246" s="306"/>
      <c r="S246" s="306"/>
      <c r="T246" s="306"/>
      <c r="U246" s="306"/>
      <c r="V246" s="306"/>
      <c r="W246" s="306"/>
      <c r="X246" s="306"/>
      <c r="Y246" s="306"/>
      <c r="Z246" s="306"/>
      <c r="AA246" s="307"/>
      <c r="AB246" s="307"/>
      <c r="AC246" s="307"/>
      <c r="AF246" s="308"/>
      <c r="AG246" s="308"/>
      <c r="AH246" s="308"/>
      <c r="AI246" s="308"/>
      <c r="AJ246" s="308"/>
      <c r="AK246" s="308"/>
      <c r="AL246" s="308"/>
      <c r="AM246" s="306"/>
      <c r="AN246" s="306"/>
      <c r="AO246" s="306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/>
      <c r="BF246" s="306"/>
      <c r="BG246" s="306"/>
      <c r="BH246" s="307"/>
      <c r="BI246" s="307"/>
      <c r="BJ246" s="307"/>
      <c r="BK246" s="307"/>
      <c r="BO246" s="309" t="s">
        <v>590</v>
      </c>
      <c r="BP246" s="309"/>
      <c r="BQ246" s="309"/>
      <c r="BR246" s="315">
        <v>0</v>
      </c>
      <c r="BS246" s="315"/>
      <c r="BT246" s="315"/>
    </row>
    <row r="247" spans="1:72" s="250" customFormat="1" ht="8.25" customHeight="1">
      <c r="A247" s="268"/>
      <c r="B247" s="308" t="s">
        <v>614</v>
      </c>
      <c r="C247" s="308"/>
      <c r="D247" s="308"/>
      <c r="E247" s="308"/>
      <c r="F247" s="308"/>
      <c r="G247" s="308"/>
      <c r="H247" s="306">
        <v>0</v>
      </c>
      <c r="I247" s="306"/>
      <c r="J247" s="306"/>
      <c r="K247" s="306"/>
      <c r="L247" s="306"/>
      <c r="M247" s="306">
        <v>0</v>
      </c>
      <c r="N247" s="306"/>
      <c r="O247" s="306"/>
      <c r="P247" s="306"/>
      <c r="Q247" s="306">
        <v>0</v>
      </c>
      <c r="R247" s="306"/>
      <c r="S247" s="306"/>
      <c r="T247" s="306"/>
      <c r="U247" s="306">
        <v>0</v>
      </c>
      <c r="V247" s="306"/>
      <c r="W247" s="306"/>
      <c r="X247" s="306"/>
      <c r="Y247" s="306"/>
      <c r="Z247" s="306"/>
      <c r="AA247" s="307">
        <v>0</v>
      </c>
      <c r="AB247" s="307"/>
      <c r="AC247" s="307"/>
      <c r="AF247" s="308" t="s">
        <v>614</v>
      </c>
      <c r="AG247" s="308"/>
      <c r="AH247" s="308"/>
      <c r="AI247" s="308"/>
      <c r="AJ247" s="308"/>
      <c r="AK247" s="308"/>
      <c r="AL247" s="308"/>
      <c r="AM247" s="306">
        <v>0</v>
      </c>
      <c r="AN247" s="306"/>
      <c r="AO247" s="306"/>
      <c r="AP247" s="306"/>
      <c r="AQ247" s="306"/>
      <c r="AR247" s="306"/>
      <c r="AS247" s="306">
        <v>0</v>
      </c>
      <c r="AT247" s="306"/>
      <c r="AU247" s="306"/>
      <c r="AV247" s="306"/>
      <c r="AW247" s="306">
        <v>0</v>
      </c>
      <c r="AX247" s="306"/>
      <c r="AY247" s="306"/>
      <c r="AZ247" s="306"/>
      <c r="BA247" s="306">
        <v>0</v>
      </c>
      <c r="BB247" s="306"/>
      <c r="BC247" s="306"/>
      <c r="BD247" s="306"/>
      <c r="BE247" s="306"/>
      <c r="BF247" s="306"/>
      <c r="BG247" s="306"/>
      <c r="BH247" s="307">
        <v>0</v>
      </c>
      <c r="BI247" s="307"/>
      <c r="BJ247" s="307"/>
      <c r="BK247" s="307"/>
      <c r="BO247" s="309"/>
      <c r="BP247" s="309"/>
      <c r="BQ247" s="309"/>
      <c r="BR247" s="315"/>
      <c r="BS247" s="315"/>
      <c r="BT247" s="315"/>
    </row>
    <row r="248" spans="1:72" s="250" customFormat="1" ht="0.75" customHeight="1">
      <c r="A248" s="268"/>
      <c r="B248" s="308" t="s">
        <v>615</v>
      </c>
      <c r="C248" s="308"/>
      <c r="D248" s="308"/>
      <c r="E248" s="308"/>
      <c r="F248" s="308"/>
      <c r="G248" s="308"/>
      <c r="H248" s="306">
        <v>0</v>
      </c>
      <c r="I248" s="306"/>
      <c r="J248" s="306"/>
      <c r="K248" s="306"/>
      <c r="L248" s="306"/>
      <c r="M248" s="306">
        <v>-25.763309928159998</v>
      </c>
      <c r="N248" s="306"/>
      <c r="O248" s="306"/>
      <c r="P248" s="306"/>
      <c r="Q248" s="306">
        <v>0</v>
      </c>
      <c r="R248" s="306"/>
      <c r="S248" s="306"/>
      <c r="T248" s="306"/>
      <c r="U248" s="306">
        <v>-25.763309928159998</v>
      </c>
      <c r="V248" s="306"/>
      <c r="W248" s="306"/>
      <c r="X248" s="306"/>
      <c r="Y248" s="306"/>
      <c r="Z248" s="306"/>
      <c r="AA248" s="307">
        <v>-9.3203498778821503E-2</v>
      </c>
      <c r="AB248" s="307"/>
      <c r="AC248" s="307"/>
      <c r="AF248" s="308" t="s">
        <v>615</v>
      </c>
      <c r="AG248" s="308"/>
      <c r="AH248" s="308"/>
      <c r="AI248" s="308"/>
      <c r="AJ248" s="308"/>
      <c r="AK248" s="308"/>
      <c r="AL248" s="308"/>
      <c r="AM248" s="306">
        <v>0</v>
      </c>
      <c r="AN248" s="306"/>
      <c r="AO248" s="306"/>
      <c r="AP248" s="306"/>
      <c r="AQ248" s="306"/>
      <c r="AR248" s="306"/>
      <c r="AS248" s="306">
        <v>-4.97739389966</v>
      </c>
      <c r="AT248" s="306"/>
      <c r="AU248" s="306"/>
      <c r="AV248" s="306"/>
      <c r="AW248" s="306">
        <v>0</v>
      </c>
      <c r="AX248" s="306"/>
      <c r="AY248" s="306"/>
      <c r="AZ248" s="306"/>
      <c r="BA248" s="306">
        <v>-4.97739389966</v>
      </c>
      <c r="BB248" s="306"/>
      <c r="BC248" s="306"/>
      <c r="BD248" s="306"/>
      <c r="BE248" s="306"/>
      <c r="BF248" s="306"/>
      <c r="BG248" s="306"/>
      <c r="BH248" s="307">
        <v>0.10969008544815</v>
      </c>
      <c r="BI248" s="307"/>
      <c r="BJ248" s="307"/>
      <c r="BK248" s="307"/>
      <c r="BO248" s="309"/>
      <c r="BP248" s="309"/>
      <c r="BQ248" s="309"/>
      <c r="BR248" s="315"/>
      <c r="BS248" s="315"/>
      <c r="BT248" s="315"/>
    </row>
    <row r="249" spans="1:72" s="250" customFormat="1" ht="6.75" customHeight="1">
      <c r="A249" s="268"/>
      <c r="B249" s="308"/>
      <c r="C249" s="308"/>
      <c r="D249" s="308"/>
      <c r="E249" s="308"/>
      <c r="F249" s="308"/>
      <c r="G249" s="308"/>
      <c r="H249" s="306"/>
      <c r="I249" s="306"/>
      <c r="J249" s="306"/>
      <c r="K249" s="306"/>
      <c r="L249" s="306"/>
      <c r="M249" s="306"/>
      <c r="N249" s="306"/>
      <c r="O249" s="306"/>
      <c r="P249" s="306"/>
      <c r="Q249" s="306"/>
      <c r="R249" s="306"/>
      <c r="S249" s="306"/>
      <c r="T249" s="306"/>
      <c r="U249" s="306"/>
      <c r="V249" s="306"/>
      <c r="W249" s="306"/>
      <c r="X249" s="306"/>
      <c r="Y249" s="306"/>
      <c r="Z249" s="306"/>
      <c r="AA249" s="307"/>
      <c r="AB249" s="307"/>
      <c r="AC249" s="307"/>
      <c r="AF249" s="308"/>
      <c r="AG249" s="308"/>
      <c r="AH249" s="308"/>
      <c r="AI249" s="308"/>
      <c r="AJ249" s="308"/>
      <c r="AK249" s="308"/>
      <c r="AL249" s="308"/>
      <c r="AM249" s="306"/>
      <c r="AN249" s="306"/>
      <c r="AO249" s="306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6"/>
      <c r="BH249" s="307"/>
      <c r="BI249" s="307"/>
      <c r="BJ249" s="307"/>
      <c r="BK249" s="307"/>
      <c r="BO249" s="309" t="s">
        <v>549</v>
      </c>
      <c r="BP249" s="309"/>
      <c r="BQ249" s="309"/>
      <c r="BR249" s="315">
        <v>642.9999956584835</v>
      </c>
      <c r="BS249" s="315"/>
      <c r="BT249" s="315"/>
    </row>
    <row r="250" spans="1:72" s="250" customFormat="1" ht="3" customHeight="1">
      <c r="A250" s="268"/>
      <c r="B250" s="323" t="s">
        <v>616</v>
      </c>
      <c r="C250" s="323"/>
      <c r="D250" s="323"/>
      <c r="E250" s="323"/>
      <c r="F250" s="323"/>
      <c r="G250" s="323"/>
      <c r="H250" s="306">
        <v>3072.4668432369576</v>
      </c>
      <c r="I250" s="306"/>
      <c r="J250" s="306"/>
      <c r="K250" s="306"/>
      <c r="L250" s="306"/>
      <c r="M250" s="306">
        <v>8968.4159308460239</v>
      </c>
      <c r="N250" s="306"/>
      <c r="O250" s="306"/>
      <c r="P250" s="306"/>
      <c r="Q250" s="306">
        <v>2307.0694876176422</v>
      </c>
      <c r="R250" s="306"/>
      <c r="S250" s="306"/>
      <c r="T250" s="306"/>
      <c r="U250" s="306">
        <v>14347.952261700624</v>
      </c>
      <c r="V250" s="306"/>
      <c r="W250" s="306"/>
      <c r="X250" s="306"/>
      <c r="Y250" s="306"/>
      <c r="Z250" s="306"/>
      <c r="AA250" s="310">
        <v>100</v>
      </c>
      <c r="AB250" s="310"/>
      <c r="AC250" s="310"/>
      <c r="AF250" s="323" t="s">
        <v>616</v>
      </c>
      <c r="AG250" s="323"/>
      <c r="AH250" s="323"/>
      <c r="AI250" s="323"/>
      <c r="AJ250" s="323"/>
      <c r="AK250" s="323"/>
      <c r="AL250" s="323"/>
      <c r="AM250" s="306">
        <v>-1115.80551081976</v>
      </c>
      <c r="AN250" s="306"/>
      <c r="AO250" s="306"/>
      <c r="AP250" s="306"/>
      <c r="AQ250" s="306"/>
      <c r="AR250" s="306"/>
      <c r="AS250" s="306">
        <v>-3397.0723430998401</v>
      </c>
      <c r="AT250" s="306"/>
      <c r="AU250" s="306"/>
      <c r="AV250" s="306"/>
      <c r="AW250" s="306">
        <v>0</v>
      </c>
      <c r="AX250" s="306"/>
      <c r="AY250" s="306"/>
      <c r="AZ250" s="306"/>
      <c r="BA250" s="306">
        <v>-4537.6880502228996</v>
      </c>
      <c r="BB250" s="306"/>
      <c r="BC250" s="306"/>
      <c r="BD250" s="306"/>
      <c r="BE250" s="306"/>
      <c r="BF250" s="306"/>
      <c r="BG250" s="306"/>
      <c r="BH250" s="310">
        <v>100</v>
      </c>
      <c r="BI250" s="310"/>
      <c r="BJ250" s="310"/>
      <c r="BK250" s="310"/>
      <c r="BO250" s="309"/>
      <c r="BP250" s="309"/>
      <c r="BQ250" s="309"/>
      <c r="BR250" s="315"/>
      <c r="BS250" s="315"/>
      <c r="BT250" s="315"/>
    </row>
    <row r="251" spans="1:72" s="250" customFormat="1" ht="6" customHeight="1">
      <c r="A251" s="268"/>
      <c r="B251" s="323"/>
      <c r="C251" s="323"/>
      <c r="D251" s="323"/>
      <c r="E251" s="323"/>
      <c r="F251" s="323"/>
      <c r="G251" s="323"/>
      <c r="H251" s="306"/>
      <c r="I251" s="306"/>
      <c r="J251" s="306"/>
      <c r="K251" s="306"/>
      <c r="L251" s="306"/>
      <c r="M251" s="306"/>
      <c r="N251" s="306"/>
      <c r="O251" s="306"/>
      <c r="P251" s="306"/>
      <c r="Q251" s="306"/>
      <c r="R251" s="306"/>
      <c r="S251" s="306"/>
      <c r="T251" s="306"/>
      <c r="U251" s="306"/>
      <c r="V251" s="306"/>
      <c r="W251" s="306"/>
      <c r="X251" s="306"/>
      <c r="Y251" s="306"/>
      <c r="Z251" s="306"/>
      <c r="AA251" s="310"/>
      <c r="AB251" s="310"/>
      <c r="AC251" s="310"/>
      <c r="AF251" s="323"/>
      <c r="AG251" s="323"/>
      <c r="AH251" s="323"/>
      <c r="AI251" s="323"/>
      <c r="AJ251" s="323"/>
      <c r="AK251" s="323"/>
      <c r="AL251" s="323"/>
      <c r="AM251" s="306"/>
      <c r="AN251" s="306"/>
      <c r="AO251" s="306"/>
      <c r="AP251" s="306"/>
      <c r="AQ251" s="306"/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6"/>
      <c r="BH251" s="310"/>
      <c r="BI251" s="310"/>
      <c r="BJ251" s="310"/>
      <c r="BK251" s="310"/>
      <c r="BO251" s="309" t="s">
        <v>592</v>
      </c>
      <c r="BP251" s="309"/>
      <c r="BQ251" s="309"/>
      <c r="BR251" s="315">
        <v>0</v>
      </c>
      <c r="BS251" s="315"/>
      <c r="BT251" s="315"/>
    </row>
    <row r="252" spans="1:72" s="250" customFormat="1" ht="4.5" customHeight="1">
      <c r="A252" s="268"/>
      <c r="B252" s="308" t="s">
        <v>617</v>
      </c>
      <c r="C252" s="308"/>
      <c r="D252" s="308"/>
      <c r="E252" s="308"/>
      <c r="F252" s="308"/>
      <c r="G252" s="308"/>
      <c r="H252" s="306">
        <v>13294.046446199998</v>
      </c>
      <c r="I252" s="306"/>
      <c r="J252" s="306"/>
      <c r="K252" s="306"/>
      <c r="L252" s="306"/>
      <c r="M252" s="306">
        <v>0</v>
      </c>
      <c r="N252" s="306"/>
      <c r="O252" s="306"/>
      <c r="P252" s="306"/>
      <c r="Q252" s="306">
        <v>0</v>
      </c>
      <c r="R252" s="306"/>
      <c r="S252" s="306"/>
      <c r="T252" s="306"/>
      <c r="U252" s="306">
        <v>13294.046446199998</v>
      </c>
      <c r="V252" s="306"/>
      <c r="W252" s="306"/>
      <c r="X252" s="306"/>
      <c r="Y252" s="306"/>
      <c r="Z252" s="306"/>
      <c r="AA252" s="349" t="s">
        <v>0</v>
      </c>
      <c r="AB252" s="349"/>
      <c r="AC252" s="349"/>
      <c r="AF252" s="308" t="s">
        <v>617</v>
      </c>
      <c r="AG252" s="308"/>
      <c r="AH252" s="308"/>
      <c r="AI252" s="308"/>
      <c r="AJ252" s="308"/>
      <c r="AK252" s="308"/>
      <c r="AL252" s="308"/>
      <c r="AM252" s="306">
        <v>0</v>
      </c>
      <c r="AN252" s="306"/>
      <c r="AO252" s="306"/>
      <c r="AP252" s="306"/>
      <c r="AQ252" s="306"/>
      <c r="AR252" s="306"/>
      <c r="AS252" s="306">
        <v>0</v>
      </c>
      <c r="AT252" s="306"/>
      <c r="AU252" s="306"/>
      <c r="AV252" s="306"/>
      <c r="AW252" s="306">
        <v>0</v>
      </c>
      <c r="AX252" s="306"/>
      <c r="AY252" s="306"/>
      <c r="AZ252" s="306"/>
      <c r="BA252" s="306">
        <v>0</v>
      </c>
      <c r="BB252" s="306"/>
      <c r="BC252" s="306"/>
      <c r="BD252" s="306"/>
      <c r="BE252" s="306"/>
      <c r="BF252" s="306"/>
      <c r="BG252" s="306"/>
      <c r="BH252" s="349" t="s">
        <v>0</v>
      </c>
      <c r="BI252" s="349"/>
      <c r="BJ252" s="349"/>
      <c r="BK252" s="349"/>
      <c r="BO252" s="309"/>
      <c r="BP252" s="309"/>
      <c r="BQ252" s="309"/>
      <c r="BR252" s="315"/>
      <c r="BS252" s="315"/>
      <c r="BT252" s="315"/>
    </row>
    <row r="253" spans="1:72" s="250" customFormat="1" ht="3.75" customHeight="1">
      <c r="A253" s="268"/>
      <c r="B253" s="308"/>
      <c r="C253" s="308"/>
      <c r="D253" s="308"/>
      <c r="E253" s="308"/>
      <c r="F253" s="308"/>
      <c r="G253" s="308"/>
      <c r="H253" s="306"/>
      <c r="I253" s="306"/>
      <c r="J253" s="306"/>
      <c r="K253" s="306"/>
      <c r="L253" s="306"/>
      <c r="M253" s="306"/>
      <c r="N253" s="306"/>
      <c r="O253" s="306"/>
      <c r="P253" s="306"/>
      <c r="Q253" s="306"/>
      <c r="R253" s="306"/>
      <c r="S253" s="306"/>
      <c r="T253" s="306"/>
      <c r="U253" s="306"/>
      <c r="V253" s="306"/>
      <c r="W253" s="306"/>
      <c r="X253" s="306"/>
      <c r="Y253" s="306"/>
      <c r="Z253" s="306"/>
      <c r="AA253" s="349"/>
      <c r="AB253" s="349"/>
      <c r="AC253" s="349"/>
      <c r="AF253" s="308"/>
      <c r="AG253" s="308"/>
      <c r="AH253" s="308"/>
      <c r="AI253" s="308"/>
      <c r="AJ253" s="308"/>
      <c r="AK253" s="308"/>
      <c r="AL253" s="308"/>
      <c r="AM253" s="306"/>
      <c r="AN253" s="306"/>
      <c r="AO253" s="306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/>
      <c r="AZ253" s="306"/>
      <c r="BA253" s="306"/>
      <c r="BB253" s="306"/>
      <c r="BC253" s="306"/>
      <c r="BD253" s="306"/>
      <c r="BE253" s="306"/>
      <c r="BF253" s="306"/>
      <c r="BG253" s="306"/>
      <c r="BH253" s="349"/>
      <c r="BI253" s="349"/>
      <c r="BJ253" s="349"/>
      <c r="BK253" s="349"/>
      <c r="BO253" s="309" t="s">
        <v>594</v>
      </c>
      <c r="BP253" s="309"/>
      <c r="BQ253" s="309"/>
      <c r="BR253" s="315">
        <v>642.9999956584835</v>
      </c>
      <c r="BS253" s="315"/>
      <c r="BT253" s="315"/>
    </row>
    <row r="254" spans="1:72" s="250" customFormat="1" ht="6" customHeight="1">
      <c r="A254" s="268"/>
      <c r="BO254" s="309"/>
      <c r="BP254" s="309"/>
      <c r="BQ254" s="309"/>
      <c r="BR254" s="315"/>
      <c r="BS254" s="315"/>
      <c r="BT254" s="315"/>
    </row>
    <row r="255" spans="1:72" s="250" customFormat="1" ht="9.75" customHeight="1">
      <c r="A255" s="268"/>
      <c r="BO255" s="309" t="s">
        <v>595</v>
      </c>
      <c r="BP255" s="309"/>
      <c r="BQ255" s="309"/>
      <c r="BR255" s="315">
        <v>642.9999956584835</v>
      </c>
      <c r="BS255" s="315"/>
      <c r="BT255" s="315"/>
    </row>
    <row r="256" spans="1:72" s="250" customFormat="1" ht="9.75" customHeight="1">
      <c r="A256" s="268"/>
      <c r="BO256" s="309" t="s">
        <v>596</v>
      </c>
      <c r="BP256" s="309"/>
      <c r="BQ256" s="309"/>
      <c r="BR256" s="315">
        <v>0</v>
      </c>
      <c r="BS256" s="315"/>
      <c r="BT256" s="315"/>
    </row>
    <row r="257" spans="1:74" s="250" customFormat="1" ht="4.5" customHeight="1">
      <c r="A257" s="268"/>
      <c r="BO257" s="309" t="s">
        <v>618</v>
      </c>
      <c r="BP257" s="309"/>
      <c r="BQ257" s="309"/>
      <c r="BR257" s="315">
        <v>0</v>
      </c>
      <c r="BS257" s="315"/>
      <c r="BT257" s="315"/>
    </row>
    <row r="258" spans="1:74" s="250" customFormat="1" ht="5.25" customHeight="1">
      <c r="A258" s="268"/>
      <c r="B258" s="327" t="s">
        <v>619</v>
      </c>
      <c r="C258" s="327"/>
      <c r="D258" s="327"/>
      <c r="E258" s="327"/>
      <c r="F258" s="327"/>
      <c r="G258" s="327"/>
      <c r="H258" s="327"/>
      <c r="I258" s="327"/>
      <c r="J258" s="327"/>
      <c r="K258" s="327"/>
      <c r="L258" s="327"/>
      <c r="M258" s="327"/>
      <c r="N258" s="327"/>
      <c r="O258" s="327"/>
      <c r="P258" s="327"/>
      <c r="Q258" s="327"/>
      <c r="R258" s="327"/>
      <c r="S258" s="327"/>
      <c r="T258" s="327"/>
      <c r="U258" s="327"/>
      <c r="V258" s="327"/>
      <c r="W258" s="327"/>
      <c r="X258" s="327"/>
      <c r="Y258" s="327"/>
      <c r="Z258" s="327"/>
      <c r="AA258" s="327"/>
      <c r="AB258" s="327"/>
      <c r="AC258" s="327"/>
      <c r="AD258" s="327"/>
      <c r="AF258" s="327" t="s">
        <v>620</v>
      </c>
      <c r="AG258" s="327"/>
      <c r="AH258" s="327"/>
      <c r="AI258" s="327"/>
      <c r="AJ258" s="327"/>
      <c r="AK258" s="327"/>
      <c r="AL258" s="327"/>
      <c r="AM258" s="327"/>
      <c r="AN258" s="327"/>
      <c r="AO258" s="327"/>
      <c r="AP258" s="327"/>
      <c r="AQ258" s="327"/>
      <c r="AR258" s="327"/>
      <c r="AS258" s="327"/>
      <c r="AT258" s="327"/>
      <c r="AU258" s="327"/>
      <c r="AV258" s="327"/>
      <c r="AW258" s="327"/>
      <c r="AX258" s="327"/>
      <c r="AY258" s="327"/>
      <c r="AZ258" s="327"/>
      <c r="BA258" s="327"/>
      <c r="BB258" s="327"/>
      <c r="BC258" s="327"/>
      <c r="BD258" s="327"/>
      <c r="BE258" s="327"/>
      <c r="BF258" s="327"/>
      <c r="BG258" s="327"/>
      <c r="BH258" s="327"/>
      <c r="BI258" s="327"/>
      <c r="BJ258" s="327"/>
      <c r="BK258" s="327"/>
      <c r="BL258" s="327"/>
      <c r="BO258" s="309"/>
      <c r="BP258" s="309"/>
      <c r="BQ258" s="309"/>
      <c r="BR258" s="315"/>
      <c r="BS258" s="315"/>
      <c r="BT258" s="315"/>
    </row>
    <row r="259" spans="1:74" s="250" customFormat="1" ht="9" customHeight="1">
      <c r="A259" s="268"/>
      <c r="B259" s="327"/>
      <c r="C259" s="327"/>
      <c r="D259" s="327"/>
      <c r="E259" s="327"/>
      <c r="F259" s="327"/>
      <c r="G259" s="327"/>
      <c r="H259" s="327"/>
      <c r="I259" s="327"/>
      <c r="J259" s="327"/>
      <c r="K259" s="327"/>
      <c r="L259" s="327"/>
      <c r="M259" s="327"/>
      <c r="N259" s="327"/>
      <c r="O259" s="327"/>
      <c r="P259" s="327"/>
      <c r="Q259" s="327"/>
      <c r="R259" s="327"/>
      <c r="S259" s="327"/>
      <c r="T259" s="327"/>
      <c r="U259" s="327"/>
      <c r="V259" s="327"/>
      <c r="W259" s="327"/>
      <c r="X259" s="327"/>
      <c r="Y259" s="327"/>
      <c r="Z259" s="327"/>
      <c r="AA259" s="327"/>
      <c r="AB259" s="327"/>
      <c r="AC259" s="327"/>
      <c r="AD259" s="327"/>
      <c r="AF259" s="327"/>
      <c r="AG259" s="327"/>
      <c r="AH259" s="327"/>
      <c r="AI259" s="327"/>
      <c r="AJ259" s="327"/>
      <c r="AK259" s="327"/>
      <c r="AL259" s="327"/>
      <c r="AM259" s="327"/>
      <c r="AN259" s="327"/>
      <c r="AO259" s="327"/>
      <c r="AP259" s="327"/>
      <c r="AQ259" s="327"/>
      <c r="AR259" s="327"/>
      <c r="AS259" s="327"/>
      <c r="AT259" s="327"/>
      <c r="AU259" s="327"/>
      <c r="AV259" s="327"/>
      <c r="AW259" s="327"/>
      <c r="AX259" s="327"/>
      <c r="AY259" s="327"/>
      <c r="AZ259" s="327"/>
      <c r="BA259" s="327"/>
      <c r="BB259" s="327"/>
      <c r="BC259" s="327"/>
      <c r="BD259" s="327"/>
      <c r="BE259" s="327"/>
      <c r="BF259" s="327"/>
      <c r="BG259" s="327"/>
      <c r="BH259" s="327"/>
      <c r="BI259" s="327"/>
      <c r="BJ259" s="327"/>
      <c r="BK259" s="327"/>
      <c r="BL259" s="327"/>
      <c r="BO259" s="309" t="s">
        <v>599</v>
      </c>
      <c r="BP259" s="309"/>
      <c r="BQ259" s="309"/>
      <c r="BR259" s="315">
        <v>1030.8999888962096</v>
      </c>
      <c r="BS259" s="315"/>
      <c r="BT259" s="315"/>
    </row>
    <row r="260" spans="1:74" s="250" customFormat="1" ht="1.5" customHeight="1">
      <c r="A260" s="268"/>
      <c r="BO260" s="309"/>
      <c r="BP260" s="309"/>
      <c r="BQ260" s="309"/>
      <c r="BR260" s="315"/>
      <c r="BS260" s="315"/>
      <c r="BT260" s="315"/>
    </row>
    <row r="261" spans="1:74" s="250" customFormat="1" ht="1.5" customHeight="1">
      <c r="A261" s="268"/>
      <c r="BO261" s="316" t="s">
        <v>600</v>
      </c>
      <c r="BP261" s="316"/>
      <c r="BQ261" s="316"/>
      <c r="BR261" s="317">
        <v>0</v>
      </c>
      <c r="BS261" s="317"/>
      <c r="BT261" s="317"/>
    </row>
    <row r="262" spans="1:74" s="250" customFormat="1" ht="9" customHeight="1">
      <c r="A262" s="268"/>
      <c r="B262" s="328" t="s">
        <v>621</v>
      </c>
      <c r="C262" s="328"/>
      <c r="D262" s="328"/>
      <c r="E262" s="328"/>
      <c r="F262" s="332">
        <v>1.1956620113582304</v>
      </c>
      <c r="G262" s="332"/>
      <c r="H262" s="332"/>
      <c r="I262" s="332"/>
      <c r="O262" s="328" t="s">
        <v>622</v>
      </c>
      <c r="P262" s="328"/>
      <c r="Q262" s="328"/>
      <c r="R262" s="328"/>
      <c r="S262" s="328"/>
      <c r="T262" s="328"/>
      <c r="U262" s="328"/>
      <c r="V262" s="328"/>
      <c r="W262" s="333">
        <v>10.00108</v>
      </c>
      <c r="X262" s="333"/>
      <c r="Y262" s="333"/>
      <c r="Z262" s="333"/>
      <c r="AA262" s="333"/>
      <c r="AF262" s="328" t="s">
        <v>623</v>
      </c>
      <c r="AG262" s="328"/>
      <c r="AH262" s="328"/>
      <c r="AI262" s="328"/>
      <c r="AJ262" s="328"/>
      <c r="AK262" s="332">
        <v>-4.5376854804806639</v>
      </c>
      <c r="AL262" s="332"/>
      <c r="AM262" s="332"/>
      <c r="AN262" s="332"/>
      <c r="AO262" s="332"/>
      <c r="AU262" s="328" t="s">
        <v>622</v>
      </c>
      <c r="AV262" s="328"/>
      <c r="AW262" s="328"/>
      <c r="AX262" s="328"/>
      <c r="AY262" s="328"/>
      <c r="AZ262" s="328"/>
      <c r="BA262" s="328"/>
      <c r="BB262" s="328"/>
      <c r="BC262" s="333">
        <v>10.00108</v>
      </c>
      <c r="BD262" s="333"/>
      <c r="BE262" s="333"/>
      <c r="BF262" s="333"/>
      <c r="BG262" s="333"/>
      <c r="BH262" s="333"/>
      <c r="BO262" s="316"/>
      <c r="BP262" s="316"/>
      <c r="BQ262" s="316"/>
      <c r="BR262" s="317"/>
      <c r="BS262" s="317"/>
      <c r="BT262" s="317"/>
    </row>
    <row r="263" spans="1:74" s="250" customFormat="1" ht="0.75" customHeight="1">
      <c r="A263" s="268"/>
      <c r="B263" s="328"/>
      <c r="C263" s="328"/>
      <c r="D263" s="328"/>
      <c r="E263" s="328"/>
      <c r="F263" s="332"/>
      <c r="G263" s="332"/>
      <c r="H263" s="332"/>
      <c r="I263" s="332"/>
      <c r="O263" s="328"/>
      <c r="P263" s="328"/>
      <c r="Q263" s="328"/>
      <c r="R263" s="328"/>
      <c r="S263" s="328"/>
      <c r="T263" s="328"/>
      <c r="U263" s="328"/>
      <c r="V263" s="328"/>
      <c r="W263" s="333"/>
      <c r="X263" s="333"/>
      <c r="Y263" s="333"/>
      <c r="Z263" s="333"/>
      <c r="AA263" s="333"/>
      <c r="AF263" s="328"/>
      <c r="AG263" s="328"/>
      <c r="AH263" s="328"/>
      <c r="AI263" s="328"/>
      <c r="AJ263" s="328"/>
      <c r="AK263" s="332"/>
      <c r="AL263" s="332"/>
      <c r="AM263" s="332"/>
      <c r="AN263" s="332"/>
      <c r="AO263" s="332"/>
      <c r="AU263" s="328"/>
      <c r="AV263" s="328"/>
      <c r="AW263" s="328"/>
      <c r="AX263" s="328"/>
      <c r="AY263" s="328"/>
      <c r="AZ263" s="328"/>
      <c r="BA263" s="328"/>
      <c r="BB263" s="328"/>
      <c r="BC263" s="333"/>
      <c r="BD263" s="333"/>
      <c r="BE263" s="333"/>
      <c r="BF263" s="333"/>
      <c r="BG263" s="333"/>
      <c r="BH263" s="333"/>
    </row>
    <row r="264" spans="1:74" s="250" customFormat="1" ht="9" customHeight="1">
      <c r="A264" s="268"/>
      <c r="B264" s="328" t="s">
        <v>624</v>
      </c>
      <c r="C264" s="328"/>
      <c r="D264" s="328"/>
      <c r="E264" s="328"/>
      <c r="F264" s="329">
        <v>13.590400000000002</v>
      </c>
      <c r="G264" s="329"/>
      <c r="H264" s="329"/>
      <c r="I264" s="329"/>
      <c r="O264" s="328" t="s">
        <v>625</v>
      </c>
      <c r="P264" s="328"/>
      <c r="Q264" s="328"/>
      <c r="R264" s="328"/>
      <c r="S264" s="328"/>
      <c r="T264" s="328"/>
      <c r="U264" s="328"/>
      <c r="V264" s="328"/>
      <c r="W264" s="339">
        <v>10.011101640663085</v>
      </c>
      <c r="X264" s="339"/>
      <c r="Y264" s="339"/>
      <c r="Z264" s="339"/>
      <c r="AA264" s="339"/>
      <c r="AF264" s="328" t="s">
        <v>624</v>
      </c>
      <c r="AG264" s="328"/>
      <c r="AH264" s="328"/>
      <c r="AI264" s="328"/>
      <c r="AJ264" s="328"/>
      <c r="AK264" s="329">
        <v>53.162299999999995</v>
      </c>
      <c r="AL264" s="329"/>
      <c r="AM264" s="329"/>
      <c r="AN264" s="329"/>
      <c r="AO264" s="329"/>
      <c r="AU264" s="328" t="s">
        <v>625</v>
      </c>
      <c r="AV264" s="328"/>
      <c r="AW264" s="328"/>
      <c r="AX264" s="328"/>
      <c r="AY264" s="328"/>
      <c r="AZ264" s="328"/>
      <c r="BA264" s="328"/>
      <c r="BB264" s="328"/>
      <c r="BC264" s="339">
        <v>10.011101640663085</v>
      </c>
      <c r="BD264" s="339"/>
      <c r="BE264" s="339"/>
      <c r="BF264" s="339"/>
      <c r="BG264" s="339"/>
      <c r="BH264" s="339"/>
    </row>
    <row r="265" spans="1:74" s="250" customFormat="1" ht="9.75" customHeight="1">
      <c r="A265" s="268"/>
      <c r="B265" s="328" t="s">
        <v>544</v>
      </c>
      <c r="C265" s="328"/>
      <c r="D265" s="328"/>
      <c r="E265" s="328"/>
      <c r="F265" s="310">
        <v>2.116669539920267E-2</v>
      </c>
      <c r="G265" s="310"/>
      <c r="H265" s="310"/>
      <c r="I265" s="310"/>
      <c r="O265" s="328" t="s">
        <v>626</v>
      </c>
      <c r="P265" s="328"/>
      <c r="Q265" s="328"/>
      <c r="R265" s="328"/>
      <c r="S265" s="328"/>
      <c r="T265" s="328"/>
      <c r="U265" s="328"/>
      <c r="V265" s="328"/>
      <c r="W265" s="329">
        <v>9990.1660763549808</v>
      </c>
      <c r="X265" s="329"/>
      <c r="Y265" s="329"/>
      <c r="Z265" s="329"/>
      <c r="AA265" s="329"/>
      <c r="AF265" s="328" t="s">
        <v>544</v>
      </c>
      <c r="AG265" s="328"/>
      <c r="AH265" s="328"/>
      <c r="AI265" s="328"/>
      <c r="AJ265" s="328"/>
      <c r="AK265" s="310">
        <v>6.3500053873505003E-3</v>
      </c>
      <c r="AL265" s="310"/>
      <c r="AM265" s="310"/>
      <c r="AN265" s="310"/>
      <c r="AO265" s="310"/>
      <c r="AU265" s="328" t="s">
        <v>626</v>
      </c>
      <c r="AV265" s="328"/>
      <c r="AW265" s="328"/>
      <c r="AX265" s="328"/>
      <c r="AY265" s="328"/>
      <c r="AZ265" s="328"/>
      <c r="BA265" s="328"/>
      <c r="BB265" s="328"/>
      <c r="BC265" s="329">
        <v>9990.1660763549808</v>
      </c>
      <c r="BD265" s="329"/>
      <c r="BE265" s="329"/>
      <c r="BF265" s="329"/>
      <c r="BG265" s="329"/>
      <c r="BH265" s="329"/>
    </row>
    <row r="266" spans="1:74" s="250" customFormat="1" ht="9" customHeight="1">
      <c r="A266" s="268"/>
      <c r="B266" s="328" t="s">
        <v>336</v>
      </c>
      <c r="C266" s="328"/>
      <c r="D266" s="328"/>
      <c r="E266" s="328"/>
      <c r="F266" s="329">
        <v>3480.6620369978764</v>
      </c>
      <c r="G266" s="329"/>
      <c r="H266" s="329"/>
      <c r="I266" s="329"/>
      <c r="AF266" s="328" t="s">
        <v>627</v>
      </c>
      <c r="AG266" s="328"/>
      <c r="AH266" s="328"/>
      <c r="AI266" s="328"/>
      <c r="AJ266" s="328"/>
      <c r="AK266" s="329">
        <v>-275.19520520937107</v>
      </c>
      <c r="AL266" s="329"/>
      <c r="AM266" s="329"/>
      <c r="AN266" s="329"/>
      <c r="AO266" s="329"/>
    </row>
    <row r="267" spans="1:74" s="250" customFormat="1" ht="9" customHeight="1">
      <c r="A267" s="268"/>
      <c r="B267" s="328" t="s">
        <v>545</v>
      </c>
      <c r="C267" s="328"/>
      <c r="D267" s="328"/>
      <c r="E267" s="328"/>
      <c r="F267" s="329">
        <v>835.60070793017019</v>
      </c>
      <c r="G267" s="329"/>
      <c r="H267" s="329"/>
      <c r="I267" s="329"/>
      <c r="AF267" s="328" t="s">
        <v>628</v>
      </c>
      <c r="AG267" s="328"/>
      <c r="AH267" s="328"/>
      <c r="AI267" s="328"/>
      <c r="AJ267" s="328"/>
      <c r="AK267" s="329">
        <v>-220.17745681259956</v>
      </c>
      <c r="AL267" s="329"/>
      <c r="AM267" s="329"/>
      <c r="AN267" s="329"/>
      <c r="AO267" s="329"/>
    </row>
    <row r="268" spans="1:74" s="250" customFormat="1" ht="9.75" customHeight="1">
      <c r="A268" s="268"/>
      <c r="B268" s="328" t="s">
        <v>629</v>
      </c>
      <c r="C268" s="328"/>
      <c r="D268" s="328"/>
      <c r="E268" s="328"/>
      <c r="F268" s="332">
        <v>38.022075000000001</v>
      </c>
      <c r="G268" s="332"/>
      <c r="H268" s="332"/>
      <c r="AF268" s="328" t="s">
        <v>629</v>
      </c>
      <c r="AG268" s="328"/>
      <c r="AH268" s="328"/>
      <c r="AI268" s="328"/>
      <c r="AJ268" s="328"/>
      <c r="AK268" s="332">
        <v>14.250532</v>
      </c>
      <c r="AL268" s="332"/>
      <c r="AM268" s="332"/>
      <c r="AN268" s="332"/>
    </row>
    <row r="269" spans="1:74" s="250" customFormat="1" ht="1.5" customHeight="1">
      <c r="A269" s="268"/>
    </row>
    <row r="270" spans="1:74" s="250" customFormat="1" ht="14.25" customHeight="1">
      <c r="A270" s="269">
        <v>4</v>
      </c>
      <c r="B270" s="342" t="s">
        <v>632</v>
      </c>
      <c r="C270" s="343"/>
      <c r="D270" s="343"/>
      <c r="E270" s="343"/>
      <c r="F270" s="343"/>
      <c r="G270" s="343"/>
      <c r="H270" s="343"/>
      <c r="I270" s="343"/>
      <c r="J270" s="343"/>
      <c r="K270" s="343"/>
      <c r="L270" s="343"/>
      <c r="M270" s="343"/>
      <c r="N270" s="343"/>
      <c r="O270" s="343"/>
      <c r="P270" s="343"/>
      <c r="Q270" s="343"/>
      <c r="R270" s="343"/>
      <c r="S270" s="343"/>
      <c r="T270" s="343"/>
      <c r="U270" s="343"/>
      <c r="V270" s="343"/>
      <c r="W270" s="343"/>
      <c r="X270" s="343"/>
      <c r="Y270" s="343"/>
      <c r="Z270" s="343"/>
      <c r="AA270" s="343"/>
      <c r="AB270" s="343"/>
      <c r="AC270" s="343"/>
      <c r="AD270" s="343"/>
      <c r="AE270" s="343"/>
      <c r="AF270" s="343"/>
      <c r="AG270" s="343"/>
      <c r="AH270" s="343"/>
      <c r="AI270" s="344"/>
      <c r="AJ270" s="344"/>
      <c r="AK270" s="344"/>
      <c r="AL270" s="344"/>
      <c r="AM270" s="344"/>
      <c r="AN270" s="344"/>
      <c r="AO270" s="344"/>
      <c r="AP270" s="344"/>
      <c r="AQ270" s="344"/>
      <c r="AR270" s="344"/>
      <c r="AS270" s="344"/>
      <c r="AT270" s="344"/>
      <c r="AU270" s="344"/>
      <c r="AV270" s="344"/>
      <c r="AW270" s="344"/>
      <c r="AX270" s="344"/>
      <c r="AY270" s="344"/>
      <c r="AZ270" s="344"/>
      <c r="BA270" s="344"/>
      <c r="BB270" s="344"/>
      <c r="BC270" s="344"/>
      <c r="BD270" s="344"/>
      <c r="BE270" s="344"/>
      <c r="BF270" s="344"/>
      <c r="BG270" s="344"/>
      <c r="BH270" s="344"/>
      <c r="BI270" s="344"/>
      <c r="BJ270" s="344"/>
      <c r="BK270" s="344"/>
      <c r="BL270" s="344"/>
      <c r="BM270" s="344"/>
      <c r="BN270" s="344"/>
      <c r="BO270" s="344"/>
      <c r="BP270" s="344"/>
      <c r="BQ270" s="344"/>
      <c r="BR270" s="344"/>
      <c r="BS270" s="344"/>
      <c r="BT270" s="344"/>
      <c r="BU270" s="344"/>
      <c r="BV270" s="344"/>
    </row>
    <row r="271" spans="1:74" s="250" customFormat="1" ht="14.25" customHeight="1">
      <c r="A271" s="268"/>
      <c r="B271" s="327" t="s">
        <v>564</v>
      </c>
      <c r="C271" s="327"/>
      <c r="D271" s="327"/>
      <c r="E271" s="327"/>
      <c r="F271" s="327"/>
      <c r="G271" s="327"/>
      <c r="H271" s="327"/>
      <c r="I271" s="327"/>
      <c r="J271" s="327"/>
      <c r="K271" s="327"/>
      <c r="L271" s="327"/>
      <c r="M271" s="327"/>
      <c r="N271" s="327"/>
      <c r="O271" s="327"/>
      <c r="P271" s="327"/>
      <c r="Q271" s="327"/>
      <c r="R271" s="327"/>
      <c r="S271" s="327"/>
      <c r="T271" s="327"/>
      <c r="U271" s="327"/>
      <c r="V271" s="327"/>
      <c r="W271" s="327"/>
      <c r="X271" s="327"/>
      <c r="Y271" s="327"/>
      <c r="Z271" s="327"/>
      <c r="AA271" s="327"/>
      <c r="AB271" s="327"/>
      <c r="AC271" s="327"/>
      <c r="AD271" s="327"/>
      <c r="AF271" s="327" t="s">
        <v>565</v>
      </c>
      <c r="AG271" s="327"/>
      <c r="AH271" s="327"/>
      <c r="AI271" s="327"/>
      <c r="AJ271" s="327"/>
      <c r="AK271" s="327"/>
      <c r="AL271" s="327"/>
      <c r="AM271" s="327"/>
      <c r="AN271" s="327"/>
      <c r="AO271" s="327"/>
      <c r="AP271" s="327"/>
      <c r="AQ271" s="327"/>
      <c r="AR271" s="327"/>
      <c r="AS271" s="327"/>
      <c r="AT271" s="327"/>
      <c r="AU271" s="327"/>
      <c r="AV271" s="327"/>
      <c r="AW271" s="327"/>
      <c r="AX271" s="327"/>
      <c r="AY271" s="327"/>
      <c r="AZ271" s="327"/>
      <c r="BA271" s="327"/>
      <c r="BB271" s="327"/>
      <c r="BC271" s="327"/>
      <c r="BD271" s="327"/>
      <c r="BE271" s="327"/>
      <c r="BF271" s="327"/>
      <c r="BG271" s="327"/>
      <c r="BH271" s="327"/>
      <c r="BI271" s="327"/>
      <c r="BJ271" s="327"/>
      <c r="BK271" s="327"/>
      <c r="BL271" s="327"/>
    </row>
    <row r="272" spans="1:74" s="250" customFormat="1" ht="9.75" customHeight="1">
      <c r="A272" s="268"/>
      <c r="C272" s="318" t="s">
        <v>566</v>
      </c>
      <c r="D272" s="318"/>
      <c r="E272" s="318"/>
      <c r="F272" s="318"/>
      <c r="G272" s="318"/>
      <c r="H272" s="318"/>
      <c r="I272" s="318"/>
      <c r="J272" s="318"/>
      <c r="N272" s="308" t="s">
        <v>633</v>
      </c>
      <c r="O272" s="308"/>
      <c r="P272" s="308"/>
      <c r="Q272" s="308"/>
      <c r="R272" s="308"/>
      <c r="S272" s="308"/>
      <c r="T272" s="308"/>
      <c r="U272" s="308"/>
      <c r="V272" s="308"/>
      <c r="W272" s="308"/>
      <c r="X272" s="308"/>
      <c r="Y272" s="308"/>
      <c r="Z272" s="308"/>
      <c r="AA272" s="308"/>
      <c r="AB272" s="308"/>
      <c r="AH272" s="318" t="s">
        <v>566</v>
      </c>
      <c r="AI272" s="318"/>
      <c r="AJ272" s="318"/>
      <c r="AK272" s="318"/>
      <c r="AL272" s="318"/>
      <c r="AM272" s="318"/>
      <c r="AN272" s="318"/>
      <c r="AO272" s="318"/>
      <c r="AP272" s="318"/>
      <c r="AT272" s="308" t="s">
        <v>568</v>
      </c>
      <c r="AU272" s="308"/>
      <c r="AV272" s="308"/>
      <c r="AW272" s="308"/>
      <c r="AX272" s="308"/>
      <c r="AY272" s="308"/>
      <c r="AZ272" s="308"/>
      <c r="BA272" s="308"/>
      <c r="BB272" s="308"/>
      <c r="BC272" s="308"/>
      <c r="BD272" s="308"/>
      <c r="BE272" s="308"/>
      <c r="BF272" s="308"/>
      <c r="BG272" s="308"/>
      <c r="BH272" s="308"/>
      <c r="BI272" s="308"/>
    </row>
    <row r="273" spans="1:73" s="250" customFormat="1" ht="7.5" customHeight="1">
      <c r="A273" s="268"/>
      <c r="C273" s="318" t="s">
        <v>569</v>
      </c>
      <c r="D273" s="318"/>
      <c r="E273" s="318"/>
      <c r="F273" s="318"/>
      <c r="G273" s="318" t="s">
        <v>570</v>
      </c>
      <c r="H273" s="318"/>
      <c r="I273" s="318"/>
      <c r="J273" s="318"/>
      <c r="N273" s="335">
        <v>85.064719999999994</v>
      </c>
      <c r="O273" s="335"/>
      <c r="P273" s="251" t="s">
        <v>60</v>
      </c>
      <c r="Q273" s="252" t="s">
        <v>571</v>
      </c>
      <c r="R273" s="307">
        <v>72.162319999999994</v>
      </c>
      <c r="S273" s="307"/>
      <c r="T273" s="318" t="s">
        <v>60</v>
      </c>
      <c r="U273" s="318"/>
      <c r="V273" s="318"/>
      <c r="W273" s="318"/>
      <c r="X273" s="252" t="s">
        <v>571</v>
      </c>
      <c r="Y273" s="253">
        <v>1.4626999999999999E-2</v>
      </c>
      <c r="Z273" s="318" t="s">
        <v>547</v>
      </c>
      <c r="AA273" s="318"/>
      <c r="AB273" s="318"/>
      <c r="AH273" s="318" t="s">
        <v>569</v>
      </c>
      <c r="AI273" s="318"/>
      <c r="AJ273" s="318"/>
      <c r="AK273" s="318"/>
      <c r="AL273" s="318" t="s">
        <v>570</v>
      </c>
      <c r="AM273" s="318"/>
      <c r="AN273" s="318"/>
      <c r="AO273" s="318"/>
      <c r="AP273" s="318"/>
      <c r="AT273" s="335">
        <v>21.500599999999999</v>
      </c>
      <c r="AU273" s="335"/>
      <c r="AV273" s="251" t="s">
        <v>60</v>
      </c>
      <c r="AW273" s="252" t="s">
        <v>571</v>
      </c>
      <c r="AX273" s="307">
        <v>16.1708</v>
      </c>
      <c r="AY273" s="307"/>
      <c r="AZ273" s="318" t="s">
        <v>60</v>
      </c>
      <c r="BA273" s="318"/>
      <c r="BB273" s="318"/>
      <c r="BC273" s="318"/>
      <c r="BD273" s="252" t="s">
        <v>571</v>
      </c>
      <c r="BE273" s="307">
        <v>7.9299999999999998E-4</v>
      </c>
      <c r="BF273" s="307"/>
      <c r="BG273" s="318" t="s">
        <v>547</v>
      </c>
      <c r="BH273" s="318"/>
      <c r="BI273" s="318"/>
    </row>
    <row r="274" spans="1:73" s="250" customFormat="1" ht="6" customHeight="1">
      <c r="A274" s="268"/>
      <c r="C274" s="318" t="s">
        <v>1</v>
      </c>
      <c r="D274" s="318"/>
      <c r="G274" s="318" t="s">
        <v>572</v>
      </c>
      <c r="H274" s="318"/>
      <c r="I274" s="318"/>
      <c r="J274" s="318"/>
      <c r="N274" s="330">
        <v>71.988259999999997</v>
      </c>
      <c r="O274" s="330"/>
      <c r="P274" s="318" t="s">
        <v>60</v>
      </c>
      <c r="Q274" s="319" t="s">
        <v>571</v>
      </c>
      <c r="R274" s="307">
        <v>54.771000000000001</v>
      </c>
      <c r="S274" s="307"/>
      <c r="T274" s="318" t="s">
        <v>55</v>
      </c>
      <c r="U274" s="318"/>
      <c r="X274" s="319" t="s">
        <v>571</v>
      </c>
      <c r="Y274" s="307">
        <v>9.4879999999999999E-3</v>
      </c>
      <c r="Z274" s="318" t="s">
        <v>547</v>
      </c>
      <c r="AA274" s="318"/>
      <c r="AB274" s="318"/>
      <c r="AH274" s="318" t="s">
        <v>1</v>
      </c>
      <c r="AI274" s="318"/>
      <c r="AL274" s="318" t="s">
        <v>572</v>
      </c>
      <c r="AM274" s="318"/>
      <c r="AN274" s="318"/>
      <c r="AO274" s="318"/>
      <c r="AP274" s="318"/>
      <c r="AT274" s="330">
        <v>69.999799999999993</v>
      </c>
      <c r="AU274" s="330"/>
      <c r="AV274" s="318" t="s">
        <v>60</v>
      </c>
      <c r="AW274" s="319" t="s">
        <v>571</v>
      </c>
      <c r="AX274" s="307">
        <v>6.1672000000000002</v>
      </c>
      <c r="AY274" s="307"/>
      <c r="AZ274" s="318" t="s">
        <v>55</v>
      </c>
      <c r="BA274" s="318"/>
      <c r="BD274" s="319" t="s">
        <v>571</v>
      </c>
      <c r="BE274" s="307">
        <v>9.8499999999999998E-4</v>
      </c>
      <c r="BF274" s="307"/>
      <c r="BG274" s="318" t="s">
        <v>547</v>
      </c>
      <c r="BH274" s="318"/>
      <c r="BI274" s="318"/>
    </row>
    <row r="275" spans="1:73" s="250" customFormat="1" ht="2.25" customHeight="1">
      <c r="A275" s="268"/>
      <c r="C275" s="318"/>
      <c r="D275" s="318"/>
      <c r="G275" s="318"/>
      <c r="H275" s="318"/>
      <c r="I275" s="318"/>
      <c r="J275" s="318"/>
      <c r="N275" s="330"/>
      <c r="O275" s="330"/>
      <c r="P275" s="318"/>
      <c r="Q275" s="319"/>
      <c r="R275" s="307"/>
      <c r="S275" s="307"/>
      <c r="T275" s="318"/>
      <c r="U275" s="318"/>
      <c r="X275" s="319"/>
      <c r="Y275" s="307"/>
      <c r="Z275" s="318"/>
      <c r="AA275" s="318"/>
      <c r="AB275" s="318"/>
      <c r="AH275" s="318"/>
      <c r="AI275" s="318"/>
      <c r="AL275" s="318"/>
      <c r="AM275" s="318"/>
      <c r="AN275" s="318"/>
      <c r="AO275" s="318"/>
      <c r="AP275" s="318"/>
      <c r="AT275" s="330"/>
      <c r="AU275" s="330"/>
      <c r="AV275" s="318"/>
      <c r="AW275" s="319"/>
      <c r="AX275" s="307"/>
      <c r="AY275" s="307"/>
      <c r="AZ275" s="318"/>
      <c r="BA275" s="318"/>
      <c r="BD275" s="319"/>
      <c r="BE275" s="307"/>
      <c r="BF275" s="307"/>
      <c r="BG275" s="318"/>
      <c r="BH275" s="318"/>
      <c r="BI275" s="318"/>
      <c r="BN275" s="320" t="s">
        <v>573</v>
      </c>
      <c r="BO275" s="320"/>
      <c r="BP275" s="320"/>
      <c r="BQ275" s="320"/>
      <c r="BR275" s="320"/>
      <c r="BS275" s="320"/>
      <c r="BT275" s="320"/>
      <c r="BU275" s="320"/>
    </row>
    <row r="276" spans="1:73" s="250" customFormat="1" ht="0.75" customHeight="1">
      <c r="A276" s="268"/>
      <c r="C276" s="318" t="s">
        <v>574</v>
      </c>
      <c r="D276" s="318"/>
      <c r="E276" s="318"/>
      <c r="F276" s="318"/>
      <c r="G276" s="318"/>
      <c r="H276" s="318"/>
      <c r="I276" s="318"/>
      <c r="J276" s="318"/>
      <c r="K276" s="318"/>
      <c r="N276" s="338">
        <v>52.456099999999999</v>
      </c>
      <c r="O276" s="338"/>
      <c r="P276" s="318" t="s">
        <v>60</v>
      </c>
      <c r="Q276" s="318"/>
      <c r="R276" s="318"/>
      <c r="Z276" s="318"/>
      <c r="AA276" s="318"/>
      <c r="AB276" s="318"/>
      <c r="AH276" s="318" t="s">
        <v>574</v>
      </c>
      <c r="AI276" s="318"/>
      <c r="AJ276" s="318"/>
      <c r="AK276" s="318"/>
      <c r="AL276" s="318"/>
      <c r="AM276" s="318"/>
      <c r="AN276" s="318"/>
      <c r="AO276" s="318"/>
      <c r="AP276" s="318"/>
      <c r="AQ276" s="318"/>
      <c r="AT276" s="338">
        <v>93.844219999999993</v>
      </c>
      <c r="AU276" s="338"/>
      <c r="AV276" s="318" t="s">
        <v>60</v>
      </c>
      <c r="AW276" s="318"/>
      <c r="AX276" s="318"/>
      <c r="BG276" s="318"/>
      <c r="BH276" s="318"/>
      <c r="BI276" s="318"/>
      <c r="BN276" s="320"/>
      <c r="BO276" s="320"/>
      <c r="BP276" s="320"/>
      <c r="BQ276" s="320"/>
      <c r="BR276" s="320"/>
      <c r="BS276" s="320"/>
      <c r="BT276" s="320"/>
      <c r="BU276" s="320"/>
    </row>
    <row r="277" spans="1:73" s="250" customFormat="1" ht="6.75" customHeight="1">
      <c r="A277" s="268"/>
      <c r="C277" s="318"/>
      <c r="D277" s="318"/>
      <c r="E277" s="318"/>
      <c r="F277" s="318"/>
      <c r="G277" s="318"/>
      <c r="H277" s="318"/>
      <c r="I277" s="318"/>
      <c r="J277" s="318"/>
      <c r="K277" s="318"/>
      <c r="N277" s="338"/>
      <c r="O277" s="338"/>
      <c r="P277" s="318"/>
      <c r="Q277" s="318"/>
      <c r="R277" s="318"/>
      <c r="AH277" s="318"/>
      <c r="AI277" s="318"/>
      <c r="AJ277" s="318"/>
      <c r="AK277" s="318"/>
      <c r="AL277" s="318"/>
      <c r="AM277" s="318"/>
      <c r="AN277" s="318"/>
      <c r="AO277" s="318"/>
      <c r="AP277" s="318"/>
      <c r="AQ277" s="318"/>
      <c r="AT277" s="338"/>
      <c r="AU277" s="338"/>
      <c r="AV277" s="318"/>
      <c r="AW277" s="318"/>
      <c r="AX277" s="318"/>
      <c r="BN277" s="320"/>
      <c r="BO277" s="320"/>
      <c r="BP277" s="320"/>
      <c r="BQ277" s="320"/>
      <c r="BR277" s="320"/>
      <c r="BS277" s="320"/>
      <c r="BT277" s="320"/>
      <c r="BU277" s="320"/>
    </row>
    <row r="278" spans="1:73" s="250" customFormat="1" ht="1.5" customHeight="1">
      <c r="A278" s="268"/>
      <c r="BN278" s="320"/>
      <c r="BO278" s="320"/>
      <c r="BP278" s="320"/>
      <c r="BQ278" s="320"/>
      <c r="BR278" s="320"/>
      <c r="BS278" s="320"/>
      <c r="BT278" s="320"/>
      <c r="BU278" s="320"/>
    </row>
    <row r="279" spans="1:73" s="250" customFormat="1" ht="6.75" customHeight="1">
      <c r="A279" s="268"/>
      <c r="BN279" s="334" t="s">
        <v>575</v>
      </c>
      <c r="BO279" s="334"/>
      <c r="BP279" s="334"/>
      <c r="BQ279" s="334"/>
      <c r="BR279" s="334"/>
      <c r="BS279" s="337">
        <v>4162.4992710673823</v>
      </c>
      <c r="BT279" s="337"/>
      <c r="BU279" s="337"/>
    </row>
    <row r="280" spans="1:73" s="250" customFormat="1" ht="2.25" customHeight="1">
      <c r="A280" s="268"/>
      <c r="B280" s="331"/>
      <c r="C280" s="331"/>
      <c r="D280" s="331"/>
      <c r="E280" s="331"/>
      <c r="F280" s="331"/>
      <c r="G280" s="331"/>
      <c r="H280" s="331"/>
      <c r="I280" s="331"/>
      <c r="J280" s="331"/>
      <c r="K280" s="331"/>
      <c r="L280" s="331"/>
      <c r="M280" s="312" t="s">
        <v>576</v>
      </c>
      <c r="N280" s="312"/>
      <c r="O280" s="312"/>
      <c r="P280" s="312"/>
      <c r="AA280" s="313" t="s">
        <v>537</v>
      </c>
      <c r="AB280" s="313"/>
      <c r="AC280" s="313"/>
      <c r="AF280" s="331"/>
      <c r="AG280" s="331"/>
      <c r="AH280" s="331"/>
      <c r="AI280" s="331"/>
      <c r="AJ280" s="331"/>
      <c r="AK280" s="331"/>
      <c r="AL280" s="331"/>
      <c r="AM280" s="331"/>
      <c r="AN280" s="331"/>
      <c r="AO280" s="331"/>
      <c r="AP280" s="331"/>
      <c r="AQ280" s="331"/>
      <c r="AR280" s="331"/>
      <c r="AS280" s="312" t="s">
        <v>576</v>
      </c>
      <c r="AT280" s="312"/>
      <c r="AU280" s="312"/>
      <c r="AV280" s="312"/>
      <c r="BH280" s="313" t="s">
        <v>537</v>
      </c>
      <c r="BI280" s="313"/>
      <c r="BJ280" s="313"/>
      <c r="BK280" s="313"/>
      <c r="BN280" s="334"/>
      <c r="BO280" s="334"/>
      <c r="BP280" s="334"/>
      <c r="BQ280" s="334"/>
      <c r="BR280" s="334"/>
      <c r="BS280" s="337"/>
      <c r="BT280" s="337"/>
      <c r="BU280" s="337"/>
    </row>
    <row r="281" spans="1:73" s="250" customFormat="1" ht="6" customHeight="1">
      <c r="A281" s="268"/>
      <c r="B281" s="331"/>
      <c r="C281" s="331"/>
      <c r="D281" s="331"/>
      <c r="E281" s="331"/>
      <c r="F281" s="331"/>
      <c r="G281" s="331"/>
      <c r="H281" s="331"/>
      <c r="I281" s="331"/>
      <c r="J281" s="331"/>
      <c r="K281" s="331"/>
      <c r="L281" s="331"/>
      <c r="M281" s="312"/>
      <c r="N281" s="312"/>
      <c r="O281" s="312"/>
      <c r="P281" s="312"/>
      <c r="AA281" s="313"/>
      <c r="AB281" s="313"/>
      <c r="AC281" s="313"/>
      <c r="AF281" s="331"/>
      <c r="AG281" s="331"/>
      <c r="AH281" s="331"/>
      <c r="AI281" s="331"/>
      <c r="AJ281" s="331"/>
      <c r="AK281" s="331"/>
      <c r="AL281" s="331"/>
      <c r="AM281" s="331"/>
      <c r="AN281" s="331"/>
      <c r="AO281" s="331"/>
      <c r="AP281" s="331"/>
      <c r="AQ281" s="331"/>
      <c r="AR281" s="331"/>
      <c r="AS281" s="312"/>
      <c r="AT281" s="312"/>
      <c r="AU281" s="312"/>
      <c r="AV281" s="312"/>
      <c r="BH281" s="313"/>
      <c r="BI281" s="313"/>
      <c r="BJ281" s="313"/>
      <c r="BK281" s="313"/>
      <c r="BN281" s="334" t="s">
        <v>577</v>
      </c>
      <c r="BO281" s="334"/>
      <c r="BP281" s="334"/>
      <c r="BQ281" s="334"/>
      <c r="BR281" s="334"/>
      <c r="BS281" s="336">
        <v>24.999581462759402</v>
      </c>
      <c r="BT281" s="336"/>
      <c r="BU281" s="336"/>
    </row>
    <row r="282" spans="1:73" s="250" customFormat="1" ht="3" customHeight="1">
      <c r="A282" s="268"/>
      <c r="H282" s="312" t="s">
        <v>578</v>
      </c>
      <c r="I282" s="312"/>
      <c r="J282" s="312"/>
      <c r="K282" s="312"/>
      <c r="L282" s="312"/>
      <c r="M282" s="312" t="s">
        <v>579</v>
      </c>
      <c r="N282" s="312"/>
      <c r="O282" s="312"/>
      <c r="P282" s="312"/>
      <c r="AA282" s="313" t="s">
        <v>580</v>
      </c>
      <c r="AB282" s="313"/>
      <c r="AC282" s="313"/>
      <c r="AM282" s="312" t="s">
        <v>578</v>
      </c>
      <c r="AN282" s="312"/>
      <c r="AO282" s="312"/>
      <c r="AP282" s="312"/>
      <c r="AQ282" s="312"/>
      <c r="AR282" s="312"/>
      <c r="AS282" s="312" t="s">
        <v>579</v>
      </c>
      <c r="AT282" s="312"/>
      <c r="AU282" s="312"/>
      <c r="AV282" s="312"/>
      <c r="BH282" s="313" t="s">
        <v>580</v>
      </c>
      <c r="BI282" s="313"/>
      <c r="BJ282" s="313"/>
      <c r="BK282" s="313"/>
      <c r="BN282" s="334"/>
      <c r="BO282" s="334"/>
      <c r="BP282" s="334"/>
      <c r="BQ282" s="334"/>
      <c r="BR282" s="334"/>
      <c r="BS282" s="336"/>
      <c r="BT282" s="336"/>
      <c r="BU282" s="336"/>
    </row>
    <row r="283" spans="1:73" s="250" customFormat="1" ht="6" customHeight="1">
      <c r="A283" s="268"/>
      <c r="H283" s="312"/>
      <c r="I283" s="312"/>
      <c r="J283" s="312"/>
      <c r="K283" s="312"/>
      <c r="L283" s="312"/>
      <c r="M283" s="312"/>
      <c r="N283" s="312"/>
      <c r="O283" s="312"/>
      <c r="P283" s="312"/>
      <c r="AA283" s="313"/>
      <c r="AB283" s="313"/>
      <c r="AC283" s="313"/>
      <c r="AM283" s="312"/>
      <c r="AN283" s="312"/>
      <c r="AO283" s="312"/>
      <c r="AP283" s="312"/>
      <c r="AQ283" s="312"/>
      <c r="AR283" s="312"/>
      <c r="AS283" s="312"/>
      <c r="AT283" s="312"/>
      <c r="AU283" s="312"/>
      <c r="AV283" s="312"/>
      <c r="BH283" s="313"/>
      <c r="BI283" s="313"/>
      <c r="BJ283" s="313"/>
      <c r="BK283" s="313"/>
      <c r="BN283" s="334" t="s">
        <v>581</v>
      </c>
      <c r="BO283" s="334"/>
      <c r="BP283" s="334"/>
      <c r="BQ283" s="334"/>
      <c r="BR283" s="334"/>
      <c r="BS283" s="337">
        <v>0</v>
      </c>
      <c r="BT283" s="337"/>
      <c r="BU283" s="337"/>
    </row>
    <row r="284" spans="1:73" s="250" customFormat="1" ht="1.5" customHeight="1">
      <c r="A284" s="268"/>
      <c r="AA284" s="313"/>
      <c r="AB284" s="313"/>
      <c r="AC284" s="313"/>
      <c r="BH284" s="313"/>
      <c r="BI284" s="313"/>
      <c r="BJ284" s="313"/>
      <c r="BK284" s="313"/>
      <c r="BN284" s="334"/>
      <c r="BO284" s="334"/>
      <c r="BP284" s="334"/>
      <c r="BQ284" s="334"/>
      <c r="BR284" s="334"/>
      <c r="BS284" s="337"/>
      <c r="BT284" s="337"/>
      <c r="BU284" s="337"/>
    </row>
    <row r="285" spans="1:73" s="250" customFormat="1" ht="1.5" customHeight="1">
      <c r="A285" s="268"/>
      <c r="H285" s="312" t="s">
        <v>539</v>
      </c>
      <c r="I285" s="312"/>
      <c r="J285" s="312"/>
      <c r="K285" s="312"/>
      <c r="L285" s="312"/>
      <c r="M285" s="312" t="s">
        <v>539</v>
      </c>
      <c r="N285" s="312"/>
      <c r="O285" s="312"/>
      <c r="P285" s="312"/>
      <c r="Q285" s="312" t="s">
        <v>582</v>
      </c>
      <c r="R285" s="312"/>
      <c r="S285" s="312"/>
      <c r="T285" s="312"/>
      <c r="U285" s="312" t="s">
        <v>538</v>
      </c>
      <c r="V285" s="312"/>
      <c r="W285" s="312"/>
      <c r="X285" s="312"/>
      <c r="Y285" s="312"/>
      <c r="Z285" s="312"/>
      <c r="AA285" s="313" t="s">
        <v>538</v>
      </c>
      <c r="AB285" s="313"/>
      <c r="AC285" s="313"/>
      <c r="AM285" s="312" t="s">
        <v>539</v>
      </c>
      <c r="AN285" s="312"/>
      <c r="AO285" s="312"/>
      <c r="AP285" s="312"/>
      <c r="AQ285" s="312"/>
      <c r="AR285" s="312"/>
      <c r="AS285" s="312" t="s">
        <v>539</v>
      </c>
      <c r="AT285" s="312"/>
      <c r="AU285" s="312"/>
      <c r="AV285" s="312"/>
      <c r="AW285" s="312" t="s">
        <v>582</v>
      </c>
      <c r="AX285" s="312"/>
      <c r="AY285" s="312"/>
      <c r="AZ285" s="312"/>
      <c r="BA285" s="312" t="s">
        <v>538</v>
      </c>
      <c r="BB285" s="312"/>
      <c r="BC285" s="312"/>
      <c r="BD285" s="312"/>
      <c r="BE285" s="312"/>
      <c r="BF285" s="312"/>
      <c r="BG285" s="312"/>
      <c r="BH285" s="313" t="s">
        <v>538</v>
      </c>
      <c r="BI285" s="313"/>
      <c r="BJ285" s="313"/>
      <c r="BK285" s="313"/>
      <c r="BN285" s="334"/>
      <c r="BO285" s="334"/>
      <c r="BP285" s="334"/>
      <c r="BQ285" s="334"/>
      <c r="BR285" s="334"/>
      <c r="BS285" s="337"/>
      <c r="BT285" s="337"/>
      <c r="BU285" s="337"/>
    </row>
    <row r="286" spans="1:73" s="250" customFormat="1" ht="1.5" customHeight="1">
      <c r="A286" s="268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3"/>
      <c r="AB286" s="313"/>
      <c r="AC286" s="313"/>
      <c r="AM286" s="312"/>
      <c r="AN286" s="312"/>
      <c r="AO286" s="312"/>
      <c r="AP286" s="312"/>
      <c r="AQ286" s="312"/>
      <c r="AR286" s="312"/>
      <c r="AS286" s="312"/>
      <c r="AT286" s="312"/>
      <c r="AU286" s="312"/>
      <c r="AV286" s="312"/>
      <c r="AW286" s="312"/>
      <c r="AX286" s="312"/>
      <c r="AY286" s="312"/>
      <c r="AZ286" s="312"/>
      <c r="BA286" s="312"/>
      <c r="BB286" s="312"/>
      <c r="BC286" s="312"/>
      <c r="BD286" s="312"/>
      <c r="BE286" s="312"/>
      <c r="BF286" s="312"/>
      <c r="BG286" s="312"/>
      <c r="BH286" s="313"/>
      <c r="BI286" s="313"/>
      <c r="BJ286" s="313"/>
      <c r="BK286" s="313"/>
      <c r="BS286" s="337"/>
      <c r="BT286" s="337"/>
      <c r="BU286" s="337"/>
    </row>
    <row r="287" spans="1:73" s="250" customFormat="1" ht="6" customHeight="1">
      <c r="A287" s="268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3"/>
      <c r="AB287" s="313"/>
      <c r="AC287" s="313"/>
      <c r="AM287" s="312"/>
      <c r="AN287" s="312"/>
      <c r="AO287" s="312"/>
      <c r="AP287" s="312"/>
      <c r="AQ287" s="312"/>
      <c r="AR287" s="312"/>
      <c r="AS287" s="312"/>
      <c r="AT287" s="312"/>
      <c r="AU287" s="312"/>
      <c r="AV287" s="312"/>
      <c r="AW287" s="312"/>
      <c r="AX287" s="312"/>
      <c r="AY287" s="312"/>
      <c r="AZ287" s="312"/>
      <c r="BA287" s="312"/>
      <c r="BB287" s="312"/>
      <c r="BC287" s="312"/>
      <c r="BD287" s="312"/>
      <c r="BE287" s="312"/>
      <c r="BF287" s="312"/>
      <c r="BG287" s="312"/>
      <c r="BH287" s="313"/>
      <c r="BI287" s="313"/>
      <c r="BJ287" s="313"/>
      <c r="BK287" s="313"/>
      <c r="BN287" s="334" t="s">
        <v>583</v>
      </c>
      <c r="BO287" s="334"/>
      <c r="BP287" s="334"/>
      <c r="BQ287" s="334"/>
      <c r="BR287" s="334"/>
      <c r="BS287" s="337">
        <v>665.99996812597658</v>
      </c>
      <c r="BT287" s="337"/>
      <c r="BU287" s="337"/>
    </row>
    <row r="288" spans="1:73" s="250" customFormat="1" ht="1.5" customHeight="1">
      <c r="A288" s="268"/>
      <c r="H288" s="312"/>
      <c r="I288" s="312"/>
      <c r="J288" s="312"/>
      <c r="K288" s="312"/>
      <c r="L288" s="312"/>
      <c r="AM288" s="312"/>
      <c r="AN288" s="312"/>
      <c r="AO288" s="312"/>
      <c r="AP288" s="312"/>
      <c r="AQ288" s="312"/>
      <c r="AR288" s="312"/>
      <c r="BN288" s="334"/>
      <c r="BO288" s="334"/>
      <c r="BP288" s="334"/>
      <c r="BQ288" s="334"/>
      <c r="BR288" s="334"/>
      <c r="BS288" s="337"/>
      <c r="BT288" s="337"/>
      <c r="BU288" s="337"/>
    </row>
    <row r="289" spans="1:73" s="250" customFormat="1" ht="1.5" customHeight="1">
      <c r="A289" s="268"/>
      <c r="H289" s="312" t="s">
        <v>584</v>
      </c>
      <c r="I289" s="312"/>
      <c r="J289" s="312"/>
      <c r="K289" s="312"/>
      <c r="L289" s="312"/>
      <c r="M289" s="312" t="s">
        <v>584</v>
      </c>
      <c r="N289" s="312"/>
      <c r="O289" s="312"/>
      <c r="P289" s="312"/>
      <c r="Q289" s="312" t="s">
        <v>584</v>
      </c>
      <c r="R289" s="312"/>
      <c r="S289" s="312"/>
      <c r="T289" s="312"/>
      <c r="U289" s="312" t="s">
        <v>584</v>
      </c>
      <c r="V289" s="312"/>
      <c r="W289" s="312"/>
      <c r="X289" s="312"/>
      <c r="Y289" s="312"/>
      <c r="Z289" s="312"/>
      <c r="AA289" s="313" t="s">
        <v>540</v>
      </c>
      <c r="AB289" s="313"/>
      <c r="AC289" s="313"/>
      <c r="AM289" s="312" t="s">
        <v>584</v>
      </c>
      <c r="AN289" s="312"/>
      <c r="AO289" s="312"/>
      <c r="AP289" s="312"/>
      <c r="AQ289" s="312"/>
      <c r="AR289" s="312"/>
      <c r="AS289" s="312" t="s">
        <v>584</v>
      </c>
      <c r="AT289" s="312"/>
      <c r="AU289" s="312"/>
      <c r="AV289" s="312"/>
      <c r="AW289" s="312" t="s">
        <v>584</v>
      </c>
      <c r="AX289" s="312"/>
      <c r="AY289" s="312"/>
      <c r="AZ289" s="312"/>
      <c r="BA289" s="312" t="s">
        <v>584</v>
      </c>
      <c r="BB289" s="312"/>
      <c r="BC289" s="312"/>
      <c r="BD289" s="312"/>
      <c r="BE289" s="312"/>
      <c r="BF289" s="312"/>
      <c r="BG289" s="312"/>
      <c r="BH289" s="313" t="s">
        <v>540</v>
      </c>
      <c r="BI289" s="313"/>
      <c r="BJ289" s="313"/>
      <c r="BK289" s="313"/>
      <c r="BN289" s="334"/>
      <c r="BO289" s="334"/>
      <c r="BP289" s="334"/>
      <c r="BQ289" s="334"/>
      <c r="BR289" s="334"/>
      <c r="BS289" s="337"/>
      <c r="BT289" s="337"/>
      <c r="BU289" s="337"/>
    </row>
    <row r="290" spans="1:73" s="250" customFormat="1" ht="7.5" customHeight="1">
      <c r="A290" s="268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3"/>
      <c r="AB290" s="313"/>
      <c r="AC290" s="313"/>
      <c r="AM290" s="312"/>
      <c r="AN290" s="312"/>
      <c r="AO290" s="312"/>
      <c r="AP290" s="312"/>
      <c r="AQ290" s="312"/>
      <c r="AR290" s="312"/>
      <c r="AS290" s="312"/>
      <c r="AT290" s="312"/>
      <c r="AU290" s="312"/>
      <c r="AV290" s="312"/>
      <c r="AW290" s="312"/>
      <c r="AX290" s="312"/>
      <c r="AY290" s="312"/>
      <c r="AZ290" s="312"/>
      <c r="BA290" s="312"/>
      <c r="BB290" s="312"/>
      <c r="BC290" s="312"/>
      <c r="BD290" s="312"/>
      <c r="BE290" s="312"/>
      <c r="BF290" s="312"/>
      <c r="BG290" s="312"/>
      <c r="BH290" s="313"/>
      <c r="BI290" s="313"/>
      <c r="BJ290" s="313"/>
      <c r="BK290" s="313"/>
      <c r="BN290" s="314" t="s">
        <v>585</v>
      </c>
      <c r="BO290" s="314"/>
      <c r="BP290" s="314"/>
      <c r="BQ290" s="314"/>
      <c r="BR290" s="314"/>
      <c r="BS290" s="314"/>
      <c r="BT290" s="340">
        <v>565.70030093514163</v>
      </c>
      <c r="BU290" s="340"/>
    </row>
    <row r="291" spans="1:73" s="250" customFormat="1" ht="0.75" customHeight="1">
      <c r="A291" s="268"/>
      <c r="B291" s="308" t="s">
        <v>548</v>
      </c>
      <c r="C291" s="308"/>
      <c r="D291" s="308"/>
      <c r="E291" s="308"/>
      <c r="F291" s="308"/>
      <c r="G291" s="308"/>
      <c r="H291" s="306">
        <v>0</v>
      </c>
      <c r="I291" s="306"/>
      <c r="J291" s="306"/>
      <c r="K291" s="306"/>
      <c r="L291" s="306"/>
      <c r="M291" s="306">
        <v>0</v>
      </c>
      <c r="N291" s="306"/>
      <c r="O291" s="306"/>
      <c r="P291" s="306"/>
      <c r="Q291" s="306">
        <v>0</v>
      </c>
      <c r="R291" s="306"/>
      <c r="S291" s="306"/>
      <c r="T291" s="306"/>
      <c r="U291" s="306">
        <v>0</v>
      </c>
      <c r="V291" s="306"/>
      <c r="W291" s="306"/>
      <c r="X291" s="306"/>
      <c r="Y291" s="306"/>
      <c r="Z291" s="306"/>
      <c r="AA291" s="311">
        <v>0</v>
      </c>
      <c r="AB291" s="311"/>
      <c r="AC291" s="311"/>
      <c r="AF291" s="308" t="s">
        <v>548</v>
      </c>
      <c r="AG291" s="308"/>
      <c r="AH291" s="308"/>
      <c r="AI291" s="308"/>
      <c r="AJ291" s="308"/>
      <c r="AK291" s="308"/>
      <c r="AL291" s="308"/>
      <c r="AM291" s="306">
        <v>0</v>
      </c>
      <c r="AN291" s="306"/>
      <c r="AO291" s="306"/>
      <c r="AP291" s="306"/>
      <c r="AQ291" s="306"/>
      <c r="AR291" s="306"/>
      <c r="AS291" s="306">
        <v>0</v>
      </c>
      <c r="AT291" s="306"/>
      <c r="AU291" s="306"/>
      <c r="AV291" s="306"/>
      <c r="AW291" s="306">
        <v>0</v>
      </c>
      <c r="AX291" s="306"/>
      <c r="AY291" s="306"/>
      <c r="AZ291" s="306"/>
      <c r="BA291" s="306">
        <v>0</v>
      </c>
      <c r="BB291" s="306"/>
      <c r="BC291" s="306"/>
      <c r="BD291" s="306"/>
      <c r="BE291" s="306"/>
      <c r="BF291" s="306"/>
      <c r="BG291" s="306"/>
      <c r="BH291" s="311">
        <v>0</v>
      </c>
      <c r="BI291" s="311"/>
      <c r="BJ291" s="311"/>
      <c r="BK291" s="311"/>
      <c r="BN291" s="314"/>
      <c r="BO291" s="314"/>
      <c r="BP291" s="314"/>
      <c r="BQ291" s="314"/>
      <c r="BR291" s="314"/>
      <c r="BS291" s="314"/>
      <c r="BT291" s="340"/>
      <c r="BU291" s="340"/>
    </row>
    <row r="292" spans="1:73" s="250" customFormat="1" ht="6.75" customHeight="1">
      <c r="A292" s="268"/>
      <c r="B292" s="308"/>
      <c r="C292" s="308"/>
      <c r="D292" s="308"/>
      <c r="E292" s="308"/>
      <c r="F292" s="308"/>
      <c r="G292" s="308"/>
      <c r="H292" s="306"/>
      <c r="I292" s="306"/>
      <c r="J292" s="306"/>
      <c r="K292" s="306"/>
      <c r="L292" s="306"/>
      <c r="M292" s="306"/>
      <c r="N292" s="306"/>
      <c r="O292" s="306"/>
      <c r="P292" s="306"/>
      <c r="Q292" s="306"/>
      <c r="R292" s="306"/>
      <c r="S292" s="306"/>
      <c r="T292" s="306"/>
      <c r="U292" s="306"/>
      <c r="V292" s="306"/>
      <c r="W292" s="306"/>
      <c r="X292" s="306"/>
      <c r="Y292" s="306"/>
      <c r="Z292" s="306"/>
      <c r="AA292" s="311"/>
      <c r="AB292" s="311"/>
      <c r="AC292" s="311"/>
      <c r="AF292" s="308"/>
      <c r="AG292" s="308"/>
      <c r="AH292" s="308"/>
      <c r="AI292" s="308"/>
      <c r="AJ292" s="308"/>
      <c r="AK292" s="308"/>
      <c r="AL292" s="308"/>
      <c r="AM292" s="306"/>
      <c r="AN292" s="306"/>
      <c r="AO292" s="306"/>
      <c r="AP292" s="306"/>
      <c r="AQ292" s="306"/>
      <c r="AR292" s="306"/>
      <c r="AS292" s="306"/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6"/>
      <c r="BH292" s="311"/>
      <c r="BI292" s="311"/>
      <c r="BJ292" s="311"/>
      <c r="BK292" s="311"/>
      <c r="BN292" s="314" t="s">
        <v>586</v>
      </c>
      <c r="BO292" s="314"/>
      <c r="BP292" s="314"/>
      <c r="BQ292" s="314"/>
      <c r="BR292" s="314"/>
      <c r="BS292" s="314"/>
      <c r="BT292" s="341">
        <v>24.999581462759402</v>
      </c>
      <c r="BU292" s="341"/>
    </row>
    <row r="293" spans="1:73" s="250" customFormat="1" ht="2.25" customHeight="1">
      <c r="A293" s="268"/>
      <c r="B293" s="308" t="s">
        <v>587</v>
      </c>
      <c r="C293" s="308"/>
      <c r="D293" s="308"/>
      <c r="E293" s="308"/>
      <c r="F293" s="308"/>
      <c r="G293" s="308"/>
      <c r="H293" s="306">
        <v>0</v>
      </c>
      <c r="I293" s="306"/>
      <c r="J293" s="306"/>
      <c r="K293" s="306"/>
      <c r="L293" s="306"/>
      <c r="M293" s="306">
        <v>0</v>
      </c>
      <c r="N293" s="306"/>
      <c r="O293" s="306"/>
      <c r="P293" s="306"/>
      <c r="Q293" s="306">
        <v>0</v>
      </c>
      <c r="R293" s="306"/>
      <c r="S293" s="306"/>
      <c r="T293" s="306"/>
      <c r="U293" s="306">
        <v>0</v>
      </c>
      <c r="V293" s="306"/>
      <c r="W293" s="306"/>
      <c r="X293" s="306"/>
      <c r="Y293" s="306"/>
      <c r="Z293" s="306"/>
      <c r="AA293" s="311">
        <v>0</v>
      </c>
      <c r="AB293" s="311"/>
      <c r="AC293" s="311"/>
      <c r="AF293" s="308" t="s">
        <v>587</v>
      </c>
      <c r="AG293" s="308"/>
      <c r="AH293" s="308"/>
      <c r="AI293" s="308"/>
      <c r="AJ293" s="308"/>
      <c r="AK293" s="308"/>
      <c r="AL293" s="308"/>
      <c r="AM293" s="306">
        <v>0</v>
      </c>
      <c r="AN293" s="306"/>
      <c r="AO293" s="306"/>
      <c r="AP293" s="306"/>
      <c r="AQ293" s="306"/>
      <c r="AR293" s="306"/>
      <c r="AS293" s="306">
        <v>0</v>
      </c>
      <c r="AT293" s="306"/>
      <c r="AU293" s="306"/>
      <c r="AV293" s="306"/>
      <c r="AW293" s="306">
        <v>0</v>
      </c>
      <c r="AX293" s="306"/>
      <c r="AY293" s="306"/>
      <c r="AZ293" s="306"/>
      <c r="BA293" s="306">
        <v>0</v>
      </c>
      <c r="BB293" s="306"/>
      <c r="BC293" s="306"/>
      <c r="BD293" s="306"/>
      <c r="BE293" s="306"/>
      <c r="BF293" s="306"/>
      <c r="BG293" s="306"/>
      <c r="BH293" s="311">
        <v>0</v>
      </c>
      <c r="BI293" s="311"/>
      <c r="BJ293" s="311"/>
      <c r="BK293" s="311"/>
      <c r="BN293" s="314"/>
      <c r="BO293" s="314"/>
      <c r="BP293" s="314"/>
      <c r="BQ293" s="314"/>
      <c r="BR293" s="314"/>
      <c r="BS293" s="314"/>
      <c r="BT293" s="341"/>
      <c r="BU293" s="341"/>
    </row>
    <row r="294" spans="1:73" s="250" customFormat="1" ht="6" customHeight="1">
      <c r="A294" s="268"/>
      <c r="B294" s="308"/>
      <c r="C294" s="308"/>
      <c r="D294" s="308"/>
      <c r="E294" s="308"/>
      <c r="F294" s="308"/>
      <c r="G294" s="308"/>
      <c r="H294" s="306"/>
      <c r="I294" s="306"/>
      <c r="J294" s="306"/>
      <c r="K294" s="306"/>
      <c r="L294" s="306"/>
      <c r="M294" s="306"/>
      <c r="N294" s="306"/>
      <c r="O294" s="306"/>
      <c r="P294" s="306"/>
      <c r="Q294" s="306"/>
      <c r="R294" s="306"/>
      <c r="S294" s="306"/>
      <c r="T294" s="306"/>
      <c r="U294" s="306"/>
      <c r="V294" s="306"/>
      <c r="W294" s="306"/>
      <c r="X294" s="306"/>
      <c r="Y294" s="306"/>
      <c r="Z294" s="306"/>
      <c r="AA294" s="311"/>
      <c r="AB294" s="311"/>
      <c r="AC294" s="311"/>
      <c r="AF294" s="308"/>
      <c r="AG294" s="308"/>
      <c r="AH294" s="308"/>
      <c r="AI294" s="308"/>
      <c r="AJ294" s="308"/>
      <c r="AK294" s="308"/>
      <c r="AL294" s="308"/>
      <c r="AM294" s="306"/>
      <c r="AN294" s="306"/>
      <c r="AO294" s="306"/>
      <c r="AP294" s="306"/>
      <c r="AQ294" s="306"/>
      <c r="AR294" s="306"/>
      <c r="AS294" s="306"/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6"/>
      <c r="BH294" s="311"/>
      <c r="BI294" s="311"/>
      <c r="BJ294" s="311"/>
      <c r="BK294" s="311"/>
      <c r="BN294" s="334" t="s">
        <v>588</v>
      </c>
      <c r="BO294" s="334"/>
      <c r="BP294" s="334"/>
      <c r="BQ294" s="334"/>
      <c r="BR294" s="334"/>
      <c r="BS294" s="337">
        <v>12.479620599883514</v>
      </c>
      <c r="BT294" s="337"/>
      <c r="BU294" s="337"/>
    </row>
    <row r="295" spans="1:73" s="250" customFormat="1" ht="2.25" customHeight="1">
      <c r="A295" s="268"/>
      <c r="B295" s="308" t="s">
        <v>546</v>
      </c>
      <c r="C295" s="308"/>
      <c r="D295" s="308"/>
      <c r="E295" s="308"/>
      <c r="F295" s="308"/>
      <c r="G295" s="308"/>
      <c r="H295" s="306">
        <v>0</v>
      </c>
      <c r="I295" s="306"/>
      <c r="J295" s="306"/>
      <c r="K295" s="306"/>
      <c r="L295" s="306"/>
      <c r="M295" s="306">
        <v>0</v>
      </c>
      <c r="N295" s="306"/>
      <c r="O295" s="306"/>
      <c r="P295" s="306"/>
      <c r="Q295" s="306">
        <v>0</v>
      </c>
      <c r="R295" s="306"/>
      <c r="S295" s="306"/>
      <c r="T295" s="306"/>
      <c r="U295" s="306">
        <v>0</v>
      </c>
      <c r="V295" s="306"/>
      <c r="W295" s="306"/>
      <c r="X295" s="306"/>
      <c r="Y295" s="306"/>
      <c r="Z295" s="306"/>
      <c r="AA295" s="311">
        <v>0</v>
      </c>
      <c r="AB295" s="311"/>
      <c r="AC295" s="311"/>
      <c r="AF295" s="308" t="s">
        <v>546</v>
      </c>
      <c r="AG295" s="308"/>
      <c r="AH295" s="308"/>
      <c r="AI295" s="308"/>
      <c r="AJ295" s="308"/>
      <c r="AK295" s="308"/>
      <c r="AL295" s="308"/>
      <c r="AM295" s="306">
        <v>0</v>
      </c>
      <c r="AN295" s="306"/>
      <c r="AO295" s="306"/>
      <c r="AP295" s="306"/>
      <c r="AQ295" s="306"/>
      <c r="AR295" s="306"/>
      <c r="AS295" s="306">
        <v>0</v>
      </c>
      <c r="AT295" s="306"/>
      <c r="AU295" s="306"/>
      <c r="AV295" s="306"/>
      <c r="AW295" s="306">
        <v>0</v>
      </c>
      <c r="AX295" s="306"/>
      <c r="AY295" s="306"/>
      <c r="AZ295" s="306"/>
      <c r="BA295" s="306">
        <v>0</v>
      </c>
      <c r="BB295" s="306"/>
      <c r="BC295" s="306"/>
      <c r="BD295" s="306"/>
      <c r="BE295" s="306"/>
      <c r="BF295" s="306"/>
      <c r="BG295" s="306"/>
      <c r="BH295" s="311">
        <v>0</v>
      </c>
      <c r="BI295" s="311"/>
      <c r="BJ295" s="311"/>
      <c r="BK295" s="311"/>
      <c r="BN295" s="334"/>
      <c r="BO295" s="334"/>
      <c r="BP295" s="334"/>
      <c r="BQ295" s="334"/>
      <c r="BR295" s="334"/>
      <c r="BS295" s="337"/>
      <c r="BT295" s="337"/>
      <c r="BU295" s="337"/>
    </row>
    <row r="296" spans="1:73" s="250" customFormat="1" ht="5.25" customHeight="1">
      <c r="A296" s="268"/>
      <c r="B296" s="308"/>
      <c r="C296" s="308"/>
      <c r="D296" s="308"/>
      <c r="E296" s="308"/>
      <c r="F296" s="308"/>
      <c r="G296" s="308"/>
      <c r="H296" s="306"/>
      <c r="I296" s="306"/>
      <c r="J296" s="306"/>
      <c r="K296" s="306"/>
      <c r="L296" s="306"/>
      <c r="M296" s="306"/>
      <c r="N296" s="306"/>
      <c r="O296" s="306"/>
      <c r="P296" s="306"/>
      <c r="Q296" s="306"/>
      <c r="R296" s="306"/>
      <c r="S296" s="306"/>
      <c r="T296" s="306"/>
      <c r="U296" s="306"/>
      <c r="V296" s="306"/>
      <c r="W296" s="306"/>
      <c r="X296" s="306"/>
      <c r="Y296" s="306"/>
      <c r="Z296" s="306"/>
      <c r="AA296" s="311"/>
      <c r="AB296" s="311"/>
      <c r="AC296" s="311"/>
      <c r="AF296" s="308"/>
      <c r="AG296" s="308"/>
      <c r="AH296" s="308"/>
      <c r="AI296" s="308"/>
      <c r="AJ296" s="308"/>
      <c r="AK296" s="308"/>
      <c r="AL296" s="308"/>
      <c r="AM296" s="306"/>
      <c r="AN296" s="306"/>
      <c r="AO296" s="306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/>
      <c r="AZ296" s="306"/>
      <c r="BA296" s="306"/>
      <c r="BB296" s="306"/>
      <c r="BC296" s="306"/>
      <c r="BD296" s="306"/>
      <c r="BE296" s="306"/>
      <c r="BF296" s="306"/>
      <c r="BG296" s="306"/>
      <c r="BH296" s="311"/>
      <c r="BI296" s="311"/>
      <c r="BJ296" s="311"/>
      <c r="BK296" s="311"/>
      <c r="BN296" s="334" t="s">
        <v>589</v>
      </c>
      <c r="BO296" s="334"/>
      <c r="BP296" s="334"/>
      <c r="BQ296" s="334"/>
      <c r="BR296" s="334"/>
      <c r="BS296" s="337">
        <v>29.999984728790999</v>
      </c>
      <c r="BT296" s="337"/>
      <c r="BU296" s="337"/>
    </row>
    <row r="297" spans="1:73" s="250" customFormat="1" ht="3.75" customHeight="1">
      <c r="A297" s="268"/>
      <c r="B297" s="308" t="s">
        <v>590</v>
      </c>
      <c r="C297" s="308"/>
      <c r="D297" s="308"/>
      <c r="E297" s="308"/>
      <c r="F297" s="308"/>
      <c r="G297" s="308"/>
      <c r="H297" s="306">
        <v>0</v>
      </c>
      <c r="I297" s="306"/>
      <c r="J297" s="306"/>
      <c r="K297" s="306"/>
      <c r="L297" s="306"/>
      <c r="M297" s="306">
        <v>0</v>
      </c>
      <c r="N297" s="306"/>
      <c r="O297" s="306"/>
      <c r="P297" s="306"/>
      <c r="Q297" s="306">
        <v>0</v>
      </c>
      <c r="R297" s="306"/>
      <c r="S297" s="306"/>
      <c r="T297" s="306"/>
      <c r="U297" s="306">
        <v>0</v>
      </c>
      <c r="V297" s="306"/>
      <c r="W297" s="306"/>
      <c r="X297" s="306"/>
      <c r="Y297" s="306"/>
      <c r="Z297" s="306"/>
      <c r="AA297" s="311">
        <v>0</v>
      </c>
      <c r="AB297" s="311"/>
      <c r="AC297" s="311"/>
      <c r="AF297" s="308" t="s">
        <v>590</v>
      </c>
      <c r="AG297" s="308"/>
      <c r="AH297" s="308"/>
      <c r="AI297" s="308"/>
      <c r="AJ297" s="308"/>
      <c r="AK297" s="308"/>
      <c r="AL297" s="308"/>
      <c r="AM297" s="306">
        <v>0</v>
      </c>
      <c r="AN297" s="306"/>
      <c r="AO297" s="306"/>
      <c r="AP297" s="306"/>
      <c r="AQ297" s="306"/>
      <c r="AR297" s="306"/>
      <c r="AS297" s="306">
        <v>0</v>
      </c>
      <c r="AT297" s="306"/>
      <c r="AU297" s="306"/>
      <c r="AV297" s="306"/>
      <c r="AW297" s="306">
        <v>0</v>
      </c>
      <c r="AX297" s="306"/>
      <c r="AY297" s="306"/>
      <c r="AZ297" s="306"/>
      <c r="BA297" s="306">
        <v>0</v>
      </c>
      <c r="BB297" s="306"/>
      <c r="BC297" s="306"/>
      <c r="BD297" s="306"/>
      <c r="BE297" s="306"/>
      <c r="BF297" s="306"/>
      <c r="BG297" s="306"/>
      <c r="BH297" s="311">
        <v>0</v>
      </c>
      <c r="BI297" s="311"/>
      <c r="BJ297" s="311"/>
      <c r="BK297" s="311"/>
      <c r="BN297" s="334"/>
      <c r="BO297" s="334"/>
      <c r="BP297" s="334"/>
      <c r="BQ297" s="334"/>
      <c r="BR297" s="334"/>
      <c r="BS297" s="337"/>
      <c r="BT297" s="337"/>
      <c r="BU297" s="337"/>
    </row>
    <row r="298" spans="1:73" s="250" customFormat="1" ht="4.5" customHeight="1">
      <c r="A298" s="268"/>
      <c r="B298" s="308"/>
      <c r="C298" s="308"/>
      <c r="D298" s="308"/>
      <c r="E298" s="308"/>
      <c r="F298" s="308"/>
      <c r="G298" s="308"/>
      <c r="H298" s="306"/>
      <c r="I298" s="306"/>
      <c r="J298" s="306"/>
      <c r="K298" s="306"/>
      <c r="L298" s="306"/>
      <c r="M298" s="306"/>
      <c r="N298" s="306"/>
      <c r="O298" s="306"/>
      <c r="P298" s="306"/>
      <c r="Q298" s="306"/>
      <c r="R298" s="306"/>
      <c r="S298" s="306"/>
      <c r="T298" s="306"/>
      <c r="U298" s="306"/>
      <c r="V298" s="306"/>
      <c r="W298" s="306"/>
      <c r="X298" s="306"/>
      <c r="Y298" s="306"/>
      <c r="Z298" s="306"/>
      <c r="AA298" s="311"/>
      <c r="AB298" s="311"/>
      <c r="AC298" s="311"/>
      <c r="AF298" s="308"/>
      <c r="AG298" s="308"/>
      <c r="AH298" s="308"/>
      <c r="AI298" s="308"/>
      <c r="AJ298" s="308"/>
      <c r="AK298" s="308"/>
      <c r="AL298" s="308"/>
      <c r="AM298" s="306"/>
      <c r="AN298" s="306"/>
      <c r="AO298" s="306"/>
      <c r="AP298" s="306"/>
      <c r="AQ298" s="306"/>
      <c r="AR298" s="306"/>
      <c r="AS298" s="306"/>
      <c r="AT298" s="306"/>
      <c r="AU298" s="306"/>
      <c r="AV298" s="306"/>
      <c r="AW298" s="306"/>
      <c r="AX298" s="306"/>
      <c r="AY298" s="306"/>
      <c r="AZ298" s="306"/>
      <c r="BA298" s="306"/>
      <c r="BB298" s="306"/>
      <c r="BC298" s="306"/>
      <c r="BD298" s="306"/>
      <c r="BE298" s="306"/>
      <c r="BF298" s="306"/>
      <c r="BG298" s="306"/>
      <c r="BH298" s="311"/>
      <c r="BI298" s="311"/>
      <c r="BJ298" s="311"/>
      <c r="BK298" s="311"/>
      <c r="BN298" s="346" t="s">
        <v>591</v>
      </c>
      <c r="BO298" s="346"/>
      <c r="BP298" s="346"/>
      <c r="BQ298" s="346"/>
      <c r="BR298" s="346"/>
      <c r="BS298" s="346"/>
      <c r="BT298" s="347">
        <v>1</v>
      </c>
      <c r="BU298" s="347"/>
    </row>
    <row r="299" spans="1:73" s="250" customFormat="1" ht="6.75" customHeight="1">
      <c r="A299" s="268"/>
      <c r="B299" s="308" t="s">
        <v>549</v>
      </c>
      <c r="C299" s="308"/>
      <c r="D299" s="308"/>
      <c r="E299" s="308"/>
      <c r="F299" s="308"/>
      <c r="G299" s="308"/>
      <c r="H299" s="306">
        <v>0</v>
      </c>
      <c r="I299" s="306"/>
      <c r="J299" s="306"/>
      <c r="K299" s="306"/>
      <c r="L299" s="306"/>
      <c r="M299" s="306">
        <v>803.58642080679397</v>
      </c>
      <c r="N299" s="306"/>
      <c r="O299" s="306"/>
      <c r="P299" s="306"/>
      <c r="Q299" s="306">
        <v>0</v>
      </c>
      <c r="R299" s="306"/>
      <c r="S299" s="306"/>
      <c r="T299" s="306"/>
      <c r="U299" s="306">
        <v>803.58642080679397</v>
      </c>
      <c r="V299" s="306"/>
      <c r="W299" s="306"/>
      <c r="X299" s="306"/>
      <c r="Y299" s="306"/>
      <c r="Z299" s="306"/>
      <c r="AA299" s="311">
        <v>2.8673312455582698</v>
      </c>
      <c r="AB299" s="311"/>
      <c r="AC299" s="311"/>
      <c r="AF299" s="308" t="s">
        <v>549</v>
      </c>
      <c r="AG299" s="308"/>
      <c r="AH299" s="308"/>
      <c r="AI299" s="308"/>
      <c r="AJ299" s="308"/>
      <c r="AK299" s="308"/>
      <c r="AL299" s="308"/>
      <c r="AM299" s="306">
        <v>0</v>
      </c>
      <c r="AN299" s="306"/>
      <c r="AO299" s="306"/>
      <c r="AP299" s="306"/>
      <c r="AQ299" s="306"/>
      <c r="AR299" s="306"/>
      <c r="AS299" s="306">
        <v>-1675.0668788097798</v>
      </c>
      <c r="AT299" s="306"/>
      <c r="AU299" s="306"/>
      <c r="AV299" s="306"/>
      <c r="AW299" s="306">
        <v>0</v>
      </c>
      <c r="AX299" s="306"/>
      <c r="AY299" s="306"/>
      <c r="AZ299" s="306"/>
      <c r="BA299" s="306">
        <v>-1675.0668788097798</v>
      </c>
      <c r="BB299" s="306"/>
      <c r="BC299" s="306"/>
      <c r="BD299" s="306"/>
      <c r="BE299" s="306"/>
      <c r="BF299" s="306"/>
      <c r="BG299" s="306"/>
      <c r="BH299" s="311">
        <v>37.070383404985897</v>
      </c>
      <c r="BI299" s="311"/>
      <c r="BJ299" s="311"/>
      <c r="BK299" s="311"/>
      <c r="BN299" s="346"/>
      <c r="BO299" s="346"/>
      <c r="BP299" s="346"/>
      <c r="BQ299" s="346"/>
      <c r="BR299" s="346"/>
      <c r="BS299" s="346"/>
      <c r="BT299" s="347"/>
      <c r="BU299" s="347"/>
    </row>
    <row r="300" spans="1:73" s="250" customFormat="1" ht="1.5" customHeight="1">
      <c r="A300" s="268"/>
      <c r="B300" s="308"/>
      <c r="C300" s="308"/>
      <c r="D300" s="308"/>
      <c r="E300" s="308"/>
      <c r="F300" s="308"/>
      <c r="G300" s="308"/>
      <c r="H300" s="306"/>
      <c r="I300" s="306"/>
      <c r="J300" s="306"/>
      <c r="K300" s="306"/>
      <c r="L300" s="306"/>
      <c r="M300" s="306"/>
      <c r="N300" s="306"/>
      <c r="O300" s="306"/>
      <c r="P300" s="306"/>
      <c r="Q300" s="306"/>
      <c r="R300" s="306"/>
      <c r="S300" s="306"/>
      <c r="T300" s="306"/>
      <c r="U300" s="306"/>
      <c r="V300" s="306"/>
      <c r="W300" s="306"/>
      <c r="X300" s="306"/>
      <c r="Y300" s="306"/>
      <c r="Z300" s="306"/>
      <c r="AA300" s="311"/>
      <c r="AB300" s="311"/>
      <c r="AC300" s="311"/>
      <c r="AF300" s="308"/>
      <c r="AG300" s="308"/>
      <c r="AH300" s="308"/>
      <c r="AI300" s="308"/>
      <c r="AJ300" s="308"/>
      <c r="AK300" s="308"/>
      <c r="AL300" s="308"/>
      <c r="AM300" s="306"/>
      <c r="AN300" s="306"/>
      <c r="AO300" s="306"/>
      <c r="AP300" s="306"/>
      <c r="AQ300" s="306"/>
      <c r="AR300" s="306"/>
      <c r="AS300" s="306"/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6"/>
      <c r="BH300" s="311"/>
      <c r="BI300" s="311"/>
      <c r="BJ300" s="311"/>
      <c r="BK300" s="311"/>
    </row>
    <row r="301" spans="1:73" s="250" customFormat="1" ht="6" customHeight="1">
      <c r="A301" s="268"/>
      <c r="B301" s="308" t="s">
        <v>592</v>
      </c>
      <c r="C301" s="308"/>
      <c r="D301" s="308"/>
      <c r="E301" s="308"/>
      <c r="F301" s="308"/>
      <c r="G301" s="308"/>
      <c r="H301" s="306">
        <v>0</v>
      </c>
      <c r="I301" s="306"/>
      <c r="J301" s="306"/>
      <c r="K301" s="306"/>
      <c r="L301" s="306"/>
      <c r="M301" s="306">
        <v>0</v>
      </c>
      <c r="N301" s="306"/>
      <c r="O301" s="306"/>
      <c r="P301" s="306"/>
      <c r="Q301" s="306">
        <v>0</v>
      </c>
      <c r="R301" s="306"/>
      <c r="S301" s="306"/>
      <c r="T301" s="306"/>
      <c r="U301" s="306">
        <v>0</v>
      </c>
      <c r="V301" s="306"/>
      <c r="W301" s="306"/>
      <c r="X301" s="306"/>
      <c r="Y301" s="306"/>
      <c r="Z301" s="306"/>
      <c r="AA301" s="311">
        <v>0</v>
      </c>
      <c r="AB301" s="311"/>
      <c r="AC301" s="311"/>
      <c r="AF301" s="308" t="s">
        <v>592</v>
      </c>
      <c r="AG301" s="308"/>
      <c r="AH301" s="308"/>
      <c r="AI301" s="308"/>
      <c r="AJ301" s="308"/>
      <c r="AK301" s="308"/>
      <c r="AL301" s="308"/>
      <c r="AM301" s="306">
        <v>0</v>
      </c>
      <c r="AN301" s="306"/>
      <c r="AO301" s="306"/>
      <c r="AP301" s="306"/>
      <c r="AQ301" s="306"/>
      <c r="AR301" s="306"/>
      <c r="AS301" s="306">
        <v>0</v>
      </c>
      <c r="AT301" s="306"/>
      <c r="AU301" s="306"/>
      <c r="AV301" s="306"/>
      <c r="AW301" s="306">
        <v>0</v>
      </c>
      <c r="AX301" s="306"/>
      <c r="AY301" s="306"/>
      <c r="AZ301" s="306"/>
      <c r="BA301" s="306">
        <v>0</v>
      </c>
      <c r="BB301" s="306"/>
      <c r="BC301" s="306"/>
      <c r="BD301" s="306"/>
      <c r="BE301" s="306"/>
      <c r="BF301" s="306"/>
      <c r="BG301" s="306"/>
      <c r="BH301" s="311">
        <v>0</v>
      </c>
      <c r="BI301" s="311"/>
      <c r="BJ301" s="311"/>
      <c r="BK301" s="311"/>
    </row>
    <row r="302" spans="1:73" s="250" customFormat="1" ht="1.5" customHeight="1">
      <c r="A302" s="268"/>
      <c r="B302" s="308"/>
      <c r="C302" s="308"/>
      <c r="D302" s="308"/>
      <c r="E302" s="308"/>
      <c r="F302" s="308"/>
      <c r="G302" s="308"/>
      <c r="H302" s="306"/>
      <c r="I302" s="306"/>
      <c r="J302" s="306"/>
      <c r="K302" s="306"/>
      <c r="L302" s="306"/>
      <c r="M302" s="306"/>
      <c r="N302" s="306"/>
      <c r="O302" s="306"/>
      <c r="P302" s="306"/>
      <c r="Q302" s="306"/>
      <c r="R302" s="306"/>
      <c r="S302" s="306"/>
      <c r="T302" s="306"/>
      <c r="U302" s="306"/>
      <c r="V302" s="306"/>
      <c r="W302" s="306"/>
      <c r="X302" s="306"/>
      <c r="Y302" s="306"/>
      <c r="Z302" s="306"/>
      <c r="AA302" s="311"/>
      <c r="AB302" s="311"/>
      <c r="AC302" s="311"/>
      <c r="AF302" s="308"/>
      <c r="AG302" s="308"/>
      <c r="AH302" s="308"/>
      <c r="AI302" s="308"/>
      <c r="AJ302" s="308"/>
      <c r="AK302" s="308"/>
      <c r="AL302" s="308"/>
      <c r="AM302" s="306"/>
      <c r="AN302" s="306"/>
      <c r="AO302" s="306"/>
      <c r="AP302" s="306"/>
      <c r="AQ302" s="306"/>
      <c r="AR302" s="306"/>
      <c r="AS302" s="306"/>
      <c r="AT302" s="306"/>
      <c r="AU302" s="306"/>
      <c r="AV302" s="306"/>
      <c r="AW302" s="306"/>
      <c r="AX302" s="306"/>
      <c r="AY302" s="306"/>
      <c r="AZ302" s="306"/>
      <c r="BA302" s="306"/>
      <c r="BB302" s="306"/>
      <c r="BC302" s="306"/>
      <c r="BD302" s="306"/>
      <c r="BE302" s="306"/>
      <c r="BF302" s="306"/>
      <c r="BG302" s="306"/>
      <c r="BH302" s="311"/>
      <c r="BI302" s="311"/>
      <c r="BJ302" s="311"/>
      <c r="BK302" s="311"/>
      <c r="BN302" s="320" t="s">
        <v>593</v>
      </c>
      <c r="BO302" s="320"/>
      <c r="BP302" s="320"/>
      <c r="BQ302" s="320"/>
      <c r="BR302" s="320"/>
      <c r="BS302" s="320"/>
      <c r="BT302" s="320"/>
      <c r="BU302" s="320"/>
    </row>
    <row r="303" spans="1:73" s="250" customFormat="1" ht="8.25" customHeight="1">
      <c r="A303" s="268"/>
      <c r="B303" s="308" t="s">
        <v>594</v>
      </c>
      <c r="C303" s="308"/>
      <c r="D303" s="308"/>
      <c r="E303" s="308"/>
      <c r="F303" s="308"/>
      <c r="G303" s="308"/>
      <c r="H303" s="306">
        <v>0</v>
      </c>
      <c r="I303" s="306"/>
      <c r="J303" s="306"/>
      <c r="K303" s="306"/>
      <c r="L303" s="306"/>
      <c r="M303" s="306">
        <v>0</v>
      </c>
      <c r="N303" s="306"/>
      <c r="O303" s="306"/>
      <c r="P303" s="306"/>
      <c r="Q303" s="306">
        <v>0</v>
      </c>
      <c r="R303" s="306"/>
      <c r="S303" s="306"/>
      <c r="T303" s="306"/>
      <c r="U303" s="306">
        <v>0</v>
      </c>
      <c r="V303" s="306"/>
      <c r="W303" s="306"/>
      <c r="X303" s="306"/>
      <c r="Y303" s="306"/>
      <c r="Z303" s="306"/>
      <c r="AA303" s="311">
        <v>0</v>
      </c>
      <c r="AB303" s="311"/>
      <c r="AC303" s="311"/>
      <c r="AF303" s="308" t="s">
        <v>594</v>
      </c>
      <c r="AG303" s="308"/>
      <c r="AH303" s="308"/>
      <c r="AI303" s="308"/>
      <c r="AJ303" s="308"/>
      <c r="AK303" s="308"/>
      <c r="AL303" s="308"/>
      <c r="AM303" s="306">
        <v>0</v>
      </c>
      <c r="AN303" s="306"/>
      <c r="AO303" s="306"/>
      <c r="AP303" s="306"/>
      <c r="AQ303" s="306"/>
      <c r="AR303" s="306"/>
      <c r="AS303" s="306">
        <v>0</v>
      </c>
      <c r="AT303" s="306"/>
      <c r="AU303" s="306"/>
      <c r="AV303" s="306"/>
      <c r="AW303" s="306">
        <v>0</v>
      </c>
      <c r="AX303" s="306"/>
      <c r="AY303" s="306"/>
      <c r="AZ303" s="306"/>
      <c r="BA303" s="306">
        <v>0</v>
      </c>
      <c r="BB303" s="306"/>
      <c r="BC303" s="306"/>
      <c r="BD303" s="306"/>
      <c r="BE303" s="306"/>
      <c r="BF303" s="306"/>
      <c r="BG303" s="306"/>
      <c r="BH303" s="311">
        <v>0</v>
      </c>
      <c r="BI303" s="311"/>
      <c r="BJ303" s="311"/>
      <c r="BK303" s="311"/>
      <c r="BN303" s="320"/>
      <c r="BO303" s="320"/>
      <c r="BP303" s="320"/>
      <c r="BQ303" s="320"/>
      <c r="BR303" s="320"/>
      <c r="BS303" s="320"/>
      <c r="BT303" s="320"/>
      <c r="BU303" s="320"/>
    </row>
    <row r="304" spans="1:73" s="250" customFormat="1" ht="1.5" customHeight="1">
      <c r="A304" s="268"/>
      <c r="B304" s="308" t="s">
        <v>595</v>
      </c>
      <c r="C304" s="308"/>
      <c r="D304" s="308"/>
      <c r="E304" s="308"/>
      <c r="F304" s="308"/>
      <c r="G304" s="308"/>
      <c r="H304" s="306">
        <v>0</v>
      </c>
      <c r="I304" s="306"/>
      <c r="J304" s="306"/>
      <c r="K304" s="306"/>
      <c r="L304" s="306"/>
      <c r="M304" s="306">
        <v>-1114.6480781319399</v>
      </c>
      <c r="N304" s="306"/>
      <c r="O304" s="306"/>
      <c r="P304" s="306"/>
      <c r="Q304" s="306">
        <v>0</v>
      </c>
      <c r="R304" s="306"/>
      <c r="S304" s="306"/>
      <c r="T304" s="306"/>
      <c r="U304" s="306">
        <v>-1114.6480781319399</v>
      </c>
      <c r="V304" s="306"/>
      <c r="W304" s="306"/>
      <c r="X304" s="306"/>
      <c r="Y304" s="306"/>
      <c r="Z304" s="306"/>
      <c r="AA304" s="311">
        <v>-3.9772514560666301</v>
      </c>
      <c r="AB304" s="311"/>
      <c r="AC304" s="311"/>
      <c r="AF304" s="308" t="s">
        <v>595</v>
      </c>
      <c r="AG304" s="308"/>
      <c r="AH304" s="308"/>
      <c r="AI304" s="308"/>
      <c r="AJ304" s="308"/>
      <c r="AK304" s="308"/>
      <c r="AL304" s="308"/>
      <c r="AM304" s="306">
        <v>0</v>
      </c>
      <c r="AN304" s="306"/>
      <c r="AO304" s="306"/>
      <c r="AP304" s="306"/>
      <c r="AQ304" s="306"/>
      <c r="AR304" s="306"/>
      <c r="AS304" s="306">
        <v>110.27302850400199</v>
      </c>
      <c r="AT304" s="306"/>
      <c r="AU304" s="306"/>
      <c r="AV304" s="306"/>
      <c r="AW304" s="306">
        <v>0</v>
      </c>
      <c r="AX304" s="306"/>
      <c r="AY304" s="306"/>
      <c r="AZ304" s="306"/>
      <c r="BA304" s="306">
        <v>110.27302850400199</v>
      </c>
      <c r="BB304" s="306"/>
      <c r="BC304" s="306"/>
      <c r="BD304" s="306"/>
      <c r="BE304" s="306"/>
      <c r="BF304" s="306"/>
      <c r="BG304" s="306"/>
      <c r="BH304" s="311">
        <v>-2.4404180499210399</v>
      </c>
      <c r="BI304" s="311"/>
      <c r="BJ304" s="311"/>
      <c r="BK304" s="311"/>
      <c r="BN304" s="320"/>
      <c r="BO304" s="320"/>
      <c r="BP304" s="320"/>
      <c r="BQ304" s="320"/>
      <c r="BR304" s="320"/>
      <c r="BS304" s="320"/>
      <c r="BT304" s="320"/>
      <c r="BU304" s="320"/>
    </row>
    <row r="305" spans="1:73" s="250" customFormat="1" ht="6" customHeight="1">
      <c r="A305" s="268"/>
      <c r="B305" s="308"/>
      <c r="C305" s="308"/>
      <c r="D305" s="308"/>
      <c r="E305" s="308"/>
      <c r="F305" s="308"/>
      <c r="G305" s="308"/>
      <c r="H305" s="306"/>
      <c r="I305" s="306"/>
      <c r="J305" s="306"/>
      <c r="K305" s="306"/>
      <c r="L305" s="306"/>
      <c r="M305" s="306"/>
      <c r="N305" s="306"/>
      <c r="O305" s="306"/>
      <c r="P305" s="306"/>
      <c r="Q305" s="306"/>
      <c r="R305" s="306"/>
      <c r="S305" s="306"/>
      <c r="T305" s="306"/>
      <c r="U305" s="306"/>
      <c r="V305" s="306"/>
      <c r="W305" s="306"/>
      <c r="X305" s="306"/>
      <c r="Y305" s="306"/>
      <c r="Z305" s="306"/>
      <c r="AA305" s="311"/>
      <c r="AB305" s="311"/>
      <c r="AC305" s="311"/>
      <c r="AF305" s="308"/>
      <c r="AG305" s="308"/>
      <c r="AH305" s="308"/>
      <c r="AI305" s="308"/>
      <c r="AJ305" s="308"/>
      <c r="AK305" s="308"/>
      <c r="AL305" s="308"/>
      <c r="AM305" s="306"/>
      <c r="AN305" s="306"/>
      <c r="AO305" s="306"/>
      <c r="AP305" s="306"/>
      <c r="AQ305" s="306"/>
      <c r="AR305" s="306"/>
      <c r="AS305" s="306"/>
      <c r="AT305" s="306"/>
      <c r="AU305" s="306"/>
      <c r="AV305" s="306"/>
      <c r="AW305" s="306"/>
      <c r="AX305" s="306"/>
      <c r="AY305" s="306"/>
      <c r="AZ305" s="306"/>
      <c r="BA305" s="306"/>
      <c r="BB305" s="306"/>
      <c r="BC305" s="306"/>
      <c r="BD305" s="306"/>
      <c r="BE305" s="306"/>
      <c r="BF305" s="306"/>
      <c r="BG305" s="306"/>
      <c r="BH305" s="311"/>
      <c r="BI305" s="311"/>
      <c r="BJ305" s="311"/>
      <c r="BK305" s="311"/>
      <c r="BN305" s="334" t="s">
        <v>575</v>
      </c>
      <c r="BO305" s="334"/>
      <c r="BP305" s="334"/>
      <c r="BQ305" s="334"/>
      <c r="BR305" s="334"/>
      <c r="BS305" s="337">
        <v>1248.74914565625</v>
      </c>
      <c r="BT305" s="337"/>
      <c r="BU305" s="337"/>
    </row>
    <row r="306" spans="1:73" s="250" customFormat="1" ht="3" customHeight="1">
      <c r="A306" s="268"/>
      <c r="B306" s="308" t="s">
        <v>596</v>
      </c>
      <c r="C306" s="308"/>
      <c r="D306" s="308"/>
      <c r="E306" s="308"/>
      <c r="F306" s="308"/>
      <c r="G306" s="308"/>
      <c r="H306" s="306">
        <v>0</v>
      </c>
      <c r="I306" s="306"/>
      <c r="J306" s="306"/>
      <c r="K306" s="306"/>
      <c r="L306" s="306"/>
      <c r="M306" s="306">
        <v>0</v>
      </c>
      <c r="N306" s="306"/>
      <c r="O306" s="306"/>
      <c r="P306" s="306"/>
      <c r="Q306" s="306">
        <v>0</v>
      </c>
      <c r="R306" s="306"/>
      <c r="S306" s="306"/>
      <c r="T306" s="306"/>
      <c r="U306" s="306">
        <v>0</v>
      </c>
      <c r="V306" s="306"/>
      <c r="W306" s="306"/>
      <c r="X306" s="306"/>
      <c r="Y306" s="306"/>
      <c r="Z306" s="306"/>
      <c r="AA306" s="311">
        <v>0</v>
      </c>
      <c r="AB306" s="311"/>
      <c r="AC306" s="311"/>
      <c r="AF306" s="308" t="s">
        <v>596</v>
      </c>
      <c r="AG306" s="308"/>
      <c r="AH306" s="308"/>
      <c r="AI306" s="308"/>
      <c r="AJ306" s="308"/>
      <c r="AK306" s="308"/>
      <c r="AL306" s="308"/>
      <c r="AM306" s="306">
        <v>0</v>
      </c>
      <c r="AN306" s="306"/>
      <c r="AO306" s="306"/>
      <c r="AP306" s="306"/>
      <c r="AQ306" s="306"/>
      <c r="AR306" s="306"/>
      <c r="AS306" s="306">
        <v>0</v>
      </c>
      <c r="AT306" s="306"/>
      <c r="AU306" s="306"/>
      <c r="AV306" s="306"/>
      <c r="AW306" s="306">
        <v>0</v>
      </c>
      <c r="AX306" s="306"/>
      <c r="AY306" s="306"/>
      <c r="AZ306" s="306"/>
      <c r="BA306" s="306">
        <v>0</v>
      </c>
      <c r="BB306" s="306"/>
      <c r="BC306" s="306"/>
      <c r="BD306" s="306"/>
      <c r="BE306" s="306"/>
      <c r="BF306" s="306"/>
      <c r="BG306" s="306"/>
      <c r="BH306" s="311">
        <v>0</v>
      </c>
      <c r="BI306" s="311"/>
      <c r="BJ306" s="311"/>
      <c r="BK306" s="311"/>
      <c r="BN306" s="334"/>
      <c r="BO306" s="334"/>
      <c r="BP306" s="334"/>
      <c r="BQ306" s="334"/>
      <c r="BR306" s="334"/>
      <c r="BS306" s="337"/>
      <c r="BT306" s="337"/>
      <c r="BU306" s="337"/>
    </row>
    <row r="307" spans="1:73" s="250" customFormat="1" ht="5.25" customHeight="1">
      <c r="A307" s="268"/>
      <c r="B307" s="308"/>
      <c r="C307" s="308"/>
      <c r="D307" s="308"/>
      <c r="E307" s="308"/>
      <c r="F307" s="308"/>
      <c r="G307" s="308"/>
      <c r="H307" s="306"/>
      <c r="I307" s="306"/>
      <c r="J307" s="306"/>
      <c r="K307" s="306"/>
      <c r="L307" s="306"/>
      <c r="M307" s="306"/>
      <c r="N307" s="306"/>
      <c r="O307" s="306"/>
      <c r="P307" s="306"/>
      <c r="Q307" s="306"/>
      <c r="R307" s="306"/>
      <c r="S307" s="306"/>
      <c r="T307" s="306"/>
      <c r="U307" s="306"/>
      <c r="V307" s="306"/>
      <c r="W307" s="306"/>
      <c r="X307" s="306"/>
      <c r="Y307" s="306"/>
      <c r="Z307" s="306"/>
      <c r="AA307" s="311"/>
      <c r="AB307" s="311"/>
      <c r="AC307" s="311"/>
      <c r="AF307" s="308"/>
      <c r="AG307" s="308"/>
      <c r="AH307" s="308"/>
      <c r="AI307" s="308"/>
      <c r="AJ307" s="308"/>
      <c r="AK307" s="308"/>
      <c r="AL307" s="308"/>
      <c r="AM307" s="306"/>
      <c r="AN307" s="306"/>
      <c r="AO307" s="306"/>
      <c r="AP307" s="306"/>
      <c r="AQ307" s="306"/>
      <c r="AR307" s="306"/>
      <c r="AS307" s="306"/>
      <c r="AT307" s="306"/>
      <c r="AU307" s="306"/>
      <c r="AV307" s="306"/>
      <c r="AW307" s="306"/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6"/>
      <c r="BH307" s="311"/>
      <c r="BI307" s="311"/>
      <c r="BJ307" s="311"/>
      <c r="BK307" s="311"/>
      <c r="BN307" s="334" t="s">
        <v>597</v>
      </c>
      <c r="BO307" s="334"/>
      <c r="BP307" s="334"/>
      <c r="BQ307" s="334"/>
      <c r="BR307" s="334"/>
      <c r="BS307" s="336">
        <v>24.999581462759402</v>
      </c>
      <c r="BT307" s="336"/>
      <c r="BU307" s="336"/>
    </row>
    <row r="308" spans="1:73" s="250" customFormat="1" ht="3.75" customHeight="1">
      <c r="A308" s="268"/>
      <c r="B308" s="308" t="s">
        <v>598</v>
      </c>
      <c r="C308" s="308"/>
      <c r="D308" s="308"/>
      <c r="E308" s="308"/>
      <c r="F308" s="308"/>
      <c r="G308" s="308"/>
      <c r="H308" s="306">
        <v>0</v>
      </c>
      <c r="I308" s="306"/>
      <c r="J308" s="306"/>
      <c r="K308" s="306"/>
      <c r="L308" s="306"/>
      <c r="M308" s="306">
        <v>0</v>
      </c>
      <c r="N308" s="306"/>
      <c r="O308" s="306"/>
      <c r="P308" s="306"/>
      <c r="Q308" s="306">
        <v>0</v>
      </c>
      <c r="R308" s="306"/>
      <c r="S308" s="306"/>
      <c r="T308" s="306"/>
      <c r="U308" s="306">
        <v>0</v>
      </c>
      <c r="V308" s="306"/>
      <c r="W308" s="306"/>
      <c r="X308" s="306"/>
      <c r="Y308" s="306"/>
      <c r="Z308" s="306"/>
      <c r="AA308" s="311">
        <v>0</v>
      </c>
      <c r="AB308" s="311"/>
      <c r="AC308" s="311"/>
      <c r="AF308" s="308" t="s">
        <v>598</v>
      </c>
      <c r="AG308" s="308"/>
      <c r="AH308" s="308"/>
      <c r="AI308" s="308"/>
      <c r="AJ308" s="308"/>
      <c r="AK308" s="308"/>
      <c r="AL308" s="308"/>
      <c r="AM308" s="306">
        <v>0</v>
      </c>
      <c r="AN308" s="306"/>
      <c r="AO308" s="306"/>
      <c r="AP308" s="306"/>
      <c r="AQ308" s="306"/>
      <c r="AR308" s="306"/>
      <c r="AS308" s="306">
        <v>0</v>
      </c>
      <c r="AT308" s="306"/>
      <c r="AU308" s="306"/>
      <c r="AV308" s="306"/>
      <c r="AW308" s="306">
        <v>0</v>
      </c>
      <c r="AX308" s="306"/>
      <c r="AY308" s="306"/>
      <c r="AZ308" s="306"/>
      <c r="BA308" s="306">
        <v>0</v>
      </c>
      <c r="BB308" s="306"/>
      <c r="BC308" s="306"/>
      <c r="BD308" s="306"/>
      <c r="BE308" s="306"/>
      <c r="BF308" s="306"/>
      <c r="BG308" s="306"/>
      <c r="BH308" s="311">
        <v>0</v>
      </c>
      <c r="BI308" s="311"/>
      <c r="BJ308" s="311"/>
      <c r="BK308" s="311"/>
      <c r="BN308" s="334"/>
      <c r="BO308" s="334"/>
      <c r="BP308" s="334"/>
      <c r="BQ308" s="334"/>
      <c r="BR308" s="334"/>
      <c r="BS308" s="336"/>
      <c r="BT308" s="336"/>
      <c r="BU308" s="336"/>
    </row>
    <row r="309" spans="1:73" s="250" customFormat="1" ht="3.75" customHeight="1">
      <c r="A309" s="268"/>
      <c r="B309" s="308"/>
      <c r="C309" s="308"/>
      <c r="D309" s="308"/>
      <c r="E309" s="308"/>
      <c r="F309" s="308"/>
      <c r="G309" s="308"/>
      <c r="H309" s="306"/>
      <c r="I309" s="306"/>
      <c r="J309" s="306"/>
      <c r="K309" s="306"/>
      <c r="L309" s="306"/>
      <c r="M309" s="306"/>
      <c r="N309" s="306"/>
      <c r="O309" s="306"/>
      <c r="P309" s="306"/>
      <c r="Q309" s="306"/>
      <c r="R309" s="306"/>
      <c r="S309" s="306"/>
      <c r="T309" s="306"/>
      <c r="U309" s="306"/>
      <c r="V309" s="306"/>
      <c r="W309" s="306"/>
      <c r="X309" s="306"/>
      <c r="Y309" s="306"/>
      <c r="Z309" s="306"/>
      <c r="AA309" s="311"/>
      <c r="AB309" s="311"/>
      <c r="AC309" s="311"/>
      <c r="AF309" s="308"/>
      <c r="AG309" s="308"/>
      <c r="AH309" s="308"/>
      <c r="AI309" s="308"/>
      <c r="AJ309" s="308"/>
      <c r="AK309" s="308"/>
      <c r="AL309" s="308"/>
      <c r="AM309" s="306"/>
      <c r="AN309" s="306"/>
      <c r="AO309" s="306"/>
      <c r="AP309" s="306"/>
      <c r="AQ309" s="306"/>
      <c r="AR309" s="306"/>
      <c r="AS309" s="306"/>
      <c r="AT309" s="306"/>
      <c r="AU309" s="306"/>
      <c r="AV309" s="306"/>
      <c r="AW309" s="306"/>
      <c r="AX309" s="306"/>
      <c r="AY309" s="306"/>
      <c r="AZ309" s="306"/>
      <c r="BA309" s="306"/>
      <c r="BB309" s="306"/>
      <c r="BC309" s="306"/>
      <c r="BD309" s="306"/>
      <c r="BE309" s="306"/>
      <c r="BF309" s="306"/>
      <c r="BG309" s="306"/>
      <c r="BH309" s="311"/>
      <c r="BI309" s="311"/>
      <c r="BJ309" s="311"/>
      <c r="BK309" s="311"/>
      <c r="BN309" s="334" t="s">
        <v>581</v>
      </c>
      <c r="BO309" s="334"/>
      <c r="BP309" s="334"/>
      <c r="BQ309" s="334"/>
      <c r="BR309" s="334"/>
      <c r="BS309" s="337">
        <v>0</v>
      </c>
      <c r="BT309" s="337"/>
      <c r="BU309" s="337"/>
    </row>
    <row r="310" spans="1:73" s="250" customFormat="1" ht="5.25" customHeight="1">
      <c r="A310" s="268"/>
      <c r="B310" s="308" t="s">
        <v>599</v>
      </c>
      <c r="C310" s="308"/>
      <c r="D310" s="308"/>
      <c r="E310" s="308"/>
      <c r="F310" s="308"/>
      <c r="G310" s="308"/>
      <c r="H310" s="306">
        <v>0</v>
      </c>
      <c r="I310" s="306"/>
      <c r="J310" s="306"/>
      <c r="K310" s="306"/>
      <c r="L310" s="306"/>
      <c r="M310" s="306">
        <v>-1791.14682364292</v>
      </c>
      <c r="N310" s="306"/>
      <c r="O310" s="306"/>
      <c r="P310" s="306"/>
      <c r="Q310" s="306">
        <v>0</v>
      </c>
      <c r="R310" s="306"/>
      <c r="S310" s="306"/>
      <c r="T310" s="306"/>
      <c r="U310" s="306">
        <v>-1791.14682364292</v>
      </c>
      <c r="V310" s="306"/>
      <c r="W310" s="306"/>
      <c r="X310" s="306"/>
      <c r="Y310" s="306"/>
      <c r="Z310" s="306"/>
      <c r="AA310" s="311">
        <v>-6.3911125422670603</v>
      </c>
      <c r="AB310" s="311"/>
      <c r="AC310" s="311"/>
      <c r="AF310" s="308" t="s">
        <v>599</v>
      </c>
      <c r="AG310" s="308"/>
      <c r="AH310" s="308"/>
      <c r="AI310" s="308"/>
      <c r="AJ310" s="308"/>
      <c r="AK310" s="308"/>
      <c r="AL310" s="308"/>
      <c r="AM310" s="306">
        <v>0</v>
      </c>
      <c r="AN310" s="306"/>
      <c r="AO310" s="306"/>
      <c r="AP310" s="306"/>
      <c r="AQ310" s="306"/>
      <c r="AR310" s="306"/>
      <c r="AS310" s="306">
        <v>-57.103970683839997</v>
      </c>
      <c r="AT310" s="306"/>
      <c r="AU310" s="306"/>
      <c r="AV310" s="306"/>
      <c r="AW310" s="306">
        <v>0</v>
      </c>
      <c r="AX310" s="306"/>
      <c r="AY310" s="306"/>
      <c r="AZ310" s="306"/>
      <c r="BA310" s="306">
        <v>-57.103970683839997</v>
      </c>
      <c r="BB310" s="306"/>
      <c r="BC310" s="306"/>
      <c r="BD310" s="306"/>
      <c r="BE310" s="306"/>
      <c r="BF310" s="306"/>
      <c r="BG310" s="306"/>
      <c r="BH310" s="311">
        <v>1.2637501905005499</v>
      </c>
      <c r="BI310" s="311"/>
      <c r="BJ310" s="311"/>
      <c r="BK310" s="311"/>
      <c r="BN310" s="334"/>
      <c r="BO310" s="334"/>
      <c r="BP310" s="334"/>
      <c r="BQ310" s="334"/>
      <c r="BR310" s="334"/>
      <c r="BS310" s="337"/>
      <c r="BT310" s="337"/>
      <c r="BU310" s="337"/>
    </row>
    <row r="311" spans="1:73" s="250" customFormat="1" ht="2.25" customHeight="1">
      <c r="A311" s="268"/>
      <c r="B311" s="308"/>
      <c r="C311" s="308"/>
      <c r="D311" s="308"/>
      <c r="E311" s="308"/>
      <c r="F311" s="308"/>
      <c r="G311" s="308"/>
      <c r="H311" s="306"/>
      <c r="I311" s="306"/>
      <c r="J311" s="306"/>
      <c r="K311" s="306"/>
      <c r="L311" s="306"/>
      <c r="M311" s="306"/>
      <c r="N311" s="306"/>
      <c r="O311" s="306"/>
      <c r="P311" s="306"/>
      <c r="Q311" s="306"/>
      <c r="R311" s="306"/>
      <c r="S311" s="306"/>
      <c r="T311" s="306"/>
      <c r="U311" s="306"/>
      <c r="V311" s="306"/>
      <c r="W311" s="306"/>
      <c r="X311" s="306"/>
      <c r="Y311" s="306"/>
      <c r="Z311" s="306"/>
      <c r="AA311" s="311"/>
      <c r="AB311" s="311"/>
      <c r="AC311" s="311"/>
      <c r="AF311" s="308"/>
      <c r="AG311" s="308"/>
      <c r="AH311" s="308"/>
      <c r="AI311" s="308"/>
      <c r="AJ311" s="308"/>
      <c r="AK311" s="308"/>
      <c r="AL311" s="308"/>
      <c r="AM311" s="306"/>
      <c r="AN311" s="306"/>
      <c r="AO311" s="306"/>
      <c r="AP311" s="306"/>
      <c r="AQ311" s="306"/>
      <c r="AR311" s="306"/>
      <c r="AS311" s="306"/>
      <c r="AT311" s="306"/>
      <c r="AU311" s="306"/>
      <c r="AV311" s="306"/>
      <c r="AW311" s="306"/>
      <c r="AX311" s="306"/>
      <c r="AY311" s="306"/>
      <c r="AZ311" s="306"/>
      <c r="BA311" s="306"/>
      <c r="BB311" s="306"/>
      <c r="BC311" s="306"/>
      <c r="BD311" s="306"/>
      <c r="BE311" s="306"/>
      <c r="BF311" s="306"/>
      <c r="BG311" s="306"/>
      <c r="BH311" s="311"/>
      <c r="BI311" s="311"/>
      <c r="BJ311" s="311"/>
      <c r="BK311" s="311"/>
      <c r="BS311" s="337"/>
      <c r="BT311" s="337"/>
      <c r="BU311" s="337"/>
    </row>
    <row r="312" spans="1:73" s="250" customFormat="1" ht="0.75" customHeight="1">
      <c r="A312" s="268"/>
      <c r="B312" s="308"/>
      <c r="C312" s="308"/>
      <c r="D312" s="308"/>
      <c r="E312" s="308"/>
      <c r="F312" s="308"/>
      <c r="G312" s="308"/>
      <c r="H312" s="306"/>
      <c r="I312" s="306"/>
      <c r="J312" s="306"/>
      <c r="K312" s="306"/>
      <c r="L312" s="306"/>
      <c r="M312" s="306"/>
      <c r="N312" s="306"/>
      <c r="O312" s="306"/>
      <c r="P312" s="306"/>
      <c r="Q312" s="306"/>
      <c r="R312" s="306"/>
      <c r="S312" s="306"/>
      <c r="T312" s="306"/>
      <c r="U312" s="306"/>
      <c r="V312" s="306"/>
      <c r="W312" s="306"/>
      <c r="X312" s="306"/>
      <c r="Y312" s="306"/>
      <c r="Z312" s="306"/>
      <c r="AA312" s="311"/>
      <c r="AB312" s="311"/>
      <c r="AC312" s="311"/>
      <c r="AF312" s="308"/>
      <c r="AG312" s="308"/>
      <c r="AH312" s="308"/>
      <c r="AI312" s="308"/>
      <c r="AJ312" s="308"/>
      <c r="AK312" s="308"/>
      <c r="AL312" s="308"/>
      <c r="AM312" s="306"/>
      <c r="AN312" s="306"/>
      <c r="AO312" s="306"/>
      <c r="AP312" s="306"/>
      <c r="AQ312" s="306"/>
      <c r="AR312" s="306"/>
      <c r="AS312" s="306"/>
      <c r="AT312" s="306"/>
      <c r="AU312" s="306"/>
      <c r="AV312" s="306"/>
      <c r="AW312" s="306"/>
      <c r="AX312" s="306"/>
      <c r="AY312" s="306"/>
      <c r="AZ312" s="306"/>
      <c r="BA312" s="306"/>
      <c r="BB312" s="306"/>
      <c r="BC312" s="306"/>
      <c r="BD312" s="306"/>
      <c r="BE312" s="306"/>
      <c r="BF312" s="306"/>
      <c r="BG312" s="306"/>
      <c r="BH312" s="311"/>
      <c r="BI312" s="311"/>
      <c r="BJ312" s="311"/>
      <c r="BK312" s="311"/>
      <c r="BN312" s="334" t="s">
        <v>583</v>
      </c>
      <c r="BO312" s="334"/>
      <c r="BP312" s="334"/>
      <c r="BQ312" s="334"/>
      <c r="BR312" s="334"/>
      <c r="BS312" s="337">
        <v>665.99996812597658</v>
      </c>
      <c r="BT312" s="337"/>
      <c r="BU312" s="337"/>
    </row>
    <row r="313" spans="1:73" s="250" customFormat="1" ht="7.5" customHeight="1">
      <c r="A313" s="268"/>
      <c r="B313" s="308" t="s">
        <v>600</v>
      </c>
      <c r="C313" s="308"/>
      <c r="D313" s="308"/>
      <c r="E313" s="308"/>
      <c r="F313" s="308"/>
      <c r="G313" s="308"/>
      <c r="H313" s="306">
        <v>0</v>
      </c>
      <c r="I313" s="306"/>
      <c r="J313" s="306"/>
      <c r="K313" s="306"/>
      <c r="L313" s="306"/>
      <c r="M313" s="306">
        <v>0</v>
      </c>
      <c r="N313" s="306"/>
      <c r="O313" s="306"/>
      <c r="P313" s="306"/>
      <c r="Q313" s="306">
        <v>0</v>
      </c>
      <c r="R313" s="306"/>
      <c r="S313" s="306"/>
      <c r="T313" s="306"/>
      <c r="U313" s="306">
        <v>0</v>
      </c>
      <c r="V313" s="306"/>
      <c r="W313" s="306"/>
      <c r="X313" s="306"/>
      <c r="Y313" s="306"/>
      <c r="Z313" s="306"/>
      <c r="AA313" s="311">
        <v>0</v>
      </c>
      <c r="AB313" s="311"/>
      <c r="AC313" s="311"/>
      <c r="AF313" s="308" t="s">
        <v>600</v>
      </c>
      <c r="AG313" s="308"/>
      <c r="AH313" s="308"/>
      <c r="AI313" s="308"/>
      <c r="AJ313" s="308"/>
      <c r="AK313" s="308"/>
      <c r="AL313" s="308"/>
      <c r="AM313" s="306">
        <v>0</v>
      </c>
      <c r="AN313" s="306"/>
      <c r="AO313" s="306"/>
      <c r="AP313" s="306"/>
      <c r="AQ313" s="306"/>
      <c r="AR313" s="306"/>
      <c r="AS313" s="306">
        <v>0</v>
      </c>
      <c r="AT313" s="306"/>
      <c r="AU313" s="306"/>
      <c r="AV313" s="306"/>
      <c r="AW313" s="306">
        <v>0</v>
      </c>
      <c r="AX313" s="306"/>
      <c r="AY313" s="306"/>
      <c r="AZ313" s="306"/>
      <c r="BA313" s="306">
        <v>0</v>
      </c>
      <c r="BB313" s="306"/>
      <c r="BC313" s="306"/>
      <c r="BD313" s="306"/>
      <c r="BE313" s="306"/>
      <c r="BF313" s="306"/>
      <c r="BG313" s="306"/>
      <c r="BH313" s="311">
        <v>0</v>
      </c>
      <c r="BI313" s="311"/>
      <c r="BJ313" s="311"/>
      <c r="BK313" s="311"/>
      <c r="BN313" s="334"/>
      <c r="BO313" s="334"/>
      <c r="BP313" s="334"/>
      <c r="BQ313" s="334"/>
      <c r="BR313" s="334"/>
      <c r="BS313" s="337"/>
      <c r="BT313" s="337"/>
      <c r="BU313" s="337"/>
    </row>
    <row r="314" spans="1:73" s="250" customFormat="1" ht="8.25" customHeight="1">
      <c r="A314" s="268"/>
      <c r="B314" s="308" t="s">
        <v>541</v>
      </c>
      <c r="C314" s="308"/>
      <c r="D314" s="308"/>
      <c r="E314" s="308"/>
      <c r="F314" s="308"/>
      <c r="G314" s="308"/>
      <c r="H314" s="306">
        <v>165.55851175750999</v>
      </c>
      <c r="I314" s="306"/>
      <c r="J314" s="306"/>
      <c r="K314" s="306"/>
      <c r="L314" s="306"/>
      <c r="M314" s="306">
        <v>0</v>
      </c>
      <c r="N314" s="306"/>
      <c r="O314" s="306"/>
      <c r="P314" s="306"/>
      <c r="Q314" s="306">
        <v>288.77176464302198</v>
      </c>
      <c r="R314" s="306"/>
      <c r="S314" s="306"/>
      <c r="T314" s="306"/>
      <c r="U314" s="306">
        <v>454.330276400532</v>
      </c>
      <c r="V314" s="306"/>
      <c r="W314" s="306"/>
      <c r="X314" s="306"/>
      <c r="Y314" s="306"/>
      <c r="Z314" s="306"/>
      <c r="AA314" s="311">
        <v>1.6211266935278199</v>
      </c>
      <c r="AB314" s="311"/>
      <c r="AC314" s="311"/>
      <c r="AF314" s="308" t="s">
        <v>541</v>
      </c>
      <c r="AG314" s="308"/>
      <c r="AH314" s="308"/>
      <c r="AI314" s="308"/>
      <c r="AJ314" s="308"/>
      <c r="AK314" s="308"/>
      <c r="AL314" s="308"/>
      <c r="AM314" s="306">
        <v>-1385.8057140518399</v>
      </c>
      <c r="AN314" s="306"/>
      <c r="AO314" s="306"/>
      <c r="AP314" s="306"/>
      <c r="AQ314" s="306"/>
      <c r="AR314" s="306"/>
      <c r="AS314" s="306">
        <v>0</v>
      </c>
      <c r="AT314" s="306"/>
      <c r="AU314" s="306"/>
      <c r="AV314" s="306"/>
      <c r="AW314" s="306">
        <v>0</v>
      </c>
      <c r="AX314" s="306"/>
      <c r="AY314" s="306"/>
      <c r="AZ314" s="306"/>
      <c r="BA314" s="306">
        <v>-1410.7253377490799</v>
      </c>
      <c r="BB314" s="306"/>
      <c r="BC314" s="306"/>
      <c r="BD314" s="306"/>
      <c r="BE314" s="306"/>
      <c r="BF314" s="306"/>
      <c r="BG314" s="306"/>
      <c r="BH314" s="311">
        <v>31.220323087425399</v>
      </c>
      <c r="BI314" s="311"/>
      <c r="BJ314" s="311"/>
      <c r="BK314" s="311"/>
      <c r="BN314" s="314" t="s">
        <v>585</v>
      </c>
      <c r="BO314" s="314"/>
      <c r="BP314" s="314"/>
      <c r="BQ314" s="314"/>
      <c r="BR314" s="314"/>
      <c r="BS314" s="314"/>
      <c r="BT314" s="340">
        <v>663.86376706121257</v>
      </c>
      <c r="BU314" s="340"/>
    </row>
    <row r="315" spans="1:73" s="250" customFormat="1" ht="9" customHeight="1">
      <c r="A315" s="268"/>
      <c r="B315" s="325" t="s">
        <v>601</v>
      </c>
      <c r="C315" s="325"/>
      <c r="D315" s="325"/>
      <c r="E315" s="325"/>
      <c r="F315" s="325"/>
      <c r="G315" s="325"/>
      <c r="H315" s="322">
        <v>165.55851175750999</v>
      </c>
      <c r="I315" s="322"/>
      <c r="J315" s="322"/>
      <c r="K315" s="322"/>
      <c r="L315" s="322"/>
      <c r="M315" s="322">
        <v>-2102.2084809680659</v>
      </c>
      <c r="N315" s="322"/>
      <c r="O315" s="322"/>
      <c r="P315" s="322"/>
      <c r="Q315" s="326">
        <v>288.77176464302198</v>
      </c>
      <c r="R315" s="326"/>
      <c r="S315" s="326"/>
      <c r="T315" s="326"/>
      <c r="U315" s="322">
        <v>-1647.8782045675341</v>
      </c>
      <c r="V315" s="322"/>
      <c r="W315" s="322"/>
      <c r="X315" s="322"/>
      <c r="Y315" s="322"/>
      <c r="Z315" s="322"/>
      <c r="AA315" s="324" t="s">
        <v>0</v>
      </c>
      <c r="AB315" s="324"/>
      <c r="AC315" s="324"/>
      <c r="AF315" s="325" t="s">
        <v>601</v>
      </c>
      <c r="AG315" s="325"/>
      <c r="AH315" s="325"/>
      <c r="AI315" s="325"/>
      <c r="AJ315" s="325"/>
      <c r="AK315" s="325"/>
      <c r="AL315" s="325"/>
      <c r="AM315" s="322">
        <v>-1385.8057140518399</v>
      </c>
      <c r="AN315" s="322"/>
      <c r="AO315" s="322"/>
      <c r="AP315" s="322"/>
      <c r="AQ315" s="322"/>
      <c r="AR315" s="322"/>
      <c r="AS315" s="322">
        <v>-1621.8978209896179</v>
      </c>
      <c r="AT315" s="322"/>
      <c r="AU315" s="322"/>
      <c r="AV315" s="322"/>
      <c r="AW315" s="326">
        <v>0</v>
      </c>
      <c r="AX315" s="326"/>
      <c r="AY315" s="326"/>
      <c r="AZ315" s="326"/>
      <c r="BA315" s="322">
        <v>-3032.6231587386978</v>
      </c>
      <c r="BB315" s="322"/>
      <c r="BC315" s="322"/>
      <c r="BD315" s="322"/>
      <c r="BE315" s="322"/>
      <c r="BF315" s="322"/>
      <c r="BG315" s="322"/>
      <c r="BH315" s="324" t="s">
        <v>0</v>
      </c>
      <c r="BI315" s="324"/>
      <c r="BJ315" s="324"/>
      <c r="BK315" s="324"/>
      <c r="BN315" s="314" t="s">
        <v>586</v>
      </c>
      <c r="BO315" s="314"/>
      <c r="BP315" s="314"/>
      <c r="BQ315" s="314"/>
      <c r="BR315" s="314"/>
      <c r="BS315" s="314"/>
      <c r="BT315" s="341">
        <v>7.4998706210894701</v>
      </c>
      <c r="BU315" s="341"/>
    </row>
    <row r="316" spans="1:73" s="250" customFormat="1" ht="7.5" customHeight="1">
      <c r="A316" s="268"/>
      <c r="B316" s="308" t="s">
        <v>543</v>
      </c>
      <c r="C316" s="308"/>
      <c r="D316" s="308"/>
      <c r="E316" s="308"/>
      <c r="F316" s="308"/>
      <c r="G316" s="308"/>
      <c r="H316" s="306">
        <v>1050.000260706714</v>
      </c>
      <c r="I316" s="306"/>
      <c r="J316" s="306"/>
      <c r="K316" s="306"/>
      <c r="L316" s="306"/>
      <c r="M316" s="306">
        <v>2465.2489829773599</v>
      </c>
      <c r="N316" s="306"/>
      <c r="O316" s="306"/>
      <c r="P316" s="306"/>
      <c r="Q316" s="306">
        <v>2000.0004936595237</v>
      </c>
      <c r="R316" s="306"/>
      <c r="S316" s="306"/>
      <c r="T316" s="306"/>
      <c r="U316" s="306">
        <v>5515.2497373435981</v>
      </c>
      <c r="V316" s="306"/>
      <c r="W316" s="306"/>
      <c r="X316" s="306"/>
      <c r="Y316" s="306"/>
      <c r="Z316" s="306"/>
      <c r="AA316" s="307">
        <v>19.679336894549799</v>
      </c>
      <c r="AB316" s="307"/>
      <c r="AC316" s="307"/>
      <c r="AF316" s="308" t="s">
        <v>543</v>
      </c>
      <c r="AG316" s="308"/>
      <c r="AH316" s="308"/>
      <c r="AI316" s="308"/>
      <c r="AJ316" s="308"/>
      <c r="AK316" s="308"/>
      <c r="AL316" s="308"/>
      <c r="AM316" s="306">
        <v>0</v>
      </c>
      <c r="AN316" s="306"/>
      <c r="AO316" s="306"/>
      <c r="AP316" s="306"/>
      <c r="AQ316" s="306"/>
      <c r="AR316" s="306"/>
      <c r="AS316" s="306">
        <v>0</v>
      </c>
      <c r="AT316" s="306"/>
      <c r="AU316" s="306"/>
      <c r="AV316" s="306"/>
      <c r="AW316" s="306">
        <v>0</v>
      </c>
      <c r="AX316" s="306"/>
      <c r="AY316" s="306"/>
      <c r="AZ316" s="306"/>
      <c r="BA316" s="306">
        <v>0</v>
      </c>
      <c r="BB316" s="306"/>
      <c r="BC316" s="306"/>
      <c r="BD316" s="306"/>
      <c r="BE316" s="306"/>
      <c r="BF316" s="306"/>
      <c r="BG316" s="306"/>
      <c r="BH316" s="307">
        <v>0</v>
      </c>
      <c r="BI316" s="307"/>
      <c r="BJ316" s="307"/>
      <c r="BK316" s="307"/>
      <c r="BN316" s="334" t="s">
        <v>588</v>
      </c>
      <c r="BO316" s="334"/>
      <c r="BP316" s="334"/>
      <c r="BQ316" s="334"/>
      <c r="BR316" s="334"/>
      <c r="BS316" s="337">
        <v>24.959464840590641</v>
      </c>
      <c r="BT316" s="337"/>
      <c r="BU316" s="337"/>
    </row>
    <row r="317" spans="1:73" s="250" customFormat="1" ht="1.5" customHeight="1">
      <c r="A317" s="268"/>
      <c r="B317" s="308" t="s">
        <v>542</v>
      </c>
      <c r="C317" s="308"/>
      <c r="D317" s="308"/>
      <c r="E317" s="308"/>
      <c r="F317" s="308"/>
      <c r="G317" s="308"/>
      <c r="H317" s="306">
        <v>0</v>
      </c>
      <c r="I317" s="306"/>
      <c r="J317" s="306"/>
      <c r="K317" s="306"/>
      <c r="L317" s="306"/>
      <c r="M317" s="306">
        <v>6374.9671121850852</v>
      </c>
      <c r="N317" s="306"/>
      <c r="O317" s="306"/>
      <c r="P317" s="306"/>
      <c r="Q317" s="306">
        <v>0</v>
      </c>
      <c r="R317" s="306"/>
      <c r="S317" s="306"/>
      <c r="T317" s="306"/>
      <c r="U317" s="306">
        <v>6374.9671121850852</v>
      </c>
      <c r="V317" s="306"/>
      <c r="W317" s="306"/>
      <c r="X317" s="306"/>
      <c r="Y317" s="306"/>
      <c r="Z317" s="306"/>
      <c r="AA317" s="307">
        <v>22.746952806672098</v>
      </c>
      <c r="AB317" s="307"/>
      <c r="AC317" s="307"/>
      <c r="AF317" s="308" t="s">
        <v>542</v>
      </c>
      <c r="AG317" s="308"/>
      <c r="AH317" s="308"/>
      <c r="AI317" s="308"/>
      <c r="AJ317" s="308"/>
      <c r="AK317" s="308"/>
      <c r="AL317" s="308"/>
      <c r="AM317" s="306">
        <v>0</v>
      </c>
      <c r="AN317" s="306"/>
      <c r="AO317" s="306"/>
      <c r="AP317" s="306"/>
      <c r="AQ317" s="306"/>
      <c r="AR317" s="306"/>
      <c r="AS317" s="306">
        <v>0</v>
      </c>
      <c r="AT317" s="306"/>
      <c r="AU317" s="306"/>
      <c r="AV317" s="306"/>
      <c r="AW317" s="306">
        <v>0</v>
      </c>
      <c r="AX317" s="306"/>
      <c r="AY317" s="306"/>
      <c r="AZ317" s="306"/>
      <c r="BA317" s="306">
        <v>0</v>
      </c>
      <c r="BB317" s="306"/>
      <c r="BC317" s="306"/>
      <c r="BD317" s="306"/>
      <c r="BE317" s="306"/>
      <c r="BF317" s="306"/>
      <c r="BG317" s="306"/>
      <c r="BH317" s="307">
        <v>0</v>
      </c>
      <c r="BI317" s="307"/>
      <c r="BJ317" s="307"/>
      <c r="BK317" s="307"/>
      <c r="BN317" s="334"/>
      <c r="BO317" s="334"/>
      <c r="BP317" s="334"/>
      <c r="BQ317" s="334"/>
      <c r="BR317" s="334"/>
      <c r="BS317" s="337"/>
      <c r="BT317" s="337"/>
      <c r="BU317" s="337"/>
    </row>
    <row r="318" spans="1:73" s="250" customFormat="1" ht="6.75" customHeight="1">
      <c r="A318" s="268"/>
      <c r="B318" s="308"/>
      <c r="C318" s="308"/>
      <c r="D318" s="308"/>
      <c r="E318" s="308"/>
      <c r="F318" s="308"/>
      <c r="G318" s="308"/>
      <c r="H318" s="306"/>
      <c r="I318" s="306"/>
      <c r="J318" s="306"/>
      <c r="K318" s="306"/>
      <c r="L318" s="306"/>
      <c r="M318" s="306"/>
      <c r="N318" s="306"/>
      <c r="O318" s="306"/>
      <c r="P318" s="306"/>
      <c r="Q318" s="306"/>
      <c r="R318" s="306"/>
      <c r="S318" s="306"/>
      <c r="T318" s="306"/>
      <c r="U318" s="306"/>
      <c r="V318" s="306"/>
      <c r="W318" s="306"/>
      <c r="X318" s="306"/>
      <c r="Y318" s="306"/>
      <c r="Z318" s="306"/>
      <c r="AA318" s="307"/>
      <c r="AB318" s="307"/>
      <c r="AC318" s="307"/>
      <c r="AF318" s="308"/>
      <c r="AG318" s="308"/>
      <c r="AH318" s="308"/>
      <c r="AI318" s="308"/>
      <c r="AJ318" s="308"/>
      <c r="AK318" s="308"/>
      <c r="AL318" s="308"/>
      <c r="AM318" s="306"/>
      <c r="AN318" s="306"/>
      <c r="AO318" s="306"/>
      <c r="AP318" s="306"/>
      <c r="AQ318" s="306"/>
      <c r="AR318" s="306"/>
      <c r="AS318" s="306"/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6"/>
      <c r="BH318" s="307"/>
      <c r="BI318" s="307"/>
      <c r="BJ318" s="307"/>
      <c r="BK318" s="307"/>
      <c r="BN318" s="346" t="s">
        <v>589</v>
      </c>
      <c r="BO318" s="346"/>
      <c r="BP318" s="346"/>
      <c r="BQ318" s="346"/>
      <c r="BR318" s="346"/>
      <c r="BS318" s="348">
        <v>100</v>
      </c>
      <c r="BT318" s="348"/>
      <c r="BU318" s="348"/>
    </row>
    <row r="319" spans="1:73" s="250" customFormat="1" ht="1.5" customHeight="1">
      <c r="A319" s="268"/>
      <c r="B319" s="308" t="s">
        <v>602</v>
      </c>
      <c r="C319" s="308"/>
      <c r="D319" s="308"/>
      <c r="E319" s="308"/>
      <c r="F319" s="308"/>
      <c r="G319" s="308"/>
      <c r="H319" s="306">
        <v>1800.0001856532078</v>
      </c>
      <c r="I319" s="306"/>
      <c r="J319" s="306"/>
      <c r="K319" s="306"/>
      <c r="L319" s="306"/>
      <c r="M319" s="306">
        <v>2036.2989182619381</v>
      </c>
      <c r="N319" s="306"/>
      <c r="O319" s="306"/>
      <c r="P319" s="306"/>
      <c r="Q319" s="306">
        <v>0</v>
      </c>
      <c r="R319" s="306"/>
      <c r="S319" s="306"/>
      <c r="T319" s="306"/>
      <c r="U319" s="306">
        <v>3836.2991039151457</v>
      </c>
      <c r="V319" s="306"/>
      <c r="W319" s="306"/>
      <c r="X319" s="306"/>
      <c r="Y319" s="306"/>
      <c r="Z319" s="306"/>
      <c r="AA319" s="307">
        <v>13.6885591930725</v>
      </c>
      <c r="AB319" s="307"/>
      <c r="AC319" s="307"/>
      <c r="AF319" s="308" t="s">
        <v>602</v>
      </c>
      <c r="AG319" s="308"/>
      <c r="AH319" s="308"/>
      <c r="AI319" s="308"/>
      <c r="AJ319" s="308"/>
      <c r="AK319" s="308"/>
      <c r="AL319" s="308"/>
      <c r="AM319" s="306">
        <v>270.00002921283794</v>
      </c>
      <c r="AN319" s="306"/>
      <c r="AO319" s="306"/>
      <c r="AP319" s="306"/>
      <c r="AQ319" s="306"/>
      <c r="AR319" s="306"/>
      <c r="AS319" s="306">
        <v>170.15343183610599</v>
      </c>
      <c r="AT319" s="306"/>
      <c r="AU319" s="306"/>
      <c r="AV319" s="306"/>
      <c r="AW319" s="306">
        <v>0</v>
      </c>
      <c r="AX319" s="306"/>
      <c r="AY319" s="306"/>
      <c r="AZ319" s="306"/>
      <c r="BA319" s="306">
        <v>440.15346104894394</v>
      </c>
      <c r="BB319" s="306"/>
      <c r="BC319" s="306"/>
      <c r="BD319" s="306"/>
      <c r="BE319" s="306"/>
      <c r="BF319" s="306"/>
      <c r="BG319" s="306"/>
      <c r="BH319" s="307">
        <v>-9.7408991632081605</v>
      </c>
      <c r="BI319" s="307"/>
      <c r="BJ319" s="307"/>
      <c r="BK319" s="307"/>
      <c r="BN319" s="346"/>
      <c r="BO319" s="346"/>
      <c r="BP319" s="346"/>
      <c r="BQ319" s="346"/>
      <c r="BR319" s="346"/>
      <c r="BS319" s="348"/>
      <c r="BT319" s="348"/>
      <c r="BU319" s="348"/>
    </row>
    <row r="320" spans="1:73" s="250" customFormat="1" ht="6.75" customHeight="1">
      <c r="A320" s="268"/>
      <c r="B320" s="308"/>
      <c r="C320" s="308"/>
      <c r="D320" s="308"/>
      <c r="E320" s="308"/>
      <c r="F320" s="308"/>
      <c r="G320" s="308"/>
      <c r="H320" s="306"/>
      <c r="I320" s="306"/>
      <c r="J320" s="306"/>
      <c r="K320" s="306"/>
      <c r="L320" s="306"/>
      <c r="M320" s="306"/>
      <c r="N320" s="306"/>
      <c r="O320" s="306"/>
      <c r="P320" s="306"/>
      <c r="Q320" s="306"/>
      <c r="R320" s="306"/>
      <c r="S320" s="306"/>
      <c r="T320" s="306"/>
      <c r="U320" s="306"/>
      <c r="V320" s="306"/>
      <c r="W320" s="306"/>
      <c r="X320" s="306"/>
      <c r="Y320" s="306"/>
      <c r="Z320" s="306"/>
      <c r="AA320" s="307"/>
      <c r="AB320" s="307"/>
      <c r="AC320" s="307"/>
      <c r="AF320" s="308"/>
      <c r="AG320" s="308"/>
      <c r="AH320" s="308"/>
      <c r="AI320" s="308"/>
      <c r="AJ320" s="308"/>
      <c r="AK320" s="308"/>
      <c r="AL320" s="308"/>
      <c r="AM320" s="306"/>
      <c r="AN320" s="306"/>
      <c r="AO320" s="306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6"/>
      <c r="BH320" s="307"/>
      <c r="BI320" s="307"/>
      <c r="BJ320" s="307"/>
      <c r="BK320" s="307"/>
    </row>
    <row r="321" spans="1:72" s="250" customFormat="1" ht="3" customHeight="1">
      <c r="A321" s="268"/>
      <c r="B321" s="325" t="s">
        <v>603</v>
      </c>
      <c r="C321" s="325"/>
      <c r="D321" s="325"/>
      <c r="E321" s="325"/>
      <c r="F321" s="325"/>
      <c r="G321" s="325"/>
      <c r="H321" s="322">
        <v>2850.0004463599198</v>
      </c>
      <c r="I321" s="322"/>
      <c r="J321" s="322"/>
      <c r="K321" s="322"/>
      <c r="L321" s="322"/>
      <c r="M321" s="322">
        <v>10876.51501342438</v>
      </c>
      <c r="N321" s="322"/>
      <c r="O321" s="322"/>
      <c r="P321" s="322"/>
      <c r="Q321" s="322">
        <v>2000.0004936595201</v>
      </c>
      <c r="R321" s="322"/>
      <c r="S321" s="322"/>
      <c r="T321" s="322"/>
      <c r="U321" s="322">
        <v>15726.51595344383</v>
      </c>
      <c r="V321" s="322"/>
      <c r="W321" s="322"/>
      <c r="X321" s="322"/>
      <c r="Y321" s="322"/>
      <c r="Z321" s="322"/>
      <c r="AA321" s="324" t="s">
        <v>0</v>
      </c>
      <c r="AB321" s="324"/>
      <c r="AC321" s="324"/>
      <c r="AF321" s="325" t="s">
        <v>603</v>
      </c>
      <c r="AG321" s="325"/>
      <c r="AH321" s="325"/>
      <c r="AI321" s="325"/>
      <c r="AJ321" s="325"/>
      <c r="AK321" s="325"/>
      <c r="AL321" s="325"/>
      <c r="AM321" s="322">
        <v>270.000029212838</v>
      </c>
      <c r="AN321" s="322"/>
      <c r="AO321" s="322"/>
      <c r="AP321" s="322"/>
      <c r="AQ321" s="322"/>
      <c r="AR321" s="322"/>
      <c r="AS321" s="322">
        <v>170.15343183610599</v>
      </c>
      <c r="AT321" s="322"/>
      <c r="AU321" s="322"/>
      <c r="AV321" s="322"/>
      <c r="AW321" s="322">
        <v>0</v>
      </c>
      <c r="AX321" s="322"/>
      <c r="AY321" s="322"/>
      <c r="AZ321" s="322"/>
      <c r="BA321" s="322">
        <v>440.153461048944</v>
      </c>
      <c r="BB321" s="322"/>
      <c r="BC321" s="322"/>
      <c r="BD321" s="322"/>
      <c r="BE321" s="322"/>
      <c r="BF321" s="322"/>
      <c r="BG321" s="322"/>
      <c r="BH321" s="324" t="s">
        <v>0</v>
      </c>
      <c r="BI321" s="324"/>
      <c r="BJ321" s="324"/>
      <c r="BK321" s="324"/>
    </row>
    <row r="322" spans="1:72" s="250" customFormat="1" ht="6" customHeight="1">
      <c r="A322" s="268"/>
      <c r="B322" s="325"/>
      <c r="C322" s="325"/>
      <c r="D322" s="325"/>
      <c r="E322" s="325"/>
      <c r="F322" s="325"/>
      <c r="G322" s="325"/>
      <c r="H322" s="322"/>
      <c r="I322" s="322"/>
      <c r="J322" s="322"/>
      <c r="K322" s="322"/>
      <c r="L322" s="322"/>
      <c r="M322" s="322"/>
      <c r="N322" s="322"/>
      <c r="O322" s="322"/>
      <c r="P322" s="322"/>
      <c r="Q322" s="322"/>
      <c r="R322" s="322"/>
      <c r="S322" s="322"/>
      <c r="T322" s="322"/>
      <c r="U322" s="322"/>
      <c r="V322" s="322"/>
      <c r="W322" s="322"/>
      <c r="X322" s="322"/>
      <c r="Y322" s="322"/>
      <c r="Z322" s="322"/>
      <c r="AA322" s="324"/>
      <c r="AB322" s="324"/>
      <c r="AC322" s="324"/>
      <c r="AF322" s="325"/>
      <c r="AG322" s="325"/>
      <c r="AH322" s="325"/>
      <c r="AI322" s="325"/>
      <c r="AJ322" s="325"/>
      <c r="AK322" s="325"/>
      <c r="AL322" s="325"/>
      <c r="AM322" s="322"/>
      <c r="AN322" s="322"/>
      <c r="AO322" s="322"/>
      <c r="AP322" s="322"/>
      <c r="AQ322" s="322"/>
      <c r="AR322" s="322"/>
      <c r="AS322" s="322"/>
      <c r="AT322" s="322"/>
      <c r="AU322" s="322"/>
      <c r="AV322" s="322"/>
      <c r="AW322" s="322"/>
      <c r="AX322" s="322"/>
      <c r="AY322" s="322"/>
      <c r="AZ322" s="322"/>
      <c r="BA322" s="322"/>
      <c r="BB322" s="322"/>
      <c r="BC322" s="322"/>
      <c r="BD322" s="322"/>
      <c r="BE322" s="322"/>
      <c r="BF322" s="322"/>
      <c r="BG322" s="322"/>
      <c r="BH322" s="324"/>
      <c r="BI322" s="324"/>
      <c r="BJ322" s="324"/>
      <c r="BK322" s="324"/>
      <c r="BO322" s="320" t="s">
        <v>604</v>
      </c>
      <c r="BP322" s="320"/>
      <c r="BQ322" s="320"/>
      <c r="BR322" s="320"/>
      <c r="BS322" s="320"/>
      <c r="BT322" s="320"/>
    </row>
    <row r="323" spans="1:72" s="250" customFormat="1" ht="5.25" customHeight="1">
      <c r="A323" s="268"/>
      <c r="B323" s="308" t="s">
        <v>605</v>
      </c>
      <c r="C323" s="308"/>
      <c r="D323" s="308"/>
      <c r="E323" s="308"/>
      <c r="F323" s="308"/>
      <c r="G323" s="308"/>
      <c r="H323" s="306">
        <v>0</v>
      </c>
      <c r="I323" s="306"/>
      <c r="J323" s="306"/>
      <c r="K323" s="306"/>
      <c r="L323" s="306"/>
      <c r="M323" s="306">
        <v>0</v>
      </c>
      <c r="N323" s="306"/>
      <c r="O323" s="306"/>
      <c r="P323" s="306"/>
      <c r="Q323" s="306">
        <v>0</v>
      </c>
      <c r="R323" s="306"/>
      <c r="S323" s="306"/>
      <c r="T323" s="306"/>
      <c r="U323" s="306">
        <v>0</v>
      </c>
      <c r="V323" s="306"/>
      <c r="W323" s="306"/>
      <c r="X323" s="306"/>
      <c r="Y323" s="306"/>
      <c r="Z323" s="306"/>
      <c r="AA323" s="307">
        <v>0</v>
      </c>
      <c r="AB323" s="307"/>
      <c r="AC323" s="307"/>
      <c r="AF323" s="308" t="s">
        <v>605</v>
      </c>
      <c r="AG323" s="308"/>
      <c r="AH323" s="308"/>
      <c r="AI323" s="308"/>
      <c r="AJ323" s="308"/>
      <c r="AK323" s="308"/>
      <c r="AL323" s="308"/>
      <c r="AM323" s="306">
        <v>0</v>
      </c>
      <c r="AN323" s="306"/>
      <c r="AO323" s="306"/>
      <c r="AP323" s="306"/>
      <c r="AQ323" s="306"/>
      <c r="AR323" s="306"/>
      <c r="AS323" s="306">
        <v>0</v>
      </c>
      <c r="AT323" s="306"/>
      <c r="AU323" s="306"/>
      <c r="AV323" s="306"/>
      <c r="AW323" s="306">
        <v>0</v>
      </c>
      <c r="AX323" s="306"/>
      <c r="AY323" s="306"/>
      <c r="AZ323" s="306"/>
      <c r="BA323" s="306">
        <v>0</v>
      </c>
      <c r="BB323" s="306"/>
      <c r="BC323" s="306"/>
      <c r="BD323" s="306"/>
      <c r="BE323" s="306"/>
      <c r="BF323" s="306"/>
      <c r="BG323" s="306"/>
      <c r="BH323" s="307">
        <v>0</v>
      </c>
      <c r="BI323" s="307"/>
      <c r="BJ323" s="307"/>
      <c r="BK323" s="307"/>
      <c r="BO323" s="320"/>
      <c r="BP323" s="320"/>
      <c r="BQ323" s="320"/>
      <c r="BR323" s="320"/>
      <c r="BS323" s="320"/>
      <c r="BT323" s="320"/>
    </row>
    <row r="324" spans="1:72" s="250" customFormat="1" ht="3" customHeight="1">
      <c r="A324" s="268"/>
      <c r="B324" s="308"/>
      <c r="C324" s="308"/>
      <c r="D324" s="308"/>
      <c r="E324" s="308"/>
      <c r="F324" s="308"/>
      <c r="G324" s="308"/>
      <c r="H324" s="306"/>
      <c r="I324" s="306"/>
      <c r="J324" s="306"/>
      <c r="K324" s="306"/>
      <c r="L324" s="306"/>
      <c r="M324" s="306"/>
      <c r="N324" s="306"/>
      <c r="O324" s="306"/>
      <c r="P324" s="306"/>
      <c r="Q324" s="306"/>
      <c r="R324" s="306"/>
      <c r="S324" s="306"/>
      <c r="T324" s="306"/>
      <c r="U324" s="306"/>
      <c r="V324" s="306"/>
      <c r="W324" s="306"/>
      <c r="X324" s="306"/>
      <c r="Y324" s="306"/>
      <c r="Z324" s="306"/>
      <c r="AA324" s="307"/>
      <c r="AB324" s="307"/>
      <c r="AC324" s="307"/>
      <c r="AF324" s="308"/>
      <c r="AG324" s="308"/>
      <c r="AH324" s="308"/>
      <c r="AI324" s="308"/>
      <c r="AJ324" s="308"/>
      <c r="AK324" s="308"/>
      <c r="AL324" s="308"/>
      <c r="AM324" s="306"/>
      <c r="AN324" s="306"/>
      <c r="AO324" s="306"/>
      <c r="AP324" s="306"/>
      <c r="AQ324" s="306"/>
      <c r="AR324" s="306"/>
      <c r="AS324" s="306"/>
      <c r="AT324" s="306"/>
      <c r="AU324" s="306"/>
      <c r="AV324" s="306"/>
      <c r="AW324" s="306"/>
      <c r="AX324" s="306"/>
      <c r="AY324" s="306"/>
      <c r="AZ324" s="306"/>
      <c r="BA324" s="306"/>
      <c r="BB324" s="306"/>
      <c r="BC324" s="306"/>
      <c r="BD324" s="306"/>
      <c r="BE324" s="306"/>
      <c r="BF324" s="306"/>
      <c r="BG324" s="306"/>
      <c r="BH324" s="307"/>
      <c r="BI324" s="307"/>
      <c r="BJ324" s="307"/>
      <c r="BK324" s="307"/>
      <c r="BO324" s="321" t="s">
        <v>606</v>
      </c>
      <c r="BP324" s="321"/>
      <c r="BQ324" s="321"/>
      <c r="BR324" s="321"/>
      <c r="BS324" s="321"/>
      <c r="BT324" s="321"/>
    </row>
    <row r="325" spans="1:72" s="250" customFormat="1" ht="6.75" customHeight="1">
      <c r="A325" s="268"/>
      <c r="B325" s="308" t="s">
        <v>607</v>
      </c>
      <c r="C325" s="308"/>
      <c r="D325" s="308"/>
      <c r="E325" s="308"/>
      <c r="F325" s="308"/>
      <c r="G325" s="308"/>
      <c r="H325" s="306">
        <v>0</v>
      </c>
      <c r="I325" s="306"/>
      <c r="J325" s="306"/>
      <c r="K325" s="306"/>
      <c r="L325" s="306"/>
      <c r="M325" s="306">
        <v>0</v>
      </c>
      <c r="N325" s="306"/>
      <c r="O325" s="306"/>
      <c r="P325" s="306"/>
      <c r="Q325" s="306">
        <v>0</v>
      </c>
      <c r="R325" s="306"/>
      <c r="S325" s="306"/>
      <c r="T325" s="306"/>
      <c r="U325" s="306">
        <v>0</v>
      </c>
      <c r="V325" s="306"/>
      <c r="W325" s="306"/>
      <c r="X325" s="306"/>
      <c r="Y325" s="306"/>
      <c r="Z325" s="306"/>
      <c r="AA325" s="307">
        <v>0</v>
      </c>
      <c r="AB325" s="307"/>
      <c r="AC325" s="307"/>
      <c r="AF325" s="308" t="s">
        <v>607</v>
      </c>
      <c r="AG325" s="308"/>
      <c r="AH325" s="308"/>
      <c r="AI325" s="308"/>
      <c r="AJ325" s="308"/>
      <c r="AK325" s="308"/>
      <c r="AL325" s="308"/>
      <c r="AM325" s="306">
        <v>0</v>
      </c>
      <c r="AN325" s="306"/>
      <c r="AO325" s="306"/>
      <c r="AP325" s="306"/>
      <c r="AQ325" s="306"/>
      <c r="AR325" s="306"/>
      <c r="AS325" s="306">
        <v>0</v>
      </c>
      <c r="AT325" s="306"/>
      <c r="AU325" s="306"/>
      <c r="AV325" s="306"/>
      <c r="AW325" s="306">
        <v>0</v>
      </c>
      <c r="AX325" s="306"/>
      <c r="AY325" s="306"/>
      <c r="AZ325" s="306"/>
      <c r="BA325" s="306">
        <v>0</v>
      </c>
      <c r="BB325" s="306"/>
      <c r="BC325" s="306"/>
      <c r="BD325" s="306"/>
      <c r="BE325" s="306"/>
      <c r="BF325" s="306"/>
      <c r="BG325" s="306"/>
      <c r="BH325" s="307">
        <v>0</v>
      </c>
      <c r="BI325" s="307"/>
      <c r="BJ325" s="307"/>
      <c r="BK325" s="307"/>
      <c r="BO325" s="321"/>
      <c r="BP325" s="321"/>
      <c r="BQ325" s="321"/>
      <c r="BR325" s="321"/>
      <c r="BS325" s="321"/>
      <c r="BT325" s="321"/>
    </row>
    <row r="326" spans="1:72" s="250" customFormat="1" ht="0.75" customHeight="1">
      <c r="A326" s="268"/>
      <c r="B326" s="308"/>
      <c r="C326" s="308"/>
      <c r="D326" s="308"/>
      <c r="E326" s="308"/>
      <c r="F326" s="308"/>
      <c r="G326" s="308"/>
      <c r="H326" s="306"/>
      <c r="I326" s="306"/>
      <c r="J326" s="306"/>
      <c r="K326" s="306"/>
      <c r="L326" s="306"/>
      <c r="M326" s="306"/>
      <c r="N326" s="306"/>
      <c r="O326" s="306"/>
      <c r="P326" s="306"/>
      <c r="Q326" s="306"/>
      <c r="R326" s="306"/>
      <c r="S326" s="306"/>
      <c r="T326" s="306"/>
      <c r="U326" s="306"/>
      <c r="V326" s="306"/>
      <c r="W326" s="306"/>
      <c r="X326" s="306"/>
      <c r="Y326" s="306"/>
      <c r="Z326" s="306"/>
      <c r="AA326" s="307"/>
      <c r="AB326" s="307"/>
      <c r="AC326" s="307"/>
      <c r="AF326" s="308"/>
      <c r="AG326" s="308"/>
      <c r="AH326" s="308"/>
      <c r="AI326" s="308"/>
      <c r="AJ326" s="308"/>
      <c r="AK326" s="308"/>
      <c r="AL326" s="308"/>
      <c r="AM326" s="306"/>
      <c r="AN326" s="306"/>
      <c r="AO326" s="306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6"/>
      <c r="BH326" s="307"/>
      <c r="BI326" s="307"/>
      <c r="BJ326" s="307"/>
      <c r="BK326" s="307"/>
      <c r="BO326" s="309" t="s">
        <v>548</v>
      </c>
      <c r="BP326" s="309"/>
      <c r="BQ326" s="309"/>
      <c r="BR326" s="315">
        <v>0</v>
      </c>
      <c r="BS326" s="315"/>
      <c r="BT326" s="315"/>
    </row>
    <row r="327" spans="1:72" s="250" customFormat="1" ht="8.25" customHeight="1">
      <c r="A327" s="268"/>
      <c r="B327" s="308" t="s">
        <v>608</v>
      </c>
      <c r="C327" s="308"/>
      <c r="D327" s="308"/>
      <c r="E327" s="308"/>
      <c r="F327" s="308"/>
      <c r="G327" s="308"/>
      <c r="H327" s="306">
        <v>0</v>
      </c>
      <c r="I327" s="306"/>
      <c r="J327" s="306"/>
      <c r="K327" s="306"/>
      <c r="L327" s="306"/>
      <c r="M327" s="306">
        <v>682.66214196342594</v>
      </c>
      <c r="N327" s="306"/>
      <c r="O327" s="306"/>
      <c r="P327" s="306"/>
      <c r="Q327" s="306">
        <v>0</v>
      </c>
      <c r="R327" s="306"/>
      <c r="S327" s="306"/>
      <c r="T327" s="306"/>
      <c r="U327" s="306">
        <v>682.66214196342594</v>
      </c>
      <c r="V327" s="306"/>
      <c r="W327" s="306"/>
      <c r="X327" s="306"/>
      <c r="Y327" s="306"/>
      <c r="Z327" s="306"/>
      <c r="AA327" s="307">
        <v>2.4358531193772999</v>
      </c>
      <c r="AB327" s="307"/>
      <c r="AC327" s="307"/>
      <c r="AF327" s="308" t="s">
        <v>608</v>
      </c>
      <c r="AG327" s="308"/>
      <c r="AH327" s="308"/>
      <c r="AI327" s="308"/>
      <c r="AJ327" s="308"/>
      <c r="AK327" s="308"/>
      <c r="AL327" s="308"/>
      <c r="AM327" s="306">
        <v>0</v>
      </c>
      <c r="AN327" s="306"/>
      <c r="AO327" s="306"/>
      <c r="AP327" s="306"/>
      <c r="AQ327" s="306"/>
      <c r="AR327" s="306"/>
      <c r="AS327" s="306">
        <v>-1921.2495119677799</v>
      </c>
      <c r="AT327" s="306"/>
      <c r="AU327" s="306"/>
      <c r="AV327" s="306"/>
      <c r="AW327" s="306">
        <v>0</v>
      </c>
      <c r="AX327" s="306"/>
      <c r="AY327" s="306"/>
      <c r="AZ327" s="306"/>
      <c r="BA327" s="306">
        <v>-1921.2495119677799</v>
      </c>
      <c r="BB327" s="306"/>
      <c r="BC327" s="306"/>
      <c r="BD327" s="306"/>
      <c r="BE327" s="306"/>
      <c r="BF327" s="306"/>
      <c r="BG327" s="306"/>
      <c r="BH327" s="307">
        <v>42.5185745872392</v>
      </c>
      <c r="BI327" s="307"/>
      <c r="BJ327" s="307"/>
      <c r="BK327" s="307"/>
      <c r="BO327" s="309"/>
      <c r="BP327" s="309"/>
      <c r="BQ327" s="309"/>
      <c r="BR327" s="315"/>
      <c r="BS327" s="315"/>
      <c r="BT327" s="315"/>
    </row>
    <row r="328" spans="1:72" s="250" customFormat="1" ht="0.75" customHeight="1">
      <c r="A328" s="268"/>
      <c r="B328" s="308" t="s">
        <v>609</v>
      </c>
      <c r="C328" s="308"/>
      <c r="D328" s="308"/>
      <c r="E328" s="308"/>
      <c r="F328" s="308"/>
      <c r="G328" s="308"/>
      <c r="H328" s="306">
        <v>0</v>
      </c>
      <c r="I328" s="306"/>
      <c r="J328" s="306"/>
      <c r="K328" s="306"/>
      <c r="L328" s="306"/>
      <c r="M328" s="306">
        <v>0</v>
      </c>
      <c r="N328" s="306"/>
      <c r="O328" s="306"/>
      <c r="P328" s="306"/>
      <c r="Q328" s="306">
        <v>0</v>
      </c>
      <c r="R328" s="306"/>
      <c r="S328" s="306"/>
      <c r="T328" s="306"/>
      <c r="U328" s="306">
        <v>0</v>
      </c>
      <c r="V328" s="306"/>
      <c r="W328" s="306"/>
      <c r="X328" s="306"/>
      <c r="Y328" s="306"/>
      <c r="Z328" s="306"/>
      <c r="AA328" s="307">
        <v>0</v>
      </c>
      <c r="AB328" s="307"/>
      <c r="AC328" s="307"/>
      <c r="AF328" s="308" t="s">
        <v>609</v>
      </c>
      <c r="AG328" s="308"/>
      <c r="AH328" s="308"/>
      <c r="AI328" s="308"/>
      <c r="AJ328" s="308"/>
      <c r="AK328" s="308"/>
      <c r="AL328" s="308"/>
      <c r="AM328" s="306">
        <v>0</v>
      </c>
      <c r="AN328" s="306"/>
      <c r="AO328" s="306"/>
      <c r="AP328" s="306"/>
      <c r="AQ328" s="306"/>
      <c r="AR328" s="306"/>
      <c r="AS328" s="306">
        <v>0</v>
      </c>
      <c r="AT328" s="306"/>
      <c r="AU328" s="306"/>
      <c r="AV328" s="306"/>
      <c r="AW328" s="306">
        <v>0</v>
      </c>
      <c r="AX328" s="306"/>
      <c r="AY328" s="306"/>
      <c r="AZ328" s="306"/>
      <c r="BA328" s="306">
        <v>0</v>
      </c>
      <c r="BB328" s="306"/>
      <c r="BC328" s="306"/>
      <c r="BD328" s="306"/>
      <c r="BE328" s="306"/>
      <c r="BF328" s="306"/>
      <c r="BG328" s="306"/>
      <c r="BH328" s="307">
        <v>0</v>
      </c>
      <c r="BI328" s="307"/>
      <c r="BJ328" s="307"/>
      <c r="BK328" s="307"/>
      <c r="BO328" s="309"/>
      <c r="BP328" s="309"/>
      <c r="BQ328" s="309"/>
      <c r="BR328" s="315"/>
      <c r="BS328" s="315"/>
      <c r="BT328" s="315"/>
    </row>
    <row r="329" spans="1:72" s="250" customFormat="1" ht="6.75" customHeight="1">
      <c r="A329" s="268"/>
      <c r="B329" s="308"/>
      <c r="C329" s="308"/>
      <c r="D329" s="308"/>
      <c r="E329" s="308"/>
      <c r="F329" s="308"/>
      <c r="G329" s="308"/>
      <c r="H329" s="306"/>
      <c r="I329" s="306"/>
      <c r="J329" s="306"/>
      <c r="K329" s="306"/>
      <c r="L329" s="306"/>
      <c r="M329" s="306"/>
      <c r="N329" s="306"/>
      <c r="O329" s="306"/>
      <c r="P329" s="306"/>
      <c r="Q329" s="306"/>
      <c r="R329" s="306"/>
      <c r="S329" s="306"/>
      <c r="T329" s="306"/>
      <c r="U329" s="306"/>
      <c r="V329" s="306"/>
      <c r="W329" s="306"/>
      <c r="X329" s="306"/>
      <c r="Y329" s="306"/>
      <c r="Z329" s="306"/>
      <c r="AA329" s="307"/>
      <c r="AB329" s="307"/>
      <c r="AC329" s="307"/>
      <c r="AF329" s="308"/>
      <c r="AG329" s="308"/>
      <c r="AH329" s="308"/>
      <c r="AI329" s="308"/>
      <c r="AJ329" s="308"/>
      <c r="AK329" s="308"/>
      <c r="AL329" s="308"/>
      <c r="AM329" s="306"/>
      <c r="AN329" s="306"/>
      <c r="AO329" s="306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6"/>
      <c r="BH329" s="307"/>
      <c r="BI329" s="307"/>
      <c r="BJ329" s="307"/>
      <c r="BK329" s="307"/>
      <c r="BO329" s="309" t="s">
        <v>587</v>
      </c>
      <c r="BP329" s="309"/>
      <c r="BQ329" s="309"/>
      <c r="BR329" s="315">
        <v>0</v>
      </c>
      <c r="BS329" s="315"/>
      <c r="BT329" s="315"/>
    </row>
    <row r="330" spans="1:72" s="250" customFormat="1" ht="3.75" customHeight="1">
      <c r="A330" s="268"/>
      <c r="B330" s="308" t="s">
        <v>610</v>
      </c>
      <c r="C330" s="308"/>
      <c r="D330" s="308"/>
      <c r="E330" s="308"/>
      <c r="F330" s="308"/>
      <c r="G330" s="308"/>
      <c r="H330" s="306">
        <v>0</v>
      </c>
      <c r="I330" s="306"/>
      <c r="J330" s="306"/>
      <c r="K330" s="306"/>
      <c r="L330" s="306"/>
      <c r="M330" s="306">
        <v>0</v>
      </c>
      <c r="N330" s="306"/>
      <c r="O330" s="306"/>
      <c r="P330" s="306"/>
      <c r="Q330" s="306">
        <v>0</v>
      </c>
      <c r="R330" s="306"/>
      <c r="S330" s="306"/>
      <c r="T330" s="306"/>
      <c r="U330" s="306">
        <v>0</v>
      </c>
      <c r="V330" s="306"/>
      <c r="W330" s="306"/>
      <c r="X330" s="306"/>
      <c r="Y330" s="306"/>
      <c r="Z330" s="306"/>
      <c r="AA330" s="307">
        <v>0</v>
      </c>
      <c r="AB330" s="307"/>
      <c r="AC330" s="307"/>
      <c r="AF330" s="308" t="s">
        <v>610</v>
      </c>
      <c r="AG330" s="308"/>
      <c r="AH330" s="308"/>
      <c r="AI330" s="308"/>
      <c r="AJ330" s="308"/>
      <c r="AK330" s="308"/>
      <c r="AL330" s="308"/>
      <c r="AM330" s="306">
        <v>0</v>
      </c>
      <c r="AN330" s="306"/>
      <c r="AO330" s="306"/>
      <c r="AP330" s="306"/>
      <c r="AQ330" s="306"/>
      <c r="AR330" s="306"/>
      <c r="AS330" s="306">
        <v>0</v>
      </c>
      <c r="AT330" s="306"/>
      <c r="AU330" s="306"/>
      <c r="AV330" s="306"/>
      <c r="AW330" s="306">
        <v>0</v>
      </c>
      <c r="AX330" s="306"/>
      <c r="AY330" s="306"/>
      <c r="AZ330" s="306"/>
      <c r="BA330" s="306">
        <v>0</v>
      </c>
      <c r="BB330" s="306"/>
      <c r="BC330" s="306"/>
      <c r="BD330" s="306"/>
      <c r="BE330" s="306"/>
      <c r="BF330" s="306"/>
      <c r="BG330" s="306"/>
      <c r="BH330" s="307">
        <v>0</v>
      </c>
      <c r="BI330" s="307"/>
      <c r="BJ330" s="307"/>
      <c r="BK330" s="307"/>
      <c r="BO330" s="309"/>
      <c r="BP330" s="309"/>
      <c r="BQ330" s="309"/>
      <c r="BR330" s="315"/>
      <c r="BS330" s="315"/>
      <c r="BT330" s="315"/>
    </row>
    <row r="331" spans="1:72" s="250" customFormat="1" ht="4.5" customHeight="1">
      <c r="A331" s="268"/>
      <c r="B331" s="308"/>
      <c r="C331" s="308"/>
      <c r="D331" s="308"/>
      <c r="E331" s="308"/>
      <c r="F331" s="308"/>
      <c r="G331" s="308"/>
      <c r="H331" s="306"/>
      <c r="I331" s="306"/>
      <c r="J331" s="306"/>
      <c r="K331" s="306"/>
      <c r="L331" s="306"/>
      <c r="M331" s="306"/>
      <c r="N331" s="306"/>
      <c r="O331" s="306"/>
      <c r="P331" s="306"/>
      <c r="Q331" s="306"/>
      <c r="R331" s="306"/>
      <c r="S331" s="306"/>
      <c r="T331" s="306"/>
      <c r="U331" s="306"/>
      <c r="V331" s="306"/>
      <c r="W331" s="306"/>
      <c r="X331" s="306"/>
      <c r="Y331" s="306"/>
      <c r="Z331" s="306"/>
      <c r="AA331" s="307"/>
      <c r="AB331" s="307"/>
      <c r="AC331" s="307"/>
      <c r="AF331" s="308"/>
      <c r="AG331" s="308"/>
      <c r="AH331" s="308"/>
      <c r="AI331" s="308"/>
      <c r="AJ331" s="308"/>
      <c r="AK331" s="308"/>
      <c r="AL331" s="308"/>
      <c r="AM331" s="306"/>
      <c r="AN331" s="306"/>
      <c r="AO331" s="306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6"/>
      <c r="BH331" s="307"/>
      <c r="BI331" s="307"/>
      <c r="BJ331" s="307"/>
      <c r="BK331" s="307"/>
      <c r="BO331" s="309" t="s">
        <v>608</v>
      </c>
      <c r="BP331" s="309"/>
      <c r="BQ331" s="309"/>
      <c r="BR331" s="315">
        <v>1030.8999888962096</v>
      </c>
      <c r="BS331" s="315"/>
      <c r="BT331" s="315"/>
    </row>
    <row r="332" spans="1:72" s="250" customFormat="1" ht="5.25" customHeight="1">
      <c r="A332" s="268"/>
      <c r="B332" s="308" t="s">
        <v>611</v>
      </c>
      <c r="C332" s="308"/>
      <c r="D332" s="308"/>
      <c r="E332" s="308"/>
      <c r="F332" s="308"/>
      <c r="G332" s="308"/>
      <c r="H332" s="306">
        <v>0</v>
      </c>
      <c r="I332" s="306"/>
      <c r="J332" s="306"/>
      <c r="K332" s="306"/>
      <c r="L332" s="306"/>
      <c r="M332" s="306">
        <v>0</v>
      </c>
      <c r="N332" s="306"/>
      <c r="O332" s="306"/>
      <c r="P332" s="306"/>
      <c r="Q332" s="306">
        <v>0</v>
      </c>
      <c r="R332" s="306"/>
      <c r="S332" s="306"/>
      <c r="T332" s="306"/>
      <c r="U332" s="306">
        <v>0</v>
      </c>
      <c r="V332" s="306"/>
      <c r="W332" s="306"/>
      <c r="X332" s="306"/>
      <c r="Y332" s="306"/>
      <c r="Z332" s="306"/>
      <c r="AA332" s="307">
        <v>0</v>
      </c>
      <c r="AB332" s="307"/>
      <c r="AC332" s="307"/>
      <c r="AF332" s="308" t="s">
        <v>611</v>
      </c>
      <c r="AG332" s="308"/>
      <c r="AH332" s="308"/>
      <c r="AI332" s="308"/>
      <c r="AJ332" s="308"/>
      <c r="AK332" s="308"/>
      <c r="AL332" s="308"/>
      <c r="AM332" s="306">
        <v>0</v>
      </c>
      <c r="AN332" s="306"/>
      <c r="AO332" s="306"/>
      <c r="AP332" s="306"/>
      <c r="AQ332" s="306"/>
      <c r="AR332" s="306"/>
      <c r="AS332" s="306">
        <v>0</v>
      </c>
      <c r="AT332" s="306"/>
      <c r="AU332" s="306"/>
      <c r="AV332" s="306"/>
      <c r="AW332" s="306">
        <v>0</v>
      </c>
      <c r="AX332" s="306"/>
      <c r="AY332" s="306"/>
      <c r="AZ332" s="306"/>
      <c r="BA332" s="306">
        <v>0</v>
      </c>
      <c r="BB332" s="306"/>
      <c r="BC332" s="306"/>
      <c r="BD332" s="306"/>
      <c r="BE332" s="306"/>
      <c r="BF332" s="306"/>
      <c r="BG332" s="306"/>
      <c r="BH332" s="307">
        <v>0</v>
      </c>
      <c r="BI332" s="307"/>
      <c r="BJ332" s="307"/>
      <c r="BK332" s="307"/>
      <c r="BO332" s="309"/>
      <c r="BP332" s="309"/>
      <c r="BQ332" s="309"/>
      <c r="BR332" s="315"/>
      <c r="BS332" s="315"/>
      <c r="BT332" s="315"/>
    </row>
    <row r="333" spans="1:72" s="250" customFormat="1" ht="3" customHeight="1">
      <c r="A333" s="268"/>
      <c r="B333" s="308"/>
      <c r="C333" s="308"/>
      <c r="D333" s="308"/>
      <c r="E333" s="308"/>
      <c r="F333" s="308"/>
      <c r="G333" s="308"/>
      <c r="H333" s="306"/>
      <c r="I333" s="306"/>
      <c r="J333" s="306"/>
      <c r="K333" s="306"/>
      <c r="L333" s="306"/>
      <c r="M333" s="306"/>
      <c r="N333" s="306"/>
      <c r="O333" s="306"/>
      <c r="P333" s="306"/>
      <c r="Q333" s="306"/>
      <c r="R333" s="306"/>
      <c r="S333" s="306"/>
      <c r="T333" s="306"/>
      <c r="U333" s="306"/>
      <c r="V333" s="306"/>
      <c r="W333" s="306"/>
      <c r="X333" s="306"/>
      <c r="Y333" s="306"/>
      <c r="Z333" s="306"/>
      <c r="AA333" s="307"/>
      <c r="AB333" s="307"/>
      <c r="AC333" s="307"/>
      <c r="AF333" s="308"/>
      <c r="AG333" s="308"/>
      <c r="AH333" s="308"/>
      <c r="AI333" s="308"/>
      <c r="AJ333" s="308"/>
      <c r="AK333" s="308"/>
      <c r="AL333" s="308"/>
      <c r="AM333" s="306"/>
      <c r="AN333" s="306"/>
      <c r="AO333" s="306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6"/>
      <c r="BH333" s="307"/>
      <c r="BI333" s="307"/>
      <c r="BJ333" s="307"/>
      <c r="BK333" s="307"/>
      <c r="BO333" s="309" t="s">
        <v>612</v>
      </c>
      <c r="BP333" s="309"/>
      <c r="BQ333" s="309"/>
      <c r="BR333" s="315">
        <v>0</v>
      </c>
      <c r="BS333" s="315"/>
      <c r="BT333" s="315"/>
    </row>
    <row r="334" spans="1:72" s="250" customFormat="1" ht="6.75" customHeight="1">
      <c r="A334" s="268"/>
      <c r="B334" s="308" t="s">
        <v>613</v>
      </c>
      <c r="C334" s="308"/>
      <c r="D334" s="308"/>
      <c r="E334" s="308"/>
      <c r="F334" s="308"/>
      <c r="G334" s="308"/>
      <c r="H334" s="306">
        <v>0</v>
      </c>
      <c r="I334" s="306"/>
      <c r="J334" s="306"/>
      <c r="K334" s="306"/>
      <c r="L334" s="306"/>
      <c r="M334" s="306">
        <v>0</v>
      </c>
      <c r="N334" s="306"/>
      <c r="O334" s="306"/>
      <c r="P334" s="306"/>
      <c r="Q334" s="306">
        <v>0</v>
      </c>
      <c r="R334" s="306"/>
      <c r="S334" s="306"/>
      <c r="T334" s="306"/>
      <c r="U334" s="306">
        <v>0</v>
      </c>
      <c r="V334" s="306"/>
      <c r="W334" s="306"/>
      <c r="X334" s="306"/>
      <c r="Y334" s="306"/>
      <c r="Z334" s="306"/>
      <c r="AA334" s="307">
        <v>0</v>
      </c>
      <c r="AB334" s="307"/>
      <c r="AC334" s="307"/>
      <c r="AF334" s="308" t="s">
        <v>613</v>
      </c>
      <c r="AG334" s="308"/>
      <c r="AH334" s="308"/>
      <c r="AI334" s="308"/>
      <c r="AJ334" s="308"/>
      <c r="AK334" s="308"/>
      <c r="AL334" s="308"/>
      <c r="AM334" s="306">
        <v>0</v>
      </c>
      <c r="AN334" s="306"/>
      <c r="AO334" s="306"/>
      <c r="AP334" s="306"/>
      <c r="AQ334" s="306"/>
      <c r="AR334" s="306"/>
      <c r="AS334" s="306">
        <v>0</v>
      </c>
      <c r="AT334" s="306"/>
      <c r="AU334" s="306"/>
      <c r="AV334" s="306"/>
      <c r="AW334" s="306">
        <v>0</v>
      </c>
      <c r="AX334" s="306"/>
      <c r="AY334" s="306"/>
      <c r="AZ334" s="306"/>
      <c r="BA334" s="306">
        <v>0</v>
      </c>
      <c r="BB334" s="306"/>
      <c r="BC334" s="306"/>
      <c r="BD334" s="306"/>
      <c r="BE334" s="306"/>
      <c r="BF334" s="306"/>
      <c r="BG334" s="306"/>
      <c r="BH334" s="307">
        <v>0</v>
      </c>
      <c r="BI334" s="307"/>
      <c r="BJ334" s="307"/>
      <c r="BK334" s="307"/>
      <c r="BO334" s="309"/>
      <c r="BP334" s="309"/>
      <c r="BQ334" s="309"/>
      <c r="BR334" s="315"/>
      <c r="BS334" s="315"/>
      <c r="BT334" s="315"/>
    </row>
    <row r="335" spans="1:72" s="250" customFormat="1" ht="0.75" customHeight="1">
      <c r="A335" s="268"/>
      <c r="B335" s="308"/>
      <c r="C335" s="308"/>
      <c r="D335" s="308"/>
      <c r="E335" s="308"/>
      <c r="F335" s="308"/>
      <c r="G335" s="308"/>
      <c r="H335" s="306"/>
      <c r="I335" s="306"/>
      <c r="J335" s="306"/>
      <c r="K335" s="306"/>
      <c r="L335" s="306"/>
      <c r="M335" s="306"/>
      <c r="N335" s="306"/>
      <c r="O335" s="306"/>
      <c r="P335" s="306"/>
      <c r="Q335" s="306"/>
      <c r="R335" s="306"/>
      <c r="S335" s="306"/>
      <c r="T335" s="306"/>
      <c r="U335" s="306"/>
      <c r="V335" s="306"/>
      <c r="W335" s="306"/>
      <c r="X335" s="306"/>
      <c r="Y335" s="306"/>
      <c r="Z335" s="306"/>
      <c r="AA335" s="307"/>
      <c r="AB335" s="307"/>
      <c r="AC335" s="307"/>
      <c r="AF335" s="308"/>
      <c r="AG335" s="308"/>
      <c r="AH335" s="308"/>
      <c r="AI335" s="308"/>
      <c r="AJ335" s="308"/>
      <c r="AK335" s="308"/>
      <c r="AL335" s="308"/>
      <c r="AM335" s="306"/>
      <c r="AN335" s="306"/>
      <c r="AO335" s="306"/>
      <c r="AP335" s="306"/>
      <c r="AQ335" s="306"/>
      <c r="AR335" s="306"/>
      <c r="AS335" s="306"/>
      <c r="AT335" s="306"/>
      <c r="AU335" s="306"/>
      <c r="AV335" s="306"/>
      <c r="AW335" s="306"/>
      <c r="AX335" s="306"/>
      <c r="AY335" s="306"/>
      <c r="AZ335" s="306"/>
      <c r="BA335" s="306"/>
      <c r="BB335" s="306"/>
      <c r="BC335" s="306"/>
      <c r="BD335" s="306"/>
      <c r="BE335" s="306"/>
      <c r="BF335" s="306"/>
      <c r="BG335" s="306"/>
      <c r="BH335" s="307"/>
      <c r="BI335" s="307"/>
      <c r="BJ335" s="307"/>
      <c r="BK335" s="307"/>
      <c r="BO335" s="309" t="s">
        <v>590</v>
      </c>
      <c r="BP335" s="309"/>
      <c r="BQ335" s="309"/>
      <c r="BR335" s="315">
        <v>0</v>
      </c>
      <c r="BS335" s="315"/>
      <c r="BT335" s="315"/>
    </row>
    <row r="336" spans="1:72" s="250" customFormat="1" ht="8.25" customHeight="1">
      <c r="A336" s="268"/>
      <c r="B336" s="308" t="s">
        <v>614</v>
      </c>
      <c r="C336" s="308"/>
      <c r="D336" s="308"/>
      <c r="E336" s="308"/>
      <c r="F336" s="308"/>
      <c r="G336" s="308"/>
      <c r="H336" s="306">
        <v>0</v>
      </c>
      <c r="I336" s="306"/>
      <c r="J336" s="306"/>
      <c r="K336" s="306"/>
      <c r="L336" s="306"/>
      <c r="M336" s="306">
        <v>0</v>
      </c>
      <c r="N336" s="306"/>
      <c r="O336" s="306"/>
      <c r="P336" s="306"/>
      <c r="Q336" s="306">
        <v>0</v>
      </c>
      <c r="R336" s="306"/>
      <c r="S336" s="306"/>
      <c r="T336" s="306"/>
      <c r="U336" s="306">
        <v>0</v>
      </c>
      <c r="V336" s="306"/>
      <c r="W336" s="306"/>
      <c r="X336" s="306"/>
      <c r="Y336" s="306"/>
      <c r="Z336" s="306"/>
      <c r="AA336" s="307">
        <v>0</v>
      </c>
      <c r="AB336" s="307"/>
      <c r="AC336" s="307"/>
      <c r="AF336" s="308" t="s">
        <v>614</v>
      </c>
      <c r="AG336" s="308"/>
      <c r="AH336" s="308"/>
      <c r="AI336" s="308"/>
      <c r="AJ336" s="308"/>
      <c r="AK336" s="308"/>
      <c r="AL336" s="308"/>
      <c r="AM336" s="306">
        <v>0</v>
      </c>
      <c r="AN336" s="306"/>
      <c r="AO336" s="306"/>
      <c r="AP336" s="306"/>
      <c r="AQ336" s="306"/>
      <c r="AR336" s="306"/>
      <c r="AS336" s="306">
        <v>0</v>
      </c>
      <c r="AT336" s="306"/>
      <c r="AU336" s="306"/>
      <c r="AV336" s="306"/>
      <c r="AW336" s="306">
        <v>0</v>
      </c>
      <c r="AX336" s="306"/>
      <c r="AY336" s="306"/>
      <c r="AZ336" s="306"/>
      <c r="BA336" s="306">
        <v>0</v>
      </c>
      <c r="BB336" s="306"/>
      <c r="BC336" s="306"/>
      <c r="BD336" s="306"/>
      <c r="BE336" s="306"/>
      <c r="BF336" s="306"/>
      <c r="BG336" s="306"/>
      <c r="BH336" s="307">
        <v>0</v>
      </c>
      <c r="BI336" s="307"/>
      <c r="BJ336" s="307"/>
      <c r="BK336" s="307"/>
      <c r="BO336" s="309"/>
      <c r="BP336" s="309"/>
      <c r="BQ336" s="309"/>
      <c r="BR336" s="315"/>
      <c r="BS336" s="315"/>
      <c r="BT336" s="315"/>
    </row>
    <row r="337" spans="1:72" s="250" customFormat="1" ht="0.75" customHeight="1">
      <c r="A337" s="268"/>
      <c r="B337" s="308" t="s">
        <v>615</v>
      </c>
      <c r="C337" s="308"/>
      <c r="D337" s="308"/>
      <c r="E337" s="308"/>
      <c r="F337" s="308"/>
      <c r="G337" s="308"/>
      <c r="H337" s="306">
        <v>0</v>
      </c>
      <c r="I337" s="306"/>
      <c r="J337" s="306"/>
      <c r="K337" s="306"/>
      <c r="L337" s="306"/>
      <c r="M337" s="306">
        <v>-29.759064695839999</v>
      </c>
      <c r="N337" s="306"/>
      <c r="O337" s="306"/>
      <c r="P337" s="306"/>
      <c r="Q337" s="306">
        <v>0</v>
      </c>
      <c r="R337" s="306"/>
      <c r="S337" s="306"/>
      <c r="T337" s="306"/>
      <c r="U337" s="306">
        <v>-29.759064695839999</v>
      </c>
      <c r="V337" s="306"/>
      <c r="W337" s="306"/>
      <c r="X337" s="306"/>
      <c r="Y337" s="306"/>
      <c r="Z337" s="306"/>
      <c r="AA337" s="307">
        <v>-0.10618533841737</v>
      </c>
      <c r="AB337" s="307"/>
      <c r="AC337" s="307"/>
      <c r="AF337" s="308" t="s">
        <v>615</v>
      </c>
      <c r="AG337" s="308"/>
      <c r="AH337" s="308"/>
      <c r="AI337" s="308"/>
      <c r="AJ337" s="308"/>
      <c r="AK337" s="308"/>
      <c r="AL337" s="308"/>
      <c r="AM337" s="306">
        <v>0</v>
      </c>
      <c r="AN337" s="306"/>
      <c r="AO337" s="306"/>
      <c r="AP337" s="306"/>
      <c r="AQ337" s="306"/>
      <c r="AR337" s="306"/>
      <c r="AS337" s="306">
        <v>-4.8930457494199997</v>
      </c>
      <c r="AT337" s="306"/>
      <c r="AU337" s="306"/>
      <c r="AV337" s="306"/>
      <c r="AW337" s="306">
        <v>0</v>
      </c>
      <c r="AX337" s="306"/>
      <c r="AY337" s="306"/>
      <c r="AZ337" s="306"/>
      <c r="BA337" s="306">
        <v>-4.8930457494199997</v>
      </c>
      <c r="BB337" s="306"/>
      <c r="BC337" s="306"/>
      <c r="BD337" s="306"/>
      <c r="BE337" s="306"/>
      <c r="BF337" s="306"/>
      <c r="BG337" s="306"/>
      <c r="BH337" s="307">
        <v>0.108286471569434</v>
      </c>
      <c r="BI337" s="307"/>
      <c r="BJ337" s="307"/>
      <c r="BK337" s="307"/>
      <c r="BO337" s="309"/>
      <c r="BP337" s="309"/>
      <c r="BQ337" s="309"/>
      <c r="BR337" s="315"/>
      <c r="BS337" s="315"/>
      <c r="BT337" s="315"/>
    </row>
    <row r="338" spans="1:72" s="250" customFormat="1" ht="6.75" customHeight="1">
      <c r="A338" s="268"/>
      <c r="B338" s="308"/>
      <c r="C338" s="308"/>
      <c r="D338" s="308"/>
      <c r="E338" s="308"/>
      <c r="F338" s="308"/>
      <c r="G338" s="308"/>
      <c r="H338" s="306"/>
      <c r="I338" s="306"/>
      <c r="J338" s="306"/>
      <c r="K338" s="306"/>
      <c r="L338" s="306"/>
      <c r="M338" s="306"/>
      <c r="N338" s="306"/>
      <c r="O338" s="306"/>
      <c r="P338" s="306"/>
      <c r="Q338" s="306"/>
      <c r="R338" s="306"/>
      <c r="S338" s="306"/>
      <c r="T338" s="306"/>
      <c r="U338" s="306"/>
      <c r="V338" s="306"/>
      <c r="W338" s="306"/>
      <c r="X338" s="306"/>
      <c r="Y338" s="306"/>
      <c r="Z338" s="306"/>
      <c r="AA338" s="307"/>
      <c r="AB338" s="307"/>
      <c r="AC338" s="307"/>
      <c r="AF338" s="308"/>
      <c r="AG338" s="308"/>
      <c r="AH338" s="308"/>
      <c r="AI338" s="308"/>
      <c r="AJ338" s="308"/>
      <c r="AK338" s="308"/>
      <c r="AL338" s="308"/>
      <c r="AM338" s="306"/>
      <c r="AN338" s="306"/>
      <c r="AO338" s="306"/>
      <c r="AP338" s="306"/>
      <c r="AQ338" s="306"/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6"/>
      <c r="BH338" s="307"/>
      <c r="BI338" s="307"/>
      <c r="BJ338" s="307"/>
      <c r="BK338" s="307"/>
      <c r="BO338" s="309" t="s">
        <v>549</v>
      </c>
      <c r="BP338" s="309"/>
      <c r="BQ338" s="309"/>
      <c r="BR338" s="315">
        <v>642.9999956584835</v>
      </c>
      <c r="BS338" s="315"/>
      <c r="BT338" s="315"/>
    </row>
    <row r="339" spans="1:72" s="250" customFormat="1" ht="3" customHeight="1">
      <c r="A339" s="268"/>
      <c r="B339" s="323" t="s">
        <v>616</v>
      </c>
      <c r="C339" s="323"/>
      <c r="D339" s="323"/>
      <c r="E339" s="323"/>
      <c r="F339" s="323"/>
      <c r="G339" s="323"/>
      <c r="H339" s="306">
        <v>3015.5589581174318</v>
      </c>
      <c r="I339" s="306"/>
      <c r="J339" s="306"/>
      <c r="K339" s="306"/>
      <c r="L339" s="306"/>
      <c r="M339" s="306">
        <v>9427.2096131360468</v>
      </c>
      <c r="N339" s="306"/>
      <c r="O339" s="306"/>
      <c r="P339" s="306"/>
      <c r="Q339" s="306">
        <v>2288.7722617146878</v>
      </c>
      <c r="R339" s="306"/>
      <c r="S339" s="306"/>
      <c r="T339" s="306"/>
      <c r="U339" s="306">
        <v>14731.540832968165</v>
      </c>
      <c r="V339" s="306"/>
      <c r="W339" s="306"/>
      <c r="X339" s="306"/>
      <c r="Y339" s="306"/>
      <c r="Z339" s="306"/>
      <c r="AA339" s="310">
        <v>100</v>
      </c>
      <c r="AB339" s="310"/>
      <c r="AC339" s="310"/>
      <c r="AF339" s="323" t="s">
        <v>616</v>
      </c>
      <c r="AG339" s="323"/>
      <c r="AH339" s="323"/>
      <c r="AI339" s="323"/>
      <c r="AJ339" s="323"/>
      <c r="AK339" s="323"/>
      <c r="AL339" s="323"/>
      <c r="AM339" s="306">
        <v>-1115.80568142686</v>
      </c>
      <c r="AN339" s="306"/>
      <c r="AO339" s="306"/>
      <c r="AP339" s="306"/>
      <c r="AQ339" s="306"/>
      <c r="AR339" s="306"/>
      <c r="AS339" s="306">
        <v>-3377.88692639786</v>
      </c>
      <c r="AT339" s="306"/>
      <c r="AU339" s="306"/>
      <c r="AV339" s="306"/>
      <c r="AW339" s="306">
        <v>0</v>
      </c>
      <c r="AX339" s="306"/>
      <c r="AY339" s="306"/>
      <c r="AZ339" s="306"/>
      <c r="BA339" s="306">
        <v>-4518.61223152196</v>
      </c>
      <c r="BB339" s="306"/>
      <c r="BC339" s="306"/>
      <c r="BD339" s="306"/>
      <c r="BE339" s="306"/>
      <c r="BF339" s="306"/>
      <c r="BG339" s="306"/>
      <c r="BH339" s="310">
        <v>100</v>
      </c>
      <c r="BI339" s="310"/>
      <c r="BJ339" s="310"/>
      <c r="BK339" s="310"/>
      <c r="BO339" s="309"/>
      <c r="BP339" s="309"/>
      <c r="BQ339" s="309"/>
      <c r="BR339" s="315"/>
      <c r="BS339" s="315"/>
      <c r="BT339" s="315"/>
    </row>
    <row r="340" spans="1:72" s="250" customFormat="1" ht="6" customHeight="1">
      <c r="A340" s="268"/>
      <c r="B340" s="323"/>
      <c r="C340" s="323"/>
      <c r="D340" s="323"/>
      <c r="E340" s="323"/>
      <c r="F340" s="323"/>
      <c r="G340" s="323"/>
      <c r="H340" s="306"/>
      <c r="I340" s="306"/>
      <c r="J340" s="306"/>
      <c r="K340" s="306"/>
      <c r="L340" s="306"/>
      <c r="M340" s="306"/>
      <c r="N340" s="306"/>
      <c r="O340" s="306"/>
      <c r="P340" s="306"/>
      <c r="Q340" s="306"/>
      <c r="R340" s="306"/>
      <c r="S340" s="306"/>
      <c r="T340" s="306"/>
      <c r="U340" s="306"/>
      <c r="V340" s="306"/>
      <c r="W340" s="306"/>
      <c r="X340" s="306"/>
      <c r="Y340" s="306"/>
      <c r="Z340" s="306"/>
      <c r="AA340" s="310"/>
      <c r="AB340" s="310"/>
      <c r="AC340" s="310"/>
      <c r="AF340" s="323"/>
      <c r="AG340" s="323"/>
      <c r="AH340" s="323"/>
      <c r="AI340" s="323"/>
      <c r="AJ340" s="323"/>
      <c r="AK340" s="323"/>
      <c r="AL340" s="323"/>
      <c r="AM340" s="306"/>
      <c r="AN340" s="306"/>
      <c r="AO340" s="306"/>
      <c r="AP340" s="306"/>
      <c r="AQ340" s="306"/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6"/>
      <c r="BH340" s="310"/>
      <c r="BI340" s="310"/>
      <c r="BJ340" s="310"/>
      <c r="BK340" s="310"/>
      <c r="BO340" s="309" t="s">
        <v>592</v>
      </c>
      <c r="BP340" s="309"/>
      <c r="BQ340" s="309"/>
      <c r="BR340" s="315">
        <v>0</v>
      </c>
      <c r="BS340" s="315"/>
      <c r="BT340" s="315"/>
    </row>
    <row r="341" spans="1:72" s="250" customFormat="1" ht="3.75" customHeight="1">
      <c r="A341" s="268"/>
      <c r="B341" s="308" t="s">
        <v>617</v>
      </c>
      <c r="C341" s="308"/>
      <c r="D341" s="308"/>
      <c r="E341" s="308"/>
      <c r="F341" s="308"/>
      <c r="G341" s="308"/>
      <c r="H341" s="306">
        <v>13294.046446199998</v>
      </c>
      <c r="I341" s="306"/>
      <c r="J341" s="306"/>
      <c r="K341" s="306"/>
      <c r="L341" s="306"/>
      <c r="M341" s="306">
        <v>0</v>
      </c>
      <c r="N341" s="306"/>
      <c r="O341" s="306"/>
      <c r="P341" s="306"/>
      <c r="Q341" s="306">
        <v>0</v>
      </c>
      <c r="R341" s="306"/>
      <c r="S341" s="306"/>
      <c r="T341" s="306"/>
      <c r="U341" s="306">
        <v>13294.046446199998</v>
      </c>
      <c r="V341" s="306"/>
      <c r="W341" s="306"/>
      <c r="X341" s="306"/>
      <c r="Y341" s="306"/>
      <c r="Z341" s="306"/>
      <c r="AA341" s="349" t="s">
        <v>0</v>
      </c>
      <c r="AB341" s="349"/>
      <c r="AC341" s="349"/>
      <c r="AF341" s="308" t="s">
        <v>617</v>
      </c>
      <c r="AG341" s="308"/>
      <c r="AH341" s="308"/>
      <c r="AI341" s="308"/>
      <c r="AJ341" s="308"/>
      <c r="AK341" s="308"/>
      <c r="AL341" s="308"/>
      <c r="AM341" s="306">
        <v>0</v>
      </c>
      <c r="AN341" s="306"/>
      <c r="AO341" s="306"/>
      <c r="AP341" s="306"/>
      <c r="AQ341" s="306"/>
      <c r="AR341" s="306"/>
      <c r="AS341" s="306">
        <v>0</v>
      </c>
      <c r="AT341" s="306"/>
      <c r="AU341" s="306"/>
      <c r="AV341" s="306"/>
      <c r="AW341" s="306">
        <v>0</v>
      </c>
      <c r="AX341" s="306"/>
      <c r="AY341" s="306"/>
      <c r="AZ341" s="306"/>
      <c r="BA341" s="306">
        <v>0</v>
      </c>
      <c r="BB341" s="306"/>
      <c r="BC341" s="306"/>
      <c r="BD341" s="306"/>
      <c r="BE341" s="306"/>
      <c r="BF341" s="306"/>
      <c r="BG341" s="306"/>
      <c r="BH341" s="349" t="s">
        <v>0</v>
      </c>
      <c r="BI341" s="349"/>
      <c r="BJ341" s="349"/>
      <c r="BK341" s="349"/>
      <c r="BO341" s="309"/>
      <c r="BP341" s="309"/>
      <c r="BQ341" s="309"/>
      <c r="BR341" s="315"/>
      <c r="BS341" s="315"/>
      <c r="BT341" s="315"/>
    </row>
    <row r="342" spans="1:72" s="250" customFormat="1" ht="3.75" customHeight="1">
      <c r="A342" s="268"/>
      <c r="B342" s="308"/>
      <c r="C342" s="308"/>
      <c r="D342" s="308"/>
      <c r="E342" s="308"/>
      <c r="F342" s="308"/>
      <c r="G342" s="308"/>
      <c r="H342" s="306"/>
      <c r="I342" s="306"/>
      <c r="J342" s="306"/>
      <c r="K342" s="306"/>
      <c r="L342" s="306"/>
      <c r="M342" s="306"/>
      <c r="N342" s="306"/>
      <c r="O342" s="306"/>
      <c r="P342" s="306"/>
      <c r="Q342" s="306"/>
      <c r="R342" s="306"/>
      <c r="S342" s="306"/>
      <c r="T342" s="306"/>
      <c r="U342" s="306"/>
      <c r="V342" s="306"/>
      <c r="W342" s="306"/>
      <c r="X342" s="306"/>
      <c r="Y342" s="306"/>
      <c r="Z342" s="306"/>
      <c r="AA342" s="349"/>
      <c r="AB342" s="349"/>
      <c r="AC342" s="349"/>
      <c r="AF342" s="308"/>
      <c r="AG342" s="308"/>
      <c r="AH342" s="308"/>
      <c r="AI342" s="308"/>
      <c r="AJ342" s="308"/>
      <c r="AK342" s="308"/>
      <c r="AL342" s="308"/>
      <c r="AM342" s="306"/>
      <c r="AN342" s="306"/>
      <c r="AO342" s="306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6"/>
      <c r="BH342" s="349"/>
      <c r="BI342" s="349"/>
      <c r="BJ342" s="349"/>
      <c r="BK342" s="349"/>
      <c r="BO342" s="309" t="s">
        <v>594</v>
      </c>
      <c r="BP342" s="309"/>
      <c r="BQ342" s="309"/>
      <c r="BR342" s="315">
        <v>642.9999956584835</v>
      </c>
      <c r="BS342" s="315"/>
      <c r="BT342" s="315"/>
    </row>
    <row r="343" spans="1:72" s="250" customFormat="1" ht="6.75" customHeight="1">
      <c r="A343" s="268"/>
      <c r="BO343" s="309"/>
      <c r="BP343" s="309"/>
      <c r="BQ343" s="309"/>
      <c r="BR343" s="315"/>
      <c r="BS343" s="315"/>
      <c r="BT343" s="315"/>
    </row>
    <row r="344" spans="1:72" s="250" customFormat="1" ht="9.75" customHeight="1">
      <c r="A344" s="268"/>
      <c r="BO344" s="309" t="s">
        <v>595</v>
      </c>
      <c r="BP344" s="309"/>
      <c r="BQ344" s="309"/>
      <c r="BR344" s="315">
        <v>642.9999956584835</v>
      </c>
      <c r="BS344" s="315"/>
      <c r="BT344" s="315"/>
    </row>
    <row r="345" spans="1:72" s="250" customFormat="1" ht="9.75" customHeight="1">
      <c r="A345" s="268"/>
      <c r="BO345" s="309" t="s">
        <v>596</v>
      </c>
      <c r="BP345" s="309"/>
      <c r="BQ345" s="309"/>
      <c r="BR345" s="315">
        <v>0</v>
      </c>
      <c r="BS345" s="315"/>
      <c r="BT345" s="315"/>
    </row>
    <row r="346" spans="1:72" s="250" customFormat="1" ht="4.5" customHeight="1">
      <c r="A346" s="268"/>
      <c r="BO346" s="309" t="s">
        <v>618</v>
      </c>
      <c r="BP346" s="309"/>
      <c r="BQ346" s="309"/>
      <c r="BR346" s="315">
        <v>0</v>
      </c>
      <c r="BS346" s="315"/>
      <c r="BT346" s="315"/>
    </row>
    <row r="347" spans="1:72" s="250" customFormat="1" ht="5.25" customHeight="1">
      <c r="A347" s="268"/>
      <c r="B347" s="327" t="s">
        <v>619</v>
      </c>
      <c r="C347" s="327"/>
      <c r="D347" s="327"/>
      <c r="E347" s="327"/>
      <c r="F347" s="327"/>
      <c r="G347" s="327"/>
      <c r="H347" s="327"/>
      <c r="I347" s="327"/>
      <c r="J347" s="327"/>
      <c r="K347" s="327"/>
      <c r="L347" s="327"/>
      <c r="M347" s="327"/>
      <c r="N347" s="327"/>
      <c r="O347" s="327"/>
      <c r="P347" s="327"/>
      <c r="Q347" s="327"/>
      <c r="R347" s="327"/>
      <c r="S347" s="327"/>
      <c r="T347" s="327"/>
      <c r="U347" s="327"/>
      <c r="V347" s="327"/>
      <c r="W347" s="327"/>
      <c r="X347" s="327"/>
      <c r="Y347" s="327"/>
      <c r="Z347" s="327"/>
      <c r="AA347" s="327"/>
      <c r="AB347" s="327"/>
      <c r="AC347" s="327"/>
      <c r="AD347" s="327"/>
      <c r="AF347" s="327" t="s">
        <v>620</v>
      </c>
      <c r="AG347" s="327"/>
      <c r="AH347" s="327"/>
      <c r="AI347" s="327"/>
      <c r="AJ347" s="327"/>
      <c r="AK347" s="327"/>
      <c r="AL347" s="327"/>
      <c r="AM347" s="327"/>
      <c r="AN347" s="327"/>
      <c r="AO347" s="327"/>
      <c r="AP347" s="327"/>
      <c r="AQ347" s="327"/>
      <c r="AR347" s="327"/>
      <c r="AS347" s="327"/>
      <c r="AT347" s="327"/>
      <c r="AU347" s="327"/>
      <c r="AV347" s="327"/>
      <c r="AW347" s="327"/>
      <c r="AX347" s="327"/>
      <c r="AY347" s="327"/>
      <c r="AZ347" s="327"/>
      <c r="BA347" s="327"/>
      <c r="BB347" s="327"/>
      <c r="BC347" s="327"/>
      <c r="BD347" s="327"/>
      <c r="BE347" s="327"/>
      <c r="BF347" s="327"/>
      <c r="BG347" s="327"/>
      <c r="BH347" s="327"/>
      <c r="BI347" s="327"/>
      <c r="BJ347" s="327"/>
      <c r="BK347" s="327"/>
      <c r="BL347" s="327"/>
      <c r="BO347" s="309"/>
      <c r="BP347" s="309"/>
      <c r="BQ347" s="309"/>
      <c r="BR347" s="315"/>
      <c r="BS347" s="315"/>
      <c r="BT347" s="315"/>
    </row>
    <row r="348" spans="1:72" s="250" customFormat="1" ht="9" customHeight="1">
      <c r="A348" s="268"/>
      <c r="B348" s="327"/>
      <c r="C348" s="327"/>
      <c r="D348" s="327"/>
      <c r="E348" s="327"/>
      <c r="F348" s="327"/>
      <c r="G348" s="327"/>
      <c r="H348" s="327"/>
      <c r="I348" s="327"/>
      <c r="J348" s="327"/>
      <c r="K348" s="327"/>
      <c r="L348" s="327"/>
      <c r="M348" s="327"/>
      <c r="N348" s="327"/>
      <c r="O348" s="327"/>
      <c r="P348" s="327"/>
      <c r="Q348" s="327"/>
      <c r="R348" s="327"/>
      <c r="S348" s="327"/>
      <c r="T348" s="327"/>
      <c r="U348" s="327"/>
      <c r="V348" s="327"/>
      <c r="W348" s="327"/>
      <c r="X348" s="327"/>
      <c r="Y348" s="327"/>
      <c r="Z348" s="327"/>
      <c r="AA348" s="327"/>
      <c r="AB348" s="327"/>
      <c r="AC348" s="327"/>
      <c r="AD348" s="327"/>
      <c r="AF348" s="327"/>
      <c r="AG348" s="327"/>
      <c r="AH348" s="327"/>
      <c r="AI348" s="327"/>
      <c r="AJ348" s="327"/>
      <c r="AK348" s="327"/>
      <c r="AL348" s="327"/>
      <c r="AM348" s="327"/>
      <c r="AN348" s="327"/>
      <c r="AO348" s="327"/>
      <c r="AP348" s="327"/>
      <c r="AQ348" s="327"/>
      <c r="AR348" s="327"/>
      <c r="AS348" s="327"/>
      <c r="AT348" s="327"/>
      <c r="AU348" s="327"/>
      <c r="AV348" s="327"/>
      <c r="AW348" s="327"/>
      <c r="AX348" s="327"/>
      <c r="AY348" s="327"/>
      <c r="AZ348" s="327"/>
      <c r="BA348" s="327"/>
      <c r="BB348" s="327"/>
      <c r="BC348" s="327"/>
      <c r="BD348" s="327"/>
      <c r="BE348" s="327"/>
      <c r="BF348" s="327"/>
      <c r="BG348" s="327"/>
      <c r="BH348" s="327"/>
      <c r="BI348" s="327"/>
      <c r="BJ348" s="327"/>
      <c r="BK348" s="327"/>
      <c r="BL348" s="327"/>
      <c r="BO348" s="309" t="s">
        <v>599</v>
      </c>
      <c r="BP348" s="309"/>
      <c r="BQ348" s="309"/>
      <c r="BR348" s="315">
        <v>1030.8999888962096</v>
      </c>
      <c r="BS348" s="315"/>
      <c r="BT348" s="315"/>
    </row>
    <row r="349" spans="1:72" s="250" customFormat="1" ht="0.75" customHeight="1">
      <c r="A349" s="268"/>
      <c r="BO349" s="309"/>
      <c r="BP349" s="309"/>
      <c r="BQ349" s="309"/>
      <c r="BR349" s="315"/>
      <c r="BS349" s="315"/>
      <c r="BT349" s="315"/>
    </row>
    <row r="350" spans="1:72" s="250" customFormat="1" ht="2.25" customHeight="1">
      <c r="A350" s="268"/>
      <c r="BO350" s="316" t="s">
        <v>600</v>
      </c>
      <c r="BP350" s="316"/>
      <c r="BQ350" s="316"/>
      <c r="BR350" s="317">
        <v>0</v>
      </c>
      <c r="BS350" s="317"/>
      <c r="BT350" s="317"/>
    </row>
    <row r="351" spans="1:72" s="250" customFormat="1" ht="9" customHeight="1">
      <c r="A351" s="268"/>
      <c r="B351" s="328" t="s">
        <v>621</v>
      </c>
      <c r="C351" s="328"/>
      <c r="D351" s="328"/>
      <c r="E351" s="328"/>
      <c r="F351" s="332">
        <v>1.2276277075279929</v>
      </c>
      <c r="G351" s="332"/>
      <c r="H351" s="332"/>
      <c r="I351" s="332"/>
      <c r="O351" s="328" t="s">
        <v>622</v>
      </c>
      <c r="P351" s="328"/>
      <c r="Q351" s="328"/>
      <c r="R351" s="328"/>
      <c r="S351" s="328"/>
      <c r="T351" s="328"/>
      <c r="U351" s="328"/>
      <c r="V351" s="328"/>
      <c r="W351" s="333">
        <v>10.00108</v>
      </c>
      <c r="X351" s="333"/>
      <c r="Y351" s="333"/>
      <c r="Z351" s="333"/>
      <c r="AA351" s="333"/>
      <c r="AF351" s="328" t="s">
        <v>623</v>
      </c>
      <c r="AG351" s="328"/>
      <c r="AH351" s="328"/>
      <c r="AI351" s="328"/>
      <c r="AJ351" s="328"/>
      <c r="AK351" s="332">
        <v>-4.5186096725825688</v>
      </c>
      <c r="AL351" s="332"/>
      <c r="AM351" s="332"/>
      <c r="AN351" s="332"/>
      <c r="AO351" s="332"/>
      <c r="AU351" s="328" t="s">
        <v>622</v>
      </c>
      <c r="AV351" s="328"/>
      <c r="AW351" s="328"/>
      <c r="AX351" s="328"/>
      <c r="AY351" s="328"/>
      <c r="AZ351" s="328"/>
      <c r="BA351" s="328"/>
      <c r="BB351" s="328"/>
      <c r="BC351" s="333">
        <v>10.00108</v>
      </c>
      <c r="BD351" s="333"/>
      <c r="BE351" s="333"/>
      <c r="BF351" s="333"/>
      <c r="BG351" s="333"/>
      <c r="BH351" s="333"/>
      <c r="BO351" s="316"/>
      <c r="BP351" s="316"/>
      <c r="BQ351" s="316"/>
      <c r="BR351" s="317"/>
      <c r="BS351" s="317"/>
      <c r="BT351" s="317"/>
    </row>
    <row r="352" spans="1:72" s="250" customFormat="1" ht="9.75" customHeight="1">
      <c r="A352" s="268"/>
      <c r="B352" s="328" t="s">
        <v>624</v>
      </c>
      <c r="C352" s="328"/>
      <c r="D352" s="328"/>
      <c r="E352" s="328"/>
      <c r="F352" s="329">
        <v>13.590400000000002</v>
      </c>
      <c r="G352" s="329"/>
      <c r="H352" s="329"/>
      <c r="I352" s="329"/>
      <c r="O352" s="328" t="s">
        <v>625</v>
      </c>
      <c r="P352" s="328"/>
      <c r="Q352" s="328"/>
      <c r="R352" s="328"/>
      <c r="S352" s="328"/>
      <c r="T352" s="328"/>
      <c r="U352" s="328"/>
      <c r="V352" s="328"/>
      <c r="W352" s="339">
        <v>10.011101640663085</v>
      </c>
      <c r="X352" s="339"/>
      <c r="Y352" s="339"/>
      <c r="Z352" s="339"/>
      <c r="AA352" s="339"/>
      <c r="AF352" s="328" t="s">
        <v>624</v>
      </c>
      <c r="AG352" s="328"/>
      <c r="AH352" s="328"/>
      <c r="AI352" s="328"/>
      <c r="AJ352" s="328"/>
      <c r="AK352" s="329">
        <v>53.162299999999995</v>
      </c>
      <c r="AL352" s="329"/>
      <c r="AM352" s="329"/>
      <c r="AN352" s="329"/>
      <c r="AO352" s="329"/>
      <c r="AU352" s="328" t="s">
        <v>625</v>
      </c>
      <c r="AV352" s="328"/>
      <c r="AW352" s="328"/>
      <c r="AX352" s="328"/>
      <c r="AY352" s="328"/>
      <c r="AZ352" s="328"/>
      <c r="BA352" s="328"/>
      <c r="BB352" s="328"/>
      <c r="BC352" s="339">
        <v>10.011101640663085</v>
      </c>
      <c r="BD352" s="339"/>
      <c r="BE352" s="339"/>
      <c r="BF352" s="339"/>
      <c r="BG352" s="339"/>
      <c r="BH352" s="339"/>
    </row>
    <row r="353" spans="1:74" s="250" customFormat="1" ht="9" customHeight="1">
      <c r="A353" s="268"/>
      <c r="B353" s="328" t="s">
        <v>544</v>
      </c>
      <c r="C353" s="328"/>
      <c r="D353" s="328"/>
      <c r="E353" s="328"/>
      <c r="F353" s="310">
        <v>2.116669539920267E-2</v>
      </c>
      <c r="G353" s="310"/>
      <c r="H353" s="310"/>
      <c r="I353" s="310"/>
      <c r="O353" s="328" t="s">
        <v>626</v>
      </c>
      <c r="P353" s="328"/>
      <c r="Q353" s="328"/>
      <c r="R353" s="328"/>
      <c r="S353" s="328"/>
      <c r="T353" s="328"/>
      <c r="U353" s="328"/>
      <c r="V353" s="328"/>
      <c r="W353" s="329">
        <v>9990.1660763549808</v>
      </c>
      <c r="X353" s="329"/>
      <c r="Y353" s="329"/>
      <c r="Z353" s="329"/>
      <c r="AA353" s="329"/>
      <c r="AF353" s="328" t="s">
        <v>544</v>
      </c>
      <c r="AG353" s="328"/>
      <c r="AH353" s="328"/>
      <c r="AI353" s="328"/>
      <c r="AJ353" s="328"/>
      <c r="AK353" s="310">
        <v>6.3500053873505003E-3</v>
      </c>
      <c r="AL353" s="310"/>
      <c r="AM353" s="310"/>
      <c r="AN353" s="310"/>
      <c r="AO353" s="310"/>
      <c r="AU353" s="328" t="s">
        <v>626</v>
      </c>
      <c r="AV353" s="328"/>
      <c r="AW353" s="328"/>
      <c r="AX353" s="328"/>
      <c r="AY353" s="328"/>
      <c r="AZ353" s="328"/>
      <c r="BA353" s="328"/>
      <c r="BB353" s="328"/>
      <c r="BC353" s="329">
        <v>9990.1660763549808</v>
      </c>
      <c r="BD353" s="329"/>
      <c r="BE353" s="329"/>
      <c r="BF353" s="329"/>
      <c r="BG353" s="329"/>
      <c r="BH353" s="329"/>
    </row>
    <row r="354" spans="1:74" s="250" customFormat="1" ht="9.75" customHeight="1">
      <c r="A354" s="268"/>
      <c r="B354" s="328" t="s">
        <v>336</v>
      </c>
      <c r="C354" s="328"/>
      <c r="D354" s="328"/>
      <c r="E354" s="328"/>
      <c r="F354" s="329">
        <v>3390.0305006925078</v>
      </c>
      <c r="G354" s="329"/>
      <c r="H354" s="329"/>
      <c r="I354" s="329"/>
      <c r="AF354" s="328" t="s">
        <v>627</v>
      </c>
      <c r="AG354" s="328"/>
      <c r="AH354" s="328"/>
      <c r="AI354" s="328"/>
      <c r="AJ354" s="328"/>
      <c r="AK354" s="329">
        <v>-276.35697204683515</v>
      </c>
      <c r="AL354" s="329"/>
      <c r="AM354" s="329"/>
      <c r="AN354" s="329"/>
      <c r="AO354" s="329"/>
    </row>
    <row r="355" spans="1:74" s="250" customFormat="1" ht="9" customHeight="1">
      <c r="A355" s="268"/>
      <c r="B355" s="328" t="s">
        <v>545</v>
      </c>
      <c r="C355" s="328"/>
      <c r="D355" s="328"/>
      <c r="E355" s="328"/>
      <c r="F355" s="329">
        <v>813.8428425894474</v>
      </c>
      <c r="G355" s="329"/>
      <c r="H355" s="329"/>
      <c r="I355" s="329"/>
      <c r="AF355" s="328" t="s">
        <v>628</v>
      </c>
      <c r="AG355" s="328"/>
      <c r="AH355" s="328"/>
      <c r="AI355" s="328"/>
      <c r="AJ355" s="328"/>
      <c r="AK355" s="329">
        <v>-221.10696017181488</v>
      </c>
      <c r="AL355" s="329"/>
      <c r="AM355" s="329"/>
      <c r="AN355" s="329"/>
      <c r="AO355" s="329"/>
    </row>
    <row r="356" spans="1:74" s="250" customFormat="1" ht="9.75" customHeight="1">
      <c r="A356" s="268"/>
      <c r="B356" s="328" t="s">
        <v>629</v>
      </c>
      <c r="C356" s="328"/>
      <c r="D356" s="328"/>
      <c r="E356" s="328"/>
      <c r="F356" s="332">
        <v>39.291130000000003</v>
      </c>
      <c r="G356" s="332"/>
      <c r="H356" s="332"/>
      <c r="AF356" s="328" t="s">
        <v>629</v>
      </c>
      <c r="AG356" s="328"/>
      <c r="AH356" s="328"/>
      <c r="AI356" s="328"/>
      <c r="AJ356" s="328"/>
      <c r="AK356" s="332">
        <v>14.18995</v>
      </c>
      <c r="AL356" s="332"/>
      <c r="AM356" s="332"/>
      <c r="AN356" s="332"/>
    </row>
    <row r="357" spans="1:74" s="250" customFormat="1" ht="1.5" customHeight="1">
      <c r="A357" s="268"/>
    </row>
    <row r="358" spans="1:74" s="250" customFormat="1" ht="14.25" customHeight="1">
      <c r="A358" s="269">
        <v>5</v>
      </c>
      <c r="B358" s="342" t="s">
        <v>634</v>
      </c>
      <c r="C358" s="343"/>
      <c r="D358" s="343"/>
      <c r="E358" s="343"/>
      <c r="F358" s="343"/>
      <c r="G358" s="343"/>
      <c r="H358" s="343"/>
      <c r="I358" s="343"/>
      <c r="J358" s="343"/>
      <c r="K358" s="343"/>
      <c r="L358" s="343"/>
      <c r="M358" s="343"/>
      <c r="N358" s="343"/>
      <c r="O358" s="343"/>
      <c r="P358" s="343"/>
      <c r="Q358" s="343"/>
      <c r="R358" s="343"/>
      <c r="S358" s="343"/>
      <c r="T358" s="343"/>
      <c r="U358" s="343"/>
      <c r="V358" s="343"/>
      <c r="W358" s="343"/>
      <c r="X358" s="343"/>
      <c r="Y358" s="343"/>
      <c r="Z358" s="343"/>
      <c r="AA358" s="343"/>
      <c r="AB358" s="343"/>
      <c r="AC358" s="343"/>
      <c r="AD358" s="343"/>
      <c r="AE358" s="343"/>
      <c r="AF358" s="343"/>
      <c r="AG358" s="343"/>
      <c r="AH358" s="343"/>
      <c r="AI358" s="344"/>
      <c r="AJ358" s="344"/>
      <c r="AK358" s="344"/>
      <c r="AL358" s="344"/>
      <c r="AM358" s="344"/>
      <c r="AN358" s="344"/>
      <c r="AO358" s="344"/>
      <c r="AP358" s="344"/>
      <c r="AQ358" s="344"/>
      <c r="AR358" s="344"/>
      <c r="AS358" s="344"/>
      <c r="AT358" s="344"/>
      <c r="AU358" s="344"/>
      <c r="AV358" s="344"/>
      <c r="AW358" s="344"/>
      <c r="AX358" s="344"/>
      <c r="AY358" s="344"/>
      <c r="AZ358" s="344"/>
      <c r="BA358" s="344"/>
      <c r="BB358" s="344"/>
      <c r="BC358" s="344"/>
      <c r="BD358" s="344"/>
      <c r="BE358" s="344"/>
      <c r="BF358" s="344"/>
      <c r="BG358" s="344"/>
      <c r="BH358" s="344"/>
      <c r="BI358" s="344"/>
      <c r="BJ358" s="344"/>
      <c r="BK358" s="344"/>
      <c r="BL358" s="344"/>
      <c r="BM358" s="344"/>
      <c r="BN358" s="344"/>
      <c r="BO358" s="344"/>
      <c r="BP358" s="344"/>
      <c r="BQ358" s="344"/>
      <c r="BR358" s="344"/>
      <c r="BS358" s="344"/>
      <c r="BT358" s="344"/>
      <c r="BU358" s="344"/>
      <c r="BV358" s="344"/>
    </row>
    <row r="359" spans="1:74" s="250" customFormat="1" ht="14.25" customHeight="1">
      <c r="A359" s="268"/>
      <c r="B359" s="327" t="s">
        <v>564</v>
      </c>
      <c r="C359" s="327"/>
      <c r="D359" s="327"/>
      <c r="E359" s="327"/>
      <c r="F359" s="327"/>
      <c r="G359" s="327"/>
      <c r="H359" s="327"/>
      <c r="I359" s="327"/>
      <c r="J359" s="327"/>
      <c r="K359" s="327"/>
      <c r="L359" s="327"/>
      <c r="M359" s="327"/>
      <c r="N359" s="327"/>
      <c r="O359" s="327"/>
      <c r="P359" s="327"/>
      <c r="Q359" s="327"/>
      <c r="R359" s="327"/>
      <c r="S359" s="327"/>
      <c r="T359" s="327"/>
      <c r="U359" s="327"/>
      <c r="V359" s="327"/>
      <c r="W359" s="327"/>
      <c r="X359" s="327"/>
      <c r="Y359" s="327"/>
      <c r="Z359" s="327"/>
      <c r="AA359" s="327"/>
      <c r="AB359" s="327"/>
      <c r="AC359" s="327"/>
      <c r="AD359" s="327"/>
      <c r="AF359" s="327" t="s">
        <v>565</v>
      </c>
      <c r="AG359" s="327"/>
      <c r="AH359" s="327"/>
      <c r="AI359" s="327"/>
      <c r="AJ359" s="327"/>
      <c r="AK359" s="327"/>
      <c r="AL359" s="327"/>
      <c r="AM359" s="327"/>
      <c r="AN359" s="327"/>
      <c r="AO359" s="327"/>
      <c r="AP359" s="327"/>
      <c r="AQ359" s="327"/>
      <c r="AR359" s="327"/>
      <c r="AS359" s="327"/>
      <c r="AT359" s="327"/>
      <c r="AU359" s="327"/>
      <c r="AV359" s="327"/>
      <c r="AW359" s="327"/>
      <c r="AX359" s="327"/>
      <c r="AY359" s="327"/>
      <c r="AZ359" s="327"/>
      <c r="BA359" s="327"/>
      <c r="BB359" s="327"/>
      <c r="BC359" s="327"/>
      <c r="BD359" s="327"/>
      <c r="BE359" s="327"/>
      <c r="BF359" s="327"/>
      <c r="BG359" s="327"/>
      <c r="BH359" s="327"/>
      <c r="BI359" s="327"/>
      <c r="BJ359" s="327"/>
      <c r="BK359" s="327"/>
      <c r="BL359" s="327"/>
    </row>
    <row r="360" spans="1:74" s="250" customFormat="1" ht="9.75" customHeight="1">
      <c r="A360" s="268"/>
      <c r="C360" s="318" t="s">
        <v>566</v>
      </c>
      <c r="D360" s="318"/>
      <c r="E360" s="318"/>
      <c r="F360" s="318"/>
      <c r="G360" s="318"/>
      <c r="H360" s="318"/>
      <c r="I360" s="318"/>
      <c r="J360" s="318"/>
      <c r="N360" s="308" t="s">
        <v>635</v>
      </c>
      <c r="O360" s="308"/>
      <c r="P360" s="308"/>
      <c r="Q360" s="308"/>
      <c r="R360" s="308"/>
      <c r="S360" s="308"/>
      <c r="T360" s="308"/>
      <c r="U360" s="308"/>
      <c r="V360" s="308"/>
      <c r="W360" s="308"/>
      <c r="X360" s="308"/>
      <c r="Y360" s="308"/>
      <c r="Z360" s="308"/>
      <c r="AA360" s="308"/>
      <c r="AB360" s="308"/>
      <c r="AH360" s="318" t="s">
        <v>566</v>
      </c>
      <c r="AI360" s="318"/>
      <c r="AJ360" s="318"/>
      <c r="AK360" s="318"/>
      <c r="AL360" s="318"/>
      <c r="AM360" s="318"/>
      <c r="AN360" s="318"/>
      <c r="AO360" s="318"/>
      <c r="AP360" s="318"/>
      <c r="AT360" s="308" t="s">
        <v>568</v>
      </c>
      <c r="AU360" s="308"/>
      <c r="AV360" s="308"/>
      <c r="AW360" s="308"/>
      <c r="AX360" s="308"/>
      <c r="AY360" s="308"/>
      <c r="AZ360" s="308"/>
      <c r="BA360" s="308"/>
      <c r="BB360" s="308"/>
      <c r="BC360" s="308"/>
      <c r="BD360" s="308"/>
      <c r="BE360" s="308"/>
      <c r="BF360" s="308"/>
      <c r="BG360" s="308"/>
      <c r="BH360" s="308"/>
      <c r="BI360" s="308"/>
    </row>
    <row r="361" spans="1:74" s="250" customFormat="1" ht="7.5" customHeight="1">
      <c r="A361" s="268"/>
      <c r="C361" s="318" t="s">
        <v>569</v>
      </c>
      <c r="D361" s="318"/>
      <c r="E361" s="318"/>
      <c r="F361" s="318"/>
      <c r="G361" s="318" t="s">
        <v>570</v>
      </c>
      <c r="H361" s="318"/>
      <c r="I361" s="318"/>
      <c r="J361" s="318"/>
      <c r="N361" s="335">
        <v>87.616759999999999</v>
      </c>
      <c r="O361" s="335"/>
      <c r="P361" s="251" t="s">
        <v>60</v>
      </c>
      <c r="Q361" s="252" t="s">
        <v>571</v>
      </c>
      <c r="R361" s="307">
        <v>72.866659999999996</v>
      </c>
      <c r="S361" s="307"/>
      <c r="T361" s="318" t="s">
        <v>60</v>
      </c>
      <c r="U361" s="318"/>
      <c r="V361" s="318"/>
      <c r="W361" s="318"/>
      <c r="X361" s="252" t="s">
        <v>571</v>
      </c>
      <c r="Y361" s="253">
        <v>1.4630000000000001E-2</v>
      </c>
      <c r="Z361" s="318" t="s">
        <v>547</v>
      </c>
      <c r="AA361" s="318"/>
      <c r="AB361" s="318"/>
      <c r="AH361" s="318" t="s">
        <v>569</v>
      </c>
      <c r="AI361" s="318"/>
      <c r="AJ361" s="318"/>
      <c r="AK361" s="318"/>
      <c r="AL361" s="318" t="s">
        <v>570</v>
      </c>
      <c r="AM361" s="318"/>
      <c r="AN361" s="318"/>
      <c r="AO361" s="318"/>
      <c r="AP361" s="318"/>
      <c r="AT361" s="335">
        <v>21.500599999999999</v>
      </c>
      <c r="AU361" s="335"/>
      <c r="AV361" s="251" t="s">
        <v>60</v>
      </c>
      <c r="AW361" s="252" t="s">
        <v>571</v>
      </c>
      <c r="AX361" s="307">
        <v>16.1708</v>
      </c>
      <c r="AY361" s="307"/>
      <c r="AZ361" s="318" t="s">
        <v>60</v>
      </c>
      <c r="BA361" s="318"/>
      <c r="BB361" s="318"/>
      <c r="BC361" s="318"/>
      <c r="BD361" s="252" t="s">
        <v>571</v>
      </c>
      <c r="BE361" s="307">
        <v>7.9299999999999998E-4</v>
      </c>
      <c r="BF361" s="307"/>
      <c r="BG361" s="318" t="s">
        <v>547</v>
      </c>
      <c r="BH361" s="318"/>
      <c r="BI361" s="318"/>
    </row>
    <row r="362" spans="1:74" s="250" customFormat="1" ht="6" customHeight="1">
      <c r="A362" s="268"/>
      <c r="C362" s="318" t="s">
        <v>1</v>
      </c>
      <c r="D362" s="318"/>
      <c r="G362" s="318" t="s">
        <v>572</v>
      </c>
      <c r="H362" s="318"/>
      <c r="I362" s="318"/>
      <c r="J362" s="318"/>
      <c r="N362" s="330">
        <v>71.989699999999999</v>
      </c>
      <c r="O362" s="330"/>
      <c r="P362" s="318" t="s">
        <v>60</v>
      </c>
      <c r="Q362" s="319" t="s">
        <v>571</v>
      </c>
      <c r="R362" s="307">
        <v>55.211199999999998</v>
      </c>
      <c r="S362" s="307"/>
      <c r="T362" s="318" t="s">
        <v>55</v>
      </c>
      <c r="U362" s="318"/>
      <c r="X362" s="319" t="s">
        <v>571</v>
      </c>
      <c r="Y362" s="307">
        <v>9.5659999999999999E-3</v>
      </c>
      <c r="Z362" s="318" t="s">
        <v>547</v>
      </c>
      <c r="AA362" s="318"/>
      <c r="AB362" s="318"/>
      <c r="AH362" s="318" t="s">
        <v>1</v>
      </c>
      <c r="AI362" s="318"/>
      <c r="AL362" s="318" t="s">
        <v>572</v>
      </c>
      <c r="AM362" s="318"/>
      <c r="AN362" s="318"/>
      <c r="AO362" s="318"/>
      <c r="AP362" s="318"/>
      <c r="AT362" s="330">
        <v>69.999799999999993</v>
      </c>
      <c r="AU362" s="330"/>
      <c r="AV362" s="318" t="s">
        <v>60</v>
      </c>
      <c r="AW362" s="319" t="s">
        <v>571</v>
      </c>
      <c r="AX362" s="307">
        <v>6.1516000000000002</v>
      </c>
      <c r="AY362" s="307"/>
      <c r="AZ362" s="318" t="s">
        <v>55</v>
      </c>
      <c r="BA362" s="318"/>
      <c r="BD362" s="319" t="s">
        <v>571</v>
      </c>
      <c r="BE362" s="307">
        <v>9.8299999999999993E-4</v>
      </c>
      <c r="BF362" s="307"/>
      <c r="BG362" s="318" t="s">
        <v>547</v>
      </c>
      <c r="BH362" s="318"/>
      <c r="BI362" s="318"/>
    </row>
    <row r="363" spans="1:74" s="250" customFormat="1" ht="2.25" customHeight="1">
      <c r="A363" s="268"/>
      <c r="C363" s="318"/>
      <c r="D363" s="318"/>
      <c r="G363" s="318"/>
      <c r="H363" s="318"/>
      <c r="I363" s="318"/>
      <c r="J363" s="318"/>
      <c r="N363" s="330"/>
      <c r="O363" s="330"/>
      <c r="P363" s="318"/>
      <c r="Q363" s="319"/>
      <c r="R363" s="307"/>
      <c r="S363" s="307"/>
      <c r="T363" s="318"/>
      <c r="U363" s="318"/>
      <c r="X363" s="319"/>
      <c r="Y363" s="307"/>
      <c r="Z363" s="318"/>
      <c r="AA363" s="318"/>
      <c r="AB363" s="318"/>
      <c r="AH363" s="318"/>
      <c r="AI363" s="318"/>
      <c r="AL363" s="318"/>
      <c r="AM363" s="318"/>
      <c r="AN363" s="318"/>
      <c r="AO363" s="318"/>
      <c r="AP363" s="318"/>
      <c r="AT363" s="330"/>
      <c r="AU363" s="330"/>
      <c r="AV363" s="318"/>
      <c r="AW363" s="319"/>
      <c r="AX363" s="307"/>
      <c r="AY363" s="307"/>
      <c r="AZ363" s="318"/>
      <c r="BA363" s="318"/>
      <c r="BD363" s="319"/>
      <c r="BE363" s="307"/>
      <c r="BF363" s="307"/>
      <c r="BG363" s="318"/>
      <c r="BH363" s="318"/>
      <c r="BI363" s="318"/>
      <c r="BN363" s="320" t="s">
        <v>573</v>
      </c>
      <c r="BO363" s="320"/>
      <c r="BP363" s="320"/>
      <c r="BQ363" s="320"/>
      <c r="BR363" s="320"/>
      <c r="BS363" s="320"/>
      <c r="BT363" s="320"/>
      <c r="BU363" s="320"/>
    </row>
    <row r="364" spans="1:74" s="250" customFormat="1" ht="0.75" customHeight="1">
      <c r="A364" s="268"/>
      <c r="C364" s="318" t="s">
        <v>574</v>
      </c>
      <c r="D364" s="318"/>
      <c r="E364" s="318"/>
      <c r="F364" s="318"/>
      <c r="G364" s="318"/>
      <c r="H364" s="318"/>
      <c r="I364" s="318"/>
      <c r="J364" s="318"/>
      <c r="K364" s="318"/>
      <c r="N364" s="338">
        <v>52.456099999999999</v>
      </c>
      <c r="O364" s="338"/>
      <c r="P364" s="318" t="s">
        <v>60</v>
      </c>
      <c r="Q364" s="318"/>
      <c r="R364" s="318"/>
      <c r="Z364" s="318"/>
      <c r="AA364" s="318"/>
      <c r="AB364" s="318"/>
      <c r="AH364" s="318" t="s">
        <v>574</v>
      </c>
      <c r="AI364" s="318"/>
      <c r="AJ364" s="318"/>
      <c r="AK364" s="318"/>
      <c r="AL364" s="318"/>
      <c r="AM364" s="318"/>
      <c r="AN364" s="318"/>
      <c r="AO364" s="318"/>
      <c r="AP364" s="318"/>
      <c r="AQ364" s="318"/>
      <c r="AT364" s="338">
        <v>91.114519999999999</v>
      </c>
      <c r="AU364" s="338"/>
      <c r="AV364" s="318" t="s">
        <v>60</v>
      </c>
      <c r="AW364" s="318"/>
      <c r="AX364" s="318"/>
      <c r="BG364" s="318"/>
      <c r="BH364" s="318"/>
      <c r="BI364" s="318"/>
      <c r="BN364" s="320"/>
      <c r="BO364" s="320"/>
      <c r="BP364" s="320"/>
      <c r="BQ364" s="320"/>
      <c r="BR364" s="320"/>
      <c r="BS364" s="320"/>
      <c r="BT364" s="320"/>
      <c r="BU364" s="320"/>
    </row>
    <row r="365" spans="1:74" s="250" customFormat="1" ht="6.75" customHeight="1">
      <c r="A365" s="268"/>
      <c r="C365" s="318"/>
      <c r="D365" s="318"/>
      <c r="E365" s="318"/>
      <c r="F365" s="318"/>
      <c r="G365" s="318"/>
      <c r="H365" s="318"/>
      <c r="I365" s="318"/>
      <c r="J365" s="318"/>
      <c r="K365" s="318"/>
      <c r="N365" s="338"/>
      <c r="O365" s="338"/>
      <c r="P365" s="318"/>
      <c r="Q365" s="318"/>
      <c r="R365" s="318"/>
      <c r="AH365" s="318"/>
      <c r="AI365" s="318"/>
      <c r="AJ365" s="318"/>
      <c r="AK365" s="318"/>
      <c r="AL365" s="318"/>
      <c r="AM365" s="318"/>
      <c r="AN365" s="318"/>
      <c r="AO365" s="318"/>
      <c r="AP365" s="318"/>
      <c r="AQ365" s="318"/>
      <c r="AT365" s="338"/>
      <c r="AU365" s="338"/>
      <c r="AV365" s="318"/>
      <c r="AW365" s="318"/>
      <c r="AX365" s="318"/>
      <c r="BN365" s="320"/>
      <c r="BO365" s="320"/>
      <c r="BP365" s="320"/>
      <c r="BQ365" s="320"/>
      <c r="BR365" s="320"/>
      <c r="BS365" s="320"/>
      <c r="BT365" s="320"/>
      <c r="BU365" s="320"/>
    </row>
    <row r="366" spans="1:74" s="250" customFormat="1" ht="1.5" customHeight="1">
      <c r="A366" s="268"/>
      <c r="BN366" s="320"/>
      <c r="BO366" s="320"/>
      <c r="BP366" s="320"/>
      <c r="BQ366" s="320"/>
      <c r="BR366" s="320"/>
      <c r="BS366" s="320"/>
      <c r="BT366" s="320"/>
      <c r="BU366" s="320"/>
    </row>
    <row r="367" spans="1:74" s="250" customFormat="1" ht="6.75" customHeight="1">
      <c r="A367" s="268"/>
      <c r="BN367" s="334" t="s">
        <v>575</v>
      </c>
      <c r="BO367" s="334"/>
      <c r="BP367" s="334"/>
      <c r="BQ367" s="334"/>
      <c r="BR367" s="334"/>
      <c r="BS367" s="337">
        <v>4162.4992710673823</v>
      </c>
      <c r="BT367" s="337"/>
      <c r="BU367" s="337"/>
    </row>
    <row r="368" spans="1:74" s="250" customFormat="1" ht="1.5" customHeight="1">
      <c r="A368" s="268"/>
      <c r="B368" s="331"/>
      <c r="C368" s="331"/>
      <c r="D368" s="331"/>
      <c r="E368" s="331"/>
      <c r="F368" s="331"/>
      <c r="G368" s="331"/>
      <c r="H368" s="331"/>
      <c r="I368" s="331"/>
      <c r="J368" s="331"/>
      <c r="K368" s="331"/>
      <c r="L368" s="331"/>
      <c r="M368" s="312" t="s">
        <v>576</v>
      </c>
      <c r="N368" s="312"/>
      <c r="O368" s="312"/>
      <c r="P368" s="312"/>
      <c r="AA368" s="313" t="s">
        <v>537</v>
      </c>
      <c r="AB368" s="313"/>
      <c r="AC368" s="313"/>
      <c r="AF368" s="331"/>
      <c r="AG368" s="331"/>
      <c r="AH368" s="331"/>
      <c r="AI368" s="331"/>
      <c r="AJ368" s="331"/>
      <c r="AK368" s="331"/>
      <c r="AL368" s="331"/>
      <c r="AM368" s="331"/>
      <c r="AN368" s="331"/>
      <c r="AO368" s="331"/>
      <c r="AP368" s="331"/>
      <c r="AQ368" s="331"/>
      <c r="AR368" s="331"/>
      <c r="AS368" s="312" t="s">
        <v>576</v>
      </c>
      <c r="AT368" s="312"/>
      <c r="AU368" s="312"/>
      <c r="AV368" s="312"/>
      <c r="BH368" s="313" t="s">
        <v>537</v>
      </c>
      <c r="BI368" s="313"/>
      <c r="BJ368" s="313"/>
      <c r="BK368" s="313"/>
      <c r="BN368" s="334"/>
      <c r="BO368" s="334"/>
      <c r="BP368" s="334"/>
      <c r="BQ368" s="334"/>
      <c r="BR368" s="334"/>
      <c r="BS368" s="337"/>
      <c r="BT368" s="337"/>
      <c r="BU368" s="337"/>
    </row>
    <row r="369" spans="1:73" s="250" customFormat="1" ht="6.75" customHeight="1">
      <c r="A369" s="268"/>
      <c r="B369" s="331"/>
      <c r="C369" s="331"/>
      <c r="D369" s="331"/>
      <c r="E369" s="331"/>
      <c r="F369" s="331"/>
      <c r="G369" s="331"/>
      <c r="H369" s="331"/>
      <c r="I369" s="331"/>
      <c r="J369" s="331"/>
      <c r="K369" s="331"/>
      <c r="L369" s="331"/>
      <c r="M369" s="312"/>
      <c r="N369" s="312"/>
      <c r="O369" s="312"/>
      <c r="P369" s="312"/>
      <c r="AA369" s="313"/>
      <c r="AB369" s="313"/>
      <c r="AC369" s="313"/>
      <c r="AF369" s="331"/>
      <c r="AG369" s="331"/>
      <c r="AH369" s="331"/>
      <c r="AI369" s="331"/>
      <c r="AJ369" s="331"/>
      <c r="AK369" s="331"/>
      <c r="AL369" s="331"/>
      <c r="AM369" s="331"/>
      <c r="AN369" s="331"/>
      <c r="AO369" s="331"/>
      <c r="AP369" s="331"/>
      <c r="AQ369" s="331"/>
      <c r="AR369" s="331"/>
      <c r="AS369" s="312"/>
      <c r="AT369" s="312"/>
      <c r="AU369" s="312"/>
      <c r="AV369" s="312"/>
      <c r="BH369" s="313"/>
      <c r="BI369" s="313"/>
      <c r="BJ369" s="313"/>
      <c r="BK369" s="313"/>
      <c r="BN369" s="334" t="s">
        <v>577</v>
      </c>
      <c r="BO369" s="334"/>
      <c r="BP369" s="334"/>
      <c r="BQ369" s="334"/>
      <c r="BR369" s="334"/>
      <c r="BS369" s="336">
        <v>24.999581462759402</v>
      </c>
      <c r="BT369" s="336"/>
      <c r="BU369" s="336"/>
    </row>
    <row r="370" spans="1:73" s="250" customFormat="1" ht="3" customHeight="1">
      <c r="A370" s="268"/>
      <c r="H370" s="312" t="s">
        <v>578</v>
      </c>
      <c r="I370" s="312"/>
      <c r="J370" s="312"/>
      <c r="K370" s="312"/>
      <c r="L370" s="312"/>
      <c r="M370" s="312" t="s">
        <v>579</v>
      </c>
      <c r="N370" s="312"/>
      <c r="O370" s="312"/>
      <c r="P370" s="312"/>
      <c r="AA370" s="313" t="s">
        <v>580</v>
      </c>
      <c r="AB370" s="313"/>
      <c r="AC370" s="313"/>
      <c r="AM370" s="312" t="s">
        <v>578</v>
      </c>
      <c r="AN370" s="312"/>
      <c r="AO370" s="312"/>
      <c r="AP370" s="312"/>
      <c r="AQ370" s="312"/>
      <c r="AR370" s="312"/>
      <c r="AS370" s="312" t="s">
        <v>579</v>
      </c>
      <c r="AT370" s="312"/>
      <c r="AU370" s="312"/>
      <c r="AV370" s="312"/>
      <c r="BH370" s="313" t="s">
        <v>580</v>
      </c>
      <c r="BI370" s="313"/>
      <c r="BJ370" s="313"/>
      <c r="BK370" s="313"/>
      <c r="BN370" s="334"/>
      <c r="BO370" s="334"/>
      <c r="BP370" s="334"/>
      <c r="BQ370" s="334"/>
      <c r="BR370" s="334"/>
      <c r="BS370" s="336"/>
      <c r="BT370" s="336"/>
      <c r="BU370" s="336"/>
    </row>
    <row r="371" spans="1:73" s="250" customFormat="1" ht="6" customHeight="1">
      <c r="A371" s="268"/>
      <c r="H371" s="312"/>
      <c r="I371" s="312"/>
      <c r="J371" s="312"/>
      <c r="K371" s="312"/>
      <c r="L371" s="312"/>
      <c r="M371" s="312"/>
      <c r="N371" s="312"/>
      <c r="O371" s="312"/>
      <c r="P371" s="312"/>
      <c r="AA371" s="313"/>
      <c r="AB371" s="313"/>
      <c r="AC371" s="313"/>
      <c r="AM371" s="312"/>
      <c r="AN371" s="312"/>
      <c r="AO371" s="312"/>
      <c r="AP371" s="312"/>
      <c r="AQ371" s="312"/>
      <c r="AR371" s="312"/>
      <c r="AS371" s="312"/>
      <c r="AT371" s="312"/>
      <c r="AU371" s="312"/>
      <c r="AV371" s="312"/>
      <c r="BH371" s="313"/>
      <c r="BI371" s="313"/>
      <c r="BJ371" s="313"/>
      <c r="BK371" s="313"/>
      <c r="BN371" s="334" t="s">
        <v>581</v>
      </c>
      <c r="BO371" s="334"/>
      <c r="BP371" s="334"/>
      <c r="BQ371" s="334"/>
      <c r="BR371" s="334"/>
      <c r="BS371" s="337">
        <v>0</v>
      </c>
      <c r="BT371" s="337"/>
      <c r="BU371" s="337"/>
    </row>
    <row r="372" spans="1:73" s="250" customFormat="1" ht="1.5" customHeight="1">
      <c r="A372" s="268"/>
      <c r="AA372" s="313"/>
      <c r="AB372" s="313"/>
      <c r="AC372" s="313"/>
      <c r="BH372" s="313"/>
      <c r="BI372" s="313"/>
      <c r="BJ372" s="313"/>
      <c r="BK372" s="313"/>
      <c r="BN372" s="334"/>
      <c r="BO372" s="334"/>
      <c r="BP372" s="334"/>
      <c r="BQ372" s="334"/>
      <c r="BR372" s="334"/>
      <c r="BS372" s="337"/>
      <c r="BT372" s="337"/>
      <c r="BU372" s="337"/>
    </row>
    <row r="373" spans="1:73" s="250" customFormat="1" ht="0.75" customHeight="1">
      <c r="A373" s="268"/>
      <c r="H373" s="312" t="s">
        <v>539</v>
      </c>
      <c r="I373" s="312"/>
      <c r="J373" s="312"/>
      <c r="K373" s="312"/>
      <c r="L373" s="312"/>
      <c r="M373" s="312" t="s">
        <v>539</v>
      </c>
      <c r="N373" s="312"/>
      <c r="O373" s="312"/>
      <c r="P373" s="312"/>
      <c r="Q373" s="312" t="s">
        <v>582</v>
      </c>
      <c r="R373" s="312"/>
      <c r="S373" s="312"/>
      <c r="T373" s="312"/>
      <c r="U373" s="312" t="s">
        <v>538</v>
      </c>
      <c r="V373" s="312"/>
      <c r="W373" s="312"/>
      <c r="X373" s="312"/>
      <c r="Y373" s="312"/>
      <c r="Z373" s="312"/>
      <c r="AA373" s="313" t="s">
        <v>538</v>
      </c>
      <c r="AB373" s="313"/>
      <c r="AC373" s="313"/>
      <c r="AM373" s="312" t="s">
        <v>539</v>
      </c>
      <c r="AN373" s="312"/>
      <c r="AO373" s="312"/>
      <c r="AP373" s="312"/>
      <c r="AQ373" s="312"/>
      <c r="AR373" s="312"/>
      <c r="AS373" s="312" t="s">
        <v>539</v>
      </c>
      <c r="AT373" s="312"/>
      <c r="AU373" s="312"/>
      <c r="AV373" s="312"/>
      <c r="AW373" s="312" t="s">
        <v>582</v>
      </c>
      <c r="AX373" s="312"/>
      <c r="AY373" s="312"/>
      <c r="AZ373" s="312"/>
      <c r="BA373" s="312" t="s">
        <v>538</v>
      </c>
      <c r="BB373" s="312"/>
      <c r="BC373" s="312"/>
      <c r="BD373" s="312"/>
      <c r="BE373" s="312"/>
      <c r="BF373" s="312"/>
      <c r="BG373" s="312"/>
      <c r="BH373" s="313" t="s">
        <v>538</v>
      </c>
      <c r="BI373" s="313"/>
      <c r="BJ373" s="313"/>
      <c r="BK373" s="313"/>
      <c r="BN373" s="334"/>
      <c r="BO373" s="334"/>
      <c r="BP373" s="334"/>
      <c r="BQ373" s="334"/>
      <c r="BR373" s="334"/>
      <c r="BS373" s="337"/>
      <c r="BT373" s="337"/>
      <c r="BU373" s="337"/>
    </row>
    <row r="374" spans="1:73" s="250" customFormat="1" ht="2.25" customHeight="1">
      <c r="A374" s="268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3"/>
      <c r="AB374" s="313"/>
      <c r="AC374" s="313"/>
      <c r="AM374" s="312"/>
      <c r="AN374" s="312"/>
      <c r="AO374" s="312"/>
      <c r="AP374" s="312"/>
      <c r="AQ374" s="312"/>
      <c r="AR374" s="312"/>
      <c r="AS374" s="312"/>
      <c r="AT374" s="312"/>
      <c r="AU374" s="312"/>
      <c r="AV374" s="312"/>
      <c r="AW374" s="312"/>
      <c r="AX374" s="312"/>
      <c r="AY374" s="312"/>
      <c r="AZ374" s="312"/>
      <c r="BA374" s="312"/>
      <c r="BB374" s="312"/>
      <c r="BC374" s="312"/>
      <c r="BD374" s="312"/>
      <c r="BE374" s="312"/>
      <c r="BF374" s="312"/>
      <c r="BG374" s="312"/>
      <c r="BH374" s="313"/>
      <c r="BI374" s="313"/>
      <c r="BJ374" s="313"/>
      <c r="BK374" s="313"/>
      <c r="BS374" s="337"/>
      <c r="BT374" s="337"/>
      <c r="BU374" s="337"/>
    </row>
    <row r="375" spans="1:73" s="250" customFormat="1" ht="6" customHeight="1">
      <c r="A375" s="268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3"/>
      <c r="AB375" s="313"/>
      <c r="AC375" s="313"/>
      <c r="AM375" s="312"/>
      <c r="AN375" s="312"/>
      <c r="AO375" s="312"/>
      <c r="AP375" s="312"/>
      <c r="AQ375" s="312"/>
      <c r="AR375" s="312"/>
      <c r="AS375" s="312"/>
      <c r="AT375" s="312"/>
      <c r="AU375" s="312"/>
      <c r="AV375" s="312"/>
      <c r="AW375" s="312"/>
      <c r="AX375" s="312"/>
      <c r="AY375" s="312"/>
      <c r="AZ375" s="312"/>
      <c r="BA375" s="312"/>
      <c r="BB375" s="312"/>
      <c r="BC375" s="312"/>
      <c r="BD375" s="312"/>
      <c r="BE375" s="312"/>
      <c r="BF375" s="312"/>
      <c r="BG375" s="312"/>
      <c r="BH375" s="313"/>
      <c r="BI375" s="313"/>
      <c r="BJ375" s="313"/>
      <c r="BK375" s="313"/>
      <c r="BN375" s="334" t="s">
        <v>583</v>
      </c>
      <c r="BO375" s="334"/>
      <c r="BP375" s="334"/>
      <c r="BQ375" s="334"/>
      <c r="BR375" s="334"/>
      <c r="BS375" s="337">
        <v>665.99996812597658</v>
      </c>
      <c r="BT375" s="337"/>
      <c r="BU375" s="337"/>
    </row>
    <row r="376" spans="1:73" s="250" customFormat="1" ht="1.5" customHeight="1">
      <c r="A376" s="268"/>
      <c r="H376" s="312"/>
      <c r="I376" s="312"/>
      <c r="J376" s="312"/>
      <c r="K376" s="312"/>
      <c r="L376" s="312"/>
      <c r="AM376" s="312"/>
      <c r="AN376" s="312"/>
      <c r="AO376" s="312"/>
      <c r="AP376" s="312"/>
      <c r="AQ376" s="312"/>
      <c r="AR376" s="312"/>
      <c r="BN376" s="334"/>
      <c r="BO376" s="334"/>
      <c r="BP376" s="334"/>
      <c r="BQ376" s="334"/>
      <c r="BR376" s="334"/>
      <c r="BS376" s="337"/>
      <c r="BT376" s="337"/>
      <c r="BU376" s="337"/>
    </row>
    <row r="377" spans="1:73" s="250" customFormat="1" ht="0.75" customHeight="1">
      <c r="A377" s="268"/>
      <c r="H377" s="312" t="s">
        <v>584</v>
      </c>
      <c r="I377" s="312"/>
      <c r="J377" s="312"/>
      <c r="K377" s="312"/>
      <c r="L377" s="312"/>
      <c r="M377" s="312" t="s">
        <v>584</v>
      </c>
      <c r="N377" s="312"/>
      <c r="O377" s="312"/>
      <c r="P377" s="312"/>
      <c r="Q377" s="312" t="s">
        <v>584</v>
      </c>
      <c r="R377" s="312"/>
      <c r="S377" s="312"/>
      <c r="T377" s="312"/>
      <c r="U377" s="312" t="s">
        <v>584</v>
      </c>
      <c r="V377" s="312"/>
      <c r="W377" s="312"/>
      <c r="X377" s="312"/>
      <c r="Y377" s="312"/>
      <c r="Z377" s="312"/>
      <c r="AA377" s="313" t="s">
        <v>540</v>
      </c>
      <c r="AB377" s="313"/>
      <c r="AC377" s="313"/>
      <c r="AM377" s="312" t="s">
        <v>584</v>
      </c>
      <c r="AN377" s="312"/>
      <c r="AO377" s="312"/>
      <c r="AP377" s="312"/>
      <c r="AQ377" s="312"/>
      <c r="AR377" s="312"/>
      <c r="AS377" s="312" t="s">
        <v>584</v>
      </c>
      <c r="AT377" s="312"/>
      <c r="AU377" s="312"/>
      <c r="AV377" s="312"/>
      <c r="AW377" s="312" t="s">
        <v>584</v>
      </c>
      <c r="AX377" s="312"/>
      <c r="AY377" s="312"/>
      <c r="AZ377" s="312"/>
      <c r="BA377" s="312" t="s">
        <v>584</v>
      </c>
      <c r="BB377" s="312"/>
      <c r="BC377" s="312"/>
      <c r="BD377" s="312"/>
      <c r="BE377" s="312"/>
      <c r="BF377" s="312"/>
      <c r="BG377" s="312"/>
      <c r="BH377" s="313" t="s">
        <v>540</v>
      </c>
      <c r="BI377" s="313"/>
      <c r="BJ377" s="313"/>
      <c r="BK377" s="313"/>
      <c r="BN377" s="334"/>
      <c r="BO377" s="334"/>
      <c r="BP377" s="334"/>
      <c r="BQ377" s="334"/>
      <c r="BR377" s="334"/>
      <c r="BS377" s="337"/>
      <c r="BT377" s="337"/>
      <c r="BU377" s="337"/>
    </row>
    <row r="378" spans="1:73" s="250" customFormat="1" ht="8.25" customHeight="1">
      <c r="A378" s="268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3"/>
      <c r="AB378" s="313"/>
      <c r="AC378" s="313"/>
      <c r="AM378" s="312"/>
      <c r="AN378" s="312"/>
      <c r="AO378" s="312"/>
      <c r="AP378" s="312"/>
      <c r="AQ378" s="312"/>
      <c r="AR378" s="312"/>
      <c r="AS378" s="312"/>
      <c r="AT378" s="312"/>
      <c r="AU378" s="312"/>
      <c r="AV378" s="312"/>
      <c r="AW378" s="312"/>
      <c r="AX378" s="312"/>
      <c r="AY378" s="312"/>
      <c r="AZ378" s="312"/>
      <c r="BA378" s="312"/>
      <c r="BB378" s="312"/>
      <c r="BC378" s="312"/>
      <c r="BD378" s="312"/>
      <c r="BE378" s="312"/>
      <c r="BF378" s="312"/>
      <c r="BG378" s="312"/>
      <c r="BH378" s="313"/>
      <c r="BI378" s="313"/>
      <c r="BJ378" s="313"/>
      <c r="BK378" s="313"/>
      <c r="BN378" s="314" t="s">
        <v>585</v>
      </c>
      <c r="BO378" s="314"/>
      <c r="BP378" s="314"/>
      <c r="BQ378" s="314"/>
      <c r="BR378" s="314"/>
      <c r="BS378" s="314"/>
      <c r="BT378" s="340">
        <v>565.70030093514163</v>
      </c>
      <c r="BU378" s="340"/>
    </row>
    <row r="379" spans="1:73" s="250" customFormat="1" ht="0.75" customHeight="1">
      <c r="A379" s="268"/>
      <c r="B379" s="308" t="s">
        <v>548</v>
      </c>
      <c r="C379" s="308"/>
      <c r="D379" s="308"/>
      <c r="E379" s="308"/>
      <c r="F379" s="308"/>
      <c r="G379" s="308"/>
      <c r="H379" s="306">
        <v>0</v>
      </c>
      <c r="I379" s="306"/>
      <c r="J379" s="306"/>
      <c r="K379" s="306"/>
      <c r="L379" s="306"/>
      <c r="M379" s="306">
        <v>0</v>
      </c>
      <c r="N379" s="306"/>
      <c r="O379" s="306"/>
      <c r="P379" s="306"/>
      <c r="Q379" s="306">
        <v>0</v>
      </c>
      <c r="R379" s="306"/>
      <c r="S379" s="306"/>
      <c r="T379" s="306"/>
      <c r="U379" s="306">
        <v>0</v>
      </c>
      <c r="V379" s="306"/>
      <c r="W379" s="306"/>
      <c r="X379" s="306"/>
      <c r="Y379" s="306"/>
      <c r="Z379" s="306"/>
      <c r="AA379" s="311">
        <v>0</v>
      </c>
      <c r="AB379" s="311"/>
      <c r="AC379" s="311"/>
      <c r="AF379" s="308" t="s">
        <v>548</v>
      </c>
      <c r="AG379" s="308"/>
      <c r="AH379" s="308"/>
      <c r="AI379" s="308"/>
      <c r="AJ379" s="308"/>
      <c r="AK379" s="308"/>
      <c r="AL379" s="308"/>
      <c r="AM379" s="306">
        <v>0</v>
      </c>
      <c r="AN379" s="306"/>
      <c r="AO379" s="306"/>
      <c r="AP379" s="306"/>
      <c r="AQ379" s="306"/>
      <c r="AR379" s="306"/>
      <c r="AS379" s="306">
        <v>0</v>
      </c>
      <c r="AT379" s="306"/>
      <c r="AU379" s="306"/>
      <c r="AV379" s="306"/>
      <c r="AW379" s="306">
        <v>0</v>
      </c>
      <c r="AX379" s="306"/>
      <c r="AY379" s="306"/>
      <c r="AZ379" s="306"/>
      <c r="BA379" s="306">
        <v>0</v>
      </c>
      <c r="BB379" s="306"/>
      <c r="BC379" s="306"/>
      <c r="BD379" s="306"/>
      <c r="BE379" s="306"/>
      <c r="BF379" s="306"/>
      <c r="BG379" s="306"/>
      <c r="BH379" s="311">
        <v>0</v>
      </c>
      <c r="BI379" s="311"/>
      <c r="BJ379" s="311"/>
      <c r="BK379" s="311"/>
      <c r="BN379" s="314"/>
      <c r="BO379" s="314"/>
      <c r="BP379" s="314"/>
      <c r="BQ379" s="314"/>
      <c r="BR379" s="314"/>
      <c r="BS379" s="314"/>
      <c r="BT379" s="340"/>
      <c r="BU379" s="340"/>
    </row>
    <row r="380" spans="1:73" s="250" customFormat="1" ht="6.75" customHeight="1">
      <c r="A380" s="268"/>
      <c r="B380" s="308"/>
      <c r="C380" s="308"/>
      <c r="D380" s="308"/>
      <c r="E380" s="308"/>
      <c r="F380" s="308"/>
      <c r="G380" s="308"/>
      <c r="H380" s="306"/>
      <c r="I380" s="306"/>
      <c r="J380" s="306"/>
      <c r="K380" s="306"/>
      <c r="L380" s="306"/>
      <c r="M380" s="306"/>
      <c r="N380" s="306"/>
      <c r="O380" s="306"/>
      <c r="P380" s="306"/>
      <c r="Q380" s="306"/>
      <c r="R380" s="306"/>
      <c r="S380" s="306"/>
      <c r="T380" s="306"/>
      <c r="U380" s="306"/>
      <c r="V380" s="306"/>
      <c r="W380" s="306"/>
      <c r="X380" s="306"/>
      <c r="Y380" s="306"/>
      <c r="Z380" s="306"/>
      <c r="AA380" s="311"/>
      <c r="AB380" s="311"/>
      <c r="AC380" s="311"/>
      <c r="AF380" s="308"/>
      <c r="AG380" s="308"/>
      <c r="AH380" s="308"/>
      <c r="AI380" s="308"/>
      <c r="AJ380" s="308"/>
      <c r="AK380" s="308"/>
      <c r="AL380" s="308"/>
      <c r="AM380" s="306"/>
      <c r="AN380" s="306"/>
      <c r="AO380" s="306"/>
      <c r="AP380" s="306"/>
      <c r="AQ380" s="306"/>
      <c r="AR380" s="306"/>
      <c r="AS380" s="306"/>
      <c r="AT380" s="306"/>
      <c r="AU380" s="306"/>
      <c r="AV380" s="306"/>
      <c r="AW380" s="306"/>
      <c r="AX380" s="306"/>
      <c r="AY380" s="306"/>
      <c r="AZ380" s="306"/>
      <c r="BA380" s="306"/>
      <c r="BB380" s="306"/>
      <c r="BC380" s="306"/>
      <c r="BD380" s="306"/>
      <c r="BE380" s="306"/>
      <c r="BF380" s="306"/>
      <c r="BG380" s="306"/>
      <c r="BH380" s="311"/>
      <c r="BI380" s="311"/>
      <c r="BJ380" s="311"/>
      <c r="BK380" s="311"/>
      <c r="BN380" s="314" t="s">
        <v>586</v>
      </c>
      <c r="BO380" s="314"/>
      <c r="BP380" s="314"/>
      <c r="BQ380" s="314"/>
      <c r="BR380" s="314"/>
      <c r="BS380" s="314"/>
      <c r="BT380" s="341">
        <v>24.999581462759402</v>
      </c>
      <c r="BU380" s="341"/>
    </row>
    <row r="381" spans="1:73" s="250" customFormat="1" ht="1.5" customHeight="1">
      <c r="A381" s="268"/>
      <c r="B381" s="308" t="s">
        <v>587</v>
      </c>
      <c r="C381" s="308"/>
      <c r="D381" s="308"/>
      <c r="E381" s="308"/>
      <c r="F381" s="308"/>
      <c r="G381" s="308"/>
      <c r="H381" s="306">
        <v>0</v>
      </c>
      <c r="I381" s="306"/>
      <c r="J381" s="306"/>
      <c r="K381" s="306"/>
      <c r="L381" s="306"/>
      <c r="M381" s="306">
        <v>0</v>
      </c>
      <c r="N381" s="306"/>
      <c r="O381" s="306"/>
      <c r="P381" s="306"/>
      <c r="Q381" s="306">
        <v>0</v>
      </c>
      <c r="R381" s="306"/>
      <c r="S381" s="306"/>
      <c r="T381" s="306"/>
      <c r="U381" s="306">
        <v>0</v>
      </c>
      <c r="V381" s="306"/>
      <c r="W381" s="306"/>
      <c r="X381" s="306"/>
      <c r="Y381" s="306"/>
      <c r="Z381" s="306"/>
      <c r="AA381" s="311">
        <v>0</v>
      </c>
      <c r="AB381" s="311"/>
      <c r="AC381" s="311"/>
      <c r="AF381" s="308" t="s">
        <v>587</v>
      </c>
      <c r="AG381" s="308"/>
      <c r="AH381" s="308"/>
      <c r="AI381" s="308"/>
      <c r="AJ381" s="308"/>
      <c r="AK381" s="308"/>
      <c r="AL381" s="308"/>
      <c r="AM381" s="306">
        <v>0</v>
      </c>
      <c r="AN381" s="306"/>
      <c r="AO381" s="306"/>
      <c r="AP381" s="306"/>
      <c r="AQ381" s="306"/>
      <c r="AR381" s="306"/>
      <c r="AS381" s="306">
        <v>0</v>
      </c>
      <c r="AT381" s="306"/>
      <c r="AU381" s="306"/>
      <c r="AV381" s="306"/>
      <c r="AW381" s="306">
        <v>0</v>
      </c>
      <c r="AX381" s="306"/>
      <c r="AY381" s="306"/>
      <c r="AZ381" s="306"/>
      <c r="BA381" s="306">
        <v>0</v>
      </c>
      <c r="BB381" s="306"/>
      <c r="BC381" s="306"/>
      <c r="BD381" s="306"/>
      <c r="BE381" s="306"/>
      <c r="BF381" s="306"/>
      <c r="BG381" s="306"/>
      <c r="BH381" s="311">
        <v>0</v>
      </c>
      <c r="BI381" s="311"/>
      <c r="BJ381" s="311"/>
      <c r="BK381" s="311"/>
      <c r="BN381" s="314"/>
      <c r="BO381" s="314"/>
      <c r="BP381" s="314"/>
      <c r="BQ381" s="314"/>
      <c r="BR381" s="314"/>
      <c r="BS381" s="314"/>
      <c r="BT381" s="341"/>
      <c r="BU381" s="341"/>
    </row>
    <row r="382" spans="1:73" s="250" customFormat="1" ht="6.75" customHeight="1">
      <c r="A382" s="268"/>
      <c r="B382" s="308"/>
      <c r="C382" s="308"/>
      <c r="D382" s="308"/>
      <c r="E382" s="308"/>
      <c r="F382" s="308"/>
      <c r="G382" s="308"/>
      <c r="H382" s="306"/>
      <c r="I382" s="306"/>
      <c r="J382" s="306"/>
      <c r="K382" s="306"/>
      <c r="L382" s="306"/>
      <c r="M382" s="306"/>
      <c r="N382" s="306"/>
      <c r="O382" s="306"/>
      <c r="P382" s="306"/>
      <c r="Q382" s="306"/>
      <c r="R382" s="306"/>
      <c r="S382" s="306"/>
      <c r="T382" s="306"/>
      <c r="U382" s="306"/>
      <c r="V382" s="306"/>
      <c r="W382" s="306"/>
      <c r="X382" s="306"/>
      <c r="Y382" s="306"/>
      <c r="Z382" s="306"/>
      <c r="AA382" s="311"/>
      <c r="AB382" s="311"/>
      <c r="AC382" s="311"/>
      <c r="AF382" s="308"/>
      <c r="AG382" s="308"/>
      <c r="AH382" s="308"/>
      <c r="AI382" s="308"/>
      <c r="AJ382" s="308"/>
      <c r="AK382" s="308"/>
      <c r="AL382" s="308"/>
      <c r="AM382" s="306"/>
      <c r="AN382" s="306"/>
      <c r="AO382" s="306"/>
      <c r="AP382" s="306"/>
      <c r="AQ382" s="306"/>
      <c r="AR382" s="306"/>
      <c r="AS382" s="306"/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/>
      <c r="BD382" s="306"/>
      <c r="BE382" s="306"/>
      <c r="BF382" s="306"/>
      <c r="BG382" s="306"/>
      <c r="BH382" s="311"/>
      <c r="BI382" s="311"/>
      <c r="BJ382" s="311"/>
      <c r="BK382" s="311"/>
      <c r="BN382" s="334" t="s">
        <v>588</v>
      </c>
      <c r="BO382" s="334"/>
      <c r="BP382" s="334"/>
      <c r="BQ382" s="334"/>
      <c r="BR382" s="334"/>
      <c r="BS382" s="337">
        <v>12.480277233856587</v>
      </c>
      <c r="BT382" s="337"/>
      <c r="BU382" s="337"/>
    </row>
    <row r="383" spans="1:73" s="250" customFormat="1" ht="2.25" customHeight="1">
      <c r="A383" s="268"/>
      <c r="B383" s="308" t="s">
        <v>546</v>
      </c>
      <c r="C383" s="308"/>
      <c r="D383" s="308"/>
      <c r="E383" s="308"/>
      <c r="F383" s="308"/>
      <c r="G383" s="308"/>
      <c r="H383" s="306">
        <v>0</v>
      </c>
      <c r="I383" s="306"/>
      <c r="J383" s="306"/>
      <c r="K383" s="306"/>
      <c r="L383" s="306"/>
      <c r="M383" s="306">
        <v>0</v>
      </c>
      <c r="N383" s="306"/>
      <c r="O383" s="306"/>
      <c r="P383" s="306"/>
      <c r="Q383" s="306">
        <v>0</v>
      </c>
      <c r="R383" s="306"/>
      <c r="S383" s="306"/>
      <c r="T383" s="306"/>
      <c r="U383" s="306">
        <v>0</v>
      </c>
      <c r="V383" s="306"/>
      <c r="W383" s="306"/>
      <c r="X383" s="306"/>
      <c r="Y383" s="306"/>
      <c r="Z383" s="306"/>
      <c r="AA383" s="311">
        <v>0</v>
      </c>
      <c r="AB383" s="311"/>
      <c r="AC383" s="311"/>
      <c r="AF383" s="308" t="s">
        <v>546</v>
      </c>
      <c r="AG383" s="308"/>
      <c r="AH383" s="308"/>
      <c r="AI383" s="308"/>
      <c r="AJ383" s="308"/>
      <c r="AK383" s="308"/>
      <c r="AL383" s="308"/>
      <c r="AM383" s="306">
        <v>0</v>
      </c>
      <c r="AN383" s="306"/>
      <c r="AO383" s="306"/>
      <c r="AP383" s="306"/>
      <c r="AQ383" s="306"/>
      <c r="AR383" s="306"/>
      <c r="AS383" s="306">
        <v>0</v>
      </c>
      <c r="AT383" s="306"/>
      <c r="AU383" s="306"/>
      <c r="AV383" s="306"/>
      <c r="AW383" s="306">
        <v>0</v>
      </c>
      <c r="AX383" s="306"/>
      <c r="AY383" s="306"/>
      <c r="AZ383" s="306"/>
      <c r="BA383" s="306">
        <v>0</v>
      </c>
      <c r="BB383" s="306"/>
      <c r="BC383" s="306"/>
      <c r="BD383" s="306"/>
      <c r="BE383" s="306"/>
      <c r="BF383" s="306"/>
      <c r="BG383" s="306"/>
      <c r="BH383" s="311">
        <v>0</v>
      </c>
      <c r="BI383" s="311"/>
      <c r="BJ383" s="311"/>
      <c r="BK383" s="311"/>
      <c r="BN383" s="334"/>
      <c r="BO383" s="334"/>
      <c r="BP383" s="334"/>
      <c r="BQ383" s="334"/>
      <c r="BR383" s="334"/>
      <c r="BS383" s="337"/>
      <c r="BT383" s="337"/>
      <c r="BU383" s="337"/>
    </row>
    <row r="384" spans="1:73" s="250" customFormat="1" ht="5.25" customHeight="1">
      <c r="A384" s="268"/>
      <c r="B384" s="308"/>
      <c r="C384" s="308"/>
      <c r="D384" s="308"/>
      <c r="E384" s="308"/>
      <c r="F384" s="308"/>
      <c r="G384" s="308"/>
      <c r="H384" s="306"/>
      <c r="I384" s="306"/>
      <c r="J384" s="306"/>
      <c r="K384" s="306"/>
      <c r="L384" s="306"/>
      <c r="M384" s="306"/>
      <c r="N384" s="306"/>
      <c r="O384" s="306"/>
      <c r="P384" s="306"/>
      <c r="Q384" s="306"/>
      <c r="R384" s="306"/>
      <c r="S384" s="306"/>
      <c r="T384" s="306"/>
      <c r="U384" s="306"/>
      <c r="V384" s="306"/>
      <c r="W384" s="306"/>
      <c r="X384" s="306"/>
      <c r="Y384" s="306"/>
      <c r="Z384" s="306"/>
      <c r="AA384" s="311"/>
      <c r="AB384" s="311"/>
      <c r="AC384" s="311"/>
      <c r="AF384" s="308"/>
      <c r="AG384" s="308"/>
      <c r="AH384" s="308"/>
      <c r="AI384" s="308"/>
      <c r="AJ384" s="308"/>
      <c r="AK384" s="308"/>
      <c r="AL384" s="308"/>
      <c r="AM384" s="306"/>
      <c r="AN384" s="306"/>
      <c r="AO384" s="306"/>
      <c r="AP384" s="306"/>
      <c r="AQ384" s="306"/>
      <c r="AR384" s="306"/>
      <c r="AS384" s="306"/>
      <c r="AT384" s="306"/>
      <c r="AU384" s="306"/>
      <c r="AV384" s="306"/>
      <c r="AW384" s="306"/>
      <c r="AX384" s="306"/>
      <c r="AY384" s="306"/>
      <c r="AZ384" s="306"/>
      <c r="BA384" s="306"/>
      <c r="BB384" s="306"/>
      <c r="BC384" s="306"/>
      <c r="BD384" s="306"/>
      <c r="BE384" s="306"/>
      <c r="BF384" s="306"/>
      <c r="BG384" s="306"/>
      <c r="BH384" s="311"/>
      <c r="BI384" s="311"/>
      <c r="BJ384" s="311"/>
      <c r="BK384" s="311"/>
      <c r="BN384" s="334" t="s">
        <v>589</v>
      </c>
      <c r="BO384" s="334"/>
      <c r="BP384" s="334"/>
      <c r="BQ384" s="334"/>
      <c r="BR384" s="334"/>
      <c r="BS384" s="337">
        <v>29.999984728790999</v>
      </c>
      <c r="BT384" s="337"/>
      <c r="BU384" s="337"/>
    </row>
    <row r="385" spans="1:73" s="250" customFormat="1" ht="3" customHeight="1">
      <c r="A385" s="268"/>
      <c r="B385" s="308" t="s">
        <v>590</v>
      </c>
      <c r="C385" s="308"/>
      <c r="D385" s="308"/>
      <c r="E385" s="308"/>
      <c r="F385" s="308"/>
      <c r="G385" s="308"/>
      <c r="H385" s="306">
        <v>0</v>
      </c>
      <c r="I385" s="306"/>
      <c r="J385" s="306"/>
      <c r="K385" s="306"/>
      <c r="L385" s="306"/>
      <c r="M385" s="306">
        <v>0</v>
      </c>
      <c r="N385" s="306"/>
      <c r="O385" s="306"/>
      <c r="P385" s="306"/>
      <c r="Q385" s="306">
        <v>0</v>
      </c>
      <c r="R385" s="306"/>
      <c r="S385" s="306"/>
      <c r="T385" s="306"/>
      <c r="U385" s="306">
        <v>0</v>
      </c>
      <c r="V385" s="306"/>
      <c r="W385" s="306"/>
      <c r="X385" s="306"/>
      <c r="Y385" s="306"/>
      <c r="Z385" s="306"/>
      <c r="AA385" s="311">
        <v>0</v>
      </c>
      <c r="AB385" s="311"/>
      <c r="AC385" s="311"/>
      <c r="AF385" s="308" t="s">
        <v>590</v>
      </c>
      <c r="AG385" s="308"/>
      <c r="AH385" s="308"/>
      <c r="AI385" s="308"/>
      <c r="AJ385" s="308"/>
      <c r="AK385" s="308"/>
      <c r="AL385" s="308"/>
      <c r="AM385" s="306">
        <v>0</v>
      </c>
      <c r="AN385" s="306"/>
      <c r="AO385" s="306"/>
      <c r="AP385" s="306"/>
      <c r="AQ385" s="306"/>
      <c r="AR385" s="306"/>
      <c r="AS385" s="306">
        <v>0</v>
      </c>
      <c r="AT385" s="306"/>
      <c r="AU385" s="306"/>
      <c r="AV385" s="306"/>
      <c r="AW385" s="306">
        <v>0</v>
      </c>
      <c r="AX385" s="306"/>
      <c r="AY385" s="306"/>
      <c r="AZ385" s="306"/>
      <c r="BA385" s="306">
        <v>0</v>
      </c>
      <c r="BB385" s="306"/>
      <c r="BC385" s="306"/>
      <c r="BD385" s="306"/>
      <c r="BE385" s="306"/>
      <c r="BF385" s="306"/>
      <c r="BG385" s="306"/>
      <c r="BH385" s="311">
        <v>0</v>
      </c>
      <c r="BI385" s="311"/>
      <c r="BJ385" s="311"/>
      <c r="BK385" s="311"/>
      <c r="BN385" s="334"/>
      <c r="BO385" s="334"/>
      <c r="BP385" s="334"/>
      <c r="BQ385" s="334"/>
      <c r="BR385" s="334"/>
      <c r="BS385" s="337"/>
      <c r="BT385" s="337"/>
      <c r="BU385" s="337"/>
    </row>
    <row r="386" spans="1:73" s="250" customFormat="1" ht="5.25" customHeight="1">
      <c r="A386" s="268"/>
      <c r="B386" s="308"/>
      <c r="C386" s="308"/>
      <c r="D386" s="308"/>
      <c r="E386" s="308"/>
      <c r="F386" s="308"/>
      <c r="G386" s="308"/>
      <c r="H386" s="306"/>
      <c r="I386" s="306"/>
      <c r="J386" s="306"/>
      <c r="K386" s="306"/>
      <c r="L386" s="306"/>
      <c r="M386" s="306"/>
      <c r="N386" s="306"/>
      <c r="O386" s="306"/>
      <c r="P386" s="306"/>
      <c r="Q386" s="306"/>
      <c r="R386" s="306"/>
      <c r="S386" s="306"/>
      <c r="T386" s="306"/>
      <c r="U386" s="306"/>
      <c r="V386" s="306"/>
      <c r="W386" s="306"/>
      <c r="X386" s="306"/>
      <c r="Y386" s="306"/>
      <c r="Z386" s="306"/>
      <c r="AA386" s="311"/>
      <c r="AB386" s="311"/>
      <c r="AC386" s="311"/>
      <c r="AF386" s="308"/>
      <c r="AG386" s="308"/>
      <c r="AH386" s="308"/>
      <c r="AI386" s="308"/>
      <c r="AJ386" s="308"/>
      <c r="AK386" s="308"/>
      <c r="AL386" s="308"/>
      <c r="AM386" s="306"/>
      <c r="AN386" s="306"/>
      <c r="AO386" s="306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/>
      <c r="BB386" s="306"/>
      <c r="BC386" s="306"/>
      <c r="BD386" s="306"/>
      <c r="BE386" s="306"/>
      <c r="BF386" s="306"/>
      <c r="BG386" s="306"/>
      <c r="BH386" s="311"/>
      <c r="BI386" s="311"/>
      <c r="BJ386" s="311"/>
      <c r="BK386" s="311"/>
      <c r="BN386" s="346" t="s">
        <v>591</v>
      </c>
      <c r="BO386" s="346"/>
      <c r="BP386" s="346"/>
      <c r="BQ386" s="346"/>
      <c r="BR386" s="346"/>
      <c r="BS386" s="346"/>
      <c r="BT386" s="347">
        <v>1</v>
      </c>
      <c r="BU386" s="347"/>
    </row>
    <row r="387" spans="1:73" s="250" customFormat="1" ht="6" customHeight="1">
      <c r="A387" s="268"/>
      <c r="B387" s="308" t="s">
        <v>549</v>
      </c>
      <c r="C387" s="308"/>
      <c r="D387" s="308"/>
      <c r="E387" s="308"/>
      <c r="F387" s="308"/>
      <c r="G387" s="308"/>
      <c r="H387" s="306">
        <v>0</v>
      </c>
      <c r="I387" s="306"/>
      <c r="J387" s="306"/>
      <c r="K387" s="306"/>
      <c r="L387" s="306"/>
      <c r="M387" s="306">
        <v>-42.686544726979996</v>
      </c>
      <c r="N387" s="306"/>
      <c r="O387" s="306"/>
      <c r="P387" s="306"/>
      <c r="Q387" s="306">
        <v>0</v>
      </c>
      <c r="R387" s="306"/>
      <c r="S387" s="306"/>
      <c r="T387" s="306"/>
      <c r="U387" s="306">
        <v>-42.686544726979996</v>
      </c>
      <c r="V387" s="306"/>
      <c r="W387" s="306"/>
      <c r="X387" s="306"/>
      <c r="Y387" s="306"/>
      <c r="Z387" s="306"/>
      <c r="AA387" s="311">
        <v>-0.15872450665833199</v>
      </c>
      <c r="AB387" s="311"/>
      <c r="AC387" s="311"/>
      <c r="AF387" s="308" t="s">
        <v>549</v>
      </c>
      <c r="AG387" s="308"/>
      <c r="AH387" s="308"/>
      <c r="AI387" s="308"/>
      <c r="AJ387" s="308"/>
      <c r="AK387" s="308"/>
      <c r="AL387" s="308"/>
      <c r="AM387" s="306">
        <v>0</v>
      </c>
      <c r="AN387" s="306"/>
      <c r="AO387" s="306"/>
      <c r="AP387" s="306"/>
      <c r="AQ387" s="306"/>
      <c r="AR387" s="306"/>
      <c r="AS387" s="306">
        <v>-802.81170420211993</v>
      </c>
      <c r="AT387" s="306"/>
      <c r="AU387" s="306"/>
      <c r="AV387" s="306"/>
      <c r="AW387" s="306">
        <v>0</v>
      </c>
      <c r="AX387" s="306"/>
      <c r="AY387" s="306"/>
      <c r="AZ387" s="306"/>
      <c r="BA387" s="306">
        <v>-802.81170420211993</v>
      </c>
      <c r="BB387" s="306"/>
      <c r="BC387" s="306"/>
      <c r="BD387" s="306"/>
      <c r="BE387" s="306"/>
      <c r="BF387" s="306"/>
      <c r="BG387" s="306"/>
      <c r="BH387" s="311">
        <v>22.035093399028302</v>
      </c>
      <c r="BI387" s="311"/>
      <c r="BJ387" s="311"/>
      <c r="BK387" s="311"/>
      <c r="BN387" s="346"/>
      <c r="BO387" s="346"/>
      <c r="BP387" s="346"/>
      <c r="BQ387" s="346"/>
      <c r="BR387" s="346"/>
      <c r="BS387" s="346"/>
      <c r="BT387" s="347"/>
      <c r="BU387" s="347"/>
    </row>
    <row r="388" spans="1:73" s="250" customFormat="1" ht="1.5" customHeight="1">
      <c r="A388" s="268"/>
      <c r="B388" s="308"/>
      <c r="C388" s="308"/>
      <c r="D388" s="308"/>
      <c r="E388" s="308"/>
      <c r="F388" s="308"/>
      <c r="G388" s="308"/>
      <c r="H388" s="306"/>
      <c r="I388" s="306"/>
      <c r="J388" s="306"/>
      <c r="K388" s="306"/>
      <c r="L388" s="306"/>
      <c r="M388" s="306"/>
      <c r="N388" s="306"/>
      <c r="O388" s="306"/>
      <c r="P388" s="306"/>
      <c r="Q388" s="306"/>
      <c r="R388" s="306"/>
      <c r="S388" s="306"/>
      <c r="T388" s="306"/>
      <c r="U388" s="306"/>
      <c r="V388" s="306"/>
      <c r="W388" s="306"/>
      <c r="X388" s="306"/>
      <c r="Y388" s="306"/>
      <c r="Z388" s="306"/>
      <c r="AA388" s="311"/>
      <c r="AB388" s="311"/>
      <c r="AC388" s="311"/>
      <c r="AF388" s="308"/>
      <c r="AG388" s="308"/>
      <c r="AH388" s="308"/>
      <c r="AI388" s="308"/>
      <c r="AJ388" s="308"/>
      <c r="AK388" s="308"/>
      <c r="AL388" s="308"/>
      <c r="AM388" s="306"/>
      <c r="AN388" s="306"/>
      <c r="AO388" s="306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/>
      <c r="BB388" s="306"/>
      <c r="BC388" s="306"/>
      <c r="BD388" s="306"/>
      <c r="BE388" s="306"/>
      <c r="BF388" s="306"/>
      <c r="BG388" s="306"/>
      <c r="BH388" s="311"/>
      <c r="BI388" s="311"/>
      <c r="BJ388" s="311"/>
      <c r="BK388" s="311"/>
    </row>
    <row r="389" spans="1:73" s="250" customFormat="1" ht="6.75" customHeight="1">
      <c r="A389" s="268"/>
      <c r="B389" s="308" t="s">
        <v>592</v>
      </c>
      <c r="C389" s="308"/>
      <c r="D389" s="308"/>
      <c r="E389" s="308"/>
      <c r="F389" s="308"/>
      <c r="G389" s="308"/>
      <c r="H389" s="306">
        <v>0</v>
      </c>
      <c r="I389" s="306"/>
      <c r="J389" s="306"/>
      <c r="K389" s="306"/>
      <c r="L389" s="306"/>
      <c r="M389" s="306">
        <v>0</v>
      </c>
      <c r="N389" s="306"/>
      <c r="O389" s="306"/>
      <c r="P389" s="306"/>
      <c r="Q389" s="306">
        <v>0</v>
      </c>
      <c r="R389" s="306"/>
      <c r="S389" s="306"/>
      <c r="T389" s="306"/>
      <c r="U389" s="306">
        <v>0</v>
      </c>
      <c r="V389" s="306"/>
      <c r="W389" s="306"/>
      <c r="X389" s="306"/>
      <c r="Y389" s="306"/>
      <c r="Z389" s="306"/>
      <c r="AA389" s="311">
        <v>0</v>
      </c>
      <c r="AB389" s="311"/>
      <c r="AC389" s="311"/>
      <c r="AF389" s="308" t="s">
        <v>592</v>
      </c>
      <c r="AG389" s="308"/>
      <c r="AH389" s="308"/>
      <c r="AI389" s="308"/>
      <c r="AJ389" s="308"/>
      <c r="AK389" s="308"/>
      <c r="AL389" s="308"/>
      <c r="AM389" s="306">
        <v>0</v>
      </c>
      <c r="AN389" s="306"/>
      <c r="AO389" s="306"/>
      <c r="AP389" s="306"/>
      <c r="AQ389" s="306"/>
      <c r="AR389" s="306"/>
      <c r="AS389" s="306">
        <v>0</v>
      </c>
      <c r="AT389" s="306"/>
      <c r="AU389" s="306"/>
      <c r="AV389" s="306"/>
      <c r="AW389" s="306">
        <v>0</v>
      </c>
      <c r="AX389" s="306"/>
      <c r="AY389" s="306"/>
      <c r="AZ389" s="306"/>
      <c r="BA389" s="306">
        <v>0</v>
      </c>
      <c r="BB389" s="306"/>
      <c r="BC389" s="306"/>
      <c r="BD389" s="306"/>
      <c r="BE389" s="306"/>
      <c r="BF389" s="306"/>
      <c r="BG389" s="306"/>
      <c r="BH389" s="311">
        <v>0</v>
      </c>
      <c r="BI389" s="311"/>
      <c r="BJ389" s="311"/>
      <c r="BK389" s="311"/>
    </row>
    <row r="390" spans="1:73" s="250" customFormat="1" ht="1.5" customHeight="1">
      <c r="A390" s="268"/>
      <c r="B390" s="308"/>
      <c r="C390" s="308"/>
      <c r="D390" s="308"/>
      <c r="E390" s="308"/>
      <c r="F390" s="308"/>
      <c r="G390" s="308"/>
      <c r="H390" s="306"/>
      <c r="I390" s="306"/>
      <c r="J390" s="306"/>
      <c r="K390" s="306"/>
      <c r="L390" s="306"/>
      <c r="M390" s="306"/>
      <c r="N390" s="306"/>
      <c r="O390" s="306"/>
      <c r="P390" s="306"/>
      <c r="Q390" s="306"/>
      <c r="R390" s="306"/>
      <c r="S390" s="306"/>
      <c r="T390" s="306"/>
      <c r="U390" s="306"/>
      <c r="V390" s="306"/>
      <c r="W390" s="306"/>
      <c r="X390" s="306"/>
      <c r="Y390" s="306"/>
      <c r="Z390" s="306"/>
      <c r="AA390" s="311"/>
      <c r="AB390" s="311"/>
      <c r="AC390" s="311"/>
      <c r="AF390" s="308"/>
      <c r="AG390" s="308"/>
      <c r="AH390" s="308"/>
      <c r="AI390" s="308"/>
      <c r="AJ390" s="308"/>
      <c r="AK390" s="308"/>
      <c r="AL390" s="308"/>
      <c r="AM390" s="306"/>
      <c r="AN390" s="306"/>
      <c r="AO390" s="306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/>
      <c r="BB390" s="306"/>
      <c r="BC390" s="306"/>
      <c r="BD390" s="306"/>
      <c r="BE390" s="306"/>
      <c r="BF390" s="306"/>
      <c r="BG390" s="306"/>
      <c r="BH390" s="311"/>
      <c r="BI390" s="311"/>
      <c r="BJ390" s="311"/>
      <c r="BK390" s="311"/>
      <c r="BN390" s="320" t="s">
        <v>593</v>
      </c>
      <c r="BO390" s="320"/>
      <c r="BP390" s="320"/>
      <c r="BQ390" s="320"/>
      <c r="BR390" s="320"/>
      <c r="BS390" s="320"/>
      <c r="BT390" s="320"/>
      <c r="BU390" s="320"/>
    </row>
    <row r="391" spans="1:73" s="250" customFormat="1" ht="8.25" customHeight="1">
      <c r="A391" s="268"/>
      <c r="B391" s="308" t="s">
        <v>594</v>
      </c>
      <c r="C391" s="308"/>
      <c r="D391" s="308"/>
      <c r="E391" s="308"/>
      <c r="F391" s="308"/>
      <c r="G391" s="308"/>
      <c r="H391" s="306">
        <v>0</v>
      </c>
      <c r="I391" s="306"/>
      <c r="J391" s="306"/>
      <c r="K391" s="306"/>
      <c r="L391" s="306"/>
      <c r="M391" s="306">
        <v>0</v>
      </c>
      <c r="N391" s="306"/>
      <c r="O391" s="306"/>
      <c r="P391" s="306"/>
      <c r="Q391" s="306">
        <v>0</v>
      </c>
      <c r="R391" s="306"/>
      <c r="S391" s="306"/>
      <c r="T391" s="306"/>
      <c r="U391" s="306">
        <v>0</v>
      </c>
      <c r="V391" s="306"/>
      <c r="W391" s="306"/>
      <c r="X391" s="306"/>
      <c r="Y391" s="306"/>
      <c r="Z391" s="306"/>
      <c r="AA391" s="311">
        <v>0</v>
      </c>
      <c r="AB391" s="311"/>
      <c r="AC391" s="311"/>
      <c r="AF391" s="308" t="s">
        <v>594</v>
      </c>
      <c r="AG391" s="308"/>
      <c r="AH391" s="308"/>
      <c r="AI391" s="308"/>
      <c r="AJ391" s="308"/>
      <c r="AK391" s="308"/>
      <c r="AL391" s="308"/>
      <c r="AM391" s="306">
        <v>0</v>
      </c>
      <c r="AN391" s="306"/>
      <c r="AO391" s="306"/>
      <c r="AP391" s="306"/>
      <c r="AQ391" s="306"/>
      <c r="AR391" s="306"/>
      <c r="AS391" s="306">
        <v>0</v>
      </c>
      <c r="AT391" s="306"/>
      <c r="AU391" s="306"/>
      <c r="AV391" s="306"/>
      <c r="AW391" s="306">
        <v>0</v>
      </c>
      <c r="AX391" s="306"/>
      <c r="AY391" s="306"/>
      <c r="AZ391" s="306"/>
      <c r="BA391" s="306">
        <v>0</v>
      </c>
      <c r="BB391" s="306"/>
      <c r="BC391" s="306"/>
      <c r="BD391" s="306"/>
      <c r="BE391" s="306"/>
      <c r="BF391" s="306"/>
      <c r="BG391" s="306"/>
      <c r="BH391" s="311">
        <v>0</v>
      </c>
      <c r="BI391" s="311"/>
      <c r="BJ391" s="311"/>
      <c r="BK391" s="311"/>
      <c r="BN391" s="320"/>
      <c r="BO391" s="320"/>
      <c r="BP391" s="320"/>
      <c r="BQ391" s="320"/>
      <c r="BR391" s="320"/>
      <c r="BS391" s="320"/>
      <c r="BT391" s="320"/>
      <c r="BU391" s="320"/>
    </row>
    <row r="392" spans="1:73" s="250" customFormat="1" ht="1.5" customHeight="1">
      <c r="A392" s="268"/>
      <c r="B392" s="308" t="s">
        <v>595</v>
      </c>
      <c r="C392" s="308"/>
      <c r="D392" s="308"/>
      <c r="E392" s="308"/>
      <c r="F392" s="308"/>
      <c r="G392" s="308"/>
      <c r="H392" s="306">
        <v>0</v>
      </c>
      <c r="I392" s="306"/>
      <c r="J392" s="306"/>
      <c r="K392" s="306"/>
      <c r="L392" s="306"/>
      <c r="M392" s="306">
        <v>-1454.22018479444</v>
      </c>
      <c r="N392" s="306"/>
      <c r="O392" s="306"/>
      <c r="P392" s="306"/>
      <c r="Q392" s="306">
        <v>0</v>
      </c>
      <c r="R392" s="306"/>
      <c r="S392" s="306"/>
      <c r="T392" s="306"/>
      <c r="U392" s="306">
        <v>-1454.22018479444</v>
      </c>
      <c r="V392" s="306"/>
      <c r="W392" s="306"/>
      <c r="X392" s="306"/>
      <c r="Y392" s="306"/>
      <c r="Z392" s="306"/>
      <c r="AA392" s="311">
        <v>-5.4073334555512904</v>
      </c>
      <c r="AB392" s="311"/>
      <c r="AC392" s="311"/>
      <c r="AF392" s="308" t="s">
        <v>595</v>
      </c>
      <c r="AG392" s="308"/>
      <c r="AH392" s="308"/>
      <c r="AI392" s="308"/>
      <c r="AJ392" s="308"/>
      <c r="AK392" s="308"/>
      <c r="AL392" s="308"/>
      <c r="AM392" s="306">
        <v>0</v>
      </c>
      <c r="AN392" s="306"/>
      <c r="AO392" s="306"/>
      <c r="AP392" s="306"/>
      <c r="AQ392" s="306"/>
      <c r="AR392" s="306"/>
      <c r="AS392" s="306">
        <v>-16.903478496639998</v>
      </c>
      <c r="AT392" s="306"/>
      <c r="AU392" s="306"/>
      <c r="AV392" s="306"/>
      <c r="AW392" s="306">
        <v>0</v>
      </c>
      <c r="AX392" s="306"/>
      <c r="AY392" s="306"/>
      <c r="AZ392" s="306"/>
      <c r="BA392" s="306">
        <v>-16.903478496639998</v>
      </c>
      <c r="BB392" s="306"/>
      <c r="BC392" s="306"/>
      <c r="BD392" s="306"/>
      <c r="BE392" s="306"/>
      <c r="BF392" s="306"/>
      <c r="BG392" s="306"/>
      <c r="BH392" s="311">
        <v>0.463956523668412</v>
      </c>
      <c r="BI392" s="311"/>
      <c r="BJ392" s="311"/>
      <c r="BK392" s="311"/>
      <c r="BN392" s="320"/>
      <c r="BO392" s="320"/>
      <c r="BP392" s="320"/>
      <c r="BQ392" s="320"/>
      <c r="BR392" s="320"/>
      <c r="BS392" s="320"/>
      <c r="BT392" s="320"/>
      <c r="BU392" s="320"/>
    </row>
    <row r="393" spans="1:73" s="250" customFormat="1" ht="6" customHeight="1">
      <c r="A393" s="268"/>
      <c r="B393" s="308"/>
      <c r="C393" s="308"/>
      <c r="D393" s="308"/>
      <c r="E393" s="308"/>
      <c r="F393" s="308"/>
      <c r="G393" s="308"/>
      <c r="H393" s="306"/>
      <c r="I393" s="306"/>
      <c r="J393" s="306"/>
      <c r="K393" s="306"/>
      <c r="L393" s="306"/>
      <c r="M393" s="306"/>
      <c r="N393" s="306"/>
      <c r="O393" s="306"/>
      <c r="P393" s="306"/>
      <c r="Q393" s="306"/>
      <c r="R393" s="306"/>
      <c r="S393" s="306"/>
      <c r="T393" s="306"/>
      <c r="U393" s="306"/>
      <c r="V393" s="306"/>
      <c r="W393" s="306"/>
      <c r="X393" s="306"/>
      <c r="Y393" s="306"/>
      <c r="Z393" s="306"/>
      <c r="AA393" s="311"/>
      <c r="AB393" s="311"/>
      <c r="AC393" s="311"/>
      <c r="AF393" s="308"/>
      <c r="AG393" s="308"/>
      <c r="AH393" s="308"/>
      <c r="AI393" s="308"/>
      <c r="AJ393" s="308"/>
      <c r="AK393" s="308"/>
      <c r="AL393" s="308"/>
      <c r="AM393" s="306"/>
      <c r="AN393" s="306"/>
      <c r="AO393" s="306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/>
      <c r="BF393" s="306"/>
      <c r="BG393" s="306"/>
      <c r="BH393" s="311"/>
      <c r="BI393" s="311"/>
      <c r="BJ393" s="311"/>
      <c r="BK393" s="311"/>
      <c r="BN393" s="334" t="s">
        <v>575</v>
      </c>
      <c r="BO393" s="334"/>
      <c r="BP393" s="334"/>
      <c r="BQ393" s="334"/>
      <c r="BR393" s="334"/>
      <c r="BS393" s="337">
        <v>1248.74914565625</v>
      </c>
      <c r="BT393" s="337"/>
      <c r="BU393" s="337"/>
    </row>
    <row r="394" spans="1:73" s="250" customFormat="1" ht="3" customHeight="1">
      <c r="A394" s="268"/>
      <c r="B394" s="308" t="s">
        <v>596</v>
      </c>
      <c r="C394" s="308"/>
      <c r="D394" s="308"/>
      <c r="E394" s="308"/>
      <c r="F394" s="308"/>
      <c r="G394" s="308"/>
      <c r="H394" s="306">
        <v>0</v>
      </c>
      <c r="I394" s="306"/>
      <c r="J394" s="306"/>
      <c r="K394" s="306"/>
      <c r="L394" s="306"/>
      <c r="M394" s="306">
        <v>0</v>
      </c>
      <c r="N394" s="306"/>
      <c r="O394" s="306"/>
      <c r="P394" s="306"/>
      <c r="Q394" s="306">
        <v>0</v>
      </c>
      <c r="R394" s="306"/>
      <c r="S394" s="306"/>
      <c r="T394" s="306"/>
      <c r="U394" s="306">
        <v>0</v>
      </c>
      <c r="V394" s="306"/>
      <c r="W394" s="306"/>
      <c r="X394" s="306"/>
      <c r="Y394" s="306"/>
      <c r="Z394" s="306"/>
      <c r="AA394" s="311">
        <v>0</v>
      </c>
      <c r="AB394" s="311"/>
      <c r="AC394" s="311"/>
      <c r="AF394" s="308" t="s">
        <v>596</v>
      </c>
      <c r="AG394" s="308"/>
      <c r="AH394" s="308"/>
      <c r="AI394" s="308"/>
      <c r="AJ394" s="308"/>
      <c r="AK394" s="308"/>
      <c r="AL394" s="308"/>
      <c r="AM394" s="306">
        <v>0</v>
      </c>
      <c r="AN394" s="306"/>
      <c r="AO394" s="306"/>
      <c r="AP394" s="306"/>
      <c r="AQ394" s="306"/>
      <c r="AR394" s="306"/>
      <c r="AS394" s="306">
        <v>0</v>
      </c>
      <c r="AT394" s="306"/>
      <c r="AU394" s="306"/>
      <c r="AV394" s="306"/>
      <c r="AW394" s="306">
        <v>0</v>
      </c>
      <c r="AX394" s="306"/>
      <c r="AY394" s="306"/>
      <c r="AZ394" s="306"/>
      <c r="BA394" s="306">
        <v>0</v>
      </c>
      <c r="BB394" s="306"/>
      <c r="BC394" s="306"/>
      <c r="BD394" s="306"/>
      <c r="BE394" s="306"/>
      <c r="BF394" s="306"/>
      <c r="BG394" s="306"/>
      <c r="BH394" s="311">
        <v>0</v>
      </c>
      <c r="BI394" s="311"/>
      <c r="BJ394" s="311"/>
      <c r="BK394" s="311"/>
      <c r="BN394" s="334"/>
      <c r="BO394" s="334"/>
      <c r="BP394" s="334"/>
      <c r="BQ394" s="334"/>
      <c r="BR394" s="334"/>
      <c r="BS394" s="337"/>
      <c r="BT394" s="337"/>
      <c r="BU394" s="337"/>
    </row>
    <row r="395" spans="1:73" s="250" customFormat="1" ht="5.25" customHeight="1">
      <c r="A395" s="268"/>
      <c r="B395" s="308"/>
      <c r="C395" s="308"/>
      <c r="D395" s="308"/>
      <c r="E395" s="308"/>
      <c r="F395" s="308"/>
      <c r="G395" s="308"/>
      <c r="H395" s="306"/>
      <c r="I395" s="306"/>
      <c r="J395" s="306"/>
      <c r="K395" s="306"/>
      <c r="L395" s="306"/>
      <c r="M395" s="306"/>
      <c r="N395" s="306"/>
      <c r="O395" s="306"/>
      <c r="P395" s="306"/>
      <c r="Q395" s="306"/>
      <c r="R395" s="306"/>
      <c r="S395" s="306"/>
      <c r="T395" s="306"/>
      <c r="U395" s="306"/>
      <c r="V395" s="306"/>
      <c r="W395" s="306"/>
      <c r="X395" s="306"/>
      <c r="Y395" s="306"/>
      <c r="Z395" s="306"/>
      <c r="AA395" s="311"/>
      <c r="AB395" s="311"/>
      <c r="AC395" s="311"/>
      <c r="AF395" s="308"/>
      <c r="AG395" s="308"/>
      <c r="AH395" s="308"/>
      <c r="AI395" s="308"/>
      <c r="AJ395" s="308"/>
      <c r="AK395" s="308"/>
      <c r="AL395" s="308"/>
      <c r="AM395" s="306"/>
      <c r="AN395" s="306"/>
      <c r="AO395" s="306"/>
      <c r="AP395" s="306"/>
      <c r="AQ395" s="306"/>
      <c r="AR395" s="306"/>
      <c r="AS395" s="306"/>
      <c r="AT395" s="306"/>
      <c r="AU395" s="306"/>
      <c r="AV395" s="306"/>
      <c r="AW395" s="306"/>
      <c r="AX395" s="306"/>
      <c r="AY395" s="306"/>
      <c r="AZ395" s="306"/>
      <c r="BA395" s="306"/>
      <c r="BB395" s="306"/>
      <c r="BC395" s="306"/>
      <c r="BD395" s="306"/>
      <c r="BE395" s="306"/>
      <c r="BF395" s="306"/>
      <c r="BG395" s="306"/>
      <c r="BH395" s="311"/>
      <c r="BI395" s="311"/>
      <c r="BJ395" s="311"/>
      <c r="BK395" s="311"/>
      <c r="BN395" s="334" t="s">
        <v>597</v>
      </c>
      <c r="BO395" s="334"/>
      <c r="BP395" s="334"/>
      <c r="BQ395" s="334"/>
      <c r="BR395" s="334"/>
      <c r="BS395" s="336">
        <v>24.999581462759402</v>
      </c>
      <c r="BT395" s="336"/>
      <c r="BU395" s="336"/>
    </row>
    <row r="396" spans="1:73" s="250" customFormat="1" ht="3.75" customHeight="1">
      <c r="A396" s="268"/>
      <c r="B396" s="308" t="s">
        <v>598</v>
      </c>
      <c r="C396" s="308"/>
      <c r="D396" s="308"/>
      <c r="E396" s="308"/>
      <c r="F396" s="308"/>
      <c r="G396" s="308"/>
      <c r="H396" s="306">
        <v>0</v>
      </c>
      <c r="I396" s="306"/>
      <c r="J396" s="306"/>
      <c r="K396" s="306"/>
      <c r="L396" s="306"/>
      <c r="M396" s="306">
        <v>0</v>
      </c>
      <c r="N396" s="306"/>
      <c r="O396" s="306"/>
      <c r="P396" s="306"/>
      <c r="Q396" s="306">
        <v>0</v>
      </c>
      <c r="R396" s="306"/>
      <c r="S396" s="306"/>
      <c r="T396" s="306"/>
      <c r="U396" s="306">
        <v>0</v>
      </c>
      <c r="V396" s="306"/>
      <c r="W396" s="306"/>
      <c r="X396" s="306"/>
      <c r="Y396" s="306"/>
      <c r="Z396" s="306"/>
      <c r="AA396" s="311">
        <v>0</v>
      </c>
      <c r="AB396" s="311"/>
      <c r="AC396" s="311"/>
      <c r="AF396" s="308" t="s">
        <v>598</v>
      </c>
      <c r="AG396" s="308"/>
      <c r="AH396" s="308"/>
      <c r="AI396" s="308"/>
      <c r="AJ396" s="308"/>
      <c r="AK396" s="308"/>
      <c r="AL396" s="308"/>
      <c r="AM396" s="306">
        <v>0</v>
      </c>
      <c r="AN396" s="306"/>
      <c r="AO396" s="306"/>
      <c r="AP396" s="306"/>
      <c r="AQ396" s="306"/>
      <c r="AR396" s="306"/>
      <c r="AS396" s="306">
        <v>0</v>
      </c>
      <c r="AT396" s="306"/>
      <c r="AU396" s="306"/>
      <c r="AV396" s="306"/>
      <c r="AW396" s="306">
        <v>0</v>
      </c>
      <c r="AX396" s="306"/>
      <c r="AY396" s="306"/>
      <c r="AZ396" s="306"/>
      <c r="BA396" s="306">
        <v>0</v>
      </c>
      <c r="BB396" s="306"/>
      <c r="BC396" s="306"/>
      <c r="BD396" s="306"/>
      <c r="BE396" s="306"/>
      <c r="BF396" s="306"/>
      <c r="BG396" s="306"/>
      <c r="BH396" s="311">
        <v>0</v>
      </c>
      <c r="BI396" s="311"/>
      <c r="BJ396" s="311"/>
      <c r="BK396" s="311"/>
      <c r="BN396" s="334"/>
      <c r="BO396" s="334"/>
      <c r="BP396" s="334"/>
      <c r="BQ396" s="334"/>
      <c r="BR396" s="334"/>
      <c r="BS396" s="336"/>
      <c r="BT396" s="336"/>
      <c r="BU396" s="336"/>
    </row>
    <row r="397" spans="1:73" s="250" customFormat="1" ht="3.75" customHeight="1">
      <c r="A397" s="268"/>
      <c r="B397" s="308"/>
      <c r="C397" s="308"/>
      <c r="D397" s="308"/>
      <c r="E397" s="308"/>
      <c r="F397" s="308"/>
      <c r="G397" s="308"/>
      <c r="H397" s="306"/>
      <c r="I397" s="306"/>
      <c r="J397" s="306"/>
      <c r="K397" s="306"/>
      <c r="L397" s="306"/>
      <c r="M397" s="306"/>
      <c r="N397" s="306"/>
      <c r="O397" s="306"/>
      <c r="P397" s="306"/>
      <c r="Q397" s="306"/>
      <c r="R397" s="306"/>
      <c r="S397" s="306"/>
      <c r="T397" s="306"/>
      <c r="U397" s="306"/>
      <c r="V397" s="306"/>
      <c r="W397" s="306"/>
      <c r="X397" s="306"/>
      <c r="Y397" s="306"/>
      <c r="Z397" s="306"/>
      <c r="AA397" s="311"/>
      <c r="AB397" s="311"/>
      <c r="AC397" s="311"/>
      <c r="AF397" s="308"/>
      <c r="AG397" s="308"/>
      <c r="AH397" s="308"/>
      <c r="AI397" s="308"/>
      <c r="AJ397" s="308"/>
      <c r="AK397" s="308"/>
      <c r="AL397" s="308"/>
      <c r="AM397" s="306"/>
      <c r="AN397" s="306"/>
      <c r="AO397" s="306"/>
      <c r="AP397" s="306"/>
      <c r="AQ397" s="306"/>
      <c r="AR397" s="306"/>
      <c r="AS397" s="306"/>
      <c r="AT397" s="306"/>
      <c r="AU397" s="306"/>
      <c r="AV397" s="306"/>
      <c r="AW397" s="306"/>
      <c r="AX397" s="306"/>
      <c r="AY397" s="306"/>
      <c r="AZ397" s="306"/>
      <c r="BA397" s="306"/>
      <c r="BB397" s="306"/>
      <c r="BC397" s="306"/>
      <c r="BD397" s="306"/>
      <c r="BE397" s="306"/>
      <c r="BF397" s="306"/>
      <c r="BG397" s="306"/>
      <c r="BH397" s="311"/>
      <c r="BI397" s="311"/>
      <c r="BJ397" s="311"/>
      <c r="BK397" s="311"/>
      <c r="BN397" s="334" t="s">
        <v>581</v>
      </c>
      <c r="BO397" s="334"/>
      <c r="BP397" s="334"/>
      <c r="BQ397" s="334"/>
      <c r="BR397" s="334"/>
      <c r="BS397" s="337">
        <v>0</v>
      </c>
      <c r="BT397" s="337"/>
      <c r="BU397" s="337"/>
    </row>
    <row r="398" spans="1:73" s="250" customFormat="1" ht="5.25" customHeight="1">
      <c r="A398" s="268"/>
      <c r="B398" s="308" t="s">
        <v>599</v>
      </c>
      <c r="C398" s="308"/>
      <c r="D398" s="308"/>
      <c r="E398" s="308"/>
      <c r="F398" s="308"/>
      <c r="G398" s="308"/>
      <c r="H398" s="306">
        <v>0</v>
      </c>
      <c r="I398" s="306"/>
      <c r="J398" s="306"/>
      <c r="K398" s="306"/>
      <c r="L398" s="306"/>
      <c r="M398" s="306">
        <v>-1852.50730498608</v>
      </c>
      <c r="N398" s="306"/>
      <c r="O398" s="306"/>
      <c r="P398" s="306"/>
      <c r="Q398" s="306">
        <v>0</v>
      </c>
      <c r="R398" s="306"/>
      <c r="S398" s="306"/>
      <c r="T398" s="306"/>
      <c r="U398" s="306">
        <v>-1852.50730498608</v>
      </c>
      <c r="V398" s="306"/>
      <c r="W398" s="306"/>
      <c r="X398" s="306"/>
      <c r="Y398" s="306"/>
      <c r="Z398" s="306"/>
      <c r="AA398" s="311">
        <v>-6.8883136347886396</v>
      </c>
      <c r="AB398" s="311"/>
      <c r="AC398" s="311"/>
      <c r="AF398" s="308" t="s">
        <v>599</v>
      </c>
      <c r="AG398" s="308"/>
      <c r="AH398" s="308"/>
      <c r="AI398" s="308"/>
      <c r="AJ398" s="308"/>
      <c r="AK398" s="308"/>
      <c r="AL398" s="308"/>
      <c r="AM398" s="306">
        <v>0</v>
      </c>
      <c r="AN398" s="306"/>
      <c r="AO398" s="306"/>
      <c r="AP398" s="306"/>
      <c r="AQ398" s="306"/>
      <c r="AR398" s="306"/>
      <c r="AS398" s="306">
        <v>-65.331054502880008</v>
      </c>
      <c r="AT398" s="306"/>
      <c r="AU398" s="306"/>
      <c r="AV398" s="306"/>
      <c r="AW398" s="306">
        <v>0</v>
      </c>
      <c r="AX398" s="306"/>
      <c r="AY398" s="306"/>
      <c r="AZ398" s="306"/>
      <c r="BA398" s="306">
        <v>-65.331054502880008</v>
      </c>
      <c r="BB398" s="306"/>
      <c r="BC398" s="306"/>
      <c r="BD398" s="306"/>
      <c r="BE398" s="306"/>
      <c r="BF398" s="306"/>
      <c r="BG398" s="306"/>
      <c r="BH398" s="311">
        <v>1.79316753890466</v>
      </c>
      <c r="BI398" s="311"/>
      <c r="BJ398" s="311"/>
      <c r="BK398" s="311"/>
      <c r="BN398" s="334"/>
      <c r="BO398" s="334"/>
      <c r="BP398" s="334"/>
      <c r="BQ398" s="334"/>
      <c r="BR398" s="334"/>
      <c r="BS398" s="337"/>
      <c r="BT398" s="337"/>
      <c r="BU398" s="337"/>
    </row>
    <row r="399" spans="1:73" s="250" customFormat="1" ht="1.5" customHeight="1">
      <c r="A399" s="268"/>
      <c r="B399" s="308"/>
      <c r="C399" s="308"/>
      <c r="D399" s="308"/>
      <c r="E399" s="308"/>
      <c r="F399" s="308"/>
      <c r="G399" s="308"/>
      <c r="H399" s="306"/>
      <c r="I399" s="306"/>
      <c r="J399" s="306"/>
      <c r="K399" s="306"/>
      <c r="L399" s="306"/>
      <c r="M399" s="306"/>
      <c r="N399" s="306"/>
      <c r="O399" s="306"/>
      <c r="P399" s="306"/>
      <c r="Q399" s="306"/>
      <c r="R399" s="306"/>
      <c r="S399" s="306"/>
      <c r="T399" s="306"/>
      <c r="U399" s="306"/>
      <c r="V399" s="306"/>
      <c r="W399" s="306"/>
      <c r="X399" s="306"/>
      <c r="Y399" s="306"/>
      <c r="Z399" s="306"/>
      <c r="AA399" s="311"/>
      <c r="AB399" s="311"/>
      <c r="AC399" s="311"/>
      <c r="AF399" s="308"/>
      <c r="AG399" s="308"/>
      <c r="AH399" s="308"/>
      <c r="AI399" s="308"/>
      <c r="AJ399" s="308"/>
      <c r="AK399" s="308"/>
      <c r="AL399" s="308"/>
      <c r="AM399" s="306"/>
      <c r="AN399" s="306"/>
      <c r="AO399" s="306"/>
      <c r="AP399" s="306"/>
      <c r="AQ399" s="306"/>
      <c r="AR399" s="306"/>
      <c r="AS399" s="306"/>
      <c r="AT399" s="306"/>
      <c r="AU399" s="306"/>
      <c r="AV399" s="306"/>
      <c r="AW399" s="306"/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6"/>
      <c r="BH399" s="311"/>
      <c r="BI399" s="311"/>
      <c r="BJ399" s="311"/>
      <c r="BK399" s="311"/>
      <c r="BS399" s="337"/>
      <c r="BT399" s="337"/>
      <c r="BU399" s="337"/>
    </row>
    <row r="400" spans="1:73" s="250" customFormat="1" ht="1.5" customHeight="1">
      <c r="A400" s="268"/>
      <c r="B400" s="308"/>
      <c r="C400" s="308"/>
      <c r="D400" s="308"/>
      <c r="E400" s="308"/>
      <c r="F400" s="308"/>
      <c r="G400" s="308"/>
      <c r="H400" s="306"/>
      <c r="I400" s="306"/>
      <c r="J400" s="306"/>
      <c r="K400" s="306"/>
      <c r="L400" s="306"/>
      <c r="M400" s="306"/>
      <c r="N400" s="306"/>
      <c r="O400" s="306"/>
      <c r="P400" s="306"/>
      <c r="Q400" s="306"/>
      <c r="R400" s="306"/>
      <c r="S400" s="306"/>
      <c r="T400" s="306"/>
      <c r="U400" s="306"/>
      <c r="V400" s="306"/>
      <c r="W400" s="306"/>
      <c r="X400" s="306"/>
      <c r="Y400" s="306"/>
      <c r="Z400" s="306"/>
      <c r="AA400" s="311"/>
      <c r="AB400" s="311"/>
      <c r="AC400" s="311"/>
      <c r="AF400" s="308"/>
      <c r="AG400" s="308"/>
      <c r="AH400" s="308"/>
      <c r="AI400" s="308"/>
      <c r="AJ400" s="308"/>
      <c r="AK400" s="308"/>
      <c r="AL400" s="308"/>
      <c r="AM400" s="306"/>
      <c r="AN400" s="306"/>
      <c r="AO400" s="306"/>
      <c r="AP400" s="306"/>
      <c r="AQ400" s="306"/>
      <c r="AR400" s="306"/>
      <c r="AS400" s="306"/>
      <c r="AT400" s="306"/>
      <c r="AU400" s="306"/>
      <c r="AV400" s="306"/>
      <c r="AW400" s="306"/>
      <c r="AX400" s="306"/>
      <c r="AY400" s="306"/>
      <c r="AZ400" s="306"/>
      <c r="BA400" s="306"/>
      <c r="BB400" s="306"/>
      <c r="BC400" s="306"/>
      <c r="BD400" s="306"/>
      <c r="BE400" s="306"/>
      <c r="BF400" s="306"/>
      <c r="BG400" s="306"/>
      <c r="BH400" s="311"/>
      <c r="BI400" s="311"/>
      <c r="BJ400" s="311"/>
      <c r="BK400" s="311"/>
      <c r="BN400" s="334" t="s">
        <v>583</v>
      </c>
      <c r="BO400" s="334"/>
      <c r="BP400" s="334"/>
      <c r="BQ400" s="334"/>
      <c r="BR400" s="334"/>
      <c r="BS400" s="337">
        <v>665.99996812597658</v>
      </c>
      <c r="BT400" s="337"/>
      <c r="BU400" s="337"/>
    </row>
    <row r="401" spans="1:73" s="250" customFormat="1" ht="7.5" customHeight="1">
      <c r="A401" s="268"/>
      <c r="B401" s="308" t="s">
        <v>600</v>
      </c>
      <c r="C401" s="308"/>
      <c r="D401" s="308"/>
      <c r="E401" s="308"/>
      <c r="F401" s="308"/>
      <c r="G401" s="308"/>
      <c r="H401" s="306">
        <v>0</v>
      </c>
      <c r="I401" s="306"/>
      <c r="J401" s="306"/>
      <c r="K401" s="306"/>
      <c r="L401" s="306"/>
      <c r="M401" s="306">
        <v>0</v>
      </c>
      <c r="N401" s="306"/>
      <c r="O401" s="306"/>
      <c r="P401" s="306"/>
      <c r="Q401" s="306">
        <v>0</v>
      </c>
      <c r="R401" s="306"/>
      <c r="S401" s="306"/>
      <c r="T401" s="306"/>
      <c r="U401" s="306">
        <v>0</v>
      </c>
      <c r="V401" s="306"/>
      <c r="W401" s="306"/>
      <c r="X401" s="306"/>
      <c r="Y401" s="306"/>
      <c r="Z401" s="306"/>
      <c r="AA401" s="311">
        <v>0</v>
      </c>
      <c r="AB401" s="311"/>
      <c r="AC401" s="311"/>
      <c r="AF401" s="308" t="s">
        <v>600</v>
      </c>
      <c r="AG401" s="308"/>
      <c r="AH401" s="308"/>
      <c r="AI401" s="308"/>
      <c r="AJ401" s="308"/>
      <c r="AK401" s="308"/>
      <c r="AL401" s="308"/>
      <c r="AM401" s="306">
        <v>0</v>
      </c>
      <c r="AN401" s="306"/>
      <c r="AO401" s="306"/>
      <c r="AP401" s="306"/>
      <c r="AQ401" s="306"/>
      <c r="AR401" s="306"/>
      <c r="AS401" s="306">
        <v>0</v>
      </c>
      <c r="AT401" s="306"/>
      <c r="AU401" s="306"/>
      <c r="AV401" s="306"/>
      <c r="AW401" s="306">
        <v>0</v>
      </c>
      <c r="AX401" s="306"/>
      <c r="AY401" s="306"/>
      <c r="AZ401" s="306"/>
      <c r="BA401" s="306">
        <v>0</v>
      </c>
      <c r="BB401" s="306"/>
      <c r="BC401" s="306"/>
      <c r="BD401" s="306"/>
      <c r="BE401" s="306"/>
      <c r="BF401" s="306"/>
      <c r="BG401" s="306"/>
      <c r="BH401" s="311">
        <v>0</v>
      </c>
      <c r="BI401" s="311"/>
      <c r="BJ401" s="311"/>
      <c r="BK401" s="311"/>
      <c r="BN401" s="334"/>
      <c r="BO401" s="334"/>
      <c r="BP401" s="334"/>
      <c r="BQ401" s="334"/>
      <c r="BR401" s="334"/>
      <c r="BS401" s="337"/>
      <c r="BT401" s="337"/>
      <c r="BU401" s="337"/>
    </row>
    <row r="402" spans="1:73" s="250" customFormat="1" ht="8.25" customHeight="1">
      <c r="A402" s="268"/>
      <c r="B402" s="308" t="s">
        <v>541</v>
      </c>
      <c r="C402" s="308"/>
      <c r="D402" s="308"/>
      <c r="E402" s="308"/>
      <c r="F402" s="308"/>
      <c r="G402" s="308"/>
      <c r="H402" s="306">
        <v>196.94412748404</v>
      </c>
      <c r="I402" s="306"/>
      <c r="J402" s="306"/>
      <c r="K402" s="306"/>
      <c r="L402" s="306"/>
      <c r="M402" s="306">
        <v>0</v>
      </c>
      <c r="N402" s="306"/>
      <c r="O402" s="306"/>
      <c r="P402" s="306"/>
      <c r="Q402" s="306">
        <v>283.14157338448996</v>
      </c>
      <c r="R402" s="306"/>
      <c r="S402" s="306"/>
      <c r="T402" s="306"/>
      <c r="U402" s="306">
        <v>480.08570086853001</v>
      </c>
      <c r="V402" s="306"/>
      <c r="W402" s="306"/>
      <c r="X402" s="306"/>
      <c r="Y402" s="306"/>
      <c r="Z402" s="306"/>
      <c r="AA402" s="311">
        <v>1.7851378346843301</v>
      </c>
      <c r="AB402" s="311"/>
      <c r="AC402" s="311"/>
      <c r="AF402" s="308" t="s">
        <v>541</v>
      </c>
      <c r="AG402" s="308"/>
      <c r="AH402" s="308"/>
      <c r="AI402" s="308"/>
      <c r="AJ402" s="308"/>
      <c r="AK402" s="308"/>
      <c r="AL402" s="308"/>
      <c r="AM402" s="306">
        <v>-1385.8061576303</v>
      </c>
      <c r="AN402" s="306"/>
      <c r="AO402" s="306"/>
      <c r="AP402" s="306"/>
      <c r="AQ402" s="306"/>
      <c r="AR402" s="306"/>
      <c r="AS402" s="306">
        <v>0</v>
      </c>
      <c r="AT402" s="306"/>
      <c r="AU402" s="306"/>
      <c r="AV402" s="306"/>
      <c r="AW402" s="306">
        <v>0</v>
      </c>
      <c r="AX402" s="306"/>
      <c r="AY402" s="306"/>
      <c r="AZ402" s="306"/>
      <c r="BA402" s="306">
        <v>-1410.4028220872401</v>
      </c>
      <c r="BB402" s="306"/>
      <c r="BC402" s="306"/>
      <c r="BD402" s="306"/>
      <c r="BE402" s="306"/>
      <c r="BF402" s="306"/>
      <c r="BG402" s="306"/>
      <c r="BH402" s="311">
        <v>38.711889416002997</v>
      </c>
      <c r="BI402" s="311"/>
      <c r="BJ402" s="311"/>
      <c r="BK402" s="311"/>
      <c r="BN402" s="314" t="s">
        <v>585</v>
      </c>
      <c r="BO402" s="314"/>
      <c r="BP402" s="314"/>
      <c r="BQ402" s="314"/>
      <c r="BR402" s="314"/>
      <c r="BS402" s="314"/>
      <c r="BT402" s="340">
        <v>663.86376706121257</v>
      </c>
      <c r="BU402" s="340"/>
    </row>
    <row r="403" spans="1:73" s="250" customFormat="1" ht="8.25" customHeight="1">
      <c r="A403" s="268"/>
      <c r="B403" s="325" t="s">
        <v>601</v>
      </c>
      <c r="C403" s="325"/>
      <c r="D403" s="325"/>
      <c r="E403" s="325"/>
      <c r="F403" s="325"/>
      <c r="G403" s="325"/>
      <c r="H403" s="322">
        <v>196.94412748404</v>
      </c>
      <c r="I403" s="322"/>
      <c r="J403" s="322"/>
      <c r="K403" s="322"/>
      <c r="L403" s="322"/>
      <c r="M403" s="322">
        <v>-3349.4140345075002</v>
      </c>
      <c r="N403" s="322"/>
      <c r="O403" s="322"/>
      <c r="P403" s="322"/>
      <c r="Q403" s="326">
        <v>283.14157338449002</v>
      </c>
      <c r="R403" s="326"/>
      <c r="S403" s="326"/>
      <c r="T403" s="326"/>
      <c r="U403" s="322">
        <v>-2869.32833363897</v>
      </c>
      <c r="V403" s="322"/>
      <c r="W403" s="322"/>
      <c r="X403" s="322"/>
      <c r="Y403" s="322"/>
      <c r="Z403" s="322"/>
      <c r="AA403" s="324" t="s">
        <v>0</v>
      </c>
      <c r="AB403" s="324"/>
      <c r="AC403" s="324"/>
      <c r="AF403" s="325" t="s">
        <v>601</v>
      </c>
      <c r="AG403" s="325"/>
      <c r="AH403" s="325"/>
      <c r="AI403" s="325"/>
      <c r="AJ403" s="325"/>
      <c r="AK403" s="325"/>
      <c r="AL403" s="325"/>
      <c r="AM403" s="322">
        <v>-1385.8061576303</v>
      </c>
      <c r="AN403" s="322"/>
      <c r="AO403" s="322"/>
      <c r="AP403" s="322"/>
      <c r="AQ403" s="322"/>
      <c r="AR403" s="322"/>
      <c r="AS403" s="322">
        <v>-885.04623720164</v>
      </c>
      <c r="AT403" s="322"/>
      <c r="AU403" s="322"/>
      <c r="AV403" s="322"/>
      <c r="AW403" s="326">
        <v>0</v>
      </c>
      <c r="AX403" s="326"/>
      <c r="AY403" s="326"/>
      <c r="AZ403" s="326"/>
      <c r="BA403" s="322">
        <v>-2295.4490592888801</v>
      </c>
      <c r="BB403" s="322"/>
      <c r="BC403" s="322"/>
      <c r="BD403" s="322"/>
      <c r="BE403" s="322"/>
      <c r="BF403" s="322"/>
      <c r="BG403" s="322"/>
      <c r="BH403" s="324" t="s">
        <v>0</v>
      </c>
      <c r="BI403" s="324"/>
      <c r="BJ403" s="324"/>
      <c r="BK403" s="324"/>
      <c r="BN403" s="314" t="s">
        <v>586</v>
      </c>
      <c r="BO403" s="314"/>
      <c r="BP403" s="314"/>
      <c r="BQ403" s="314"/>
      <c r="BR403" s="314"/>
      <c r="BS403" s="314"/>
      <c r="BT403" s="341">
        <v>7.4998706210894701</v>
      </c>
      <c r="BU403" s="341"/>
    </row>
    <row r="404" spans="1:73" s="250" customFormat="1" ht="8.25" customHeight="1">
      <c r="A404" s="268"/>
      <c r="B404" s="308" t="s">
        <v>543</v>
      </c>
      <c r="C404" s="308"/>
      <c r="D404" s="308"/>
      <c r="E404" s="308"/>
      <c r="F404" s="308"/>
      <c r="G404" s="308"/>
      <c r="H404" s="306">
        <v>1050.000260706714</v>
      </c>
      <c r="I404" s="306"/>
      <c r="J404" s="306"/>
      <c r="K404" s="306"/>
      <c r="L404" s="306"/>
      <c r="M404" s="306">
        <v>2502.8973499070921</v>
      </c>
      <c r="N404" s="306"/>
      <c r="O404" s="306"/>
      <c r="P404" s="306"/>
      <c r="Q404" s="306">
        <v>2000.0004936595237</v>
      </c>
      <c r="R404" s="306"/>
      <c r="S404" s="306"/>
      <c r="T404" s="306"/>
      <c r="U404" s="306">
        <v>5552.8981042733294</v>
      </c>
      <c r="V404" s="306"/>
      <c r="W404" s="306"/>
      <c r="X404" s="306"/>
      <c r="Y404" s="306"/>
      <c r="Z404" s="306"/>
      <c r="AA404" s="307">
        <v>20.6477478503359</v>
      </c>
      <c r="AB404" s="307"/>
      <c r="AC404" s="307"/>
      <c r="AF404" s="308" t="s">
        <v>543</v>
      </c>
      <c r="AG404" s="308"/>
      <c r="AH404" s="308"/>
      <c r="AI404" s="308"/>
      <c r="AJ404" s="308"/>
      <c r="AK404" s="308"/>
      <c r="AL404" s="308"/>
      <c r="AM404" s="306">
        <v>0</v>
      </c>
      <c r="AN404" s="306"/>
      <c r="AO404" s="306"/>
      <c r="AP404" s="306"/>
      <c r="AQ404" s="306"/>
      <c r="AR404" s="306"/>
      <c r="AS404" s="306">
        <v>0</v>
      </c>
      <c r="AT404" s="306"/>
      <c r="AU404" s="306"/>
      <c r="AV404" s="306"/>
      <c r="AW404" s="306">
        <v>0</v>
      </c>
      <c r="AX404" s="306"/>
      <c r="AY404" s="306"/>
      <c r="AZ404" s="306"/>
      <c r="BA404" s="306">
        <v>0</v>
      </c>
      <c r="BB404" s="306"/>
      <c r="BC404" s="306"/>
      <c r="BD404" s="306"/>
      <c r="BE404" s="306"/>
      <c r="BF404" s="306"/>
      <c r="BG404" s="306"/>
      <c r="BH404" s="307">
        <v>0</v>
      </c>
      <c r="BI404" s="307"/>
      <c r="BJ404" s="307"/>
      <c r="BK404" s="307"/>
      <c r="BN404" s="334" t="s">
        <v>588</v>
      </c>
      <c r="BO404" s="334"/>
      <c r="BP404" s="334"/>
      <c r="BQ404" s="334"/>
      <c r="BR404" s="334"/>
      <c r="BS404" s="337">
        <v>24.959472829792066</v>
      </c>
      <c r="BT404" s="337"/>
      <c r="BU404" s="337"/>
    </row>
    <row r="405" spans="1:73" s="250" customFormat="1" ht="0.75" customHeight="1">
      <c r="A405" s="268"/>
      <c r="B405" s="308" t="s">
        <v>542</v>
      </c>
      <c r="C405" s="308"/>
      <c r="D405" s="308"/>
      <c r="E405" s="308"/>
      <c r="F405" s="308"/>
      <c r="G405" s="308"/>
      <c r="H405" s="306">
        <v>0</v>
      </c>
      <c r="I405" s="306"/>
      <c r="J405" s="306"/>
      <c r="K405" s="306"/>
      <c r="L405" s="306"/>
      <c r="M405" s="306">
        <v>6474.847387403358</v>
      </c>
      <c r="N405" s="306"/>
      <c r="O405" s="306"/>
      <c r="P405" s="306"/>
      <c r="Q405" s="306">
        <v>0</v>
      </c>
      <c r="R405" s="306"/>
      <c r="S405" s="306"/>
      <c r="T405" s="306"/>
      <c r="U405" s="306">
        <v>6474.847387403358</v>
      </c>
      <c r="V405" s="306"/>
      <c r="W405" s="306"/>
      <c r="X405" s="306"/>
      <c r="Y405" s="306"/>
      <c r="Z405" s="306"/>
      <c r="AA405" s="307">
        <v>24.075899415771101</v>
      </c>
      <c r="AB405" s="307"/>
      <c r="AC405" s="307"/>
      <c r="AF405" s="308" t="s">
        <v>542</v>
      </c>
      <c r="AG405" s="308"/>
      <c r="AH405" s="308"/>
      <c r="AI405" s="308"/>
      <c r="AJ405" s="308"/>
      <c r="AK405" s="308"/>
      <c r="AL405" s="308"/>
      <c r="AM405" s="306">
        <v>0</v>
      </c>
      <c r="AN405" s="306"/>
      <c r="AO405" s="306"/>
      <c r="AP405" s="306"/>
      <c r="AQ405" s="306"/>
      <c r="AR405" s="306"/>
      <c r="AS405" s="306">
        <v>0</v>
      </c>
      <c r="AT405" s="306"/>
      <c r="AU405" s="306"/>
      <c r="AV405" s="306"/>
      <c r="AW405" s="306">
        <v>0</v>
      </c>
      <c r="AX405" s="306"/>
      <c r="AY405" s="306"/>
      <c r="AZ405" s="306"/>
      <c r="BA405" s="306">
        <v>0</v>
      </c>
      <c r="BB405" s="306"/>
      <c r="BC405" s="306"/>
      <c r="BD405" s="306"/>
      <c r="BE405" s="306"/>
      <c r="BF405" s="306"/>
      <c r="BG405" s="306"/>
      <c r="BH405" s="307">
        <v>0</v>
      </c>
      <c r="BI405" s="307"/>
      <c r="BJ405" s="307"/>
      <c r="BK405" s="307"/>
      <c r="BN405" s="334"/>
      <c r="BO405" s="334"/>
      <c r="BP405" s="334"/>
      <c r="BQ405" s="334"/>
      <c r="BR405" s="334"/>
      <c r="BS405" s="337"/>
      <c r="BT405" s="337"/>
      <c r="BU405" s="337"/>
    </row>
    <row r="406" spans="1:73" s="250" customFormat="1" ht="7.5" customHeight="1">
      <c r="A406" s="268"/>
      <c r="B406" s="308"/>
      <c r="C406" s="308"/>
      <c r="D406" s="308"/>
      <c r="E406" s="308"/>
      <c r="F406" s="308"/>
      <c r="G406" s="308"/>
      <c r="H406" s="306"/>
      <c r="I406" s="306"/>
      <c r="J406" s="306"/>
      <c r="K406" s="306"/>
      <c r="L406" s="306"/>
      <c r="M406" s="306"/>
      <c r="N406" s="306"/>
      <c r="O406" s="306"/>
      <c r="P406" s="306"/>
      <c r="Q406" s="306"/>
      <c r="R406" s="306"/>
      <c r="S406" s="306"/>
      <c r="T406" s="306"/>
      <c r="U406" s="306"/>
      <c r="V406" s="306"/>
      <c r="W406" s="306"/>
      <c r="X406" s="306"/>
      <c r="Y406" s="306"/>
      <c r="Z406" s="306"/>
      <c r="AA406" s="307"/>
      <c r="AB406" s="307"/>
      <c r="AC406" s="307"/>
      <c r="AF406" s="308"/>
      <c r="AG406" s="308"/>
      <c r="AH406" s="308"/>
      <c r="AI406" s="308"/>
      <c r="AJ406" s="308"/>
      <c r="AK406" s="308"/>
      <c r="AL406" s="308"/>
      <c r="AM406" s="306"/>
      <c r="AN406" s="306"/>
      <c r="AO406" s="306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/>
      <c r="AZ406" s="306"/>
      <c r="BA406" s="306"/>
      <c r="BB406" s="306"/>
      <c r="BC406" s="306"/>
      <c r="BD406" s="306"/>
      <c r="BE406" s="306"/>
      <c r="BF406" s="306"/>
      <c r="BG406" s="306"/>
      <c r="BH406" s="307"/>
      <c r="BI406" s="307"/>
      <c r="BJ406" s="307"/>
      <c r="BK406" s="307"/>
      <c r="BN406" s="346" t="s">
        <v>589</v>
      </c>
      <c r="BO406" s="346"/>
      <c r="BP406" s="346"/>
      <c r="BQ406" s="346"/>
      <c r="BR406" s="346"/>
      <c r="BS406" s="348">
        <v>100</v>
      </c>
      <c r="BT406" s="348"/>
      <c r="BU406" s="348"/>
    </row>
    <row r="407" spans="1:73" s="250" customFormat="1" ht="1.5" customHeight="1">
      <c r="A407" s="268"/>
      <c r="B407" s="308" t="s">
        <v>602</v>
      </c>
      <c r="C407" s="308"/>
      <c r="D407" s="308"/>
      <c r="E407" s="308"/>
      <c r="F407" s="308"/>
      <c r="G407" s="308"/>
      <c r="H407" s="306">
        <v>1800.0001856532078</v>
      </c>
      <c r="I407" s="306"/>
      <c r="J407" s="306"/>
      <c r="K407" s="306"/>
      <c r="L407" s="306"/>
      <c r="M407" s="306">
        <v>2068.9767121638679</v>
      </c>
      <c r="N407" s="306"/>
      <c r="O407" s="306"/>
      <c r="P407" s="306"/>
      <c r="Q407" s="306">
        <v>0</v>
      </c>
      <c r="R407" s="306"/>
      <c r="S407" s="306"/>
      <c r="T407" s="306"/>
      <c r="U407" s="306">
        <v>3868.976897817076</v>
      </c>
      <c r="V407" s="306"/>
      <c r="W407" s="306"/>
      <c r="X407" s="306"/>
      <c r="Y407" s="306"/>
      <c r="Z407" s="306"/>
      <c r="AA407" s="307">
        <v>14.386300257054</v>
      </c>
      <c r="AB407" s="307"/>
      <c r="AC407" s="307"/>
      <c r="AF407" s="308" t="s">
        <v>602</v>
      </c>
      <c r="AG407" s="308"/>
      <c r="AH407" s="308"/>
      <c r="AI407" s="308"/>
      <c r="AJ407" s="308"/>
      <c r="AK407" s="308"/>
      <c r="AL407" s="308"/>
      <c r="AM407" s="306">
        <v>270.00002921283794</v>
      </c>
      <c r="AN407" s="306"/>
      <c r="AO407" s="306"/>
      <c r="AP407" s="306"/>
      <c r="AQ407" s="306"/>
      <c r="AR407" s="306"/>
      <c r="AS407" s="306">
        <v>164.599286986328</v>
      </c>
      <c r="AT407" s="306"/>
      <c r="AU407" s="306"/>
      <c r="AV407" s="306"/>
      <c r="AW407" s="306">
        <v>0</v>
      </c>
      <c r="AX407" s="306"/>
      <c r="AY407" s="306"/>
      <c r="AZ407" s="306"/>
      <c r="BA407" s="306">
        <v>434.59931278702396</v>
      </c>
      <c r="BB407" s="306"/>
      <c r="BC407" s="306"/>
      <c r="BD407" s="306"/>
      <c r="BE407" s="306"/>
      <c r="BF407" s="306"/>
      <c r="BG407" s="306"/>
      <c r="BH407" s="307">
        <v>-11.928620868741801</v>
      </c>
      <c r="BI407" s="307"/>
      <c r="BJ407" s="307"/>
      <c r="BK407" s="307"/>
      <c r="BN407" s="346"/>
      <c r="BO407" s="346"/>
      <c r="BP407" s="346"/>
      <c r="BQ407" s="346"/>
      <c r="BR407" s="346"/>
      <c r="BS407" s="348"/>
      <c r="BT407" s="348"/>
      <c r="BU407" s="348"/>
    </row>
    <row r="408" spans="1:73" s="250" customFormat="1" ht="6.75" customHeight="1">
      <c r="A408" s="268"/>
      <c r="B408" s="308"/>
      <c r="C408" s="308"/>
      <c r="D408" s="308"/>
      <c r="E408" s="308"/>
      <c r="F408" s="308"/>
      <c r="G408" s="308"/>
      <c r="H408" s="306"/>
      <c r="I408" s="306"/>
      <c r="J408" s="306"/>
      <c r="K408" s="306"/>
      <c r="L408" s="306"/>
      <c r="M408" s="306"/>
      <c r="N408" s="306"/>
      <c r="O408" s="306"/>
      <c r="P408" s="306"/>
      <c r="Q408" s="306"/>
      <c r="R408" s="306"/>
      <c r="S408" s="306"/>
      <c r="T408" s="306"/>
      <c r="U408" s="306"/>
      <c r="V408" s="306"/>
      <c r="W408" s="306"/>
      <c r="X408" s="306"/>
      <c r="Y408" s="306"/>
      <c r="Z408" s="306"/>
      <c r="AA408" s="307"/>
      <c r="AB408" s="307"/>
      <c r="AC408" s="307"/>
      <c r="AF408" s="308"/>
      <c r="AG408" s="308"/>
      <c r="AH408" s="308"/>
      <c r="AI408" s="308"/>
      <c r="AJ408" s="308"/>
      <c r="AK408" s="308"/>
      <c r="AL408" s="308"/>
      <c r="AM408" s="306"/>
      <c r="AN408" s="306"/>
      <c r="AO408" s="306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6"/>
      <c r="BH408" s="307"/>
      <c r="BI408" s="307"/>
      <c r="BJ408" s="307"/>
      <c r="BK408" s="307"/>
    </row>
    <row r="409" spans="1:73" s="250" customFormat="1" ht="2.25" customHeight="1">
      <c r="A409" s="268"/>
      <c r="B409" s="325" t="s">
        <v>603</v>
      </c>
      <c r="C409" s="325"/>
      <c r="D409" s="325"/>
      <c r="E409" s="325"/>
      <c r="F409" s="325"/>
      <c r="G409" s="325"/>
      <c r="H409" s="322">
        <v>2850.0004463599198</v>
      </c>
      <c r="I409" s="322"/>
      <c r="J409" s="322"/>
      <c r="K409" s="322"/>
      <c r="L409" s="322"/>
      <c r="M409" s="322">
        <v>11046.72144947432</v>
      </c>
      <c r="N409" s="322"/>
      <c r="O409" s="322"/>
      <c r="P409" s="322"/>
      <c r="Q409" s="322">
        <v>2000.0004936595201</v>
      </c>
      <c r="R409" s="322"/>
      <c r="S409" s="322"/>
      <c r="T409" s="322"/>
      <c r="U409" s="322">
        <v>15896.722389493771</v>
      </c>
      <c r="V409" s="322"/>
      <c r="W409" s="322"/>
      <c r="X409" s="322"/>
      <c r="Y409" s="322"/>
      <c r="Z409" s="322"/>
      <c r="AA409" s="324" t="s">
        <v>0</v>
      </c>
      <c r="AB409" s="324"/>
      <c r="AC409" s="324"/>
      <c r="AF409" s="325" t="s">
        <v>603</v>
      </c>
      <c r="AG409" s="325"/>
      <c r="AH409" s="325"/>
      <c r="AI409" s="325"/>
      <c r="AJ409" s="325"/>
      <c r="AK409" s="325"/>
      <c r="AL409" s="325"/>
      <c r="AM409" s="322">
        <v>270.000029212838</v>
      </c>
      <c r="AN409" s="322"/>
      <c r="AO409" s="322"/>
      <c r="AP409" s="322"/>
      <c r="AQ409" s="322"/>
      <c r="AR409" s="322"/>
      <c r="AS409" s="322">
        <v>164.599286986328</v>
      </c>
      <c r="AT409" s="322"/>
      <c r="AU409" s="322"/>
      <c r="AV409" s="322"/>
      <c r="AW409" s="322">
        <v>0</v>
      </c>
      <c r="AX409" s="322"/>
      <c r="AY409" s="322"/>
      <c r="AZ409" s="322"/>
      <c r="BA409" s="322">
        <v>434.59931278702402</v>
      </c>
      <c r="BB409" s="322"/>
      <c r="BC409" s="322"/>
      <c r="BD409" s="322"/>
      <c r="BE409" s="322"/>
      <c r="BF409" s="322"/>
      <c r="BG409" s="322"/>
      <c r="BH409" s="324" t="s">
        <v>0</v>
      </c>
      <c r="BI409" s="324"/>
      <c r="BJ409" s="324"/>
      <c r="BK409" s="324"/>
    </row>
    <row r="410" spans="1:73" s="250" customFormat="1" ht="6.75" customHeight="1">
      <c r="A410" s="268"/>
      <c r="B410" s="325"/>
      <c r="C410" s="325"/>
      <c r="D410" s="325"/>
      <c r="E410" s="325"/>
      <c r="F410" s="325"/>
      <c r="G410" s="325"/>
      <c r="H410" s="322"/>
      <c r="I410" s="322"/>
      <c r="J410" s="322"/>
      <c r="K410" s="322"/>
      <c r="L410" s="322"/>
      <c r="M410" s="322"/>
      <c r="N410" s="322"/>
      <c r="O410" s="322"/>
      <c r="P410" s="322"/>
      <c r="Q410" s="322"/>
      <c r="R410" s="322"/>
      <c r="S410" s="322"/>
      <c r="T410" s="322"/>
      <c r="U410" s="322"/>
      <c r="V410" s="322"/>
      <c r="W410" s="322"/>
      <c r="X410" s="322"/>
      <c r="Y410" s="322"/>
      <c r="Z410" s="322"/>
      <c r="AA410" s="324"/>
      <c r="AB410" s="324"/>
      <c r="AC410" s="324"/>
      <c r="AF410" s="325"/>
      <c r="AG410" s="325"/>
      <c r="AH410" s="325"/>
      <c r="AI410" s="325"/>
      <c r="AJ410" s="325"/>
      <c r="AK410" s="325"/>
      <c r="AL410" s="325"/>
      <c r="AM410" s="322"/>
      <c r="AN410" s="322"/>
      <c r="AO410" s="322"/>
      <c r="AP410" s="322"/>
      <c r="AQ410" s="322"/>
      <c r="AR410" s="322"/>
      <c r="AS410" s="322"/>
      <c r="AT410" s="322"/>
      <c r="AU410" s="322"/>
      <c r="AV410" s="322"/>
      <c r="AW410" s="322"/>
      <c r="AX410" s="322"/>
      <c r="AY410" s="322"/>
      <c r="AZ410" s="322"/>
      <c r="BA410" s="322"/>
      <c r="BB410" s="322"/>
      <c r="BC410" s="322"/>
      <c r="BD410" s="322"/>
      <c r="BE410" s="322"/>
      <c r="BF410" s="322"/>
      <c r="BG410" s="322"/>
      <c r="BH410" s="324"/>
      <c r="BI410" s="324"/>
      <c r="BJ410" s="324"/>
      <c r="BK410" s="324"/>
      <c r="BO410" s="320" t="s">
        <v>604</v>
      </c>
      <c r="BP410" s="320"/>
      <c r="BQ410" s="320"/>
      <c r="BR410" s="320"/>
      <c r="BS410" s="320"/>
      <c r="BT410" s="320"/>
    </row>
    <row r="411" spans="1:73" s="250" customFormat="1" ht="5.25" customHeight="1">
      <c r="A411" s="268"/>
      <c r="B411" s="308" t="s">
        <v>605</v>
      </c>
      <c r="C411" s="308"/>
      <c r="D411" s="308"/>
      <c r="E411" s="308"/>
      <c r="F411" s="308"/>
      <c r="G411" s="308"/>
      <c r="H411" s="306">
        <v>0</v>
      </c>
      <c r="I411" s="306"/>
      <c r="J411" s="306"/>
      <c r="K411" s="306"/>
      <c r="L411" s="306"/>
      <c r="M411" s="306">
        <v>0</v>
      </c>
      <c r="N411" s="306"/>
      <c r="O411" s="306"/>
      <c r="P411" s="306"/>
      <c r="Q411" s="306">
        <v>0</v>
      </c>
      <c r="R411" s="306"/>
      <c r="S411" s="306"/>
      <c r="T411" s="306"/>
      <c r="U411" s="306">
        <v>0</v>
      </c>
      <c r="V411" s="306"/>
      <c r="W411" s="306"/>
      <c r="X411" s="306"/>
      <c r="Y411" s="306"/>
      <c r="Z411" s="306"/>
      <c r="AA411" s="307">
        <v>0</v>
      </c>
      <c r="AB411" s="307"/>
      <c r="AC411" s="307"/>
      <c r="AF411" s="308" t="s">
        <v>605</v>
      </c>
      <c r="AG411" s="308"/>
      <c r="AH411" s="308"/>
      <c r="AI411" s="308"/>
      <c r="AJ411" s="308"/>
      <c r="AK411" s="308"/>
      <c r="AL411" s="308"/>
      <c r="AM411" s="306">
        <v>0</v>
      </c>
      <c r="AN411" s="306"/>
      <c r="AO411" s="306"/>
      <c r="AP411" s="306"/>
      <c r="AQ411" s="306"/>
      <c r="AR411" s="306"/>
      <c r="AS411" s="306">
        <v>0</v>
      </c>
      <c r="AT411" s="306"/>
      <c r="AU411" s="306"/>
      <c r="AV411" s="306"/>
      <c r="AW411" s="306">
        <v>0</v>
      </c>
      <c r="AX411" s="306"/>
      <c r="AY411" s="306"/>
      <c r="AZ411" s="306"/>
      <c r="BA411" s="306">
        <v>0</v>
      </c>
      <c r="BB411" s="306"/>
      <c r="BC411" s="306"/>
      <c r="BD411" s="306"/>
      <c r="BE411" s="306"/>
      <c r="BF411" s="306"/>
      <c r="BG411" s="306"/>
      <c r="BH411" s="307">
        <v>0</v>
      </c>
      <c r="BI411" s="307"/>
      <c r="BJ411" s="307"/>
      <c r="BK411" s="307"/>
      <c r="BO411" s="320"/>
      <c r="BP411" s="320"/>
      <c r="BQ411" s="320"/>
      <c r="BR411" s="320"/>
      <c r="BS411" s="320"/>
      <c r="BT411" s="320"/>
    </row>
    <row r="412" spans="1:73" s="250" customFormat="1" ht="3" customHeight="1">
      <c r="A412" s="268"/>
      <c r="B412" s="308"/>
      <c r="C412" s="308"/>
      <c r="D412" s="308"/>
      <c r="E412" s="308"/>
      <c r="F412" s="308"/>
      <c r="G412" s="308"/>
      <c r="H412" s="306"/>
      <c r="I412" s="306"/>
      <c r="J412" s="306"/>
      <c r="K412" s="306"/>
      <c r="L412" s="306"/>
      <c r="M412" s="306"/>
      <c r="N412" s="306"/>
      <c r="O412" s="306"/>
      <c r="P412" s="306"/>
      <c r="Q412" s="306"/>
      <c r="R412" s="306"/>
      <c r="S412" s="306"/>
      <c r="T412" s="306"/>
      <c r="U412" s="306"/>
      <c r="V412" s="306"/>
      <c r="W412" s="306"/>
      <c r="X412" s="306"/>
      <c r="Y412" s="306"/>
      <c r="Z412" s="306"/>
      <c r="AA412" s="307"/>
      <c r="AB412" s="307"/>
      <c r="AC412" s="307"/>
      <c r="AF412" s="308"/>
      <c r="AG412" s="308"/>
      <c r="AH412" s="308"/>
      <c r="AI412" s="308"/>
      <c r="AJ412" s="308"/>
      <c r="AK412" s="308"/>
      <c r="AL412" s="308"/>
      <c r="AM412" s="306"/>
      <c r="AN412" s="306"/>
      <c r="AO412" s="306"/>
      <c r="AP412" s="306"/>
      <c r="AQ412" s="306"/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/>
      <c r="BD412" s="306"/>
      <c r="BE412" s="306"/>
      <c r="BF412" s="306"/>
      <c r="BG412" s="306"/>
      <c r="BH412" s="307"/>
      <c r="BI412" s="307"/>
      <c r="BJ412" s="307"/>
      <c r="BK412" s="307"/>
      <c r="BO412" s="321" t="s">
        <v>606</v>
      </c>
      <c r="BP412" s="321"/>
      <c r="BQ412" s="321"/>
      <c r="BR412" s="321"/>
      <c r="BS412" s="321"/>
      <c r="BT412" s="321"/>
    </row>
    <row r="413" spans="1:73" s="250" customFormat="1" ht="6.75" customHeight="1">
      <c r="A413" s="268"/>
      <c r="B413" s="308" t="s">
        <v>607</v>
      </c>
      <c r="C413" s="308"/>
      <c r="D413" s="308"/>
      <c r="E413" s="308"/>
      <c r="F413" s="308"/>
      <c r="G413" s="308"/>
      <c r="H413" s="306">
        <v>0</v>
      </c>
      <c r="I413" s="306"/>
      <c r="J413" s="306"/>
      <c r="K413" s="306"/>
      <c r="L413" s="306"/>
      <c r="M413" s="306">
        <v>0</v>
      </c>
      <c r="N413" s="306"/>
      <c r="O413" s="306"/>
      <c r="P413" s="306"/>
      <c r="Q413" s="306">
        <v>0</v>
      </c>
      <c r="R413" s="306"/>
      <c r="S413" s="306"/>
      <c r="T413" s="306"/>
      <c r="U413" s="306">
        <v>0</v>
      </c>
      <c r="V413" s="306"/>
      <c r="W413" s="306"/>
      <c r="X413" s="306"/>
      <c r="Y413" s="306"/>
      <c r="Z413" s="306"/>
      <c r="AA413" s="307">
        <v>0</v>
      </c>
      <c r="AB413" s="307"/>
      <c r="AC413" s="307"/>
      <c r="AF413" s="308" t="s">
        <v>607</v>
      </c>
      <c r="AG413" s="308"/>
      <c r="AH413" s="308"/>
      <c r="AI413" s="308"/>
      <c r="AJ413" s="308"/>
      <c r="AK413" s="308"/>
      <c r="AL413" s="308"/>
      <c r="AM413" s="306">
        <v>0</v>
      </c>
      <c r="AN413" s="306"/>
      <c r="AO413" s="306"/>
      <c r="AP413" s="306"/>
      <c r="AQ413" s="306"/>
      <c r="AR413" s="306"/>
      <c r="AS413" s="306">
        <v>0</v>
      </c>
      <c r="AT413" s="306"/>
      <c r="AU413" s="306"/>
      <c r="AV413" s="306"/>
      <c r="AW413" s="306">
        <v>0</v>
      </c>
      <c r="AX413" s="306"/>
      <c r="AY413" s="306"/>
      <c r="AZ413" s="306"/>
      <c r="BA413" s="306">
        <v>0</v>
      </c>
      <c r="BB413" s="306"/>
      <c r="BC413" s="306"/>
      <c r="BD413" s="306"/>
      <c r="BE413" s="306"/>
      <c r="BF413" s="306"/>
      <c r="BG413" s="306"/>
      <c r="BH413" s="307">
        <v>0</v>
      </c>
      <c r="BI413" s="307"/>
      <c r="BJ413" s="307"/>
      <c r="BK413" s="307"/>
      <c r="BO413" s="321"/>
      <c r="BP413" s="321"/>
      <c r="BQ413" s="321"/>
      <c r="BR413" s="321"/>
      <c r="BS413" s="321"/>
      <c r="BT413" s="321"/>
    </row>
    <row r="414" spans="1:73" s="250" customFormat="1" ht="0.75" customHeight="1">
      <c r="A414" s="268"/>
      <c r="B414" s="308"/>
      <c r="C414" s="308"/>
      <c r="D414" s="308"/>
      <c r="E414" s="308"/>
      <c r="F414" s="308"/>
      <c r="G414" s="308"/>
      <c r="H414" s="306"/>
      <c r="I414" s="306"/>
      <c r="J414" s="306"/>
      <c r="K414" s="306"/>
      <c r="L414" s="306"/>
      <c r="M414" s="306"/>
      <c r="N414" s="306"/>
      <c r="O414" s="306"/>
      <c r="P414" s="306"/>
      <c r="Q414" s="306"/>
      <c r="R414" s="306"/>
      <c r="S414" s="306"/>
      <c r="T414" s="306"/>
      <c r="U414" s="306"/>
      <c r="V414" s="306"/>
      <c r="W414" s="306"/>
      <c r="X414" s="306"/>
      <c r="Y414" s="306"/>
      <c r="Z414" s="306"/>
      <c r="AA414" s="307"/>
      <c r="AB414" s="307"/>
      <c r="AC414" s="307"/>
      <c r="AF414" s="308"/>
      <c r="AG414" s="308"/>
      <c r="AH414" s="308"/>
      <c r="AI414" s="308"/>
      <c r="AJ414" s="308"/>
      <c r="AK414" s="308"/>
      <c r="AL414" s="308"/>
      <c r="AM414" s="306"/>
      <c r="AN414" s="306"/>
      <c r="AO414" s="306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/>
      <c r="BD414" s="306"/>
      <c r="BE414" s="306"/>
      <c r="BF414" s="306"/>
      <c r="BG414" s="306"/>
      <c r="BH414" s="307"/>
      <c r="BI414" s="307"/>
      <c r="BJ414" s="307"/>
      <c r="BK414" s="307"/>
      <c r="BO414" s="309" t="s">
        <v>548</v>
      </c>
      <c r="BP414" s="309"/>
      <c r="BQ414" s="309"/>
      <c r="BR414" s="315">
        <v>0</v>
      </c>
      <c r="BS414" s="315"/>
      <c r="BT414" s="315"/>
    </row>
    <row r="415" spans="1:73" s="250" customFormat="1" ht="8.25" customHeight="1">
      <c r="A415" s="268"/>
      <c r="B415" s="308" t="s">
        <v>608</v>
      </c>
      <c r="C415" s="308"/>
      <c r="D415" s="308"/>
      <c r="E415" s="308"/>
      <c r="F415" s="308"/>
      <c r="G415" s="308"/>
      <c r="H415" s="306">
        <v>0</v>
      </c>
      <c r="I415" s="306"/>
      <c r="J415" s="306"/>
      <c r="K415" s="306"/>
      <c r="L415" s="306"/>
      <c r="M415" s="306">
        <v>595.52214301760591</v>
      </c>
      <c r="N415" s="306"/>
      <c r="O415" s="306"/>
      <c r="P415" s="306"/>
      <c r="Q415" s="306">
        <v>0</v>
      </c>
      <c r="R415" s="306"/>
      <c r="S415" s="306"/>
      <c r="T415" s="306"/>
      <c r="U415" s="306">
        <v>595.52214301760591</v>
      </c>
      <c r="V415" s="306"/>
      <c r="W415" s="306"/>
      <c r="X415" s="306"/>
      <c r="Y415" s="306"/>
      <c r="Z415" s="306"/>
      <c r="AA415" s="307">
        <v>2.2143736148978599</v>
      </c>
      <c r="AB415" s="307"/>
      <c r="AC415" s="307"/>
      <c r="AF415" s="308" t="s">
        <v>608</v>
      </c>
      <c r="AG415" s="308"/>
      <c r="AH415" s="308"/>
      <c r="AI415" s="308"/>
      <c r="AJ415" s="308"/>
      <c r="AK415" s="308"/>
      <c r="AL415" s="308"/>
      <c r="AM415" s="306">
        <v>0</v>
      </c>
      <c r="AN415" s="306"/>
      <c r="AO415" s="306"/>
      <c r="AP415" s="306"/>
      <c r="AQ415" s="306"/>
      <c r="AR415" s="306"/>
      <c r="AS415" s="306">
        <v>-1778.7765122789597</v>
      </c>
      <c r="AT415" s="306"/>
      <c r="AU415" s="306"/>
      <c r="AV415" s="306"/>
      <c r="AW415" s="306">
        <v>0</v>
      </c>
      <c r="AX415" s="306"/>
      <c r="AY415" s="306"/>
      <c r="AZ415" s="306"/>
      <c r="BA415" s="306">
        <v>-1778.7765122789597</v>
      </c>
      <c r="BB415" s="306"/>
      <c r="BC415" s="306"/>
      <c r="BD415" s="306"/>
      <c r="BE415" s="306"/>
      <c r="BF415" s="306"/>
      <c r="BG415" s="306"/>
      <c r="BH415" s="307">
        <v>48.822789178216297</v>
      </c>
      <c r="BI415" s="307"/>
      <c r="BJ415" s="307"/>
      <c r="BK415" s="307"/>
      <c r="BO415" s="309"/>
      <c r="BP415" s="309"/>
      <c r="BQ415" s="309"/>
      <c r="BR415" s="315"/>
      <c r="BS415" s="315"/>
      <c r="BT415" s="315"/>
    </row>
    <row r="416" spans="1:73" s="250" customFormat="1" ht="0.75" customHeight="1">
      <c r="A416" s="268"/>
      <c r="B416" s="308" t="s">
        <v>609</v>
      </c>
      <c r="C416" s="308"/>
      <c r="D416" s="308"/>
      <c r="E416" s="308"/>
      <c r="F416" s="308"/>
      <c r="G416" s="308"/>
      <c r="H416" s="306">
        <v>0</v>
      </c>
      <c r="I416" s="306"/>
      <c r="J416" s="306"/>
      <c r="K416" s="306"/>
      <c r="L416" s="306"/>
      <c r="M416" s="306">
        <v>0</v>
      </c>
      <c r="N416" s="306"/>
      <c r="O416" s="306"/>
      <c r="P416" s="306"/>
      <c r="Q416" s="306">
        <v>0</v>
      </c>
      <c r="R416" s="306"/>
      <c r="S416" s="306"/>
      <c r="T416" s="306"/>
      <c r="U416" s="306">
        <v>0</v>
      </c>
      <c r="V416" s="306"/>
      <c r="W416" s="306"/>
      <c r="X416" s="306"/>
      <c r="Y416" s="306"/>
      <c r="Z416" s="306"/>
      <c r="AA416" s="307">
        <v>0</v>
      </c>
      <c r="AB416" s="307"/>
      <c r="AC416" s="307"/>
      <c r="AF416" s="308" t="s">
        <v>609</v>
      </c>
      <c r="AG416" s="308"/>
      <c r="AH416" s="308"/>
      <c r="AI416" s="308"/>
      <c r="AJ416" s="308"/>
      <c r="AK416" s="308"/>
      <c r="AL416" s="308"/>
      <c r="AM416" s="306">
        <v>0</v>
      </c>
      <c r="AN416" s="306"/>
      <c r="AO416" s="306"/>
      <c r="AP416" s="306"/>
      <c r="AQ416" s="306"/>
      <c r="AR416" s="306"/>
      <c r="AS416" s="306">
        <v>0</v>
      </c>
      <c r="AT416" s="306"/>
      <c r="AU416" s="306"/>
      <c r="AV416" s="306"/>
      <c r="AW416" s="306">
        <v>0</v>
      </c>
      <c r="AX416" s="306"/>
      <c r="AY416" s="306"/>
      <c r="AZ416" s="306"/>
      <c r="BA416" s="306">
        <v>0</v>
      </c>
      <c r="BB416" s="306"/>
      <c r="BC416" s="306"/>
      <c r="BD416" s="306"/>
      <c r="BE416" s="306"/>
      <c r="BF416" s="306"/>
      <c r="BG416" s="306"/>
      <c r="BH416" s="307">
        <v>0</v>
      </c>
      <c r="BI416" s="307"/>
      <c r="BJ416" s="307"/>
      <c r="BK416" s="307"/>
      <c r="BO416" s="309"/>
      <c r="BP416" s="309"/>
      <c r="BQ416" s="309"/>
      <c r="BR416" s="315"/>
      <c r="BS416" s="315"/>
      <c r="BT416" s="315"/>
    </row>
    <row r="417" spans="1:72" s="250" customFormat="1" ht="6.75" customHeight="1">
      <c r="A417" s="268"/>
      <c r="B417" s="308"/>
      <c r="C417" s="308"/>
      <c r="D417" s="308"/>
      <c r="E417" s="308"/>
      <c r="F417" s="308"/>
      <c r="G417" s="308"/>
      <c r="H417" s="306"/>
      <c r="I417" s="306"/>
      <c r="J417" s="306"/>
      <c r="K417" s="306"/>
      <c r="L417" s="306"/>
      <c r="M417" s="306"/>
      <c r="N417" s="306"/>
      <c r="O417" s="306"/>
      <c r="P417" s="306"/>
      <c r="Q417" s="306"/>
      <c r="R417" s="306"/>
      <c r="S417" s="306"/>
      <c r="T417" s="306"/>
      <c r="U417" s="306"/>
      <c r="V417" s="306"/>
      <c r="W417" s="306"/>
      <c r="X417" s="306"/>
      <c r="Y417" s="306"/>
      <c r="Z417" s="306"/>
      <c r="AA417" s="307"/>
      <c r="AB417" s="307"/>
      <c r="AC417" s="307"/>
      <c r="AF417" s="308"/>
      <c r="AG417" s="308"/>
      <c r="AH417" s="308"/>
      <c r="AI417" s="308"/>
      <c r="AJ417" s="308"/>
      <c r="AK417" s="308"/>
      <c r="AL417" s="308"/>
      <c r="AM417" s="306"/>
      <c r="AN417" s="306"/>
      <c r="AO417" s="306"/>
      <c r="AP417" s="306"/>
      <c r="AQ417" s="306"/>
      <c r="AR417" s="306"/>
      <c r="AS417" s="306"/>
      <c r="AT417" s="306"/>
      <c r="AU417" s="306"/>
      <c r="AV417" s="306"/>
      <c r="AW417" s="306"/>
      <c r="AX417" s="306"/>
      <c r="AY417" s="306"/>
      <c r="AZ417" s="306"/>
      <c r="BA417" s="306"/>
      <c r="BB417" s="306"/>
      <c r="BC417" s="306"/>
      <c r="BD417" s="306"/>
      <c r="BE417" s="306"/>
      <c r="BF417" s="306"/>
      <c r="BG417" s="306"/>
      <c r="BH417" s="307"/>
      <c r="BI417" s="307"/>
      <c r="BJ417" s="307"/>
      <c r="BK417" s="307"/>
      <c r="BO417" s="309" t="s">
        <v>587</v>
      </c>
      <c r="BP417" s="309"/>
      <c r="BQ417" s="309"/>
      <c r="BR417" s="315">
        <v>0</v>
      </c>
      <c r="BS417" s="315"/>
      <c r="BT417" s="315"/>
    </row>
    <row r="418" spans="1:72" s="250" customFormat="1" ht="3" customHeight="1">
      <c r="A418" s="268"/>
      <c r="B418" s="308" t="s">
        <v>610</v>
      </c>
      <c r="C418" s="308"/>
      <c r="D418" s="308"/>
      <c r="E418" s="308"/>
      <c r="F418" s="308"/>
      <c r="G418" s="308"/>
      <c r="H418" s="306">
        <v>0</v>
      </c>
      <c r="I418" s="306"/>
      <c r="J418" s="306"/>
      <c r="K418" s="306"/>
      <c r="L418" s="306"/>
      <c r="M418" s="306">
        <v>0</v>
      </c>
      <c r="N418" s="306"/>
      <c r="O418" s="306"/>
      <c r="P418" s="306"/>
      <c r="Q418" s="306">
        <v>0</v>
      </c>
      <c r="R418" s="306"/>
      <c r="S418" s="306"/>
      <c r="T418" s="306"/>
      <c r="U418" s="306">
        <v>0</v>
      </c>
      <c r="V418" s="306"/>
      <c r="W418" s="306"/>
      <c r="X418" s="306"/>
      <c r="Y418" s="306"/>
      <c r="Z418" s="306"/>
      <c r="AA418" s="307">
        <v>0</v>
      </c>
      <c r="AB418" s="307"/>
      <c r="AC418" s="307"/>
      <c r="AF418" s="308" t="s">
        <v>610</v>
      </c>
      <c r="AG418" s="308"/>
      <c r="AH418" s="308"/>
      <c r="AI418" s="308"/>
      <c r="AJ418" s="308"/>
      <c r="AK418" s="308"/>
      <c r="AL418" s="308"/>
      <c r="AM418" s="306">
        <v>0</v>
      </c>
      <c r="AN418" s="306"/>
      <c r="AO418" s="306"/>
      <c r="AP418" s="306"/>
      <c r="AQ418" s="306"/>
      <c r="AR418" s="306"/>
      <c r="AS418" s="306">
        <v>0</v>
      </c>
      <c r="AT418" s="306"/>
      <c r="AU418" s="306"/>
      <c r="AV418" s="306"/>
      <c r="AW418" s="306">
        <v>0</v>
      </c>
      <c r="AX418" s="306"/>
      <c r="AY418" s="306"/>
      <c r="AZ418" s="306"/>
      <c r="BA418" s="306">
        <v>0</v>
      </c>
      <c r="BB418" s="306"/>
      <c r="BC418" s="306"/>
      <c r="BD418" s="306"/>
      <c r="BE418" s="306"/>
      <c r="BF418" s="306"/>
      <c r="BG418" s="306"/>
      <c r="BH418" s="307">
        <v>0</v>
      </c>
      <c r="BI418" s="307"/>
      <c r="BJ418" s="307"/>
      <c r="BK418" s="307"/>
      <c r="BO418" s="309"/>
      <c r="BP418" s="309"/>
      <c r="BQ418" s="309"/>
      <c r="BR418" s="315"/>
      <c r="BS418" s="315"/>
      <c r="BT418" s="315"/>
    </row>
    <row r="419" spans="1:72" s="250" customFormat="1" ht="5.25" customHeight="1">
      <c r="A419" s="268"/>
      <c r="B419" s="308"/>
      <c r="C419" s="308"/>
      <c r="D419" s="308"/>
      <c r="E419" s="308"/>
      <c r="F419" s="308"/>
      <c r="G419" s="308"/>
      <c r="H419" s="306"/>
      <c r="I419" s="306"/>
      <c r="J419" s="306"/>
      <c r="K419" s="306"/>
      <c r="L419" s="306"/>
      <c r="M419" s="306"/>
      <c r="N419" s="306"/>
      <c r="O419" s="306"/>
      <c r="P419" s="306"/>
      <c r="Q419" s="306"/>
      <c r="R419" s="306"/>
      <c r="S419" s="306"/>
      <c r="T419" s="306"/>
      <c r="U419" s="306"/>
      <c r="V419" s="306"/>
      <c r="W419" s="306"/>
      <c r="X419" s="306"/>
      <c r="Y419" s="306"/>
      <c r="Z419" s="306"/>
      <c r="AA419" s="307"/>
      <c r="AB419" s="307"/>
      <c r="AC419" s="307"/>
      <c r="AF419" s="308"/>
      <c r="AG419" s="308"/>
      <c r="AH419" s="308"/>
      <c r="AI419" s="308"/>
      <c r="AJ419" s="308"/>
      <c r="AK419" s="308"/>
      <c r="AL419" s="308"/>
      <c r="AM419" s="306"/>
      <c r="AN419" s="306"/>
      <c r="AO419" s="306"/>
      <c r="AP419" s="306"/>
      <c r="AQ419" s="306"/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6"/>
      <c r="BH419" s="307"/>
      <c r="BI419" s="307"/>
      <c r="BJ419" s="307"/>
      <c r="BK419" s="307"/>
      <c r="BO419" s="309" t="s">
        <v>608</v>
      </c>
      <c r="BP419" s="309"/>
      <c r="BQ419" s="309"/>
      <c r="BR419" s="315">
        <v>1030.8999888962096</v>
      </c>
      <c r="BS419" s="315"/>
      <c r="BT419" s="315"/>
    </row>
    <row r="420" spans="1:72" s="250" customFormat="1" ht="5.25" customHeight="1">
      <c r="A420" s="268"/>
      <c r="B420" s="308" t="s">
        <v>611</v>
      </c>
      <c r="C420" s="308"/>
      <c r="D420" s="308"/>
      <c r="E420" s="308"/>
      <c r="F420" s="308"/>
      <c r="G420" s="308"/>
      <c r="H420" s="306">
        <v>0</v>
      </c>
      <c r="I420" s="306"/>
      <c r="J420" s="306"/>
      <c r="K420" s="306"/>
      <c r="L420" s="306"/>
      <c r="M420" s="306">
        <v>0</v>
      </c>
      <c r="N420" s="306"/>
      <c r="O420" s="306"/>
      <c r="P420" s="306"/>
      <c r="Q420" s="306">
        <v>0</v>
      </c>
      <c r="R420" s="306"/>
      <c r="S420" s="306"/>
      <c r="T420" s="306"/>
      <c r="U420" s="306">
        <v>0</v>
      </c>
      <c r="V420" s="306"/>
      <c r="W420" s="306"/>
      <c r="X420" s="306"/>
      <c r="Y420" s="306"/>
      <c r="Z420" s="306"/>
      <c r="AA420" s="307">
        <v>0</v>
      </c>
      <c r="AB420" s="307"/>
      <c r="AC420" s="307"/>
      <c r="AF420" s="308" t="s">
        <v>611</v>
      </c>
      <c r="AG420" s="308"/>
      <c r="AH420" s="308"/>
      <c r="AI420" s="308"/>
      <c r="AJ420" s="308"/>
      <c r="AK420" s="308"/>
      <c r="AL420" s="308"/>
      <c r="AM420" s="306">
        <v>0</v>
      </c>
      <c r="AN420" s="306"/>
      <c r="AO420" s="306"/>
      <c r="AP420" s="306"/>
      <c r="AQ420" s="306"/>
      <c r="AR420" s="306"/>
      <c r="AS420" s="306">
        <v>0</v>
      </c>
      <c r="AT420" s="306"/>
      <c r="AU420" s="306"/>
      <c r="AV420" s="306"/>
      <c r="AW420" s="306">
        <v>0</v>
      </c>
      <c r="AX420" s="306"/>
      <c r="AY420" s="306"/>
      <c r="AZ420" s="306"/>
      <c r="BA420" s="306">
        <v>0</v>
      </c>
      <c r="BB420" s="306"/>
      <c r="BC420" s="306"/>
      <c r="BD420" s="306"/>
      <c r="BE420" s="306"/>
      <c r="BF420" s="306"/>
      <c r="BG420" s="306"/>
      <c r="BH420" s="307">
        <v>0</v>
      </c>
      <c r="BI420" s="307"/>
      <c r="BJ420" s="307"/>
      <c r="BK420" s="307"/>
      <c r="BO420" s="309"/>
      <c r="BP420" s="309"/>
      <c r="BQ420" s="309"/>
      <c r="BR420" s="315"/>
      <c r="BS420" s="315"/>
      <c r="BT420" s="315"/>
    </row>
    <row r="421" spans="1:72" s="250" customFormat="1" ht="2.25" customHeight="1">
      <c r="A421" s="268"/>
      <c r="B421" s="308"/>
      <c r="C421" s="308"/>
      <c r="D421" s="308"/>
      <c r="E421" s="308"/>
      <c r="F421" s="308"/>
      <c r="G421" s="308"/>
      <c r="H421" s="306"/>
      <c r="I421" s="306"/>
      <c r="J421" s="306"/>
      <c r="K421" s="306"/>
      <c r="L421" s="306"/>
      <c r="M421" s="306"/>
      <c r="N421" s="306"/>
      <c r="O421" s="306"/>
      <c r="P421" s="306"/>
      <c r="Q421" s="306"/>
      <c r="R421" s="306"/>
      <c r="S421" s="306"/>
      <c r="T421" s="306"/>
      <c r="U421" s="306"/>
      <c r="V421" s="306"/>
      <c r="W421" s="306"/>
      <c r="X421" s="306"/>
      <c r="Y421" s="306"/>
      <c r="Z421" s="306"/>
      <c r="AA421" s="307"/>
      <c r="AB421" s="307"/>
      <c r="AC421" s="307"/>
      <c r="AF421" s="308"/>
      <c r="AG421" s="308"/>
      <c r="AH421" s="308"/>
      <c r="AI421" s="308"/>
      <c r="AJ421" s="308"/>
      <c r="AK421" s="308"/>
      <c r="AL421" s="308"/>
      <c r="AM421" s="306"/>
      <c r="AN421" s="306"/>
      <c r="AO421" s="306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/>
      <c r="BF421" s="306"/>
      <c r="BG421" s="306"/>
      <c r="BH421" s="307"/>
      <c r="BI421" s="307"/>
      <c r="BJ421" s="307"/>
      <c r="BK421" s="307"/>
      <c r="BO421" s="309" t="s">
        <v>612</v>
      </c>
      <c r="BP421" s="309"/>
      <c r="BQ421" s="309"/>
      <c r="BR421" s="315">
        <v>0</v>
      </c>
      <c r="BS421" s="315"/>
      <c r="BT421" s="315"/>
    </row>
    <row r="422" spans="1:72" s="250" customFormat="1" ht="7.5" customHeight="1">
      <c r="A422" s="268"/>
      <c r="B422" s="308" t="s">
        <v>613</v>
      </c>
      <c r="C422" s="308"/>
      <c r="D422" s="308"/>
      <c r="E422" s="308"/>
      <c r="F422" s="308"/>
      <c r="G422" s="308"/>
      <c r="H422" s="306">
        <v>0</v>
      </c>
      <c r="I422" s="306"/>
      <c r="J422" s="306"/>
      <c r="K422" s="306"/>
      <c r="L422" s="306"/>
      <c r="M422" s="306">
        <v>0</v>
      </c>
      <c r="N422" s="306"/>
      <c r="O422" s="306"/>
      <c r="P422" s="306"/>
      <c r="Q422" s="306">
        <v>0</v>
      </c>
      <c r="R422" s="306"/>
      <c r="S422" s="306"/>
      <c r="T422" s="306"/>
      <c r="U422" s="306">
        <v>0</v>
      </c>
      <c r="V422" s="306"/>
      <c r="W422" s="306"/>
      <c r="X422" s="306"/>
      <c r="Y422" s="306"/>
      <c r="Z422" s="306"/>
      <c r="AA422" s="307">
        <v>0</v>
      </c>
      <c r="AB422" s="307"/>
      <c r="AC422" s="307"/>
      <c r="AF422" s="308" t="s">
        <v>613</v>
      </c>
      <c r="AG422" s="308"/>
      <c r="AH422" s="308"/>
      <c r="AI422" s="308"/>
      <c r="AJ422" s="308"/>
      <c r="AK422" s="308"/>
      <c r="AL422" s="308"/>
      <c r="AM422" s="306">
        <v>0</v>
      </c>
      <c r="AN422" s="306"/>
      <c r="AO422" s="306"/>
      <c r="AP422" s="306"/>
      <c r="AQ422" s="306"/>
      <c r="AR422" s="306"/>
      <c r="AS422" s="306">
        <v>0</v>
      </c>
      <c r="AT422" s="306"/>
      <c r="AU422" s="306"/>
      <c r="AV422" s="306"/>
      <c r="AW422" s="306">
        <v>0</v>
      </c>
      <c r="AX422" s="306"/>
      <c r="AY422" s="306"/>
      <c r="AZ422" s="306"/>
      <c r="BA422" s="306">
        <v>0</v>
      </c>
      <c r="BB422" s="306"/>
      <c r="BC422" s="306"/>
      <c r="BD422" s="306"/>
      <c r="BE422" s="306"/>
      <c r="BF422" s="306"/>
      <c r="BG422" s="306"/>
      <c r="BH422" s="307">
        <v>0</v>
      </c>
      <c r="BI422" s="307"/>
      <c r="BJ422" s="307"/>
      <c r="BK422" s="307"/>
      <c r="BO422" s="309"/>
      <c r="BP422" s="309"/>
      <c r="BQ422" s="309"/>
      <c r="BR422" s="315"/>
      <c r="BS422" s="315"/>
      <c r="BT422" s="315"/>
    </row>
    <row r="423" spans="1:72" s="250" customFormat="1" ht="0.75" customHeight="1">
      <c r="A423" s="268"/>
      <c r="B423" s="308"/>
      <c r="C423" s="308"/>
      <c r="D423" s="308"/>
      <c r="E423" s="308"/>
      <c r="F423" s="308"/>
      <c r="G423" s="308"/>
      <c r="H423" s="306"/>
      <c r="I423" s="306"/>
      <c r="J423" s="306"/>
      <c r="K423" s="306"/>
      <c r="L423" s="306"/>
      <c r="M423" s="306"/>
      <c r="N423" s="306"/>
      <c r="O423" s="306"/>
      <c r="P423" s="306"/>
      <c r="Q423" s="306"/>
      <c r="R423" s="306"/>
      <c r="S423" s="306"/>
      <c r="T423" s="306"/>
      <c r="U423" s="306"/>
      <c r="V423" s="306"/>
      <c r="W423" s="306"/>
      <c r="X423" s="306"/>
      <c r="Y423" s="306"/>
      <c r="Z423" s="306"/>
      <c r="AA423" s="307"/>
      <c r="AB423" s="307"/>
      <c r="AC423" s="307"/>
      <c r="AF423" s="308"/>
      <c r="AG423" s="308"/>
      <c r="AH423" s="308"/>
      <c r="AI423" s="308"/>
      <c r="AJ423" s="308"/>
      <c r="AK423" s="308"/>
      <c r="AL423" s="308"/>
      <c r="AM423" s="306"/>
      <c r="AN423" s="306"/>
      <c r="AO423" s="306"/>
      <c r="AP423" s="306"/>
      <c r="AQ423" s="306"/>
      <c r="AR423" s="306"/>
      <c r="AS423" s="306"/>
      <c r="AT423" s="306"/>
      <c r="AU423" s="306"/>
      <c r="AV423" s="306"/>
      <c r="AW423" s="306"/>
      <c r="AX423" s="306"/>
      <c r="AY423" s="306"/>
      <c r="AZ423" s="306"/>
      <c r="BA423" s="306"/>
      <c r="BB423" s="306"/>
      <c r="BC423" s="306"/>
      <c r="BD423" s="306"/>
      <c r="BE423" s="306"/>
      <c r="BF423" s="306"/>
      <c r="BG423" s="306"/>
      <c r="BH423" s="307"/>
      <c r="BI423" s="307"/>
      <c r="BJ423" s="307"/>
      <c r="BK423" s="307"/>
      <c r="BO423" s="309" t="s">
        <v>590</v>
      </c>
      <c r="BP423" s="309"/>
      <c r="BQ423" s="309"/>
      <c r="BR423" s="315">
        <v>0</v>
      </c>
      <c r="BS423" s="315"/>
      <c r="BT423" s="315"/>
    </row>
    <row r="424" spans="1:72" s="250" customFormat="1" ht="8.25" customHeight="1">
      <c r="A424" s="268"/>
      <c r="B424" s="308" t="s">
        <v>614</v>
      </c>
      <c r="C424" s="308"/>
      <c r="D424" s="308"/>
      <c r="E424" s="308"/>
      <c r="F424" s="308"/>
      <c r="G424" s="308"/>
      <c r="H424" s="306">
        <v>0</v>
      </c>
      <c r="I424" s="306"/>
      <c r="J424" s="306"/>
      <c r="K424" s="306"/>
      <c r="L424" s="306"/>
      <c r="M424" s="306">
        <v>0</v>
      </c>
      <c r="N424" s="306"/>
      <c r="O424" s="306"/>
      <c r="P424" s="306"/>
      <c r="Q424" s="306">
        <v>0</v>
      </c>
      <c r="R424" s="306"/>
      <c r="S424" s="306"/>
      <c r="T424" s="306"/>
      <c r="U424" s="306">
        <v>0</v>
      </c>
      <c r="V424" s="306"/>
      <c r="W424" s="306"/>
      <c r="X424" s="306"/>
      <c r="Y424" s="306"/>
      <c r="Z424" s="306"/>
      <c r="AA424" s="307">
        <v>0</v>
      </c>
      <c r="AB424" s="307"/>
      <c r="AC424" s="307"/>
      <c r="AF424" s="308" t="s">
        <v>614</v>
      </c>
      <c r="AG424" s="308"/>
      <c r="AH424" s="308"/>
      <c r="AI424" s="308"/>
      <c r="AJ424" s="308"/>
      <c r="AK424" s="308"/>
      <c r="AL424" s="308"/>
      <c r="AM424" s="306">
        <v>0</v>
      </c>
      <c r="AN424" s="306"/>
      <c r="AO424" s="306"/>
      <c r="AP424" s="306"/>
      <c r="AQ424" s="306"/>
      <c r="AR424" s="306"/>
      <c r="AS424" s="306">
        <v>0</v>
      </c>
      <c r="AT424" s="306"/>
      <c r="AU424" s="306"/>
      <c r="AV424" s="306"/>
      <c r="AW424" s="306">
        <v>0</v>
      </c>
      <c r="AX424" s="306"/>
      <c r="AY424" s="306"/>
      <c r="AZ424" s="306"/>
      <c r="BA424" s="306">
        <v>0</v>
      </c>
      <c r="BB424" s="306"/>
      <c r="BC424" s="306"/>
      <c r="BD424" s="306"/>
      <c r="BE424" s="306"/>
      <c r="BF424" s="306"/>
      <c r="BG424" s="306"/>
      <c r="BH424" s="307">
        <v>0</v>
      </c>
      <c r="BI424" s="307"/>
      <c r="BJ424" s="307"/>
      <c r="BK424" s="307"/>
      <c r="BO424" s="309"/>
      <c r="BP424" s="309"/>
      <c r="BQ424" s="309"/>
      <c r="BR424" s="315"/>
      <c r="BS424" s="315"/>
      <c r="BT424" s="315"/>
    </row>
    <row r="425" spans="1:72" s="250" customFormat="1" ht="0.75" customHeight="1">
      <c r="A425" s="268"/>
      <c r="B425" s="308" t="s">
        <v>615</v>
      </c>
      <c r="C425" s="308"/>
      <c r="D425" s="308"/>
      <c r="E425" s="308"/>
      <c r="F425" s="308"/>
      <c r="G425" s="308"/>
      <c r="H425" s="306">
        <v>0</v>
      </c>
      <c r="I425" s="306"/>
      <c r="J425" s="306"/>
      <c r="K425" s="306"/>
      <c r="L425" s="306"/>
      <c r="M425" s="306">
        <v>-23.481849422699998</v>
      </c>
      <c r="N425" s="306"/>
      <c r="O425" s="306"/>
      <c r="P425" s="306"/>
      <c r="Q425" s="306">
        <v>0</v>
      </c>
      <c r="R425" s="306"/>
      <c r="S425" s="306"/>
      <c r="T425" s="306"/>
      <c r="U425" s="306">
        <v>-23.481849422699998</v>
      </c>
      <c r="V425" s="306"/>
      <c r="W425" s="306"/>
      <c r="X425" s="306"/>
      <c r="Y425" s="306"/>
      <c r="Z425" s="306"/>
      <c r="AA425" s="307">
        <v>-8.7314281089786894E-2</v>
      </c>
      <c r="AB425" s="307"/>
      <c r="AC425" s="307"/>
      <c r="AF425" s="308" t="s">
        <v>615</v>
      </c>
      <c r="AG425" s="308"/>
      <c r="AH425" s="308"/>
      <c r="AI425" s="308"/>
      <c r="AJ425" s="308"/>
      <c r="AK425" s="308"/>
      <c r="AL425" s="308"/>
      <c r="AM425" s="306">
        <v>0</v>
      </c>
      <c r="AN425" s="306"/>
      <c r="AO425" s="306"/>
      <c r="AP425" s="306"/>
      <c r="AQ425" s="306"/>
      <c r="AR425" s="306"/>
      <c r="AS425" s="306">
        <v>-3.7062003975599995</v>
      </c>
      <c r="AT425" s="306"/>
      <c r="AU425" s="306"/>
      <c r="AV425" s="306"/>
      <c r="AW425" s="306">
        <v>0</v>
      </c>
      <c r="AX425" s="306"/>
      <c r="AY425" s="306"/>
      <c r="AZ425" s="306"/>
      <c r="BA425" s="306">
        <v>-3.7062003975599995</v>
      </c>
      <c r="BB425" s="306"/>
      <c r="BC425" s="306"/>
      <c r="BD425" s="306"/>
      <c r="BE425" s="306"/>
      <c r="BF425" s="306"/>
      <c r="BG425" s="306"/>
      <c r="BH425" s="307">
        <v>0.101725562156465</v>
      </c>
      <c r="BI425" s="307"/>
      <c r="BJ425" s="307"/>
      <c r="BK425" s="307"/>
      <c r="BO425" s="309"/>
      <c r="BP425" s="309"/>
      <c r="BQ425" s="309"/>
      <c r="BR425" s="315"/>
      <c r="BS425" s="315"/>
      <c r="BT425" s="315"/>
    </row>
    <row r="426" spans="1:72" s="250" customFormat="1" ht="6.75" customHeight="1">
      <c r="A426" s="268"/>
      <c r="B426" s="308"/>
      <c r="C426" s="308"/>
      <c r="D426" s="308"/>
      <c r="E426" s="308"/>
      <c r="F426" s="308"/>
      <c r="G426" s="308"/>
      <c r="H426" s="306"/>
      <c r="I426" s="306"/>
      <c r="J426" s="306"/>
      <c r="K426" s="306"/>
      <c r="L426" s="306"/>
      <c r="M426" s="306"/>
      <c r="N426" s="306"/>
      <c r="O426" s="306"/>
      <c r="P426" s="306"/>
      <c r="Q426" s="306"/>
      <c r="R426" s="306"/>
      <c r="S426" s="306"/>
      <c r="T426" s="306"/>
      <c r="U426" s="306"/>
      <c r="V426" s="306"/>
      <c r="W426" s="306"/>
      <c r="X426" s="306"/>
      <c r="Y426" s="306"/>
      <c r="Z426" s="306"/>
      <c r="AA426" s="307"/>
      <c r="AB426" s="307"/>
      <c r="AC426" s="307"/>
      <c r="AF426" s="308"/>
      <c r="AG426" s="308"/>
      <c r="AH426" s="308"/>
      <c r="AI426" s="308"/>
      <c r="AJ426" s="308"/>
      <c r="AK426" s="308"/>
      <c r="AL426" s="308"/>
      <c r="AM426" s="306"/>
      <c r="AN426" s="306"/>
      <c r="AO426" s="306"/>
      <c r="AP426" s="306"/>
      <c r="AQ426" s="306"/>
      <c r="AR426" s="306"/>
      <c r="AS426" s="306"/>
      <c r="AT426" s="306"/>
      <c r="AU426" s="306"/>
      <c r="AV426" s="306"/>
      <c r="AW426" s="306"/>
      <c r="AX426" s="306"/>
      <c r="AY426" s="306"/>
      <c r="AZ426" s="306"/>
      <c r="BA426" s="306"/>
      <c r="BB426" s="306"/>
      <c r="BC426" s="306"/>
      <c r="BD426" s="306"/>
      <c r="BE426" s="306"/>
      <c r="BF426" s="306"/>
      <c r="BG426" s="306"/>
      <c r="BH426" s="307"/>
      <c r="BI426" s="307"/>
      <c r="BJ426" s="307"/>
      <c r="BK426" s="307"/>
      <c r="BO426" s="309" t="s">
        <v>549</v>
      </c>
      <c r="BP426" s="309"/>
      <c r="BQ426" s="309"/>
      <c r="BR426" s="315">
        <v>304.99999435825919</v>
      </c>
      <c r="BS426" s="315"/>
      <c r="BT426" s="315"/>
    </row>
    <row r="427" spans="1:72" s="250" customFormat="1" ht="3" customHeight="1">
      <c r="A427" s="268"/>
      <c r="B427" s="323" t="s">
        <v>616</v>
      </c>
      <c r="C427" s="323"/>
      <c r="D427" s="323"/>
      <c r="E427" s="323"/>
      <c r="F427" s="323"/>
      <c r="G427" s="323"/>
      <c r="H427" s="306">
        <v>3046.9445738439617</v>
      </c>
      <c r="I427" s="306"/>
      <c r="J427" s="306"/>
      <c r="K427" s="306"/>
      <c r="L427" s="306"/>
      <c r="M427" s="306">
        <v>8269.3477153860076</v>
      </c>
      <c r="N427" s="306"/>
      <c r="O427" s="306"/>
      <c r="P427" s="306"/>
      <c r="Q427" s="306">
        <v>2283.1420670440139</v>
      </c>
      <c r="R427" s="306"/>
      <c r="S427" s="306"/>
      <c r="T427" s="306"/>
      <c r="U427" s="306">
        <v>13599.434356273983</v>
      </c>
      <c r="V427" s="306"/>
      <c r="W427" s="306"/>
      <c r="X427" s="306"/>
      <c r="Y427" s="306"/>
      <c r="Z427" s="306"/>
      <c r="AA427" s="310">
        <v>100</v>
      </c>
      <c r="AB427" s="310"/>
      <c r="AC427" s="310"/>
      <c r="AF427" s="323" t="s">
        <v>616</v>
      </c>
      <c r="AG427" s="323"/>
      <c r="AH427" s="323"/>
      <c r="AI427" s="323"/>
      <c r="AJ427" s="323"/>
      <c r="AK427" s="323"/>
      <c r="AL427" s="323"/>
      <c r="AM427" s="306">
        <v>-1115.8061250053199</v>
      </c>
      <c r="AN427" s="306"/>
      <c r="AO427" s="306"/>
      <c r="AP427" s="306"/>
      <c r="AQ427" s="306"/>
      <c r="AR427" s="306"/>
      <c r="AS427" s="306">
        <v>-2502.9296424189802</v>
      </c>
      <c r="AT427" s="306"/>
      <c r="AU427" s="306"/>
      <c r="AV427" s="306"/>
      <c r="AW427" s="306">
        <v>0</v>
      </c>
      <c r="AX427" s="306"/>
      <c r="AY427" s="306"/>
      <c r="AZ427" s="306"/>
      <c r="BA427" s="306">
        <v>-3643.3324318812397</v>
      </c>
      <c r="BB427" s="306"/>
      <c r="BC427" s="306"/>
      <c r="BD427" s="306"/>
      <c r="BE427" s="306"/>
      <c r="BF427" s="306"/>
      <c r="BG427" s="306"/>
      <c r="BH427" s="310">
        <v>100</v>
      </c>
      <c r="BI427" s="310"/>
      <c r="BJ427" s="310"/>
      <c r="BK427" s="310"/>
      <c r="BO427" s="309"/>
      <c r="BP427" s="309"/>
      <c r="BQ427" s="309"/>
      <c r="BR427" s="315"/>
      <c r="BS427" s="315"/>
      <c r="BT427" s="315"/>
    </row>
    <row r="428" spans="1:72" s="250" customFormat="1" ht="6" customHeight="1">
      <c r="A428" s="268"/>
      <c r="B428" s="323"/>
      <c r="C428" s="323"/>
      <c r="D428" s="323"/>
      <c r="E428" s="323"/>
      <c r="F428" s="323"/>
      <c r="G428" s="323"/>
      <c r="H428" s="306"/>
      <c r="I428" s="306"/>
      <c r="J428" s="306"/>
      <c r="K428" s="306"/>
      <c r="L428" s="306"/>
      <c r="M428" s="306"/>
      <c r="N428" s="306"/>
      <c r="O428" s="306"/>
      <c r="P428" s="306"/>
      <c r="Q428" s="306"/>
      <c r="R428" s="306"/>
      <c r="S428" s="306"/>
      <c r="T428" s="306"/>
      <c r="U428" s="306"/>
      <c r="V428" s="306"/>
      <c r="W428" s="306"/>
      <c r="X428" s="306"/>
      <c r="Y428" s="306"/>
      <c r="Z428" s="306"/>
      <c r="AA428" s="310"/>
      <c r="AB428" s="310"/>
      <c r="AC428" s="310"/>
      <c r="AF428" s="323"/>
      <c r="AG428" s="323"/>
      <c r="AH428" s="323"/>
      <c r="AI428" s="323"/>
      <c r="AJ428" s="323"/>
      <c r="AK428" s="323"/>
      <c r="AL428" s="323"/>
      <c r="AM428" s="306"/>
      <c r="AN428" s="306"/>
      <c r="AO428" s="306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/>
      <c r="BB428" s="306"/>
      <c r="BC428" s="306"/>
      <c r="BD428" s="306"/>
      <c r="BE428" s="306"/>
      <c r="BF428" s="306"/>
      <c r="BG428" s="306"/>
      <c r="BH428" s="310"/>
      <c r="BI428" s="310"/>
      <c r="BJ428" s="310"/>
      <c r="BK428" s="310"/>
      <c r="BO428" s="309" t="s">
        <v>592</v>
      </c>
      <c r="BP428" s="309"/>
      <c r="BQ428" s="309"/>
      <c r="BR428" s="315">
        <v>0</v>
      </c>
      <c r="BS428" s="315"/>
      <c r="BT428" s="315"/>
    </row>
    <row r="429" spans="1:72" s="250" customFormat="1" ht="3.75" customHeight="1">
      <c r="A429" s="268"/>
      <c r="B429" s="308" t="s">
        <v>617</v>
      </c>
      <c r="C429" s="308"/>
      <c r="D429" s="308"/>
      <c r="E429" s="308"/>
      <c r="F429" s="308"/>
      <c r="G429" s="308"/>
      <c r="H429" s="306">
        <v>13294.046446199998</v>
      </c>
      <c r="I429" s="306"/>
      <c r="J429" s="306"/>
      <c r="K429" s="306"/>
      <c r="L429" s="306"/>
      <c r="M429" s="306">
        <v>0</v>
      </c>
      <c r="N429" s="306"/>
      <c r="O429" s="306"/>
      <c r="P429" s="306"/>
      <c r="Q429" s="306">
        <v>0</v>
      </c>
      <c r="R429" s="306"/>
      <c r="S429" s="306"/>
      <c r="T429" s="306"/>
      <c r="U429" s="306">
        <v>13294.046446199998</v>
      </c>
      <c r="V429" s="306"/>
      <c r="W429" s="306"/>
      <c r="X429" s="306"/>
      <c r="Y429" s="306"/>
      <c r="Z429" s="306"/>
      <c r="AA429" s="349" t="s">
        <v>0</v>
      </c>
      <c r="AB429" s="349"/>
      <c r="AC429" s="349"/>
      <c r="AF429" s="308" t="s">
        <v>617</v>
      </c>
      <c r="AG429" s="308"/>
      <c r="AH429" s="308"/>
      <c r="AI429" s="308"/>
      <c r="AJ429" s="308"/>
      <c r="AK429" s="308"/>
      <c r="AL429" s="308"/>
      <c r="AM429" s="306">
        <v>0</v>
      </c>
      <c r="AN429" s="306"/>
      <c r="AO429" s="306"/>
      <c r="AP429" s="306"/>
      <c r="AQ429" s="306"/>
      <c r="AR429" s="306"/>
      <c r="AS429" s="306">
        <v>0</v>
      </c>
      <c r="AT429" s="306"/>
      <c r="AU429" s="306"/>
      <c r="AV429" s="306"/>
      <c r="AW429" s="306">
        <v>0</v>
      </c>
      <c r="AX429" s="306"/>
      <c r="AY429" s="306"/>
      <c r="AZ429" s="306"/>
      <c r="BA429" s="306">
        <v>0</v>
      </c>
      <c r="BB429" s="306"/>
      <c r="BC429" s="306"/>
      <c r="BD429" s="306"/>
      <c r="BE429" s="306"/>
      <c r="BF429" s="306"/>
      <c r="BG429" s="306"/>
      <c r="BH429" s="349" t="s">
        <v>0</v>
      </c>
      <c r="BI429" s="349"/>
      <c r="BJ429" s="349"/>
      <c r="BK429" s="349"/>
      <c r="BO429" s="309"/>
      <c r="BP429" s="309"/>
      <c r="BQ429" s="309"/>
      <c r="BR429" s="315"/>
      <c r="BS429" s="315"/>
      <c r="BT429" s="315"/>
    </row>
    <row r="430" spans="1:72" s="250" customFormat="1" ht="3.75" customHeight="1">
      <c r="A430" s="268"/>
      <c r="B430" s="308"/>
      <c r="C430" s="308"/>
      <c r="D430" s="308"/>
      <c r="E430" s="308"/>
      <c r="F430" s="308"/>
      <c r="G430" s="308"/>
      <c r="H430" s="306"/>
      <c r="I430" s="306"/>
      <c r="J430" s="306"/>
      <c r="K430" s="306"/>
      <c r="L430" s="306"/>
      <c r="M430" s="306"/>
      <c r="N430" s="306"/>
      <c r="O430" s="306"/>
      <c r="P430" s="306"/>
      <c r="Q430" s="306"/>
      <c r="R430" s="306"/>
      <c r="S430" s="306"/>
      <c r="T430" s="306"/>
      <c r="U430" s="306"/>
      <c r="V430" s="306"/>
      <c r="W430" s="306"/>
      <c r="X430" s="306"/>
      <c r="Y430" s="306"/>
      <c r="Z430" s="306"/>
      <c r="AA430" s="349"/>
      <c r="AB430" s="349"/>
      <c r="AC430" s="349"/>
      <c r="AF430" s="308"/>
      <c r="AG430" s="308"/>
      <c r="AH430" s="308"/>
      <c r="AI430" s="308"/>
      <c r="AJ430" s="308"/>
      <c r="AK430" s="308"/>
      <c r="AL430" s="308"/>
      <c r="AM430" s="306"/>
      <c r="AN430" s="306"/>
      <c r="AO430" s="306"/>
      <c r="AP430" s="306"/>
      <c r="AQ430" s="306"/>
      <c r="AR430" s="306"/>
      <c r="AS430" s="306"/>
      <c r="AT430" s="306"/>
      <c r="AU430" s="306"/>
      <c r="AV430" s="306"/>
      <c r="AW430" s="306"/>
      <c r="AX430" s="306"/>
      <c r="AY430" s="306"/>
      <c r="AZ430" s="306"/>
      <c r="BA430" s="306"/>
      <c r="BB430" s="306"/>
      <c r="BC430" s="306"/>
      <c r="BD430" s="306"/>
      <c r="BE430" s="306"/>
      <c r="BF430" s="306"/>
      <c r="BG430" s="306"/>
      <c r="BH430" s="349"/>
      <c r="BI430" s="349"/>
      <c r="BJ430" s="349"/>
      <c r="BK430" s="349"/>
      <c r="BO430" s="309" t="s">
        <v>594</v>
      </c>
      <c r="BP430" s="309"/>
      <c r="BQ430" s="309"/>
      <c r="BR430" s="315">
        <v>304.99999435825919</v>
      </c>
      <c r="BS430" s="315"/>
      <c r="BT430" s="315"/>
    </row>
    <row r="431" spans="1:72" s="250" customFormat="1" ht="6" customHeight="1">
      <c r="A431" s="268"/>
      <c r="BO431" s="309"/>
      <c r="BP431" s="309"/>
      <c r="BQ431" s="309"/>
      <c r="BR431" s="315"/>
      <c r="BS431" s="315"/>
      <c r="BT431" s="315"/>
    </row>
    <row r="432" spans="1:72" s="250" customFormat="1" ht="10.5" customHeight="1">
      <c r="A432" s="268"/>
      <c r="BO432" s="309" t="s">
        <v>595</v>
      </c>
      <c r="BP432" s="309"/>
      <c r="BQ432" s="309"/>
      <c r="BR432" s="315">
        <v>980.99998619479754</v>
      </c>
      <c r="BS432" s="315"/>
      <c r="BT432" s="315"/>
    </row>
    <row r="433" spans="1:74" s="250" customFormat="1" ht="9.75" customHeight="1">
      <c r="A433" s="268"/>
      <c r="BO433" s="309" t="s">
        <v>596</v>
      </c>
      <c r="BP433" s="309"/>
      <c r="BQ433" s="309"/>
      <c r="BR433" s="315">
        <v>0</v>
      </c>
      <c r="BS433" s="315"/>
      <c r="BT433" s="315"/>
    </row>
    <row r="434" spans="1:74" s="250" customFormat="1" ht="4.5" customHeight="1">
      <c r="A434" s="268"/>
      <c r="BO434" s="309" t="s">
        <v>618</v>
      </c>
      <c r="BP434" s="309"/>
      <c r="BQ434" s="309"/>
      <c r="BR434" s="315">
        <v>0</v>
      </c>
      <c r="BS434" s="315"/>
      <c r="BT434" s="315"/>
    </row>
    <row r="435" spans="1:74" s="250" customFormat="1" ht="5.25" customHeight="1">
      <c r="A435" s="268"/>
      <c r="B435" s="327" t="s">
        <v>619</v>
      </c>
      <c r="C435" s="327"/>
      <c r="D435" s="327"/>
      <c r="E435" s="327"/>
      <c r="F435" s="327"/>
      <c r="G435" s="327"/>
      <c r="H435" s="327"/>
      <c r="I435" s="327"/>
      <c r="J435" s="327"/>
      <c r="K435" s="327"/>
      <c r="L435" s="327"/>
      <c r="M435" s="327"/>
      <c r="N435" s="327"/>
      <c r="O435" s="327"/>
      <c r="P435" s="327"/>
      <c r="Q435" s="327"/>
      <c r="R435" s="327"/>
      <c r="S435" s="327"/>
      <c r="T435" s="327"/>
      <c r="U435" s="327"/>
      <c r="V435" s="327"/>
      <c r="W435" s="327"/>
      <c r="X435" s="327"/>
      <c r="Y435" s="327"/>
      <c r="Z435" s="327"/>
      <c r="AA435" s="327"/>
      <c r="AB435" s="327"/>
      <c r="AC435" s="327"/>
      <c r="AD435" s="327"/>
      <c r="AF435" s="327" t="s">
        <v>620</v>
      </c>
      <c r="AG435" s="327"/>
      <c r="AH435" s="327"/>
      <c r="AI435" s="327"/>
      <c r="AJ435" s="327"/>
      <c r="AK435" s="327"/>
      <c r="AL435" s="327"/>
      <c r="AM435" s="327"/>
      <c r="AN435" s="327"/>
      <c r="AO435" s="327"/>
      <c r="AP435" s="327"/>
      <c r="AQ435" s="327"/>
      <c r="AR435" s="327"/>
      <c r="AS435" s="327"/>
      <c r="AT435" s="327"/>
      <c r="AU435" s="327"/>
      <c r="AV435" s="327"/>
      <c r="AW435" s="327"/>
      <c r="AX435" s="327"/>
      <c r="AY435" s="327"/>
      <c r="AZ435" s="327"/>
      <c r="BA435" s="327"/>
      <c r="BB435" s="327"/>
      <c r="BC435" s="327"/>
      <c r="BD435" s="327"/>
      <c r="BE435" s="327"/>
      <c r="BF435" s="327"/>
      <c r="BG435" s="327"/>
      <c r="BH435" s="327"/>
      <c r="BI435" s="327"/>
      <c r="BJ435" s="327"/>
      <c r="BK435" s="327"/>
      <c r="BL435" s="327"/>
      <c r="BO435" s="309"/>
      <c r="BP435" s="309"/>
      <c r="BQ435" s="309"/>
      <c r="BR435" s="315"/>
      <c r="BS435" s="315"/>
      <c r="BT435" s="315"/>
    </row>
    <row r="436" spans="1:74" s="250" customFormat="1" ht="9" customHeight="1">
      <c r="A436" s="268"/>
      <c r="B436" s="327"/>
      <c r="C436" s="327"/>
      <c r="D436" s="327"/>
      <c r="E436" s="327"/>
      <c r="F436" s="327"/>
      <c r="G436" s="327"/>
      <c r="H436" s="327"/>
      <c r="I436" s="327"/>
      <c r="J436" s="327"/>
      <c r="K436" s="327"/>
      <c r="L436" s="327"/>
      <c r="M436" s="327"/>
      <c r="N436" s="327"/>
      <c r="O436" s="327"/>
      <c r="P436" s="327"/>
      <c r="Q436" s="327"/>
      <c r="R436" s="327"/>
      <c r="S436" s="327"/>
      <c r="T436" s="327"/>
      <c r="U436" s="327"/>
      <c r="V436" s="327"/>
      <c r="W436" s="327"/>
      <c r="X436" s="327"/>
      <c r="Y436" s="327"/>
      <c r="Z436" s="327"/>
      <c r="AA436" s="327"/>
      <c r="AB436" s="327"/>
      <c r="AC436" s="327"/>
      <c r="AD436" s="327"/>
      <c r="AF436" s="327"/>
      <c r="AG436" s="327"/>
      <c r="AH436" s="327"/>
      <c r="AI436" s="327"/>
      <c r="AJ436" s="327"/>
      <c r="AK436" s="327"/>
      <c r="AL436" s="327"/>
      <c r="AM436" s="327"/>
      <c r="AN436" s="327"/>
      <c r="AO436" s="327"/>
      <c r="AP436" s="327"/>
      <c r="AQ436" s="327"/>
      <c r="AR436" s="327"/>
      <c r="AS436" s="327"/>
      <c r="AT436" s="327"/>
      <c r="AU436" s="327"/>
      <c r="AV436" s="327"/>
      <c r="AW436" s="327"/>
      <c r="AX436" s="327"/>
      <c r="AY436" s="327"/>
      <c r="AZ436" s="327"/>
      <c r="BA436" s="327"/>
      <c r="BB436" s="327"/>
      <c r="BC436" s="327"/>
      <c r="BD436" s="327"/>
      <c r="BE436" s="327"/>
      <c r="BF436" s="327"/>
      <c r="BG436" s="327"/>
      <c r="BH436" s="327"/>
      <c r="BI436" s="327"/>
      <c r="BJ436" s="327"/>
      <c r="BK436" s="327"/>
      <c r="BL436" s="327"/>
      <c r="BO436" s="309" t="s">
        <v>599</v>
      </c>
      <c r="BP436" s="309"/>
      <c r="BQ436" s="309"/>
      <c r="BR436" s="315">
        <v>1030.8999888962096</v>
      </c>
      <c r="BS436" s="315"/>
      <c r="BT436" s="315"/>
    </row>
    <row r="437" spans="1:74" s="250" customFormat="1" ht="0.75" customHeight="1">
      <c r="A437" s="268"/>
      <c r="BO437" s="309"/>
      <c r="BP437" s="309"/>
      <c r="BQ437" s="309"/>
      <c r="BR437" s="315"/>
      <c r="BS437" s="315"/>
      <c r="BT437" s="315"/>
    </row>
    <row r="438" spans="1:74" s="250" customFormat="1" ht="2.25" customHeight="1">
      <c r="A438" s="268"/>
      <c r="BO438" s="316" t="s">
        <v>600</v>
      </c>
      <c r="BP438" s="316"/>
      <c r="BQ438" s="316"/>
      <c r="BR438" s="317">
        <v>0</v>
      </c>
      <c r="BS438" s="317"/>
      <c r="BT438" s="317"/>
    </row>
    <row r="439" spans="1:74" s="250" customFormat="1" ht="8.25" customHeight="1">
      <c r="A439" s="268"/>
      <c r="B439" s="328" t="s">
        <v>621</v>
      </c>
      <c r="C439" s="328"/>
      <c r="D439" s="328"/>
      <c r="E439" s="328"/>
      <c r="F439" s="332">
        <v>1.1332855545638316</v>
      </c>
      <c r="G439" s="332"/>
      <c r="H439" s="332"/>
      <c r="I439" s="332"/>
      <c r="O439" s="328" t="s">
        <v>622</v>
      </c>
      <c r="P439" s="328"/>
      <c r="Q439" s="328"/>
      <c r="R439" s="328"/>
      <c r="S439" s="328"/>
      <c r="T439" s="328"/>
      <c r="U439" s="328"/>
      <c r="V439" s="328"/>
      <c r="W439" s="333">
        <v>10.00108</v>
      </c>
      <c r="X439" s="333"/>
      <c r="Y439" s="333"/>
      <c r="Z439" s="333"/>
      <c r="AA439" s="333"/>
      <c r="AF439" s="328" t="s">
        <v>623</v>
      </c>
      <c r="AG439" s="328"/>
      <c r="AH439" s="328"/>
      <c r="AI439" s="328"/>
      <c r="AJ439" s="328"/>
      <c r="AK439" s="332">
        <v>-3.6433303686223457</v>
      </c>
      <c r="AL439" s="332"/>
      <c r="AM439" s="332"/>
      <c r="AN439" s="332"/>
      <c r="AO439" s="332"/>
      <c r="AU439" s="328" t="s">
        <v>622</v>
      </c>
      <c r="AV439" s="328"/>
      <c r="AW439" s="328"/>
      <c r="AX439" s="328"/>
      <c r="AY439" s="328"/>
      <c r="AZ439" s="328"/>
      <c r="BA439" s="328"/>
      <c r="BB439" s="328"/>
      <c r="BC439" s="333">
        <v>10.00108</v>
      </c>
      <c r="BD439" s="333"/>
      <c r="BE439" s="333"/>
      <c r="BF439" s="333"/>
      <c r="BG439" s="333"/>
      <c r="BH439" s="333"/>
      <c r="BO439" s="316"/>
      <c r="BP439" s="316"/>
      <c r="BQ439" s="316"/>
      <c r="BR439" s="317"/>
      <c r="BS439" s="317"/>
      <c r="BT439" s="317"/>
    </row>
    <row r="440" spans="1:74" s="250" customFormat="1" ht="0.75" customHeight="1">
      <c r="A440" s="268"/>
      <c r="B440" s="328"/>
      <c r="C440" s="328"/>
      <c r="D440" s="328"/>
      <c r="E440" s="328"/>
      <c r="F440" s="332"/>
      <c r="G440" s="332"/>
      <c r="H440" s="332"/>
      <c r="I440" s="332"/>
      <c r="O440" s="328"/>
      <c r="P440" s="328"/>
      <c r="Q440" s="328"/>
      <c r="R440" s="328"/>
      <c r="S440" s="328"/>
      <c r="T440" s="328"/>
      <c r="U440" s="328"/>
      <c r="V440" s="328"/>
      <c r="W440" s="333"/>
      <c r="X440" s="333"/>
      <c r="Y440" s="333"/>
      <c r="Z440" s="333"/>
      <c r="AA440" s="333"/>
      <c r="AF440" s="328"/>
      <c r="AG440" s="328"/>
      <c r="AH440" s="328"/>
      <c r="AI440" s="328"/>
      <c r="AJ440" s="328"/>
      <c r="AK440" s="332"/>
      <c r="AL440" s="332"/>
      <c r="AM440" s="332"/>
      <c r="AN440" s="332"/>
      <c r="AO440" s="332"/>
      <c r="AU440" s="328"/>
      <c r="AV440" s="328"/>
      <c r="AW440" s="328"/>
      <c r="AX440" s="328"/>
      <c r="AY440" s="328"/>
      <c r="AZ440" s="328"/>
      <c r="BA440" s="328"/>
      <c r="BB440" s="328"/>
      <c r="BC440" s="333"/>
      <c r="BD440" s="333"/>
      <c r="BE440" s="333"/>
      <c r="BF440" s="333"/>
      <c r="BG440" s="333"/>
      <c r="BH440" s="333"/>
    </row>
    <row r="441" spans="1:74" s="250" customFormat="1" ht="9.75" customHeight="1">
      <c r="A441" s="268"/>
      <c r="B441" s="328" t="s">
        <v>624</v>
      </c>
      <c r="C441" s="328"/>
      <c r="D441" s="328"/>
      <c r="E441" s="328"/>
      <c r="F441" s="329">
        <v>13.590400000000002</v>
      </c>
      <c r="G441" s="329"/>
      <c r="H441" s="329"/>
      <c r="I441" s="329"/>
      <c r="O441" s="328" t="s">
        <v>625</v>
      </c>
      <c r="P441" s="328"/>
      <c r="Q441" s="328"/>
      <c r="R441" s="328"/>
      <c r="S441" s="328"/>
      <c r="T441" s="328"/>
      <c r="U441" s="328"/>
      <c r="V441" s="328"/>
      <c r="W441" s="339">
        <v>10.011101640663085</v>
      </c>
      <c r="X441" s="339"/>
      <c r="Y441" s="339"/>
      <c r="Z441" s="339"/>
      <c r="AA441" s="339"/>
      <c r="AF441" s="328" t="s">
        <v>624</v>
      </c>
      <c r="AG441" s="328"/>
      <c r="AH441" s="328"/>
      <c r="AI441" s="328"/>
      <c r="AJ441" s="328"/>
      <c r="AK441" s="329">
        <v>53.162299999999995</v>
      </c>
      <c r="AL441" s="329"/>
      <c r="AM441" s="329"/>
      <c r="AN441" s="329"/>
      <c r="AO441" s="329"/>
      <c r="AU441" s="328" t="s">
        <v>625</v>
      </c>
      <c r="AV441" s="328"/>
      <c r="AW441" s="328"/>
      <c r="AX441" s="328"/>
      <c r="AY441" s="328"/>
      <c r="AZ441" s="328"/>
      <c r="BA441" s="328"/>
      <c r="BB441" s="328"/>
      <c r="BC441" s="339">
        <v>10.011101640663085</v>
      </c>
      <c r="BD441" s="339"/>
      <c r="BE441" s="339"/>
      <c r="BF441" s="339"/>
      <c r="BG441" s="339"/>
      <c r="BH441" s="339"/>
    </row>
    <row r="442" spans="1:74" s="250" customFormat="1" ht="9" customHeight="1">
      <c r="A442" s="268"/>
      <c r="B442" s="328" t="s">
        <v>544</v>
      </c>
      <c r="C442" s="328"/>
      <c r="D442" s="328"/>
      <c r="E442" s="328"/>
      <c r="F442" s="310">
        <v>2.116669539920267E-2</v>
      </c>
      <c r="G442" s="310"/>
      <c r="H442" s="310"/>
      <c r="I442" s="310"/>
      <c r="O442" s="328" t="s">
        <v>626</v>
      </c>
      <c r="P442" s="328"/>
      <c r="Q442" s="328"/>
      <c r="R442" s="328"/>
      <c r="S442" s="328"/>
      <c r="T442" s="328"/>
      <c r="U442" s="328"/>
      <c r="V442" s="328"/>
      <c r="W442" s="329">
        <v>9990.1660763549808</v>
      </c>
      <c r="X442" s="329"/>
      <c r="Y442" s="329"/>
      <c r="Z442" s="329"/>
      <c r="AA442" s="329"/>
      <c r="AF442" s="328" t="s">
        <v>544</v>
      </c>
      <c r="AG442" s="328"/>
      <c r="AH442" s="328"/>
      <c r="AI442" s="328"/>
      <c r="AJ442" s="328"/>
      <c r="AK442" s="310">
        <v>6.3500053873505003E-3</v>
      </c>
      <c r="AL442" s="310"/>
      <c r="AM442" s="310"/>
      <c r="AN442" s="310"/>
      <c r="AO442" s="310"/>
      <c r="AU442" s="328" t="s">
        <v>626</v>
      </c>
      <c r="AV442" s="328"/>
      <c r="AW442" s="328"/>
      <c r="AX442" s="328"/>
      <c r="AY442" s="328"/>
      <c r="AZ442" s="328"/>
      <c r="BA442" s="328"/>
      <c r="BB442" s="328"/>
      <c r="BC442" s="329">
        <v>9990.1660763549808</v>
      </c>
      <c r="BD442" s="329"/>
      <c r="BE442" s="329"/>
      <c r="BF442" s="329"/>
      <c r="BG442" s="329"/>
      <c r="BH442" s="329"/>
    </row>
    <row r="443" spans="1:74" s="250" customFormat="1" ht="9.75" customHeight="1">
      <c r="A443" s="268"/>
      <c r="B443" s="328" t="s">
        <v>336</v>
      </c>
      <c r="C443" s="328"/>
      <c r="D443" s="328"/>
      <c r="E443" s="328"/>
      <c r="F443" s="329">
        <v>3672.2389650654568</v>
      </c>
      <c r="G443" s="329"/>
      <c r="H443" s="329"/>
      <c r="I443" s="329"/>
      <c r="AF443" s="328" t="s">
        <v>627</v>
      </c>
      <c r="AG443" s="328"/>
      <c r="AH443" s="328"/>
      <c r="AI443" s="328"/>
      <c r="AJ443" s="328"/>
      <c r="AK443" s="329">
        <v>-342.74939701629364</v>
      </c>
      <c r="AL443" s="329"/>
      <c r="AM443" s="329"/>
      <c r="AN443" s="329"/>
      <c r="AO443" s="329"/>
    </row>
    <row r="444" spans="1:74" s="250" customFormat="1" ht="9" customHeight="1">
      <c r="A444" s="268"/>
      <c r="B444" s="328" t="s">
        <v>545</v>
      </c>
      <c r="C444" s="328"/>
      <c r="D444" s="328"/>
      <c r="E444" s="328"/>
      <c r="F444" s="329">
        <v>881.59248047653045</v>
      </c>
      <c r="G444" s="329"/>
      <c r="H444" s="329"/>
      <c r="I444" s="329"/>
      <c r="AF444" s="328" t="s">
        <v>628</v>
      </c>
      <c r="AG444" s="328"/>
      <c r="AH444" s="328"/>
      <c r="AI444" s="328"/>
      <c r="AJ444" s="328"/>
      <c r="AK444" s="329">
        <v>-274.22603712039438</v>
      </c>
      <c r="AL444" s="329"/>
      <c r="AM444" s="329"/>
      <c r="AN444" s="329"/>
      <c r="AO444" s="329"/>
    </row>
    <row r="445" spans="1:74" s="250" customFormat="1" ht="9.75" customHeight="1">
      <c r="A445" s="268"/>
      <c r="B445" s="328" t="s">
        <v>629</v>
      </c>
      <c r="C445" s="328"/>
      <c r="D445" s="328"/>
      <c r="E445" s="328"/>
      <c r="F445" s="332">
        <v>35.734000999999999</v>
      </c>
      <c r="G445" s="332"/>
      <c r="H445" s="332"/>
      <c r="AF445" s="328" t="s">
        <v>629</v>
      </c>
      <c r="AG445" s="328"/>
      <c r="AH445" s="328"/>
      <c r="AI445" s="328"/>
      <c r="AJ445" s="328"/>
      <c r="AK445" s="332">
        <v>11.427056</v>
      </c>
      <c r="AL445" s="332"/>
      <c r="AM445" s="332"/>
      <c r="AN445" s="332"/>
    </row>
    <row r="446" spans="1:74" s="250" customFormat="1" ht="1.5" customHeight="1">
      <c r="A446" s="268"/>
    </row>
    <row r="447" spans="1:74" s="250" customFormat="1" ht="14.25" customHeight="1">
      <c r="A447" s="269">
        <v>6</v>
      </c>
      <c r="B447" s="342" t="s">
        <v>636</v>
      </c>
      <c r="C447" s="343"/>
      <c r="D447" s="343"/>
      <c r="E447" s="343"/>
      <c r="F447" s="343"/>
      <c r="G447" s="343"/>
      <c r="H447" s="343"/>
      <c r="I447" s="343"/>
      <c r="J447" s="343"/>
      <c r="K447" s="343"/>
      <c r="L447" s="343"/>
      <c r="M447" s="343"/>
      <c r="N447" s="343"/>
      <c r="O447" s="343"/>
      <c r="P447" s="343"/>
      <c r="Q447" s="343"/>
      <c r="R447" s="343"/>
      <c r="S447" s="343"/>
      <c r="T447" s="343"/>
      <c r="U447" s="343"/>
      <c r="V447" s="343"/>
      <c r="W447" s="343"/>
      <c r="X447" s="343"/>
      <c r="Y447" s="343"/>
      <c r="Z447" s="343"/>
      <c r="AA447" s="343"/>
      <c r="AB447" s="343"/>
      <c r="AC447" s="343"/>
      <c r="AD447" s="343"/>
      <c r="AE447" s="343"/>
      <c r="AF447" s="343"/>
      <c r="AG447" s="343"/>
      <c r="AH447" s="343"/>
      <c r="AI447" s="344"/>
      <c r="AJ447" s="344"/>
      <c r="AK447" s="344"/>
      <c r="AL447" s="344"/>
      <c r="AM447" s="344"/>
      <c r="AN447" s="344"/>
      <c r="AO447" s="344"/>
      <c r="AP447" s="344"/>
      <c r="AQ447" s="344"/>
      <c r="AR447" s="344"/>
      <c r="AS447" s="344"/>
      <c r="AT447" s="344"/>
      <c r="AU447" s="344"/>
      <c r="AV447" s="344"/>
      <c r="AW447" s="344"/>
      <c r="AX447" s="344"/>
      <c r="AY447" s="344"/>
      <c r="AZ447" s="344"/>
      <c r="BA447" s="344"/>
      <c r="BB447" s="344"/>
      <c r="BC447" s="344"/>
      <c r="BD447" s="344"/>
      <c r="BE447" s="344"/>
      <c r="BF447" s="344"/>
      <c r="BG447" s="344"/>
      <c r="BH447" s="344"/>
      <c r="BI447" s="344"/>
      <c r="BJ447" s="344"/>
      <c r="BK447" s="344"/>
      <c r="BL447" s="344"/>
      <c r="BM447" s="344"/>
      <c r="BN447" s="344"/>
      <c r="BO447" s="344"/>
      <c r="BP447" s="344"/>
      <c r="BQ447" s="344"/>
      <c r="BR447" s="344"/>
      <c r="BS447" s="344"/>
      <c r="BT447" s="344"/>
      <c r="BU447" s="344"/>
      <c r="BV447" s="344"/>
    </row>
    <row r="448" spans="1:74" s="250" customFormat="1" ht="14.25" customHeight="1">
      <c r="A448" s="268"/>
      <c r="B448" s="327" t="s">
        <v>564</v>
      </c>
      <c r="C448" s="327"/>
      <c r="D448" s="327"/>
      <c r="E448" s="327"/>
      <c r="F448" s="327"/>
      <c r="G448" s="327"/>
      <c r="H448" s="327"/>
      <c r="I448" s="327"/>
      <c r="J448" s="327"/>
      <c r="K448" s="327"/>
      <c r="L448" s="327"/>
      <c r="M448" s="327"/>
      <c r="N448" s="327"/>
      <c r="O448" s="327"/>
      <c r="P448" s="327"/>
      <c r="Q448" s="327"/>
      <c r="R448" s="327"/>
      <c r="S448" s="327"/>
      <c r="T448" s="327"/>
      <c r="U448" s="327"/>
      <c r="V448" s="327"/>
      <c r="W448" s="327"/>
      <c r="X448" s="327"/>
      <c r="Y448" s="327"/>
      <c r="Z448" s="327"/>
      <c r="AA448" s="327"/>
      <c r="AB448" s="327"/>
      <c r="AC448" s="327"/>
      <c r="AD448" s="327"/>
      <c r="AF448" s="327" t="s">
        <v>565</v>
      </c>
      <c r="AG448" s="327"/>
      <c r="AH448" s="327"/>
      <c r="AI448" s="327"/>
      <c r="AJ448" s="327"/>
      <c r="AK448" s="327"/>
      <c r="AL448" s="327"/>
      <c r="AM448" s="327"/>
      <c r="AN448" s="327"/>
      <c r="AO448" s="327"/>
      <c r="AP448" s="327"/>
      <c r="AQ448" s="327"/>
      <c r="AR448" s="327"/>
      <c r="AS448" s="327"/>
      <c r="AT448" s="327"/>
      <c r="AU448" s="327"/>
      <c r="AV448" s="327"/>
      <c r="AW448" s="327"/>
      <c r="AX448" s="327"/>
      <c r="AY448" s="327"/>
      <c r="AZ448" s="327"/>
      <c r="BA448" s="327"/>
      <c r="BB448" s="327"/>
      <c r="BC448" s="327"/>
      <c r="BD448" s="327"/>
      <c r="BE448" s="327"/>
      <c r="BF448" s="327"/>
      <c r="BG448" s="327"/>
      <c r="BH448" s="327"/>
      <c r="BI448" s="327"/>
      <c r="BJ448" s="327"/>
      <c r="BK448" s="327"/>
      <c r="BL448" s="327"/>
    </row>
    <row r="449" spans="1:73" s="250" customFormat="1" ht="9" customHeight="1">
      <c r="A449" s="268"/>
      <c r="C449" s="318" t="s">
        <v>566</v>
      </c>
      <c r="D449" s="318"/>
      <c r="E449" s="318"/>
      <c r="F449" s="318"/>
      <c r="G449" s="318"/>
      <c r="H449" s="318"/>
      <c r="I449" s="318"/>
      <c r="J449" s="318"/>
      <c r="N449" s="308" t="s">
        <v>635</v>
      </c>
      <c r="O449" s="308"/>
      <c r="P449" s="308"/>
      <c r="Q449" s="308"/>
      <c r="R449" s="308"/>
      <c r="S449" s="308"/>
      <c r="T449" s="308"/>
      <c r="U449" s="308"/>
      <c r="V449" s="308"/>
      <c r="W449" s="308"/>
      <c r="X449" s="308"/>
      <c r="Y449" s="308"/>
      <c r="Z449" s="308"/>
      <c r="AA449" s="308"/>
      <c r="AB449" s="308"/>
      <c r="AH449" s="318" t="s">
        <v>566</v>
      </c>
      <c r="AI449" s="318"/>
      <c r="AJ449" s="318"/>
      <c r="AK449" s="318"/>
      <c r="AL449" s="318"/>
      <c r="AM449" s="318"/>
      <c r="AN449" s="318"/>
      <c r="AO449" s="318"/>
      <c r="AP449" s="318"/>
      <c r="AT449" s="308" t="s">
        <v>568</v>
      </c>
      <c r="AU449" s="308"/>
      <c r="AV449" s="308"/>
      <c r="AW449" s="308"/>
      <c r="AX449" s="308"/>
      <c r="AY449" s="308"/>
      <c r="AZ449" s="308"/>
      <c r="BA449" s="308"/>
      <c r="BB449" s="308"/>
      <c r="BC449" s="308"/>
      <c r="BD449" s="308"/>
      <c r="BE449" s="308"/>
      <c r="BF449" s="308"/>
      <c r="BG449" s="308"/>
      <c r="BH449" s="308"/>
      <c r="BI449" s="308"/>
    </row>
    <row r="450" spans="1:73" s="250" customFormat="1" ht="8.25" customHeight="1">
      <c r="A450" s="268"/>
      <c r="C450" s="318" t="s">
        <v>569</v>
      </c>
      <c r="D450" s="318"/>
      <c r="E450" s="318"/>
      <c r="F450" s="318"/>
      <c r="G450" s="318" t="s">
        <v>570</v>
      </c>
      <c r="H450" s="318"/>
      <c r="I450" s="318"/>
      <c r="J450" s="318"/>
      <c r="N450" s="335">
        <v>87.616759999999999</v>
      </c>
      <c r="O450" s="335"/>
      <c r="P450" s="251" t="s">
        <v>60</v>
      </c>
      <c r="Q450" s="252" t="s">
        <v>571</v>
      </c>
      <c r="R450" s="307">
        <v>72.866659999999996</v>
      </c>
      <c r="S450" s="307"/>
      <c r="T450" s="318" t="s">
        <v>60</v>
      </c>
      <c r="U450" s="318"/>
      <c r="V450" s="318"/>
      <c r="W450" s="318"/>
      <c r="X450" s="252" t="s">
        <v>571</v>
      </c>
      <c r="Y450" s="253">
        <v>1.4630000000000001E-2</v>
      </c>
      <c r="Z450" s="318" t="s">
        <v>547</v>
      </c>
      <c r="AA450" s="318"/>
      <c r="AB450" s="318"/>
      <c r="AH450" s="318" t="s">
        <v>569</v>
      </c>
      <c r="AI450" s="318"/>
      <c r="AJ450" s="318"/>
      <c r="AK450" s="318"/>
      <c r="AL450" s="318" t="s">
        <v>570</v>
      </c>
      <c r="AM450" s="318"/>
      <c r="AN450" s="318"/>
      <c r="AO450" s="318"/>
      <c r="AP450" s="318"/>
      <c r="AT450" s="335">
        <v>21.500599999999999</v>
      </c>
      <c r="AU450" s="335"/>
      <c r="AV450" s="251" t="s">
        <v>60</v>
      </c>
      <c r="AW450" s="252" t="s">
        <v>571</v>
      </c>
      <c r="AX450" s="307">
        <v>16.1708</v>
      </c>
      <c r="AY450" s="307"/>
      <c r="AZ450" s="318" t="s">
        <v>60</v>
      </c>
      <c r="BA450" s="318"/>
      <c r="BB450" s="318"/>
      <c r="BC450" s="318"/>
      <c r="BD450" s="252" t="s">
        <v>571</v>
      </c>
      <c r="BE450" s="307">
        <v>7.9299999999999998E-4</v>
      </c>
      <c r="BF450" s="307"/>
      <c r="BG450" s="318" t="s">
        <v>547</v>
      </c>
      <c r="BH450" s="318"/>
      <c r="BI450" s="318"/>
    </row>
    <row r="451" spans="1:73" s="250" customFormat="1" ht="5.25" customHeight="1">
      <c r="A451" s="268"/>
      <c r="C451" s="318" t="s">
        <v>1</v>
      </c>
      <c r="D451" s="318"/>
      <c r="G451" s="318" t="s">
        <v>572</v>
      </c>
      <c r="H451" s="318"/>
      <c r="I451" s="318"/>
      <c r="J451" s="318"/>
      <c r="N451" s="330">
        <v>71.989699999999999</v>
      </c>
      <c r="O451" s="330"/>
      <c r="P451" s="318" t="s">
        <v>60</v>
      </c>
      <c r="Q451" s="319" t="s">
        <v>571</v>
      </c>
      <c r="R451" s="307">
        <v>55.247500000000002</v>
      </c>
      <c r="S451" s="307"/>
      <c r="T451" s="318" t="s">
        <v>55</v>
      </c>
      <c r="U451" s="318"/>
      <c r="X451" s="319" t="s">
        <v>571</v>
      </c>
      <c r="Y451" s="307">
        <v>9.5729999999999999E-3</v>
      </c>
      <c r="Z451" s="318" t="s">
        <v>547</v>
      </c>
      <c r="AA451" s="318"/>
      <c r="AB451" s="318"/>
      <c r="AH451" s="318" t="s">
        <v>1</v>
      </c>
      <c r="AI451" s="318"/>
      <c r="AL451" s="318" t="s">
        <v>572</v>
      </c>
      <c r="AM451" s="318"/>
      <c r="AN451" s="318"/>
      <c r="AO451" s="318"/>
      <c r="AP451" s="318"/>
      <c r="AT451" s="330">
        <v>69.999799999999993</v>
      </c>
      <c r="AU451" s="330"/>
      <c r="AV451" s="318" t="s">
        <v>60</v>
      </c>
      <c r="AW451" s="319" t="s">
        <v>571</v>
      </c>
      <c r="AX451" s="307">
        <v>6.15</v>
      </c>
      <c r="AY451" s="307"/>
      <c r="AZ451" s="318" t="s">
        <v>55</v>
      </c>
      <c r="BA451" s="318"/>
      <c r="BD451" s="319" t="s">
        <v>571</v>
      </c>
      <c r="BE451" s="307">
        <v>9.8200000000000002E-4</v>
      </c>
      <c r="BF451" s="307"/>
      <c r="BG451" s="318" t="s">
        <v>547</v>
      </c>
      <c r="BH451" s="318"/>
      <c r="BI451" s="318"/>
    </row>
    <row r="452" spans="1:73" s="250" customFormat="1" ht="2.25" customHeight="1">
      <c r="A452" s="268"/>
      <c r="C452" s="318"/>
      <c r="D452" s="318"/>
      <c r="G452" s="318"/>
      <c r="H452" s="318"/>
      <c r="I452" s="318"/>
      <c r="J452" s="318"/>
      <c r="N452" s="330"/>
      <c r="O452" s="330"/>
      <c r="P452" s="318"/>
      <c r="Q452" s="319"/>
      <c r="R452" s="307"/>
      <c r="S452" s="307"/>
      <c r="T452" s="318"/>
      <c r="U452" s="318"/>
      <c r="X452" s="319"/>
      <c r="Y452" s="307"/>
      <c r="Z452" s="318"/>
      <c r="AA452" s="318"/>
      <c r="AB452" s="318"/>
      <c r="AH452" s="318"/>
      <c r="AI452" s="318"/>
      <c r="AL452" s="318"/>
      <c r="AM452" s="318"/>
      <c r="AN452" s="318"/>
      <c r="AO452" s="318"/>
      <c r="AP452" s="318"/>
      <c r="AT452" s="330"/>
      <c r="AU452" s="330"/>
      <c r="AV452" s="318"/>
      <c r="AW452" s="319"/>
      <c r="AX452" s="307"/>
      <c r="AY452" s="307"/>
      <c r="AZ452" s="318"/>
      <c r="BA452" s="318"/>
      <c r="BD452" s="319"/>
      <c r="BE452" s="307"/>
      <c r="BF452" s="307"/>
      <c r="BG452" s="318"/>
      <c r="BH452" s="318"/>
      <c r="BI452" s="318"/>
      <c r="BN452" s="320" t="s">
        <v>573</v>
      </c>
      <c r="BO452" s="320"/>
      <c r="BP452" s="320"/>
      <c r="BQ452" s="320"/>
      <c r="BR452" s="320"/>
      <c r="BS452" s="320"/>
      <c r="BT452" s="320"/>
      <c r="BU452" s="320"/>
    </row>
    <row r="453" spans="1:73" s="250" customFormat="1" ht="0.75" customHeight="1">
      <c r="A453" s="268"/>
      <c r="C453" s="318" t="s">
        <v>574</v>
      </c>
      <c r="D453" s="318"/>
      <c r="E453" s="318"/>
      <c r="F453" s="318"/>
      <c r="G453" s="318"/>
      <c r="H453" s="318"/>
      <c r="I453" s="318"/>
      <c r="J453" s="318"/>
      <c r="K453" s="318"/>
      <c r="N453" s="338">
        <v>52.456099999999999</v>
      </c>
      <c r="O453" s="338"/>
      <c r="P453" s="318" t="s">
        <v>60</v>
      </c>
      <c r="Q453" s="318"/>
      <c r="R453" s="318"/>
      <c r="Z453" s="318"/>
      <c r="AA453" s="318"/>
      <c r="AB453" s="318"/>
      <c r="AH453" s="318" t="s">
        <v>574</v>
      </c>
      <c r="AI453" s="318"/>
      <c r="AJ453" s="318"/>
      <c r="AK453" s="318"/>
      <c r="AL453" s="318"/>
      <c r="AM453" s="318"/>
      <c r="AN453" s="318"/>
      <c r="AO453" s="318"/>
      <c r="AP453" s="318"/>
      <c r="AQ453" s="318"/>
      <c r="AT453" s="338">
        <v>90.630499999999998</v>
      </c>
      <c r="AU453" s="338"/>
      <c r="AV453" s="318" t="s">
        <v>60</v>
      </c>
      <c r="AW453" s="318"/>
      <c r="AX453" s="318"/>
      <c r="BG453" s="318"/>
      <c r="BH453" s="318"/>
      <c r="BI453" s="318"/>
      <c r="BN453" s="320"/>
      <c r="BO453" s="320"/>
      <c r="BP453" s="320"/>
      <c r="BQ453" s="320"/>
      <c r="BR453" s="320"/>
      <c r="BS453" s="320"/>
      <c r="BT453" s="320"/>
      <c r="BU453" s="320"/>
    </row>
    <row r="454" spans="1:73" s="250" customFormat="1" ht="7.5" customHeight="1">
      <c r="A454" s="268"/>
      <c r="C454" s="318"/>
      <c r="D454" s="318"/>
      <c r="E454" s="318"/>
      <c r="F454" s="318"/>
      <c r="G454" s="318"/>
      <c r="H454" s="318"/>
      <c r="I454" s="318"/>
      <c r="J454" s="318"/>
      <c r="K454" s="318"/>
      <c r="N454" s="338"/>
      <c r="O454" s="338"/>
      <c r="P454" s="318"/>
      <c r="Q454" s="318"/>
      <c r="R454" s="318"/>
      <c r="AH454" s="318"/>
      <c r="AI454" s="318"/>
      <c r="AJ454" s="318"/>
      <c r="AK454" s="318"/>
      <c r="AL454" s="318"/>
      <c r="AM454" s="318"/>
      <c r="AN454" s="318"/>
      <c r="AO454" s="318"/>
      <c r="AP454" s="318"/>
      <c r="AQ454" s="318"/>
      <c r="AT454" s="338"/>
      <c r="AU454" s="338"/>
      <c r="AV454" s="318"/>
      <c r="AW454" s="318"/>
      <c r="AX454" s="318"/>
      <c r="BN454" s="320"/>
      <c r="BO454" s="320"/>
      <c r="BP454" s="320"/>
      <c r="BQ454" s="320"/>
      <c r="BR454" s="320"/>
      <c r="BS454" s="320"/>
      <c r="BT454" s="320"/>
      <c r="BU454" s="320"/>
    </row>
    <row r="455" spans="1:73" s="250" customFormat="1" ht="1.5" customHeight="1">
      <c r="A455" s="268"/>
      <c r="BN455" s="320"/>
      <c r="BO455" s="320"/>
      <c r="BP455" s="320"/>
      <c r="BQ455" s="320"/>
      <c r="BR455" s="320"/>
      <c r="BS455" s="320"/>
      <c r="BT455" s="320"/>
      <c r="BU455" s="320"/>
    </row>
    <row r="456" spans="1:73" s="250" customFormat="1" ht="6.75" customHeight="1">
      <c r="A456" s="268"/>
      <c r="BN456" s="334" t="s">
        <v>575</v>
      </c>
      <c r="BO456" s="334"/>
      <c r="BP456" s="334"/>
      <c r="BQ456" s="334"/>
      <c r="BR456" s="334"/>
      <c r="BS456" s="337">
        <v>4162.4992710673823</v>
      </c>
      <c r="BT456" s="337"/>
      <c r="BU456" s="337"/>
    </row>
    <row r="457" spans="1:73" s="250" customFormat="1" ht="1.5" customHeight="1">
      <c r="A457" s="268"/>
      <c r="B457" s="331"/>
      <c r="C457" s="331"/>
      <c r="D457" s="331"/>
      <c r="E457" s="331"/>
      <c r="F457" s="331"/>
      <c r="G457" s="331"/>
      <c r="H457" s="331"/>
      <c r="I457" s="331"/>
      <c r="J457" s="331"/>
      <c r="K457" s="331"/>
      <c r="L457" s="331"/>
      <c r="M457" s="312" t="s">
        <v>576</v>
      </c>
      <c r="N457" s="312"/>
      <c r="O457" s="312"/>
      <c r="P457" s="312"/>
      <c r="AA457" s="313" t="s">
        <v>537</v>
      </c>
      <c r="AB457" s="313"/>
      <c r="AC457" s="313"/>
      <c r="AF457" s="331"/>
      <c r="AG457" s="331"/>
      <c r="AH457" s="331"/>
      <c r="AI457" s="331"/>
      <c r="AJ457" s="331"/>
      <c r="AK457" s="331"/>
      <c r="AL457" s="331"/>
      <c r="AM457" s="331"/>
      <c r="AN457" s="331"/>
      <c r="AO457" s="331"/>
      <c r="AP457" s="331"/>
      <c r="AQ457" s="331"/>
      <c r="AR457" s="331"/>
      <c r="AS457" s="312" t="s">
        <v>576</v>
      </c>
      <c r="AT457" s="312"/>
      <c r="AU457" s="312"/>
      <c r="AV457" s="312"/>
      <c r="BH457" s="313" t="s">
        <v>537</v>
      </c>
      <c r="BI457" s="313"/>
      <c r="BJ457" s="313"/>
      <c r="BK457" s="313"/>
      <c r="BN457" s="334"/>
      <c r="BO457" s="334"/>
      <c r="BP457" s="334"/>
      <c r="BQ457" s="334"/>
      <c r="BR457" s="334"/>
      <c r="BS457" s="337"/>
      <c r="BT457" s="337"/>
      <c r="BU457" s="337"/>
    </row>
    <row r="458" spans="1:73" s="250" customFormat="1" ht="6.75" customHeight="1">
      <c r="A458" s="268"/>
      <c r="B458" s="331"/>
      <c r="C458" s="331"/>
      <c r="D458" s="331"/>
      <c r="E458" s="331"/>
      <c r="F458" s="331"/>
      <c r="G458" s="331"/>
      <c r="H458" s="331"/>
      <c r="I458" s="331"/>
      <c r="J458" s="331"/>
      <c r="K458" s="331"/>
      <c r="L458" s="331"/>
      <c r="M458" s="312"/>
      <c r="N458" s="312"/>
      <c r="O458" s="312"/>
      <c r="P458" s="312"/>
      <c r="AA458" s="313"/>
      <c r="AB458" s="313"/>
      <c r="AC458" s="313"/>
      <c r="AF458" s="331"/>
      <c r="AG458" s="331"/>
      <c r="AH458" s="331"/>
      <c r="AI458" s="331"/>
      <c r="AJ458" s="331"/>
      <c r="AK458" s="331"/>
      <c r="AL458" s="331"/>
      <c r="AM458" s="331"/>
      <c r="AN458" s="331"/>
      <c r="AO458" s="331"/>
      <c r="AP458" s="331"/>
      <c r="AQ458" s="331"/>
      <c r="AR458" s="331"/>
      <c r="AS458" s="312"/>
      <c r="AT458" s="312"/>
      <c r="AU458" s="312"/>
      <c r="AV458" s="312"/>
      <c r="BH458" s="313"/>
      <c r="BI458" s="313"/>
      <c r="BJ458" s="313"/>
      <c r="BK458" s="313"/>
      <c r="BN458" s="334" t="s">
        <v>577</v>
      </c>
      <c r="BO458" s="334"/>
      <c r="BP458" s="334"/>
      <c r="BQ458" s="334"/>
      <c r="BR458" s="334"/>
      <c r="BS458" s="336">
        <v>24.999581462759402</v>
      </c>
      <c r="BT458" s="336"/>
      <c r="BU458" s="336"/>
    </row>
    <row r="459" spans="1:73" s="250" customFormat="1" ht="3" customHeight="1">
      <c r="A459" s="268"/>
      <c r="H459" s="312" t="s">
        <v>578</v>
      </c>
      <c r="I459" s="312"/>
      <c r="J459" s="312"/>
      <c r="K459" s="312"/>
      <c r="L459" s="312"/>
      <c r="M459" s="312" t="s">
        <v>579</v>
      </c>
      <c r="N459" s="312"/>
      <c r="O459" s="312"/>
      <c r="P459" s="312"/>
      <c r="AA459" s="313" t="s">
        <v>580</v>
      </c>
      <c r="AB459" s="313"/>
      <c r="AC459" s="313"/>
      <c r="AM459" s="312" t="s">
        <v>578</v>
      </c>
      <c r="AN459" s="312"/>
      <c r="AO459" s="312"/>
      <c r="AP459" s="312"/>
      <c r="AQ459" s="312"/>
      <c r="AR459" s="312"/>
      <c r="AS459" s="312" t="s">
        <v>579</v>
      </c>
      <c r="AT459" s="312"/>
      <c r="AU459" s="312"/>
      <c r="AV459" s="312"/>
      <c r="BH459" s="313" t="s">
        <v>580</v>
      </c>
      <c r="BI459" s="313"/>
      <c r="BJ459" s="313"/>
      <c r="BK459" s="313"/>
      <c r="BN459" s="334"/>
      <c r="BO459" s="334"/>
      <c r="BP459" s="334"/>
      <c r="BQ459" s="334"/>
      <c r="BR459" s="334"/>
      <c r="BS459" s="336"/>
      <c r="BT459" s="336"/>
      <c r="BU459" s="336"/>
    </row>
    <row r="460" spans="1:73" s="250" customFormat="1" ht="6" customHeight="1">
      <c r="A460" s="268"/>
      <c r="H460" s="312"/>
      <c r="I460" s="312"/>
      <c r="J460" s="312"/>
      <c r="K460" s="312"/>
      <c r="L460" s="312"/>
      <c r="M460" s="312"/>
      <c r="N460" s="312"/>
      <c r="O460" s="312"/>
      <c r="P460" s="312"/>
      <c r="AA460" s="313"/>
      <c r="AB460" s="313"/>
      <c r="AC460" s="313"/>
      <c r="AM460" s="312"/>
      <c r="AN460" s="312"/>
      <c r="AO460" s="312"/>
      <c r="AP460" s="312"/>
      <c r="AQ460" s="312"/>
      <c r="AR460" s="312"/>
      <c r="AS460" s="312"/>
      <c r="AT460" s="312"/>
      <c r="AU460" s="312"/>
      <c r="AV460" s="312"/>
      <c r="BH460" s="313"/>
      <c r="BI460" s="313"/>
      <c r="BJ460" s="313"/>
      <c r="BK460" s="313"/>
      <c r="BN460" s="334" t="s">
        <v>581</v>
      </c>
      <c r="BO460" s="334"/>
      <c r="BP460" s="334"/>
      <c r="BQ460" s="334"/>
      <c r="BR460" s="334"/>
      <c r="BS460" s="337">
        <v>0</v>
      </c>
      <c r="BT460" s="337"/>
      <c r="BU460" s="337"/>
    </row>
    <row r="461" spans="1:73" s="250" customFormat="1" ht="1.5" customHeight="1">
      <c r="A461" s="268"/>
      <c r="AA461" s="313"/>
      <c r="AB461" s="313"/>
      <c r="AC461" s="313"/>
      <c r="BH461" s="313"/>
      <c r="BI461" s="313"/>
      <c r="BJ461" s="313"/>
      <c r="BK461" s="313"/>
      <c r="BN461" s="334"/>
      <c r="BO461" s="334"/>
      <c r="BP461" s="334"/>
      <c r="BQ461" s="334"/>
      <c r="BR461" s="334"/>
      <c r="BS461" s="337"/>
      <c r="BT461" s="337"/>
      <c r="BU461" s="337"/>
    </row>
    <row r="462" spans="1:73" s="250" customFormat="1" ht="0.75" customHeight="1">
      <c r="A462" s="268"/>
      <c r="H462" s="312" t="s">
        <v>539</v>
      </c>
      <c r="I462" s="312"/>
      <c r="J462" s="312"/>
      <c r="K462" s="312"/>
      <c r="L462" s="312"/>
      <c r="M462" s="312" t="s">
        <v>539</v>
      </c>
      <c r="N462" s="312"/>
      <c r="O462" s="312"/>
      <c r="P462" s="312"/>
      <c r="Q462" s="312" t="s">
        <v>582</v>
      </c>
      <c r="R462" s="312"/>
      <c r="S462" s="312"/>
      <c r="T462" s="312"/>
      <c r="U462" s="312" t="s">
        <v>538</v>
      </c>
      <c r="V462" s="312"/>
      <c r="W462" s="312"/>
      <c r="X462" s="312"/>
      <c r="Y462" s="312"/>
      <c r="Z462" s="312"/>
      <c r="AA462" s="313" t="s">
        <v>538</v>
      </c>
      <c r="AB462" s="313"/>
      <c r="AC462" s="313"/>
      <c r="AM462" s="312" t="s">
        <v>539</v>
      </c>
      <c r="AN462" s="312"/>
      <c r="AO462" s="312"/>
      <c r="AP462" s="312"/>
      <c r="AQ462" s="312"/>
      <c r="AR462" s="312"/>
      <c r="AS462" s="312" t="s">
        <v>539</v>
      </c>
      <c r="AT462" s="312"/>
      <c r="AU462" s="312"/>
      <c r="AV462" s="312"/>
      <c r="AW462" s="312" t="s">
        <v>582</v>
      </c>
      <c r="AX462" s="312"/>
      <c r="AY462" s="312"/>
      <c r="AZ462" s="312"/>
      <c r="BA462" s="312" t="s">
        <v>538</v>
      </c>
      <c r="BB462" s="312"/>
      <c r="BC462" s="312"/>
      <c r="BD462" s="312"/>
      <c r="BE462" s="312"/>
      <c r="BF462" s="312"/>
      <c r="BG462" s="312"/>
      <c r="BH462" s="313" t="s">
        <v>538</v>
      </c>
      <c r="BI462" s="313"/>
      <c r="BJ462" s="313"/>
      <c r="BK462" s="313"/>
      <c r="BN462" s="334"/>
      <c r="BO462" s="334"/>
      <c r="BP462" s="334"/>
      <c r="BQ462" s="334"/>
      <c r="BR462" s="334"/>
      <c r="BS462" s="337"/>
      <c r="BT462" s="337"/>
      <c r="BU462" s="337"/>
    </row>
    <row r="463" spans="1:73" s="250" customFormat="1" ht="2.25" customHeight="1">
      <c r="A463" s="268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3"/>
      <c r="AB463" s="313"/>
      <c r="AC463" s="313"/>
      <c r="AM463" s="312"/>
      <c r="AN463" s="312"/>
      <c r="AO463" s="312"/>
      <c r="AP463" s="312"/>
      <c r="AQ463" s="312"/>
      <c r="AR463" s="312"/>
      <c r="AS463" s="312"/>
      <c r="AT463" s="312"/>
      <c r="AU463" s="312"/>
      <c r="AV463" s="312"/>
      <c r="AW463" s="312"/>
      <c r="AX463" s="312"/>
      <c r="AY463" s="312"/>
      <c r="AZ463" s="312"/>
      <c r="BA463" s="312"/>
      <c r="BB463" s="312"/>
      <c r="BC463" s="312"/>
      <c r="BD463" s="312"/>
      <c r="BE463" s="312"/>
      <c r="BF463" s="312"/>
      <c r="BG463" s="312"/>
      <c r="BH463" s="313"/>
      <c r="BI463" s="313"/>
      <c r="BJ463" s="313"/>
      <c r="BK463" s="313"/>
      <c r="BS463" s="337"/>
      <c r="BT463" s="337"/>
      <c r="BU463" s="337"/>
    </row>
    <row r="464" spans="1:73" s="250" customFormat="1" ht="6" customHeight="1">
      <c r="A464" s="268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3"/>
      <c r="AB464" s="313"/>
      <c r="AC464" s="313"/>
      <c r="AM464" s="312"/>
      <c r="AN464" s="312"/>
      <c r="AO464" s="312"/>
      <c r="AP464" s="312"/>
      <c r="AQ464" s="312"/>
      <c r="AR464" s="312"/>
      <c r="AS464" s="312"/>
      <c r="AT464" s="312"/>
      <c r="AU464" s="312"/>
      <c r="AV464" s="312"/>
      <c r="AW464" s="312"/>
      <c r="AX464" s="312"/>
      <c r="AY464" s="312"/>
      <c r="AZ464" s="312"/>
      <c r="BA464" s="312"/>
      <c r="BB464" s="312"/>
      <c r="BC464" s="312"/>
      <c r="BD464" s="312"/>
      <c r="BE464" s="312"/>
      <c r="BF464" s="312"/>
      <c r="BG464" s="312"/>
      <c r="BH464" s="313"/>
      <c r="BI464" s="313"/>
      <c r="BJ464" s="313"/>
      <c r="BK464" s="313"/>
      <c r="BN464" s="334" t="s">
        <v>583</v>
      </c>
      <c r="BO464" s="334"/>
      <c r="BP464" s="334"/>
      <c r="BQ464" s="334"/>
      <c r="BR464" s="334"/>
      <c r="BS464" s="337">
        <v>665.99996812597658</v>
      </c>
      <c r="BT464" s="337"/>
      <c r="BU464" s="337"/>
    </row>
    <row r="465" spans="1:73" s="250" customFormat="1" ht="1.5" customHeight="1">
      <c r="A465" s="268"/>
      <c r="H465" s="312"/>
      <c r="I465" s="312"/>
      <c r="J465" s="312"/>
      <c r="K465" s="312"/>
      <c r="L465" s="312"/>
      <c r="AM465" s="312"/>
      <c r="AN465" s="312"/>
      <c r="AO465" s="312"/>
      <c r="AP465" s="312"/>
      <c r="AQ465" s="312"/>
      <c r="AR465" s="312"/>
      <c r="BN465" s="334"/>
      <c r="BO465" s="334"/>
      <c r="BP465" s="334"/>
      <c r="BQ465" s="334"/>
      <c r="BR465" s="334"/>
      <c r="BS465" s="337"/>
      <c r="BT465" s="337"/>
      <c r="BU465" s="337"/>
    </row>
    <row r="466" spans="1:73" s="250" customFormat="1" ht="0.75" customHeight="1">
      <c r="A466" s="268"/>
      <c r="H466" s="312" t="s">
        <v>584</v>
      </c>
      <c r="I466" s="312"/>
      <c r="J466" s="312"/>
      <c r="K466" s="312"/>
      <c r="L466" s="312"/>
      <c r="M466" s="312" t="s">
        <v>584</v>
      </c>
      <c r="N466" s="312"/>
      <c r="O466" s="312"/>
      <c r="P466" s="312"/>
      <c r="Q466" s="312" t="s">
        <v>584</v>
      </c>
      <c r="R466" s="312"/>
      <c r="S466" s="312"/>
      <c r="T466" s="312"/>
      <c r="U466" s="312" t="s">
        <v>584</v>
      </c>
      <c r="V466" s="312"/>
      <c r="W466" s="312"/>
      <c r="X466" s="312"/>
      <c r="Y466" s="312"/>
      <c r="Z466" s="312"/>
      <c r="AA466" s="313" t="s">
        <v>540</v>
      </c>
      <c r="AB466" s="313"/>
      <c r="AC466" s="313"/>
      <c r="AM466" s="312" t="s">
        <v>584</v>
      </c>
      <c r="AN466" s="312"/>
      <c r="AO466" s="312"/>
      <c r="AP466" s="312"/>
      <c r="AQ466" s="312"/>
      <c r="AR466" s="312"/>
      <c r="AS466" s="312" t="s">
        <v>584</v>
      </c>
      <c r="AT466" s="312"/>
      <c r="AU466" s="312"/>
      <c r="AV466" s="312"/>
      <c r="AW466" s="312" t="s">
        <v>584</v>
      </c>
      <c r="AX466" s="312"/>
      <c r="AY466" s="312"/>
      <c r="AZ466" s="312"/>
      <c r="BA466" s="312" t="s">
        <v>584</v>
      </c>
      <c r="BB466" s="312"/>
      <c r="BC466" s="312"/>
      <c r="BD466" s="312"/>
      <c r="BE466" s="312"/>
      <c r="BF466" s="312"/>
      <c r="BG466" s="312"/>
      <c r="BH466" s="313" t="s">
        <v>540</v>
      </c>
      <c r="BI466" s="313"/>
      <c r="BJ466" s="313"/>
      <c r="BK466" s="313"/>
      <c r="BN466" s="334"/>
      <c r="BO466" s="334"/>
      <c r="BP466" s="334"/>
      <c r="BQ466" s="334"/>
      <c r="BR466" s="334"/>
      <c r="BS466" s="337"/>
      <c r="BT466" s="337"/>
      <c r="BU466" s="337"/>
    </row>
    <row r="467" spans="1:73" s="250" customFormat="1" ht="7.5" customHeight="1">
      <c r="A467" s="268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3"/>
      <c r="AB467" s="313"/>
      <c r="AC467" s="313"/>
      <c r="AM467" s="312"/>
      <c r="AN467" s="312"/>
      <c r="AO467" s="312"/>
      <c r="AP467" s="312"/>
      <c r="AQ467" s="312"/>
      <c r="AR467" s="312"/>
      <c r="AS467" s="312"/>
      <c r="AT467" s="312"/>
      <c r="AU467" s="312"/>
      <c r="AV467" s="312"/>
      <c r="AW467" s="312"/>
      <c r="AX467" s="312"/>
      <c r="AY467" s="312"/>
      <c r="AZ467" s="312"/>
      <c r="BA467" s="312"/>
      <c r="BB467" s="312"/>
      <c r="BC467" s="312"/>
      <c r="BD467" s="312"/>
      <c r="BE467" s="312"/>
      <c r="BF467" s="312"/>
      <c r="BG467" s="312"/>
      <c r="BH467" s="313"/>
      <c r="BI467" s="313"/>
      <c r="BJ467" s="313"/>
      <c r="BK467" s="313"/>
      <c r="BN467" s="314" t="s">
        <v>585</v>
      </c>
      <c r="BO467" s="314"/>
      <c r="BP467" s="314"/>
      <c r="BQ467" s="314"/>
      <c r="BR467" s="314"/>
      <c r="BS467" s="314"/>
      <c r="BT467" s="340">
        <v>565.70030093514163</v>
      </c>
      <c r="BU467" s="340"/>
    </row>
    <row r="468" spans="1:73" s="250" customFormat="1" ht="1.5" customHeight="1">
      <c r="A468" s="268"/>
      <c r="B468" s="308" t="s">
        <v>548</v>
      </c>
      <c r="C468" s="308"/>
      <c r="D468" s="308"/>
      <c r="E468" s="308"/>
      <c r="F468" s="308"/>
      <c r="G468" s="308"/>
      <c r="H468" s="306">
        <v>0</v>
      </c>
      <c r="I468" s="306"/>
      <c r="J468" s="306"/>
      <c r="K468" s="306"/>
      <c r="L468" s="306"/>
      <c r="M468" s="306">
        <v>0</v>
      </c>
      <c r="N468" s="306"/>
      <c r="O468" s="306"/>
      <c r="P468" s="306"/>
      <c r="Q468" s="306">
        <v>0</v>
      </c>
      <c r="R468" s="306"/>
      <c r="S468" s="306"/>
      <c r="T468" s="306"/>
      <c r="U468" s="306">
        <v>0</v>
      </c>
      <c r="V468" s="306"/>
      <c r="W468" s="306"/>
      <c r="X468" s="306"/>
      <c r="Y468" s="306"/>
      <c r="Z468" s="306"/>
      <c r="AA468" s="311">
        <v>0</v>
      </c>
      <c r="AB468" s="311"/>
      <c r="AC468" s="311"/>
      <c r="AF468" s="308" t="s">
        <v>548</v>
      </c>
      <c r="AG468" s="308"/>
      <c r="AH468" s="308"/>
      <c r="AI468" s="308"/>
      <c r="AJ468" s="308"/>
      <c r="AK468" s="308"/>
      <c r="AL468" s="308"/>
      <c r="AM468" s="306">
        <v>0</v>
      </c>
      <c r="AN468" s="306"/>
      <c r="AO468" s="306"/>
      <c r="AP468" s="306"/>
      <c r="AQ468" s="306"/>
      <c r="AR468" s="306"/>
      <c r="AS468" s="306">
        <v>0</v>
      </c>
      <c r="AT468" s="306"/>
      <c r="AU468" s="306"/>
      <c r="AV468" s="306"/>
      <c r="AW468" s="306">
        <v>0</v>
      </c>
      <c r="AX468" s="306"/>
      <c r="AY468" s="306"/>
      <c r="AZ468" s="306"/>
      <c r="BA468" s="306">
        <v>0</v>
      </c>
      <c r="BB468" s="306"/>
      <c r="BC468" s="306"/>
      <c r="BD468" s="306"/>
      <c r="BE468" s="306"/>
      <c r="BF468" s="306"/>
      <c r="BG468" s="306"/>
      <c r="BH468" s="311">
        <v>0</v>
      </c>
      <c r="BI468" s="311"/>
      <c r="BJ468" s="311"/>
      <c r="BK468" s="311"/>
      <c r="BN468" s="314"/>
      <c r="BO468" s="314"/>
      <c r="BP468" s="314"/>
      <c r="BQ468" s="314"/>
      <c r="BR468" s="314"/>
      <c r="BS468" s="314"/>
      <c r="BT468" s="340"/>
      <c r="BU468" s="340"/>
    </row>
    <row r="469" spans="1:73" s="250" customFormat="1" ht="6.75" customHeight="1">
      <c r="A469" s="268"/>
      <c r="B469" s="308"/>
      <c r="C469" s="308"/>
      <c r="D469" s="308"/>
      <c r="E469" s="308"/>
      <c r="F469" s="308"/>
      <c r="G469" s="308"/>
      <c r="H469" s="306"/>
      <c r="I469" s="306"/>
      <c r="J469" s="306"/>
      <c r="K469" s="306"/>
      <c r="L469" s="306"/>
      <c r="M469" s="306"/>
      <c r="N469" s="306"/>
      <c r="O469" s="306"/>
      <c r="P469" s="306"/>
      <c r="Q469" s="306"/>
      <c r="R469" s="306"/>
      <c r="S469" s="306"/>
      <c r="T469" s="306"/>
      <c r="U469" s="306"/>
      <c r="V469" s="306"/>
      <c r="W469" s="306"/>
      <c r="X469" s="306"/>
      <c r="Y469" s="306"/>
      <c r="Z469" s="306"/>
      <c r="AA469" s="311"/>
      <c r="AB469" s="311"/>
      <c r="AC469" s="311"/>
      <c r="AF469" s="308"/>
      <c r="AG469" s="308"/>
      <c r="AH469" s="308"/>
      <c r="AI469" s="308"/>
      <c r="AJ469" s="308"/>
      <c r="AK469" s="308"/>
      <c r="AL469" s="308"/>
      <c r="AM469" s="306"/>
      <c r="AN469" s="306"/>
      <c r="AO469" s="306"/>
      <c r="AP469" s="306"/>
      <c r="AQ469" s="306"/>
      <c r="AR469" s="306"/>
      <c r="AS469" s="306"/>
      <c r="AT469" s="306"/>
      <c r="AU469" s="306"/>
      <c r="AV469" s="306"/>
      <c r="AW469" s="306"/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6"/>
      <c r="BH469" s="311"/>
      <c r="BI469" s="311"/>
      <c r="BJ469" s="311"/>
      <c r="BK469" s="311"/>
      <c r="BN469" s="314" t="s">
        <v>586</v>
      </c>
      <c r="BO469" s="314"/>
      <c r="BP469" s="314"/>
      <c r="BQ469" s="314"/>
      <c r="BR469" s="314"/>
      <c r="BS469" s="314"/>
      <c r="BT469" s="341">
        <v>24.999581462759402</v>
      </c>
      <c r="BU469" s="341"/>
    </row>
    <row r="470" spans="1:73" s="250" customFormat="1" ht="1.5" customHeight="1">
      <c r="A470" s="268"/>
      <c r="B470" s="308" t="s">
        <v>587</v>
      </c>
      <c r="C470" s="308"/>
      <c r="D470" s="308"/>
      <c r="E470" s="308"/>
      <c r="F470" s="308"/>
      <c r="G470" s="308"/>
      <c r="H470" s="306">
        <v>0</v>
      </c>
      <c r="I470" s="306"/>
      <c r="J470" s="306"/>
      <c r="K470" s="306"/>
      <c r="L470" s="306"/>
      <c r="M470" s="306">
        <v>0</v>
      </c>
      <c r="N470" s="306"/>
      <c r="O470" s="306"/>
      <c r="P470" s="306"/>
      <c r="Q470" s="306">
        <v>0</v>
      </c>
      <c r="R470" s="306"/>
      <c r="S470" s="306"/>
      <c r="T470" s="306"/>
      <c r="U470" s="306">
        <v>0</v>
      </c>
      <c r="V470" s="306"/>
      <c r="W470" s="306"/>
      <c r="X470" s="306"/>
      <c r="Y470" s="306"/>
      <c r="Z470" s="306"/>
      <c r="AA470" s="311">
        <v>0</v>
      </c>
      <c r="AB470" s="311"/>
      <c r="AC470" s="311"/>
      <c r="AF470" s="308" t="s">
        <v>587</v>
      </c>
      <c r="AG470" s="308"/>
      <c r="AH470" s="308"/>
      <c r="AI470" s="308"/>
      <c r="AJ470" s="308"/>
      <c r="AK470" s="308"/>
      <c r="AL470" s="308"/>
      <c r="AM470" s="306">
        <v>0</v>
      </c>
      <c r="AN470" s="306"/>
      <c r="AO470" s="306"/>
      <c r="AP470" s="306"/>
      <c r="AQ470" s="306"/>
      <c r="AR470" s="306"/>
      <c r="AS470" s="306">
        <v>0</v>
      </c>
      <c r="AT470" s="306"/>
      <c r="AU470" s="306"/>
      <c r="AV470" s="306"/>
      <c r="AW470" s="306">
        <v>0</v>
      </c>
      <c r="AX470" s="306"/>
      <c r="AY470" s="306"/>
      <c r="AZ470" s="306"/>
      <c r="BA470" s="306">
        <v>0</v>
      </c>
      <c r="BB470" s="306"/>
      <c r="BC470" s="306"/>
      <c r="BD470" s="306"/>
      <c r="BE470" s="306"/>
      <c r="BF470" s="306"/>
      <c r="BG470" s="306"/>
      <c r="BH470" s="311">
        <v>0</v>
      </c>
      <c r="BI470" s="311"/>
      <c r="BJ470" s="311"/>
      <c r="BK470" s="311"/>
      <c r="BN470" s="314"/>
      <c r="BO470" s="314"/>
      <c r="BP470" s="314"/>
      <c r="BQ470" s="314"/>
      <c r="BR470" s="314"/>
      <c r="BS470" s="314"/>
      <c r="BT470" s="341"/>
      <c r="BU470" s="341"/>
    </row>
    <row r="471" spans="1:73" s="250" customFormat="1" ht="6.75" customHeight="1">
      <c r="A471" s="268"/>
      <c r="B471" s="308"/>
      <c r="C471" s="308"/>
      <c r="D471" s="308"/>
      <c r="E471" s="308"/>
      <c r="F471" s="308"/>
      <c r="G471" s="308"/>
      <c r="H471" s="306"/>
      <c r="I471" s="306"/>
      <c r="J471" s="306"/>
      <c r="K471" s="306"/>
      <c r="L471" s="306"/>
      <c r="M471" s="306"/>
      <c r="N471" s="306"/>
      <c r="O471" s="306"/>
      <c r="P471" s="306"/>
      <c r="Q471" s="306"/>
      <c r="R471" s="306"/>
      <c r="S471" s="306"/>
      <c r="T471" s="306"/>
      <c r="U471" s="306"/>
      <c r="V471" s="306"/>
      <c r="W471" s="306"/>
      <c r="X471" s="306"/>
      <c r="Y471" s="306"/>
      <c r="Z471" s="306"/>
      <c r="AA471" s="311"/>
      <c r="AB471" s="311"/>
      <c r="AC471" s="311"/>
      <c r="AF471" s="308"/>
      <c r="AG471" s="308"/>
      <c r="AH471" s="308"/>
      <c r="AI471" s="308"/>
      <c r="AJ471" s="308"/>
      <c r="AK471" s="308"/>
      <c r="AL471" s="308"/>
      <c r="AM471" s="306"/>
      <c r="AN471" s="306"/>
      <c r="AO471" s="306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/>
      <c r="BF471" s="306"/>
      <c r="BG471" s="306"/>
      <c r="BH471" s="311"/>
      <c r="BI471" s="311"/>
      <c r="BJ471" s="311"/>
      <c r="BK471" s="311"/>
      <c r="BN471" s="334" t="s">
        <v>588</v>
      </c>
      <c r="BO471" s="334"/>
      <c r="BP471" s="334"/>
      <c r="BQ471" s="334"/>
      <c r="BR471" s="334"/>
      <c r="BS471" s="337">
        <v>12.480278098761341</v>
      </c>
      <c r="BT471" s="337"/>
      <c r="BU471" s="337"/>
    </row>
    <row r="472" spans="1:73" s="250" customFormat="1" ht="2.25" customHeight="1">
      <c r="A472" s="268"/>
      <c r="B472" s="308" t="s">
        <v>546</v>
      </c>
      <c r="C472" s="308"/>
      <c r="D472" s="308"/>
      <c r="E472" s="308"/>
      <c r="F472" s="308"/>
      <c r="G472" s="308"/>
      <c r="H472" s="306">
        <v>0</v>
      </c>
      <c r="I472" s="306"/>
      <c r="J472" s="306"/>
      <c r="K472" s="306"/>
      <c r="L472" s="306"/>
      <c r="M472" s="306">
        <v>0</v>
      </c>
      <c r="N472" s="306"/>
      <c r="O472" s="306"/>
      <c r="P472" s="306"/>
      <c r="Q472" s="306">
        <v>0</v>
      </c>
      <c r="R472" s="306"/>
      <c r="S472" s="306"/>
      <c r="T472" s="306"/>
      <c r="U472" s="306">
        <v>0</v>
      </c>
      <c r="V472" s="306"/>
      <c r="W472" s="306"/>
      <c r="X472" s="306"/>
      <c r="Y472" s="306"/>
      <c r="Z472" s="306"/>
      <c r="AA472" s="311">
        <v>0</v>
      </c>
      <c r="AB472" s="311"/>
      <c r="AC472" s="311"/>
      <c r="AF472" s="308" t="s">
        <v>546</v>
      </c>
      <c r="AG472" s="308"/>
      <c r="AH472" s="308"/>
      <c r="AI472" s="308"/>
      <c r="AJ472" s="308"/>
      <c r="AK472" s="308"/>
      <c r="AL472" s="308"/>
      <c r="AM472" s="306">
        <v>0</v>
      </c>
      <c r="AN472" s="306"/>
      <c r="AO472" s="306"/>
      <c r="AP472" s="306"/>
      <c r="AQ472" s="306"/>
      <c r="AR472" s="306"/>
      <c r="AS472" s="306">
        <v>0</v>
      </c>
      <c r="AT472" s="306"/>
      <c r="AU472" s="306"/>
      <c r="AV472" s="306"/>
      <c r="AW472" s="306">
        <v>0</v>
      </c>
      <c r="AX472" s="306"/>
      <c r="AY472" s="306"/>
      <c r="AZ472" s="306"/>
      <c r="BA472" s="306">
        <v>0</v>
      </c>
      <c r="BB472" s="306"/>
      <c r="BC472" s="306"/>
      <c r="BD472" s="306"/>
      <c r="BE472" s="306"/>
      <c r="BF472" s="306"/>
      <c r="BG472" s="306"/>
      <c r="BH472" s="311">
        <v>0</v>
      </c>
      <c r="BI472" s="311"/>
      <c r="BJ472" s="311"/>
      <c r="BK472" s="311"/>
      <c r="BN472" s="334"/>
      <c r="BO472" s="334"/>
      <c r="BP472" s="334"/>
      <c r="BQ472" s="334"/>
      <c r="BR472" s="334"/>
      <c r="BS472" s="337"/>
      <c r="BT472" s="337"/>
      <c r="BU472" s="337"/>
    </row>
    <row r="473" spans="1:73" s="250" customFormat="1" ht="5.25" customHeight="1">
      <c r="A473" s="268"/>
      <c r="B473" s="308"/>
      <c r="C473" s="308"/>
      <c r="D473" s="308"/>
      <c r="E473" s="308"/>
      <c r="F473" s="308"/>
      <c r="G473" s="308"/>
      <c r="H473" s="306"/>
      <c r="I473" s="306"/>
      <c r="J473" s="306"/>
      <c r="K473" s="306"/>
      <c r="L473" s="306"/>
      <c r="M473" s="306"/>
      <c r="N473" s="306"/>
      <c r="O473" s="306"/>
      <c r="P473" s="306"/>
      <c r="Q473" s="306"/>
      <c r="R473" s="306"/>
      <c r="S473" s="306"/>
      <c r="T473" s="306"/>
      <c r="U473" s="306"/>
      <c r="V473" s="306"/>
      <c r="W473" s="306"/>
      <c r="X473" s="306"/>
      <c r="Y473" s="306"/>
      <c r="Z473" s="306"/>
      <c r="AA473" s="311"/>
      <c r="AB473" s="311"/>
      <c r="AC473" s="311"/>
      <c r="AF473" s="308"/>
      <c r="AG473" s="308"/>
      <c r="AH473" s="308"/>
      <c r="AI473" s="308"/>
      <c r="AJ473" s="308"/>
      <c r="AK473" s="308"/>
      <c r="AL473" s="308"/>
      <c r="AM473" s="306"/>
      <c r="AN473" s="306"/>
      <c r="AO473" s="306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/>
      <c r="BF473" s="306"/>
      <c r="BG473" s="306"/>
      <c r="BH473" s="311"/>
      <c r="BI473" s="311"/>
      <c r="BJ473" s="311"/>
      <c r="BK473" s="311"/>
      <c r="BN473" s="334" t="s">
        <v>589</v>
      </c>
      <c r="BO473" s="334"/>
      <c r="BP473" s="334"/>
      <c r="BQ473" s="334"/>
      <c r="BR473" s="334"/>
      <c r="BS473" s="337">
        <v>29.999984728790999</v>
      </c>
      <c r="BT473" s="337"/>
      <c r="BU473" s="337"/>
    </row>
    <row r="474" spans="1:73" s="250" customFormat="1" ht="3" customHeight="1">
      <c r="A474" s="268"/>
      <c r="B474" s="308" t="s">
        <v>590</v>
      </c>
      <c r="C474" s="308"/>
      <c r="D474" s="308"/>
      <c r="E474" s="308"/>
      <c r="F474" s="308"/>
      <c r="G474" s="308"/>
      <c r="H474" s="306">
        <v>0</v>
      </c>
      <c r="I474" s="306"/>
      <c r="J474" s="306"/>
      <c r="K474" s="306"/>
      <c r="L474" s="306"/>
      <c r="M474" s="306">
        <v>0</v>
      </c>
      <c r="N474" s="306"/>
      <c r="O474" s="306"/>
      <c r="P474" s="306"/>
      <c r="Q474" s="306">
        <v>0</v>
      </c>
      <c r="R474" s="306"/>
      <c r="S474" s="306"/>
      <c r="T474" s="306"/>
      <c r="U474" s="306">
        <v>0</v>
      </c>
      <c r="V474" s="306"/>
      <c r="W474" s="306"/>
      <c r="X474" s="306"/>
      <c r="Y474" s="306"/>
      <c r="Z474" s="306"/>
      <c r="AA474" s="311">
        <v>0</v>
      </c>
      <c r="AB474" s="311"/>
      <c r="AC474" s="311"/>
      <c r="AF474" s="308" t="s">
        <v>590</v>
      </c>
      <c r="AG474" s="308"/>
      <c r="AH474" s="308"/>
      <c r="AI474" s="308"/>
      <c r="AJ474" s="308"/>
      <c r="AK474" s="308"/>
      <c r="AL474" s="308"/>
      <c r="AM474" s="306">
        <v>0</v>
      </c>
      <c r="AN474" s="306"/>
      <c r="AO474" s="306"/>
      <c r="AP474" s="306"/>
      <c r="AQ474" s="306"/>
      <c r="AR474" s="306"/>
      <c r="AS474" s="306">
        <v>0</v>
      </c>
      <c r="AT474" s="306"/>
      <c r="AU474" s="306"/>
      <c r="AV474" s="306"/>
      <c r="AW474" s="306">
        <v>0</v>
      </c>
      <c r="AX474" s="306"/>
      <c r="AY474" s="306"/>
      <c r="AZ474" s="306"/>
      <c r="BA474" s="306">
        <v>0</v>
      </c>
      <c r="BB474" s="306"/>
      <c r="BC474" s="306"/>
      <c r="BD474" s="306"/>
      <c r="BE474" s="306"/>
      <c r="BF474" s="306"/>
      <c r="BG474" s="306"/>
      <c r="BH474" s="311">
        <v>0</v>
      </c>
      <c r="BI474" s="311"/>
      <c r="BJ474" s="311"/>
      <c r="BK474" s="311"/>
      <c r="BN474" s="334"/>
      <c r="BO474" s="334"/>
      <c r="BP474" s="334"/>
      <c r="BQ474" s="334"/>
      <c r="BR474" s="334"/>
      <c r="BS474" s="337"/>
      <c r="BT474" s="337"/>
      <c r="BU474" s="337"/>
    </row>
    <row r="475" spans="1:73" s="250" customFormat="1" ht="5.25" customHeight="1">
      <c r="A475" s="268"/>
      <c r="B475" s="308"/>
      <c r="C475" s="308"/>
      <c r="D475" s="308"/>
      <c r="E475" s="308"/>
      <c r="F475" s="308"/>
      <c r="G475" s="308"/>
      <c r="H475" s="306"/>
      <c r="I475" s="306"/>
      <c r="J475" s="306"/>
      <c r="K475" s="306"/>
      <c r="L475" s="306"/>
      <c r="M475" s="306"/>
      <c r="N475" s="306"/>
      <c r="O475" s="306"/>
      <c r="P475" s="306"/>
      <c r="Q475" s="306"/>
      <c r="R475" s="306"/>
      <c r="S475" s="306"/>
      <c r="T475" s="306"/>
      <c r="U475" s="306"/>
      <c r="V475" s="306"/>
      <c r="W475" s="306"/>
      <c r="X475" s="306"/>
      <c r="Y475" s="306"/>
      <c r="Z475" s="306"/>
      <c r="AA475" s="311"/>
      <c r="AB475" s="311"/>
      <c r="AC475" s="311"/>
      <c r="AF475" s="308"/>
      <c r="AG475" s="308"/>
      <c r="AH475" s="308"/>
      <c r="AI475" s="308"/>
      <c r="AJ475" s="308"/>
      <c r="AK475" s="308"/>
      <c r="AL475" s="308"/>
      <c r="AM475" s="306"/>
      <c r="AN475" s="306"/>
      <c r="AO475" s="306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/>
      <c r="BF475" s="306"/>
      <c r="BG475" s="306"/>
      <c r="BH475" s="311"/>
      <c r="BI475" s="311"/>
      <c r="BJ475" s="311"/>
      <c r="BK475" s="311"/>
      <c r="BN475" s="346" t="s">
        <v>591</v>
      </c>
      <c r="BO475" s="346"/>
      <c r="BP475" s="346"/>
      <c r="BQ475" s="346"/>
      <c r="BR475" s="346"/>
      <c r="BS475" s="346"/>
      <c r="BT475" s="347">
        <v>1</v>
      </c>
      <c r="BU475" s="347"/>
    </row>
    <row r="476" spans="1:73" s="250" customFormat="1" ht="6" customHeight="1">
      <c r="A476" s="268"/>
      <c r="B476" s="308" t="s">
        <v>549</v>
      </c>
      <c r="C476" s="308"/>
      <c r="D476" s="308"/>
      <c r="E476" s="308"/>
      <c r="F476" s="308"/>
      <c r="G476" s="308"/>
      <c r="H476" s="306">
        <v>0</v>
      </c>
      <c r="I476" s="306"/>
      <c r="J476" s="306"/>
      <c r="K476" s="306"/>
      <c r="L476" s="306"/>
      <c r="M476" s="306">
        <v>-1.2780519075199999</v>
      </c>
      <c r="N476" s="306"/>
      <c r="O476" s="306"/>
      <c r="P476" s="306"/>
      <c r="Q476" s="306">
        <v>0</v>
      </c>
      <c r="R476" s="306"/>
      <c r="S476" s="306"/>
      <c r="T476" s="306"/>
      <c r="U476" s="306">
        <v>-1.2780519075199999</v>
      </c>
      <c r="V476" s="306"/>
      <c r="W476" s="306"/>
      <c r="X476" s="306"/>
      <c r="Y476" s="306"/>
      <c r="Z476" s="306"/>
      <c r="AA476" s="311">
        <v>-4.7715971304521402E-3</v>
      </c>
      <c r="AB476" s="311"/>
      <c r="AC476" s="311"/>
      <c r="AF476" s="308" t="s">
        <v>549</v>
      </c>
      <c r="AG476" s="308"/>
      <c r="AH476" s="308"/>
      <c r="AI476" s="308"/>
      <c r="AJ476" s="308"/>
      <c r="AK476" s="308"/>
      <c r="AL476" s="308"/>
      <c r="AM476" s="306">
        <v>0</v>
      </c>
      <c r="AN476" s="306"/>
      <c r="AO476" s="306"/>
      <c r="AP476" s="306"/>
      <c r="AQ476" s="306"/>
      <c r="AR476" s="306"/>
      <c r="AS476" s="306">
        <v>-803.87410873523993</v>
      </c>
      <c r="AT476" s="306"/>
      <c r="AU476" s="306"/>
      <c r="AV476" s="306"/>
      <c r="AW476" s="306">
        <v>0</v>
      </c>
      <c r="AX476" s="306"/>
      <c r="AY476" s="306"/>
      <c r="AZ476" s="306"/>
      <c r="BA476" s="306">
        <v>-803.87410873523993</v>
      </c>
      <c r="BB476" s="306"/>
      <c r="BC476" s="306"/>
      <c r="BD476" s="306"/>
      <c r="BE476" s="306"/>
      <c r="BF476" s="306"/>
      <c r="BG476" s="306"/>
      <c r="BH476" s="311">
        <v>22.795542600499601</v>
      </c>
      <c r="BI476" s="311"/>
      <c r="BJ476" s="311"/>
      <c r="BK476" s="311"/>
      <c r="BN476" s="346"/>
      <c r="BO476" s="346"/>
      <c r="BP476" s="346"/>
      <c r="BQ476" s="346"/>
      <c r="BR476" s="346"/>
      <c r="BS476" s="346"/>
      <c r="BT476" s="347"/>
      <c r="BU476" s="347"/>
    </row>
    <row r="477" spans="1:73" s="250" customFormat="1" ht="1.5" customHeight="1">
      <c r="A477" s="268"/>
      <c r="B477" s="308"/>
      <c r="C477" s="308"/>
      <c r="D477" s="308"/>
      <c r="E477" s="308"/>
      <c r="F477" s="308"/>
      <c r="G477" s="308"/>
      <c r="H477" s="306"/>
      <c r="I477" s="306"/>
      <c r="J477" s="306"/>
      <c r="K477" s="306"/>
      <c r="L477" s="306"/>
      <c r="M477" s="306"/>
      <c r="N477" s="306"/>
      <c r="O477" s="306"/>
      <c r="P477" s="306"/>
      <c r="Q477" s="306"/>
      <c r="R477" s="306"/>
      <c r="S477" s="306"/>
      <c r="T477" s="306"/>
      <c r="U477" s="306"/>
      <c r="V477" s="306"/>
      <c r="W477" s="306"/>
      <c r="X477" s="306"/>
      <c r="Y477" s="306"/>
      <c r="Z477" s="306"/>
      <c r="AA477" s="311"/>
      <c r="AB477" s="311"/>
      <c r="AC477" s="311"/>
      <c r="AF477" s="308"/>
      <c r="AG477" s="308"/>
      <c r="AH477" s="308"/>
      <c r="AI477" s="308"/>
      <c r="AJ477" s="308"/>
      <c r="AK477" s="308"/>
      <c r="AL477" s="308"/>
      <c r="AM477" s="306"/>
      <c r="AN477" s="306"/>
      <c r="AO477" s="306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/>
      <c r="BF477" s="306"/>
      <c r="BG477" s="306"/>
      <c r="BH477" s="311"/>
      <c r="BI477" s="311"/>
      <c r="BJ477" s="311"/>
      <c r="BK477" s="311"/>
    </row>
    <row r="478" spans="1:73" s="250" customFormat="1" ht="6.75" customHeight="1">
      <c r="A478" s="268"/>
      <c r="B478" s="308" t="s">
        <v>592</v>
      </c>
      <c r="C478" s="308"/>
      <c r="D478" s="308"/>
      <c r="E478" s="308"/>
      <c r="F478" s="308"/>
      <c r="G478" s="308"/>
      <c r="H478" s="306">
        <v>0</v>
      </c>
      <c r="I478" s="306"/>
      <c r="J478" s="306"/>
      <c r="K478" s="306"/>
      <c r="L478" s="306"/>
      <c r="M478" s="306">
        <v>0</v>
      </c>
      <c r="N478" s="306"/>
      <c r="O478" s="306"/>
      <c r="P478" s="306"/>
      <c r="Q478" s="306">
        <v>0</v>
      </c>
      <c r="R478" s="306"/>
      <c r="S478" s="306"/>
      <c r="T478" s="306"/>
      <c r="U478" s="306">
        <v>0</v>
      </c>
      <c r="V478" s="306"/>
      <c r="W478" s="306"/>
      <c r="X478" s="306"/>
      <c r="Y478" s="306"/>
      <c r="Z478" s="306"/>
      <c r="AA478" s="311">
        <v>0</v>
      </c>
      <c r="AB478" s="311"/>
      <c r="AC478" s="311"/>
      <c r="AF478" s="308" t="s">
        <v>592</v>
      </c>
      <c r="AG478" s="308"/>
      <c r="AH478" s="308"/>
      <c r="AI478" s="308"/>
      <c r="AJ478" s="308"/>
      <c r="AK478" s="308"/>
      <c r="AL478" s="308"/>
      <c r="AM478" s="306">
        <v>0</v>
      </c>
      <c r="AN478" s="306"/>
      <c r="AO478" s="306"/>
      <c r="AP478" s="306"/>
      <c r="AQ478" s="306"/>
      <c r="AR478" s="306"/>
      <c r="AS478" s="306">
        <v>0</v>
      </c>
      <c r="AT478" s="306"/>
      <c r="AU478" s="306"/>
      <c r="AV478" s="306"/>
      <c r="AW478" s="306">
        <v>0</v>
      </c>
      <c r="AX478" s="306"/>
      <c r="AY478" s="306"/>
      <c r="AZ478" s="306"/>
      <c r="BA478" s="306">
        <v>0</v>
      </c>
      <c r="BB478" s="306"/>
      <c r="BC478" s="306"/>
      <c r="BD478" s="306"/>
      <c r="BE478" s="306"/>
      <c r="BF478" s="306"/>
      <c r="BG478" s="306"/>
      <c r="BH478" s="311">
        <v>0</v>
      </c>
      <c r="BI478" s="311"/>
      <c r="BJ478" s="311"/>
      <c r="BK478" s="311"/>
    </row>
    <row r="479" spans="1:73" s="250" customFormat="1" ht="1.5" customHeight="1">
      <c r="A479" s="268"/>
      <c r="B479" s="308"/>
      <c r="C479" s="308"/>
      <c r="D479" s="308"/>
      <c r="E479" s="308"/>
      <c r="F479" s="308"/>
      <c r="G479" s="308"/>
      <c r="H479" s="306"/>
      <c r="I479" s="306"/>
      <c r="J479" s="306"/>
      <c r="K479" s="306"/>
      <c r="L479" s="306"/>
      <c r="M479" s="306"/>
      <c r="N479" s="306"/>
      <c r="O479" s="306"/>
      <c r="P479" s="306"/>
      <c r="Q479" s="306"/>
      <c r="R479" s="306"/>
      <c r="S479" s="306"/>
      <c r="T479" s="306"/>
      <c r="U479" s="306"/>
      <c r="V479" s="306"/>
      <c r="W479" s="306"/>
      <c r="X479" s="306"/>
      <c r="Y479" s="306"/>
      <c r="Z479" s="306"/>
      <c r="AA479" s="311"/>
      <c r="AB479" s="311"/>
      <c r="AC479" s="311"/>
      <c r="AF479" s="308"/>
      <c r="AG479" s="308"/>
      <c r="AH479" s="308"/>
      <c r="AI479" s="308"/>
      <c r="AJ479" s="308"/>
      <c r="AK479" s="308"/>
      <c r="AL479" s="308"/>
      <c r="AM479" s="306"/>
      <c r="AN479" s="306"/>
      <c r="AO479" s="306"/>
      <c r="AP479" s="306"/>
      <c r="AQ479" s="306"/>
      <c r="AR479" s="306"/>
      <c r="AS479" s="306"/>
      <c r="AT479" s="306"/>
      <c r="AU479" s="306"/>
      <c r="AV479" s="306"/>
      <c r="AW479" s="306"/>
      <c r="AX479" s="306"/>
      <c r="AY479" s="306"/>
      <c r="AZ479" s="306"/>
      <c r="BA479" s="306"/>
      <c r="BB479" s="306"/>
      <c r="BC479" s="306"/>
      <c r="BD479" s="306"/>
      <c r="BE479" s="306"/>
      <c r="BF479" s="306"/>
      <c r="BG479" s="306"/>
      <c r="BH479" s="311"/>
      <c r="BI479" s="311"/>
      <c r="BJ479" s="311"/>
      <c r="BK479" s="311"/>
      <c r="BN479" s="320" t="s">
        <v>593</v>
      </c>
      <c r="BO479" s="320"/>
      <c r="BP479" s="320"/>
      <c r="BQ479" s="320"/>
      <c r="BR479" s="320"/>
      <c r="BS479" s="320"/>
      <c r="BT479" s="320"/>
      <c r="BU479" s="320"/>
    </row>
    <row r="480" spans="1:73" s="250" customFormat="1" ht="7.5" customHeight="1">
      <c r="A480" s="268"/>
      <c r="B480" s="308" t="s">
        <v>594</v>
      </c>
      <c r="C480" s="308"/>
      <c r="D480" s="308"/>
      <c r="E480" s="308"/>
      <c r="F480" s="308"/>
      <c r="G480" s="308"/>
      <c r="H480" s="306">
        <v>0</v>
      </c>
      <c r="I480" s="306"/>
      <c r="J480" s="306"/>
      <c r="K480" s="306"/>
      <c r="L480" s="306"/>
      <c r="M480" s="306">
        <v>0</v>
      </c>
      <c r="N480" s="306"/>
      <c r="O480" s="306"/>
      <c r="P480" s="306"/>
      <c r="Q480" s="306">
        <v>0</v>
      </c>
      <c r="R480" s="306"/>
      <c r="S480" s="306"/>
      <c r="T480" s="306"/>
      <c r="U480" s="306">
        <v>0</v>
      </c>
      <c r="V480" s="306"/>
      <c r="W480" s="306"/>
      <c r="X480" s="306"/>
      <c r="Y480" s="306"/>
      <c r="Z480" s="306"/>
      <c r="AA480" s="311">
        <v>0</v>
      </c>
      <c r="AB480" s="311"/>
      <c r="AC480" s="311"/>
      <c r="AF480" s="308" t="s">
        <v>594</v>
      </c>
      <c r="AG480" s="308"/>
      <c r="AH480" s="308"/>
      <c r="AI480" s="308"/>
      <c r="AJ480" s="308"/>
      <c r="AK480" s="308"/>
      <c r="AL480" s="308"/>
      <c r="AM480" s="306">
        <v>0</v>
      </c>
      <c r="AN480" s="306"/>
      <c r="AO480" s="306"/>
      <c r="AP480" s="306"/>
      <c r="AQ480" s="306"/>
      <c r="AR480" s="306"/>
      <c r="AS480" s="306">
        <v>0</v>
      </c>
      <c r="AT480" s="306"/>
      <c r="AU480" s="306"/>
      <c r="AV480" s="306"/>
      <c r="AW480" s="306">
        <v>0</v>
      </c>
      <c r="AX480" s="306"/>
      <c r="AY480" s="306"/>
      <c r="AZ480" s="306"/>
      <c r="BA480" s="306">
        <v>0</v>
      </c>
      <c r="BB480" s="306"/>
      <c r="BC480" s="306"/>
      <c r="BD480" s="306"/>
      <c r="BE480" s="306"/>
      <c r="BF480" s="306"/>
      <c r="BG480" s="306"/>
      <c r="BH480" s="311">
        <v>0</v>
      </c>
      <c r="BI480" s="311"/>
      <c r="BJ480" s="311"/>
      <c r="BK480" s="311"/>
      <c r="BN480" s="320"/>
      <c r="BO480" s="320"/>
      <c r="BP480" s="320"/>
      <c r="BQ480" s="320"/>
      <c r="BR480" s="320"/>
      <c r="BS480" s="320"/>
      <c r="BT480" s="320"/>
      <c r="BU480" s="320"/>
    </row>
    <row r="481" spans="1:73" s="250" customFormat="1" ht="2.25" customHeight="1">
      <c r="A481" s="268"/>
      <c r="B481" s="308" t="s">
        <v>595</v>
      </c>
      <c r="C481" s="308"/>
      <c r="D481" s="308"/>
      <c r="E481" s="308"/>
      <c r="F481" s="308"/>
      <c r="G481" s="308"/>
      <c r="H481" s="306">
        <v>0</v>
      </c>
      <c r="I481" s="306"/>
      <c r="J481" s="306"/>
      <c r="K481" s="306"/>
      <c r="L481" s="306"/>
      <c r="M481" s="306">
        <v>-1321.8510152674999</v>
      </c>
      <c r="N481" s="306"/>
      <c r="O481" s="306"/>
      <c r="P481" s="306"/>
      <c r="Q481" s="306">
        <v>0</v>
      </c>
      <c r="R481" s="306"/>
      <c r="S481" s="306"/>
      <c r="T481" s="306"/>
      <c r="U481" s="306">
        <v>-1321.8510152674999</v>
      </c>
      <c r="V481" s="306"/>
      <c r="W481" s="306"/>
      <c r="X481" s="306"/>
      <c r="Y481" s="306"/>
      <c r="Z481" s="306"/>
      <c r="AA481" s="311">
        <v>-4.9351207679621902</v>
      </c>
      <c r="AB481" s="311"/>
      <c r="AC481" s="311"/>
      <c r="AF481" s="308" t="s">
        <v>595</v>
      </c>
      <c r="AG481" s="308"/>
      <c r="AH481" s="308"/>
      <c r="AI481" s="308"/>
      <c r="AJ481" s="308"/>
      <c r="AK481" s="308"/>
      <c r="AL481" s="308"/>
      <c r="AM481" s="306">
        <v>0</v>
      </c>
      <c r="AN481" s="306"/>
      <c r="AO481" s="306"/>
      <c r="AP481" s="306"/>
      <c r="AQ481" s="306"/>
      <c r="AR481" s="306"/>
      <c r="AS481" s="306">
        <v>-0.19094346632</v>
      </c>
      <c r="AT481" s="306"/>
      <c r="AU481" s="306"/>
      <c r="AV481" s="306"/>
      <c r="AW481" s="306">
        <v>0</v>
      </c>
      <c r="AX481" s="306"/>
      <c r="AY481" s="306"/>
      <c r="AZ481" s="306"/>
      <c r="BA481" s="306">
        <v>-0.19094346632</v>
      </c>
      <c r="BB481" s="306"/>
      <c r="BC481" s="306"/>
      <c r="BD481" s="306"/>
      <c r="BE481" s="306"/>
      <c r="BF481" s="306"/>
      <c r="BG481" s="306"/>
      <c r="BH481" s="311">
        <v>5.4146039454272196E-3</v>
      </c>
      <c r="BI481" s="311"/>
      <c r="BJ481" s="311"/>
      <c r="BK481" s="311"/>
      <c r="BN481" s="320"/>
      <c r="BO481" s="320"/>
      <c r="BP481" s="320"/>
      <c r="BQ481" s="320"/>
      <c r="BR481" s="320"/>
      <c r="BS481" s="320"/>
      <c r="BT481" s="320"/>
      <c r="BU481" s="320"/>
    </row>
    <row r="482" spans="1:73" s="250" customFormat="1" ht="6" customHeight="1">
      <c r="A482" s="268"/>
      <c r="B482" s="308"/>
      <c r="C482" s="308"/>
      <c r="D482" s="308"/>
      <c r="E482" s="308"/>
      <c r="F482" s="308"/>
      <c r="G482" s="308"/>
      <c r="H482" s="306"/>
      <c r="I482" s="306"/>
      <c r="J482" s="306"/>
      <c r="K482" s="306"/>
      <c r="L482" s="306"/>
      <c r="M482" s="306"/>
      <c r="N482" s="306"/>
      <c r="O482" s="306"/>
      <c r="P482" s="306"/>
      <c r="Q482" s="306"/>
      <c r="R482" s="306"/>
      <c r="S482" s="306"/>
      <c r="T482" s="306"/>
      <c r="U482" s="306"/>
      <c r="V482" s="306"/>
      <c r="W482" s="306"/>
      <c r="X482" s="306"/>
      <c r="Y482" s="306"/>
      <c r="Z482" s="306"/>
      <c r="AA482" s="311"/>
      <c r="AB482" s="311"/>
      <c r="AC482" s="311"/>
      <c r="AF482" s="308"/>
      <c r="AG482" s="308"/>
      <c r="AH482" s="308"/>
      <c r="AI482" s="308"/>
      <c r="AJ482" s="308"/>
      <c r="AK482" s="308"/>
      <c r="AL482" s="308"/>
      <c r="AM482" s="306"/>
      <c r="AN482" s="306"/>
      <c r="AO482" s="306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6"/>
      <c r="BH482" s="311"/>
      <c r="BI482" s="311"/>
      <c r="BJ482" s="311"/>
      <c r="BK482" s="311"/>
      <c r="BN482" s="334" t="s">
        <v>575</v>
      </c>
      <c r="BO482" s="334"/>
      <c r="BP482" s="334"/>
      <c r="BQ482" s="334"/>
      <c r="BR482" s="334"/>
      <c r="BS482" s="337">
        <v>1248.74914565625</v>
      </c>
      <c r="BT482" s="337"/>
      <c r="BU482" s="337"/>
    </row>
    <row r="483" spans="1:73" s="250" customFormat="1" ht="2.25" customHeight="1">
      <c r="A483" s="268"/>
      <c r="B483" s="308" t="s">
        <v>596</v>
      </c>
      <c r="C483" s="308"/>
      <c r="D483" s="308"/>
      <c r="E483" s="308"/>
      <c r="F483" s="308"/>
      <c r="G483" s="308"/>
      <c r="H483" s="306">
        <v>0</v>
      </c>
      <c r="I483" s="306"/>
      <c r="J483" s="306"/>
      <c r="K483" s="306"/>
      <c r="L483" s="306"/>
      <c r="M483" s="306">
        <v>0</v>
      </c>
      <c r="N483" s="306"/>
      <c r="O483" s="306"/>
      <c r="P483" s="306"/>
      <c r="Q483" s="306">
        <v>0</v>
      </c>
      <c r="R483" s="306"/>
      <c r="S483" s="306"/>
      <c r="T483" s="306"/>
      <c r="U483" s="306">
        <v>0</v>
      </c>
      <c r="V483" s="306"/>
      <c r="W483" s="306"/>
      <c r="X483" s="306"/>
      <c r="Y483" s="306"/>
      <c r="Z483" s="306"/>
      <c r="AA483" s="311">
        <v>0</v>
      </c>
      <c r="AB483" s="311"/>
      <c r="AC483" s="311"/>
      <c r="AF483" s="308" t="s">
        <v>596</v>
      </c>
      <c r="AG483" s="308"/>
      <c r="AH483" s="308"/>
      <c r="AI483" s="308"/>
      <c r="AJ483" s="308"/>
      <c r="AK483" s="308"/>
      <c r="AL483" s="308"/>
      <c r="AM483" s="306">
        <v>0</v>
      </c>
      <c r="AN483" s="306"/>
      <c r="AO483" s="306"/>
      <c r="AP483" s="306"/>
      <c r="AQ483" s="306"/>
      <c r="AR483" s="306"/>
      <c r="AS483" s="306">
        <v>0</v>
      </c>
      <c r="AT483" s="306"/>
      <c r="AU483" s="306"/>
      <c r="AV483" s="306"/>
      <c r="AW483" s="306">
        <v>0</v>
      </c>
      <c r="AX483" s="306"/>
      <c r="AY483" s="306"/>
      <c r="AZ483" s="306"/>
      <c r="BA483" s="306">
        <v>0</v>
      </c>
      <c r="BB483" s="306"/>
      <c r="BC483" s="306"/>
      <c r="BD483" s="306"/>
      <c r="BE483" s="306"/>
      <c r="BF483" s="306"/>
      <c r="BG483" s="306"/>
      <c r="BH483" s="311">
        <v>0</v>
      </c>
      <c r="BI483" s="311"/>
      <c r="BJ483" s="311"/>
      <c r="BK483" s="311"/>
      <c r="BN483" s="334"/>
      <c r="BO483" s="334"/>
      <c r="BP483" s="334"/>
      <c r="BQ483" s="334"/>
      <c r="BR483" s="334"/>
      <c r="BS483" s="337"/>
      <c r="BT483" s="337"/>
      <c r="BU483" s="337"/>
    </row>
    <row r="484" spans="1:73" s="250" customFormat="1" ht="5.25" customHeight="1">
      <c r="A484" s="268"/>
      <c r="B484" s="308"/>
      <c r="C484" s="308"/>
      <c r="D484" s="308"/>
      <c r="E484" s="308"/>
      <c r="F484" s="308"/>
      <c r="G484" s="308"/>
      <c r="H484" s="306"/>
      <c r="I484" s="306"/>
      <c r="J484" s="306"/>
      <c r="K484" s="306"/>
      <c r="L484" s="306"/>
      <c r="M484" s="306"/>
      <c r="N484" s="306"/>
      <c r="O484" s="306"/>
      <c r="P484" s="306"/>
      <c r="Q484" s="306"/>
      <c r="R484" s="306"/>
      <c r="S484" s="306"/>
      <c r="T484" s="306"/>
      <c r="U484" s="306"/>
      <c r="V484" s="306"/>
      <c r="W484" s="306"/>
      <c r="X484" s="306"/>
      <c r="Y484" s="306"/>
      <c r="Z484" s="306"/>
      <c r="AA484" s="311"/>
      <c r="AB484" s="311"/>
      <c r="AC484" s="311"/>
      <c r="AF484" s="308"/>
      <c r="AG484" s="308"/>
      <c r="AH484" s="308"/>
      <c r="AI484" s="308"/>
      <c r="AJ484" s="308"/>
      <c r="AK484" s="308"/>
      <c r="AL484" s="308"/>
      <c r="AM484" s="306"/>
      <c r="AN484" s="306"/>
      <c r="AO484" s="306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/>
      <c r="BF484" s="306"/>
      <c r="BG484" s="306"/>
      <c r="BH484" s="311"/>
      <c r="BI484" s="311"/>
      <c r="BJ484" s="311"/>
      <c r="BK484" s="311"/>
      <c r="BN484" s="334" t="s">
        <v>597</v>
      </c>
      <c r="BO484" s="334"/>
      <c r="BP484" s="334"/>
      <c r="BQ484" s="334"/>
      <c r="BR484" s="334"/>
      <c r="BS484" s="336">
        <v>24.999581462759402</v>
      </c>
      <c r="BT484" s="336"/>
      <c r="BU484" s="336"/>
    </row>
    <row r="485" spans="1:73" s="250" customFormat="1" ht="4.5" customHeight="1">
      <c r="A485" s="268"/>
      <c r="B485" s="308" t="s">
        <v>598</v>
      </c>
      <c r="C485" s="308"/>
      <c r="D485" s="308"/>
      <c r="E485" s="308"/>
      <c r="F485" s="308"/>
      <c r="G485" s="308"/>
      <c r="H485" s="306">
        <v>0</v>
      </c>
      <c r="I485" s="306"/>
      <c r="J485" s="306"/>
      <c r="K485" s="306"/>
      <c r="L485" s="306"/>
      <c r="M485" s="306">
        <v>0</v>
      </c>
      <c r="N485" s="306"/>
      <c r="O485" s="306"/>
      <c r="P485" s="306"/>
      <c r="Q485" s="306">
        <v>0</v>
      </c>
      <c r="R485" s="306"/>
      <c r="S485" s="306"/>
      <c r="T485" s="306"/>
      <c r="U485" s="306">
        <v>0</v>
      </c>
      <c r="V485" s="306"/>
      <c r="W485" s="306"/>
      <c r="X485" s="306"/>
      <c r="Y485" s="306"/>
      <c r="Z485" s="306"/>
      <c r="AA485" s="311">
        <v>0</v>
      </c>
      <c r="AB485" s="311"/>
      <c r="AC485" s="311"/>
      <c r="AF485" s="308" t="s">
        <v>598</v>
      </c>
      <c r="AG485" s="308"/>
      <c r="AH485" s="308"/>
      <c r="AI485" s="308"/>
      <c r="AJ485" s="308"/>
      <c r="AK485" s="308"/>
      <c r="AL485" s="308"/>
      <c r="AM485" s="306">
        <v>0</v>
      </c>
      <c r="AN485" s="306"/>
      <c r="AO485" s="306"/>
      <c r="AP485" s="306"/>
      <c r="AQ485" s="306"/>
      <c r="AR485" s="306"/>
      <c r="AS485" s="306">
        <v>0</v>
      </c>
      <c r="AT485" s="306"/>
      <c r="AU485" s="306"/>
      <c r="AV485" s="306"/>
      <c r="AW485" s="306">
        <v>0</v>
      </c>
      <c r="AX485" s="306"/>
      <c r="AY485" s="306"/>
      <c r="AZ485" s="306"/>
      <c r="BA485" s="306">
        <v>0</v>
      </c>
      <c r="BB485" s="306"/>
      <c r="BC485" s="306"/>
      <c r="BD485" s="306"/>
      <c r="BE485" s="306"/>
      <c r="BF485" s="306"/>
      <c r="BG485" s="306"/>
      <c r="BH485" s="311">
        <v>0</v>
      </c>
      <c r="BI485" s="311"/>
      <c r="BJ485" s="311"/>
      <c r="BK485" s="311"/>
      <c r="BN485" s="334"/>
      <c r="BO485" s="334"/>
      <c r="BP485" s="334"/>
      <c r="BQ485" s="334"/>
      <c r="BR485" s="334"/>
      <c r="BS485" s="336"/>
      <c r="BT485" s="336"/>
      <c r="BU485" s="336"/>
    </row>
    <row r="486" spans="1:73" s="250" customFormat="1" ht="3.75" customHeight="1">
      <c r="A486" s="268"/>
      <c r="B486" s="308"/>
      <c r="C486" s="308"/>
      <c r="D486" s="308"/>
      <c r="E486" s="308"/>
      <c r="F486" s="308"/>
      <c r="G486" s="308"/>
      <c r="H486" s="306"/>
      <c r="I486" s="306"/>
      <c r="J486" s="306"/>
      <c r="K486" s="306"/>
      <c r="L486" s="306"/>
      <c r="M486" s="306"/>
      <c r="N486" s="306"/>
      <c r="O486" s="306"/>
      <c r="P486" s="306"/>
      <c r="Q486" s="306"/>
      <c r="R486" s="306"/>
      <c r="S486" s="306"/>
      <c r="T486" s="306"/>
      <c r="U486" s="306"/>
      <c r="V486" s="306"/>
      <c r="W486" s="306"/>
      <c r="X486" s="306"/>
      <c r="Y486" s="306"/>
      <c r="Z486" s="306"/>
      <c r="AA486" s="311"/>
      <c r="AB486" s="311"/>
      <c r="AC486" s="311"/>
      <c r="AF486" s="308"/>
      <c r="AG486" s="308"/>
      <c r="AH486" s="308"/>
      <c r="AI486" s="308"/>
      <c r="AJ486" s="308"/>
      <c r="AK486" s="308"/>
      <c r="AL486" s="308"/>
      <c r="AM486" s="306"/>
      <c r="AN486" s="306"/>
      <c r="AO486" s="306"/>
      <c r="AP486" s="306"/>
      <c r="AQ486" s="306"/>
      <c r="AR486" s="306"/>
      <c r="AS486" s="306"/>
      <c r="AT486" s="306"/>
      <c r="AU486" s="306"/>
      <c r="AV486" s="306"/>
      <c r="AW486" s="306"/>
      <c r="AX486" s="306"/>
      <c r="AY486" s="306"/>
      <c r="AZ486" s="306"/>
      <c r="BA486" s="306"/>
      <c r="BB486" s="306"/>
      <c r="BC486" s="306"/>
      <c r="BD486" s="306"/>
      <c r="BE486" s="306"/>
      <c r="BF486" s="306"/>
      <c r="BG486" s="306"/>
      <c r="BH486" s="311"/>
      <c r="BI486" s="311"/>
      <c r="BJ486" s="311"/>
      <c r="BK486" s="311"/>
      <c r="BN486" s="334" t="s">
        <v>581</v>
      </c>
      <c r="BO486" s="334"/>
      <c r="BP486" s="334"/>
      <c r="BQ486" s="334"/>
      <c r="BR486" s="334"/>
      <c r="BS486" s="337">
        <v>0</v>
      </c>
      <c r="BT486" s="337"/>
      <c r="BU486" s="337"/>
    </row>
    <row r="487" spans="1:73" s="250" customFormat="1" ht="4.5" customHeight="1">
      <c r="A487" s="268"/>
      <c r="B487" s="308" t="s">
        <v>599</v>
      </c>
      <c r="C487" s="308"/>
      <c r="D487" s="308"/>
      <c r="E487" s="308"/>
      <c r="F487" s="308"/>
      <c r="G487" s="308"/>
      <c r="H487" s="306">
        <v>0</v>
      </c>
      <c r="I487" s="306"/>
      <c r="J487" s="306"/>
      <c r="K487" s="306"/>
      <c r="L487" s="306"/>
      <c r="M487" s="306">
        <v>-1688.2134183573198</v>
      </c>
      <c r="N487" s="306"/>
      <c r="O487" s="306"/>
      <c r="P487" s="306"/>
      <c r="Q487" s="306">
        <v>0</v>
      </c>
      <c r="R487" s="306"/>
      <c r="S487" s="306"/>
      <c r="T487" s="306"/>
      <c r="U487" s="306">
        <v>-1688.2134183573198</v>
      </c>
      <c r="V487" s="306"/>
      <c r="W487" s="306"/>
      <c r="X487" s="306"/>
      <c r="Y487" s="306"/>
      <c r="Z487" s="306"/>
      <c r="AA487" s="311">
        <v>-6.3029320289939204</v>
      </c>
      <c r="AB487" s="311"/>
      <c r="AC487" s="311"/>
      <c r="AF487" s="308" t="s">
        <v>599</v>
      </c>
      <c r="AG487" s="308"/>
      <c r="AH487" s="308"/>
      <c r="AI487" s="308"/>
      <c r="AJ487" s="308"/>
      <c r="AK487" s="308"/>
      <c r="AL487" s="308"/>
      <c r="AM487" s="306">
        <v>0</v>
      </c>
      <c r="AN487" s="306"/>
      <c r="AO487" s="306"/>
      <c r="AP487" s="306"/>
      <c r="AQ487" s="306"/>
      <c r="AR487" s="306"/>
      <c r="AS487" s="306">
        <v>-66.811890009459987</v>
      </c>
      <c r="AT487" s="306"/>
      <c r="AU487" s="306"/>
      <c r="AV487" s="306"/>
      <c r="AW487" s="306">
        <v>0</v>
      </c>
      <c r="AX487" s="306"/>
      <c r="AY487" s="306"/>
      <c r="AZ487" s="306"/>
      <c r="BA487" s="306">
        <v>-66.811890009459987</v>
      </c>
      <c r="BB487" s="306"/>
      <c r="BC487" s="306"/>
      <c r="BD487" s="306"/>
      <c r="BE487" s="306"/>
      <c r="BF487" s="306"/>
      <c r="BG487" s="306"/>
      <c r="BH487" s="311">
        <v>1.8945917879190599</v>
      </c>
      <c r="BI487" s="311"/>
      <c r="BJ487" s="311"/>
      <c r="BK487" s="311"/>
      <c r="BN487" s="334"/>
      <c r="BO487" s="334"/>
      <c r="BP487" s="334"/>
      <c r="BQ487" s="334"/>
      <c r="BR487" s="334"/>
      <c r="BS487" s="337"/>
      <c r="BT487" s="337"/>
      <c r="BU487" s="337"/>
    </row>
    <row r="488" spans="1:73" s="250" customFormat="1" ht="2.25" customHeight="1">
      <c r="A488" s="268"/>
      <c r="B488" s="308"/>
      <c r="C488" s="308"/>
      <c r="D488" s="308"/>
      <c r="E488" s="308"/>
      <c r="F488" s="308"/>
      <c r="G488" s="308"/>
      <c r="H488" s="306"/>
      <c r="I488" s="306"/>
      <c r="J488" s="306"/>
      <c r="K488" s="306"/>
      <c r="L488" s="306"/>
      <c r="M488" s="306"/>
      <c r="N488" s="306"/>
      <c r="O488" s="306"/>
      <c r="P488" s="306"/>
      <c r="Q488" s="306"/>
      <c r="R488" s="306"/>
      <c r="S488" s="306"/>
      <c r="T488" s="306"/>
      <c r="U488" s="306"/>
      <c r="V488" s="306"/>
      <c r="W488" s="306"/>
      <c r="X488" s="306"/>
      <c r="Y488" s="306"/>
      <c r="Z488" s="306"/>
      <c r="AA488" s="311"/>
      <c r="AB488" s="311"/>
      <c r="AC488" s="311"/>
      <c r="AF488" s="308"/>
      <c r="AG488" s="308"/>
      <c r="AH488" s="308"/>
      <c r="AI488" s="308"/>
      <c r="AJ488" s="308"/>
      <c r="AK488" s="308"/>
      <c r="AL488" s="308"/>
      <c r="AM488" s="306"/>
      <c r="AN488" s="306"/>
      <c r="AO488" s="306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6"/>
      <c r="BH488" s="311"/>
      <c r="BI488" s="311"/>
      <c r="BJ488" s="311"/>
      <c r="BK488" s="311"/>
      <c r="BS488" s="337"/>
      <c r="BT488" s="337"/>
      <c r="BU488" s="337"/>
    </row>
    <row r="489" spans="1:73" s="250" customFormat="1" ht="1.5" customHeight="1">
      <c r="A489" s="268"/>
      <c r="B489" s="308"/>
      <c r="C489" s="308"/>
      <c r="D489" s="308"/>
      <c r="E489" s="308"/>
      <c r="F489" s="308"/>
      <c r="G489" s="308"/>
      <c r="H489" s="306"/>
      <c r="I489" s="306"/>
      <c r="J489" s="306"/>
      <c r="K489" s="306"/>
      <c r="L489" s="306"/>
      <c r="M489" s="306"/>
      <c r="N489" s="306"/>
      <c r="O489" s="306"/>
      <c r="P489" s="306"/>
      <c r="Q489" s="306"/>
      <c r="R489" s="306"/>
      <c r="S489" s="306"/>
      <c r="T489" s="306"/>
      <c r="U489" s="306"/>
      <c r="V489" s="306"/>
      <c r="W489" s="306"/>
      <c r="X489" s="306"/>
      <c r="Y489" s="306"/>
      <c r="Z489" s="306"/>
      <c r="AA489" s="311"/>
      <c r="AB489" s="311"/>
      <c r="AC489" s="311"/>
      <c r="AF489" s="308"/>
      <c r="AG489" s="308"/>
      <c r="AH489" s="308"/>
      <c r="AI489" s="308"/>
      <c r="AJ489" s="308"/>
      <c r="AK489" s="308"/>
      <c r="AL489" s="308"/>
      <c r="AM489" s="306"/>
      <c r="AN489" s="306"/>
      <c r="AO489" s="306"/>
      <c r="AP489" s="306"/>
      <c r="AQ489" s="306"/>
      <c r="AR489" s="306"/>
      <c r="AS489" s="306"/>
      <c r="AT489" s="306"/>
      <c r="AU489" s="306"/>
      <c r="AV489" s="306"/>
      <c r="AW489" s="306"/>
      <c r="AX489" s="306"/>
      <c r="AY489" s="306"/>
      <c r="AZ489" s="306"/>
      <c r="BA489" s="306"/>
      <c r="BB489" s="306"/>
      <c r="BC489" s="306"/>
      <c r="BD489" s="306"/>
      <c r="BE489" s="306"/>
      <c r="BF489" s="306"/>
      <c r="BG489" s="306"/>
      <c r="BH489" s="311"/>
      <c r="BI489" s="311"/>
      <c r="BJ489" s="311"/>
      <c r="BK489" s="311"/>
      <c r="BN489" s="334" t="s">
        <v>583</v>
      </c>
      <c r="BO489" s="334"/>
      <c r="BP489" s="334"/>
      <c r="BQ489" s="334"/>
      <c r="BR489" s="334"/>
      <c r="BS489" s="337">
        <v>665.99996812597658</v>
      </c>
      <c r="BT489" s="337"/>
      <c r="BU489" s="337"/>
    </row>
    <row r="490" spans="1:73" s="250" customFormat="1" ht="7.5" customHeight="1">
      <c r="A490" s="268"/>
      <c r="B490" s="308" t="s">
        <v>600</v>
      </c>
      <c r="C490" s="308"/>
      <c r="D490" s="308"/>
      <c r="E490" s="308"/>
      <c r="F490" s="308"/>
      <c r="G490" s="308"/>
      <c r="H490" s="306">
        <v>0</v>
      </c>
      <c r="I490" s="306"/>
      <c r="J490" s="306"/>
      <c r="K490" s="306"/>
      <c r="L490" s="306"/>
      <c r="M490" s="306">
        <v>0</v>
      </c>
      <c r="N490" s="306"/>
      <c r="O490" s="306"/>
      <c r="P490" s="306"/>
      <c r="Q490" s="306">
        <v>0</v>
      </c>
      <c r="R490" s="306"/>
      <c r="S490" s="306"/>
      <c r="T490" s="306"/>
      <c r="U490" s="306">
        <v>0</v>
      </c>
      <c r="V490" s="306"/>
      <c r="W490" s="306"/>
      <c r="X490" s="306"/>
      <c r="Y490" s="306"/>
      <c r="Z490" s="306"/>
      <c r="AA490" s="311">
        <v>0</v>
      </c>
      <c r="AB490" s="311"/>
      <c r="AC490" s="311"/>
      <c r="AF490" s="308" t="s">
        <v>600</v>
      </c>
      <c r="AG490" s="308"/>
      <c r="AH490" s="308"/>
      <c r="AI490" s="308"/>
      <c r="AJ490" s="308"/>
      <c r="AK490" s="308"/>
      <c r="AL490" s="308"/>
      <c r="AM490" s="306">
        <v>0</v>
      </c>
      <c r="AN490" s="306"/>
      <c r="AO490" s="306"/>
      <c r="AP490" s="306"/>
      <c r="AQ490" s="306"/>
      <c r="AR490" s="306"/>
      <c r="AS490" s="306">
        <v>0</v>
      </c>
      <c r="AT490" s="306"/>
      <c r="AU490" s="306"/>
      <c r="AV490" s="306"/>
      <c r="AW490" s="306">
        <v>0</v>
      </c>
      <c r="AX490" s="306"/>
      <c r="AY490" s="306"/>
      <c r="AZ490" s="306"/>
      <c r="BA490" s="306">
        <v>0</v>
      </c>
      <c r="BB490" s="306"/>
      <c r="BC490" s="306"/>
      <c r="BD490" s="306"/>
      <c r="BE490" s="306"/>
      <c r="BF490" s="306"/>
      <c r="BG490" s="306"/>
      <c r="BH490" s="311">
        <v>0</v>
      </c>
      <c r="BI490" s="311"/>
      <c r="BJ490" s="311"/>
      <c r="BK490" s="311"/>
      <c r="BN490" s="334"/>
      <c r="BO490" s="334"/>
      <c r="BP490" s="334"/>
      <c r="BQ490" s="334"/>
      <c r="BR490" s="334"/>
      <c r="BS490" s="337"/>
      <c r="BT490" s="337"/>
      <c r="BU490" s="337"/>
    </row>
    <row r="491" spans="1:73" s="250" customFormat="1" ht="8.25" customHeight="1">
      <c r="A491" s="268"/>
      <c r="B491" s="308" t="s">
        <v>541</v>
      </c>
      <c r="C491" s="308"/>
      <c r="D491" s="308"/>
      <c r="E491" s="308"/>
      <c r="F491" s="308"/>
      <c r="G491" s="308"/>
      <c r="H491" s="306">
        <v>196.944141132608</v>
      </c>
      <c r="I491" s="306"/>
      <c r="J491" s="306"/>
      <c r="K491" s="306"/>
      <c r="L491" s="306"/>
      <c r="M491" s="306">
        <v>0</v>
      </c>
      <c r="N491" s="306"/>
      <c r="O491" s="306"/>
      <c r="P491" s="306"/>
      <c r="Q491" s="306">
        <v>282.70511606484399</v>
      </c>
      <c r="R491" s="306"/>
      <c r="S491" s="306"/>
      <c r="T491" s="306"/>
      <c r="U491" s="306">
        <v>479.64925719745196</v>
      </c>
      <c r="V491" s="306"/>
      <c r="W491" s="306"/>
      <c r="X491" s="306"/>
      <c r="Y491" s="306"/>
      <c r="Z491" s="306"/>
      <c r="AA491" s="311">
        <v>1.7907668740215399</v>
      </c>
      <c r="AB491" s="311"/>
      <c r="AC491" s="311"/>
      <c r="AF491" s="308" t="s">
        <v>541</v>
      </c>
      <c r="AG491" s="308"/>
      <c r="AH491" s="308"/>
      <c r="AI491" s="308"/>
      <c r="AJ491" s="308"/>
      <c r="AK491" s="308"/>
      <c r="AL491" s="308"/>
      <c r="AM491" s="306">
        <v>-1385.80622587314</v>
      </c>
      <c r="AN491" s="306"/>
      <c r="AO491" s="306"/>
      <c r="AP491" s="306"/>
      <c r="AQ491" s="306"/>
      <c r="AR491" s="306"/>
      <c r="AS491" s="306">
        <v>0</v>
      </c>
      <c r="AT491" s="306"/>
      <c r="AU491" s="306"/>
      <c r="AV491" s="306"/>
      <c r="AW491" s="306">
        <v>0</v>
      </c>
      <c r="AX491" s="306"/>
      <c r="AY491" s="306"/>
      <c r="AZ491" s="306"/>
      <c r="BA491" s="306">
        <v>-1410.3689053957598</v>
      </c>
      <c r="BB491" s="306"/>
      <c r="BC491" s="306"/>
      <c r="BD491" s="306"/>
      <c r="BE491" s="306"/>
      <c r="BF491" s="306"/>
      <c r="BG491" s="306"/>
      <c r="BH491" s="311">
        <v>39.993979301002497</v>
      </c>
      <c r="BI491" s="311"/>
      <c r="BJ491" s="311"/>
      <c r="BK491" s="311"/>
      <c r="BN491" s="314" t="s">
        <v>585</v>
      </c>
      <c r="BO491" s="314"/>
      <c r="BP491" s="314"/>
      <c r="BQ491" s="314"/>
      <c r="BR491" s="314"/>
      <c r="BS491" s="314"/>
      <c r="BT491" s="340">
        <v>663.86376706121257</v>
      </c>
      <c r="BU491" s="340"/>
    </row>
    <row r="492" spans="1:73" s="250" customFormat="1" ht="8.25" customHeight="1">
      <c r="A492" s="268"/>
      <c r="B492" s="325" t="s">
        <v>601</v>
      </c>
      <c r="C492" s="325"/>
      <c r="D492" s="325"/>
      <c r="E492" s="325"/>
      <c r="F492" s="325"/>
      <c r="G492" s="325"/>
      <c r="H492" s="322">
        <v>196.944141132608</v>
      </c>
      <c r="I492" s="322"/>
      <c r="J492" s="322"/>
      <c r="K492" s="322"/>
      <c r="L492" s="322"/>
      <c r="M492" s="322">
        <v>-3011.3424855323401</v>
      </c>
      <c r="N492" s="322"/>
      <c r="O492" s="322"/>
      <c r="P492" s="322"/>
      <c r="Q492" s="326">
        <v>282.70511606484399</v>
      </c>
      <c r="R492" s="326"/>
      <c r="S492" s="326"/>
      <c r="T492" s="326"/>
      <c r="U492" s="322">
        <v>-2531.6932283348879</v>
      </c>
      <c r="V492" s="322"/>
      <c r="W492" s="322"/>
      <c r="X492" s="322"/>
      <c r="Y492" s="322"/>
      <c r="Z492" s="322"/>
      <c r="AA492" s="324" t="s">
        <v>0</v>
      </c>
      <c r="AB492" s="324"/>
      <c r="AC492" s="324"/>
      <c r="AF492" s="325" t="s">
        <v>601</v>
      </c>
      <c r="AG492" s="325"/>
      <c r="AH492" s="325"/>
      <c r="AI492" s="325"/>
      <c r="AJ492" s="325"/>
      <c r="AK492" s="325"/>
      <c r="AL492" s="325"/>
      <c r="AM492" s="322">
        <v>-1385.80622587314</v>
      </c>
      <c r="AN492" s="322"/>
      <c r="AO492" s="322"/>
      <c r="AP492" s="322"/>
      <c r="AQ492" s="322"/>
      <c r="AR492" s="322"/>
      <c r="AS492" s="322">
        <v>-870.87694221102004</v>
      </c>
      <c r="AT492" s="322"/>
      <c r="AU492" s="322"/>
      <c r="AV492" s="322"/>
      <c r="AW492" s="326">
        <v>0</v>
      </c>
      <c r="AX492" s="326"/>
      <c r="AY492" s="326"/>
      <c r="AZ492" s="326"/>
      <c r="BA492" s="322">
        <v>-2281.24584760678</v>
      </c>
      <c r="BB492" s="322"/>
      <c r="BC492" s="322"/>
      <c r="BD492" s="322"/>
      <c r="BE492" s="322"/>
      <c r="BF492" s="322"/>
      <c r="BG492" s="322"/>
      <c r="BH492" s="324" t="s">
        <v>0</v>
      </c>
      <c r="BI492" s="324"/>
      <c r="BJ492" s="324"/>
      <c r="BK492" s="324"/>
      <c r="BN492" s="314" t="s">
        <v>586</v>
      </c>
      <c r="BO492" s="314"/>
      <c r="BP492" s="314"/>
      <c r="BQ492" s="314"/>
      <c r="BR492" s="314"/>
      <c r="BS492" s="314"/>
      <c r="BT492" s="341">
        <v>7.4998706210894701</v>
      </c>
      <c r="BU492" s="341"/>
    </row>
    <row r="493" spans="1:73" s="250" customFormat="1" ht="8.25" customHeight="1">
      <c r="A493" s="268"/>
      <c r="B493" s="308" t="s">
        <v>543</v>
      </c>
      <c r="C493" s="308"/>
      <c r="D493" s="308"/>
      <c r="E493" s="308"/>
      <c r="F493" s="308"/>
      <c r="G493" s="308"/>
      <c r="H493" s="306">
        <v>1050.000260706714</v>
      </c>
      <c r="I493" s="306"/>
      <c r="J493" s="306"/>
      <c r="K493" s="306"/>
      <c r="L493" s="306"/>
      <c r="M493" s="306">
        <v>2380.2911443805156</v>
      </c>
      <c r="N493" s="306"/>
      <c r="O493" s="306"/>
      <c r="P493" s="306"/>
      <c r="Q493" s="306">
        <v>2000.0004936595237</v>
      </c>
      <c r="R493" s="306"/>
      <c r="S493" s="306"/>
      <c r="T493" s="306"/>
      <c r="U493" s="306">
        <v>5430.2918987467538</v>
      </c>
      <c r="V493" s="306"/>
      <c r="W493" s="306"/>
      <c r="X493" s="306"/>
      <c r="Y493" s="306"/>
      <c r="Z493" s="306"/>
      <c r="AA493" s="307">
        <v>20.273953733113199</v>
      </c>
      <c r="AB493" s="307"/>
      <c r="AC493" s="307"/>
      <c r="AF493" s="308" t="s">
        <v>543</v>
      </c>
      <c r="AG493" s="308"/>
      <c r="AH493" s="308"/>
      <c r="AI493" s="308"/>
      <c r="AJ493" s="308"/>
      <c r="AK493" s="308"/>
      <c r="AL493" s="308"/>
      <c r="AM493" s="306">
        <v>0</v>
      </c>
      <c r="AN493" s="306"/>
      <c r="AO493" s="306"/>
      <c r="AP493" s="306"/>
      <c r="AQ493" s="306"/>
      <c r="AR493" s="306"/>
      <c r="AS493" s="306">
        <v>0</v>
      </c>
      <c r="AT493" s="306"/>
      <c r="AU493" s="306"/>
      <c r="AV493" s="306"/>
      <c r="AW493" s="306">
        <v>0</v>
      </c>
      <c r="AX493" s="306"/>
      <c r="AY493" s="306"/>
      <c r="AZ493" s="306"/>
      <c r="BA493" s="306">
        <v>0</v>
      </c>
      <c r="BB493" s="306"/>
      <c r="BC493" s="306"/>
      <c r="BD493" s="306"/>
      <c r="BE493" s="306"/>
      <c r="BF493" s="306"/>
      <c r="BG493" s="306"/>
      <c r="BH493" s="307">
        <v>0</v>
      </c>
      <c r="BI493" s="307"/>
      <c r="BJ493" s="307"/>
      <c r="BK493" s="307"/>
      <c r="BN493" s="334" t="s">
        <v>588</v>
      </c>
      <c r="BO493" s="334"/>
      <c r="BP493" s="334"/>
      <c r="BQ493" s="334"/>
      <c r="BR493" s="334"/>
      <c r="BS493" s="337">
        <v>24.959474058900042</v>
      </c>
      <c r="BT493" s="337"/>
      <c r="BU493" s="337"/>
    </row>
    <row r="494" spans="1:73" s="250" customFormat="1" ht="0.75" customHeight="1">
      <c r="A494" s="268"/>
      <c r="B494" s="308" t="s">
        <v>542</v>
      </c>
      <c r="C494" s="308"/>
      <c r="D494" s="308"/>
      <c r="E494" s="308"/>
      <c r="F494" s="308"/>
      <c r="G494" s="308"/>
      <c r="H494" s="306">
        <v>0</v>
      </c>
      <c r="I494" s="306"/>
      <c r="J494" s="306"/>
      <c r="K494" s="306"/>
      <c r="L494" s="306"/>
      <c r="M494" s="306">
        <v>6157.3163702647671</v>
      </c>
      <c r="N494" s="306"/>
      <c r="O494" s="306"/>
      <c r="P494" s="306"/>
      <c r="Q494" s="306">
        <v>0</v>
      </c>
      <c r="R494" s="306"/>
      <c r="S494" s="306"/>
      <c r="T494" s="306"/>
      <c r="U494" s="306">
        <v>6157.3163702647671</v>
      </c>
      <c r="V494" s="306"/>
      <c r="W494" s="306"/>
      <c r="X494" s="306"/>
      <c r="Y494" s="306"/>
      <c r="Z494" s="306"/>
      <c r="AA494" s="307">
        <v>22.9882940988307</v>
      </c>
      <c r="AB494" s="307"/>
      <c r="AC494" s="307"/>
      <c r="AF494" s="308" t="s">
        <v>542</v>
      </c>
      <c r="AG494" s="308"/>
      <c r="AH494" s="308"/>
      <c r="AI494" s="308"/>
      <c r="AJ494" s="308"/>
      <c r="AK494" s="308"/>
      <c r="AL494" s="308"/>
      <c r="AM494" s="306">
        <v>0</v>
      </c>
      <c r="AN494" s="306"/>
      <c r="AO494" s="306"/>
      <c r="AP494" s="306"/>
      <c r="AQ494" s="306"/>
      <c r="AR494" s="306"/>
      <c r="AS494" s="306">
        <v>0</v>
      </c>
      <c r="AT494" s="306"/>
      <c r="AU494" s="306"/>
      <c r="AV494" s="306"/>
      <c r="AW494" s="306">
        <v>0</v>
      </c>
      <c r="AX494" s="306"/>
      <c r="AY494" s="306"/>
      <c r="AZ494" s="306"/>
      <c r="BA494" s="306">
        <v>0</v>
      </c>
      <c r="BB494" s="306"/>
      <c r="BC494" s="306"/>
      <c r="BD494" s="306"/>
      <c r="BE494" s="306"/>
      <c r="BF494" s="306"/>
      <c r="BG494" s="306"/>
      <c r="BH494" s="307">
        <v>0</v>
      </c>
      <c r="BI494" s="307"/>
      <c r="BJ494" s="307"/>
      <c r="BK494" s="307"/>
      <c r="BN494" s="334"/>
      <c r="BO494" s="334"/>
      <c r="BP494" s="334"/>
      <c r="BQ494" s="334"/>
      <c r="BR494" s="334"/>
      <c r="BS494" s="337"/>
      <c r="BT494" s="337"/>
      <c r="BU494" s="337"/>
    </row>
    <row r="495" spans="1:73" s="250" customFormat="1" ht="7.5" customHeight="1">
      <c r="A495" s="268"/>
      <c r="B495" s="308"/>
      <c r="C495" s="308"/>
      <c r="D495" s="308"/>
      <c r="E495" s="308"/>
      <c r="F495" s="308"/>
      <c r="G495" s="308"/>
      <c r="H495" s="306"/>
      <c r="I495" s="306"/>
      <c r="J495" s="306"/>
      <c r="K495" s="306"/>
      <c r="L495" s="306"/>
      <c r="M495" s="306"/>
      <c r="N495" s="306"/>
      <c r="O495" s="306"/>
      <c r="P495" s="306"/>
      <c r="Q495" s="306"/>
      <c r="R495" s="306"/>
      <c r="S495" s="306"/>
      <c r="T495" s="306"/>
      <c r="U495" s="306"/>
      <c r="V495" s="306"/>
      <c r="W495" s="306"/>
      <c r="X495" s="306"/>
      <c r="Y495" s="306"/>
      <c r="Z495" s="306"/>
      <c r="AA495" s="307"/>
      <c r="AB495" s="307"/>
      <c r="AC495" s="307"/>
      <c r="AF495" s="308"/>
      <c r="AG495" s="308"/>
      <c r="AH495" s="308"/>
      <c r="AI495" s="308"/>
      <c r="AJ495" s="308"/>
      <c r="AK495" s="308"/>
      <c r="AL495" s="308"/>
      <c r="AM495" s="306"/>
      <c r="AN495" s="306"/>
      <c r="AO495" s="306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/>
      <c r="BB495" s="306"/>
      <c r="BC495" s="306"/>
      <c r="BD495" s="306"/>
      <c r="BE495" s="306"/>
      <c r="BF495" s="306"/>
      <c r="BG495" s="306"/>
      <c r="BH495" s="307"/>
      <c r="BI495" s="307"/>
      <c r="BJ495" s="307"/>
      <c r="BK495" s="307"/>
      <c r="BN495" s="346" t="s">
        <v>589</v>
      </c>
      <c r="BO495" s="346"/>
      <c r="BP495" s="346"/>
      <c r="BQ495" s="346"/>
      <c r="BR495" s="346"/>
      <c r="BS495" s="348">
        <v>100</v>
      </c>
      <c r="BT495" s="348"/>
      <c r="BU495" s="348"/>
    </row>
    <row r="496" spans="1:73" s="250" customFormat="1" ht="1.5" customHeight="1">
      <c r="A496" s="268"/>
      <c r="B496" s="308" t="s">
        <v>602</v>
      </c>
      <c r="C496" s="308"/>
      <c r="D496" s="308"/>
      <c r="E496" s="308"/>
      <c r="F496" s="308"/>
      <c r="G496" s="308"/>
      <c r="H496" s="306">
        <v>1800.0001856532078</v>
      </c>
      <c r="I496" s="306"/>
      <c r="J496" s="306"/>
      <c r="K496" s="306"/>
      <c r="L496" s="306"/>
      <c r="M496" s="306">
        <v>1967.9362881927439</v>
      </c>
      <c r="N496" s="306"/>
      <c r="O496" s="306"/>
      <c r="P496" s="306"/>
      <c r="Q496" s="306">
        <v>0</v>
      </c>
      <c r="R496" s="306"/>
      <c r="S496" s="306"/>
      <c r="T496" s="306"/>
      <c r="U496" s="306">
        <v>3767.9364738459517</v>
      </c>
      <c r="V496" s="306"/>
      <c r="W496" s="306"/>
      <c r="X496" s="306"/>
      <c r="Y496" s="306"/>
      <c r="Z496" s="306"/>
      <c r="AA496" s="307">
        <v>14.067562327117701</v>
      </c>
      <c r="AB496" s="307"/>
      <c r="AC496" s="307"/>
      <c r="AF496" s="308" t="s">
        <v>602</v>
      </c>
      <c r="AG496" s="308"/>
      <c r="AH496" s="308"/>
      <c r="AI496" s="308"/>
      <c r="AJ496" s="308"/>
      <c r="AK496" s="308"/>
      <c r="AL496" s="308"/>
      <c r="AM496" s="306">
        <v>270.00002921283794</v>
      </c>
      <c r="AN496" s="306"/>
      <c r="AO496" s="306"/>
      <c r="AP496" s="306"/>
      <c r="AQ496" s="306"/>
      <c r="AR496" s="306"/>
      <c r="AS496" s="306">
        <v>160.88995083027001</v>
      </c>
      <c r="AT496" s="306"/>
      <c r="AU496" s="306"/>
      <c r="AV496" s="306"/>
      <c r="AW496" s="306">
        <v>0</v>
      </c>
      <c r="AX496" s="306"/>
      <c r="AY496" s="306"/>
      <c r="AZ496" s="306"/>
      <c r="BA496" s="306">
        <v>430.88998004310798</v>
      </c>
      <c r="BB496" s="306"/>
      <c r="BC496" s="306"/>
      <c r="BD496" s="306"/>
      <c r="BE496" s="306"/>
      <c r="BF496" s="306"/>
      <c r="BG496" s="306"/>
      <c r="BH496" s="307">
        <v>-12.218792457011601</v>
      </c>
      <c r="BI496" s="307"/>
      <c r="BJ496" s="307"/>
      <c r="BK496" s="307"/>
      <c r="BN496" s="346"/>
      <c r="BO496" s="346"/>
      <c r="BP496" s="346"/>
      <c r="BQ496" s="346"/>
      <c r="BR496" s="346"/>
      <c r="BS496" s="348"/>
      <c r="BT496" s="348"/>
      <c r="BU496" s="348"/>
    </row>
    <row r="497" spans="1:72" s="250" customFormat="1" ht="6.75" customHeight="1">
      <c r="A497" s="268"/>
      <c r="B497" s="308"/>
      <c r="C497" s="308"/>
      <c r="D497" s="308"/>
      <c r="E497" s="308"/>
      <c r="F497" s="308"/>
      <c r="G497" s="308"/>
      <c r="H497" s="306"/>
      <c r="I497" s="306"/>
      <c r="J497" s="306"/>
      <c r="K497" s="306"/>
      <c r="L497" s="306"/>
      <c r="M497" s="306"/>
      <c r="N497" s="306"/>
      <c r="O497" s="306"/>
      <c r="P497" s="306"/>
      <c r="Q497" s="306"/>
      <c r="R497" s="306"/>
      <c r="S497" s="306"/>
      <c r="T497" s="306"/>
      <c r="U497" s="306"/>
      <c r="V497" s="306"/>
      <c r="W497" s="306"/>
      <c r="X497" s="306"/>
      <c r="Y497" s="306"/>
      <c r="Z497" s="306"/>
      <c r="AA497" s="307"/>
      <c r="AB497" s="307"/>
      <c r="AC497" s="307"/>
      <c r="AF497" s="308"/>
      <c r="AG497" s="308"/>
      <c r="AH497" s="308"/>
      <c r="AI497" s="308"/>
      <c r="AJ497" s="308"/>
      <c r="AK497" s="308"/>
      <c r="AL497" s="308"/>
      <c r="AM497" s="306"/>
      <c r="AN497" s="306"/>
      <c r="AO497" s="306"/>
      <c r="AP497" s="306"/>
      <c r="AQ497" s="306"/>
      <c r="AR497" s="306"/>
      <c r="AS497" s="306"/>
      <c r="AT497" s="306"/>
      <c r="AU497" s="306"/>
      <c r="AV497" s="306"/>
      <c r="AW497" s="306"/>
      <c r="AX497" s="306"/>
      <c r="AY497" s="306"/>
      <c r="AZ497" s="306"/>
      <c r="BA497" s="306"/>
      <c r="BB497" s="306"/>
      <c r="BC497" s="306"/>
      <c r="BD497" s="306"/>
      <c r="BE497" s="306"/>
      <c r="BF497" s="306"/>
      <c r="BG497" s="306"/>
      <c r="BH497" s="307"/>
      <c r="BI497" s="307"/>
      <c r="BJ497" s="307"/>
      <c r="BK497" s="307"/>
    </row>
    <row r="498" spans="1:72" s="250" customFormat="1" ht="2.25" customHeight="1">
      <c r="A498" s="268"/>
      <c r="B498" s="325" t="s">
        <v>603</v>
      </c>
      <c r="C498" s="325"/>
      <c r="D498" s="325"/>
      <c r="E498" s="325"/>
      <c r="F498" s="325"/>
      <c r="G498" s="325"/>
      <c r="H498" s="322">
        <v>2850.0004463599198</v>
      </c>
      <c r="I498" s="322"/>
      <c r="J498" s="322"/>
      <c r="K498" s="322"/>
      <c r="L498" s="322"/>
      <c r="M498" s="322">
        <v>10505.54380283803</v>
      </c>
      <c r="N498" s="322"/>
      <c r="O498" s="322"/>
      <c r="P498" s="322"/>
      <c r="Q498" s="322">
        <v>2000.0004936595201</v>
      </c>
      <c r="R498" s="322"/>
      <c r="S498" s="322"/>
      <c r="T498" s="322"/>
      <c r="U498" s="322">
        <v>15355.54474285747</v>
      </c>
      <c r="V498" s="322"/>
      <c r="W498" s="322"/>
      <c r="X498" s="322"/>
      <c r="Y498" s="322"/>
      <c r="Z498" s="322"/>
      <c r="AA498" s="324" t="s">
        <v>0</v>
      </c>
      <c r="AB498" s="324"/>
      <c r="AC498" s="324"/>
      <c r="AF498" s="325" t="s">
        <v>603</v>
      </c>
      <c r="AG498" s="325"/>
      <c r="AH498" s="325"/>
      <c r="AI498" s="325"/>
      <c r="AJ498" s="325"/>
      <c r="AK498" s="325"/>
      <c r="AL498" s="325"/>
      <c r="AM498" s="322">
        <v>270.000029212838</v>
      </c>
      <c r="AN498" s="322"/>
      <c r="AO498" s="322"/>
      <c r="AP498" s="322"/>
      <c r="AQ498" s="322"/>
      <c r="AR498" s="322"/>
      <c r="AS498" s="322">
        <v>160.88995083027001</v>
      </c>
      <c r="AT498" s="322"/>
      <c r="AU498" s="322"/>
      <c r="AV498" s="322"/>
      <c r="AW498" s="322">
        <v>0</v>
      </c>
      <c r="AX498" s="322"/>
      <c r="AY498" s="322"/>
      <c r="AZ498" s="322"/>
      <c r="BA498" s="322">
        <v>430.88998004310798</v>
      </c>
      <c r="BB498" s="322"/>
      <c r="BC498" s="322"/>
      <c r="BD498" s="322"/>
      <c r="BE498" s="322"/>
      <c r="BF498" s="322"/>
      <c r="BG498" s="322"/>
      <c r="BH498" s="324" t="s">
        <v>0</v>
      </c>
      <c r="BI498" s="324"/>
      <c r="BJ498" s="324"/>
      <c r="BK498" s="324"/>
    </row>
    <row r="499" spans="1:72" s="250" customFormat="1" ht="6.75" customHeight="1">
      <c r="A499" s="268"/>
      <c r="B499" s="325"/>
      <c r="C499" s="325"/>
      <c r="D499" s="325"/>
      <c r="E499" s="325"/>
      <c r="F499" s="325"/>
      <c r="G499" s="325"/>
      <c r="H499" s="322"/>
      <c r="I499" s="322"/>
      <c r="J499" s="322"/>
      <c r="K499" s="322"/>
      <c r="L499" s="322"/>
      <c r="M499" s="322"/>
      <c r="N499" s="322"/>
      <c r="O499" s="322"/>
      <c r="P499" s="322"/>
      <c r="Q499" s="322"/>
      <c r="R499" s="322"/>
      <c r="S499" s="322"/>
      <c r="T499" s="322"/>
      <c r="U499" s="322"/>
      <c r="V499" s="322"/>
      <c r="W499" s="322"/>
      <c r="X499" s="322"/>
      <c r="Y499" s="322"/>
      <c r="Z499" s="322"/>
      <c r="AA499" s="324"/>
      <c r="AB499" s="324"/>
      <c r="AC499" s="324"/>
      <c r="AF499" s="325"/>
      <c r="AG499" s="325"/>
      <c r="AH499" s="325"/>
      <c r="AI499" s="325"/>
      <c r="AJ499" s="325"/>
      <c r="AK499" s="325"/>
      <c r="AL499" s="325"/>
      <c r="AM499" s="322"/>
      <c r="AN499" s="322"/>
      <c r="AO499" s="322"/>
      <c r="AP499" s="322"/>
      <c r="AQ499" s="322"/>
      <c r="AR499" s="322"/>
      <c r="AS499" s="322"/>
      <c r="AT499" s="322"/>
      <c r="AU499" s="322"/>
      <c r="AV499" s="322"/>
      <c r="AW499" s="322"/>
      <c r="AX499" s="322"/>
      <c r="AY499" s="322"/>
      <c r="AZ499" s="322"/>
      <c r="BA499" s="322"/>
      <c r="BB499" s="322"/>
      <c r="BC499" s="322"/>
      <c r="BD499" s="322"/>
      <c r="BE499" s="322"/>
      <c r="BF499" s="322"/>
      <c r="BG499" s="322"/>
      <c r="BH499" s="324"/>
      <c r="BI499" s="324"/>
      <c r="BJ499" s="324"/>
      <c r="BK499" s="324"/>
      <c r="BO499" s="320" t="s">
        <v>604</v>
      </c>
      <c r="BP499" s="320"/>
      <c r="BQ499" s="320"/>
      <c r="BR499" s="320"/>
      <c r="BS499" s="320"/>
      <c r="BT499" s="320"/>
    </row>
    <row r="500" spans="1:72" s="250" customFormat="1" ht="5.25" customHeight="1">
      <c r="A500" s="268"/>
      <c r="B500" s="308" t="s">
        <v>605</v>
      </c>
      <c r="C500" s="308"/>
      <c r="D500" s="308"/>
      <c r="E500" s="308"/>
      <c r="F500" s="308"/>
      <c r="G500" s="308"/>
      <c r="H500" s="306">
        <v>0</v>
      </c>
      <c r="I500" s="306"/>
      <c r="J500" s="306"/>
      <c r="K500" s="306"/>
      <c r="L500" s="306"/>
      <c r="M500" s="306">
        <v>0</v>
      </c>
      <c r="N500" s="306"/>
      <c r="O500" s="306"/>
      <c r="P500" s="306"/>
      <c r="Q500" s="306">
        <v>0</v>
      </c>
      <c r="R500" s="306"/>
      <c r="S500" s="306"/>
      <c r="T500" s="306"/>
      <c r="U500" s="306">
        <v>0</v>
      </c>
      <c r="V500" s="306"/>
      <c r="W500" s="306"/>
      <c r="X500" s="306"/>
      <c r="Y500" s="306"/>
      <c r="Z500" s="306"/>
      <c r="AA500" s="307">
        <v>0</v>
      </c>
      <c r="AB500" s="307"/>
      <c r="AC500" s="307"/>
      <c r="AF500" s="308" t="s">
        <v>605</v>
      </c>
      <c r="AG500" s="308"/>
      <c r="AH500" s="308"/>
      <c r="AI500" s="308"/>
      <c r="AJ500" s="308"/>
      <c r="AK500" s="308"/>
      <c r="AL500" s="308"/>
      <c r="AM500" s="306">
        <v>0</v>
      </c>
      <c r="AN500" s="306"/>
      <c r="AO500" s="306"/>
      <c r="AP500" s="306"/>
      <c r="AQ500" s="306"/>
      <c r="AR500" s="306"/>
      <c r="AS500" s="306">
        <v>0</v>
      </c>
      <c r="AT500" s="306"/>
      <c r="AU500" s="306"/>
      <c r="AV500" s="306"/>
      <c r="AW500" s="306">
        <v>0</v>
      </c>
      <c r="AX500" s="306"/>
      <c r="AY500" s="306"/>
      <c r="AZ500" s="306"/>
      <c r="BA500" s="306">
        <v>0</v>
      </c>
      <c r="BB500" s="306"/>
      <c r="BC500" s="306"/>
      <c r="BD500" s="306"/>
      <c r="BE500" s="306"/>
      <c r="BF500" s="306"/>
      <c r="BG500" s="306"/>
      <c r="BH500" s="307">
        <v>0</v>
      </c>
      <c r="BI500" s="307"/>
      <c r="BJ500" s="307"/>
      <c r="BK500" s="307"/>
      <c r="BO500" s="320"/>
      <c r="BP500" s="320"/>
      <c r="BQ500" s="320"/>
      <c r="BR500" s="320"/>
      <c r="BS500" s="320"/>
      <c r="BT500" s="320"/>
    </row>
    <row r="501" spans="1:72" s="250" customFormat="1" ht="2.25" customHeight="1">
      <c r="A501" s="268"/>
      <c r="B501" s="308"/>
      <c r="C501" s="308"/>
      <c r="D501" s="308"/>
      <c r="E501" s="308"/>
      <c r="F501" s="308"/>
      <c r="G501" s="308"/>
      <c r="H501" s="306"/>
      <c r="I501" s="306"/>
      <c r="J501" s="306"/>
      <c r="K501" s="306"/>
      <c r="L501" s="306"/>
      <c r="M501" s="306"/>
      <c r="N501" s="306"/>
      <c r="O501" s="306"/>
      <c r="P501" s="306"/>
      <c r="Q501" s="306"/>
      <c r="R501" s="306"/>
      <c r="S501" s="306"/>
      <c r="T501" s="306"/>
      <c r="U501" s="306"/>
      <c r="V501" s="306"/>
      <c r="W501" s="306"/>
      <c r="X501" s="306"/>
      <c r="Y501" s="306"/>
      <c r="Z501" s="306"/>
      <c r="AA501" s="307"/>
      <c r="AB501" s="307"/>
      <c r="AC501" s="307"/>
      <c r="AF501" s="308"/>
      <c r="AG501" s="308"/>
      <c r="AH501" s="308"/>
      <c r="AI501" s="308"/>
      <c r="AJ501" s="308"/>
      <c r="AK501" s="308"/>
      <c r="AL501" s="308"/>
      <c r="AM501" s="306"/>
      <c r="AN501" s="306"/>
      <c r="AO501" s="306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/>
      <c r="BF501" s="306"/>
      <c r="BG501" s="306"/>
      <c r="BH501" s="307"/>
      <c r="BI501" s="307"/>
      <c r="BJ501" s="307"/>
      <c r="BK501" s="307"/>
      <c r="BO501" s="321" t="s">
        <v>606</v>
      </c>
      <c r="BP501" s="321"/>
      <c r="BQ501" s="321"/>
      <c r="BR501" s="321"/>
      <c r="BS501" s="321"/>
      <c r="BT501" s="321"/>
    </row>
    <row r="502" spans="1:72" s="250" customFormat="1" ht="7.5" customHeight="1">
      <c r="A502" s="268"/>
      <c r="B502" s="308" t="s">
        <v>607</v>
      </c>
      <c r="C502" s="308"/>
      <c r="D502" s="308"/>
      <c r="E502" s="308"/>
      <c r="F502" s="308"/>
      <c r="G502" s="308"/>
      <c r="H502" s="306">
        <v>0</v>
      </c>
      <c r="I502" s="306"/>
      <c r="J502" s="306"/>
      <c r="K502" s="306"/>
      <c r="L502" s="306"/>
      <c r="M502" s="306">
        <v>0</v>
      </c>
      <c r="N502" s="306"/>
      <c r="O502" s="306"/>
      <c r="P502" s="306"/>
      <c r="Q502" s="306">
        <v>0</v>
      </c>
      <c r="R502" s="306"/>
      <c r="S502" s="306"/>
      <c r="T502" s="306"/>
      <c r="U502" s="306">
        <v>0</v>
      </c>
      <c r="V502" s="306"/>
      <c r="W502" s="306"/>
      <c r="X502" s="306"/>
      <c r="Y502" s="306"/>
      <c r="Z502" s="306"/>
      <c r="AA502" s="307">
        <v>0</v>
      </c>
      <c r="AB502" s="307"/>
      <c r="AC502" s="307"/>
      <c r="AF502" s="308" t="s">
        <v>607</v>
      </c>
      <c r="AG502" s="308"/>
      <c r="AH502" s="308"/>
      <c r="AI502" s="308"/>
      <c r="AJ502" s="308"/>
      <c r="AK502" s="308"/>
      <c r="AL502" s="308"/>
      <c r="AM502" s="306">
        <v>0</v>
      </c>
      <c r="AN502" s="306"/>
      <c r="AO502" s="306"/>
      <c r="AP502" s="306"/>
      <c r="AQ502" s="306"/>
      <c r="AR502" s="306"/>
      <c r="AS502" s="306">
        <v>0</v>
      </c>
      <c r="AT502" s="306"/>
      <c r="AU502" s="306"/>
      <c r="AV502" s="306"/>
      <c r="AW502" s="306">
        <v>0</v>
      </c>
      <c r="AX502" s="306"/>
      <c r="AY502" s="306"/>
      <c r="AZ502" s="306"/>
      <c r="BA502" s="306">
        <v>0</v>
      </c>
      <c r="BB502" s="306"/>
      <c r="BC502" s="306"/>
      <c r="BD502" s="306"/>
      <c r="BE502" s="306"/>
      <c r="BF502" s="306"/>
      <c r="BG502" s="306"/>
      <c r="BH502" s="307">
        <v>0</v>
      </c>
      <c r="BI502" s="307"/>
      <c r="BJ502" s="307"/>
      <c r="BK502" s="307"/>
      <c r="BO502" s="321"/>
      <c r="BP502" s="321"/>
      <c r="BQ502" s="321"/>
      <c r="BR502" s="321"/>
      <c r="BS502" s="321"/>
      <c r="BT502" s="321"/>
    </row>
    <row r="503" spans="1:72" s="250" customFormat="1" ht="0.75" customHeight="1">
      <c r="A503" s="268"/>
      <c r="B503" s="308"/>
      <c r="C503" s="308"/>
      <c r="D503" s="308"/>
      <c r="E503" s="308"/>
      <c r="F503" s="308"/>
      <c r="G503" s="308"/>
      <c r="H503" s="306"/>
      <c r="I503" s="306"/>
      <c r="J503" s="306"/>
      <c r="K503" s="306"/>
      <c r="L503" s="306"/>
      <c r="M503" s="306"/>
      <c r="N503" s="306"/>
      <c r="O503" s="306"/>
      <c r="P503" s="306"/>
      <c r="Q503" s="306"/>
      <c r="R503" s="306"/>
      <c r="S503" s="306"/>
      <c r="T503" s="306"/>
      <c r="U503" s="306"/>
      <c r="V503" s="306"/>
      <c r="W503" s="306"/>
      <c r="X503" s="306"/>
      <c r="Y503" s="306"/>
      <c r="Z503" s="306"/>
      <c r="AA503" s="307"/>
      <c r="AB503" s="307"/>
      <c r="AC503" s="307"/>
      <c r="AF503" s="308"/>
      <c r="AG503" s="308"/>
      <c r="AH503" s="308"/>
      <c r="AI503" s="308"/>
      <c r="AJ503" s="308"/>
      <c r="AK503" s="308"/>
      <c r="AL503" s="308"/>
      <c r="AM503" s="306"/>
      <c r="AN503" s="306"/>
      <c r="AO503" s="306"/>
      <c r="AP503" s="306"/>
      <c r="AQ503" s="306"/>
      <c r="AR503" s="306"/>
      <c r="AS503" s="306"/>
      <c r="AT503" s="306"/>
      <c r="AU503" s="306"/>
      <c r="AV503" s="306"/>
      <c r="AW503" s="306"/>
      <c r="AX503" s="306"/>
      <c r="AY503" s="306"/>
      <c r="AZ503" s="306"/>
      <c r="BA503" s="306"/>
      <c r="BB503" s="306"/>
      <c r="BC503" s="306"/>
      <c r="BD503" s="306"/>
      <c r="BE503" s="306"/>
      <c r="BF503" s="306"/>
      <c r="BG503" s="306"/>
      <c r="BH503" s="307"/>
      <c r="BI503" s="307"/>
      <c r="BJ503" s="307"/>
      <c r="BK503" s="307"/>
      <c r="BO503" s="309" t="s">
        <v>548</v>
      </c>
      <c r="BP503" s="309"/>
      <c r="BQ503" s="309"/>
      <c r="BR503" s="315">
        <v>0</v>
      </c>
      <c r="BS503" s="315"/>
      <c r="BT503" s="315"/>
    </row>
    <row r="504" spans="1:72" s="250" customFormat="1" ht="8.25" customHeight="1">
      <c r="A504" s="268"/>
      <c r="B504" s="308" t="s">
        <v>608</v>
      </c>
      <c r="C504" s="308"/>
      <c r="D504" s="308"/>
      <c r="E504" s="308"/>
      <c r="F504" s="308"/>
      <c r="G504" s="308"/>
      <c r="H504" s="306">
        <v>0</v>
      </c>
      <c r="I504" s="306"/>
      <c r="J504" s="306"/>
      <c r="K504" s="306"/>
      <c r="L504" s="306"/>
      <c r="M504" s="306">
        <v>689.69711208335798</v>
      </c>
      <c r="N504" s="306"/>
      <c r="O504" s="306"/>
      <c r="P504" s="306"/>
      <c r="Q504" s="306">
        <v>0</v>
      </c>
      <c r="R504" s="306"/>
      <c r="S504" s="306"/>
      <c r="T504" s="306"/>
      <c r="U504" s="306">
        <v>689.69711208335798</v>
      </c>
      <c r="V504" s="306"/>
      <c r="W504" s="306"/>
      <c r="X504" s="306"/>
      <c r="Y504" s="306"/>
      <c r="Z504" s="306"/>
      <c r="AA504" s="307">
        <v>2.5749789515858001</v>
      </c>
      <c r="AB504" s="307"/>
      <c r="AC504" s="307"/>
      <c r="AF504" s="308" t="s">
        <v>608</v>
      </c>
      <c r="AG504" s="308"/>
      <c r="AH504" s="308"/>
      <c r="AI504" s="308"/>
      <c r="AJ504" s="308"/>
      <c r="AK504" s="308"/>
      <c r="AL504" s="308"/>
      <c r="AM504" s="306">
        <v>0</v>
      </c>
      <c r="AN504" s="306"/>
      <c r="AO504" s="306"/>
      <c r="AP504" s="306"/>
      <c r="AQ504" s="306"/>
      <c r="AR504" s="306"/>
      <c r="AS504" s="306">
        <v>-1672.50944425936</v>
      </c>
      <c r="AT504" s="306"/>
      <c r="AU504" s="306"/>
      <c r="AV504" s="306"/>
      <c r="AW504" s="306">
        <v>0</v>
      </c>
      <c r="AX504" s="306"/>
      <c r="AY504" s="306"/>
      <c r="AZ504" s="306"/>
      <c r="BA504" s="306">
        <v>-1672.50944425936</v>
      </c>
      <c r="BB504" s="306"/>
      <c r="BC504" s="306"/>
      <c r="BD504" s="306"/>
      <c r="BE504" s="306"/>
      <c r="BF504" s="306"/>
      <c r="BG504" s="306"/>
      <c r="BH504" s="307">
        <v>47.427526116417098</v>
      </c>
      <c r="BI504" s="307"/>
      <c r="BJ504" s="307"/>
      <c r="BK504" s="307"/>
      <c r="BO504" s="309"/>
      <c r="BP504" s="309"/>
      <c r="BQ504" s="309"/>
      <c r="BR504" s="315"/>
      <c r="BS504" s="315"/>
      <c r="BT504" s="315"/>
    </row>
    <row r="505" spans="1:72" s="250" customFormat="1" ht="0.75" customHeight="1">
      <c r="A505" s="268"/>
      <c r="B505" s="308" t="s">
        <v>609</v>
      </c>
      <c r="C505" s="308"/>
      <c r="D505" s="308"/>
      <c r="E505" s="308"/>
      <c r="F505" s="308"/>
      <c r="G505" s="308"/>
      <c r="H505" s="306">
        <v>0</v>
      </c>
      <c r="I505" s="306"/>
      <c r="J505" s="306"/>
      <c r="K505" s="306"/>
      <c r="L505" s="306"/>
      <c r="M505" s="306">
        <v>0</v>
      </c>
      <c r="N505" s="306"/>
      <c r="O505" s="306"/>
      <c r="P505" s="306"/>
      <c r="Q505" s="306">
        <v>0</v>
      </c>
      <c r="R505" s="306"/>
      <c r="S505" s="306"/>
      <c r="T505" s="306"/>
      <c r="U505" s="306">
        <v>0</v>
      </c>
      <c r="V505" s="306"/>
      <c r="W505" s="306"/>
      <c r="X505" s="306"/>
      <c r="Y505" s="306"/>
      <c r="Z505" s="306"/>
      <c r="AA505" s="307">
        <v>0</v>
      </c>
      <c r="AB505" s="307"/>
      <c r="AC505" s="307"/>
      <c r="AF505" s="308" t="s">
        <v>609</v>
      </c>
      <c r="AG505" s="308"/>
      <c r="AH505" s="308"/>
      <c r="AI505" s="308"/>
      <c r="AJ505" s="308"/>
      <c r="AK505" s="308"/>
      <c r="AL505" s="308"/>
      <c r="AM505" s="306">
        <v>0</v>
      </c>
      <c r="AN505" s="306"/>
      <c r="AO505" s="306"/>
      <c r="AP505" s="306"/>
      <c r="AQ505" s="306"/>
      <c r="AR505" s="306"/>
      <c r="AS505" s="306">
        <v>0</v>
      </c>
      <c r="AT505" s="306"/>
      <c r="AU505" s="306"/>
      <c r="AV505" s="306"/>
      <c r="AW505" s="306">
        <v>0</v>
      </c>
      <c r="AX505" s="306"/>
      <c r="AY505" s="306"/>
      <c r="AZ505" s="306"/>
      <c r="BA505" s="306">
        <v>0</v>
      </c>
      <c r="BB505" s="306"/>
      <c r="BC505" s="306"/>
      <c r="BD505" s="306"/>
      <c r="BE505" s="306"/>
      <c r="BF505" s="306"/>
      <c r="BG505" s="306"/>
      <c r="BH505" s="307">
        <v>0</v>
      </c>
      <c r="BI505" s="307"/>
      <c r="BJ505" s="307"/>
      <c r="BK505" s="307"/>
      <c r="BO505" s="309"/>
      <c r="BP505" s="309"/>
      <c r="BQ505" s="309"/>
      <c r="BR505" s="315"/>
      <c r="BS505" s="315"/>
      <c r="BT505" s="315"/>
    </row>
    <row r="506" spans="1:72" s="250" customFormat="1" ht="6.75" customHeight="1">
      <c r="A506" s="268"/>
      <c r="B506" s="308"/>
      <c r="C506" s="308"/>
      <c r="D506" s="308"/>
      <c r="E506" s="308"/>
      <c r="F506" s="308"/>
      <c r="G506" s="308"/>
      <c r="H506" s="306"/>
      <c r="I506" s="306"/>
      <c r="J506" s="306"/>
      <c r="K506" s="306"/>
      <c r="L506" s="306"/>
      <c r="M506" s="306"/>
      <c r="N506" s="306"/>
      <c r="O506" s="306"/>
      <c r="P506" s="306"/>
      <c r="Q506" s="306"/>
      <c r="R506" s="306"/>
      <c r="S506" s="306"/>
      <c r="T506" s="306"/>
      <c r="U506" s="306"/>
      <c r="V506" s="306"/>
      <c r="W506" s="306"/>
      <c r="X506" s="306"/>
      <c r="Y506" s="306"/>
      <c r="Z506" s="306"/>
      <c r="AA506" s="307"/>
      <c r="AB506" s="307"/>
      <c r="AC506" s="307"/>
      <c r="AF506" s="308"/>
      <c r="AG506" s="308"/>
      <c r="AH506" s="308"/>
      <c r="AI506" s="308"/>
      <c r="AJ506" s="308"/>
      <c r="AK506" s="308"/>
      <c r="AL506" s="308"/>
      <c r="AM506" s="306"/>
      <c r="AN506" s="306"/>
      <c r="AO506" s="306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6"/>
      <c r="BH506" s="307"/>
      <c r="BI506" s="307"/>
      <c r="BJ506" s="307"/>
      <c r="BK506" s="307"/>
      <c r="BO506" s="309" t="s">
        <v>587</v>
      </c>
      <c r="BP506" s="309"/>
      <c r="BQ506" s="309"/>
      <c r="BR506" s="315">
        <v>0</v>
      </c>
      <c r="BS506" s="315"/>
      <c r="BT506" s="315"/>
    </row>
    <row r="507" spans="1:72" s="250" customFormat="1" ht="3" customHeight="1">
      <c r="A507" s="268"/>
      <c r="B507" s="308" t="s">
        <v>610</v>
      </c>
      <c r="C507" s="308"/>
      <c r="D507" s="308"/>
      <c r="E507" s="308"/>
      <c r="F507" s="308"/>
      <c r="G507" s="308"/>
      <c r="H507" s="306">
        <v>0</v>
      </c>
      <c r="I507" s="306"/>
      <c r="J507" s="306"/>
      <c r="K507" s="306"/>
      <c r="L507" s="306"/>
      <c r="M507" s="306">
        <v>0</v>
      </c>
      <c r="N507" s="306"/>
      <c r="O507" s="306"/>
      <c r="P507" s="306"/>
      <c r="Q507" s="306">
        <v>0</v>
      </c>
      <c r="R507" s="306"/>
      <c r="S507" s="306"/>
      <c r="T507" s="306"/>
      <c r="U507" s="306">
        <v>0</v>
      </c>
      <c r="V507" s="306"/>
      <c r="W507" s="306"/>
      <c r="X507" s="306"/>
      <c r="Y507" s="306"/>
      <c r="Z507" s="306"/>
      <c r="AA507" s="307">
        <v>0</v>
      </c>
      <c r="AB507" s="307"/>
      <c r="AC507" s="307"/>
      <c r="AF507" s="308" t="s">
        <v>610</v>
      </c>
      <c r="AG507" s="308"/>
      <c r="AH507" s="308"/>
      <c r="AI507" s="308"/>
      <c r="AJ507" s="308"/>
      <c r="AK507" s="308"/>
      <c r="AL507" s="308"/>
      <c r="AM507" s="306">
        <v>0</v>
      </c>
      <c r="AN507" s="306"/>
      <c r="AO507" s="306"/>
      <c r="AP507" s="306"/>
      <c r="AQ507" s="306"/>
      <c r="AR507" s="306"/>
      <c r="AS507" s="306">
        <v>0</v>
      </c>
      <c r="AT507" s="306"/>
      <c r="AU507" s="306"/>
      <c r="AV507" s="306"/>
      <c r="AW507" s="306">
        <v>0</v>
      </c>
      <c r="AX507" s="306"/>
      <c r="AY507" s="306"/>
      <c r="AZ507" s="306"/>
      <c r="BA507" s="306">
        <v>0</v>
      </c>
      <c r="BB507" s="306"/>
      <c r="BC507" s="306"/>
      <c r="BD507" s="306"/>
      <c r="BE507" s="306"/>
      <c r="BF507" s="306"/>
      <c r="BG507" s="306"/>
      <c r="BH507" s="307">
        <v>0</v>
      </c>
      <c r="BI507" s="307"/>
      <c r="BJ507" s="307"/>
      <c r="BK507" s="307"/>
      <c r="BO507" s="309"/>
      <c r="BP507" s="309"/>
      <c r="BQ507" s="309"/>
      <c r="BR507" s="315"/>
      <c r="BS507" s="315"/>
      <c r="BT507" s="315"/>
    </row>
    <row r="508" spans="1:72" s="250" customFormat="1" ht="5.25" customHeight="1">
      <c r="A508" s="268"/>
      <c r="B508" s="308"/>
      <c r="C508" s="308"/>
      <c r="D508" s="308"/>
      <c r="E508" s="308"/>
      <c r="F508" s="308"/>
      <c r="G508" s="308"/>
      <c r="H508" s="306"/>
      <c r="I508" s="306"/>
      <c r="J508" s="306"/>
      <c r="K508" s="306"/>
      <c r="L508" s="306"/>
      <c r="M508" s="306"/>
      <c r="N508" s="306"/>
      <c r="O508" s="306"/>
      <c r="P508" s="306"/>
      <c r="Q508" s="306"/>
      <c r="R508" s="306"/>
      <c r="S508" s="306"/>
      <c r="T508" s="306"/>
      <c r="U508" s="306"/>
      <c r="V508" s="306"/>
      <c r="W508" s="306"/>
      <c r="X508" s="306"/>
      <c r="Y508" s="306"/>
      <c r="Z508" s="306"/>
      <c r="AA508" s="307"/>
      <c r="AB508" s="307"/>
      <c r="AC508" s="307"/>
      <c r="AF508" s="308"/>
      <c r="AG508" s="308"/>
      <c r="AH508" s="308"/>
      <c r="AI508" s="308"/>
      <c r="AJ508" s="308"/>
      <c r="AK508" s="308"/>
      <c r="AL508" s="308"/>
      <c r="AM508" s="306"/>
      <c r="AN508" s="306"/>
      <c r="AO508" s="306"/>
      <c r="AP508" s="306"/>
      <c r="AQ508" s="306"/>
      <c r="AR508" s="306"/>
      <c r="AS508" s="306"/>
      <c r="AT508" s="306"/>
      <c r="AU508" s="306"/>
      <c r="AV508" s="306"/>
      <c r="AW508" s="306"/>
      <c r="AX508" s="306"/>
      <c r="AY508" s="306"/>
      <c r="AZ508" s="306"/>
      <c r="BA508" s="306"/>
      <c r="BB508" s="306"/>
      <c r="BC508" s="306"/>
      <c r="BD508" s="306"/>
      <c r="BE508" s="306"/>
      <c r="BF508" s="306"/>
      <c r="BG508" s="306"/>
      <c r="BH508" s="307"/>
      <c r="BI508" s="307"/>
      <c r="BJ508" s="307"/>
      <c r="BK508" s="307"/>
      <c r="BO508" s="309" t="s">
        <v>608</v>
      </c>
      <c r="BP508" s="309"/>
      <c r="BQ508" s="309"/>
      <c r="BR508" s="315">
        <v>1030.8999888962096</v>
      </c>
      <c r="BS508" s="315"/>
      <c r="BT508" s="315"/>
    </row>
    <row r="509" spans="1:72" s="250" customFormat="1" ht="4.5" customHeight="1">
      <c r="A509" s="268"/>
      <c r="B509" s="308" t="s">
        <v>611</v>
      </c>
      <c r="C509" s="308"/>
      <c r="D509" s="308"/>
      <c r="E509" s="308"/>
      <c r="F509" s="308"/>
      <c r="G509" s="308"/>
      <c r="H509" s="306">
        <v>0</v>
      </c>
      <c r="I509" s="306"/>
      <c r="J509" s="306"/>
      <c r="K509" s="306"/>
      <c r="L509" s="306"/>
      <c r="M509" s="306">
        <v>0</v>
      </c>
      <c r="N509" s="306"/>
      <c r="O509" s="306"/>
      <c r="P509" s="306"/>
      <c r="Q509" s="306">
        <v>0</v>
      </c>
      <c r="R509" s="306"/>
      <c r="S509" s="306"/>
      <c r="T509" s="306"/>
      <c r="U509" s="306">
        <v>0</v>
      </c>
      <c r="V509" s="306"/>
      <c r="W509" s="306"/>
      <c r="X509" s="306"/>
      <c r="Y509" s="306"/>
      <c r="Z509" s="306"/>
      <c r="AA509" s="307">
        <v>0</v>
      </c>
      <c r="AB509" s="307"/>
      <c r="AC509" s="307"/>
      <c r="AF509" s="308" t="s">
        <v>611</v>
      </c>
      <c r="AG509" s="308"/>
      <c r="AH509" s="308"/>
      <c r="AI509" s="308"/>
      <c r="AJ509" s="308"/>
      <c r="AK509" s="308"/>
      <c r="AL509" s="308"/>
      <c r="AM509" s="306">
        <v>0</v>
      </c>
      <c r="AN509" s="306"/>
      <c r="AO509" s="306"/>
      <c r="AP509" s="306"/>
      <c r="AQ509" s="306"/>
      <c r="AR509" s="306"/>
      <c r="AS509" s="306">
        <v>0</v>
      </c>
      <c r="AT509" s="306"/>
      <c r="AU509" s="306"/>
      <c r="AV509" s="306"/>
      <c r="AW509" s="306">
        <v>0</v>
      </c>
      <c r="AX509" s="306"/>
      <c r="AY509" s="306"/>
      <c r="AZ509" s="306"/>
      <c r="BA509" s="306">
        <v>0</v>
      </c>
      <c r="BB509" s="306"/>
      <c r="BC509" s="306"/>
      <c r="BD509" s="306"/>
      <c r="BE509" s="306"/>
      <c r="BF509" s="306"/>
      <c r="BG509" s="306"/>
      <c r="BH509" s="307">
        <v>0</v>
      </c>
      <c r="BI509" s="307"/>
      <c r="BJ509" s="307"/>
      <c r="BK509" s="307"/>
      <c r="BO509" s="309"/>
      <c r="BP509" s="309"/>
      <c r="BQ509" s="309"/>
      <c r="BR509" s="315"/>
      <c r="BS509" s="315"/>
      <c r="BT509" s="315"/>
    </row>
    <row r="510" spans="1:72" s="250" customFormat="1" ht="3" customHeight="1">
      <c r="A510" s="268"/>
      <c r="B510" s="308"/>
      <c r="C510" s="308"/>
      <c r="D510" s="308"/>
      <c r="E510" s="308"/>
      <c r="F510" s="308"/>
      <c r="G510" s="308"/>
      <c r="H510" s="306"/>
      <c r="I510" s="306"/>
      <c r="J510" s="306"/>
      <c r="K510" s="306"/>
      <c r="L510" s="306"/>
      <c r="M510" s="306"/>
      <c r="N510" s="306"/>
      <c r="O510" s="306"/>
      <c r="P510" s="306"/>
      <c r="Q510" s="306"/>
      <c r="R510" s="306"/>
      <c r="S510" s="306"/>
      <c r="T510" s="306"/>
      <c r="U510" s="306"/>
      <c r="V510" s="306"/>
      <c r="W510" s="306"/>
      <c r="X510" s="306"/>
      <c r="Y510" s="306"/>
      <c r="Z510" s="306"/>
      <c r="AA510" s="307"/>
      <c r="AB510" s="307"/>
      <c r="AC510" s="307"/>
      <c r="AF510" s="308"/>
      <c r="AG510" s="308"/>
      <c r="AH510" s="308"/>
      <c r="AI510" s="308"/>
      <c r="AJ510" s="308"/>
      <c r="AK510" s="308"/>
      <c r="AL510" s="308"/>
      <c r="AM510" s="306"/>
      <c r="AN510" s="306"/>
      <c r="AO510" s="306"/>
      <c r="AP510" s="306"/>
      <c r="AQ510" s="306"/>
      <c r="AR510" s="306"/>
      <c r="AS510" s="306"/>
      <c r="AT510" s="306"/>
      <c r="AU510" s="306"/>
      <c r="AV510" s="306"/>
      <c r="AW510" s="306"/>
      <c r="AX510" s="306"/>
      <c r="AY510" s="306"/>
      <c r="AZ510" s="306"/>
      <c r="BA510" s="306"/>
      <c r="BB510" s="306"/>
      <c r="BC510" s="306"/>
      <c r="BD510" s="306"/>
      <c r="BE510" s="306"/>
      <c r="BF510" s="306"/>
      <c r="BG510" s="306"/>
      <c r="BH510" s="307"/>
      <c r="BI510" s="307"/>
      <c r="BJ510" s="307"/>
      <c r="BK510" s="307"/>
      <c r="BO510" s="309" t="s">
        <v>612</v>
      </c>
      <c r="BP510" s="309"/>
      <c r="BQ510" s="309"/>
      <c r="BR510" s="315">
        <v>0</v>
      </c>
      <c r="BS510" s="315"/>
      <c r="BT510" s="315"/>
    </row>
    <row r="511" spans="1:72" s="250" customFormat="1" ht="7.5" customHeight="1">
      <c r="A511" s="268"/>
      <c r="B511" s="308" t="s">
        <v>613</v>
      </c>
      <c r="C511" s="308"/>
      <c r="D511" s="308"/>
      <c r="E511" s="308"/>
      <c r="F511" s="308"/>
      <c r="G511" s="308"/>
      <c r="H511" s="306">
        <v>0</v>
      </c>
      <c r="I511" s="306"/>
      <c r="J511" s="306"/>
      <c r="K511" s="306"/>
      <c r="L511" s="306"/>
      <c r="M511" s="306">
        <v>0</v>
      </c>
      <c r="N511" s="306"/>
      <c r="O511" s="306"/>
      <c r="P511" s="306"/>
      <c r="Q511" s="306">
        <v>0</v>
      </c>
      <c r="R511" s="306"/>
      <c r="S511" s="306"/>
      <c r="T511" s="306"/>
      <c r="U511" s="306">
        <v>0</v>
      </c>
      <c r="V511" s="306"/>
      <c r="W511" s="306"/>
      <c r="X511" s="306"/>
      <c r="Y511" s="306"/>
      <c r="Z511" s="306"/>
      <c r="AA511" s="307">
        <v>0</v>
      </c>
      <c r="AB511" s="307"/>
      <c r="AC511" s="307"/>
      <c r="AF511" s="308" t="s">
        <v>613</v>
      </c>
      <c r="AG511" s="308"/>
      <c r="AH511" s="308"/>
      <c r="AI511" s="308"/>
      <c r="AJ511" s="308"/>
      <c r="AK511" s="308"/>
      <c r="AL511" s="308"/>
      <c r="AM511" s="306">
        <v>0</v>
      </c>
      <c r="AN511" s="306"/>
      <c r="AO511" s="306"/>
      <c r="AP511" s="306"/>
      <c r="AQ511" s="306"/>
      <c r="AR511" s="306"/>
      <c r="AS511" s="306">
        <v>0</v>
      </c>
      <c r="AT511" s="306"/>
      <c r="AU511" s="306"/>
      <c r="AV511" s="306"/>
      <c r="AW511" s="306">
        <v>0</v>
      </c>
      <c r="AX511" s="306"/>
      <c r="AY511" s="306"/>
      <c r="AZ511" s="306"/>
      <c r="BA511" s="306">
        <v>0</v>
      </c>
      <c r="BB511" s="306"/>
      <c r="BC511" s="306"/>
      <c r="BD511" s="306"/>
      <c r="BE511" s="306"/>
      <c r="BF511" s="306"/>
      <c r="BG511" s="306"/>
      <c r="BH511" s="307">
        <v>0</v>
      </c>
      <c r="BI511" s="307"/>
      <c r="BJ511" s="307"/>
      <c r="BK511" s="307"/>
      <c r="BO511" s="309"/>
      <c r="BP511" s="309"/>
      <c r="BQ511" s="309"/>
      <c r="BR511" s="315"/>
      <c r="BS511" s="315"/>
      <c r="BT511" s="315"/>
    </row>
    <row r="512" spans="1:72" s="250" customFormat="1" ht="0.75" customHeight="1">
      <c r="A512" s="268"/>
      <c r="B512" s="308"/>
      <c r="C512" s="308"/>
      <c r="D512" s="308"/>
      <c r="E512" s="308"/>
      <c r="F512" s="308"/>
      <c r="G512" s="308"/>
      <c r="H512" s="306"/>
      <c r="I512" s="306"/>
      <c r="J512" s="306"/>
      <c r="K512" s="306"/>
      <c r="L512" s="306"/>
      <c r="M512" s="306"/>
      <c r="N512" s="306"/>
      <c r="O512" s="306"/>
      <c r="P512" s="306"/>
      <c r="Q512" s="306"/>
      <c r="R512" s="306"/>
      <c r="S512" s="306"/>
      <c r="T512" s="306"/>
      <c r="U512" s="306"/>
      <c r="V512" s="306"/>
      <c r="W512" s="306"/>
      <c r="X512" s="306"/>
      <c r="Y512" s="306"/>
      <c r="Z512" s="306"/>
      <c r="AA512" s="307"/>
      <c r="AB512" s="307"/>
      <c r="AC512" s="307"/>
      <c r="AF512" s="308"/>
      <c r="AG512" s="308"/>
      <c r="AH512" s="308"/>
      <c r="AI512" s="308"/>
      <c r="AJ512" s="308"/>
      <c r="AK512" s="308"/>
      <c r="AL512" s="308"/>
      <c r="AM512" s="306"/>
      <c r="AN512" s="306"/>
      <c r="AO512" s="306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/>
      <c r="BB512" s="306"/>
      <c r="BC512" s="306"/>
      <c r="BD512" s="306"/>
      <c r="BE512" s="306"/>
      <c r="BF512" s="306"/>
      <c r="BG512" s="306"/>
      <c r="BH512" s="307"/>
      <c r="BI512" s="307"/>
      <c r="BJ512" s="307"/>
      <c r="BK512" s="307"/>
      <c r="BO512" s="309" t="s">
        <v>590</v>
      </c>
      <c r="BP512" s="309"/>
      <c r="BQ512" s="309"/>
      <c r="BR512" s="315">
        <v>0</v>
      </c>
      <c r="BS512" s="315"/>
      <c r="BT512" s="315"/>
    </row>
    <row r="513" spans="1:72" s="250" customFormat="1" ht="7.5" customHeight="1">
      <c r="A513" s="268"/>
      <c r="B513" s="308" t="s">
        <v>614</v>
      </c>
      <c r="C513" s="308"/>
      <c r="D513" s="308"/>
      <c r="E513" s="308"/>
      <c r="F513" s="308"/>
      <c r="G513" s="308"/>
      <c r="H513" s="306">
        <v>0</v>
      </c>
      <c r="I513" s="306"/>
      <c r="J513" s="306"/>
      <c r="K513" s="306"/>
      <c r="L513" s="306"/>
      <c r="M513" s="306">
        <v>0</v>
      </c>
      <c r="N513" s="306"/>
      <c r="O513" s="306"/>
      <c r="P513" s="306"/>
      <c r="Q513" s="306">
        <v>0</v>
      </c>
      <c r="R513" s="306"/>
      <c r="S513" s="306"/>
      <c r="T513" s="306"/>
      <c r="U513" s="306">
        <v>0</v>
      </c>
      <c r="V513" s="306"/>
      <c r="W513" s="306"/>
      <c r="X513" s="306"/>
      <c r="Y513" s="306"/>
      <c r="Z513" s="306"/>
      <c r="AA513" s="307">
        <v>0</v>
      </c>
      <c r="AB513" s="307"/>
      <c r="AC513" s="307"/>
      <c r="AF513" s="308" t="s">
        <v>614</v>
      </c>
      <c r="AG513" s="308"/>
      <c r="AH513" s="308"/>
      <c r="AI513" s="308"/>
      <c r="AJ513" s="308"/>
      <c r="AK513" s="308"/>
      <c r="AL513" s="308"/>
      <c r="AM513" s="306">
        <v>0</v>
      </c>
      <c r="AN513" s="306"/>
      <c r="AO513" s="306"/>
      <c r="AP513" s="306"/>
      <c r="AQ513" s="306"/>
      <c r="AR513" s="306"/>
      <c r="AS513" s="306">
        <v>0</v>
      </c>
      <c r="AT513" s="306"/>
      <c r="AU513" s="306"/>
      <c r="AV513" s="306"/>
      <c r="AW513" s="306">
        <v>0</v>
      </c>
      <c r="AX513" s="306"/>
      <c r="AY513" s="306"/>
      <c r="AZ513" s="306"/>
      <c r="BA513" s="306">
        <v>0</v>
      </c>
      <c r="BB513" s="306"/>
      <c r="BC513" s="306"/>
      <c r="BD513" s="306"/>
      <c r="BE513" s="306"/>
      <c r="BF513" s="306"/>
      <c r="BG513" s="306"/>
      <c r="BH513" s="307">
        <v>0</v>
      </c>
      <c r="BI513" s="307"/>
      <c r="BJ513" s="307"/>
      <c r="BK513" s="307"/>
      <c r="BO513" s="309"/>
      <c r="BP513" s="309"/>
      <c r="BQ513" s="309"/>
      <c r="BR513" s="315"/>
      <c r="BS513" s="315"/>
      <c r="BT513" s="315"/>
    </row>
    <row r="514" spans="1:72" s="250" customFormat="1" ht="1.5" customHeight="1">
      <c r="A514" s="268"/>
      <c r="B514" s="308" t="s">
        <v>615</v>
      </c>
      <c r="C514" s="308"/>
      <c r="D514" s="308"/>
      <c r="E514" s="308"/>
      <c r="F514" s="308"/>
      <c r="G514" s="308"/>
      <c r="H514" s="306">
        <v>0</v>
      </c>
      <c r="I514" s="306"/>
      <c r="J514" s="306"/>
      <c r="K514" s="306"/>
      <c r="L514" s="306"/>
      <c r="M514" s="306">
        <v>-23.022268016719998</v>
      </c>
      <c r="N514" s="306"/>
      <c r="O514" s="306"/>
      <c r="P514" s="306"/>
      <c r="Q514" s="306">
        <v>0</v>
      </c>
      <c r="R514" s="306"/>
      <c r="S514" s="306"/>
      <c r="T514" s="306"/>
      <c r="U514" s="306">
        <v>-23.022268016719998</v>
      </c>
      <c r="V514" s="306"/>
      <c r="W514" s="306"/>
      <c r="X514" s="306"/>
      <c r="Y514" s="306"/>
      <c r="Z514" s="306"/>
      <c r="AA514" s="307">
        <v>-8.5953463516396406E-2</v>
      </c>
      <c r="AB514" s="307"/>
      <c r="AC514" s="307"/>
      <c r="AF514" s="308" t="s">
        <v>615</v>
      </c>
      <c r="AG514" s="308"/>
      <c r="AH514" s="308"/>
      <c r="AI514" s="308"/>
      <c r="AJ514" s="308"/>
      <c r="AK514" s="308"/>
      <c r="AL514" s="308"/>
      <c r="AM514" s="306">
        <v>0</v>
      </c>
      <c r="AN514" s="306"/>
      <c r="AO514" s="306"/>
      <c r="AP514" s="306"/>
      <c r="AQ514" s="306"/>
      <c r="AR514" s="306"/>
      <c r="AS514" s="306">
        <v>-3.5877308273200001</v>
      </c>
      <c r="AT514" s="306"/>
      <c r="AU514" s="306"/>
      <c r="AV514" s="306"/>
      <c r="AW514" s="306">
        <v>0</v>
      </c>
      <c r="AX514" s="306"/>
      <c r="AY514" s="306"/>
      <c r="AZ514" s="306"/>
      <c r="BA514" s="306">
        <v>-3.5877308273200001</v>
      </c>
      <c r="BB514" s="306"/>
      <c r="BC514" s="306"/>
      <c r="BD514" s="306"/>
      <c r="BE514" s="306"/>
      <c r="BF514" s="306"/>
      <c r="BG514" s="306"/>
      <c r="BH514" s="307">
        <v>0.10173766019404799</v>
      </c>
      <c r="BI514" s="307"/>
      <c r="BJ514" s="307"/>
      <c r="BK514" s="307"/>
      <c r="BO514" s="309"/>
      <c r="BP514" s="309"/>
      <c r="BQ514" s="309"/>
      <c r="BR514" s="315"/>
      <c r="BS514" s="315"/>
      <c r="BT514" s="315"/>
    </row>
    <row r="515" spans="1:72" s="250" customFormat="1" ht="6.75" customHeight="1">
      <c r="A515" s="268"/>
      <c r="B515" s="308"/>
      <c r="C515" s="308"/>
      <c r="D515" s="308"/>
      <c r="E515" s="308"/>
      <c r="F515" s="308"/>
      <c r="G515" s="308"/>
      <c r="H515" s="306"/>
      <c r="I515" s="306"/>
      <c r="J515" s="306"/>
      <c r="K515" s="306"/>
      <c r="L515" s="306"/>
      <c r="M515" s="306"/>
      <c r="N515" s="306"/>
      <c r="O515" s="306"/>
      <c r="P515" s="306"/>
      <c r="Q515" s="306"/>
      <c r="R515" s="306"/>
      <c r="S515" s="306"/>
      <c r="T515" s="306"/>
      <c r="U515" s="306"/>
      <c r="V515" s="306"/>
      <c r="W515" s="306"/>
      <c r="X515" s="306"/>
      <c r="Y515" s="306"/>
      <c r="Z515" s="306"/>
      <c r="AA515" s="307"/>
      <c r="AB515" s="307"/>
      <c r="AC515" s="307"/>
      <c r="AF515" s="308"/>
      <c r="AG515" s="308"/>
      <c r="AH515" s="308"/>
      <c r="AI515" s="308"/>
      <c r="AJ515" s="308"/>
      <c r="AK515" s="308"/>
      <c r="AL515" s="308"/>
      <c r="AM515" s="306"/>
      <c r="AN515" s="306"/>
      <c r="AO515" s="306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6"/>
      <c r="BH515" s="307"/>
      <c r="BI515" s="307"/>
      <c r="BJ515" s="307"/>
      <c r="BK515" s="307"/>
      <c r="BO515" s="309" t="s">
        <v>549</v>
      </c>
      <c r="BP515" s="309"/>
      <c r="BQ515" s="309"/>
      <c r="BR515" s="315">
        <v>304.99999435825919</v>
      </c>
      <c r="BS515" s="315"/>
      <c r="BT515" s="315"/>
    </row>
    <row r="516" spans="1:72" s="250" customFormat="1" ht="3" customHeight="1">
      <c r="A516" s="268"/>
      <c r="B516" s="323" t="s">
        <v>616</v>
      </c>
      <c r="C516" s="323"/>
      <c r="D516" s="323"/>
      <c r="E516" s="323"/>
      <c r="F516" s="323"/>
      <c r="G516" s="323"/>
      <c r="H516" s="306">
        <v>3046.94458749253</v>
      </c>
      <c r="I516" s="306"/>
      <c r="J516" s="306"/>
      <c r="K516" s="306"/>
      <c r="L516" s="306"/>
      <c r="M516" s="306">
        <v>8160.8761647844667</v>
      </c>
      <c r="N516" s="306"/>
      <c r="O516" s="306"/>
      <c r="P516" s="306"/>
      <c r="Q516" s="306">
        <v>2282.7056097243681</v>
      </c>
      <c r="R516" s="306"/>
      <c r="S516" s="306"/>
      <c r="T516" s="306"/>
      <c r="U516" s="306">
        <v>13490.526362001365</v>
      </c>
      <c r="V516" s="306"/>
      <c r="W516" s="306"/>
      <c r="X516" s="306"/>
      <c r="Y516" s="306"/>
      <c r="Z516" s="306"/>
      <c r="AA516" s="310">
        <v>100</v>
      </c>
      <c r="AB516" s="310"/>
      <c r="AC516" s="310"/>
      <c r="AF516" s="323" t="s">
        <v>616</v>
      </c>
      <c r="AG516" s="323"/>
      <c r="AH516" s="323"/>
      <c r="AI516" s="323"/>
      <c r="AJ516" s="323"/>
      <c r="AK516" s="323"/>
      <c r="AL516" s="323"/>
      <c r="AM516" s="306">
        <v>-1115.8061932481598</v>
      </c>
      <c r="AN516" s="306"/>
      <c r="AO516" s="306"/>
      <c r="AP516" s="306"/>
      <c r="AQ516" s="306"/>
      <c r="AR516" s="306"/>
      <c r="AS516" s="306">
        <v>-2386.0841835281399</v>
      </c>
      <c r="AT516" s="306"/>
      <c r="AU516" s="306"/>
      <c r="AV516" s="306"/>
      <c r="AW516" s="306">
        <v>0</v>
      </c>
      <c r="AX516" s="306"/>
      <c r="AY516" s="306"/>
      <c r="AZ516" s="306"/>
      <c r="BA516" s="306">
        <v>-3526.4530562989198</v>
      </c>
      <c r="BB516" s="306"/>
      <c r="BC516" s="306"/>
      <c r="BD516" s="306"/>
      <c r="BE516" s="306"/>
      <c r="BF516" s="306"/>
      <c r="BG516" s="306"/>
      <c r="BH516" s="310">
        <v>100</v>
      </c>
      <c r="BI516" s="310"/>
      <c r="BJ516" s="310"/>
      <c r="BK516" s="310"/>
      <c r="BO516" s="309"/>
      <c r="BP516" s="309"/>
      <c r="BQ516" s="309"/>
      <c r="BR516" s="315"/>
      <c r="BS516" s="315"/>
      <c r="BT516" s="315"/>
    </row>
    <row r="517" spans="1:72" s="250" customFormat="1" ht="5.25" customHeight="1">
      <c r="A517" s="268"/>
      <c r="B517" s="323"/>
      <c r="C517" s="323"/>
      <c r="D517" s="323"/>
      <c r="E517" s="323"/>
      <c r="F517" s="323"/>
      <c r="G517" s="323"/>
      <c r="H517" s="306"/>
      <c r="I517" s="306"/>
      <c r="J517" s="306"/>
      <c r="K517" s="306"/>
      <c r="L517" s="306"/>
      <c r="M517" s="306"/>
      <c r="N517" s="306"/>
      <c r="O517" s="306"/>
      <c r="P517" s="306"/>
      <c r="Q517" s="306"/>
      <c r="R517" s="306"/>
      <c r="S517" s="306"/>
      <c r="T517" s="306"/>
      <c r="U517" s="306"/>
      <c r="V517" s="306"/>
      <c r="W517" s="306"/>
      <c r="X517" s="306"/>
      <c r="Y517" s="306"/>
      <c r="Z517" s="306"/>
      <c r="AA517" s="310"/>
      <c r="AB517" s="310"/>
      <c r="AC517" s="310"/>
      <c r="AF517" s="323"/>
      <c r="AG517" s="323"/>
      <c r="AH517" s="323"/>
      <c r="AI517" s="323"/>
      <c r="AJ517" s="323"/>
      <c r="AK517" s="323"/>
      <c r="AL517" s="323"/>
      <c r="AM517" s="306"/>
      <c r="AN517" s="306"/>
      <c r="AO517" s="306"/>
      <c r="AP517" s="306"/>
      <c r="AQ517" s="306"/>
      <c r="AR517" s="306"/>
      <c r="AS517" s="306"/>
      <c r="AT517" s="306"/>
      <c r="AU517" s="306"/>
      <c r="AV517" s="306"/>
      <c r="AW517" s="306"/>
      <c r="AX517" s="306"/>
      <c r="AY517" s="306"/>
      <c r="AZ517" s="306"/>
      <c r="BA517" s="306"/>
      <c r="BB517" s="306"/>
      <c r="BC517" s="306"/>
      <c r="BD517" s="306"/>
      <c r="BE517" s="306"/>
      <c r="BF517" s="306"/>
      <c r="BG517" s="306"/>
      <c r="BH517" s="310"/>
      <c r="BI517" s="310"/>
      <c r="BJ517" s="310"/>
      <c r="BK517" s="310"/>
      <c r="BO517" s="309" t="s">
        <v>592</v>
      </c>
      <c r="BP517" s="309"/>
      <c r="BQ517" s="309"/>
      <c r="BR517" s="315">
        <v>0</v>
      </c>
      <c r="BS517" s="315"/>
      <c r="BT517" s="315"/>
    </row>
    <row r="518" spans="1:72" s="250" customFormat="1" ht="4.5" customHeight="1">
      <c r="A518" s="268"/>
      <c r="B518" s="308" t="s">
        <v>617</v>
      </c>
      <c r="C518" s="308"/>
      <c r="D518" s="308"/>
      <c r="E518" s="308"/>
      <c r="F518" s="308"/>
      <c r="G518" s="308"/>
      <c r="H518" s="306">
        <v>13294.046446199998</v>
      </c>
      <c r="I518" s="306"/>
      <c r="J518" s="306"/>
      <c r="K518" s="306"/>
      <c r="L518" s="306"/>
      <c r="M518" s="306">
        <v>0</v>
      </c>
      <c r="N518" s="306"/>
      <c r="O518" s="306"/>
      <c r="P518" s="306"/>
      <c r="Q518" s="306">
        <v>0</v>
      </c>
      <c r="R518" s="306"/>
      <c r="S518" s="306"/>
      <c r="T518" s="306"/>
      <c r="U518" s="306">
        <v>13294.046446199998</v>
      </c>
      <c r="V518" s="306"/>
      <c r="W518" s="306"/>
      <c r="X518" s="306"/>
      <c r="Y518" s="306"/>
      <c r="Z518" s="306"/>
      <c r="AA518" s="349" t="s">
        <v>0</v>
      </c>
      <c r="AB518" s="349"/>
      <c r="AC518" s="349"/>
      <c r="AF518" s="308" t="s">
        <v>617</v>
      </c>
      <c r="AG518" s="308"/>
      <c r="AH518" s="308"/>
      <c r="AI518" s="308"/>
      <c r="AJ518" s="308"/>
      <c r="AK518" s="308"/>
      <c r="AL518" s="308"/>
      <c r="AM518" s="306">
        <v>0</v>
      </c>
      <c r="AN518" s="306"/>
      <c r="AO518" s="306"/>
      <c r="AP518" s="306"/>
      <c r="AQ518" s="306"/>
      <c r="AR518" s="306"/>
      <c r="AS518" s="306">
        <v>0</v>
      </c>
      <c r="AT518" s="306"/>
      <c r="AU518" s="306"/>
      <c r="AV518" s="306"/>
      <c r="AW518" s="306">
        <v>0</v>
      </c>
      <c r="AX518" s="306"/>
      <c r="AY518" s="306"/>
      <c r="AZ518" s="306"/>
      <c r="BA518" s="306">
        <v>0</v>
      </c>
      <c r="BB518" s="306"/>
      <c r="BC518" s="306"/>
      <c r="BD518" s="306"/>
      <c r="BE518" s="306"/>
      <c r="BF518" s="306"/>
      <c r="BG518" s="306"/>
      <c r="BH518" s="349" t="s">
        <v>0</v>
      </c>
      <c r="BI518" s="349"/>
      <c r="BJ518" s="349"/>
      <c r="BK518" s="349"/>
      <c r="BO518" s="309"/>
      <c r="BP518" s="309"/>
      <c r="BQ518" s="309"/>
      <c r="BR518" s="315"/>
      <c r="BS518" s="315"/>
      <c r="BT518" s="315"/>
    </row>
    <row r="519" spans="1:72" s="250" customFormat="1" ht="3.75" customHeight="1">
      <c r="A519" s="268"/>
      <c r="B519" s="308"/>
      <c r="C519" s="308"/>
      <c r="D519" s="308"/>
      <c r="E519" s="308"/>
      <c r="F519" s="308"/>
      <c r="G519" s="308"/>
      <c r="H519" s="306"/>
      <c r="I519" s="306"/>
      <c r="J519" s="306"/>
      <c r="K519" s="306"/>
      <c r="L519" s="306"/>
      <c r="M519" s="306"/>
      <c r="N519" s="306"/>
      <c r="O519" s="306"/>
      <c r="P519" s="306"/>
      <c r="Q519" s="306"/>
      <c r="R519" s="306"/>
      <c r="S519" s="306"/>
      <c r="T519" s="306"/>
      <c r="U519" s="306"/>
      <c r="V519" s="306"/>
      <c r="W519" s="306"/>
      <c r="X519" s="306"/>
      <c r="Y519" s="306"/>
      <c r="Z519" s="306"/>
      <c r="AA519" s="349"/>
      <c r="AB519" s="349"/>
      <c r="AC519" s="349"/>
      <c r="AF519" s="308"/>
      <c r="AG519" s="308"/>
      <c r="AH519" s="308"/>
      <c r="AI519" s="308"/>
      <c r="AJ519" s="308"/>
      <c r="AK519" s="308"/>
      <c r="AL519" s="308"/>
      <c r="AM519" s="306"/>
      <c r="AN519" s="306"/>
      <c r="AO519" s="306"/>
      <c r="AP519" s="306"/>
      <c r="AQ519" s="306"/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6"/>
      <c r="BH519" s="349"/>
      <c r="BI519" s="349"/>
      <c r="BJ519" s="349"/>
      <c r="BK519" s="349"/>
      <c r="BO519" s="309" t="s">
        <v>594</v>
      </c>
      <c r="BP519" s="309"/>
      <c r="BQ519" s="309"/>
      <c r="BR519" s="315">
        <v>304.99999435825919</v>
      </c>
      <c r="BS519" s="315"/>
      <c r="BT519" s="315"/>
    </row>
    <row r="520" spans="1:72" s="250" customFormat="1" ht="6" customHeight="1">
      <c r="A520" s="268"/>
      <c r="BO520" s="309"/>
      <c r="BP520" s="309"/>
      <c r="BQ520" s="309"/>
      <c r="BR520" s="315"/>
      <c r="BS520" s="315"/>
      <c r="BT520" s="315"/>
    </row>
    <row r="521" spans="1:72" s="250" customFormat="1" ht="9.75" customHeight="1">
      <c r="A521" s="268"/>
      <c r="BO521" s="309" t="s">
        <v>595</v>
      </c>
      <c r="BP521" s="309"/>
      <c r="BQ521" s="309"/>
      <c r="BR521" s="315">
        <v>980.99998619479754</v>
      </c>
      <c r="BS521" s="315"/>
      <c r="BT521" s="315"/>
    </row>
    <row r="522" spans="1:72" s="250" customFormat="1" ht="10.5" customHeight="1">
      <c r="A522" s="268"/>
      <c r="BO522" s="309" t="s">
        <v>596</v>
      </c>
      <c r="BP522" s="309"/>
      <c r="BQ522" s="309"/>
      <c r="BR522" s="315">
        <v>0</v>
      </c>
      <c r="BS522" s="315"/>
      <c r="BT522" s="315"/>
    </row>
    <row r="523" spans="1:72" s="250" customFormat="1" ht="3.75" customHeight="1">
      <c r="A523" s="268"/>
      <c r="BO523" s="309" t="s">
        <v>618</v>
      </c>
      <c r="BP523" s="309"/>
      <c r="BQ523" s="309"/>
      <c r="BR523" s="315">
        <v>0</v>
      </c>
      <c r="BS523" s="315"/>
      <c r="BT523" s="315"/>
    </row>
    <row r="524" spans="1:72" s="250" customFormat="1" ht="6" customHeight="1">
      <c r="A524" s="268"/>
      <c r="B524" s="327" t="s">
        <v>619</v>
      </c>
      <c r="C524" s="327"/>
      <c r="D524" s="327"/>
      <c r="E524" s="327"/>
      <c r="F524" s="327"/>
      <c r="G524" s="327"/>
      <c r="H524" s="327"/>
      <c r="I524" s="327"/>
      <c r="J524" s="327"/>
      <c r="K524" s="327"/>
      <c r="L524" s="327"/>
      <c r="M524" s="327"/>
      <c r="N524" s="327"/>
      <c r="O524" s="327"/>
      <c r="P524" s="327"/>
      <c r="Q524" s="327"/>
      <c r="R524" s="327"/>
      <c r="S524" s="327"/>
      <c r="T524" s="327"/>
      <c r="U524" s="327"/>
      <c r="V524" s="327"/>
      <c r="W524" s="327"/>
      <c r="X524" s="327"/>
      <c r="Y524" s="327"/>
      <c r="Z524" s="327"/>
      <c r="AA524" s="327"/>
      <c r="AB524" s="327"/>
      <c r="AC524" s="327"/>
      <c r="AD524" s="327"/>
      <c r="AF524" s="327" t="s">
        <v>620</v>
      </c>
      <c r="AG524" s="327"/>
      <c r="AH524" s="327"/>
      <c r="AI524" s="327"/>
      <c r="AJ524" s="327"/>
      <c r="AK524" s="327"/>
      <c r="AL524" s="327"/>
      <c r="AM524" s="327"/>
      <c r="AN524" s="327"/>
      <c r="AO524" s="327"/>
      <c r="AP524" s="327"/>
      <c r="AQ524" s="327"/>
      <c r="AR524" s="327"/>
      <c r="AS524" s="327"/>
      <c r="AT524" s="327"/>
      <c r="AU524" s="327"/>
      <c r="AV524" s="327"/>
      <c r="AW524" s="327"/>
      <c r="AX524" s="327"/>
      <c r="AY524" s="327"/>
      <c r="AZ524" s="327"/>
      <c r="BA524" s="327"/>
      <c r="BB524" s="327"/>
      <c r="BC524" s="327"/>
      <c r="BD524" s="327"/>
      <c r="BE524" s="327"/>
      <c r="BF524" s="327"/>
      <c r="BG524" s="327"/>
      <c r="BH524" s="327"/>
      <c r="BI524" s="327"/>
      <c r="BJ524" s="327"/>
      <c r="BK524" s="327"/>
      <c r="BL524" s="327"/>
      <c r="BO524" s="309"/>
      <c r="BP524" s="309"/>
      <c r="BQ524" s="309"/>
      <c r="BR524" s="315"/>
      <c r="BS524" s="315"/>
      <c r="BT524" s="315"/>
    </row>
    <row r="525" spans="1:72" s="250" customFormat="1" ht="9" customHeight="1">
      <c r="A525" s="268"/>
      <c r="B525" s="327"/>
      <c r="C525" s="327"/>
      <c r="D525" s="327"/>
      <c r="E525" s="327"/>
      <c r="F525" s="327"/>
      <c r="G525" s="327"/>
      <c r="H525" s="327"/>
      <c r="I525" s="327"/>
      <c r="J525" s="327"/>
      <c r="K525" s="327"/>
      <c r="L525" s="327"/>
      <c r="M525" s="327"/>
      <c r="N525" s="327"/>
      <c r="O525" s="327"/>
      <c r="P525" s="327"/>
      <c r="Q525" s="327"/>
      <c r="R525" s="327"/>
      <c r="S525" s="327"/>
      <c r="T525" s="327"/>
      <c r="U525" s="327"/>
      <c r="V525" s="327"/>
      <c r="W525" s="327"/>
      <c r="X525" s="327"/>
      <c r="Y525" s="327"/>
      <c r="Z525" s="327"/>
      <c r="AA525" s="327"/>
      <c r="AB525" s="327"/>
      <c r="AC525" s="327"/>
      <c r="AD525" s="327"/>
      <c r="AF525" s="327"/>
      <c r="AG525" s="327"/>
      <c r="AH525" s="327"/>
      <c r="AI525" s="327"/>
      <c r="AJ525" s="327"/>
      <c r="AK525" s="327"/>
      <c r="AL525" s="327"/>
      <c r="AM525" s="327"/>
      <c r="AN525" s="327"/>
      <c r="AO525" s="327"/>
      <c r="AP525" s="327"/>
      <c r="AQ525" s="327"/>
      <c r="AR525" s="327"/>
      <c r="AS525" s="327"/>
      <c r="AT525" s="327"/>
      <c r="AU525" s="327"/>
      <c r="AV525" s="327"/>
      <c r="AW525" s="327"/>
      <c r="AX525" s="327"/>
      <c r="AY525" s="327"/>
      <c r="AZ525" s="327"/>
      <c r="BA525" s="327"/>
      <c r="BB525" s="327"/>
      <c r="BC525" s="327"/>
      <c r="BD525" s="327"/>
      <c r="BE525" s="327"/>
      <c r="BF525" s="327"/>
      <c r="BG525" s="327"/>
      <c r="BH525" s="327"/>
      <c r="BI525" s="327"/>
      <c r="BJ525" s="327"/>
      <c r="BK525" s="327"/>
      <c r="BL525" s="327"/>
      <c r="BO525" s="309" t="s">
        <v>599</v>
      </c>
      <c r="BP525" s="309"/>
      <c r="BQ525" s="309"/>
      <c r="BR525" s="315">
        <v>1030.8999888962096</v>
      </c>
      <c r="BS525" s="315"/>
      <c r="BT525" s="315"/>
    </row>
    <row r="526" spans="1:72" s="250" customFormat="1" ht="0.75" customHeight="1">
      <c r="A526" s="268"/>
      <c r="BO526" s="309"/>
      <c r="BP526" s="309"/>
      <c r="BQ526" s="309"/>
      <c r="BR526" s="315"/>
      <c r="BS526" s="315"/>
      <c r="BT526" s="315"/>
    </row>
    <row r="527" spans="1:72" s="250" customFormat="1" ht="2.25" customHeight="1">
      <c r="A527" s="268"/>
      <c r="BO527" s="316" t="s">
        <v>600</v>
      </c>
      <c r="BP527" s="316"/>
      <c r="BQ527" s="316"/>
      <c r="BR527" s="317">
        <v>0</v>
      </c>
      <c r="BS527" s="317"/>
      <c r="BT527" s="317"/>
    </row>
    <row r="528" spans="1:72" s="250" customFormat="1" ht="8.25" customHeight="1">
      <c r="A528" s="268"/>
      <c r="B528" s="328" t="s">
        <v>621</v>
      </c>
      <c r="C528" s="328"/>
      <c r="D528" s="328"/>
      <c r="E528" s="328"/>
      <c r="F528" s="332">
        <v>1.1242098935140954</v>
      </c>
      <c r="G528" s="332"/>
      <c r="H528" s="332"/>
      <c r="I528" s="332"/>
      <c r="O528" s="328" t="s">
        <v>622</v>
      </c>
      <c r="P528" s="328"/>
      <c r="Q528" s="328"/>
      <c r="R528" s="328"/>
      <c r="S528" s="328"/>
      <c r="T528" s="328"/>
      <c r="U528" s="328"/>
      <c r="V528" s="328"/>
      <c r="W528" s="333">
        <v>10.00108</v>
      </c>
      <c r="X528" s="333"/>
      <c r="Y528" s="333"/>
      <c r="Z528" s="333"/>
      <c r="AA528" s="333"/>
      <c r="AF528" s="328" t="s">
        <v>623</v>
      </c>
      <c r="AG528" s="328"/>
      <c r="AH528" s="328"/>
      <c r="AI528" s="328"/>
      <c r="AJ528" s="328"/>
      <c r="AK528" s="332">
        <v>-3.5264510592300913</v>
      </c>
      <c r="AL528" s="332"/>
      <c r="AM528" s="332"/>
      <c r="AN528" s="332"/>
      <c r="AO528" s="332"/>
      <c r="AU528" s="328" t="s">
        <v>622</v>
      </c>
      <c r="AV528" s="328"/>
      <c r="AW528" s="328"/>
      <c r="AX528" s="328"/>
      <c r="AY528" s="328"/>
      <c r="AZ528" s="328"/>
      <c r="BA528" s="328"/>
      <c r="BB528" s="328"/>
      <c r="BC528" s="333">
        <v>10.00108</v>
      </c>
      <c r="BD528" s="333"/>
      <c r="BE528" s="333"/>
      <c r="BF528" s="333"/>
      <c r="BG528" s="333"/>
      <c r="BH528" s="333"/>
      <c r="BO528" s="316"/>
      <c r="BP528" s="316"/>
      <c r="BQ528" s="316"/>
      <c r="BR528" s="317"/>
      <c r="BS528" s="317"/>
      <c r="BT528" s="317"/>
    </row>
    <row r="529" spans="1:74" s="250" customFormat="1" ht="0.75" customHeight="1">
      <c r="A529" s="268"/>
      <c r="B529" s="328"/>
      <c r="C529" s="328"/>
      <c r="D529" s="328"/>
      <c r="E529" s="328"/>
      <c r="F529" s="332"/>
      <c r="G529" s="332"/>
      <c r="H529" s="332"/>
      <c r="I529" s="332"/>
      <c r="O529" s="328"/>
      <c r="P529" s="328"/>
      <c r="Q529" s="328"/>
      <c r="R529" s="328"/>
      <c r="S529" s="328"/>
      <c r="T529" s="328"/>
      <c r="U529" s="328"/>
      <c r="V529" s="328"/>
      <c r="W529" s="333"/>
      <c r="X529" s="333"/>
      <c r="Y529" s="333"/>
      <c r="Z529" s="333"/>
      <c r="AA529" s="333"/>
      <c r="AF529" s="328"/>
      <c r="AG529" s="328"/>
      <c r="AH529" s="328"/>
      <c r="AI529" s="328"/>
      <c r="AJ529" s="328"/>
      <c r="AK529" s="332"/>
      <c r="AL529" s="332"/>
      <c r="AM529" s="332"/>
      <c r="AN529" s="332"/>
      <c r="AO529" s="332"/>
      <c r="AU529" s="328"/>
      <c r="AV529" s="328"/>
      <c r="AW529" s="328"/>
      <c r="AX529" s="328"/>
      <c r="AY529" s="328"/>
      <c r="AZ529" s="328"/>
      <c r="BA529" s="328"/>
      <c r="BB529" s="328"/>
      <c r="BC529" s="333"/>
      <c r="BD529" s="333"/>
      <c r="BE529" s="333"/>
      <c r="BF529" s="333"/>
      <c r="BG529" s="333"/>
      <c r="BH529" s="333"/>
    </row>
    <row r="530" spans="1:74" s="250" customFormat="1" ht="9" customHeight="1">
      <c r="A530" s="268"/>
      <c r="B530" s="328" t="s">
        <v>624</v>
      </c>
      <c r="C530" s="328"/>
      <c r="D530" s="328"/>
      <c r="E530" s="328"/>
      <c r="F530" s="329">
        <v>13.590400000000002</v>
      </c>
      <c r="G530" s="329"/>
      <c r="H530" s="329"/>
      <c r="I530" s="329"/>
      <c r="O530" s="328" t="s">
        <v>625</v>
      </c>
      <c r="P530" s="328"/>
      <c r="Q530" s="328"/>
      <c r="R530" s="328"/>
      <c r="S530" s="328"/>
      <c r="T530" s="328"/>
      <c r="U530" s="328"/>
      <c r="V530" s="328"/>
      <c r="W530" s="339">
        <v>10.011101640663085</v>
      </c>
      <c r="X530" s="339"/>
      <c r="Y530" s="339"/>
      <c r="Z530" s="339"/>
      <c r="AA530" s="339"/>
      <c r="AF530" s="328" t="s">
        <v>624</v>
      </c>
      <c r="AG530" s="328"/>
      <c r="AH530" s="328"/>
      <c r="AI530" s="328"/>
      <c r="AJ530" s="328"/>
      <c r="AK530" s="329">
        <v>53.162299999999995</v>
      </c>
      <c r="AL530" s="329"/>
      <c r="AM530" s="329"/>
      <c r="AN530" s="329"/>
      <c r="AO530" s="329"/>
      <c r="AU530" s="328" t="s">
        <v>625</v>
      </c>
      <c r="AV530" s="328"/>
      <c r="AW530" s="328"/>
      <c r="AX530" s="328"/>
      <c r="AY530" s="328"/>
      <c r="AZ530" s="328"/>
      <c r="BA530" s="328"/>
      <c r="BB530" s="328"/>
      <c r="BC530" s="339">
        <v>10.011101640663085</v>
      </c>
      <c r="BD530" s="339"/>
      <c r="BE530" s="339"/>
      <c r="BF530" s="339"/>
      <c r="BG530" s="339"/>
      <c r="BH530" s="339"/>
    </row>
    <row r="531" spans="1:74" s="250" customFormat="1" ht="9.75" customHeight="1">
      <c r="A531" s="268"/>
      <c r="B531" s="328" t="s">
        <v>544</v>
      </c>
      <c r="C531" s="328"/>
      <c r="D531" s="328"/>
      <c r="E531" s="328"/>
      <c r="F531" s="310">
        <v>2.116669539920267E-2</v>
      </c>
      <c r="G531" s="310"/>
      <c r="H531" s="310"/>
      <c r="I531" s="310"/>
      <c r="O531" s="328" t="s">
        <v>626</v>
      </c>
      <c r="P531" s="328"/>
      <c r="Q531" s="328"/>
      <c r="R531" s="328"/>
      <c r="S531" s="328"/>
      <c r="T531" s="328"/>
      <c r="U531" s="328"/>
      <c r="V531" s="328"/>
      <c r="W531" s="329">
        <v>9990.1660763549808</v>
      </c>
      <c r="X531" s="329"/>
      <c r="Y531" s="329"/>
      <c r="Z531" s="329"/>
      <c r="AA531" s="329"/>
      <c r="AF531" s="328" t="s">
        <v>544</v>
      </c>
      <c r="AG531" s="328"/>
      <c r="AH531" s="328"/>
      <c r="AI531" s="328"/>
      <c r="AJ531" s="328"/>
      <c r="AK531" s="310">
        <v>6.3500053873505003E-3</v>
      </c>
      <c r="AL531" s="310"/>
      <c r="AM531" s="310"/>
      <c r="AN531" s="310"/>
      <c r="AO531" s="310"/>
      <c r="AU531" s="328" t="s">
        <v>626</v>
      </c>
      <c r="AV531" s="328"/>
      <c r="AW531" s="328"/>
      <c r="AX531" s="328"/>
      <c r="AY531" s="328"/>
      <c r="AZ531" s="328"/>
      <c r="BA531" s="328"/>
      <c r="BB531" s="328"/>
      <c r="BC531" s="329">
        <v>9990.1660763549808</v>
      </c>
      <c r="BD531" s="329"/>
      <c r="BE531" s="329"/>
      <c r="BF531" s="329"/>
      <c r="BG531" s="329"/>
      <c r="BH531" s="329"/>
    </row>
    <row r="532" spans="1:74" s="250" customFormat="1" ht="9" customHeight="1">
      <c r="A532" s="268"/>
      <c r="B532" s="328" t="s">
        <v>336</v>
      </c>
      <c r="C532" s="328"/>
      <c r="D532" s="328"/>
      <c r="E532" s="328"/>
      <c r="F532" s="329">
        <v>3701.884671203471</v>
      </c>
      <c r="G532" s="329"/>
      <c r="H532" s="329"/>
      <c r="I532" s="329"/>
      <c r="AF532" s="328" t="s">
        <v>627</v>
      </c>
      <c r="AG532" s="328"/>
      <c r="AH532" s="328"/>
      <c r="AI532" s="328"/>
      <c r="AJ532" s="328"/>
      <c r="AK532" s="329">
        <v>-354.109348464655</v>
      </c>
      <c r="AL532" s="329"/>
      <c r="AM532" s="329"/>
      <c r="AN532" s="329"/>
      <c r="AO532" s="329"/>
    </row>
    <row r="533" spans="1:74" s="250" customFormat="1" ht="9.75" customHeight="1">
      <c r="A533" s="268"/>
      <c r="B533" s="328" t="s">
        <v>545</v>
      </c>
      <c r="C533" s="328"/>
      <c r="D533" s="328"/>
      <c r="E533" s="328"/>
      <c r="F533" s="329">
        <v>888.70950958556182</v>
      </c>
      <c r="G533" s="329"/>
      <c r="H533" s="329"/>
      <c r="I533" s="329"/>
      <c r="AF533" s="328" t="s">
        <v>628</v>
      </c>
      <c r="AG533" s="328"/>
      <c r="AH533" s="328"/>
      <c r="AI533" s="328"/>
      <c r="AJ533" s="328"/>
      <c r="AK533" s="329">
        <v>-283.31487723122353</v>
      </c>
      <c r="AL533" s="329"/>
      <c r="AM533" s="329"/>
      <c r="AN533" s="329"/>
      <c r="AO533" s="329"/>
    </row>
    <row r="534" spans="1:74" s="250" customFormat="1" ht="9" customHeight="1">
      <c r="A534" s="268"/>
      <c r="B534" s="328" t="s">
        <v>629</v>
      </c>
      <c r="C534" s="328"/>
      <c r="D534" s="328"/>
      <c r="E534" s="328"/>
      <c r="F534" s="332">
        <v>35.391475</v>
      </c>
      <c r="G534" s="332"/>
      <c r="H534" s="332"/>
      <c r="AF534" s="328" t="s">
        <v>629</v>
      </c>
      <c r="AG534" s="328"/>
      <c r="AH534" s="328"/>
      <c r="AI534" s="328"/>
      <c r="AJ534" s="328"/>
      <c r="AK534" s="332">
        <v>11.058088</v>
      </c>
      <c r="AL534" s="332"/>
      <c r="AM534" s="332"/>
      <c r="AN534" s="332"/>
    </row>
    <row r="535" spans="1:74" s="250" customFormat="1" ht="1.5" customHeight="1">
      <c r="A535" s="268"/>
    </row>
    <row r="536" spans="1:74" s="250" customFormat="1" ht="15" customHeight="1">
      <c r="A536" s="269">
        <v>7</v>
      </c>
      <c r="B536" s="342" t="s">
        <v>637</v>
      </c>
      <c r="C536" s="343"/>
      <c r="D536" s="343"/>
      <c r="E536" s="343"/>
      <c r="F536" s="343"/>
      <c r="G536" s="343"/>
      <c r="H536" s="343"/>
      <c r="I536" s="343"/>
      <c r="J536" s="343"/>
      <c r="K536" s="343"/>
      <c r="L536" s="343"/>
      <c r="M536" s="343"/>
      <c r="N536" s="343"/>
      <c r="O536" s="343"/>
      <c r="P536" s="343"/>
      <c r="Q536" s="343"/>
      <c r="R536" s="343"/>
      <c r="S536" s="343"/>
      <c r="T536" s="343"/>
      <c r="U536" s="343"/>
      <c r="V536" s="343"/>
      <c r="W536" s="343"/>
      <c r="X536" s="343"/>
      <c r="Y536" s="343"/>
      <c r="Z536" s="343"/>
      <c r="AA536" s="343"/>
      <c r="AB536" s="343"/>
      <c r="AC536" s="343"/>
      <c r="AD536" s="343"/>
      <c r="AE536" s="343"/>
      <c r="AF536" s="343"/>
      <c r="AG536" s="343"/>
      <c r="AH536" s="343"/>
      <c r="AI536" s="344"/>
      <c r="AJ536" s="344"/>
      <c r="AK536" s="344"/>
      <c r="AL536" s="344"/>
      <c r="AM536" s="344"/>
      <c r="AN536" s="344"/>
      <c r="AO536" s="344"/>
      <c r="AP536" s="344"/>
      <c r="AQ536" s="344"/>
      <c r="AR536" s="344"/>
      <c r="AS536" s="344"/>
      <c r="AT536" s="344"/>
      <c r="AU536" s="344"/>
      <c r="AV536" s="344"/>
      <c r="AW536" s="344"/>
      <c r="AX536" s="344"/>
      <c r="AY536" s="344"/>
      <c r="AZ536" s="344"/>
      <c r="BA536" s="344"/>
      <c r="BB536" s="344"/>
      <c r="BC536" s="344"/>
      <c r="BD536" s="344"/>
      <c r="BE536" s="344"/>
      <c r="BF536" s="344"/>
      <c r="BG536" s="344"/>
      <c r="BH536" s="344"/>
      <c r="BI536" s="344"/>
      <c r="BJ536" s="344"/>
      <c r="BK536" s="344"/>
      <c r="BL536" s="344"/>
      <c r="BM536" s="344"/>
      <c r="BN536" s="344"/>
      <c r="BO536" s="344"/>
      <c r="BP536" s="344"/>
      <c r="BQ536" s="344"/>
      <c r="BR536" s="344"/>
      <c r="BS536" s="344"/>
      <c r="BT536" s="344"/>
      <c r="BU536" s="344"/>
      <c r="BV536" s="344"/>
    </row>
    <row r="537" spans="1:74" s="250" customFormat="1" ht="14.25" customHeight="1">
      <c r="A537" s="268"/>
      <c r="B537" s="327" t="s">
        <v>564</v>
      </c>
      <c r="C537" s="327"/>
      <c r="D537" s="327"/>
      <c r="E537" s="327"/>
      <c r="F537" s="327"/>
      <c r="G537" s="327"/>
      <c r="H537" s="327"/>
      <c r="I537" s="327"/>
      <c r="J537" s="327"/>
      <c r="K537" s="327"/>
      <c r="L537" s="327"/>
      <c r="M537" s="327"/>
      <c r="N537" s="327"/>
      <c r="O537" s="327"/>
      <c r="P537" s="327"/>
      <c r="Q537" s="327"/>
      <c r="R537" s="327"/>
      <c r="S537" s="327"/>
      <c r="T537" s="327"/>
      <c r="U537" s="327"/>
      <c r="V537" s="327"/>
      <c r="W537" s="327"/>
      <c r="X537" s="327"/>
      <c r="Y537" s="327"/>
      <c r="Z537" s="327"/>
      <c r="AA537" s="327"/>
      <c r="AB537" s="327"/>
      <c r="AC537" s="327"/>
      <c r="AD537" s="327"/>
      <c r="AF537" s="327" t="s">
        <v>565</v>
      </c>
      <c r="AG537" s="327"/>
      <c r="AH537" s="327"/>
      <c r="AI537" s="327"/>
      <c r="AJ537" s="327"/>
      <c r="AK537" s="327"/>
      <c r="AL537" s="327"/>
      <c r="AM537" s="327"/>
      <c r="AN537" s="327"/>
      <c r="AO537" s="327"/>
      <c r="AP537" s="327"/>
      <c r="AQ537" s="327"/>
      <c r="AR537" s="327"/>
      <c r="AS537" s="327"/>
      <c r="AT537" s="327"/>
      <c r="AU537" s="327"/>
      <c r="AV537" s="327"/>
      <c r="AW537" s="327"/>
      <c r="AX537" s="327"/>
      <c r="AY537" s="327"/>
      <c r="AZ537" s="327"/>
      <c r="BA537" s="327"/>
      <c r="BB537" s="327"/>
      <c r="BC537" s="327"/>
      <c r="BD537" s="327"/>
      <c r="BE537" s="327"/>
      <c r="BF537" s="327"/>
      <c r="BG537" s="327"/>
      <c r="BH537" s="327"/>
      <c r="BI537" s="327"/>
      <c r="BJ537" s="327"/>
      <c r="BK537" s="327"/>
      <c r="BL537" s="327"/>
    </row>
    <row r="538" spans="1:74" s="250" customFormat="1" ht="9" customHeight="1">
      <c r="A538" s="268"/>
      <c r="C538" s="318" t="s">
        <v>566</v>
      </c>
      <c r="D538" s="318"/>
      <c r="E538" s="318"/>
      <c r="F538" s="318"/>
      <c r="G538" s="318"/>
      <c r="H538" s="318"/>
      <c r="I538" s="318"/>
      <c r="J538" s="318"/>
      <c r="N538" s="308" t="s">
        <v>638</v>
      </c>
      <c r="O538" s="308"/>
      <c r="P538" s="308"/>
      <c r="Q538" s="308"/>
      <c r="R538" s="308"/>
      <c r="S538" s="308"/>
      <c r="T538" s="308"/>
      <c r="U538" s="308"/>
      <c r="V538" s="308"/>
      <c r="W538" s="308"/>
      <c r="X538" s="308"/>
      <c r="Y538" s="308"/>
      <c r="Z538" s="308"/>
      <c r="AA538" s="308"/>
      <c r="AB538" s="308"/>
      <c r="AH538" s="318" t="s">
        <v>566</v>
      </c>
      <c r="AI538" s="318"/>
      <c r="AJ538" s="318"/>
      <c r="AK538" s="318"/>
      <c r="AL538" s="318"/>
      <c r="AM538" s="318"/>
      <c r="AN538" s="318"/>
      <c r="AO538" s="318"/>
      <c r="AP538" s="318"/>
      <c r="AT538" s="308" t="s">
        <v>568</v>
      </c>
      <c r="AU538" s="308"/>
      <c r="AV538" s="308"/>
      <c r="AW538" s="308"/>
      <c r="AX538" s="308"/>
      <c r="AY538" s="308"/>
      <c r="AZ538" s="308"/>
      <c r="BA538" s="308"/>
      <c r="BB538" s="308"/>
      <c r="BC538" s="308"/>
      <c r="BD538" s="308"/>
      <c r="BE538" s="308"/>
      <c r="BF538" s="308"/>
      <c r="BG538" s="308"/>
      <c r="BH538" s="308"/>
      <c r="BI538" s="308"/>
    </row>
    <row r="539" spans="1:74" s="250" customFormat="1" ht="8.25" customHeight="1">
      <c r="A539" s="268"/>
      <c r="C539" s="318" t="s">
        <v>569</v>
      </c>
      <c r="D539" s="318"/>
      <c r="E539" s="318"/>
      <c r="F539" s="318"/>
      <c r="G539" s="318" t="s">
        <v>570</v>
      </c>
      <c r="H539" s="318"/>
      <c r="I539" s="318"/>
      <c r="J539" s="318"/>
      <c r="N539" s="335">
        <v>90.679099999999991</v>
      </c>
      <c r="O539" s="335"/>
      <c r="P539" s="251" t="s">
        <v>60</v>
      </c>
      <c r="Q539" s="252" t="s">
        <v>571</v>
      </c>
      <c r="R539" s="307">
        <v>73.697360000000003</v>
      </c>
      <c r="S539" s="307"/>
      <c r="T539" s="318" t="s">
        <v>60</v>
      </c>
      <c r="U539" s="318"/>
      <c r="V539" s="318"/>
      <c r="W539" s="318"/>
      <c r="X539" s="252" t="s">
        <v>571</v>
      </c>
      <c r="Y539" s="253">
        <v>1.4633E-2</v>
      </c>
      <c r="Z539" s="318" t="s">
        <v>547</v>
      </c>
      <c r="AA539" s="318"/>
      <c r="AB539" s="318"/>
      <c r="AH539" s="318" t="s">
        <v>569</v>
      </c>
      <c r="AI539" s="318"/>
      <c r="AJ539" s="318"/>
      <c r="AK539" s="318"/>
      <c r="AL539" s="318" t="s">
        <v>570</v>
      </c>
      <c r="AM539" s="318"/>
      <c r="AN539" s="318"/>
      <c r="AO539" s="318"/>
      <c r="AP539" s="318"/>
      <c r="AT539" s="335">
        <v>21.500599999999999</v>
      </c>
      <c r="AU539" s="335"/>
      <c r="AV539" s="251" t="s">
        <v>60</v>
      </c>
      <c r="AW539" s="252" t="s">
        <v>571</v>
      </c>
      <c r="AX539" s="307">
        <v>16.1708</v>
      </c>
      <c r="AY539" s="307"/>
      <c r="AZ539" s="318" t="s">
        <v>60</v>
      </c>
      <c r="BA539" s="318"/>
      <c r="BB539" s="318"/>
      <c r="BC539" s="318"/>
      <c r="BD539" s="252" t="s">
        <v>571</v>
      </c>
      <c r="BE539" s="307">
        <v>7.9299999999999998E-4</v>
      </c>
      <c r="BF539" s="307"/>
      <c r="BG539" s="318" t="s">
        <v>547</v>
      </c>
      <c r="BH539" s="318"/>
      <c r="BI539" s="318"/>
    </row>
    <row r="540" spans="1:74" s="250" customFormat="1" ht="5.25" customHeight="1">
      <c r="A540" s="268"/>
      <c r="C540" s="318" t="s">
        <v>1</v>
      </c>
      <c r="D540" s="318"/>
      <c r="G540" s="318" t="s">
        <v>572</v>
      </c>
      <c r="H540" s="318"/>
      <c r="I540" s="318"/>
      <c r="J540" s="318"/>
      <c r="N540" s="330">
        <v>71.990960000000001</v>
      </c>
      <c r="O540" s="330"/>
      <c r="P540" s="318" t="s">
        <v>60</v>
      </c>
      <c r="Q540" s="319" t="s">
        <v>571</v>
      </c>
      <c r="R540" s="307">
        <v>54.970100000000002</v>
      </c>
      <c r="S540" s="307"/>
      <c r="T540" s="318" t="s">
        <v>55</v>
      </c>
      <c r="U540" s="318"/>
      <c r="X540" s="319" t="s">
        <v>571</v>
      </c>
      <c r="Y540" s="307">
        <v>9.5239999999999995E-3</v>
      </c>
      <c r="Z540" s="318" t="s">
        <v>547</v>
      </c>
      <c r="AA540" s="318"/>
      <c r="AB540" s="318"/>
      <c r="AH540" s="318" t="s">
        <v>1</v>
      </c>
      <c r="AI540" s="318"/>
      <c r="AL540" s="318" t="s">
        <v>572</v>
      </c>
      <c r="AM540" s="318"/>
      <c r="AN540" s="318"/>
      <c r="AO540" s="318"/>
      <c r="AP540" s="318"/>
      <c r="AT540" s="330">
        <v>69.999799999999993</v>
      </c>
      <c r="AU540" s="330"/>
      <c r="AV540" s="318" t="s">
        <v>60</v>
      </c>
      <c r="AW540" s="319" t="s">
        <v>571</v>
      </c>
      <c r="AX540" s="307">
        <v>6.1212999999999997</v>
      </c>
      <c r="AY540" s="307"/>
      <c r="AZ540" s="318" t="s">
        <v>55</v>
      </c>
      <c r="BA540" s="318"/>
      <c r="BD540" s="319" t="s">
        <v>571</v>
      </c>
      <c r="BE540" s="307">
        <v>9.7799999999999992E-4</v>
      </c>
      <c r="BF540" s="307"/>
      <c r="BG540" s="318" t="s">
        <v>547</v>
      </c>
      <c r="BH540" s="318"/>
      <c r="BI540" s="318"/>
    </row>
    <row r="541" spans="1:74" s="250" customFormat="1" ht="2.25" customHeight="1">
      <c r="A541" s="268"/>
      <c r="C541" s="318"/>
      <c r="D541" s="318"/>
      <c r="G541" s="318"/>
      <c r="H541" s="318"/>
      <c r="I541" s="318"/>
      <c r="J541" s="318"/>
      <c r="N541" s="330"/>
      <c r="O541" s="330"/>
      <c r="P541" s="318"/>
      <c r="Q541" s="319"/>
      <c r="R541" s="307"/>
      <c r="S541" s="307"/>
      <c r="T541" s="318"/>
      <c r="U541" s="318"/>
      <c r="X541" s="319"/>
      <c r="Y541" s="307"/>
      <c r="Z541" s="318"/>
      <c r="AA541" s="318"/>
      <c r="AB541" s="318"/>
      <c r="AH541" s="318"/>
      <c r="AI541" s="318"/>
      <c r="AL541" s="318"/>
      <c r="AM541" s="318"/>
      <c r="AN541" s="318"/>
      <c r="AO541" s="318"/>
      <c r="AP541" s="318"/>
      <c r="AT541" s="330"/>
      <c r="AU541" s="330"/>
      <c r="AV541" s="318"/>
      <c r="AW541" s="319"/>
      <c r="AX541" s="307"/>
      <c r="AY541" s="307"/>
      <c r="AZ541" s="318"/>
      <c r="BA541" s="318"/>
      <c r="BD541" s="319"/>
      <c r="BE541" s="307"/>
      <c r="BF541" s="307"/>
      <c r="BG541" s="318"/>
      <c r="BH541" s="318"/>
      <c r="BI541" s="318"/>
      <c r="BN541" s="320" t="s">
        <v>573</v>
      </c>
      <c r="BO541" s="320"/>
      <c r="BP541" s="320"/>
      <c r="BQ541" s="320"/>
      <c r="BR541" s="320"/>
      <c r="BS541" s="320"/>
      <c r="BT541" s="320"/>
      <c r="BU541" s="320"/>
    </row>
    <row r="542" spans="1:74" s="250" customFormat="1" ht="0.75" customHeight="1">
      <c r="A542" s="268"/>
      <c r="C542" s="318" t="s">
        <v>574</v>
      </c>
      <c r="D542" s="318"/>
      <c r="E542" s="318"/>
      <c r="F542" s="318"/>
      <c r="G542" s="318"/>
      <c r="H542" s="318"/>
      <c r="I542" s="318"/>
      <c r="J542" s="318"/>
      <c r="K542" s="318"/>
      <c r="N542" s="338">
        <v>52.456099999999999</v>
      </c>
      <c r="O542" s="338"/>
      <c r="P542" s="318" t="s">
        <v>60</v>
      </c>
      <c r="Q542" s="318"/>
      <c r="R542" s="318"/>
      <c r="Z542" s="318"/>
      <c r="AA542" s="318"/>
      <c r="AB542" s="318"/>
      <c r="AH542" s="318" t="s">
        <v>574</v>
      </c>
      <c r="AI542" s="318"/>
      <c r="AJ542" s="318"/>
      <c r="AK542" s="318"/>
      <c r="AL542" s="318"/>
      <c r="AM542" s="318"/>
      <c r="AN542" s="318"/>
      <c r="AO542" s="318"/>
      <c r="AP542" s="318"/>
      <c r="AQ542" s="318"/>
      <c r="AT542" s="338">
        <v>93.626419999999996</v>
      </c>
      <c r="AU542" s="338"/>
      <c r="AV542" s="318" t="s">
        <v>60</v>
      </c>
      <c r="AW542" s="318"/>
      <c r="AX542" s="318"/>
      <c r="BG542" s="318"/>
      <c r="BH542" s="318"/>
      <c r="BI542" s="318"/>
      <c r="BN542" s="320"/>
      <c r="BO542" s="320"/>
      <c r="BP542" s="320"/>
      <c r="BQ542" s="320"/>
      <c r="BR542" s="320"/>
      <c r="BS542" s="320"/>
      <c r="BT542" s="320"/>
      <c r="BU542" s="320"/>
    </row>
    <row r="543" spans="1:74" s="250" customFormat="1" ht="7.5" customHeight="1">
      <c r="A543" s="268"/>
      <c r="C543" s="318"/>
      <c r="D543" s="318"/>
      <c r="E543" s="318"/>
      <c r="F543" s="318"/>
      <c r="G543" s="318"/>
      <c r="H543" s="318"/>
      <c r="I543" s="318"/>
      <c r="J543" s="318"/>
      <c r="K543" s="318"/>
      <c r="N543" s="338"/>
      <c r="O543" s="338"/>
      <c r="P543" s="318"/>
      <c r="Q543" s="318"/>
      <c r="R543" s="318"/>
      <c r="AH543" s="318"/>
      <c r="AI543" s="318"/>
      <c r="AJ543" s="318"/>
      <c r="AK543" s="318"/>
      <c r="AL543" s="318"/>
      <c r="AM543" s="318"/>
      <c r="AN543" s="318"/>
      <c r="AO543" s="318"/>
      <c r="AP543" s="318"/>
      <c r="AQ543" s="318"/>
      <c r="AT543" s="338"/>
      <c r="AU543" s="338"/>
      <c r="AV543" s="318"/>
      <c r="AW543" s="318"/>
      <c r="AX543" s="318"/>
      <c r="BN543" s="320"/>
      <c r="BO543" s="320"/>
      <c r="BP543" s="320"/>
      <c r="BQ543" s="320"/>
      <c r="BR543" s="320"/>
      <c r="BS543" s="320"/>
      <c r="BT543" s="320"/>
      <c r="BU543" s="320"/>
    </row>
    <row r="544" spans="1:74" s="250" customFormat="1" ht="1.5" customHeight="1">
      <c r="A544" s="268"/>
      <c r="BN544" s="320"/>
      <c r="BO544" s="320"/>
      <c r="BP544" s="320"/>
      <c r="BQ544" s="320"/>
      <c r="BR544" s="320"/>
      <c r="BS544" s="320"/>
      <c r="BT544" s="320"/>
      <c r="BU544" s="320"/>
    </row>
    <row r="545" spans="1:73" s="250" customFormat="1" ht="6" customHeight="1">
      <c r="A545" s="268"/>
      <c r="BN545" s="334" t="s">
        <v>575</v>
      </c>
      <c r="BO545" s="334"/>
      <c r="BP545" s="334"/>
      <c r="BQ545" s="334"/>
      <c r="BR545" s="334"/>
      <c r="BS545" s="337">
        <v>5411.2505356035153</v>
      </c>
      <c r="BT545" s="337"/>
      <c r="BU545" s="337"/>
    </row>
    <row r="546" spans="1:73" s="250" customFormat="1" ht="2.25" customHeight="1">
      <c r="A546" s="268"/>
      <c r="B546" s="331"/>
      <c r="C546" s="331"/>
      <c r="D546" s="331"/>
      <c r="E546" s="331"/>
      <c r="F546" s="331"/>
      <c r="G546" s="331"/>
      <c r="H546" s="331"/>
      <c r="I546" s="331"/>
      <c r="J546" s="331"/>
      <c r="K546" s="331"/>
      <c r="L546" s="331"/>
      <c r="M546" s="312" t="s">
        <v>576</v>
      </c>
      <c r="N546" s="312"/>
      <c r="O546" s="312"/>
      <c r="P546" s="312"/>
      <c r="AA546" s="313" t="s">
        <v>537</v>
      </c>
      <c r="AB546" s="313"/>
      <c r="AC546" s="313"/>
      <c r="AF546" s="331"/>
      <c r="AG546" s="331"/>
      <c r="AH546" s="331"/>
      <c r="AI546" s="331"/>
      <c r="AJ546" s="331"/>
      <c r="AK546" s="331"/>
      <c r="AL546" s="331"/>
      <c r="AM546" s="331"/>
      <c r="AN546" s="331"/>
      <c r="AO546" s="331"/>
      <c r="AP546" s="331"/>
      <c r="AQ546" s="331"/>
      <c r="AR546" s="331"/>
      <c r="AS546" s="312" t="s">
        <v>576</v>
      </c>
      <c r="AT546" s="312"/>
      <c r="AU546" s="312"/>
      <c r="AV546" s="312"/>
      <c r="BH546" s="313" t="s">
        <v>537</v>
      </c>
      <c r="BI546" s="313"/>
      <c r="BJ546" s="313"/>
      <c r="BK546" s="313"/>
      <c r="BN546" s="334"/>
      <c r="BO546" s="334"/>
      <c r="BP546" s="334"/>
      <c r="BQ546" s="334"/>
      <c r="BR546" s="334"/>
      <c r="BS546" s="337"/>
      <c r="BT546" s="337"/>
      <c r="BU546" s="337"/>
    </row>
    <row r="547" spans="1:73" s="250" customFormat="1" ht="6.75" customHeight="1">
      <c r="A547" s="268"/>
      <c r="B547" s="331"/>
      <c r="C547" s="331"/>
      <c r="D547" s="331"/>
      <c r="E547" s="331"/>
      <c r="F547" s="331"/>
      <c r="G547" s="331"/>
      <c r="H547" s="331"/>
      <c r="I547" s="331"/>
      <c r="J547" s="331"/>
      <c r="K547" s="331"/>
      <c r="L547" s="331"/>
      <c r="M547" s="312"/>
      <c r="N547" s="312"/>
      <c r="O547" s="312"/>
      <c r="P547" s="312"/>
      <c r="AA547" s="313"/>
      <c r="AB547" s="313"/>
      <c r="AC547" s="313"/>
      <c r="AF547" s="331"/>
      <c r="AG547" s="331"/>
      <c r="AH547" s="331"/>
      <c r="AI547" s="331"/>
      <c r="AJ547" s="331"/>
      <c r="AK547" s="331"/>
      <c r="AL547" s="331"/>
      <c r="AM547" s="331"/>
      <c r="AN547" s="331"/>
      <c r="AO547" s="331"/>
      <c r="AP547" s="331"/>
      <c r="AQ547" s="331"/>
      <c r="AR547" s="331"/>
      <c r="AS547" s="312"/>
      <c r="AT547" s="312"/>
      <c r="AU547" s="312"/>
      <c r="AV547" s="312"/>
      <c r="BH547" s="313"/>
      <c r="BI547" s="313"/>
      <c r="BJ547" s="313"/>
      <c r="BK547" s="313"/>
      <c r="BN547" s="334" t="s">
        <v>577</v>
      </c>
      <c r="BO547" s="334"/>
      <c r="BP547" s="334"/>
      <c r="BQ547" s="334"/>
      <c r="BR547" s="334"/>
      <c r="BS547" s="336">
        <v>25.000064174031301</v>
      </c>
      <c r="BT547" s="336"/>
      <c r="BU547" s="336"/>
    </row>
    <row r="548" spans="1:73" s="250" customFormat="1" ht="3" customHeight="1">
      <c r="A548" s="268"/>
      <c r="H548" s="312" t="s">
        <v>578</v>
      </c>
      <c r="I548" s="312"/>
      <c r="J548" s="312"/>
      <c r="K548" s="312"/>
      <c r="L548" s="312"/>
      <c r="M548" s="312" t="s">
        <v>579</v>
      </c>
      <c r="N548" s="312"/>
      <c r="O548" s="312"/>
      <c r="P548" s="312"/>
      <c r="AA548" s="313" t="s">
        <v>580</v>
      </c>
      <c r="AB548" s="313"/>
      <c r="AC548" s="313"/>
      <c r="AM548" s="312" t="s">
        <v>578</v>
      </c>
      <c r="AN548" s="312"/>
      <c r="AO548" s="312"/>
      <c r="AP548" s="312"/>
      <c r="AQ548" s="312"/>
      <c r="AR548" s="312"/>
      <c r="AS548" s="312" t="s">
        <v>579</v>
      </c>
      <c r="AT548" s="312"/>
      <c r="AU548" s="312"/>
      <c r="AV548" s="312"/>
      <c r="BH548" s="313" t="s">
        <v>580</v>
      </c>
      <c r="BI548" s="313"/>
      <c r="BJ548" s="313"/>
      <c r="BK548" s="313"/>
      <c r="BN548" s="334"/>
      <c r="BO548" s="334"/>
      <c r="BP548" s="334"/>
      <c r="BQ548" s="334"/>
      <c r="BR548" s="334"/>
      <c r="BS548" s="336"/>
      <c r="BT548" s="336"/>
      <c r="BU548" s="336"/>
    </row>
    <row r="549" spans="1:73" s="250" customFormat="1" ht="5.25" customHeight="1">
      <c r="A549" s="268"/>
      <c r="H549" s="312"/>
      <c r="I549" s="312"/>
      <c r="J549" s="312"/>
      <c r="K549" s="312"/>
      <c r="L549" s="312"/>
      <c r="M549" s="312"/>
      <c r="N549" s="312"/>
      <c r="O549" s="312"/>
      <c r="P549" s="312"/>
      <c r="AA549" s="313"/>
      <c r="AB549" s="313"/>
      <c r="AC549" s="313"/>
      <c r="AM549" s="312"/>
      <c r="AN549" s="312"/>
      <c r="AO549" s="312"/>
      <c r="AP549" s="312"/>
      <c r="AQ549" s="312"/>
      <c r="AR549" s="312"/>
      <c r="AS549" s="312"/>
      <c r="AT549" s="312"/>
      <c r="AU549" s="312"/>
      <c r="AV549" s="312"/>
      <c r="BH549" s="313"/>
      <c r="BI549" s="313"/>
      <c r="BJ549" s="313"/>
      <c r="BK549" s="313"/>
      <c r="BN549" s="334" t="s">
        <v>581</v>
      </c>
      <c r="BO549" s="334"/>
      <c r="BP549" s="334"/>
      <c r="BQ549" s="334"/>
      <c r="BR549" s="334"/>
      <c r="BS549" s="337">
        <v>0</v>
      </c>
      <c r="BT549" s="337"/>
      <c r="BU549" s="337"/>
    </row>
    <row r="550" spans="1:73" s="250" customFormat="1" ht="2.25" customHeight="1">
      <c r="A550" s="268"/>
      <c r="AA550" s="313"/>
      <c r="AB550" s="313"/>
      <c r="AC550" s="313"/>
      <c r="BH550" s="313"/>
      <c r="BI550" s="313"/>
      <c r="BJ550" s="313"/>
      <c r="BK550" s="313"/>
      <c r="BN550" s="334"/>
      <c r="BO550" s="334"/>
      <c r="BP550" s="334"/>
      <c r="BQ550" s="334"/>
      <c r="BR550" s="334"/>
      <c r="BS550" s="337"/>
      <c r="BT550" s="337"/>
      <c r="BU550" s="337"/>
    </row>
    <row r="551" spans="1:73" s="250" customFormat="1" ht="0.75" customHeight="1">
      <c r="A551" s="268"/>
      <c r="H551" s="312" t="s">
        <v>539</v>
      </c>
      <c r="I551" s="312"/>
      <c r="J551" s="312"/>
      <c r="K551" s="312"/>
      <c r="L551" s="312"/>
      <c r="M551" s="312" t="s">
        <v>539</v>
      </c>
      <c r="N551" s="312"/>
      <c r="O551" s="312"/>
      <c r="P551" s="312"/>
      <c r="Q551" s="312" t="s">
        <v>582</v>
      </c>
      <c r="R551" s="312"/>
      <c r="S551" s="312"/>
      <c r="T551" s="312"/>
      <c r="U551" s="312" t="s">
        <v>538</v>
      </c>
      <c r="V551" s="312"/>
      <c r="W551" s="312"/>
      <c r="X551" s="312"/>
      <c r="Y551" s="312"/>
      <c r="Z551" s="312"/>
      <c r="AA551" s="313" t="s">
        <v>538</v>
      </c>
      <c r="AB551" s="313"/>
      <c r="AC551" s="313"/>
      <c r="AM551" s="312" t="s">
        <v>539</v>
      </c>
      <c r="AN551" s="312"/>
      <c r="AO551" s="312"/>
      <c r="AP551" s="312"/>
      <c r="AQ551" s="312"/>
      <c r="AR551" s="312"/>
      <c r="AS551" s="312" t="s">
        <v>539</v>
      </c>
      <c r="AT551" s="312"/>
      <c r="AU551" s="312"/>
      <c r="AV551" s="312"/>
      <c r="AW551" s="312" t="s">
        <v>582</v>
      </c>
      <c r="AX551" s="312"/>
      <c r="AY551" s="312"/>
      <c r="AZ551" s="312"/>
      <c r="BA551" s="312" t="s">
        <v>538</v>
      </c>
      <c r="BB551" s="312"/>
      <c r="BC551" s="312"/>
      <c r="BD551" s="312"/>
      <c r="BE551" s="312"/>
      <c r="BF551" s="312"/>
      <c r="BG551" s="312"/>
      <c r="BH551" s="313" t="s">
        <v>538</v>
      </c>
      <c r="BI551" s="313"/>
      <c r="BJ551" s="313"/>
      <c r="BK551" s="313"/>
      <c r="BN551" s="334"/>
      <c r="BO551" s="334"/>
      <c r="BP551" s="334"/>
      <c r="BQ551" s="334"/>
      <c r="BR551" s="334"/>
      <c r="BS551" s="337"/>
      <c r="BT551" s="337"/>
      <c r="BU551" s="337"/>
    </row>
    <row r="552" spans="1:73" s="250" customFormat="1" ht="1.5" customHeight="1">
      <c r="A552" s="268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3"/>
      <c r="AB552" s="313"/>
      <c r="AC552" s="313"/>
      <c r="AM552" s="312"/>
      <c r="AN552" s="312"/>
      <c r="AO552" s="312"/>
      <c r="AP552" s="312"/>
      <c r="AQ552" s="312"/>
      <c r="AR552" s="312"/>
      <c r="AS552" s="312"/>
      <c r="AT552" s="312"/>
      <c r="AU552" s="312"/>
      <c r="AV552" s="312"/>
      <c r="AW552" s="312"/>
      <c r="AX552" s="312"/>
      <c r="AY552" s="312"/>
      <c r="AZ552" s="312"/>
      <c r="BA552" s="312"/>
      <c r="BB552" s="312"/>
      <c r="BC552" s="312"/>
      <c r="BD552" s="312"/>
      <c r="BE552" s="312"/>
      <c r="BF552" s="312"/>
      <c r="BG552" s="312"/>
      <c r="BH552" s="313"/>
      <c r="BI552" s="313"/>
      <c r="BJ552" s="313"/>
      <c r="BK552" s="313"/>
      <c r="BS552" s="337"/>
      <c r="BT552" s="337"/>
      <c r="BU552" s="337"/>
    </row>
    <row r="553" spans="1:73" s="250" customFormat="1" ht="6" customHeight="1">
      <c r="A553" s="268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3"/>
      <c r="AB553" s="313"/>
      <c r="AC553" s="313"/>
      <c r="AM553" s="312"/>
      <c r="AN553" s="312"/>
      <c r="AO553" s="312"/>
      <c r="AP553" s="312"/>
      <c r="AQ553" s="312"/>
      <c r="AR553" s="312"/>
      <c r="AS553" s="312"/>
      <c r="AT553" s="312"/>
      <c r="AU553" s="312"/>
      <c r="AV553" s="312"/>
      <c r="AW553" s="312"/>
      <c r="AX553" s="312"/>
      <c r="AY553" s="312"/>
      <c r="AZ553" s="312"/>
      <c r="BA553" s="312"/>
      <c r="BB553" s="312"/>
      <c r="BC553" s="312"/>
      <c r="BD553" s="312"/>
      <c r="BE553" s="312"/>
      <c r="BF553" s="312"/>
      <c r="BG553" s="312"/>
      <c r="BH553" s="313"/>
      <c r="BI553" s="313"/>
      <c r="BJ553" s="313"/>
      <c r="BK553" s="313"/>
      <c r="BN553" s="334" t="s">
        <v>583</v>
      </c>
      <c r="BO553" s="334"/>
      <c r="BP553" s="334"/>
      <c r="BQ553" s="334"/>
      <c r="BR553" s="334"/>
      <c r="BS553" s="337">
        <v>865.79974667578119</v>
      </c>
      <c r="BT553" s="337"/>
      <c r="BU553" s="337"/>
    </row>
    <row r="554" spans="1:73" s="250" customFormat="1" ht="2.25" customHeight="1">
      <c r="A554" s="268"/>
      <c r="H554" s="312"/>
      <c r="I554" s="312"/>
      <c r="J554" s="312"/>
      <c r="K554" s="312"/>
      <c r="L554" s="312"/>
      <c r="AM554" s="312"/>
      <c r="AN554" s="312"/>
      <c r="AO554" s="312"/>
      <c r="AP554" s="312"/>
      <c r="AQ554" s="312"/>
      <c r="AR554" s="312"/>
      <c r="BN554" s="334"/>
      <c r="BO554" s="334"/>
      <c r="BP554" s="334"/>
      <c r="BQ554" s="334"/>
      <c r="BR554" s="334"/>
      <c r="BS554" s="337"/>
      <c r="BT554" s="337"/>
      <c r="BU554" s="337"/>
    </row>
    <row r="555" spans="1:73" s="250" customFormat="1" ht="0.75" customHeight="1">
      <c r="A555" s="268"/>
      <c r="H555" s="312" t="s">
        <v>584</v>
      </c>
      <c r="I555" s="312"/>
      <c r="J555" s="312"/>
      <c r="K555" s="312"/>
      <c r="L555" s="312"/>
      <c r="M555" s="312" t="s">
        <v>584</v>
      </c>
      <c r="N555" s="312"/>
      <c r="O555" s="312"/>
      <c r="P555" s="312"/>
      <c r="Q555" s="312" t="s">
        <v>584</v>
      </c>
      <c r="R555" s="312"/>
      <c r="S555" s="312"/>
      <c r="T555" s="312"/>
      <c r="U555" s="312" t="s">
        <v>584</v>
      </c>
      <c r="V555" s="312"/>
      <c r="W555" s="312"/>
      <c r="X555" s="312"/>
      <c r="Y555" s="312"/>
      <c r="Z555" s="312"/>
      <c r="AA555" s="313" t="s">
        <v>540</v>
      </c>
      <c r="AB555" s="313"/>
      <c r="AC555" s="313"/>
      <c r="AM555" s="312" t="s">
        <v>584</v>
      </c>
      <c r="AN555" s="312"/>
      <c r="AO555" s="312"/>
      <c r="AP555" s="312"/>
      <c r="AQ555" s="312"/>
      <c r="AR555" s="312"/>
      <c r="AS555" s="312" t="s">
        <v>584</v>
      </c>
      <c r="AT555" s="312"/>
      <c r="AU555" s="312"/>
      <c r="AV555" s="312"/>
      <c r="AW555" s="312" t="s">
        <v>584</v>
      </c>
      <c r="AX555" s="312"/>
      <c r="AY555" s="312"/>
      <c r="AZ555" s="312"/>
      <c r="BA555" s="312" t="s">
        <v>584</v>
      </c>
      <c r="BB555" s="312"/>
      <c r="BC555" s="312"/>
      <c r="BD555" s="312"/>
      <c r="BE555" s="312"/>
      <c r="BF555" s="312"/>
      <c r="BG555" s="312"/>
      <c r="BH555" s="313" t="s">
        <v>540</v>
      </c>
      <c r="BI555" s="313"/>
      <c r="BJ555" s="313"/>
      <c r="BK555" s="313"/>
      <c r="BN555" s="334"/>
      <c r="BO555" s="334"/>
      <c r="BP555" s="334"/>
      <c r="BQ555" s="334"/>
      <c r="BR555" s="334"/>
      <c r="BS555" s="337"/>
      <c r="BT555" s="337"/>
      <c r="BU555" s="337"/>
    </row>
    <row r="556" spans="1:73" s="250" customFormat="1" ht="7.5" customHeight="1">
      <c r="A556" s="268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3"/>
      <c r="AB556" s="313"/>
      <c r="AC556" s="313"/>
      <c r="AM556" s="312"/>
      <c r="AN556" s="312"/>
      <c r="AO556" s="312"/>
      <c r="AP556" s="312"/>
      <c r="AQ556" s="312"/>
      <c r="AR556" s="312"/>
      <c r="AS556" s="312"/>
      <c r="AT556" s="312"/>
      <c r="AU556" s="312"/>
      <c r="AV556" s="312"/>
      <c r="AW556" s="312"/>
      <c r="AX556" s="312"/>
      <c r="AY556" s="312"/>
      <c r="AZ556" s="312"/>
      <c r="BA556" s="312"/>
      <c r="BB556" s="312"/>
      <c r="BC556" s="312"/>
      <c r="BD556" s="312"/>
      <c r="BE556" s="312"/>
      <c r="BF556" s="312"/>
      <c r="BG556" s="312"/>
      <c r="BH556" s="313"/>
      <c r="BI556" s="313"/>
      <c r="BJ556" s="313"/>
      <c r="BK556" s="313"/>
      <c r="BN556" s="314" t="s">
        <v>585</v>
      </c>
      <c r="BO556" s="314"/>
      <c r="BP556" s="314"/>
      <c r="BQ556" s="314"/>
      <c r="BR556" s="314"/>
      <c r="BS556" s="314"/>
      <c r="BT556" s="340">
        <v>735.41059279066019</v>
      </c>
      <c r="BU556" s="340"/>
    </row>
    <row r="557" spans="1:73" s="250" customFormat="1" ht="1.5" customHeight="1">
      <c r="A557" s="268"/>
      <c r="B557" s="308" t="s">
        <v>548</v>
      </c>
      <c r="C557" s="308"/>
      <c r="D557" s="308"/>
      <c r="E557" s="308"/>
      <c r="F557" s="308"/>
      <c r="G557" s="308"/>
      <c r="H557" s="306">
        <v>0</v>
      </c>
      <c r="I557" s="306"/>
      <c r="J557" s="306"/>
      <c r="K557" s="306"/>
      <c r="L557" s="306"/>
      <c r="M557" s="306">
        <v>2774.5250868667581</v>
      </c>
      <c r="N557" s="306"/>
      <c r="O557" s="306"/>
      <c r="P557" s="306"/>
      <c r="Q557" s="306">
        <v>0</v>
      </c>
      <c r="R557" s="306"/>
      <c r="S557" s="306"/>
      <c r="T557" s="306"/>
      <c r="U557" s="306">
        <v>2774.5250868667581</v>
      </c>
      <c r="V557" s="306"/>
      <c r="W557" s="306"/>
      <c r="X557" s="306"/>
      <c r="Y557" s="306"/>
      <c r="Z557" s="306"/>
      <c r="AA557" s="311">
        <v>9.8775907236204503</v>
      </c>
      <c r="AB557" s="311"/>
      <c r="AC557" s="311"/>
      <c r="AF557" s="308" t="s">
        <v>548</v>
      </c>
      <c r="AG557" s="308"/>
      <c r="AH557" s="308"/>
      <c r="AI557" s="308"/>
      <c r="AJ557" s="308"/>
      <c r="AK557" s="308"/>
      <c r="AL557" s="308"/>
      <c r="AM557" s="306">
        <v>0</v>
      </c>
      <c r="AN557" s="306"/>
      <c r="AO557" s="306"/>
      <c r="AP557" s="306"/>
      <c r="AQ557" s="306"/>
      <c r="AR557" s="306"/>
      <c r="AS557" s="306">
        <v>-1689.1181478086198</v>
      </c>
      <c r="AT557" s="306"/>
      <c r="AU557" s="306"/>
      <c r="AV557" s="306"/>
      <c r="AW557" s="306">
        <v>0</v>
      </c>
      <c r="AX557" s="306"/>
      <c r="AY557" s="306"/>
      <c r="AZ557" s="306"/>
      <c r="BA557" s="306">
        <v>-1689.1181478086198</v>
      </c>
      <c r="BB557" s="306"/>
      <c r="BC557" s="306"/>
      <c r="BD557" s="306"/>
      <c r="BE557" s="306"/>
      <c r="BF557" s="306"/>
      <c r="BG557" s="306"/>
      <c r="BH557" s="311">
        <v>37.728172945754203</v>
      </c>
      <c r="BI557" s="311"/>
      <c r="BJ557" s="311"/>
      <c r="BK557" s="311"/>
      <c r="BN557" s="314"/>
      <c r="BO557" s="314"/>
      <c r="BP557" s="314"/>
      <c r="BQ557" s="314"/>
      <c r="BR557" s="314"/>
      <c r="BS557" s="314"/>
      <c r="BT557" s="340"/>
      <c r="BU557" s="340"/>
    </row>
    <row r="558" spans="1:73" s="250" customFormat="1" ht="6.75" customHeight="1">
      <c r="A558" s="268"/>
      <c r="B558" s="308"/>
      <c r="C558" s="308"/>
      <c r="D558" s="308"/>
      <c r="E558" s="308"/>
      <c r="F558" s="308"/>
      <c r="G558" s="308"/>
      <c r="H558" s="306"/>
      <c r="I558" s="306"/>
      <c r="J558" s="306"/>
      <c r="K558" s="306"/>
      <c r="L558" s="306"/>
      <c r="M558" s="306"/>
      <c r="N558" s="306"/>
      <c r="O558" s="306"/>
      <c r="P558" s="306"/>
      <c r="Q558" s="306"/>
      <c r="R558" s="306"/>
      <c r="S558" s="306"/>
      <c r="T558" s="306"/>
      <c r="U558" s="306"/>
      <c r="V558" s="306"/>
      <c r="W558" s="306"/>
      <c r="X558" s="306"/>
      <c r="Y558" s="306"/>
      <c r="Z558" s="306"/>
      <c r="AA558" s="311"/>
      <c r="AB558" s="311"/>
      <c r="AC558" s="311"/>
      <c r="AF558" s="308"/>
      <c r="AG558" s="308"/>
      <c r="AH558" s="308"/>
      <c r="AI558" s="308"/>
      <c r="AJ558" s="308"/>
      <c r="AK558" s="308"/>
      <c r="AL558" s="308"/>
      <c r="AM558" s="306"/>
      <c r="AN558" s="306"/>
      <c r="AO558" s="306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6"/>
      <c r="BH558" s="311"/>
      <c r="BI558" s="311"/>
      <c r="BJ558" s="311"/>
      <c r="BK558" s="311"/>
      <c r="BN558" s="314" t="s">
        <v>586</v>
      </c>
      <c r="BO558" s="314"/>
      <c r="BP558" s="314"/>
      <c r="BQ558" s="314"/>
      <c r="BR558" s="314"/>
      <c r="BS558" s="314"/>
      <c r="BT558" s="341">
        <v>25.000064174031301</v>
      </c>
      <c r="BU558" s="341"/>
    </row>
    <row r="559" spans="1:73" s="250" customFormat="1" ht="1.5" customHeight="1">
      <c r="A559" s="268"/>
      <c r="B559" s="308" t="s">
        <v>587</v>
      </c>
      <c r="C559" s="308"/>
      <c r="D559" s="308"/>
      <c r="E559" s="308"/>
      <c r="F559" s="308"/>
      <c r="G559" s="308"/>
      <c r="H559" s="306">
        <v>0</v>
      </c>
      <c r="I559" s="306"/>
      <c r="J559" s="306"/>
      <c r="K559" s="306"/>
      <c r="L559" s="306"/>
      <c r="M559" s="306">
        <v>0</v>
      </c>
      <c r="N559" s="306"/>
      <c r="O559" s="306"/>
      <c r="P559" s="306"/>
      <c r="Q559" s="306">
        <v>0</v>
      </c>
      <c r="R559" s="306"/>
      <c r="S559" s="306"/>
      <c r="T559" s="306"/>
      <c r="U559" s="306">
        <v>0</v>
      </c>
      <c r="V559" s="306"/>
      <c r="W559" s="306"/>
      <c r="X559" s="306"/>
      <c r="Y559" s="306"/>
      <c r="Z559" s="306"/>
      <c r="AA559" s="311">
        <v>0</v>
      </c>
      <c r="AB559" s="311"/>
      <c r="AC559" s="311"/>
      <c r="AF559" s="308" t="s">
        <v>587</v>
      </c>
      <c r="AG559" s="308"/>
      <c r="AH559" s="308"/>
      <c r="AI559" s="308"/>
      <c r="AJ559" s="308"/>
      <c r="AK559" s="308"/>
      <c r="AL559" s="308"/>
      <c r="AM559" s="306">
        <v>0</v>
      </c>
      <c r="AN559" s="306"/>
      <c r="AO559" s="306"/>
      <c r="AP559" s="306"/>
      <c r="AQ559" s="306"/>
      <c r="AR559" s="306"/>
      <c r="AS559" s="306">
        <v>0</v>
      </c>
      <c r="AT559" s="306"/>
      <c r="AU559" s="306"/>
      <c r="AV559" s="306"/>
      <c r="AW559" s="306">
        <v>0</v>
      </c>
      <c r="AX559" s="306"/>
      <c r="AY559" s="306"/>
      <c r="AZ559" s="306"/>
      <c r="BA559" s="306">
        <v>0</v>
      </c>
      <c r="BB559" s="306"/>
      <c r="BC559" s="306"/>
      <c r="BD559" s="306"/>
      <c r="BE559" s="306"/>
      <c r="BF559" s="306"/>
      <c r="BG559" s="306"/>
      <c r="BH559" s="311">
        <v>0</v>
      </c>
      <c r="BI559" s="311"/>
      <c r="BJ559" s="311"/>
      <c r="BK559" s="311"/>
      <c r="BN559" s="314"/>
      <c r="BO559" s="314"/>
      <c r="BP559" s="314"/>
      <c r="BQ559" s="314"/>
      <c r="BR559" s="314"/>
      <c r="BS559" s="314"/>
      <c r="BT559" s="341"/>
      <c r="BU559" s="341"/>
    </row>
    <row r="560" spans="1:73" s="250" customFormat="1" ht="6" customHeight="1">
      <c r="A560" s="268"/>
      <c r="B560" s="308"/>
      <c r="C560" s="308"/>
      <c r="D560" s="308"/>
      <c r="E560" s="308"/>
      <c r="F560" s="308"/>
      <c r="G560" s="308"/>
      <c r="H560" s="306"/>
      <c r="I560" s="306"/>
      <c r="J560" s="306"/>
      <c r="K560" s="306"/>
      <c r="L560" s="306"/>
      <c r="M560" s="306"/>
      <c r="N560" s="306"/>
      <c r="O560" s="306"/>
      <c r="P560" s="306"/>
      <c r="Q560" s="306"/>
      <c r="R560" s="306"/>
      <c r="S560" s="306"/>
      <c r="T560" s="306"/>
      <c r="U560" s="306"/>
      <c r="V560" s="306"/>
      <c r="W560" s="306"/>
      <c r="X560" s="306"/>
      <c r="Y560" s="306"/>
      <c r="Z560" s="306"/>
      <c r="AA560" s="311"/>
      <c r="AB560" s="311"/>
      <c r="AC560" s="311"/>
      <c r="AF560" s="308"/>
      <c r="AG560" s="308"/>
      <c r="AH560" s="308"/>
      <c r="AI560" s="308"/>
      <c r="AJ560" s="308"/>
      <c r="AK560" s="308"/>
      <c r="AL560" s="308"/>
      <c r="AM560" s="306"/>
      <c r="AN560" s="306"/>
      <c r="AO560" s="306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6"/>
      <c r="BH560" s="311"/>
      <c r="BI560" s="311"/>
      <c r="BJ560" s="311"/>
      <c r="BK560" s="311"/>
      <c r="BN560" s="334" t="s">
        <v>588</v>
      </c>
      <c r="BO560" s="334"/>
      <c r="BP560" s="334"/>
      <c r="BQ560" s="334"/>
      <c r="BR560" s="334"/>
      <c r="BS560" s="337">
        <v>16.218476458015203</v>
      </c>
      <c r="BT560" s="337"/>
      <c r="BU560" s="337"/>
    </row>
    <row r="561" spans="1:73" s="250" customFormat="1" ht="3" customHeight="1">
      <c r="A561" s="268"/>
      <c r="B561" s="308" t="s">
        <v>546</v>
      </c>
      <c r="C561" s="308"/>
      <c r="D561" s="308"/>
      <c r="E561" s="308"/>
      <c r="F561" s="308"/>
      <c r="G561" s="308"/>
      <c r="H561" s="306">
        <v>0</v>
      </c>
      <c r="I561" s="306"/>
      <c r="J561" s="306"/>
      <c r="K561" s="306"/>
      <c r="L561" s="306"/>
      <c r="M561" s="306">
        <v>0</v>
      </c>
      <c r="N561" s="306"/>
      <c r="O561" s="306"/>
      <c r="P561" s="306"/>
      <c r="Q561" s="306">
        <v>0</v>
      </c>
      <c r="R561" s="306"/>
      <c r="S561" s="306"/>
      <c r="T561" s="306"/>
      <c r="U561" s="306">
        <v>0</v>
      </c>
      <c r="V561" s="306"/>
      <c r="W561" s="306"/>
      <c r="X561" s="306"/>
      <c r="Y561" s="306"/>
      <c r="Z561" s="306"/>
      <c r="AA561" s="311">
        <v>0</v>
      </c>
      <c r="AB561" s="311"/>
      <c r="AC561" s="311"/>
      <c r="AF561" s="308" t="s">
        <v>546</v>
      </c>
      <c r="AG561" s="308"/>
      <c r="AH561" s="308"/>
      <c r="AI561" s="308"/>
      <c r="AJ561" s="308"/>
      <c r="AK561" s="308"/>
      <c r="AL561" s="308"/>
      <c r="AM561" s="306">
        <v>0</v>
      </c>
      <c r="AN561" s="306"/>
      <c r="AO561" s="306"/>
      <c r="AP561" s="306"/>
      <c r="AQ561" s="306"/>
      <c r="AR561" s="306"/>
      <c r="AS561" s="306">
        <v>0</v>
      </c>
      <c r="AT561" s="306"/>
      <c r="AU561" s="306"/>
      <c r="AV561" s="306"/>
      <c r="AW561" s="306">
        <v>0</v>
      </c>
      <c r="AX561" s="306"/>
      <c r="AY561" s="306"/>
      <c r="AZ561" s="306"/>
      <c r="BA561" s="306">
        <v>0</v>
      </c>
      <c r="BB561" s="306"/>
      <c r="BC561" s="306"/>
      <c r="BD561" s="306"/>
      <c r="BE561" s="306"/>
      <c r="BF561" s="306"/>
      <c r="BG561" s="306"/>
      <c r="BH561" s="311">
        <v>0</v>
      </c>
      <c r="BI561" s="311"/>
      <c r="BJ561" s="311"/>
      <c r="BK561" s="311"/>
      <c r="BN561" s="334"/>
      <c r="BO561" s="334"/>
      <c r="BP561" s="334"/>
      <c r="BQ561" s="334"/>
      <c r="BR561" s="334"/>
      <c r="BS561" s="337"/>
      <c r="BT561" s="337"/>
      <c r="BU561" s="337"/>
    </row>
    <row r="562" spans="1:73" s="250" customFormat="1" ht="5.25" customHeight="1">
      <c r="A562" s="268"/>
      <c r="B562" s="308"/>
      <c r="C562" s="308"/>
      <c r="D562" s="308"/>
      <c r="E562" s="308"/>
      <c r="F562" s="308"/>
      <c r="G562" s="308"/>
      <c r="H562" s="306"/>
      <c r="I562" s="306"/>
      <c r="J562" s="306"/>
      <c r="K562" s="306"/>
      <c r="L562" s="306"/>
      <c r="M562" s="306"/>
      <c r="N562" s="306"/>
      <c r="O562" s="306"/>
      <c r="P562" s="306"/>
      <c r="Q562" s="306"/>
      <c r="R562" s="306"/>
      <c r="S562" s="306"/>
      <c r="T562" s="306"/>
      <c r="U562" s="306"/>
      <c r="V562" s="306"/>
      <c r="W562" s="306"/>
      <c r="X562" s="306"/>
      <c r="Y562" s="306"/>
      <c r="Z562" s="306"/>
      <c r="AA562" s="311"/>
      <c r="AB562" s="311"/>
      <c r="AC562" s="311"/>
      <c r="AF562" s="308"/>
      <c r="AG562" s="308"/>
      <c r="AH562" s="308"/>
      <c r="AI562" s="308"/>
      <c r="AJ562" s="308"/>
      <c r="AK562" s="308"/>
      <c r="AL562" s="308"/>
      <c r="AM562" s="306"/>
      <c r="AN562" s="306"/>
      <c r="AO562" s="306"/>
      <c r="AP562" s="306"/>
      <c r="AQ562" s="306"/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6"/>
      <c r="BH562" s="311"/>
      <c r="BI562" s="311"/>
      <c r="BJ562" s="311"/>
      <c r="BK562" s="311"/>
      <c r="BN562" s="334" t="s">
        <v>589</v>
      </c>
      <c r="BO562" s="334"/>
      <c r="BP562" s="334"/>
      <c r="BQ562" s="334"/>
      <c r="BR562" s="334"/>
      <c r="BS562" s="337">
        <v>30.000007831387101</v>
      </c>
      <c r="BT562" s="337"/>
      <c r="BU562" s="337"/>
    </row>
    <row r="563" spans="1:73" s="250" customFormat="1" ht="3" customHeight="1">
      <c r="A563" s="268"/>
      <c r="B563" s="308" t="s">
        <v>590</v>
      </c>
      <c r="C563" s="308"/>
      <c r="D563" s="308"/>
      <c r="E563" s="308"/>
      <c r="F563" s="308"/>
      <c r="G563" s="308"/>
      <c r="H563" s="306">
        <v>0</v>
      </c>
      <c r="I563" s="306"/>
      <c r="J563" s="306"/>
      <c r="K563" s="306"/>
      <c r="L563" s="306"/>
      <c r="M563" s="306">
        <v>0</v>
      </c>
      <c r="N563" s="306"/>
      <c r="O563" s="306"/>
      <c r="P563" s="306"/>
      <c r="Q563" s="306">
        <v>0</v>
      </c>
      <c r="R563" s="306"/>
      <c r="S563" s="306"/>
      <c r="T563" s="306"/>
      <c r="U563" s="306">
        <v>0</v>
      </c>
      <c r="V563" s="306"/>
      <c r="W563" s="306"/>
      <c r="X563" s="306"/>
      <c r="Y563" s="306"/>
      <c r="Z563" s="306"/>
      <c r="AA563" s="311">
        <v>0</v>
      </c>
      <c r="AB563" s="311"/>
      <c r="AC563" s="311"/>
      <c r="AF563" s="308" t="s">
        <v>590</v>
      </c>
      <c r="AG563" s="308"/>
      <c r="AH563" s="308"/>
      <c r="AI563" s="308"/>
      <c r="AJ563" s="308"/>
      <c r="AK563" s="308"/>
      <c r="AL563" s="308"/>
      <c r="AM563" s="306">
        <v>0</v>
      </c>
      <c r="AN563" s="306"/>
      <c r="AO563" s="306"/>
      <c r="AP563" s="306"/>
      <c r="AQ563" s="306"/>
      <c r="AR563" s="306"/>
      <c r="AS563" s="306">
        <v>0</v>
      </c>
      <c r="AT563" s="306"/>
      <c r="AU563" s="306"/>
      <c r="AV563" s="306"/>
      <c r="AW563" s="306">
        <v>0</v>
      </c>
      <c r="AX563" s="306"/>
      <c r="AY563" s="306"/>
      <c r="AZ563" s="306"/>
      <c r="BA563" s="306">
        <v>0</v>
      </c>
      <c r="BB563" s="306"/>
      <c r="BC563" s="306"/>
      <c r="BD563" s="306"/>
      <c r="BE563" s="306"/>
      <c r="BF563" s="306"/>
      <c r="BG563" s="306"/>
      <c r="BH563" s="311">
        <v>0</v>
      </c>
      <c r="BI563" s="311"/>
      <c r="BJ563" s="311"/>
      <c r="BK563" s="311"/>
      <c r="BN563" s="334"/>
      <c r="BO563" s="334"/>
      <c r="BP563" s="334"/>
      <c r="BQ563" s="334"/>
      <c r="BR563" s="334"/>
      <c r="BS563" s="337"/>
      <c r="BT563" s="337"/>
      <c r="BU563" s="337"/>
    </row>
    <row r="564" spans="1:73" s="250" customFormat="1" ht="5.25" customHeight="1">
      <c r="A564" s="268"/>
      <c r="B564" s="308"/>
      <c r="C564" s="308"/>
      <c r="D564" s="308"/>
      <c r="E564" s="308"/>
      <c r="F564" s="308"/>
      <c r="G564" s="308"/>
      <c r="H564" s="306"/>
      <c r="I564" s="306"/>
      <c r="J564" s="306"/>
      <c r="K564" s="306"/>
      <c r="L564" s="306"/>
      <c r="M564" s="306"/>
      <c r="N564" s="306"/>
      <c r="O564" s="306"/>
      <c r="P564" s="306"/>
      <c r="Q564" s="306"/>
      <c r="R564" s="306"/>
      <c r="S564" s="306"/>
      <c r="T564" s="306"/>
      <c r="U564" s="306"/>
      <c r="V564" s="306"/>
      <c r="W564" s="306"/>
      <c r="X564" s="306"/>
      <c r="Y564" s="306"/>
      <c r="Z564" s="306"/>
      <c r="AA564" s="311"/>
      <c r="AB564" s="311"/>
      <c r="AC564" s="311"/>
      <c r="AF564" s="308"/>
      <c r="AG564" s="308"/>
      <c r="AH564" s="308"/>
      <c r="AI564" s="308"/>
      <c r="AJ564" s="308"/>
      <c r="AK564" s="308"/>
      <c r="AL564" s="308"/>
      <c r="AM564" s="306"/>
      <c r="AN564" s="306"/>
      <c r="AO564" s="306"/>
      <c r="AP564" s="306"/>
      <c r="AQ564" s="306"/>
      <c r="AR564" s="306"/>
      <c r="AS564" s="306"/>
      <c r="AT564" s="306"/>
      <c r="AU564" s="306"/>
      <c r="AV564" s="306"/>
      <c r="AW564" s="306"/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6"/>
      <c r="BH564" s="311"/>
      <c r="BI564" s="311"/>
      <c r="BJ564" s="311"/>
      <c r="BK564" s="311"/>
      <c r="BN564" s="346" t="s">
        <v>591</v>
      </c>
      <c r="BO564" s="346"/>
      <c r="BP564" s="346"/>
      <c r="BQ564" s="346"/>
      <c r="BR564" s="346"/>
      <c r="BS564" s="346"/>
      <c r="BT564" s="347">
        <v>1</v>
      </c>
      <c r="BU564" s="347"/>
    </row>
    <row r="565" spans="1:73" s="250" customFormat="1" ht="6" customHeight="1">
      <c r="A565" s="268"/>
      <c r="B565" s="308" t="s">
        <v>549</v>
      </c>
      <c r="C565" s="308"/>
      <c r="D565" s="308"/>
      <c r="E565" s="308"/>
      <c r="F565" s="308"/>
      <c r="G565" s="308"/>
      <c r="H565" s="306">
        <v>0</v>
      </c>
      <c r="I565" s="306"/>
      <c r="J565" s="306"/>
      <c r="K565" s="306"/>
      <c r="L565" s="306"/>
      <c r="M565" s="306">
        <v>347.19268906532398</v>
      </c>
      <c r="N565" s="306"/>
      <c r="O565" s="306"/>
      <c r="P565" s="306"/>
      <c r="Q565" s="306">
        <v>0</v>
      </c>
      <c r="R565" s="306"/>
      <c r="S565" s="306"/>
      <c r="T565" s="306"/>
      <c r="U565" s="306">
        <v>347.19268906532398</v>
      </c>
      <c r="V565" s="306"/>
      <c r="W565" s="306"/>
      <c r="X565" s="306"/>
      <c r="Y565" s="306"/>
      <c r="Z565" s="306"/>
      <c r="AA565" s="311">
        <v>1.2360411881131299</v>
      </c>
      <c r="AB565" s="311"/>
      <c r="AC565" s="311"/>
      <c r="AF565" s="308" t="s">
        <v>549</v>
      </c>
      <c r="AG565" s="308"/>
      <c r="AH565" s="308"/>
      <c r="AI565" s="308"/>
      <c r="AJ565" s="308"/>
      <c r="AK565" s="308"/>
      <c r="AL565" s="308"/>
      <c r="AM565" s="306">
        <v>0</v>
      </c>
      <c r="AN565" s="306"/>
      <c r="AO565" s="306"/>
      <c r="AP565" s="306"/>
      <c r="AQ565" s="306"/>
      <c r="AR565" s="306"/>
      <c r="AS565" s="306">
        <v>-1038.6910333769199</v>
      </c>
      <c r="AT565" s="306"/>
      <c r="AU565" s="306"/>
      <c r="AV565" s="306"/>
      <c r="AW565" s="306">
        <v>0</v>
      </c>
      <c r="AX565" s="306"/>
      <c r="AY565" s="306"/>
      <c r="AZ565" s="306"/>
      <c r="BA565" s="306">
        <v>-1038.6910333769199</v>
      </c>
      <c r="BB565" s="306"/>
      <c r="BC565" s="306"/>
      <c r="BD565" s="306"/>
      <c r="BE565" s="306"/>
      <c r="BF565" s="306"/>
      <c r="BG565" s="306"/>
      <c r="BH565" s="311">
        <v>23.2002213671608</v>
      </c>
      <c r="BI565" s="311"/>
      <c r="BJ565" s="311"/>
      <c r="BK565" s="311"/>
      <c r="BN565" s="346"/>
      <c r="BO565" s="346"/>
      <c r="BP565" s="346"/>
      <c r="BQ565" s="346"/>
      <c r="BR565" s="346"/>
      <c r="BS565" s="346"/>
      <c r="BT565" s="347"/>
      <c r="BU565" s="347"/>
    </row>
    <row r="566" spans="1:73" s="250" customFormat="1" ht="1.5" customHeight="1">
      <c r="A566" s="268"/>
      <c r="B566" s="308"/>
      <c r="C566" s="308"/>
      <c r="D566" s="308"/>
      <c r="E566" s="308"/>
      <c r="F566" s="308"/>
      <c r="G566" s="308"/>
      <c r="H566" s="306"/>
      <c r="I566" s="306"/>
      <c r="J566" s="306"/>
      <c r="K566" s="306"/>
      <c r="L566" s="306"/>
      <c r="M566" s="306"/>
      <c r="N566" s="306"/>
      <c r="O566" s="306"/>
      <c r="P566" s="306"/>
      <c r="Q566" s="306"/>
      <c r="R566" s="306"/>
      <c r="S566" s="306"/>
      <c r="T566" s="306"/>
      <c r="U566" s="306"/>
      <c r="V566" s="306"/>
      <c r="W566" s="306"/>
      <c r="X566" s="306"/>
      <c r="Y566" s="306"/>
      <c r="Z566" s="306"/>
      <c r="AA566" s="311"/>
      <c r="AB566" s="311"/>
      <c r="AC566" s="311"/>
      <c r="AF566" s="308"/>
      <c r="AG566" s="308"/>
      <c r="AH566" s="308"/>
      <c r="AI566" s="308"/>
      <c r="AJ566" s="308"/>
      <c r="AK566" s="308"/>
      <c r="AL566" s="308"/>
      <c r="AM566" s="306"/>
      <c r="AN566" s="306"/>
      <c r="AO566" s="306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6"/>
      <c r="BH566" s="311"/>
      <c r="BI566" s="311"/>
      <c r="BJ566" s="311"/>
      <c r="BK566" s="311"/>
    </row>
    <row r="567" spans="1:73" s="250" customFormat="1" ht="6" customHeight="1">
      <c r="A567" s="268"/>
      <c r="B567" s="308" t="s">
        <v>592</v>
      </c>
      <c r="C567" s="308"/>
      <c r="D567" s="308"/>
      <c r="E567" s="308"/>
      <c r="F567" s="308"/>
      <c r="G567" s="308"/>
      <c r="H567" s="306">
        <v>0</v>
      </c>
      <c r="I567" s="306"/>
      <c r="J567" s="306"/>
      <c r="K567" s="306"/>
      <c r="L567" s="306"/>
      <c r="M567" s="306">
        <v>0</v>
      </c>
      <c r="N567" s="306"/>
      <c r="O567" s="306"/>
      <c r="P567" s="306"/>
      <c r="Q567" s="306">
        <v>0</v>
      </c>
      <c r="R567" s="306"/>
      <c r="S567" s="306"/>
      <c r="T567" s="306"/>
      <c r="U567" s="306">
        <v>0</v>
      </c>
      <c r="V567" s="306"/>
      <c r="W567" s="306"/>
      <c r="X567" s="306"/>
      <c r="Y567" s="306"/>
      <c r="Z567" s="306"/>
      <c r="AA567" s="311">
        <v>0</v>
      </c>
      <c r="AB567" s="311"/>
      <c r="AC567" s="311"/>
      <c r="AF567" s="308" t="s">
        <v>592</v>
      </c>
      <c r="AG567" s="308"/>
      <c r="AH567" s="308"/>
      <c r="AI567" s="308"/>
      <c r="AJ567" s="308"/>
      <c r="AK567" s="308"/>
      <c r="AL567" s="308"/>
      <c r="AM567" s="306">
        <v>0</v>
      </c>
      <c r="AN567" s="306"/>
      <c r="AO567" s="306"/>
      <c r="AP567" s="306"/>
      <c r="AQ567" s="306"/>
      <c r="AR567" s="306"/>
      <c r="AS567" s="306">
        <v>0</v>
      </c>
      <c r="AT567" s="306"/>
      <c r="AU567" s="306"/>
      <c r="AV567" s="306"/>
      <c r="AW567" s="306">
        <v>0</v>
      </c>
      <c r="AX567" s="306"/>
      <c r="AY567" s="306"/>
      <c r="AZ567" s="306"/>
      <c r="BA567" s="306">
        <v>0</v>
      </c>
      <c r="BB567" s="306"/>
      <c r="BC567" s="306"/>
      <c r="BD567" s="306"/>
      <c r="BE567" s="306"/>
      <c r="BF567" s="306"/>
      <c r="BG567" s="306"/>
      <c r="BH567" s="311">
        <v>0</v>
      </c>
      <c r="BI567" s="311"/>
      <c r="BJ567" s="311"/>
      <c r="BK567" s="311"/>
    </row>
    <row r="568" spans="1:73" s="250" customFormat="1" ht="2.25" customHeight="1">
      <c r="A568" s="268"/>
      <c r="B568" s="308"/>
      <c r="C568" s="308"/>
      <c r="D568" s="308"/>
      <c r="E568" s="308"/>
      <c r="F568" s="308"/>
      <c r="G568" s="308"/>
      <c r="H568" s="306"/>
      <c r="I568" s="306"/>
      <c r="J568" s="306"/>
      <c r="K568" s="306"/>
      <c r="L568" s="306"/>
      <c r="M568" s="306"/>
      <c r="N568" s="306"/>
      <c r="O568" s="306"/>
      <c r="P568" s="306"/>
      <c r="Q568" s="306"/>
      <c r="R568" s="306"/>
      <c r="S568" s="306"/>
      <c r="T568" s="306"/>
      <c r="U568" s="306"/>
      <c r="V568" s="306"/>
      <c r="W568" s="306"/>
      <c r="X568" s="306"/>
      <c r="Y568" s="306"/>
      <c r="Z568" s="306"/>
      <c r="AA568" s="311"/>
      <c r="AB568" s="311"/>
      <c r="AC568" s="311"/>
      <c r="AF568" s="308"/>
      <c r="AG568" s="308"/>
      <c r="AH568" s="308"/>
      <c r="AI568" s="308"/>
      <c r="AJ568" s="308"/>
      <c r="AK568" s="308"/>
      <c r="AL568" s="308"/>
      <c r="AM568" s="306"/>
      <c r="AN568" s="306"/>
      <c r="AO568" s="306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/>
      <c r="BF568" s="306"/>
      <c r="BG568" s="306"/>
      <c r="BH568" s="311"/>
      <c r="BI568" s="311"/>
      <c r="BJ568" s="311"/>
      <c r="BK568" s="311"/>
      <c r="BN568" s="320" t="s">
        <v>593</v>
      </c>
      <c r="BO568" s="320"/>
      <c r="BP568" s="320"/>
      <c r="BQ568" s="320"/>
      <c r="BR568" s="320"/>
      <c r="BS568" s="320"/>
      <c r="BT568" s="320"/>
      <c r="BU568" s="320"/>
    </row>
    <row r="569" spans="1:73" s="250" customFormat="1" ht="7.5" customHeight="1">
      <c r="A569" s="268"/>
      <c r="B569" s="308" t="s">
        <v>594</v>
      </c>
      <c r="C569" s="308"/>
      <c r="D569" s="308"/>
      <c r="E569" s="308"/>
      <c r="F569" s="308"/>
      <c r="G569" s="308"/>
      <c r="H569" s="306">
        <v>0</v>
      </c>
      <c r="I569" s="306"/>
      <c r="J569" s="306"/>
      <c r="K569" s="306"/>
      <c r="L569" s="306"/>
      <c r="M569" s="306">
        <v>0</v>
      </c>
      <c r="N569" s="306"/>
      <c r="O569" s="306"/>
      <c r="P569" s="306"/>
      <c r="Q569" s="306">
        <v>0</v>
      </c>
      <c r="R569" s="306"/>
      <c r="S569" s="306"/>
      <c r="T569" s="306"/>
      <c r="U569" s="306">
        <v>0</v>
      </c>
      <c r="V569" s="306"/>
      <c r="W569" s="306"/>
      <c r="X569" s="306"/>
      <c r="Y569" s="306"/>
      <c r="Z569" s="306"/>
      <c r="AA569" s="311">
        <v>0</v>
      </c>
      <c r="AB569" s="311"/>
      <c r="AC569" s="311"/>
      <c r="AF569" s="308" t="s">
        <v>594</v>
      </c>
      <c r="AG569" s="308"/>
      <c r="AH569" s="308"/>
      <c r="AI569" s="308"/>
      <c r="AJ569" s="308"/>
      <c r="AK569" s="308"/>
      <c r="AL569" s="308"/>
      <c r="AM569" s="306">
        <v>0</v>
      </c>
      <c r="AN569" s="306"/>
      <c r="AO569" s="306"/>
      <c r="AP569" s="306"/>
      <c r="AQ569" s="306"/>
      <c r="AR569" s="306"/>
      <c r="AS569" s="306">
        <v>0</v>
      </c>
      <c r="AT569" s="306"/>
      <c r="AU569" s="306"/>
      <c r="AV569" s="306"/>
      <c r="AW569" s="306">
        <v>0</v>
      </c>
      <c r="AX569" s="306"/>
      <c r="AY569" s="306"/>
      <c r="AZ569" s="306"/>
      <c r="BA569" s="306">
        <v>0</v>
      </c>
      <c r="BB569" s="306"/>
      <c r="BC569" s="306"/>
      <c r="BD569" s="306"/>
      <c r="BE569" s="306"/>
      <c r="BF569" s="306"/>
      <c r="BG569" s="306"/>
      <c r="BH569" s="311">
        <v>0</v>
      </c>
      <c r="BI569" s="311"/>
      <c r="BJ569" s="311"/>
      <c r="BK569" s="311"/>
      <c r="BN569" s="320"/>
      <c r="BO569" s="320"/>
      <c r="BP569" s="320"/>
      <c r="BQ569" s="320"/>
      <c r="BR569" s="320"/>
      <c r="BS569" s="320"/>
      <c r="BT569" s="320"/>
      <c r="BU569" s="320"/>
    </row>
    <row r="570" spans="1:73" s="250" customFormat="1" ht="2.25" customHeight="1">
      <c r="A570" s="268"/>
      <c r="B570" s="308" t="s">
        <v>595</v>
      </c>
      <c r="C570" s="308"/>
      <c r="D570" s="308"/>
      <c r="E570" s="308"/>
      <c r="F570" s="308"/>
      <c r="G570" s="308"/>
      <c r="H570" s="306">
        <v>0</v>
      </c>
      <c r="I570" s="306"/>
      <c r="J570" s="306"/>
      <c r="K570" s="306"/>
      <c r="L570" s="306"/>
      <c r="M570" s="306">
        <v>-872.85530214261985</v>
      </c>
      <c r="N570" s="306"/>
      <c r="O570" s="306"/>
      <c r="P570" s="306"/>
      <c r="Q570" s="306">
        <v>0</v>
      </c>
      <c r="R570" s="306"/>
      <c r="S570" s="306"/>
      <c r="T570" s="306"/>
      <c r="U570" s="306">
        <v>-872.85530214261985</v>
      </c>
      <c r="V570" s="306"/>
      <c r="W570" s="306"/>
      <c r="X570" s="306"/>
      <c r="Y570" s="306"/>
      <c r="Z570" s="306"/>
      <c r="AA570" s="311">
        <v>-3.1074534075463198</v>
      </c>
      <c r="AB570" s="311"/>
      <c r="AC570" s="311"/>
      <c r="AF570" s="308" t="s">
        <v>595</v>
      </c>
      <c r="AG570" s="308"/>
      <c r="AH570" s="308"/>
      <c r="AI570" s="308"/>
      <c r="AJ570" s="308"/>
      <c r="AK570" s="308"/>
      <c r="AL570" s="308"/>
      <c r="AM570" s="306">
        <v>0</v>
      </c>
      <c r="AN570" s="306"/>
      <c r="AO570" s="306"/>
      <c r="AP570" s="306"/>
      <c r="AQ570" s="306"/>
      <c r="AR570" s="306"/>
      <c r="AS570" s="306">
        <v>-236.44946398158001</v>
      </c>
      <c r="AT570" s="306"/>
      <c r="AU570" s="306"/>
      <c r="AV570" s="306"/>
      <c r="AW570" s="306">
        <v>0</v>
      </c>
      <c r="AX570" s="306"/>
      <c r="AY570" s="306"/>
      <c r="AZ570" s="306"/>
      <c r="BA570" s="306">
        <v>-236.44946398158001</v>
      </c>
      <c r="BB570" s="306"/>
      <c r="BC570" s="306"/>
      <c r="BD570" s="306"/>
      <c r="BE570" s="306"/>
      <c r="BF570" s="306"/>
      <c r="BG570" s="306"/>
      <c r="BH570" s="311">
        <v>5.28133942649385</v>
      </c>
      <c r="BI570" s="311"/>
      <c r="BJ570" s="311"/>
      <c r="BK570" s="311"/>
      <c r="BN570" s="320"/>
      <c r="BO570" s="320"/>
      <c r="BP570" s="320"/>
      <c r="BQ570" s="320"/>
      <c r="BR570" s="320"/>
      <c r="BS570" s="320"/>
      <c r="BT570" s="320"/>
      <c r="BU570" s="320"/>
    </row>
    <row r="571" spans="1:73" s="250" customFormat="1" ht="6" customHeight="1">
      <c r="A571" s="268"/>
      <c r="B571" s="308"/>
      <c r="C571" s="308"/>
      <c r="D571" s="308"/>
      <c r="E571" s="308"/>
      <c r="F571" s="308"/>
      <c r="G571" s="308"/>
      <c r="H571" s="306"/>
      <c r="I571" s="306"/>
      <c r="J571" s="306"/>
      <c r="K571" s="306"/>
      <c r="L571" s="306"/>
      <c r="M571" s="306"/>
      <c r="N571" s="306"/>
      <c r="O571" s="306"/>
      <c r="P571" s="306"/>
      <c r="Q571" s="306"/>
      <c r="R571" s="306"/>
      <c r="S571" s="306"/>
      <c r="T571" s="306"/>
      <c r="U571" s="306"/>
      <c r="V571" s="306"/>
      <c r="W571" s="306"/>
      <c r="X571" s="306"/>
      <c r="Y571" s="306"/>
      <c r="Z571" s="306"/>
      <c r="AA571" s="311"/>
      <c r="AB571" s="311"/>
      <c r="AC571" s="311"/>
      <c r="AF571" s="308"/>
      <c r="AG571" s="308"/>
      <c r="AH571" s="308"/>
      <c r="AI571" s="308"/>
      <c r="AJ571" s="308"/>
      <c r="AK571" s="308"/>
      <c r="AL571" s="308"/>
      <c r="AM571" s="306"/>
      <c r="AN571" s="306"/>
      <c r="AO571" s="306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6"/>
      <c r="BH571" s="311"/>
      <c r="BI571" s="311"/>
      <c r="BJ571" s="311"/>
      <c r="BK571" s="311"/>
      <c r="BN571" s="334" t="s">
        <v>575</v>
      </c>
      <c r="BO571" s="334"/>
      <c r="BP571" s="334"/>
      <c r="BQ571" s="334"/>
      <c r="BR571" s="334"/>
      <c r="BS571" s="337">
        <v>1623.3755844570314</v>
      </c>
      <c r="BT571" s="337"/>
      <c r="BU571" s="337"/>
    </row>
    <row r="572" spans="1:73" s="250" customFormat="1" ht="2.25" customHeight="1">
      <c r="A572" s="268"/>
      <c r="B572" s="308" t="s">
        <v>596</v>
      </c>
      <c r="C572" s="308"/>
      <c r="D572" s="308"/>
      <c r="E572" s="308"/>
      <c r="F572" s="308"/>
      <c r="G572" s="308"/>
      <c r="H572" s="306">
        <v>0</v>
      </c>
      <c r="I572" s="306"/>
      <c r="J572" s="306"/>
      <c r="K572" s="306"/>
      <c r="L572" s="306"/>
      <c r="M572" s="306">
        <v>0</v>
      </c>
      <c r="N572" s="306"/>
      <c r="O572" s="306"/>
      <c r="P572" s="306"/>
      <c r="Q572" s="306">
        <v>0</v>
      </c>
      <c r="R572" s="306"/>
      <c r="S572" s="306"/>
      <c r="T572" s="306"/>
      <c r="U572" s="306">
        <v>0</v>
      </c>
      <c r="V572" s="306"/>
      <c r="W572" s="306"/>
      <c r="X572" s="306"/>
      <c r="Y572" s="306"/>
      <c r="Z572" s="306"/>
      <c r="AA572" s="311">
        <v>0</v>
      </c>
      <c r="AB572" s="311"/>
      <c r="AC572" s="311"/>
      <c r="AF572" s="308" t="s">
        <v>596</v>
      </c>
      <c r="AG572" s="308"/>
      <c r="AH572" s="308"/>
      <c r="AI572" s="308"/>
      <c r="AJ572" s="308"/>
      <c r="AK572" s="308"/>
      <c r="AL572" s="308"/>
      <c r="AM572" s="306">
        <v>0</v>
      </c>
      <c r="AN572" s="306"/>
      <c r="AO572" s="306"/>
      <c r="AP572" s="306"/>
      <c r="AQ572" s="306"/>
      <c r="AR572" s="306"/>
      <c r="AS572" s="306">
        <v>0</v>
      </c>
      <c r="AT572" s="306"/>
      <c r="AU572" s="306"/>
      <c r="AV572" s="306"/>
      <c r="AW572" s="306">
        <v>0</v>
      </c>
      <c r="AX572" s="306"/>
      <c r="AY572" s="306"/>
      <c r="AZ572" s="306"/>
      <c r="BA572" s="306">
        <v>0</v>
      </c>
      <c r="BB572" s="306"/>
      <c r="BC572" s="306"/>
      <c r="BD572" s="306"/>
      <c r="BE572" s="306"/>
      <c r="BF572" s="306"/>
      <c r="BG572" s="306"/>
      <c r="BH572" s="311">
        <v>0</v>
      </c>
      <c r="BI572" s="311"/>
      <c r="BJ572" s="311"/>
      <c r="BK572" s="311"/>
      <c r="BN572" s="334"/>
      <c r="BO572" s="334"/>
      <c r="BP572" s="334"/>
      <c r="BQ572" s="334"/>
      <c r="BR572" s="334"/>
      <c r="BS572" s="337"/>
      <c r="BT572" s="337"/>
      <c r="BU572" s="337"/>
    </row>
    <row r="573" spans="1:73" s="250" customFormat="1" ht="5.25" customHeight="1">
      <c r="A573" s="268"/>
      <c r="B573" s="308"/>
      <c r="C573" s="308"/>
      <c r="D573" s="308"/>
      <c r="E573" s="308"/>
      <c r="F573" s="308"/>
      <c r="G573" s="308"/>
      <c r="H573" s="306"/>
      <c r="I573" s="306"/>
      <c r="J573" s="306"/>
      <c r="K573" s="306"/>
      <c r="L573" s="306"/>
      <c r="M573" s="306"/>
      <c r="N573" s="306"/>
      <c r="O573" s="306"/>
      <c r="P573" s="306"/>
      <c r="Q573" s="306"/>
      <c r="R573" s="306"/>
      <c r="S573" s="306"/>
      <c r="T573" s="306"/>
      <c r="U573" s="306"/>
      <c r="V573" s="306"/>
      <c r="W573" s="306"/>
      <c r="X573" s="306"/>
      <c r="Y573" s="306"/>
      <c r="Z573" s="306"/>
      <c r="AA573" s="311"/>
      <c r="AB573" s="311"/>
      <c r="AC573" s="311"/>
      <c r="AF573" s="308"/>
      <c r="AG573" s="308"/>
      <c r="AH573" s="308"/>
      <c r="AI573" s="308"/>
      <c r="AJ573" s="308"/>
      <c r="AK573" s="308"/>
      <c r="AL573" s="308"/>
      <c r="AM573" s="306"/>
      <c r="AN573" s="306"/>
      <c r="AO573" s="306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6"/>
      <c r="BH573" s="311"/>
      <c r="BI573" s="311"/>
      <c r="BJ573" s="311"/>
      <c r="BK573" s="311"/>
      <c r="BN573" s="334" t="s">
        <v>597</v>
      </c>
      <c r="BO573" s="334"/>
      <c r="BP573" s="334"/>
      <c r="BQ573" s="334"/>
      <c r="BR573" s="334"/>
      <c r="BS573" s="336">
        <v>25.000064174031301</v>
      </c>
      <c r="BT573" s="336"/>
      <c r="BU573" s="336"/>
    </row>
    <row r="574" spans="1:73" s="250" customFormat="1" ht="4.5" customHeight="1">
      <c r="A574" s="268"/>
      <c r="B574" s="308" t="s">
        <v>598</v>
      </c>
      <c r="C574" s="308"/>
      <c r="D574" s="308"/>
      <c r="E574" s="308"/>
      <c r="F574" s="308"/>
      <c r="G574" s="308"/>
      <c r="H574" s="306">
        <v>0</v>
      </c>
      <c r="I574" s="306"/>
      <c r="J574" s="306"/>
      <c r="K574" s="306"/>
      <c r="L574" s="306"/>
      <c r="M574" s="306">
        <v>0</v>
      </c>
      <c r="N574" s="306"/>
      <c r="O574" s="306"/>
      <c r="P574" s="306"/>
      <c r="Q574" s="306">
        <v>0</v>
      </c>
      <c r="R574" s="306"/>
      <c r="S574" s="306"/>
      <c r="T574" s="306"/>
      <c r="U574" s="306">
        <v>0</v>
      </c>
      <c r="V574" s="306"/>
      <c r="W574" s="306"/>
      <c r="X574" s="306"/>
      <c r="Y574" s="306"/>
      <c r="Z574" s="306"/>
      <c r="AA574" s="311">
        <v>0</v>
      </c>
      <c r="AB574" s="311"/>
      <c r="AC574" s="311"/>
      <c r="AF574" s="308" t="s">
        <v>598</v>
      </c>
      <c r="AG574" s="308"/>
      <c r="AH574" s="308"/>
      <c r="AI574" s="308"/>
      <c r="AJ574" s="308"/>
      <c r="AK574" s="308"/>
      <c r="AL574" s="308"/>
      <c r="AM574" s="306">
        <v>0</v>
      </c>
      <c r="AN574" s="306"/>
      <c r="AO574" s="306"/>
      <c r="AP574" s="306"/>
      <c r="AQ574" s="306"/>
      <c r="AR574" s="306"/>
      <c r="AS574" s="306">
        <v>0</v>
      </c>
      <c r="AT574" s="306"/>
      <c r="AU574" s="306"/>
      <c r="AV574" s="306"/>
      <c r="AW574" s="306">
        <v>0</v>
      </c>
      <c r="AX574" s="306"/>
      <c r="AY574" s="306"/>
      <c r="AZ574" s="306"/>
      <c r="BA574" s="306">
        <v>0</v>
      </c>
      <c r="BB574" s="306"/>
      <c r="BC574" s="306"/>
      <c r="BD574" s="306"/>
      <c r="BE574" s="306"/>
      <c r="BF574" s="306"/>
      <c r="BG574" s="306"/>
      <c r="BH574" s="311">
        <v>0</v>
      </c>
      <c r="BI574" s="311"/>
      <c r="BJ574" s="311"/>
      <c r="BK574" s="311"/>
      <c r="BN574" s="334"/>
      <c r="BO574" s="334"/>
      <c r="BP574" s="334"/>
      <c r="BQ574" s="334"/>
      <c r="BR574" s="334"/>
      <c r="BS574" s="336"/>
      <c r="BT574" s="336"/>
      <c r="BU574" s="336"/>
    </row>
    <row r="575" spans="1:73" s="250" customFormat="1" ht="3.75" customHeight="1">
      <c r="A575" s="268"/>
      <c r="B575" s="308"/>
      <c r="C575" s="308"/>
      <c r="D575" s="308"/>
      <c r="E575" s="308"/>
      <c r="F575" s="308"/>
      <c r="G575" s="308"/>
      <c r="H575" s="306"/>
      <c r="I575" s="306"/>
      <c r="J575" s="306"/>
      <c r="K575" s="306"/>
      <c r="L575" s="306"/>
      <c r="M575" s="306"/>
      <c r="N575" s="306"/>
      <c r="O575" s="306"/>
      <c r="P575" s="306"/>
      <c r="Q575" s="306"/>
      <c r="R575" s="306"/>
      <c r="S575" s="306"/>
      <c r="T575" s="306"/>
      <c r="U575" s="306"/>
      <c r="V575" s="306"/>
      <c r="W575" s="306"/>
      <c r="X575" s="306"/>
      <c r="Y575" s="306"/>
      <c r="Z575" s="306"/>
      <c r="AA575" s="311"/>
      <c r="AB575" s="311"/>
      <c r="AC575" s="311"/>
      <c r="AF575" s="308"/>
      <c r="AG575" s="308"/>
      <c r="AH575" s="308"/>
      <c r="AI575" s="308"/>
      <c r="AJ575" s="308"/>
      <c r="AK575" s="308"/>
      <c r="AL575" s="308"/>
      <c r="AM575" s="306"/>
      <c r="AN575" s="306"/>
      <c r="AO575" s="306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/>
      <c r="BF575" s="306"/>
      <c r="BG575" s="306"/>
      <c r="BH575" s="311"/>
      <c r="BI575" s="311"/>
      <c r="BJ575" s="311"/>
      <c r="BK575" s="311"/>
      <c r="BN575" s="334" t="s">
        <v>581</v>
      </c>
      <c r="BO575" s="334"/>
      <c r="BP575" s="334"/>
      <c r="BQ575" s="334"/>
      <c r="BR575" s="334"/>
      <c r="BS575" s="337">
        <v>0</v>
      </c>
      <c r="BT575" s="337"/>
      <c r="BU575" s="337"/>
    </row>
    <row r="576" spans="1:73" s="250" customFormat="1" ht="4.5" customHeight="1">
      <c r="A576" s="268"/>
      <c r="B576" s="308" t="s">
        <v>599</v>
      </c>
      <c r="C576" s="308"/>
      <c r="D576" s="308"/>
      <c r="E576" s="308"/>
      <c r="F576" s="308"/>
      <c r="G576" s="308"/>
      <c r="H576" s="306">
        <v>0</v>
      </c>
      <c r="I576" s="306"/>
      <c r="J576" s="306"/>
      <c r="K576" s="306"/>
      <c r="L576" s="306"/>
      <c r="M576" s="306">
        <v>-600.60820340353996</v>
      </c>
      <c r="N576" s="306"/>
      <c r="O576" s="306"/>
      <c r="P576" s="306"/>
      <c r="Q576" s="306">
        <v>0</v>
      </c>
      <c r="R576" s="306"/>
      <c r="S576" s="306"/>
      <c r="T576" s="306"/>
      <c r="U576" s="306">
        <v>-600.60820340353996</v>
      </c>
      <c r="V576" s="306"/>
      <c r="W576" s="306"/>
      <c r="X576" s="306"/>
      <c r="Y576" s="306"/>
      <c r="Z576" s="306"/>
      <c r="AA576" s="311">
        <v>-2.13822612257175</v>
      </c>
      <c r="AB576" s="311"/>
      <c r="AC576" s="311"/>
      <c r="AF576" s="308" t="s">
        <v>599</v>
      </c>
      <c r="AG576" s="308"/>
      <c r="AH576" s="308"/>
      <c r="AI576" s="308"/>
      <c r="AJ576" s="308"/>
      <c r="AK576" s="308"/>
      <c r="AL576" s="308"/>
      <c r="AM576" s="306">
        <v>0</v>
      </c>
      <c r="AN576" s="306"/>
      <c r="AO576" s="306"/>
      <c r="AP576" s="306"/>
      <c r="AQ576" s="306"/>
      <c r="AR576" s="306"/>
      <c r="AS576" s="306">
        <v>-69.527545584419997</v>
      </c>
      <c r="AT576" s="306"/>
      <c r="AU576" s="306"/>
      <c r="AV576" s="306"/>
      <c r="AW576" s="306">
        <v>0</v>
      </c>
      <c r="AX576" s="306"/>
      <c r="AY576" s="306"/>
      <c r="AZ576" s="306"/>
      <c r="BA576" s="306">
        <v>-69.527545584419997</v>
      </c>
      <c r="BB576" s="306"/>
      <c r="BC576" s="306"/>
      <c r="BD576" s="306"/>
      <c r="BE576" s="306"/>
      <c r="BF576" s="306"/>
      <c r="BG576" s="306"/>
      <c r="BH576" s="311">
        <v>1.5529684928824901</v>
      </c>
      <c r="BI576" s="311"/>
      <c r="BJ576" s="311"/>
      <c r="BK576" s="311"/>
      <c r="BN576" s="334"/>
      <c r="BO576" s="334"/>
      <c r="BP576" s="334"/>
      <c r="BQ576" s="334"/>
      <c r="BR576" s="334"/>
      <c r="BS576" s="337"/>
      <c r="BT576" s="337"/>
      <c r="BU576" s="337"/>
    </row>
    <row r="577" spans="1:73" s="250" customFormat="1" ht="2.25" customHeight="1">
      <c r="A577" s="268"/>
      <c r="B577" s="308"/>
      <c r="C577" s="308"/>
      <c r="D577" s="308"/>
      <c r="E577" s="308"/>
      <c r="F577" s="308"/>
      <c r="G577" s="308"/>
      <c r="H577" s="306"/>
      <c r="I577" s="306"/>
      <c r="J577" s="306"/>
      <c r="K577" s="306"/>
      <c r="L577" s="306"/>
      <c r="M577" s="306"/>
      <c r="N577" s="306"/>
      <c r="O577" s="306"/>
      <c r="P577" s="306"/>
      <c r="Q577" s="306"/>
      <c r="R577" s="306"/>
      <c r="S577" s="306"/>
      <c r="T577" s="306"/>
      <c r="U577" s="306"/>
      <c r="V577" s="306"/>
      <c r="W577" s="306"/>
      <c r="X577" s="306"/>
      <c r="Y577" s="306"/>
      <c r="Z577" s="306"/>
      <c r="AA577" s="311"/>
      <c r="AB577" s="311"/>
      <c r="AC577" s="311"/>
      <c r="AF577" s="308"/>
      <c r="AG577" s="308"/>
      <c r="AH577" s="308"/>
      <c r="AI577" s="308"/>
      <c r="AJ577" s="308"/>
      <c r="AK577" s="308"/>
      <c r="AL577" s="308"/>
      <c r="AM577" s="306"/>
      <c r="AN577" s="306"/>
      <c r="AO577" s="306"/>
      <c r="AP577" s="306"/>
      <c r="AQ577" s="306"/>
      <c r="AR577" s="306"/>
      <c r="AS577" s="306"/>
      <c r="AT577" s="306"/>
      <c r="AU577" s="306"/>
      <c r="AV577" s="306"/>
      <c r="AW577" s="306"/>
      <c r="AX577" s="306"/>
      <c r="AY577" s="306"/>
      <c r="AZ577" s="306"/>
      <c r="BA577" s="306"/>
      <c r="BB577" s="306"/>
      <c r="BC577" s="306"/>
      <c r="BD577" s="306"/>
      <c r="BE577" s="306"/>
      <c r="BF577" s="306"/>
      <c r="BG577" s="306"/>
      <c r="BH577" s="311"/>
      <c r="BI577" s="311"/>
      <c r="BJ577" s="311"/>
      <c r="BK577" s="311"/>
      <c r="BS577" s="337"/>
      <c r="BT577" s="337"/>
      <c r="BU577" s="337"/>
    </row>
    <row r="578" spans="1:73" s="250" customFormat="1" ht="0.75" customHeight="1">
      <c r="A578" s="268"/>
      <c r="B578" s="308"/>
      <c r="C578" s="308"/>
      <c r="D578" s="308"/>
      <c r="E578" s="308"/>
      <c r="F578" s="308"/>
      <c r="G578" s="308"/>
      <c r="H578" s="306"/>
      <c r="I578" s="306"/>
      <c r="J578" s="306"/>
      <c r="K578" s="306"/>
      <c r="L578" s="306"/>
      <c r="M578" s="306"/>
      <c r="N578" s="306"/>
      <c r="O578" s="306"/>
      <c r="P578" s="306"/>
      <c r="Q578" s="306"/>
      <c r="R578" s="306"/>
      <c r="S578" s="306"/>
      <c r="T578" s="306"/>
      <c r="U578" s="306"/>
      <c r="V578" s="306"/>
      <c r="W578" s="306"/>
      <c r="X578" s="306"/>
      <c r="Y578" s="306"/>
      <c r="Z578" s="306"/>
      <c r="AA578" s="311"/>
      <c r="AB578" s="311"/>
      <c r="AC578" s="311"/>
      <c r="AF578" s="308"/>
      <c r="AG578" s="308"/>
      <c r="AH578" s="308"/>
      <c r="AI578" s="308"/>
      <c r="AJ578" s="308"/>
      <c r="AK578" s="308"/>
      <c r="AL578" s="308"/>
      <c r="AM578" s="306"/>
      <c r="AN578" s="306"/>
      <c r="AO578" s="306"/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6"/>
      <c r="BH578" s="311"/>
      <c r="BI578" s="311"/>
      <c r="BJ578" s="311"/>
      <c r="BK578" s="311"/>
      <c r="BN578" s="334" t="s">
        <v>583</v>
      </c>
      <c r="BO578" s="334"/>
      <c r="BP578" s="334"/>
      <c r="BQ578" s="334"/>
      <c r="BR578" s="334"/>
      <c r="BS578" s="337">
        <v>865.79974667578119</v>
      </c>
      <c r="BT578" s="337"/>
      <c r="BU578" s="337"/>
    </row>
    <row r="579" spans="1:73" s="250" customFormat="1" ht="8.25" customHeight="1">
      <c r="A579" s="268"/>
      <c r="B579" s="308" t="s">
        <v>600</v>
      </c>
      <c r="C579" s="308"/>
      <c r="D579" s="308"/>
      <c r="E579" s="308"/>
      <c r="F579" s="308"/>
      <c r="G579" s="308"/>
      <c r="H579" s="306">
        <v>0</v>
      </c>
      <c r="I579" s="306"/>
      <c r="J579" s="306"/>
      <c r="K579" s="306"/>
      <c r="L579" s="306"/>
      <c r="M579" s="306">
        <v>0</v>
      </c>
      <c r="N579" s="306"/>
      <c r="O579" s="306"/>
      <c r="P579" s="306"/>
      <c r="Q579" s="306">
        <v>0</v>
      </c>
      <c r="R579" s="306"/>
      <c r="S579" s="306"/>
      <c r="T579" s="306"/>
      <c r="U579" s="306">
        <v>0</v>
      </c>
      <c r="V579" s="306"/>
      <c r="W579" s="306"/>
      <c r="X579" s="306"/>
      <c r="Y579" s="306"/>
      <c r="Z579" s="306"/>
      <c r="AA579" s="311">
        <v>0</v>
      </c>
      <c r="AB579" s="311"/>
      <c r="AC579" s="311"/>
      <c r="AF579" s="308" t="s">
        <v>600</v>
      </c>
      <c r="AG579" s="308"/>
      <c r="AH579" s="308"/>
      <c r="AI579" s="308"/>
      <c r="AJ579" s="308"/>
      <c r="AK579" s="308"/>
      <c r="AL579" s="308"/>
      <c r="AM579" s="306">
        <v>0</v>
      </c>
      <c r="AN579" s="306"/>
      <c r="AO579" s="306"/>
      <c r="AP579" s="306"/>
      <c r="AQ579" s="306"/>
      <c r="AR579" s="306"/>
      <c r="AS579" s="306">
        <v>0</v>
      </c>
      <c r="AT579" s="306"/>
      <c r="AU579" s="306"/>
      <c r="AV579" s="306"/>
      <c r="AW579" s="306">
        <v>0</v>
      </c>
      <c r="AX579" s="306"/>
      <c r="AY579" s="306"/>
      <c r="AZ579" s="306"/>
      <c r="BA579" s="306">
        <v>0</v>
      </c>
      <c r="BB579" s="306"/>
      <c r="BC579" s="306"/>
      <c r="BD579" s="306"/>
      <c r="BE579" s="306"/>
      <c r="BF579" s="306"/>
      <c r="BG579" s="306"/>
      <c r="BH579" s="311">
        <v>0</v>
      </c>
      <c r="BI579" s="311"/>
      <c r="BJ579" s="311"/>
      <c r="BK579" s="311"/>
      <c r="BN579" s="334"/>
      <c r="BO579" s="334"/>
      <c r="BP579" s="334"/>
      <c r="BQ579" s="334"/>
      <c r="BR579" s="334"/>
      <c r="BS579" s="337"/>
      <c r="BT579" s="337"/>
      <c r="BU579" s="337"/>
    </row>
    <row r="580" spans="1:73" s="250" customFormat="1" ht="8.25" customHeight="1">
      <c r="A580" s="268"/>
      <c r="B580" s="308" t="s">
        <v>541</v>
      </c>
      <c r="C580" s="308"/>
      <c r="D580" s="308"/>
      <c r="E580" s="308"/>
      <c r="F580" s="308"/>
      <c r="G580" s="308"/>
      <c r="H580" s="306">
        <v>304.36245903872396</v>
      </c>
      <c r="I580" s="306"/>
      <c r="J580" s="306"/>
      <c r="K580" s="306"/>
      <c r="L580" s="306"/>
      <c r="M580" s="306">
        <v>0</v>
      </c>
      <c r="N580" s="306"/>
      <c r="O580" s="306"/>
      <c r="P580" s="306"/>
      <c r="Q580" s="306">
        <v>369.71738147489401</v>
      </c>
      <c r="R580" s="306"/>
      <c r="S580" s="306"/>
      <c r="T580" s="306"/>
      <c r="U580" s="306">
        <v>674.07984051361802</v>
      </c>
      <c r="V580" s="306"/>
      <c r="W580" s="306"/>
      <c r="X580" s="306"/>
      <c r="Y580" s="306"/>
      <c r="Z580" s="306"/>
      <c r="AA580" s="311">
        <v>2.3997926027607099</v>
      </c>
      <c r="AB580" s="311"/>
      <c r="AC580" s="311"/>
      <c r="AF580" s="308" t="s">
        <v>541</v>
      </c>
      <c r="AG580" s="308"/>
      <c r="AH580" s="308"/>
      <c r="AI580" s="308"/>
      <c r="AJ580" s="308"/>
      <c r="AK580" s="308"/>
      <c r="AL580" s="308"/>
      <c r="AM580" s="306">
        <v>-1801.7654095469197</v>
      </c>
      <c r="AN580" s="306"/>
      <c r="AO580" s="306"/>
      <c r="AP580" s="306"/>
      <c r="AQ580" s="306"/>
      <c r="AR580" s="306"/>
      <c r="AS580" s="306">
        <v>0</v>
      </c>
      <c r="AT580" s="306"/>
      <c r="AU580" s="306"/>
      <c r="AV580" s="306"/>
      <c r="AW580" s="306">
        <v>0</v>
      </c>
      <c r="AX580" s="306"/>
      <c r="AY580" s="306"/>
      <c r="AZ580" s="306"/>
      <c r="BA580" s="306">
        <v>-1832.9219511202798</v>
      </c>
      <c r="BB580" s="306"/>
      <c r="BC580" s="306"/>
      <c r="BD580" s="306"/>
      <c r="BE580" s="306"/>
      <c r="BF580" s="306"/>
      <c r="BG580" s="306"/>
      <c r="BH580" s="311">
        <v>40.940177250271503</v>
      </c>
      <c r="BI580" s="311"/>
      <c r="BJ580" s="311"/>
      <c r="BK580" s="311"/>
      <c r="BN580" s="314" t="s">
        <v>585</v>
      </c>
      <c r="BO580" s="314"/>
      <c r="BP580" s="314"/>
      <c r="BQ580" s="314"/>
      <c r="BR580" s="314"/>
      <c r="BS580" s="314"/>
      <c r="BT580" s="340">
        <v>863.02379833580028</v>
      </c>
      <c r="BU580" s="340"/>
    </row>
    <row r="581" spans="1:73" s="250" customFormat="1" ht="8.25" customHeight="1">
      <c r="A581" s="268"/>
      <c r="B581" s="325" t="s">
        <v>601</v>
      </c>
      <c r="C581" s="325"/>
      <c r="D581" s="325"/>
      <c r="E581" s="325"/>
      <c r="F581" s="325"/>
      <c r="G581" s="325"/>
      <c r="H581" s="322">
        <v>304.36245903872401</v>
      </c>
      <c r="I581" s="322"/>
      <c r="J581" s="322"/>
      <c r="K581" s="322"/>
      <c r="L581" s="322"/>
      <c r="M581" s="322">
        <v>1648.254270385924</v>
      </c>
      <c r="N581" s="322"/>
      <c r="O581" s="322"/>
      <c r="P581" s="322"/>
      <c r="Q581" s="326">
        <v>369.71738147489401</v>
      </c>
      <c r="R581" s="326"/>
      <c r="S581" s="326"/>
      <c r="T581" s="326"/>
      <c r="U581" s="322">
        <v>2322.3341108995419</v>
      </c>
      <c r="V581" s="322"/>
      <c r="W581" s="322"/>
      <c r="X581" s="322"/>
      <c r="Y581" s="322"/>
      <c r="Z581" s="322"/>
      <c r="AA581" s="324" t="s">
        <v>0</v>
      </c>
      <c r="AB581" s="324"/>
      <c r="AC581" s="324"/>
      <c r="AF581" s="325" t="s">
        <v>601</v>
      </c>
      <c r="AG581" s="325"/>
      <c r="AH581" s="325"/>
      <c r="AI581" s="325"/>
      <c r="AJ581" s="325"/>
      <c r="AK581" s="325"/>
      <c r="AL581" s="325"/>
      <c r="AM581" s="322">
        <v>-1801.76540954692</v>
      </c>
      <c r="AN581" s="322"/>
      <c r="AO581" s="322"/>
      <c r="AP581" s="322"/>
      <c r="AQ581" s="322"/>
      <c r="AR581" s="322"/>
      <c r="AS581" s="322">
        <v>-3033.7861907515398</v>
      </c>
      <c r="AT581" s="322"/>
      <c r="AU581" s="322"/>
      <c r="AV581" s="322"/>
      <c r="AW581" s="326">
        <v>0</v>
      </c>
      <c r="AX581" s="326"/>
      <c r="AY581" s="326"/>
      <c r="AZ581" s="326"/>
      <c r="BA581" s="322">
        <v>-4866.7081418718199</v>
      </c>
      <c r="BB581" s="322"/>
      <c r="BC581" s="322"/>
      <c r="BD581" s="322"/>
      <c r="BE581" s="322"/>
      <c r="BF581" s="322"/>
      <c r="BG581" s="322"/>
      <c r="BH581" s="324" t="s">
        <v>0</v>
      </c>
      <c r="BI581" s="324"/>
      <c r="BJ581" s="324"/>
      <c r="BK581" s="324"/>
      <c r="BN581" s="314" t="s">
        <v>586</v>
      </c>
      <c r="BO581" s="314"/>
      <c r="BP581" s="314"/>
      <c r="BQ581" s="314"/>
      <c r="BR581" s="314"/>
      <c r="BS581" s="314"/>
      <c r="BT581" s="341">
        <v>7.5000212100611803</v>
      </c>
      <c r="BU581" s="341"/>
    </row>
    <row r="582" spans="1:73" s="250" customFormat="1" ht="8.25" customHeight="1">
      <c r="A582" s="268"/>
      <c r="B582" s="308" t="s">
        <v>543</v>
      </c>
      <c r="C582" s="308"/>
      <c r="D582" s="308"/>
      <c r="E582" s="308"/>
      <c r="F582" s="308"/>
      <c r="G582" s="308"/>
      <c r="H582" s="306">
        <v>1050.000260706714</v>
      </c>
      <c r="I582" s="306"/>
      <c r="J582" s="306"/>
      <c r="K582" s="306"/>
      <c r="L582" s="306"/>
      <c r="M582" s="306">
        <v>1733.618788539178</v>
      </c>
      <c r="N582" s="306"/>
      <c r="O582" s="306"/>
      <c r="P582" s="306"/>
      <c r="Q582" s="306">
        <v>2000.0004936595237</v>
      </c>
      <c r="R582" s="306"/>
      <c r="S582" s="306"/>
      <c r="T582" s="306"/>
      <c r="U582" s="306">
        <v>4783.619542905416</v>
      </c>
      <c r="V582" s="306"/>
      <c r="W582" s="306"/>
      <c r="X582" s="306"/>
      <c r="Y582" s="306"/>
      <c r="Z582" s="306"/>
      <c r="AA582" s="307">
        <v>17.030170765437799</v>
      </c>
      <c r="AB582" s="307"/>
      <c r="AC582" s="307"/>
      <c r="AF582" s="308" t="s">
        <v>543</v>
      </c>
      <c r="AG582" s="308"/>
      <c r="AH582" s="308"/>
      <c r="AI582" s="308"/>
      <c r="AJ582" s="308"/>
      <c r="AK582" s="308"/>
      <c r="AL582" s="308"/>
      <c r="AM582" s="306">
        <v>0</v>
      </c>
      <c r="AN582" s="306"/>
      <c r="AO582" s="306"/>
      <c r="AP582" s="306"/>
      <c r="AQ582" s="306"/>
      <c r="AR582" s="306"/>
      <c r="AS582" s="306">
        <v>0</v>
      </c>
      <c r="AT582" s="306"/>
      <c r="AU582" s="306"/>
      <c r="AV582" s="306"/>
      <c r="AW582" s="306">
        <v>0</v>
      </c>
      <c r="AX582" s="306"/>
      <c r="AY582" s="306"/>
      <c r="AZ582" s="306"/>
      <c r="BA582" s="306">
        <v>0</v>
      </c>
      <c r="BB582" s="306"/>
      <c r="BC582" s="306"/>
      <c r="BD582" s="306"/>
      <c r="BE582" s="306"/>
      <c r="BF582" s="306"/>
      <c r="BG582" s="306"/>
      <c r="BH582" s="307">
        <v>0</v>
      </c>
      <c r="BI582" s="307"/>
      <c r="BJ582" s="307"/>
      <c r="BK582" s="307"/>
      <c r="BN582" s="334" t="s">
        <v>588</v>
      </c>
      <c r="BO582" s="334"/>
      <c r="BP582" s="334"/>
      <c r="BQ582" s="334"/>
      <c r="BR582" s="334"/>
      <c r="BS582" s="337">
        <v>32.451230309255614</v>
      </c>
      <c r="BT582" s="337"/>
      <c r="BU582" s="337"/>
    </row>
    <row r="583" spans="1:73" s="250" customFormat="1" ht="0.75" customHeight="1">
      <c r="A583" s="268"/>
      <c r="B583" s="308" t="s">
        <v>542</v>
      </c>
      <c r="C583" s="308"/>
      <c r="D583" s="308"/>
      <c r="E583" s="308"/>
      <c r="F583" s="308"/>
      <c r="G583" s="308"/>
      <c r="H583" s="306">
        <v>0</v>
      </c>
      <c r="I583" s="306"/>
      <c r="J583" s="306"/>
      <c r="K583" s="306"/>
      <c r="L583" s="306"/>
      <c r="M583" s="306">
        <v>4485.983848848331</v>
      </c>
      <c r="N583" s="306"/>
      <c r="O583" s="306"/>
      <c r="P583" s="306"/>
      <c r="Q583" s="306">
        <v>0</v>
      </c>
      <c r="R583" s="306"/>
      <c r="S583" s="306"/>
      <c r="T583" s="306"/>
      <c r="U583" s="306">
        <v>4485.983848848331</v>
      </c>
      <c r="V583" s="306"/>
      <c r="W583" s="306"/>
      <c r="X583" s="306"/>
      <c r="Y583" s="306"/>
      <c r="Z583" s="306"/>
      <c r="AA583" s="307">
        <v>15.9705575060181</v>
      </c>
      <c r="AB583" s="307"/>
      <c r="AC583" s="307"/>
      <c r="AF583" s="308" t="s">
        <v>542</v>
      </c>
      <c r="AG583" s="308"/>
      <c r="AH583" s="308"/>
      <c r="AI583" s="308"/>
      <c r="AJ583" s="308"/>
      <c r="AK583" s="308"/>
      <c r="AL583" s="308"/>
      <c r="AM583" s="306">
        <v>0</v>
      </c>
      <c r="AN583" s="306"/>
      <c r="AO583" s="306"/>
      <c r="AP583" s="306"/>
      <c r="AQ583" s="306"/>
      <c r="AR583" s="306"/>
      <c r="AS583" s="306">
        <v>0</v>
      </c>
      <c r="AT583" s="306"/>
      <c r="AU583" s="306"/>
      <c r="AV583" s="306"/>
      <c r="AW583" s="306">
        <v>0</v>
      </c>
      <c r="AX583" s="306"/>
      <c r="AY583" s="306"/>
      <c r="AZ583" s="306"/>
      <c r="BA583" s="306">
        <v>0</v>
      </c>
      <c r="BB583" s="306"/>
      <c r="BC583" s="306"/>
      <c r="BD583" s="306"/>
      <c r="BE583" s="306"/>
      <c r="BF583" s="306"/>
      <c r="BG583" s="306"/>
      <c r="BH583" s="307">
        <v>0</v>
      </c>
      <c r="BI583" s="307"/>
      <c r="BJ583" s="307"/>
      <c r="BK583" s="307"/>
      <c r="BN583" s="334"/>
      <c r="BO583" s="334"/>
      <c r="BP583" s="334"/>
      <c r="BQ583" s="334"/>
      <c r="BR583" s="334"/>
      <c r="BS583" s="337"/>
      <c r="BT583" s="337"/>
      <c r="BU583" s="337"/>
    </row>
    <row r="584" spans="1:73" s="250" customFormat="1" ht="7.5" customHeight="1">
      <c r="A584" s="268"/>
      <c r="B584" s="308"/>
      <c r="C584" s="308"/>
      <c r="D584" s="308"/>
      <c r="E584" s="308"/>
      <c r="F584" s="308"/>
      <c r="G584" s="308"/>
      <c r="H584" s="306"/>
      <c r="I584" s="306"/>
      <c r="J584" s="306"/>
      <c r="K584" s="306"/>
      <c r="L584" s="306"/>
      <c r="M584" s="306"/>
      <c r="N584" s="306"/>
      <c r="O584" s="306"/>
      <c r="P584" s="306"/>
      <c r="Q584" s="306"/>
      <c r="R584" s="306"/>
      <c r="S584" s="306"/>
      <c r="T584" s="306"/>
      <c r="U584" s="306"/>
      <c r="V584" s="306"/>
      <c r="W584" s="306"/>
      <c r="X584" s="306"/>
      <c r="Y584" s="306"/>
      <c r="Z584" s="306"/>
      <c r="AA584" s="307"/>
      <c r="AB584" s="307"/>
      <c r="AC584" s="307"/>
      <c r="AF584" s="308"/>
      <c r="AG584" s="308"/>
      <c r="AH584" s="308"/>
      <c r="AI584" s="308"/>
      <c r="AJ584" s="308"/>
      <c r="AK584" s="308"/>
      <c r="AL584" s="308"/>
      <c r="AM584" s="306"/>
      <c r="AN584" s="306"/>
      <c r="AO584" s="306"/>
      <c r="AP584" s="306"/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/>
      <c r="BF584" s="306"/>
      <c r="BG584" s="306"/>
      <c r="BH584" s="307"/>
      <c r="BI584" s="307"/>
      <c r="BJ584" s="307"/>
      <c r="BK584" s="307"/>
      <c r="BN584" s="346" t="s">
        <v>589</v>
      </c>
      <c r="BO584" s="346"/>
      <c r="BP584" s="346"/>
      <c r="BQ584" s="346"/>
      <c r="BR584" s="346"/>
      <c r="BS584" s="348">
        <v>100</v>
      </c>
      <c r="BT584" s="348"/>
      <c r="BU584" s="348"/>
    </row>
    <row r="585" spans="1:73" s="250" customFormat="1" ht="1.5" customHeight="1">
      <c r="A585" s="268"/>
      <c r="B585" s="308" t="s">
        <v>602</v>
      </c>
      <c r="C585" s="308"/>
      <c r="D585" s="308"/>
      <c r="E585" s="308"/>
      <c r="F585" s="308"/>
      <c r="G585" s="308"/>
      <c r="H585" s="306">
        <v>1800.0001856532078</v>
      </c>
      <c r="I585" s="306"/>
      <c r="J585" s="306"/>
      <c r="K585" s="306"/>
      <c r="L585" s="306"/>
      <c r="M585" s="306">
        <v>1435.307258340438</v>
      </c>
      <c r="N585" s="306"/>
      <c r="O585" s="306"/>
      <c r="P585" s="306"/>
      <c r="Q585" s="306">
        <v>0</v>
      </c>
      <c r="R585" s="306"/>
      <c r="S585" s="306"/>
      <c r="T585" s="306"/>
      <c r="U585" s="306">
        <v>3235.3074439936454</v>
      </c>
      <c r="V585" s="306"/>
      <c r="W585" s="306"/>
      <c r="X585" s="306"/>
      <c r="Y585" s="306"/>
      <c r="Z585" s="306"/>
      <c r="AA585" s="307">
        <v>11.5180226511992</v>
      </c>
      <c r="AB585" s="307"/>
      <c r="AC585" s="307"/>
      <c r="AF585" s="308" t="s">
        <v>602</v>
      </c>
      <c r="AG585" s="308"/>
      <c r="AH585" s="308"/>
      <c r="AI585" s="308"/>
      <c r="AJ585" s="308"/>
      <c r="AK585" s="308"/>
      <c r="AL585" s="308"/>
      <c r="AM585" s="306">
        <v>270.00002921283794</v>
      </c>
      <c r="AN585" s="306"/>
      <c r="AO585" s="306"/>
      <c r="AP585" s="306"/>
      <c r="AQ585" s="306"/>
      <c r="AR585" s="306"/>
      <c r="AS585" s="306">
        <v>123.89541855057799</v>
      </c>
      <c r="AT585" s="306"/>
      <c r="AU585" s="306"/>
      <c r="AV585" s="306"/>
      <c r="AW585" s="306">
        <v>0</v>
      </c>
      <c r="AX585" s="306"/>
      <c r="AY585" s="306"/>
      <c r="AZ585" s="306"/>
      <c r="BA585" s="306">
        <v>393.89544776341597</v>
      </c>
      <c r="BB585" s="306"/>
      <c r="BC585" s="306"/>
      <c r="BD585" s="306"/>
      <c r="BE585" s="306"/>
      <c r="BF585" s="306"/>
      <c r="BG585" s="306"/>
      <c r="BH585" s="307">
        <v>-8.7980557162584194</v>
      </c>
      <c r="BI585" s="307"/>
      <c r="BJ585" s="307"/>
      <c r="BK585" s="307"/>
      <c r="BN585" s="346"/>
      <c r="BO585" s="346"/>
      <c r="BP585" s="346"/>
      <c r="BQ585" s="346"/>
      <c r="BR585" s="346"/>
      <c r="BS585" s="348"/>
      <c r="BT585" s="348"/>
      <c r="BU585" s="348"/>
    </row>
    <row r="586" spans="1:73" s="250" customFormat="1" ht="6.75" customHeight="1">
      <c r="A586" s="268"/>
      <c r="B586" s="308"/>
      <c r="C586" s="308"/>
      <c r="D586" s="308"/>
      <c r="E586" s="308"/>
      <c r="F586" s="308"/>
      <c r="G586" s="308"/>
      <c r="H586" s="306"/>
      <c r="I586" s="306"/>
      <c r="J586" s="306"/>
      <c r="K586" s="306"/>
      <c r="L586" s="306"/>
      <c r="M586" s="306"/>
      <c r="N586" s="306"/>
      <c r="O586" s="306"/>
      <c r="P586" s="306"/>
      <c r="Q586" s="306"/>
      <c r="R586" s="306"/>
      <c r="S586" s="306"/>
      <c r="T586" s="306"/>
      <c r="U586" s="306"/>
      <c r="V586" s="306"/>
      <c r="W586" s="306"/>
      <c r="X586" s="306"/>
      <c r="Y586" s="306"/>
      <c r="Z586" s="306"/>
      <c r="AA586" s="307"/>
      <c r="AB586" s="307"/>
      <c r="AC586" s="307"/>
      <c r="AF586" s="308"/>
      <c r="AG586" s="308"/>
      <c r="AH586" s="308"/>
      <c r="AI586" s="308"/>
      <c r="AJ586" s="308"/>
      <c r="AK586" s="308"/>
      <c r="AL586" s="308"/>
      <c r="AM586" s="306"/>
      <c r="AN586" s="306"/>
      <c r="AO586" s="306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6"/>
      <c r="BH586" s="307"/>
      <c r="BI586" s="307"/>
      <c r="BJ586" s="307"/>
      <c r="BK586" s="307"/>
    </row>
    <row r="587" spans="1:73" s="250" customFormat="1" ht="2.25" customHeight="1">
      <c r="A587" s="268"/>
      <c r="B587" s="325" t="s">
        <v>603</v>
      </c>
      <c r="C587" s="325"/>
      <c r="D587" s="325"/>
      <c r="E587" s="325"/>
      <c r="F587" s="325"/>
      <c r="G587" s="325"/>
      <c r="H587" s="322">
        <v>2850.0004463599198</v>
      </c>
      <c r="I587" s="322"/>
      <c r="J587" s="322"/>
      <c r="K587" s="322"/>
      <c r="L587" s="322"/>
      <c r="M587" s="322">
        <v>7654.9098957279502</v>
      </c>
      <c r="N587" s="322"/>
      <c r="O587" s="322"/>
      <c r="P587" s="322"/>
      <c r="Q587" s="322">
        <v>2000.0004936595201</v>
      </c>
      <c r="R587" s="322"/>
      <c r="S587" s="322"/>
      <c r="T587" s="322"/>
      <c r="U587" s="322">
        <v>12504.9108357474</v>
      </c>
      <c r="V587" s="322"/>
      <c r="W587" s="322"/>
      <c r="X587" s="322"/>
      <c r="Y587" s="322"/>
      <c r="Z587" s="322"/>
      <c r="AA587" s="324" t="s">
        <v>0</v>
      </c>
      <c r="AB587" s="324"/>
      <c r="AC587" s="324"/>
      <c r="AF587" s="325" t="s">
        <v>603</v>
      </c>
      <c r="AG587" s="325"/>
      <c r="AH587" s="325"/>
      <c r="AI587" s="325"/>
      <c r="AJ587" s="325"/>
      <c r="AK587" s="325"/>
      <c r="AL587" s="325"/>
      <c r="AM587" s="322">
        <v>270.000029212838</v>
      </c>
      <c r="AN587" s="322"/>
      <c r="AO587" s="322"/>
      <c r="AP587" s="322"/>
      <c r="AQ587" s="322"/>
      <c r="AR587" s="322"/>
      <c r="AS587" s="322">
        <v>123.895418550578</v>
      </c>
      <c r="AT587" s="322"/>
      <c r="AU587" s="322"/>
      <c r="AV587" s="322"/>
      <c r="AW587" s="322">
        <v>0</v>
      </c>
      <c r="AX587" s="322"/>
      <c r="AY587" s="322"/>
      <c r="AZ587" s="322"/>
      <c r="BA587" s="322">
        <v>393.89544776341597</v>
      </c>
      <c r="BB587" s="322"/>
      <c r="BC587" s="322"/>
      <c r="BD587" s="322"/>
      <c r="BE587" s="322"/>
      <c r="BF587" s="322"/>
      <c r="BG587" s="322"/>
      <c r="BH587" s="324" t="s">
        <v>0</v>
      </c>
      <c r="BI587" s="324"/>
      <c r="BJ587" s="324"/>
      <c r="BK587" s="324"/>
    </row>
    <row r="588" spans="1:73" s="250" customFormat="1" ht="6.75" customHeight="1">
      <c r="A588" s="268"/>
      <c r="B588" s="325"/>
      <c r="C588" s="325"/>
      <c r="D588" s="325"/>
      <c r="E588" s="325"/>
      <c r="F588" s="325"/>
      <c r="G588" s="325"/>
      <c r="H588" s="322"/>
      <c r="I588" s="322"/>
      <c r="J588" s="322"/>
      <c r="K588" s="322"/>
      <c r="L588" s="322"/>
      <c r="M588" s="322"/>
      <c r="N588" s="322"/>
      <c r="O588" s="322"/>
      <c r="P588" s="322"/>
      <c r="Q588" s="322"/>
      <c r="R588" s="322"/>
      <c r="S588" s="322"/>
      <c r="T588" s="322"/>
      <c r="U588" s="322"/>
      <c r="V588" s="322"/>
      <c r="W588" s="322"/>
      <c r="X588" s="322"/>
      <c r="Y588" s="322"/>
      <c r="Z588" s="322"/>
      <c r="AA588" s="324"/>
      <c r="AB588" s="324"/>
      <c r="AC588" s="324"/>
      <c r="AF588" s="325"/>
      <c r="AG588" s="325"/>
      <c r="AH588" s="325"/>
      <c r="AI588" s="325"/>
      <c r="AJ588" s="325"/>
      <c r="AK588" s="325"/>
      <c r="AL588" s="325"/>
      <c r="AM588" s="322"/>
      <c r="AN588" s="322"/>
      <c r="AO588" s="322"/>
      <c r="AP588" s="322"/>
      <c r="AQ588" s="322"/>
      <c r="AR588" s="322"/>
      <c r="AS588" s="322"/>
      <c r="AT588" s="322"/>
      <c r="AU588" s="322"/>
      <c r="AV588" s="322"/>
      <c r="AW588" s="322"/>
      <c r="AX588" s="322"/>
      <c r="AY588" s="322"/>
      <c r="AZ588" s="322"/>
      <c r="BA588" s="322"/>
      <c r="BB588" s="322"/>
      <c r="BC588" s="322"/>
      <c r="BD588" s="322"/>
      <c r="BE588" s="322"/>
      <c r="BF588" s="322"/>
      <c r="BG588" s="322"/>
      <c r="BH588" s="324"/>
      <c r="BI588" s="324"/>
      <c r="BJ588" s="324"/>
      <c r="BK588" s="324"/>
      <c r="BO588" s="320" t="s">
        <v>604</v>
      </c>
      <c r="BP588" s="320"/>
      <c r="BQ588" s="320"/>
      <c r="BR588" s="320"/>
      <c r="BS588" s="320"/>
      <c r="BT588" s="320"/>
    </row>
    <row r="589" spans="1:73" s="250" customFormat="1" ht="4.5" customHeight="1">
      <c r="A589" s="268"/>
      <c r="B589" s="308" t="s">
        <v>605</v>
      </c>
      <c r="C589" s="308"/>
      <c r="D589" s="308"/>
      <c r="E589" s="308"/>
      <c r="F589" s="308"/>
      <c r="G589" s="308"/>
      <c r="H589" s="306">
        <v>0</v>
      </c>
      <c r="I589" s="306"/>
      <c r="J589" s="306"/>
      <c r="K589" s="306"/>
      <c r="L589" s="306"/>
      <c r="M589" s="306">
        <v>0</v>
      </c>
      <c r="N589" s="306"/>
      <c r="O589" s="306"/>
      <c r="P589" s="306"/>
      <c r="Q589" s="306">
        <v>0</v>
      </c>
      <c r="R589" s="306"/>
      <c r="S589" s="306"/>
      <c r="T589" s="306"/>
      <c r="U589" s="306">
        <v>0</v>
      </c>
      <c r="V589" s="306"/>
      <c r="W589" s="306"/>
      <c r="X589" s="306"/>
      <c r="Y589" s="306"/>
      <c r="Z589" s="306"/>
      <c r="AA589" s="307">
        <v>0</v>
      </c>
      <c r="AB589" s="307"/>
      <c r="AC589" s="307"/>
      <c r="AF589" s="308" t="s">
        <v>605</v>
      </c>
      <c r="AG589" s="308"/>
      <c r="AH589" s="308"/>
      <c r="AI589" s="308"/>
      <c r="AJ589" s="308"/>
      <c r="AK589" s="308"/>
      <c r="AL589" s="308"/>
      <c r="AM589" s="306">
        <v>0</v>
      </c>
      <c r="AN589" s="306"/>
      <c r="AO589" s="306"/>
      <c r="AP589" s="306"/>
      <c r="AQ589" s="306"/>
      <c r="AR589" s="306"/>
      <c r="AS589" s="306">
        <v>0</v>
      </c>
      <c r="AT589" s="306"/>
      <c r="AU589" s="306"/>
      <c r="AV589" s="306"/>
      <c r="AW589" s="306">
        <v>0</v>
      </c>
      <c r="AX589" s="306"/>
      <c r="AY589" s="306"/>
      <c r="AZ589" s="306"/>
      <c r="BA589" s="306">
        <v>0</v>
      </c>
      <c r="BB589" s="306"/>
      <c r="BC589" s="306"/>
      <c r="BD589" s="306"/>
      <c r="BE589" s="306"/>
      <c r="BF589" s="306"/>
      <c r="BG589" s="306"/>
      <c r="BH589" s="307">
        <v>0</v>
      </c>
      <c r="BI589" s="307"/>
      <c r="BJ589" s="307"/>
      <c r="BK589" s="307"/>
      <c r="BO589" s="320"/>
      <c r="BP589" s="320"/>
      <c r="BQ589" s="320"/>
      <c r="BR589" s="320"/>
      <c r="BS589" s="320"/>
      <c r="BT589" s="320"/>
    </row>
    <row r="590" spans="1:73" s="250" customFormat="1" ht="3" customHeight="1">
      <c r="A590" s="268"/>
      <c r="B590" s="308"/>
      <c r="C590" s="308"/>
      <c r="D590" s="308"/>
      <c r="E590" s="308"/>
      <c r="F590" s="308"/>
      <c r="G590" s="308"/>
      <c r="H590" s="306"/>
      <c r="I590" s="306"/>
      <c r="J590" s="306"/>
      <c r="K590" s="306"/>
      <c r="L590" s="306"/>
      <c r="M590" s="306"/>
      <c r="N590" s="306"/>
      <c r="O590" s="306"/>
      <c r="P590" s="306"/>
      <c r="Q590" s="306"/>
      <c r="R590" s="306"/>
      <c r="S590" s="306"/>
      <c r="T590" s="306"/>
      <c r="U590" s="306"/>
      <c r="V590" s="306"/>
      <c r="W590" s="306"/>
      <c r="X590" s="306"/>
      <c r="Y590" s="306"/>
      <c r="Z590" s="306"/>
      <c r="AA590" s="307"/>
      <c r="AB590" s="307"/>
      <c r="AC590" s="307"/>
      <c r="AF590" s="308"/>
      <c r="AG590" s="308"/>
      <c r="AH590" s="308"/>
      <c r="AI590" s="308"/>
      <c r="AJ590" s="308"/>
      <c r="AK590" s="308"/>
      <c r="AL590" s="308"/>
      <c r="AM590" s="306"/>
      <c r="AN590" s="306"/>
      <c r="AO590" s="306"/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/>
      <c r="AZ590" s="306"/>
      <c r="BA590" s="306"/>
      <c r="BB590" s="306"/>
      <c r="BC590" s="306"/>
      <c r="BD590" s="306"/>
      <c r="BE590" s="306"/>
      <c r="BF590" s="306"/>
      <c r="BG590" s="306"/>
      <c r="BH590" s="307"/>
      <c r="BI590" s="307"/>
      <c r="BJ590" s="307"/>
      <c r="BK590" s="307"/>
      <c r="BO590" s="321" t="s">
        <v>606</v>
      </c>
      <c r="BP590" s="321"/>
      <c r="BQ590" s="321"/>
      <c r="BR590" s="321"/>
      <c r="BS590" s="321"/>
      <c r="BT590" s="321"/>
    </row>
    <row r="591" spans="1:73" s="250" customFormat="1" ht="7.5" customHeight="1">
      <c r="A591" s="268"/>
      <c r="B591" s="308" t="s">
        <v>607</v>
      </c>
      <c r="C591" s="308"/>
      <c r="D591" s="308"/>
      <c r="E591" s="308"/>
      <c r="F591" s="308"/>
      <c r="G591" s="308"/>
      <c r="H591" s="306">
        <v>0</v>
      </c>
      <c r="I591" s="306"/>
      <c r="J591" s="306"/>
      <c r="K591" s="306"/>
      <c r="L591" s="306"/>
      <c r="M591" s="306">
        <v>0</v>
      </c>
      <c r="N591" s="306"/>
      <c r="O591" s="306"/>
      <c r="P591" s="306"/>
      <c r="Q591" s="306">
        <v>0</v>
      </c>
      <c r="R591" s="306"/>
      <c r="S591" s="306"/>
      <c r="T591" s="306"/>
      <c r="U591" s="306">
        <v>0</v>
      </c>
      <c r="V591" s="306"/>
      <c r="W591" s="306"/>
      <c r="X591" s="306"/>
      <c r="Y591" s="306"/>
      <c r="Z591" s="306"/>
      <c r="AA591" s="307">
        <v>0</v>
      </c>
      <c r="AB591" s="307"/>
      <c r="AC591" s="307"/>
      <c r="AF591" s="308" t="s">
        <v>607</v>
      </c>
      <c r="AG591" s="308"/>
      <c r="AH591" s="308"/>
      <c r="AI591" s="308"/>
      <c r="AJ591" s="308"/>
      <c r="AK591" s="308"/>
      <c r="AL591" s="308"/>
      <c r="AM591" s="306">
        <v>0</v>
      </c>
      <c r="AN591" s="306"/>
      <c r="AO591" s="306"/>
      <c r="AP591" s="306"/>
      <c r="AQ591" s="306"/>
      <c r="AR591" s="306"/>
      <c r="AS591" s="306">
        <v>0</v>
      </c>
      <c r="AT591" s="306"/>
      <c r="AU591" s="306"/>
      <c r="AV591" s="306"/>
      <c r="AW591" s="306">
        <v>0</v>
      </c>
      <c r="AX591" s="306"/>
      <c r="AY591" s="306"/>
      <c r="AZ591" s="306"/>
      <c r="BA591" s="306">
        <v>0</v>
      </c>
      <c r="BB591" s="306"/>
      <c r="BC591" s="306"/>
      <c r="BD591" s="306"/>
      <c r="BE591" s="306"/>
      <c r="BF591" s="306"/>
      <c r="BG591" s="306"/>
      <c r="BH591" s="307">
        <v>0</v>
      </c>
      <c r="BI591" s="307"/>
      <c r="BJ591" s="307"/>
      <c r="BK591" s="307"/>
      <c r="BO591" s="321"/>
      <c r="BP591" s="321"/>
      <c r="BQ591" s="321"/>
      <c r="BR591" s="321"/>
      <c r="BS591" s="321"/>
      <c r="BT591" s="321"/>
    </row>
    <row r="592" spans="1:73" s="250" customFormat="1" ht="0.75" customHeight="1">
      <c r="A592" s="268"/>
      <c r="B592" s="308"/>
      <c r="C592" s="308"/>
      <c r="D592" s="308"/>
      <c r="E592" s="308"/>
      <c r="F592" s="308"/>
      <c r="G592" s="308"/>
      <c r="H592" s="306"/>
      <c r="I592" s="306"/>
      <c r="J592" s="306"/>
      <c r="K592" s="306"/>
      <c r="L592" s="306"/>
      <c r="M592" s="306"/>
      <c r="N592" s="306"/>
      <c r="O592" s="306"/>
      <c r="P592" s="306"/>
      <c r="Q592" s="306"/>
      <c r="R592" s="306"/>
      <c r="S592" s="306"/>
      <c r="T592" s="306"/>
      <c r="U592" s="306"/>
      <c r="V592" s="306"/>
      <c r="W592" s="306"/>
      <c r="X592" s="306"/>
      <c r="Y592" s="306"/>
      <c r="Z592" s="306"/>
      <c r="AA592" s="307"/>
      <c r="AB592" s="307"/>
      <c r="AC592" s="307"/>
      <c r="AF592" s="308"/>
      <c r="AG592" s="308"/>
      <c r="AH592" s="308"/>
      <c r="AI592" s="308"/>
      <c r="AJ592" s="308"/>
      <c r="AK592" s="308"/>
      <c r="AL592" s="308"/>
      <c r="AM592" s="306"/>
      <c r="AN592" s="306"/>
      <c r="AO592" s="306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6"/>
      <c r="BH592" s="307"/>
      <c r="BI592" s="307"/>
      <c r="BJ592" s="307"/>
      <c r="BK592" s="307"/>
      <c r="BO592" s="309" t="s">
        <v>548</v>
      </c>
      <c r="BP592" s="309"/>
      <c r="BQ592" s="309"/>
      <c r="BR592" s="315">
        <v>1030.8999888962096</v>
      </c>
      <c r="BS592" s="315"/>
      <c r="BT592" s="315"/>
    </row>
    <row r="593" spans="1:72" s="250" customFormat="1" ht="7.5" customHeight="1">
      <c r="A593" s="268"/>
      <c r="B593" s="308" t="s">
        <v>608</v>
      </c>
      <c r="C593" s="308"/>
      <c r="D593" s="308"/>
      <c r="E593" s="308"/>
      <c r="F593" s="308"/>
      <c r="G593" s="308"/>
      <c r="H593" s="306">
        <v>0</v>
      </c>
      <c r="I593" s="306"/>
      <c r="J593" s="306"/>
      <c r="K593" s="306"/>
      <c r="L593" s="306"/>
      <c r="M593" s="306">
        <v>0</v>
      </c>
      <c r="N593" s="306"/>
      <c r="O593" s="306"/>
      <c r="P593" s="306"/>
      <c r="Q593" s="306">
        <v>0</v>
      </c>
      <c r="R593" s="306"/>
      <c r="S593" s="306"/>
      <c r="T593" s="306"/>
      <c r="U593" s="306">
        <v>0</v>
      </c>
      <c r="V593" s="306"/>
      <c r="W593" s="306"/>
      <c r="X593" s="306"/>
      <c r="Y593" s="306"/>
      <c r="Z593" s="306"/>
      <c r="AA593" s="307">
        <v>0</v>
      </c>
      <c r="AB593" s="307"/>
      <c r="AC593" s="307"/>
      <c r="AF593" s="308" t="s">
        <v>608</v>
      </c>
      <c r="AG593" s="308"/>
      <c r="AH593" s="308"/>
      <c r="AI593" s="308"/>
      <c r="AJ593" s="308"/>
      <c r="AK593" s="308"/>
      <c r="AL593" s="308"/>
      <c r="AM593" s="306">
        <v>0</v>
      </c>
      <c r="AN593" s="306"/>
      <c r="AO593" s="306"/>
      <c r="AP593" s="306"/>
      <c r="AQ593" s="306"/>
      <c r="AR593" s="306"/>
      <c r="AS593" s="306">
        <v>0</v>
      </c>
      <c r="AT593" s="306"/>
      <c r="AU593" s="306"/>
      <c r="AV593" s="306"/>
      <c r="AW593" s="306">
        <v>0</v>
      </c>
      <c r="AX593" s="306"/>
      <c r="AY593" s="306"/>
      <c r="AZ593" s="306"/>
      <c r="BA593" s="306">
        <v>0</v>
      </c>
      <c r="BB593" s="306"/>
      <c r="BC593" s="306"/>
      <c r="BD593" s="306"/>
      <c r="BE593" s="306"/>
      <c r="BF593" s="306"/>
      <c r="BG593" s="306"/>
      <c r="BH593" s="307">
        <v>0</v>
      </c>
      <c r="BI593" s="307"/>
      <c r="BJ593" s="307"/>
      <c r="BK593" s="307"/>
      <c r="BO593" s="309"/>
      <c r="BP593" s="309"/>
      <c r="BQ593" s="309"/>
      <c r="BR593" s="315"/>
      <c r="BS593" s="315"/>
      <c r="BT593" s="315"/>
    </row>
    <row r="594" spans="1:72" s="250" customFormat="1" ht="1.5" customHeight="1">
      <c r="A594" s="268"/>
      <c r="B594" s="308" t="s">
        <v>609</v>
      </c>
      <c r="C594" s="308"/>
      <c r="D594" s="308"/>
      <c r="E594" s="308"/>
      <c r="F594" s="308"/>
      <c r="G594" s="308"/>
      <c r="H594" s="306">
        <v>0</v>
      </c>
      <c r="I594" s="306"/>
      <c r="J594" s="306"/>
      <c r="K594" s="306"/>
      <c r="L594" s="306"/>
      <c r="M594" s="306">
        <v>0</v>
      </c>
      <c r="N594" s="306"/>
      <c r="O594" s="306"/>
      <c r="P594" s="306"/>
      <c r="Q594" s="306">
        <v>0</v>
      </c>
      <c r="R594" s="306"/>
      <c r="S594" s="306"/>
      <c r="T594" s="306"/>
      <c r="U594" s="306">
        <v>0</v>
      </c>
      <c r="V594" s="306"/>
      <c r="W594" s="306"/>
      <c r="X594" s="306"/>
      <c r="Y594" s="306"/>
      <c r="Z594" s="306"/>
      <c r="AA594" s="307">
        <v>0</v>
      </c>
      <c r="AB594" s="307"/>
      <c r="AC594" s="307"/>
      <c r="AF594" s="308" t="s">
        <v>609</v>
      </c>
      <c r="AG594" s="308"/>
      <c r="AH594" s="308"/>
      <c r="AI594" s="308"/>
      <c r="AJ594" s="308"/>
      <c r="AK594" s="308"/>
      <c r="AL594" s="308"/>
      <c r="AM594" s="306">
        <v>0</v>
      </c>
      <c r="AN594" s="306"/>
      <c r="AO594" s="306"/>
      <c r="AP594" s="306"/>
      <c r="AQ594" s="306"/>
      <c r="AR594" s="306"/>
      <c r="AS594" s="306">
        <v>0</v>
      </c>
      <c r="AT594" s="306"/>
      <c r="AU594" s="306"/>
      <c r="AV594" s="306"/>
      <c r="AW594" s="306">
        <v>0</v>
      </c>
      <c r="AX594" s="306"/>
      <c r="AY594" s="306"/>
      <c r="AZ594" s="306"/>
      <c r="BA594" s="306">
        <v>0</v>
      </c>
      <c r="BB594" s="306"/>
      <c r="BC594" s="306"/>
      <c r="BD594" s="306"/>
      <c r="BE594" s="306"/>
      <c r="BF594" s="306"/>
      <c r="BG594" s="306"/>
      <c r="BH594" s="307">
        <v>0</v>
      </c>
      <c r="BI594" s="307"/>
      <c r="BJ594" s="307"/>
      <c r="BK594" s="307"/>
      <c r="BO594" s="309"/>
      <c r="BP594" s="309"/>
      <c r="BQ594" s="309"/>
      <c r="BR594" s="315"/>
      <c r="BS594" s="315"/>
      <c r="BT594" s="315"/>
    </row>
    <row r="595" spans="1:72" s="250" customFormat="1" ht="6.75" customHeight="1">
      <c r="A595" s="268"/>
      <c r="B595" s="308"/>
      <c r="C595" s="308"/>
      <c r="D595" s="308"/>
      <c r="E595" s="308"/>
      <c r="F595" s="308"/>
      <c r="G595" s="308"/>
      <c r="H595" s="306"/>
      <c r="I595" s="306"/>
      <c r="J595" s="306"/>
      <c r="K595" s="306"/>
      <c r="L595" s="306"/>
      <c r="M595" s="306"/>
      <c r="N595" s="306"/>
      <c r="O595" s="306"/>
      <c r="P595" s="306"/>
      <c r="Q595" s="306"/>
      <c r="R595" s="306"/>
      <c r="S595" s="306"/>
      <c r="T595" s="306"/>
      <c r="U595" s="306"/>
      <c r="V595" s="306"/>
      <c r="W595" s="306"/>
      <c r="X595" s="306"/>
      <c r="Y595" s="306"/>
      <c r="Z595" s="306"/>
      <c r="AA595" s="307"/>
      <c r="AB595" s="307"/>
      <c r="AC595" s="307"/>
      <c r="AF595" s="308"/>
      <c r="AG595" s="308"/>
      <c r="AH595" s="308"/>
      <c r="AI595" s="308"/>
      <c r="AJ595" s="308"/>
      <c r="AK595" s="308"/>
      <c r="AL595" s="308"/>
      <c r="AM595" s="306"/>
      <c r="AN595" s="306"/>
      <c r="AO595" s="306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6"/>
      <c r="BH595" s="307"/>
      <c r="BI595" s="307"/>
      <c r="BJ595" s="307"/>
      <c r="BK595" s="307"/>
      <c r="BO595" s="309" t="s">
        <v>587</v>
      </c>
      <c r="BP595" s="309"/>
      <c r="BQ595" s="309"/>
      <c r="BR595" s="315">
        <v>1030.8999888962096</v>
      </c>
      <c r="BS595" s="315"/>
      <c r="BT595" s="315"/>
    </row>
    <row r="596" spans="1:72" s="250" customFormat="1" ht="3" customHeight="1">
      <c r="A596" s="268"/>
      <c r="B596" s="308" t="s">
        <v>610</v>
      </c>
      <c r="C596" s="308"/>
      <c r="D596" s="308"/>
      <c r="E596" s="308"/>
      <c r="F596" s="308"/>
      <c r="G596" s="308"/>
      <c r="H596" s="306">
        <v>0</v>
      </c>
      <c r="I596" s="306"/>
      <c r="J596" s="306"/>
      <c r="K596" s="306"/>
      <c r="L596" s="306"/>
      <c r="M596" s="306">
        <v>0</v>
      </c>
      <c r="N596" s="306"/>
      <c r="O596" s="306"/>
      <c r="P596" s="306"/>
      <c r="Q596" s="306">
        <v>0</v>
      </c>
      <c r="R596" s="306"/>
      <c r="S596" s="306"/>
      <c r="T596" s="306"/>
      <c r="U596" s="306">
        <v>0</v>
      </c>
      <c r="V596" s="306"/>
      <c r="W596" s="306"/>
      <c r="X596" s="306"/>
      <c r="Y596" s="306"/>
      <c r="Z596" s="306"/>
      <c r="AA596" s="307">
        <v>0</v>
      </c>
      <c r="AB596" s="307"/>
      <c r="AC596" s="307"/>
      <c r="AF596" s="308" t="s">
        <v>610</v>
      </c>
      <c r="AG596" s="308"/>
      <c r="AH596" s="308"/>
      <c r="AI596" s="308"/>
      <c r="AJ596" s="308"/>
      <c r="AK596" s="308"/>
      <c r="AL596" s="308"/>
      <c r="AM596" s="306">
        <v>0</v>
      </c>
      <c r="AN596" s="306"/>
      <c r="AO596" s="306"/>
      <c r="AP596" s="306"/>
      <c r="AQ596" s="306"/>
      <c r="AR596" s="306"/>
      <c r="AS596" s="306">
        <v>0</v>
      </c>
      <c r="AT596" s="306"/>
      <c r="AU596" s="306"/>
      <c r="AV596" s="306"/>
      <c r="AW596" s="306">
        <v>0</v>
      </c>
      <c r="AX596" s="306"/>
      <c r="AY596" s="306"/>
      <c r="AZ596" s="306"/>
      <c r="BA596" s="306">
        <v>0</v>
      </c>
      <c r="BB596" s="306"/>
      <c r="BC596" s="306"/>
      <c r="BD596" s="306"/>
      <c r="BE596" s="306"/>
      <c r="BF596" s="306"/>
      <c r="BG596" s="306"/>
      <c r="BH596" s="307">
        <v>0</v>
      </c>
      <c r="BI596" s="307"/>
      <c r="BJ596" s="307"/>
      <c r="BK596" s="307"/>
      <c r="BO596" s="309"/>
      <c r="BP596" s="309"/>
      <c r="BQ596" s="309"/>
      <c r="BR596" s="315"/>
      <c r="BS596" s="315"/>
      <c r="BT596" s="315"/>
    </row>
    <row r="597" spans="1:72" s="250" customFormat="1" ht="5.25" customHeight="1">
      <c r="A597" s="268"/>
      <c r="B597" s="308"/>
      <c r="C597" s="308"/>
      <c r="D597" s="308"/>
      <c r="E597" s="308"/>
      <c r="F597" s="308"/>
      <c r="G597" s="308"/>
      <c r="H597" s="306"/>
      <c r="I597" s="306"/>
      <c r="J597" s="306"/>
      <c r="K597" s="306"/>
      <c r="L597" s="306"/>
      <c r="M597" s="306"/>
      <c r="N597" s="306"/>
      <c r="O597" s="306"/>
      <c r="P597" s="306"/>
      <c r="Q597" s="306"/>
      <c r="R597" s="306"/>
      <c r="S597" s="306"/>
      <c r="T597" s="306"/>
      <c r="U597" s="306"/>
      <c r="V597" s="306"/>
      <c r="W597" s="306"/>
      <c r="X597" s="306"/>
      <c r="Y597" s="306"/>
      <c r="Z597" s="306"/>
      <c r="AA597" s="307"/>
      <c r="AB597" s="307"/>
      <c r="AC597" s="307"/>
      <c r="AF597" s="308"/>
      <c r="AG597" s="308"/>
      <c r="AH597" s="308"/>
      <c r="AI597" s="308"/>
      <c r="AJ597" s="308"/>
      <c r="AK597" s="308"/>
      <c r="AL597" s="308"/>
      <c r="AM597" s="306"/>
      <c r="AN597" s="306"/>
      <c r="AO597" s="306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/>
      <c r="BD597" s="306"/>
      <c r="BE597" s="306"/>
      <c r="BF597" s="306"/>
      <c r="BG597" s="306"/>
      <c r="BH597" s="307"/>
      <c r="BI597" s="307"/>
      <c r="BJ597" s="307"/>
      <c r="BK597" s="307"/>
      <c r="BO597" s="309" t="s">
        <v>608</v>
      </c>
      <c r="BP597" s="309"/>
      <c r="BQ597" s="309"/>
      <c r="BR597" s="315">
        <v>0</v>
      </c>
      <c r="BS597" s="315"/>
      <c r="BT597" s="315"/>
    </row>
    <row r="598" spans="1:72" s="250" customFormat="1" ht="4.5" customHeight="1">
      <c r="A598" s="268"/>
      <c r="B598" s="308" t="s">
        <v>611</v>
      </c>
      <c r="C598" s="308"/>
      <c r="D598" s="308"/>
      <c r="E598" s="308"/>
      <c r="F598" s="308"/>
      <c r="G598" s="308"/>
      <c r="H598" s="306">
        <v>0</v>
      </c>
      <c r="I598" s="306"/>
      <c r="J598" s="306"/>
      <c r="K598" s="306"/>
      <c r="L598" s="306"/>
      <c r="M598" s="306">
        <v>0</v>
      </c>
      <c r="N598" s="306"/>
      <c r="O598" s="306"/>
      <c r="P598" s="306"/>
      <c r="Q598" s="306">
        <v>0</v>
      </c>
      <c r="R598" s="306"/>
      <c r="S598" s="306"/>
      <c r="T598" s="306"/>
      <c r="U598" s="306">
        <v>0</v>
      </c>
      <c r="V598" s="306"/>
      <c r="W598" s="306"/>
      <c r="X598" s="306"/>
      <c r="Y598" s="306"/>
      <c r="Z598" s="306"/>
      <c r="AA598" s="307">
        <v>0</v>
      </c>
      <c r="AB598" s="307"/>
      <c r="AC598" s="307"/>
      <c r="AF598" s="308" t="s">
        <v>611</v>
      </c>
      <c r="AG598" s="308"/>
      <c r="AH598" s="308"/>
      <c r="AI598" s="308"/>
      <c r="AJ598" s="308"/>
      <c r="AK598" s="308"/>
      <c r="AL598" s="308"/>
      <c r="AM598" s="306">
        <v>0</v>
      </c>
      <c r="AN598" s="306"/>
      <c r="AO598" s="306"/>
      <c r="AP598" s="306"/>
      <c r="AQ598" s="306"/>
      <c r="AR598" s="306"/>
      <c r="AS598" s="306">
        <v>0</v>
      </c>
      <c r="AT598" s="306"/>
      <c r="AU598" s="306"/>
      <c r="AV598" s="306"/>
      <c r="AW598" s="306">
        <v>0</v>
      </c>
      <c r="AX598" s="306"/>
      <c r="AY598" s="306"/>
      <c r="AZ598" s="306"/>
      <c r="BA598" s="306">
        <v>0</v>
      </c>
      <c r="BB598" s="306"/>
      <c r="BC598" s="306"/>
      <c r="BD598" s="306"/>
      <c r="BE598" s="306"/>
      <c r="BF598" s="306"/>
      <c r="BG598" s="306"/>
      <c r="BH598" s="307">
        <v>0</v>
      </c>
      <c r="BI598" s="307"/>
      <c r="BJ598" s="307"/>
      <c r="BK598" s="307"/>
      <c r="BO598" s="309"/>
      <c r="BP598" s="309"/>
      <c r="BQ598" s="309"/>
      <c r="BR598" s="315"/>
      <c r="BS598" s="315"/>
      <c r="BT598" s="315"/>
    </row>
    <row r="599" spans="1:72" s="250" customFormat="1" ht="3" customHeight="1">
      <c r="A599" s="268"/>
      <c r="B599" s="308"/>
      <c r="C599" s="308"/>
      <c r="D599" s="308"/>
      <c r="E599" s="308"/>
      <c r="F599" s="308"/>
      <c r="G599" s="308"/>
      <c r="H599" s="306"/>
      <c r="I599" s="306"/>
      <c r="J599" s="306"/>
      <c r="K599" s="306"/>
      <c r="L599" s="306"/>
      <c r="M599" s="306"/>
      <c r="N599" s="306"/>
      <c r="O599" s="306"/>
      <c r="P599" s="306"/>
      <c r="Q599" s="306"/>
      <c r="R599" s="306"/>
      <c r="S599" s="306"/>
      <c r="T599" s="306"/>
      <c r="U599" s="306"/>
      <c r="V599" s="306"/>
      <c r="W599" s="306"/>
      <c r="X599" s="306"/>
      <c r="Y599" s="306"/>
      <c r="Z599" s="306"/>
      <c r="AA599" s="307"/>
      <c r="AB599" s="307"/>
      <c r="AC599" s="307"/>
      <c r="AF599" s="308"/>
      <c r="AG599" s="308"/>
      <c r="AH599" s="308"/>
      <c r="AI599" s="308"/>
      <c r="AJ599" s="308"/>
      <c r="AK599" s="308"/>
      <c r="AL599" s="308"/>
      <c r="AM599" s="306"/>
      <c r="AN599" s="306"/>
      <c r="AO599" s="306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6"/>
      <c r="BH599" s="307"/>
      <c r="BI599" s="307"/>
      <c r="BJ599" s="307"/>
      <c r="BK599" s="307"/>
      <c r="BO599" s="309" t="s">
        <v>612</v>
      </c>
      <c r="BP599" s="309"/>
      <c r="BQ599" s="309"/>
      <c r="BR599" s="315">
        <v>0</v>
      </c>
      <c r="BS599" s="315"/>
      <c r="BT599" s="315"/>
    </row>
    <row r="600" spans="1:72" s="250" customFormat="1" ht="6.75" customHeight="1">
      <c r="A600" s="268"/>
      <c r="B600" s="308" t="s">
        <v>613</v>
      </c>
      <c r="C600" s="308"/>
      <c r="D600" s="308"/>
      <c r="E600" s="308"/>
      <c r="F600" s="308"/>
      <c r="G600" s="308"/>
      <c r="H600" s="306">
        <v>0</v>
      </c>
      <c r="I600" s="306"/>
      <c r="J600" s="306"/>
      <c r="K600" s="306"/>
      <c r="L600" s="306"/>
      <c r="M600" s="306">
        <v>0</v>
      </c>
      <c r="N600" s="306"/>
      <c r="O600" s="306"/>
      <c r="P600" s="306"/>
      <c r="Q600" s="306">
        <v>0</v>
      </c>
      <c r="R600" s="306"/>
      <c r="S600" s="306"/>
      <c r="T600" s="306"/>
      <c r="U600" s="306">
        <v>0</v>
      </c>
      <c r="V600" s="306"/>
      <c r="W600" s="306"/>
      <c r="X600" s="306"/>
      <c r="Y600" s="306"/>
      <c r="Z600" s="306"/>
      <c r="AA600" s="307">
        <v>0</v>
      </c>
      <c r="AB600" s="307"/>
      <c r="AC600" s="307"/>
      <c r="AF600" s="308" t="s">
        <v>613</v>
      </c>
      <c r="AG600" s="308"/>
      <c r="AH600" s="308"/>
      <c r="AI600" s="308"/>
      <c r="AJ600" s="308"/>
      <c r="AK600" s="308"/>
      <c r="AL600" s="308"/>
      <c r="AM600" s="306">
        <v>0</v>
      </c>
      <c r="AN600" s="306"/>
      <c r="AO600" s="306"/>
      <c r="AP600" s="306"/>
      <c r="AQ600" s="306"/>
      <c r="AR600" s="306"/>
      <c r="AS600" s="306">
        <v>0</v>
      </c>
      <c r="AT600" s="306"/>
      <c r="AU600" s="306"/>
      <c r="AV600" s="306"/>
      <c r="AW600" s="306">
        <v>0</v>
      </c>
      <c r="AX600" s="306"/>
      <c r="AY600" s="306"/>
      <c r="AZ600" s="306"/>
      <c r="BA600" s="306">
        <v>0</v>
      </c>
      <c r="BB600" s="306"/>
      <c r="BC600" s="306"/>
      <c r="BD600" s="306"/>
      <c r="BE600" s="306"/>
      <c r="BF600" s="306"/>
      <c r="BG600" s="306"/>
      <c r="BH600" s="307">
        <v>0</v>
      </c>
      <c r="BI600" s="307"/>
      <c r="BJ600" s="307"/>
      <c r="BK600" s="307"/>
      <c r="BO600" s="309"/>
      <c r="BP600" s="309"/>
      <c r="BQ600" s="309"/>
      <c r="BR600" s="315"/>
      <c r="BS600" s="315"/>
      <c r="BT600" s="315"/>
    </row>
    <row r="601" spans="1:72" s="250" customFormat="1" ht="1.5" customHeight="1">
      <c r="A601" s="268"/>
      <c r="B601" s="308"/>
      <c r="C601" s="308"/>
      <c r="D601" s="308"/>
      <c r="E601" s="308"/>
      <c r="F601" s="308"/>
      <c r="G601" s="308"/>
      <c r="H601" s="306"/>
      <c r="I601" s="306"/>
      <c r="J601" s="306"/>
      <c r="K601" s="306"/>
      <c r="L601" s="306"/>
      <c r="M601" s="306"/>
      <c r="N601" s="306"/>
      <c r="O601" s="306"/>
      <c r="P601" s="306"/>
      <c r="Q601" s="306"/>
      <c r="R601" s="306"/>
      <c r="S601" s="306"/>
      <c r="T601" s="306"/>
      <c r="U601" s="306"/>
      <c r="V601" s="306"/>
      <c r="W601" s="306"/>
      <c r="X601" s="306"/>
      <c r="Y601" s="306"/>
      <c r="Z601" s="306"/>
      <c r="AA601" s="307"/>
      <c r="AB601" s="307"/>
      <c r="AC601" s="307"/>
      <c r="AF601" s="308"/>
      <c r="AG601" s="308"/>
      <c r="AH601" s="308"/>
      <c r="AI601" s="308"/>
      <c r="AJ601" s="308"/>
      <c r="AK601" s="308"/>
      <c r="AL601" s="308"/>
      <c r="AM601" s="306"/>
      <c r="AN601" s="306"/>
      <c r="AO601" s="306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/>
      <c r="BF601" s="306"/>
      <c r="BG601" s="306"/>
      <c r="BH601" s="307"/>
      <c r="BI601" s="307"/>
      <c r="BJ601" s="307"/>
      <c r="BK601" s="307"/>
      <c r="BO601" s="309" t="s">
        <v>590</v>
      </c>
      <c r="BP601" s="309"/>
      <c r="BQ601" s="309"/>
      <c r="BR601" s="315">
        <v>0</v>
      </c>
      <c r="BS601" s="315"/>
      <c r="BT601" s="315"/>
    </row>
    <row r="602" spans="1:72" s="250" customFormat="1" ht="7.5" customHeight="1">
      <c r="A602" s="268"/>
      <c r="B602" s="308" t="s">
        <v>614</v>
      </c>
      <c r="C602" s="308"/>
      <c r="D602" s="308"/>
      <c r="E602" s="308"/>
      <c r="F602" s="308"/>
      <c r="G602" s="308"/>
      <c r="H602" s="306">
        <v>0</v>
      </c>
      <c r="I602" s="306"/>
      <c r="J602" s="306"/>
      <c r="K602" s="306"/>
      <c r="L602" s="306"/>
      <c r="M602" s="306">
        <v>0</v>
      </c>
      <c r="N602" s="306"/>
      <c r="O602" s="306"/>
      <c r="P602" s="306"/>
      <c r="Q602" s="306">
        <v>0</v>
      </c>
      <c r="R602" s="306"/>
      <c r="S602" s="306"/>
      <c r="T602" s="306"/>
      <c r="U602" s="306">
        <v>0</v>
      </c>
      <c r="V602" s="306"/>
      <c r="W602" s="306"/>
      <c r="X602" s="306"/>
      <c r="Y602" s="306"/>
      <c r="Z602" s="306"/>
      <c r="AA602" s="307">
        <v>0</v>
      </c>
      <c r="AB602" s="307"/>
      <c r="AC602" s="307"/>
      <c r="AF602" s="308" t="s">
        <v>614</v>
      </c>
      <c r="AG602" s="308"/>
      <c r="AH602" s="308"/>
      <c r="AI602" s="308"/>
      <c r="AJ602" s="308"/>
      <c r="AK602" s="308"/>
      <c r="AL602" s="308"/>
      <c r="AM602" s="306">
        <v>0</v>
      </c>
      <c r="AN602" s="306"/>
      <c r="AO602" s="306"/>
      <c r="AP602" s="306"/>
      <c r="AQ602" s="306"/>
      <c r="AR602" s="306"/>
      <c r="AS602" s="306">
        <v>0</v>
      </c>
      <c r="AT602" s="306"/>
      <c r="AU602" s="306"/>
      <c r="AV602" s="306"/>
      <c r="AW602" s="306">
        <v>0</v>
      </c>
      <c r="AX602" s="306"/>
      <c r="AY602" s="306"/>
      <c r="AZ602" s="306"/>
      <c r="BA602" s="306">
        <v>0</v>
      </c>
      <c r="BB602" s="306"/>
      <c r="BC602" s="306"/>
      <c r="BD602" s="306"/>
      <c r="BE602" s="306"/>
      <c r="BF602" s="306"/>
      <c r="BG602" s="306"/>
      <c r="BH602" s="307">
        <v>0</v>
      </c>
      <c r="BI602" s="307"/>
      <c r="BJ602" s="307"/>
      <c r="BK602" s="307"/>
      <c r="BO602" s="309"/>
      <c r="BP602" s="309"/>
      <c r="BQ602" s="309"/>
      <c r="BR602" s="315"/>
      <c r="BS602" s="315"/>
      <c r="BT602" s="315"/>
    </row>
    <row r="603" spans="1:72" s="250" customFormat="1" ht="1.5" customHeight="1">
      <c r="A603" s="268"/>
      <c r="B603" s="308" t="s">
        <v>615</v>
      </c>
      <c r="C603" s="308"/>
      <c r="D603" s="308"/>
      <c r="E603" s="308"/>
      <c r="F603" s="308"/>
      <c r="G603" s="308"/>
      <c r="H603" s="306">
        <v>0</v>
      </c>
      <c r="I603" s="306"/>
      <c r="J603" s="306"/>
      <c r="K603" s="306"/>
      <c r="L603" s="306"/>
      <c r="M603" s="306">
        <v>-32.204035045939996</v>
      </c>
      <c r="N603" s="306"/>
      <c r="O603" s="306"/>
      <c r="P603" s="306"/>
      <c r="Q603" s="306">
        <v>0</v>
      </c>
      <c r="R603" s="306"/>
      <c r="S603" s="306"/>
      <c r="T603" s="306"/>
      <c r="U603" s="306">
        <v>-32.204035045939996</v>
      </c>
      <c r="V603" s="306"/>
      <c r="W603" s="306"/>
      <c r="X603" s="306"/>
      <c r="Y603" s="306"/>
      <c r="Z603" s="306"/>
      <c r="AA603" s="307">
        <v>-0.114649631152606</v>
      </c>
      <c r="AB603" s="307"/>
      <c r="AC603" s="307"/>
      <c r="AF603" s="308" t="s">
        <v>615</v>
      </c>
      <c r="AG603" s="308"/>
      <c r="AH603" s="308"/>
      <c r="AI603" s="308"/>
      <c r="AJ603" s="308"/>
      <c r="AK603" s="308"/>
      <c r="AL603" s="308"/>
      <c r="AM603" s="306">
        <v>0</v>
      </c>
      <c r="AN603" s="306"/>
      <c r="AO603" s="306"/>
      <c r="AP603" s="306"/>
      <c r="AQ603" s="306"/>
      <c r="AR603" s="306"/>
      <c r="AS603" s="306">
        <v>-4.2611170510199994</v>
      </c>
      <c r="AT603" s="306"/>
      <c r="AU603" s="306"/>
      <c r="AV603" s="306"/>
      <c r="AW603" s="306">
        <v>0</v>
      </c>
      <c r="AX603" s="306"/>
      <c r="AY603" s="306"/>
      <c r="AZ603" s="306"/>
      <c r="BA603" s="306">
        <v>-4.2611170510199994</v>
      </c>
      <c r="BB603" s="306"/>
      <c r="BC603" s="306"/>
      <c r="BD603" s="306"/>
      <c r="BE603" s="306"/>
      <c r="BF603" s="306"/>
      <c r="BG603" s="306"/>
      <c r="BH603" s="307">
        <v>9.51763861228727E-2</v>
      </c>
      <c r="BI603" s="307"/>
      <c r="BJ603" s="307"/>
      <c r="BK603" s="307"/>
      <c r="BO603" s="309"/>
      <c r="BP603" s="309"/>
      <c r="BQ603" s="309"/>
      <c r="BR603" s="315"/>
      <c r="BS603" s="315"/>
      <c r="BT603" s="315"/>
    </row>
    <row r="604" spans="1:72" s="250" customFormat="1" ht="6.75" customHeight="1">
      <c r="A604" s="268"/>
      <c r="B604" s="308"/>
      <c r="C604" s="308"/>
      <c r="D604" s="308"/>
      <c r="E604" s="308"/>
      <c r="F604" s="308"/>
      <c r="G604" s="308"/>
      <c r="H604" s="306"/>
      <c r="I604" s="306"/>
      <c r="J604" s="306"/>
      <c r="K604" s="306"/>
      <c r="L604" s="306"/>
      <c r="M604" s="306"/>
      <c r="N604" s="306"/>
      <c r="O604" s="306"/>
      <c r="P604" s="306"/>
      <c r="Q604" s="306"/>
      <c r="R604" s="306"/>
      <c r="S604" s="306"/>
      <c r="T604" s="306"/>
      <c r="U604" s="306"/>
      <c r="V604" s="306"/>
      <c r="W604" s="306"/>
      <c r="X604" s="306"/>
      <c r="Y604" s="306"/>
      <c r="Z604" s="306"/>
      <c r="AA604" s="307"/>
      <c r="AB604" s="307"/>
      <c r="AC604" s="307"/>
      <c r="AF604" s="308"/>
      <c r="AG604" s="308"/>
      <c r="AH604" s="308"/>
      <c r="AI604" s="308"/>
      <c r="AJ604" s="308"/>
      <c r="AK604" s="308"/>
      <c r="AL604" s="308"/>
      <c r="AM604" s="306"/>
      <c r="AN604" s="306"/>
      <c r="AO604" s="306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/>
      <c r="BF604" s="306"/>
      <c r="BG604" s="306"/>
      <c r="BH604" s="307"/>
      <c r="BI604" s="307"/>
      <c r="BJ604" s="307"/>
      <c r="BK604" s="307"/>
      <c r="BO604" s="309" t="s">
        <v>549</v>
      </c>
      <c r="BP604" s="309"/>
      <c r="BQ604" s="309"/>
      <c r="BR604" s="315">
        <v>396.49999158934594</v>
      </c>
      <c r="BS604" s="315"/>
      <c r="BT604" s="315"/>
    </row>
    <row r="605" spans="1:72" s="250" customFormat="1" ht="3" customHeight="1">
      <c r="A605" s="268"/>
      <c r="B605" s="323" t="s">
        <v>616</v>
      </c>
      <c r="C605" s="323"/>
      <c r="D605" s="323"/>
      <c r="E605" s="323"/>
      <c r="F605" s="323"/>
      <c r="G605" s="323"/>
      <c r="H605" s="306">
        <v>3154.3629053986456</v>
      </c>
      <c r="I605" s="306"/>
      <c r="J605" s="306"/>
      <c r="K605" s="306"/>
      <c r="L605" s="306"/>
      <c r="M605" s="306">
        <v>9270.9601276557878</v>
      </c>
      <c r="N605" s="306"/>
      <c r="O605" s="306"/>
      <c r="P605" s="306"/>
      <c r="Q605" s="306">
        <v>2369.7178751344177</v>
      </c>
      <c r="R605" s="306"/>
      <c r="S605" s="306"/>
      <c r="T605" s="306"/>
      <c r="U605" s="306">
        <v>14795.04090818885</v>
      </c>
      <c r="V605" s="306"/>
      <c r="W605" s="306"/>
      <c r="X605" s="306"/>
      <c r="Y605" s="306"/>
      <c r="Z605" s="306"/>
      <c r="AA605" s="310">
        <v>100</v>
      </c>
      <c r="AB605" s="310"/>
      <c r="AC605" s="310"/>
      <c r="AF605" s="323" t="s">
        <v>616</v>
      </c>
      <c r="AG605" s="323"/>
      <c r="AH605" s="323"/>
      <c r="AI605" s="323"/>
      <c r="AJ605" s="323"/>
      <c r="AK605" s="323"/>
      <c r="AL605" s="323"/>
      <c r="AM605" s="306">
        <v>-1531.7653769219398</v>
      </c>
      <c r="AN605" s="306"/>
      <c r="AO605" s="306"/>
      <c r="AP605" s="306"/>
      <c r="AQ605" s="306"/>
      <c r="AR605" s="306"/>
      <c r="AS605" s="306">
        <v>-2914.1518858398399</v>
      </c>
      <c r="AT605" s="306"/>
      <c r="AU605" s="306"/>
      <c r="AV605" s="306"/>
      <c r="AW605" s="306">
        <v>0</v>
      </c>
      <c r="AX605" s="306"/>
      <c r="AY605" s="306"/>
      <c r="AZ605" s="306"/>
      <c r="BA605" s="306">
        <v>-4477.0738043351403</v>
      </c>
      <c r="BB605" s="306"/>
      <c r="BC605" s="306"/>
      <c r="BD605" s="306"/>
      <c r="BE605" s="306"/>
      <c r="BF605" s="306"/>
      <c r="BG605" s="306"/>
      <c r="BH605" s="310">
        <v>100</v>
      </c>
      <c r="BI605" s="310"/>
      <c r="BJ605" s="310"/>
      <c r="BK605" s="310"/>
      <c r="BO605" s="309"/>
      <c r="BP605" s="309"/>
      <c r="BQ605" s="309"/>
      <c r="BR605" s="315"/>
      <c r="BS605" s="315"/>
      <c r="BT605" s="315"/>
    </row>
    <row r="606" spans="1:72" s="250" customFormat="1" ht="5.25" customHeight="1">
      <c r="A606" s="268"/>
      <c r="B606" s="323"/>
      <c r="C606" s="323"/>
      <c r="D606" s="323"/>
      <c r="E606" s="323"/>
      <c r="F606" s="323"/>
      <c r="G606" s="323"/>
      <c r="H606" s="306"/>
      <c r="I606" s="306"/>
      <c r="J606" s="306"/>
      <c r="K606" s="306"/>
      <c r="L606" s="306"/>
      <c r="M606" s="306"/>
      <c r="N606" s="306"/>
      <c r="O606" s="306"/>
      <c r="P606" s="306"/>
      <c r="Q606" s="306"/>
      <c r="R606" s="306"/>
      <c r="S606" s="306"/>
      <c r="T606" s="306"/>
      <c r="U606" s="306"/>
      <c r="V606" s="306"/>
      <c r="W606" s="306"/>
      <c r="X606" s="306"/>
      <c r="Y606" s="306"/>
      <c r="Z606" s="306"/>
      <c r="AA606" s="310"/>
      <c r="AB606" s="310"/>
      <c r="AC606" s="310"/>
      <c r="AF606" s="323"/>
      <c r="AG606" s="323"/>
      <c r="AH606" s="323"/>
      <c r="AI606" s="323"/>
      <c r="AJ606" s="323"/>
      <c r="AK606" s="323"/>
      <c r="AL606" s="323"/>
      <c r="AM606" s="306"/>
      <c r="AN606" s="306"/>
      <c r="AO606" s="306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/>
      <c r="AZ606" s="306"/>
      <c r="BA606" s="306"/>
      <c r="BB606" s="306"/>
      <c r="BC606" s="306"/>
      <c r="BD606" s="306"/>
      <c r="BE606" s="306"/>
      <c r="BF606" s="306"/>
      <c r="BG606" s="306"/>
      <c r="BH606" s="310"/>
      <c r="BI606" s="310"/>
      <c r="BJ606" s="310"/>
      <c r="BK606" s="310"/>
      <c r="BO606" s="309" t="s">
        <v>592</v>
      </c>
      <c r="BP606" s="309"/>
      <c r="BQ606" s="309"/>
      <c r="BR606" s="315">
        <v>0</v>
      </c>
      <c r="BS606" s="315"/>
      <c r="BT606" s="315"/>
    </row>
    <row r="607" spans="1:72" s="250" customFormat="1" ht="4.5" customHeight="1">
      <c r="A607" s="268"/>
      <c r="B607" s="308" t="s">
        <v>617</v>
      </c>
      <c r="C607" s="308"/>
      <c r="D607" s="308"/>
      <c r="E607" s="308"/>
      <c r="F607" s="308"/>
      <c r="G607" s="308"/>
      <c r="H607" s="306">
        <v>13294.046446199998</v>
      </c>
      <c r="I607" s="306"/>
      <c r="J607" s="306"/>
      <c r="K607" s="306"/>
      <c r="L607" s="306"/>
      <c r="M607" s="306">
        <v>0</v>
      </c>
      <c r="N607" s="306"/>
      <c r="O607" s="306"/>
      <c r="P607" s="306"/>
      <c r="Q607" s="306">
        <v>0</v>
      </c>
      <c r="R607" s="306"/>
      <c r="S607" s="306"/>
      <c r="T607" s="306"/>
      <c r="U607" s="306">
        <v>13294.046446199998</v>
      </c>
      <c r="V607" s="306"/>
      <c r="W607" s="306"/>
      <c r="X607" s="306"/>
      <c r="Y607" s="306"/>
      <c r="Z607" s="306"/>
      <c r="AA607" s="349" t="s">
        <v>0</v>
      </c>
      <c r="AB607" s="349"/>
      <c r="AC607" s="349"/>
      <c r="AF607" s="308" t="s">
        <v>617</v>
      </c>
      <c r="AG607" s="308"/>
      <c r="AH607" s="308"/>
      <c r="AI607" s="308"/>
      <c r="AJ607" s="308"/>
      <c r="AK607" s="308"/>
      <c r="AL607" s="308"/>
      <c r="AM607" s="306">
        <v>0</v>
      </c>
      <c r="AN607" s="306"/>
      <c r="AO607" s="306"/>
      <c r="AP607" s="306"/>
      <c r="AQ607" s="306"/>
      <c r="AR607" s="306"/>
      <c r="AS607" s="306">
        <v>0</v>
      </c>
      <c r="AT607" s="306"/>
      <c r="AU607" s="306"/>
      <c r="AV607" s="306"/>
      <c r="AW607" s="306">
        <v>0</v>
      </c>
      <c r="AX607" s="306"/>
      <c r="AY607" s="306"/>
      <c r="AZ607" s="306"/>
      <c r="BA607" s="306">
        <v>0</v>
      </c>
      <c r="BB607" s="306"/>
      <c r="BC607" s="306"/>
      <c r="BD607" s="306"/>
      <c r="BE607" s="306"/>
      <c r="BF607" s="306"/>
      <c r="BG607" s="306"/>
      <c r="BH607" s="349" t="s">
        <v>0</v>
      </c>
      <c r="BI607" s="349"/>
      <c r="BJ607" s="349"/>
      <c r="BK607" s="349"/>
      <c r="BO607" s="309"/>
      <c r="BP607" s="309"/>
      <c r="BQ607" s="309"/>
      <c r="BR607" s="315"/>
      <c r="BS607" s="315"/>
      <c r="BT607" s="315"/>
    </row>
    <row r="608" spans="1:72" s="250" customFormat="1" ht="3.75" customHeight="1">
      <c r="A608" s="268"/>
      <c r="B608" s="308"/>
      <c r="C608" s="308"/>
      <c r="D608" s="308"/>
      <c r="E608" s="308"/>
      <c r="F608" s="308"/>
      <c r="G608" s="308"/>
      <c r="H608" s="306"/>
      <c r="I608" s="306"/>
      <c r="J608" s="306"/>
      <c r="K608" s="306"/>
      <c r="L608" s="306"/>
      <c r="M608" s="306"/>
      <c r="N608" s="306"/>
      <c r="O608" s="306"/>
      <c r="P608" s="306"/>
      <c r="Q608" s="306"/>
      <c r="R608" s="306"/>
      <c r="S608" s="306"/>
      <c r="T608" s="306"/>
      <c r="U608" s="306"/>
      <c r="V608" s="306"/>
      <c r="W608" s="306"/>
      <c r="X608" s="306"/>
      <c r="Y608" s="306"/>
      <c r="Z608" s="306"/>
      <c r="AA608" s="349"/>
      <c r="AB608" s="349"/>
      <c r="AC608" s="349"/>
      <c r="AF608" s="308"/>
      <c r="AG608" s="308"/>
      <c r="AH608" s="308"/>
      <c r="AI608" s="308"/>
      <c r="AJ608" s="308"/>
      <c r="AK608" s="308"/>
      <c r="AL608" s="308"/>
      <c r="AM608" s="306"/>
      <c r="AN608" s="306"/>
      <c r="AO608" s="306"/>
      <c r="AP608" s="306"/>
      <c r="AQ608" s="306"/>
      <c r="AR608" s="306"/>
      <c r="AS608" s="306"/>
      <c r="AT608" s="306"/>
      <c r="AU608" s="306"/>
      <c r="AV608" s="306"/>
      <c r="AW608" s="306"/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6"/>
      <c r="BH608" s="349"/>
      <c r="BI608" s="349"/>
      <c r="BJ608" s="349"/>
      <c r="BK608" s="349"/>
      <c r="BO608" s="309" t="s">
        <v>594</v>
      </c>
      <c r="BP608" s="309"/>
      <c r="BQ608" s="309"/>
      <c r="BR608" s="315">
        <v>396.49999158934594</v>
      </c>
      <c r="BS608" s="315"/>
      <c r="BT608" s="315"/>
    </row>
    <row r="609" spans="1:72" s="250" customFormat="1" ht="6" customHeight="1">
      <c r="A609" s="268"/>
      <c r="BO609" s="309"/>
      <c r="BP609" s="309"/>
      <c r="BQ609" s="309"/>
      <c r="BR609" s="315"/>
      <c r="BS609" s="315"/>
      <c r="BT609" s="315"/>
    </row>
    <row r="610" spans="1:72" s="250" customFormat="1" ht="9.75" customHeight="1">
      <c r="A610" s="268"/>
      <c r="BO610" s="309" t="s">
        <v>595</v>
      </c>
      <c r="BP610" s="309"/>
      <c r="BQ610" s="309"/>
      <c r="BR610" s="315">
        <v>1275.2999863588009</v>
      </c>
      <c r="BS610" s="315"/>
      <c r="BT610" s="315"/>
    </row>
    <row r="611" spans="1:72" s="250" customFormat="1" ht="10.5" customHeight="1">
      <c r="A611" s="268"/>
      <c r="BO611" s="309" t="s">
        <v>596</v>
      </c>
      <c r="BP611" s="309"/>
      <c r="BQ611" s="309"/>
      <c r="BR611" s="315">
        <v>0</v>
      </c>
      <c r="BS611" s="315"/>
      <c r="BT611" s="315"/>
    </row>
    <row r="612" spans="1:72" s="250" customFormat="1" ht="3.75" customHeight="1">
      <c r="A612" s="268"/>
      <c r="BO612" s="309" t="s">
        <v>618</v>
      </c>
      <c r="BP612" s="309"/>
      <c r="BQ612" s="309"/>
      <c r="BR612" s="315">
        <v>0</v>
      </c>
      <c r="BS612" s="315"/>
      <c r="BT612" s="315"/>
    </row>
    <row r="613" spans="1:72" s="250" customFormat="1" ht="6" customHeight="1">
      <c r="A613" s="268"/>
      <c r="B613" s="327" t="s">
        <v>619</v>
      </c>
      <c r="C613" s="327"/>
      <c r="D613" s="327"/>
      <c r="E613" s="327"/>
      <c r="F613" s="327"/>
      <c r="G613" s="327"/>
      <c r="H613" s="327"/>
      <c r="I613" s="327"/>
      <c r="J613" s="327"/>
      <c r="K613" s="327"/>
      <c r="L613" s="327"/>
      <c r="M613" s="327"/>
      <c r="N613" s="327"/>
      <c r="O613" s="327"/>
      <c r="P613" s="327"/>
      <c r="Q613" s="327"/>
      <c r="R613" s="327"/>
      <c r="S613" s="327"/>
      <c r="T613" s="327"/>
      <c r="U613" s="327"/>
      <c r="V613" s="327"/>
      <c r="W613" s="327"/>
      <c r="X613" s="327"/>
      <c r="Y613" s="327"/>
      <c r="Z613" s="327"/>
      <c r="AA613" s="327"/>
      <c r="AB613" s="327"/>
      <c r="AC613" s="327"/>
      <c r="AD613" s="327"/>
      <c r="AF613" s="327" t="s">
        <v>620</v>
      </c>
      <c r="AG613" s="327"/>
      <c r="AH613" s="327"/>
      <c r="AI613" s="327"/>
      <c r="AJ613" s="327"/>
      <c r="AK613" s="327"/>
      <c r="AL613" s="327"/>
      <c r="AM613" s="327"/>
      <c r="AN613" s="327"/>
      <c r="AO613" s="327"/>
      <c r="AP613" s="327"/>
      <c r="AQ613" s="327"/>
      <c r="AR613" s="327"/>
      <c r="AS613" s="327"/>
      <c r="AT613" s="327"/>
      <c r="AU613" s="327"/>
      <c r="AV613" s="327"/>
      <c r="AW613" s="327"/>
      <c r="AX613" s="327"/>
      <c r="AY613" s="327"/>
      <c r="AZ613" s="327"/>
      <c r="BA613" s="327"/>
      <c r="BB613" s="327"/>
      <c r="BC613" s="327"/>
      <c r="BD613" s="327"/>
      <c r="BE613" s="327"/>
      <c r="BF613" s="327"/>
      <c r="BG613" s="327"/>
      <c r="BH613" s="327"/>
      <c r="BI613" s="327"/>
      <c r="BJ613" s="327"/>
      <c r="BK613" s="327"/>
      <c r="BL613" s="327"/>
      <c r="BO613" s="309"/>
      <c r="BP613" s="309"/>
      <c r="BQ613" s="309"/>
      <c r="BR613" s="315"/>
      <c r="BS613" s="315"/>
      <c r="BT613" s="315"/>
    </row>
    <row r="614" spans="1:72" s="250" customFormat="1" ht="9" customHeight="1">
      <c r="A614" s="268"/>
      <c r="B614" s="327"/>
      <c r="C614" s="327"/>
      <c r="D614" s="327"/>
      <c r="E614" s="327"/>
      <c r="F614" s="327"/>
      <c r="G614" s="327"/>
      <c r="H614" s="327"/>
      <c r="I614" s="327"/>
      <c r="J614" s="327"/>
      <c r="K614" s="327"/>
      <c r="L614" s="327"/>
      <c r="M614" s="327"/>
      <c r="N614" s="327"/>
      <c r="O614" s="327"/>
      <c r="P614" s="327"/>
      <c r="Q614" s="327"/>
      <c r="R614" s="327"/>
      <c r="S614" s="327"/>
      <c r="T614" s="327"/>
      <c r="U614" s="327"/>
      <c r="V614" s="327"/>
      <c r="W614" s="327"/>
      <c r="X614" s="327"/>
      <c r="Y614" s="327"/>
      <c r="Z614" s="327"/>
      <c r="AA614" s="327"/>
      <c r="AB614" s="327"/>
      <c r="AC614" s="327"/>
      <c r="AD614" s="327"/>
      <c r="AF614" s="327"/>
      <c r="AG614" s="327"/>
      <c r="AH614" s="327"/>
      <c r="AI614" s="327"/>
      <c r="AJ614" s="327"/>
      <c r="AK614" s="327"/>
      <c r="AL614" s="327"/>
      <c r="AM614" s="327"/>
      <c r="AN614" s="327"/>
      <c r="AO614" s="327"/>
      <c r="AP614" s="327"/>
      <c r="AQ614" s="327"/>
      <c r="AR614" s="327"/>
      <c r="AS614" s="327"/>
      <c r="AT614" s="327"/>
      <c r="AU614" s="327"/>
      <c r="AV614" s="327"/>
      <c r="AW614" s="327"/>
      <c r="AX614" s="327"/>
      <c r="AY614" s="327"/>
      <c r="AZ614" s="327"/>
      <c r="BA614" s="327"/>
      <c r="BB614" s="327"/>
      <c r="BC614" s="327"/>
      <c r="BD614" s="327"/>
      <c r="BE614" s="327"/>
      <c r="BF614" s="327"/>
      <c r="BG614" s="327"/>
      <c r="BH614" s="327"/>
      <c r="BI614" s="327"/>
      <c r="BJ614" s="327"/>
      <c r="BK614" s="327"/>
      <c r="BL614" s="327"/>
      <c r="BO614" s="309" t="s">
        <v>599</v>
      </c>
      <c r="BP614" s="309"/>
      <c r="BQ614" s="309"/>
      <c r="BR614" s="315">
        <v>1030.8999888962096</v>
      </c>
      <c r="BS614" s="315"/>
      <c r="BT614" s="315"/>
    </row>
    <row r="615" spans="1:72" s="250" customFormat="1" ht="0.75" customHeight="1">
      <c r="A615" s="268"/>
      <c r="BO615" s="309"/>
      <c r="BP615" s="309"/>
      <c r="BQ615" s="309"/>
      <c r="BR615" s="315"/>
      <c r="BS615" s="315"/>
      <c r="BT615" s="315"/>
    </row>
    <row r="616" spans="1:72" s="250" customFormat="1" ht="1.5" customHeight="1">
      <c r="A616" s="268"/>
      <c r="BO616" s="316" t="s">
        <v>600</v>
      </c>
      <c r="BP616" s="316"/>
      <c r="BQ616" s="316"/>
      <c r="BR616" s="317">
        <v>0</v>
      </c>
      <c r="BS616" s="317"/>
      <c r="BT616" s="317"/>
    </row>
    <row r="617" spans="1:72" s="250" customFormat="1" ht="9" customHeight="1">
      <c r="A617" s="268"/>
      <c r="B617" s="328" t="s">
        <v>621</v>
      </c>
      <c r="C617" s="328"/>
      <c r="D617" s="328"/>
      <c r="E617" s="328"/>
      <c r="F617" s="332">
        <v>1.2329193774663179</v>
      </c>
      <c r="G617" s="332"/>
      <c r="H617" s="332"/>
      <c r="I617" s="332"/>
      <c r="O617" s="328" t="s">
        <v>622</v>
      </c>
      <c r="P617" s="328"/>
      <c r="Q617" s="328"/>
      <c r="R617" s="328"/>
      <c r="S617" s="328"/>
      <c r="T617" s="328"/>
      <c r="U617" s="328"/>
      <c r="V617" s="328"/>
      <c r="W617" s="333">
        <v>10.00108</v>
      </c>
      <c r="X617" s="333"/>
      <c r="Y617" s="333"/>
      <c r="Z617" s="333"/>
      <c r="AA617" s="333"/>
      <c r="AF617" s="328" t="s">
        <v>623</v>
      </c>
      <c r="AG617" s="328"/>
      <c r="AH617" s="328"/>
      <c r="AI617" s="328"/>
      <c r="AJ617" s="328"/>
      <c r="AK617" s="332">
        <v>-4.4770712689194134</v>
      </c>
      <c r="AL617" s="332"/>
      <c r="AM617" s="332"/>
      <c r="AN617" s="332"/>
      <c r="AO617" s="332"/>
      <c r="AU617" s="328" t="s">
        <v>622</v>
      </c>
      <c r="AV617" s="328"/>
      <c r="AW617" s="328"/>
      <c r="AX617" s="328"/>
      <c r="AY617" s="328"/>
      <c r="AZ617" s="328"/>
      <c r="BA617" s="328"/>
      <c r="BB617" s="328"/>
      <c r="BC617" s="333">
        <v>10.00108</v>
      </c>
      <c r="BD617" s="333"/>
      <c r="BE617" s="333"/>
      <c r="BF617" s="333"/>
      <c r="BG617" s="333"/>
      <c r="BH617" s="333"/>
      <c r="BO617" s="316"/>
      <c r="BP617" s="316"/>
      <c r="BQ617" s="316"/>
      <c r="BR617" s="317"/>
      <c r="BS617" s="317"/>
      <c r="BT617" s="317"/>
    </row>
    <row r="618" spans="1:72" s="250" customFormat="1" ht="0.75" customHeight="1">
      <c r="A618" s="268"/>
      <c r="B618" s="328"/>
      <c r="C618" s="328"/>
      <c r="D618" s="328"/>
      <c r="E618" s="328"/>
      <c r="F618" s="332"/>
      <c r="G618" s="332"/>
      <c r="H618" s="332"/>
      <c r="I618" s="332"/>
      <c r="O618" s="328"/>
      <c r="P618" s="328"/>
      <c r="Q618" s="328"/>
      <c r="R618" s="328"/>
      <c r="S618" s="328"/>
      <c r="T618" s="328"/>
      <c r="U618" s="328"/>
      <c r="V618" s="328"/>
      <c r="W618" s="333"/>
      <c r="X618" s="333"/>
      <c r="Y618" s="333"/>
      <c r="Z618" s="333"/>
      <c r="AA618" s="333"/>
      <c r="AF618" s="328"/>
      <c r="AG618" s="328"/>
      <c r="AH618" s="328"/>
      <c r="AI618" s="328"/>
      <c r="AJ618" s="328"/>
      <c r="AK618" s="332"/>
      <c r="AL618" s="332"/>
      <c r="AM618" s="332"/>
      <c r="AN618" s="332"/>
      <c r="AO618" s="332"/>
      <c r="AU618" s="328"/>
      <c r="AV618" s="328"/>
      <c r="AW618" s="328"/>
      <c r="AX618" s="328"/>
      <c r="AY618" s="328"/>
      <c r="AZ618" s="328"/>
      <c r="BA618" s="328"/>
      <c r="BB618" s="328"/>
      <c r="BC618" s="333"/>
      <c r="BD618" s="333"/>
      <c r="BE618" s="333"/>
      <c r="BF618" s="333"/>
      <c r="BG618" s="333"/>
      <c r="BH618" s="333"/>
    </row>
    <row r="619" spans="1:72" s="250" customFormat="1" ht="9" customHeight="1">
      <c r="A619" s="268"/>
      <c r="B619" s="328" t="s">
        <v>624</v>
      </c>
      <c r="C619" s="328"/>
      <c r="D619" s="328"/>
      <c r="E619" s="328"/>
      <c r="F619" s="329">
        <v>13.590399999999999</v>
      </c>
      <c r="G619" s="329"/>
      <c r="H619" s="329"/>
      <c r="I619" s="329"/>
      <c r="O619" s="328" t="s">
        <v>625</v>
      </c>
      <c r="P619" s="328"/>
      <c r="Q619" s="328"/>
      <c r="R619" s="328"/>
      <c r="S619" s="328"/>
      <c r="T619" s="328"/>
      <c r="U619" s="328"/>
      <c r="V619" s="328"/>
      <c r="W619" s="339">
        <v>10.011101640663085</v>
      </c>
      <c r="X619" s="339"/>
      <c r="Y619" s="339"/>
      <c r="Z619" s="339"/>
      <c r="AA619" s="339"/>
      <c r="AF619" s="328" t="s">
        <v>624</v>
      </c>
      <c r="AG619" s="328"/>
      <c r="AH619" s="328"/>
      <c r="AI619" s="328"/>
      <c r="AJ619" s="328"/>
      <c r="AK619" s="329">
        <v>53.162299999999995</v>
      </c>
      <c r="AL619" s="329"/>
      <c r="AM619" s="329"/>
      <c r="AN619" s="329"/>
      <c r="AO619" s="329"/>
      <c r="AU619" s="328" t="s">
        <v>625</v>
      </c>
      <c r="AV619" s="328"/>
      <c r="AW619" s="328"/>
      <c r="AX619" s="328"/>
      <c r="AY619" s="328"/>
      <c r="AZ619" s="328"/>
      <c r="BA619" s="328"/>
      <c r="BB619" s="328"/>
      <c r="BC619" s="339">
        <v>10.011101640663085</v>
      </c>
      <c r="BD619" s="339"/>
      <c r="BE619" s="339"/>
      <c r="BF619" s="339"/>
      <c r="BG619" s="339"/>
      <c r="BH619" s="339"/>
    </row>
    <row r="620" spans="1:72" s="250" customFormat="1" ht="9.75" customHeight="1">
      <c r="A620" s="268"/>
      <c r="B620" s="328" t="s">
        <v>544</v>
      </c>
      <c r="C620" s="328"/>
      <c r="D620" s="328"/>
      <c r="E620" s="328"/>
      <c r="F620" s="310">
        <v>2.7516711561254174E-2</v>
      </c>
      <c r="G620" s="310"/>
      <c r="H620" s="310"/>
      <c r="I620" s="310"/>
      <c r="O620" s="328" t="s">
        <v>626</v>
      </c>
      <c r="P620" s="328"/>
      <c r="Q620" s="328"/>
      <c r="R620" s="328"/>
      <c r="S620" s="328"/>
      <c r="T620" s="328"/>
      <c r="U620" s="328"/>
      <c r="V620" s="328"/>
      <c r="W620" s="329">
        <v>12986.968696594238</v>
      </c>
      <c r="X620" s="329"/>
      <c r="Y620" s="329"/>
      <c r="Z620" s="329"/>
      <c r="AA620" s="329"/>
      <c r="AF620" s="328" t="s">
        <v>544</v>
      </c>
      <c r="AG620" s="328"/>
      <c r="AH620" s="328"/>
      <c r="AI620" s="328"/>
      <c r="AJ620" s="328"/>
      <c r="AK620" s="310">
        <v>8.2550156233164532E-3</v>
      </c>
      <c r="AL620" s="310"/>
      <c r="AM620" s="310"/>
      <c r="AN620" s="310"/>
      <c r="AO620" s="310"/>
      <c r="AU620" s="328" t="s">
        <v>626</v>
      </c>
      <c r="AV620" s="328"/>
      <c r="AW620" s="328"/>
      <c r="AX620" s="328"/>
      <c r="AY620" s="328"/>
      <c r="AZ620" s="328"/>
      <c r="BA620" s="328"/>
      <c r="BB620" s="328"/>
      <c r="BC620" s="329">
        <v>12986.968696594238</v>
      </c>
      <c r="BD620" s="329"/>
      <c r="BE620" s="329"/>
      <c r="BF620" s="329"/>
      <c r="BG620" s="329"/>
      <c r="BH620" s="329"/>
    </row>
    <row r="621" spans="1:72" s="250" customFormat="1" ht="9" customHeight="1">
      <c r="A621" s="268"/>
      <c r="B621" s="328" t="s">
        <v>336</v>
      </c>
      <c r="C621" s="328"/>
      <c r="D621" s="328"/>
      <c r="E621" s="328"/>
      <c r="F621" s="329">
        <v>4388.1259110934197</v>
      </c>
      <c r="G621" s="329"/>
      <c r="H621" s="329"/>
      <c r="I621" s="329"/>
      <c r="AF621" s="328" t="s">
        <v>627</v>
      </c>
      <c r="AG621" s="328"/>
      <c r="AH621" s="328"/>
      <c r="AI621" s="328"/>
      <c r="AJ621" s="328"/>
      <c r="AK621" s="329">
        <v>-362.59770521037842</v>
      </c>
      <c r="AL621" s="329"/>
      <c r="AM621" s="329"/>
      <c r="AN621" s="329"/>
      <c r="AO621" s="329"/>
    </row>
    <row r="622" spans="1:72" s="250" customFormat="1" ht="9.75" customHeight="1">
      <c r="A622" s="268"/>
      <c r="B622" s="328" t="s">
        <v>545</v>
      </c>
      <c r="C622" s="328"/>
      <c r="D622" s="328"/>
      <c r="E622" s="328"/>
      <c r="F622" s="329">
        <v>810.34984233058071</v>
      </c>
      <c r="G622" s="329"/>
      <c r="H622" s="329"/>
      <c r="I622" s="329"/>
      <c r="AF622" s="328" t="s">
        <v>628</v>
      </c>
      <c r="AG622" s="328"/>
      <c r="AH622" s="328"/>
      <c r="AI622" s="328"/>
      <c r="AJ622" s="328"/>
      <c r="AK622" s="329">
        <v>-223.1583972860976</v>
      </c>
      <c r="AL622" s="329"/>
      <c r="AM622" s="329"/>
      <c r="AN622" s="329"/>
      <c r="AO622" s="329"/>
    </row>
    <row r="623" spans="1:72" s="250" customFormat="1" ht="9" customHeight="1">
      <c r="A623" s="268"/>
      <c r="B623" s="328" t="s">
        <v>629</v>
      </c>
      <c r="C623" s="328"/>
      <c r="D623" s="328"/>
      <c r="E623" s="328"/>
      <c r="F623" s="332">
        <v>39.236041</v>
      </c>
      <c r="G623" s="332"/>
      <c r="H623" s="332"/>
      <c r="AF623" s="328" t="s">
        <v>629</v>
      </c>
      <c r="AG623" s="328"/>
      <c r="AH623" s="328"/>
      <c r="AI623" s="328"/>
      <c r="AJ623" s="328"/>
      <c r="AK623" s="332">
        <v>14.039087</v>
      </c>
      <c r="AL623" s="332"/>
      <c r="AM623" s="332"/>
      <c r="AN623" s="332"/>
    </row>
    <row r="624" spans="1:72" s="250" customFormat="1" ht="1.5" customHeight="1">
      <c r="A624" s="268"/>
    </row>
    <row r="625" spans="1:74" s="250" customFormat="1" ht="14.25" customHeight="1">
      <c r="A625" s="269">
        <v>8</v>
      </c>
      <c r="B625" s="342" t="s">
        <v>639</v>
      </c>
      <c r="C625" s="343"/>
      <c r="D625" s="343"/>
      <c r="E625" s="343"/>
      <c r="F625" s="343"/>
      <c r="G625" s="343"/>
      <c r="H625" s="343"/>
      <c r="I625" s="343"/>
      <c r="J625" s="343"/>
      <c r="K625" s="343"/>
      <c r="L625" s="343"/>
      <c r="M625" s="343"/>
      <c r="N625" s="343"/>
      <c r="O625" s="343"/>
      <c r="P625" s="343"/>
      <c r="Q625" s="343"/>
      <c r="R625" s="343"/>
      <c r="S625" s="343"/>
      <c r="T625" s="343"/>
      <c r="U625" s="343"/>
      <c r="V625" s="343"/>
      <c r="W625" s="343"/>
      <c r="X625" s="343"/>
      <c r="Y625" s="343"/>
      <c r="Z625" s="343"/>
      <c r="AA625" s="343"/>
      <c r="AB625" s="343"/>
      <c r="AC625" s="343"/>
      <c r="AD625" s="343"/>
      <c r="AE625" s="343"/>
      <c r="AF625" s="343"/>
      <c r="AG625" s="343"/>
      <c r="AH625" s="343"/>
      <c r="AI625" s="344"/>
      <c r="AJ625" s="344"/>
      <c r="AK625" s="344"/>
      <c r="AL625" s="344"/>
      <c r="AM625" s="344"/>
      <c r="AN625" s="344"/>
      <c r="AO625" s="344"/>
      <c r="AP625" s="344"/>
      <c r="AQ625" s="344"/>
      <c r="AR625" s="344"/>
      <c r="AS625" s="344"/>
      <c r="AT625" s="344"/>
      <c r="AU625" s="344"/>
      <c r="AV625" s="344"/>
      <c r="AW625" s="344"/>
      <c r="AX625" s="344"/>
      <c r="AY625" s="344"/>
      <c r="AZ625" s="344"/>
      <c r="BA625" s="344"/>
      <c r="BB625" s="344"/>
      <c r="BC625" s="344"/>
      <c r="BD625" s="344"/>
      <c r="BE625" s="344"/>
      <c r="BF625" s="344"/>
      <c r="BG625" s="344"/>
      <c r="BH625" s="344"/>
      <c r="BI625" s="344"/>
      <c r="BJ625" s="344"/>
      <c r="BK625" s="344"/>
      <c r="BL625" s="344"/>
      <c r="BM625" s="344"/>
      <c r="BN625" s="344"/>
      <c r="BO625" s="344"/>
      <c r="BP625" s="344"/>
      <c r="BQ625" s="344"/>
      <c r="BR625" s="344"/>
      <c r="BS625" s="344"/>
      <c r="BT625" s="344"/>
      <c r="BU625" s="344"/>
      <c r="BV625" s="344"/>
    </row>
    <row r="626" spans="1:74" s="250" customFormat="1" ht="15" customHeight="1">
      <c r="A626" s="268"/>
      <c r="B626" s="327" t="s">
        <v>564</v>
      </c>
      <c r="C626" s="327"/>
      <c r="D626" s="327"/>
      <c r="E626" s="327"/>
      <c r="F626" s="327"/>
      <c r="G626" s="327"/>
      <c r="H626" s="327"/>
      <c r="I626" s="327"/>
      <c r="J626" s="327"/>
      <c r="K626" s="327"/>
      <c r="L626" s="327"/>
      <c r="M626" s="327"/>
      <c r="N626" s="327"/>
      <c r="O626" s="327"/>
      <c r="P626" s="327"/>
      <c r="Q626" s="327"/>
      <c r="R626" s="327"/>
      <c r="S626" s="327"/>
      <c r="T626" s="327"/>
      <c r="U626" s="327"/>
      <c r="V626" s="327"/>
      <c r="W626" s="327"/>
      <c r="X626" s="327"/>
      <c r="Y626" s="327"/>
      <c r="Z626" s="327"/>
      <c r="AA626" s="327"/>
      <c r="AB626" s="327"/>
      <c r="AC626" s="327"/>
      <c r="AD626" s="327"/>
      <c r="AF626" s="327" t="s">
        <v>565</v>
      </c>
      <c r="AG626" s="327"/>
      <c r="AH626" s="327"/>
      <c r="AI626" s="327"/>
      <c r="AJ626" s="327"/>
      <c r="AK626" s="327"/>
      <c r="AL626" s="327"/>
      <c r="AM626" s="327"/>
      <c r="AN626" s="327"/>
      <c r="AO626" s="327"/>
      <c r="AP626" s="327"/>
      <c r="AQ626" s="327"/>
      <c r="AR626" s="327"/>
      <c r="AS626" s="327"/>
      <c r="AT626" s="327"/>
      <c r="AU626" s="327"/>
      <c r="AV626" s="327"/>
      <c r="AW626" s="327"/>
      <c r="AX626" s="327"/>
      <c r="AY626" s="327"/>
      <c r="AZ626" s="327"/>
      <c r="BA626" s="327"/>
      <c r="BB626" s="327"/>
      <c r="BC626" s="327"/>
      <c r="BD626" s="327"/>
      <c r="BE626" s="327"/>
      <c r="BF626" s="327"/>
      <c r="BG626" s="327"/>
      <c r="BH626" s="327"/>
      <c r="BI626" s="327"/>
      <c r="BJ626" s="327"/>
      <c r="BK626" s="327"/>
      <c r="BL626" s="327"/>
    </row>
    <row r="627" spans="1:74" s="250" customFormat="1" ht="9" customHeight="1">
      <c r="A627" s="268"/>
      <c r="C627" s="318" t="s">
        <v>566</v>
      </c>
      <c r="D627" s="318"/>
      <c r="E627" s="318"/>
      <c r="F627" s="318"/>
      <c r="G627" s="318"/>
      <c r="H627" s="318"/>
      <c r="I627" s="318"/>
      <c r="J627" s="318"/>
      <c r="N627" s="308" t="s">
        <v>640</v>
      </c>
      <c r="O627" s="308"/>
      <c r="P627" s="308"/>
      <c r="Q627" s="308"/>
      <c r="R627" s="308"/>
      <c r="S627" s="308"/>
      <c r="T627" s="308"/>
      <c r="U627" s="308"/>
      <c r="V627" s="308"/>
      <c r="W627" s="308"/>
      <c r="X627" s="308"/>
      <c r="Y627" s="308"/>
      <c r="Z627" s="308"/>
      <c r="AA627" s="308"/>
      <c r="AB627" s="308"/>
      <c r="AH627" s="318" t="s">
        <v>566</v>
      </c>
      <c r="AI627" s="318"/>
      <c r="AJ627" s="318"/>
      <c r="AK627" s="318"/>
      <c r="AL627" s="318"/>
      <c r="AM627" s="318"/>
      <c r="AN627" s="318"/>
      <c r="AO627" s="318"/>
      <c r="AP627" s="318"/>
      <c r="AT627" s="308" t="s">
        <v>568</v>
      </c>
      <c r="AU627" s="308"/>
      <c r="AV627" s="308"/>
      <c r="AW627" s="308"/>
      <c r="AX627" s="308"/>
      <c r="AY627" s="308"/>
      <c r="AZ627" s="308"/>
      <c r="BA627" s="308"/>
      <c r="BB627" s="308"/>
      <c r="BC627" s="308"/>
      <c r="BD627" s="308"/>
      <c r="BE627" s="308"/>
      <c r="BF627" s="308"/>
      <c r="BG627" s="308"/>
      <c r="BH627" s="308"/>
      <c r="BI627" s="308"/>
    </row>
    <row r="628" spans="1:74" s="250" customFormat="1" ht="8.25" customHeight="1">
      <c r="A628" s="268"/>
      <c r="C628" s="318" t="s">
        <v>569</v>
      </c>
      <c r="D628" s="318"/>
      <c r="E628" s="318"/>
      <c r="F628" s="318"/>
      <c r="G628" s="318" t="s">
        <v>570</v>
      </c>
      <c r="H628" s="318"/>
      <c r="I628" s="318"/>
      <c r="J628" s="318"/>
      <c r="N628" s="335">
        <v>91.700059999999993</v>
      </c>
      <c r="O628" s="335"/>
      <c r="P628" s="251" t="s">
        <v>60</v>
      </c>
      <c r="Q628" s="252" t="s">
        <v>571</v>
      </c>
      <c r="R628" s="307">
        <v>73.970960000000005</v>
      </c>
      <c r="S628" s="307"/>
      <c r="T628" s="318" t="s">
        <v>60</v>
      </c>
      <c r="U628" s="318"/>
      <c r="V628" s="318"/>
      <c r="W628" s="318"/>
      <c r="X628" s="252" t="s">
        <v>571</v>
      </c>
      <c r="Y628" s="253">
        <v>1.4633999999999999E-2</v>
      </c>
      <c r="Z628" s="318" t="s">
        <v>547</v>
      </c>
      <c r="AA628" s="318"/>
      <c r="AB628" s="318"/>
      <c r="AH628" s="318" t="s">
        <v>569</v>
      </c>
      <c r="AI628" s="318"/>
      <c r="AJ628" s="318"/>
      <c r="AK628" s="318"/>
      <c r="AL628" s="318" t="s">
        <v>570</v>
      </c>
      <c r="AM628" s="318"/>
      <c r="AN628" s="318"/>
      <c r="AO628" s="318"/>
      <c r="AP628" s="318"/>
      <c r="AT628" s="335">
        <v>21.500599999999999</v>
      </c>
      <c r="AU628" s="335"/>
      <c r="AV628" s="251" t="s">
        <v>60</v>
      </c>
      <c r="AW628" s="252" t="s">
        <v>571</v>
      </c>
      <c r="AX628" s="307">
        <v>16.1708</v>
      </c>
      <c r="AY628" s="307"/>
      <c r="AZ628" s="318" t="s">
        <v>60</v>
      </c>
      <c r="BA628" s="318"/>
      <c r="BB628" s="318"/>
      <c r="BC628" s="318"/>
      <c r="BD628" s="252" t="s">
        <v>571</v>
      </c>
      <c r="BE628" s="307">
        <v>7.9299999999999998E-4</v>
      </c>
      <c r="BF628" s="307"/>
      <c r="BG628" s="318" t="s">
        <v>547</v>
      </c>
      <c r="BH628" s="318"/>
      <c r="BI628" s="318"/>
    </row>
    <row r="629" spans="1:74" s="250" customFormat="1" ht="5.25" customHeight="1">
      <c r="A629" s="268"/>
      <c r="C629" s="318" t="s">
        <v>1</v>
      </c>
      <c r="D629" s="318"/>
      <c r="G629" s="318" t="s">
        <v>572</v>
      </c>
      <c r="H629" s="318"/>
      <c r="I629" s="318"/>
      <c r="J629" s="318"/>
      <c r="N629" s="330">
        <v>71.991860000000003</v>
      </c>
      <c r="O629" s="330"/>
      <c r="P629" s="318" t="s">
        <v>60</v>
      </c>
      <c r="Q629" s="319" t="s">
        <v>571</v>
      </c>
      <c r="R629" s="307">
        <v>54.758400000000002</v>
      </c>
      <c r="S629" s="307"/>
      <c r="T629" s="318" t="s">
        <v>55</v>
      </c>
      <c r="U629" s="318"/>
      <c r="X629" s="319" t="s">
        <v>571</v>
      </c>
      <c r="Y629" s="307">
        <v>9.4870000000000006E-3</v>
      </c>
      <c r="Z629" s="318" t="s">
        <v>547</v>
      </c>
      <c r="AA629" s="318"/>
      <c r="AB629" s="318"/>
      <c r="AH629" s="318" t="s">
        <v>1</v>
      </c>
      <c r="AI629" s="318"/>
      <c r="AL629" s="318" t="s">
        <v>572</v>
      </c>
      <c r="AM629" s="318"/>
      <c r="AN629" s="318"/>
      <c r="AO629" s="318"/>
      <c r="AP629" s="318"/>
      <c r="AT629" s="330">
        <v>69.999799999999993</v>
      </c>
      <c r="AU629" s="330"/>
      <c r="AV629" s="318" t="s">
        <v>60</v>
      </c>
      <c r="AW629" s="319" t="s">
        <v>571</v>
      </c>
      <c r="AX629" s="307">
        <v>6.1291000000000002</v>
      </c>
      <c r="AY629" s="307"/>
      <c r="AZ629" s="318" t="s">
        <v>55</v>
      </c>
      <c r="BA629" s="318"/>
      <c r="BD629" s="319" t="s">
        <v>571</v>
      </c>
      <c r="BE629" s="307">
        <v>9.7900000000000005E-4</v>
      </c>
      <c r="BF629" s="307"/>
      <c r="BG629" s="318" t="s">
        <v>547</v>
      </c>
      <c r="BH629" s="318"/>
      <c r="BI629" s="318"/>
    </row>
    <row r="630" spans="1:74" s="250" customFormat="1" ht="2.25" customHeight="1">
      <c r="A630" s="268"/>
      <c r="C630" s="318"/>
      <c r="D630" s="318"/>
      <c r="G630" s="318"/>
      <c r="H630" s="318"/>
      <c r="I630" s="318"/>
      <c r="J630" s="318"/>
      <c r="N630" s="330"/>
      <c r="O630" s="330"/>
      <c r="P630" s="318"/>
      <c r="Q630" s="319"/>
      <c r="R630" s="307"/>
      <c r="S630" s="307"/>
      <c r="T630" s="318"/>
      <c r="U630" s="318"/>
      <c r="X630" s="319"/>
      <c r="Y630" s="307"/>
      <c r="Z630" s="318"/>
      <c r="AA630" s="318"/>
      <c r="AB630" s="318"/>
      <c r="AH630" s="318"/>
      <c r="AI630" s="318"/>
      <c r="AL630" s="318"/>
      <c r="AM630" s="318"/>
      <c r="AN630" s="318"/>
      <c r="AO630" s="318"/>
      <c r="AP630" s="318"/>
      <c r="AT630" s="330"/>
      <c r="AU630" s="330"/>
      <c r="AV630" s="318"/>
      <c r="AW630" s="319"/>
      <c r="AX630" s="307"/>
      <c r="AY630" s="307"/>
      <c r="AZ630" s="318"/>
      <c r="BA630" s="318"/>
      <c r="BD630" s="319"/>
      <c r="BE630" s="307"/>
      <c r="BF630" s="307"/>
      <c r="BG630" s="318"/>
      <c r="BH630" s="318"/>
      <c r="BI630" s="318"/>
      <c r="BN630" s="320" t="s">
        <v>573</v>
      </c>
      <c r="BO630" s="320"/>
      <c r="BP630" s="320"/>
      <c r="BQ630" s="320"/>
      <c r="BR630" s="320"/>
      <c r="BS630" s="320"/>
      <c r="BT630" s="320"/>
      <c r="BU630" s="320"/>
    </row>
    <row r="631" spans="1:74" s="250" customFormat="1" ht="0.75" customHeight="1">
      <c r="A631" s="268"/>
      <c r="C631" s="318" t="s">
        <v>574</v>
      </c>
      <c r="D631" s="318"/>
      <c r="E631" s="318"/>
      <c r="F631" s="318"/>
      <c r="G631" s="318"/>
      <c r="H631" s="318"/>
      <c r="I631" s="318"/>
      <c r="J631" s="318"/>
      <c r="K631" s="318"/>
      <c r="N631" s="338">
        <v>52.456099999999999</v>
      </c>
      <c r="O631" s="338"/>
      <c r="P631" s="318" t="s">
        <v>60</v>
      </c>
      <c r="Q631" s="318"/>
      <c r="R631" s="318"/>
      <c r="Z631" s="318"/>
      <c r="AA631" s="318"/>
      <c r="AB631" s="318"/>
      <c r="AH631" s="318" t="s">
        <v>574</v>
      </c>
      <c r="AI631" s="318"/>
      <c r="AJ631" s="318"/>
      <c r="AK631" s="318"/>
      <c r="AL631" s="318"/>
      <c r="AM631" s="318"/>
      <c r="AN631" s="318"/>
      <c r="AO631" s="318"/>
      <c r="AP631" s="318"/>
      <c r="AQ631" s="318"/>
      <c r="AT631" s="338">
        <v>97.048220000000001</v>
      </c>
      <c r="AU631" s="338"/>
      <c r="AV631" s="318" t="s">
        <v>60</v>
      </c>
      <c r="AW631" s="318"/>
      <c r="AX631" s="318"/>
      <c r="BG631" s="318"/>
      <c r="BH631" s="318"/>
      <c r="BI631" s="318"/>
      <c r="BN631" s="320"/>
      <c r="BO631" s="320"/>
      <c r="BP631" s="320"/>
      <c r="BQ631" s="320"/>
      <c r="BR631" s="320"/>
      <c r="BS631" s="320"/>
      <c r="BT631" s="320"/>
      <c r="BU631" s="320"/>
    </row>
    <row r="632" spans="1:74" s="250" customFormat="1" ht="7.5" customHeight="1">
      <c r="A632" s="268"/>
      <c r="C632" s="318"/>
      <c r="D632" s="318"/>
      <c r="E632" s="318"/>
      <c r="F632" s="318"/>
      <c r="G632" s="318"/>
      <c r="H632" s="318"/>
      <c r="I632" s="318"/>
      <c r="J632" s="318"/>
      <c r="K632" s="318"/>
      <c r="N632" s="338"/>
      <c r="O632" s="338"/>
      <c r="P632" s="318"/>
      <c r="Q632" s="318"/>
      <c r="R632" s="318"/>
      <c r="AH632" s="318"/>
      <c r="AI632" s="318"/>
      <c r="AJ632" s="318"/>
      <c r="AK632" s="318"/>
      <c r="AL632" s="318"/>
      <c r="AM632" s="318"/>
      <c r="AN632" s="318"/>
      <c r="AO632" s="318"/>
      <c r="AP632" s="318"/>
      <c r="AQ632" s="318"/>
      <c r="AT632" s="338"/>
      <c r="AU632" s="338"/>
      <c r="AV632" s="318"/>
      <c r="AW632" s="318"/>
      <c r="AX632" s="318"/>
      <c r="BN632" s="320"/>
      <c r="BO632" s="320"/>
      <c r="BP632" s="320"/>
      <c r="BQ632" s="320"/>
      <c r="BR632" s="320"/>
      <c r="BS632" s="320"/>
      <c r="BT632" s="320"/>
      <c r="BU632" s="320"/>
    </row>
    <row r="633" spans="1:74" s="250" customFormat="1" ht="0.75" customHeight="1">
      <c r="A633" s="268"/>
      <c r="BN633" s="320"/>
      <c r="BO633" s="320"/>
      <c r="BP633" s="320"/>
      <c r="BQ633" s="320"/>
      <c r="BR633" s="320"/>
      <c r="BS633" s="320"/>
      <c r="BT633" s="320"/>
      <c r="BU633" s="320"/>
    </row>
    <row r="634" spans="1:74" s="250" customFormat="1" ht="6.75" customHeight="1">
      <c r="A634" s="268"/>
      <c r="BN634" s="334" t="s">
        <v>575</v>
      </c>
      <c r="BO634" s="334"/>
      <c r="BP634" s="334"/>
      <c r="BQ634" s="334"/>
      <c r="BR634" s="334"/>
      <c r="BS634" s="337">
        <v>5411.2505356035153</v>
      </c>
      <c r="BT634" s="337"/>
      <c r="BU634" s="337"/>
    </row>
    <row r="635" spans="1:74" s="250" customFormat="1" ht="2.25" customHeight="1">
      <c r="A635" s="268"/>
      <c r="B635" s="331"/>
      <c r="C635" s="331"/>
      <c r="D635" s="331"/>
      <c r="E635" s="331"/>
      <c r="F635" s="331"/>
      <c r="G635" s="331"/>
      <c r="H635" s="331"/>
      <c r="I635" s="331"/>
      <c r="J635" s="331"/>
      <c r="K635" s="331"/>
      <c r="L635" s="331"/>
      <c r="M635" s="312" t="s">
        <v>576</v>
      </c>
      <c r="N635" s="312"/>
      <c r="O635" s="312"/>
      <c r="P635" s="312"/>
      <c r="AA635" s="313" t="s">
        <v>537</v>
      </c>
      <c r="AB635" s="313"/>
      <c r="AC635" s="313"/>
      <c r="AF635" s="331"/>
      <c r="AG635" s="331"/>
      <c r="AH635" s="331"/>
      <c r="AI635" s="331"/>
      <c r="AJ635" s="331"/>
      <c r="AK635" s="331"/>
      <c r="AL635" s="331"/>
      <c r="AM635" s="331"/>
      <c r="AN635" s="331"/>
      <c r="AO635" s="331"/>
      <c r="AP635" s="331"/>
      <c r="AQ635" s="331"/>
      <c r="AR635" s="331"/>
      <c r="AS635" s="312" t="s">
        <v>576</v>
      </c>
      <c r="AT635" s="312"/>
      <c r="AU635" s="312"/>
      <c r="AV635" s="312"/>
      <c r="BH635" s="313" t="s">
        <v>537</v>
      </c>
      <c r="BI635" s="313"/>
      <c r="BJ635" s="313"/>
      <c r="BK635" s="313"/>
      <c r="BN635" s="334"/>
      <c r="BO635" s="334"/>
      <c r="BP635" s="334"/>
      <c r="BQ635" s="334"/>
      <c r="BR635" s="334"/>
      <c r="BS635" s="337"/>
      <c r="BT635" s="337"/>
      <c r="BU635" s="337"/>
    </row>
    <row r="636" spans="1:74" s="250" customFormat="1" ht="6.75" customHeight="1">
      <c r="A636" s="268"/>
      <c r="B636" s="331"/>
      <c r="C636" s="331"/>
      <c r="D636" s="331"/>
      <c r="E636" s="331"/>
      <c r="F636" s="331"/>
      <c r="G636" s="331"/>
      <c r="H636" s="331"/>
      <c r="I636" s="331"/>
      <c r="J636" s="331"/>
      <c r="K636" s="331"/>
      <c r="L636" s="331"/>
      <c r="M636" s="312"/>
      <c r="N636" s="312"/>
      <c r="O636" s="312"/>
      <c r="P636" s="312"/>
      <c r="AA636" s="313"/>
      <c r="AB636" s="313"/>
      <c r="AC636" s="313"/>
      <c r="AF636" s="331"/>
      <c r="AG636" s="331"/>
      <c r="AH636" s="331"/>
      <c r="AI636" s="331"/>
      <c r="AJ636" s="331"/>
      <c r="AK636" s="331"/>
      <c r="AL636" s="331"/>
      <c r="AM636" s="331"/>
      <c r="AN636" s="331"/>
      <c r="AO636" s="331"/>
      <c r="AP636" s="331"/>
      <c r="AQ636" s="331"/>
      <c r="AR636" s="331"/>
      <c r="AS636" s="312"/>
      <c r="AT636" s="312"/>
      <c r="AU636" s="312"/>
      <c r="AV636" s="312"/>
      <c r="BH636" s="313"/>
      <c r="BI636" s="313"/>
      <c r="BJ636" s="313"/>
      <c r="BK636" s="313"/>
      <c r="BN636" s="334" t="s">
        <v>577</v>
      </c>
      <c r="BO636" s="334"/>
      <c r="BP636" s="334"/>
      <c r="BQ636" s="334"/>
      <c r="BR636" s="334"/>
      <c r="BS636" s="336">
        <v>25.000064174031301</v>
      </c>
      <c r="BT636" s="336"/>
      <c r="BU636" s="336"/>
    </row>
    <row r="637" spans="1:74" s="250" customFormat="1" ht="2.25" customHeight="1">
      <c r="A637" s="268"/>
      <c r="H637" s="312" t="s">
        <v>578</v>
      </c>
      <c r="I637" s="312"/>
      <c r="J637" s="312"/>
      <c r="K637" s="312"/>
      <c r="L637" s="312"/>
      <c r="M637" s="312" t="s">
        <v>579</v>
      </c>
      <c r="N637" s="312"/>
      <c r="O637" s="312"/>
      <c r="P637" s="312"/>
      <c r="AA637" s="313" t="s">
        <v>580</v>
      </c>
      <c r="AB637" s="313"/>
      <c r="AC637" s="313"/>
      <c r="AM637" s="312" t="s">
        <v>578</v>
      </c>
      <c r="AN637" s="312"/>
      <c r="AO637" s="312"/>
      <c r="AP637" s="312"/>
      <c r="AQ637" s="312"/>
      <c r="AR637" s="312"/>
      <c r="AS637" s="312" t="s">
        <v>579</v>
      </c>
      <c r="AT637" s="312"/>
      <c r="AU637" s="312"/>
      <c r="AV637" s="312"/>
      <c r="BH637" s="313" t="s">
        <v>580</v>
      </c>
      <c r="BI637" s="313"/>
      <c r="BJ637" s="313"/>
      <c r="BK637" s="313"/>
      <c r="BN637" s="334"/>
      <c r="BO637" s="334"/>
      <c r="BP637" s="334"/>
      <c r="BQ637" s="334"/>
      <c r="BR637" s="334"/>
      <c r="BS637" s="336"/>
      <c r="BT637" s="336"/>
      <c r="BU637" s="336"/>
    </row>
    <row r="638" spans="1:74" s="250" customFormat="1" ht="6" customHeight="1">
      <c r="A638" s="268"/>
      <c r="H638" s="312"/>
      <c r="I638" s="312"/>
      <c r="J638" s="312"/>
      <c r="K638" s="312"/>
      <c r="L638" s="312"/>
      <c r="M638" s="312"/>
      <c r="N638" s="312"/>
      <c r="O638" s="312"/>
      <c r="P638" s="312"/>
      <c r="AA638" s="313"/>
      <c r="AB638" s="313"/>
      <c r="AC638" s="313"/>
      <c r="AM638" s="312"/>
      <c r="AN638" s="312"/>
      <c r="AO638" s="312"/>
      <c r="AP638" s="312"/>
      <c r="AQ638" s="312"/>
      <c r="AR638" s="312"/>
      <c r="AS638" s="312"/>
      <c r="AT638" s="312"/>
      <c r="AU638" s="312"/>
      <c r="AV638" s="312"/>
      <c r="BH638" s="313"/>
      <c r="BI638" s="313"/>
      <c r="BJ638" s="313"/>
      <c r="BK638" s="313"/>
      <c r="BN638" s="334" t="s">
        <v>581</v>
      </c>
      <c r="BO638" s="334"/>
      <c r="BP638" s="334"/>
      <c r="BQ638" s="334"/>
      <c r="BR638" s="334"/>
      <c r="BS638" s="337">
        <v>0</v>
      </c>
      <c r="BT638" s="337"/>
      <c r="BU638" s="337"/>
    </row>
    <row r="639" spans="1:74" s="250" customFormat="1" ht="2.25" customHeight="1">
      <c r="A639" s="268"/>
      <c r="AA639" s="313"/>
      <c r="AB639" s="313"/>
      <c r="AC639" s="313"/>
      <c r="BH639" s="313"/>
      <c r="BI639" s="313"/>
      <c r="BJ639" s="313"/>
      <c r="BK639" s="313"/>
      <c r="BN639" s="334"/>
      <c r="BO639" s="334"/>
      <c r="BP639" s="334"/>
      <c r="BQ639" s="334"/>
      <c r="BR639" s="334"/>
      <c r="BS639" s="337"/>
      <c r="BT639" s="337"/>
      <c r="BU639" s="337"/>
    </row>
    <row r="640" spans="1:74" s="250" customFormat="1" ht="0.75" customHeight="1">
      <c r="A640" s="268"/>
      <c r="H640" s="312" t="s">
        <v>539</v>
      </c>
      <c r="I640" s="312"/>
      <c r="J640" s="312"/>
      <c r="K640" s="312"/>
      <c r="L640" s="312"/>
      <c r="M640" s="312" t="s">
        <v>539</v>
      </c>
      <c r="N640" s="312"/>
      <c r="O640" s="312"/>
      <c r="P640" s="312"/>
      <c r="Q640" s="312" t="s">
        <v>582</v>
      </c>
      <c r="R640" s="312"/>
      <c r="S640" s="312"/>
      <c r="T640" s="312"/>
      <c r="U640" s="312" t="s">
        <v>538</v>
      </c>
      <c r="V640" s="312"/>
      <c r="W640" s="312"/>
      <c r="X640" s="312"/>
      <c r="Y640" s="312"/>
      <c r="Z640" s="312"/>
      <c r="AA640" s="313" t="s">
        <v>538</v>
      </c>
      <c r="AB640" s="313"/>
      <c r="AC640" s="313"/>
      <c r="AM640" s="312" t="s">
        <v>539</v>
      </c>
      <c r="AN640" s="312"/>
      <c r="AO640" s="312"/>
      <c r="AP640" s="312"/>
      <c r="AQ640" s="312"/>
      <c r="AR640" s="312"/>
      <c r="AS640" s="312" t="s">
        <v>539</v>
      </c>
      <c r="AT640" s="312"/>
      <c r="AU640" s="312"/>
      <c r="AV640" s="312"/>
      <c r="AW640" s="312" t="s">
        <v>582</v>
      </c>
      <c r="AX640" s="312"/>
      <c r="AY640" s="312"/>
      <c r="AZ640" s="312"/>
      <c r="BA640" s="312" t="s">
        <v>538</v>
      </c>
      <c r="BB640" s="312"/>
      <c r="BC640" s="312"/>
      <c r="BD640" s="312"/>
      <c r="BE640" s="312"/>
      <c r="BF640" s="312"/>
      <c r="BG640" s="312"/>
      <c r="BH640" s="313" t="s">
        <v>538</v>
      </c>
      <c r="BI640" s="313"/>
      <c r="BJ640" s="313"/>
      <c r="BK640" s="313"/>
      <c r="BN640" s="334"/>
      <c r="BO640" s="334"/>
      <c r="BP640" s="334"/>
      <c r="BQ640" s="334"/>
      <c r="BR640" s="334"/>
      <c r="BS640" s="337"/>
      <c r="BT640" s="337"/>
      <c r="BU640" s="337"/>
    </row>
    <row r="641" spans="1:73" s="250" customFormat="1" ht="1.5" customHeight="1">
      <c r="A641" s="268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3"/>
      <c r="AB641" s="313"/>
      <c r="AC641" s="313"/>
      <c r="AM641" s="312"/>
      <c r="AN641" s="312"/>
      <c r="AO641" s="312"/>
      <c r="AP641" s="312"/>
      <c r="AQ641" s="312"/>
      <c r="AR641" s="312"/>
      <c r="AS641" s="312"/>
      <c r="AT641" s="312"/>
      <c r="AU641" s="312"/>
      <c r="AV641" s="312"/>
      <c r="AW641" s="312"/>
      <c r="AX641" s="312"/>
      <c r="AY641" s="312"/>
      <c r="AZ641" s="312"/>
      <c r="BA641" s="312"/>
      <c r="BB641" s="312"/>
      <c r="BC641" s="312"/>
      <c r="BD641" s="312"/>
      <c r="BE641" s="312"/>
      <c r="BF641" s="312"/>
      <c r="BG641" s="312"/>
      <c r="BH641" s="313"/>
      <c r="BI641" s="313"/>
      <c r="BJ641" s="313"/>
      <c r="BK641" s="313"/>
      <c r="BS641" s="337"/>
      <c r="BT641" s="337"/>
      <c r="BU641" s="337"/>
    </row>
    <row r="642" spans="1:73" s="250" customFormat="1" ht="6" customHeight="1">
      <c r="A642" s="268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3"/>
      <c r="AB642" s="313"/>
      <c r="AC642" s="313"/>
      <c r="AM642" s="312"/>
      <c r="AN642" s="312"/>
      <c r="AO642" s="312"/>
      <c r="AP642" s="312"/>
      <c r="AQ642" s="312"/>
      <c r="AR642" s="312"/>
      <c r="AS642" s="312"/>
      <c r="AT642" s="312"/>
      <c r="AU642" s="312"/>
      <c r="AV642" s="312"/>
      <c r="AW642" s="312"/>
      <c r="AX642" s="312"/>
      <c r="AY642" s="312"/>
      <c r="AZ642" s="312"/>
      <c r="BA642" s="312"/>
      <c r="BB642" s="312"/>
      <c r="BC642" s="312"/>
      <c r="BD642" s="312"/>
      <c r="BE642" s="312"/>
      <c r="BF642" s="312"/>
      <c r="BG642" s="312"/>
      <c r="BH642" s="313"/>
      <c r="BI642" s="313"/>
      <c r="BJ642" s="313"/>
      <c r="BK642" s="313"/>
      <c r="BN642" s="334" t="s">
        <v>583</v>
      </c>
      <c r="BO642" s="334"/>
      <c r="BP642" s="334"/>
      <c r="BQ642" s="334"/>
      <c r="BR642" s="334"/>
      <c r="BS642" s="337">
        <v>865.79974667578119</v>
      </c>
      <c r="BT642" s="337"/>
      <c r="BU642" s="337"/>
    </row>
    <row r="643" spans="1:73" s="250" customFormat="1" ht="2.25" customHeight="1">
      <c r="A643" s="268"/>
      <c r="H643" s="312"/>
      <c r="I643" s="312"/>
      <c r="J643" s="312"/>
      <c r="K643" s="312"/>
      <c r="L643" s="312"/>
      <c r="AM643" s="312"/>
      <c r="AN643" s="312"/>
      <c r="AO643" s="312"/>
      <c r="AP643" s="312"/>
      <c r="AQ643" s="312"/>
      <c r="AR643" s="312"/>
      <c r="BN643" s="334"/>
      <c r="BO643" s="334"/>
      <c r="BP643" s="334"/>
      <c r="BQ643" s="334"/>
      <c r="BR643" s="334"/>
      <c r="BS643" s="337"/>
      <c r="BT643" s="337"/>
      <c r="BU643" s="337"/>
    </row>
    <row r="644" spans="1:73" s="250" customFormat="1" ht="0.75" customHeight="1">
      <c r="A644" s="268"/>
      <c r="H644" s="312" t="s">
        <v>584</v>
      </c>
      <c r="I644" s="312"/>
      <c r="J644" s="312"/>
      <c r="K644" s="312"/>
      <c r="L644" s="312"/>
      <c r="M644" s="312" t="s">
        <v>584</v>
      </c>
      <c r="N644" s="312"/>
      <c r="O644" s="312"/>
      <c r="P644" s="312"/>
      <c r="Q644" s="312" t="s">
        <v>584</v>
      </c>
      <c r="R644" s="312"/>
      <c r="S644" s="312"/>
      <c r="T644" s="312"/>
      <c r="U644" s="312" t="s">
        <v>584</v>
      </c>
      <c r="V644" s="312"/>
      <c r="W644" s="312"/>
      <c r="X644" s="312"/>
      <c r="Y644" s="312"/>
      <c r="Z644" s="312"/>
      <c r="AA644" s="313" t="s">
        <v>540</v>
      </c>
      <c r="AB644" s="313"/>
      <c r="AC644" s="313"/>
      <c r="AM644" s="312" t="s">
        <v>584</v>
      </c>
      <c r="AN644" s="312"/>
      <c r="AO644" s="312"/>
      <c r="AP644" s="312"/>
      <c r="AQ644" s="312"/>
      <c r="AR644" s="312"/>
      <c r="AS644" s="312" t="s">
        <v>584</v>
      </c>
      <c r="AT644" s="312"/>
      <c r="AU644" s="312"/>
      <c r="AV644" s="312"/>
      <c r="AW644" s="312" t="s">
        <v>584</v>
      </c>
      <c r="AX644" s="312"/>
      <c r="AY644" s="312"/>
      <c r="AZ644" s="312"/>
      <c r="BA644" s="312" t="s">
        <v>584</v>
      </c>
      <c r="BB644" s="312"/>
      <c r="BC644" s="312"/>
      <c r="BD644" s="312"/>
      <c r="BE644" s="312"/>
      <c r="BF644" s="312"/>
      <c r="BG644" s="312"/>
      <c r="BH644" s="313" t="s">
        <v>540</v>
      </c>
      <c r="BI644" s="313"/>
      <c r="BJ644" s="313"/>
      <c r="BK644" s="313"/>
      <c r="BN644" s="334"/>
      <c r="BO644" s="334"/>
      <c r="BP644" s="334"/>
      <c r="BQ644" s="334"/>
      <c r="BR644" s="334"/>
      <c r="BS644" s="337"/>
      <c r="BT644" s="337"/>
      <c r="BU644" s="337"/>
    </row>
    <row r="645" spans="1:73" s="250" customFormat="1" ht="7.5" customHeight="1">
      <c r="A645" s="268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3"/>
      <c r="AB645" s="313"/>
      <c r="AC645" s="313"/>
      <c r="AM645" s="312"/>
      <c r="AN645" s="312"/>
      <c r="AO645" s="312"/>
      <c r="AP645" s="312"/>
      <c r="AQ645" s="312"/>
      <c r="AR645" s="312"/>
      <c r="AS645" s="312"/>
      <c r="AT645" s="312"/>
      <c r="AU645" s="312"/>
      <c r="AV645" s="312"/>
      <c r="AW645" s="312"/>
      <c r="AX645" s="312"/>
      <c r="AY645" s="312"/>
      <c r="AZ645" s="312"/>
      <c r="BA645" s="312"/>
      <c r="BB645" s="312"/>
      <c r="BC645" s="312"/>
      <c r="BD645" s="312"/>
      <c r="BE645" s="312"/>
      <c r="BF645" s="312"/>
      <c r="BG645" s="312"/>
      <c r="BH645" s="313"/>
      <c r="BI645" s="313"/>
      <c r="BJ645" s="313"/>
      <c r="BK645" s="313"/>
      <c r="BN645" s="314" t="s">
        <v>585</v>
      </c>
      <c r="BO645" s="314"/>
      <c r="BP645" s="314"/>
      <c r="BQ645" s="314"/>
      <c r="BR645" s="314"/>
      <c r="BS645" s="314"/>
      <c r="BT645" s="340">
        <v>735.41059279066019</v>
      </c>
      <c r="BU645" s="340"/>
    </row>
    <row r="646" spans="1:73" s="250" customFormat="1" ht="0.75" customHeight="1">
      <c r="A646" s="268"/>
      <c r="B646" s="308" t="s">
        <v>548</v>
      </c>
      <c r="C646" s="308"/>
      <c r="D646" s="308"/>
      <c r="E646" s="308"/>
      <c r="F646" s="308"/>
      <c r="G646" s="308"/>
      <c r="H646" s="306">
        <v>0</v>
      </c>
      <c r="I646" s="306"/>
      <c r="J646" s="306"/>
      <c r="K646" s="306"/>
      <c r="L646" s="306"/>
      <c r="M646" s="306">
        <v>2873.8496640510521</v>
      </c>
      <c r="N646" s="306"/>
      <c r="O646" s="306"/>
      <c r="P646" s="306"/>
      <c r="Q646" s="306">
        <v>0</v>
      </c>
      <c r="R646" s="306"/>
      <c r="S646" s="306"/>
      <c r="T646" s="306"/>
      <c r="U646" s="306">
        <v>2873.8496640510521</v>
      </c>
      <c r="V646" s="306"/>
      <c r="W646" s="306"/>
      <c r="X646" s="306"/>
      <c r="Y646" s="306"/>
      <c r="Z646" s="306"/>
      <c r="AA646" s="311">
        <v>10.0426477634702</v>
      </c>
      <c r="AB646" s="311"/>
      <c r="AC646" s="311"/>
      <c r="AF646" s="308" t="s">
        <v>548</v>
      </c>
      <c r="AG646" s="308"/>
      <c r="AH646" s="308"/>
      <c r="AI646" s="308"/>
      <c r="AJ646" s="308"/>
      <c r="AK646" s="308"/>
      <c r="AL646" s="308"/>
      <c r="AM646" s="306">
        <v>0</v>
      </c>
      <c r="AN646" s="306"/>
      <c r="AO646" s="306"/>
      <c r="AP646" s="306"/>
      <c r="AQ646" s="306"/>
      <c r="AR646" s="306"/>
      <c r="AS646" s="306">
        <v>-1672.9218698628999</v>
      </c>
      <c r="AT646" s="306"/>
      <c r="AU646" s="306"/>
      <c r="AV646" s="306"/>
      <c r="AW646" s="306">
        <v>0</v>
      </c>
      <c r="AX646" s="306"/>
      <c r="AY646" s="306"/>
      <c r="AZ646" s="306"/>
      <c r="BA646" s="306">
        <v>-1672.9218698628999</v>
      </c>
      <c r="BB646" s="306"/>
      <c r="BC646" s="306"/>
      <c r="BD646" s="306"/>
      <c r="BE646" s="306"/>
      <c r="BF646" s="306"/>
      <c r="BG646" s="306"/>
      <c r="BH646" s="311">
        <v>31.350497278078802</v>
      </c>
      <c r="BI646" s="311"/>
      <c r="BJ646" s="311"/>
      <c r="BK646" s="311"/>
      <c r="BN646" s="314"/>
      <c r="BO646" s="314"/>
      <c r="BP646" s="314"/>
      <c r="BQ646" s="314"/>
      <c r="BR646" s="314"/>
      <c r="BS646" s="314"/>
      <c r="BT646" s="340"/>
      <c r="BU646" s="340"/>
    </row>
    <row r="647" spans="1:73" s="250" customFormat="1" ht="7.5" customHeight="1">
      <c r="A647" s="268"/>
      <c r="B647" s="308"/>
      <c r="C647" s="308"/>
      <c r="D647" s="308"/>
      <c r="E647" s="308"/>
      <c r="F647" s="308"/>
      <c r="G647" s="308"/>
      <c r="H647" s="306"/>
      <c r="I647" s="306"/>
      <c r="J647" s="306"/>
      <c r="K647" s="306"/>
      <c r="L647" s="306"/>
      <c r="M647" s="306"/>
      <c r="N647" s="306"/>
      <c r="O647" s="306"/>
      <c r="P647" s="306"/>
      <c r="Q647" s="306"/>
      <c r="R647" s="306"/>
      <c r="S647" s="306"/>
      <c r="T647" s="306"/>
      <c r="U647" s="306"/>
      <c r="V647" s="306"/>
      <c r="W647" s="306"/>
      <c r="X647" s="306"/>
      <c r="Y647" s="306"/>
      <c r="Z647" s="306"/>
      <c r="AA647" s="311"/>
      <c r="AB647" s="311"/>
      <c r="AC647" s="311"/>
      <c r="AF647" s="308"/>
      <c r="AG647" s="308"/>
      <c r="AH647" s="308"/>
      <c r="AI647" s="308"/>
      <c r="AJ647" s="308"/>
      <c r="AK647" s="308"/>
      <c r="AL647" s="308"/>
      <c r="AM647" s="306"/>
      <c r="AN647" s="306"/>
      <c r="AO647" s="306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6"/>
      <c r="BH647" s="311"/>
      <c r="BI647" s="311"/>
      <c r="BJ647" s="311"/>
      <c r="BK647" s="311"/>
      <c r="BN647" s="314" t="s">
        <v>586</v>
      </c>
      <c r="BO647" s="314"/>
      <c r="BP647" s="314"/>
      <c r="BQ647" s="314"/>
      <c r="BR647" s="314"/>
      <c r="BS647" s="314"/>
      <c r="BT647" s="341">
        <v>25.000064174031301</v>
      </c>
      <c r="BU647" s="341"/>
    </row>
    <row r="648" spans="1:73" s="250" customFormat="1" ht="1.5" customHeight="1">
      <c r="A648" s="268"/>
      <c r="B648" s="308" t="s">
        <v>587</v>
      </c>
      <c r="C648" s="308"/>
      <c r="D648" s="308"/>
      <c r="E648" s="308"/>
      <c r="F648" s="308"/>
      <c r="G648" s="308"/>
      <c r="H648" s="306">
        <v>0</v>
      </c>
      <c r="I648" s="306"/>
      <c r="J648" s="306"/>
      <c r="K648" s="306"/>
      <c r="L648" s="306"/>
      <c r="M648" s="306">
        <v>0</v>
      </c>
      <c r="N648" s="306"/>
      <c r="O648" s="306"/>
      <c r="P648" s="306"/>
      <c r="Q648" s="306">
        <v>0</v>
      </c>
      <c r="R648" s="306"/>
      <c r="S648" s="306"/>
      <c r="T648" s="306"/>
      <c r="U648" s="306">
        <v>0</v>
      </c>
      <c r="V648" s="306"/>
      <c r="W648" s="306"/>
      <c r="X648" s="306"/>
      <c r="Y648" s="306"/>
      <c r="Z648" s="306"/>
      <c r="AA648" s="311">
        <v>0</v>
      </c>
      <c r="AB648" s="311"/>
      <c r="AC648" s="311"/>
      <c r="AF648" s="308" t="s">
        <v>587</v>
      </c>
      <c r="AG648" s="308"/>
      <c r="AH648" s="308"/>
      <c r="AI648" s="308"/>
      <c r="AJ648" s="308"/>
      <c r="AK648" s="308"/>
      <c r="AL648" s="308"/>
      <c r="AM648" s="306">
        <v>0</v>
      </c>
      <c r="AN648" s="306"/>
      <c r="AO648" s="306"/>
      <c r="AP648" s="306"/>
      <c r="AQ648" s="306"/>
      <c r="AR648" s="306"/>
      <c r="AS648" s="306">
        <v>0</v>
      </c>
      <c r="AT648" s="306"/>
      <c r="AU648" s="306"/>
      <c r="AV648" s="306"/>
      <c r="AW648" s="306">
        <v>0</v>
      </c>
      <c r="AX648" s="306"/>
      <c r="AY648" s="306"/>
      <c r="AZ648" s="306"/>
      <c r="BA648" s="306">
        <v>0</v>
      </c>
      <c r="BB648" s="306"/>
      <c r="BC648" s="306"/>
      <c r="BD648" s="306"/>
      <c r="BE648" s="306"/>
      <c r="BF648" s="306"/>
      <c r="BG648" s="306"/>
      <c r="BH648" s="311">
        <v>0</v>
      </c>
      <c r="BI648" s="311"/>
      <c r="BJ648" s="311"/>
      <c r="BK648" s="311"/>
      <c r="BN648" s="314"/>
      <c r="BO648" s="314"/>
      <c r="BP648" s="314"/>
      <c r="BQ648" s="314"/>
      <c r="BR648" s="314"/>
      <c r="BS648" s="314"/>
      <c r="BT648" s="341"/>
      <c r="BU648" s="341"/>
    </row>
    <row r="649" spans="1:73" s="250" customFormat="1" ht="6" customHeight="1">
      <c r="A649" s="268"/>
      <c r="B649" s="308"/>
      <c r="C649" s="308"/>
      <c r="D649" s="308"/>
      <c r="E649" s="308"/>
      <c r="F649" s="308"/>
      <c r="G649" s="308"/>
      <c r="H649" s="306"/>
      <c r="I649" s="306"/>
      <c r="J649" s="306"/>
      <c r="K649" s="306"/>
      <c r="L649" s="306"/>
      <c r="M649" s="306"/>
      <c r="N649" s="306"/>
      <c r="O649" s="306"/>
      <c r="P649" s="306"/>
      <c r="Q649" s="306"/>
      <c r="R649" s="306"/>
      <c r="S649" s="306"/>
      <c r="T649" s="306"/>
      <c r="U649" s="306"/>
      <c r="V649" s="306"/>
      <c r="W649" s="306"/>
      <c r="X649" s="306"/>
      <c r="Y649" s="306"/>
      <c r="Z649" s="306"/>
      <c r="AA649" s="311"/>
      <c r="AB649" s="311"/>
      <c r="AC649" s="311"/>
      <c r="AF649" s="308"/>
      <c r="AG649" s="308"/>
      <c r="AH649" s="308"/>
      <c r="AI649" s="308"/>
      <c r="AJ649" s="308"/>
      <c r="AK649" s="308"/>
      <c r="AL649" s="308"/>
      <c r="AM649" s="306"/>
      <c r="AN649" s="306"/>
      <c r="AO649" s="306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/>
      <c r="BF649" s="306"/>
      <c r="BG649" s="306"/>
      <c r="BH649" s="311"/>
      <c r="BI649" s="311"/>
      <c r="BJ649" s="311"/>
      <c r="BK649" s="311"/>
      <c r="BN649" s="334" t="s">
        <v>588</v>
      </c>
      <c r="BO649" s="334"/>
      <c r="BP649" s="334"/>
      <c r="BQ649" s="334"/>
      <c r="BR649" s="334"/>
      <c r="BS649" s="337">
        <v>16.220497441555789</v>
      </c>
      <c r="BT649" s="337"/>
      <c r="BU649" s="337"/>
    </row>
    <row r="650" spans="1:73" s="250" customFormat="1" ht="2.25" customHeight="1">
      <c r="A650" s="268"/>
      <c r="B650" s="308" t="s">
        <v>546</v>
      </c>
      <c r="C650" s="308"/>
      <c r="D650" s="308"/>
      <c r="E650" s="308"/>
      <c r="F650" s="308"/>
      <c r="G650" s="308"/>
      <c r="H650" s="306">
        <v>0</v>
      </c>
      <c r="I650" s="306"/>
      <c r="J650" s="306"/>
      <c r="K650" s="306"/>
      <c r="L650" s="306"/>
      <c r="M650" s="306">
        <v>0</v>
      </c>
      <c r="N650" s="306"/>
      <c r="O650" s="306"/>
      <c r="P650" s="306"/>
      <c r="Q650" s="306">
        <v>0</v>
      </c>
      <c r="R650" s="306"/>
      <c r="S650" s="306"/>
      <c r="T650" s="306"/>
      <c r="U650" s="306">
        <v>0</v>
      </c>
      <c r="V650" s="306"/>
      <c r="W650" s="306"/>
      <c r="X650" s="306"/>
      <c r="Y650" s="306"/>
      <c r="Z650" s="306"/>
      <c r="AA650" s="311">
        <v>0</v>
      </c>
      <c r="AB650" s="311"/>
      <c r="AC650" s="311"/>
      <c r="AF650" s="308" t="s">
        <v>546</v>
      </c>
      <c r="AG650" s="308"/>
      <c r="AH650" s="308"/>
      <c r="AI650" s="308"/>
      <c r="AJ650" s="308"/>
      <c r="AK650" s="308"/>
      <c r="AL650" s="308"/>
      <c r="AM650" s="306">
        <v>0</v>
      </c>
      <c r="AN650" s="306"/>
      <c r="AO650" s="306"/>
      <c r="AP650" s="306"/>
      <c r="AQ650" s="306"/>
      <c r="AR650" s="306"/>
      <c r="AS650" s="306">
        <v>0</v>
      </c>
      <c r="AT650" s="306"/>
      <c r="AU650" s="306"/>
      <c r="AV650" s="306"/>
      <c r="AW650" s="306">
        <v>0</v>
      </c>
      <c r="AX650" s="306"/>
      <c r="AY650" s="306"/>
      <c r="AZ650" s="306"/>
      <c r="BA650" s="306">
        <v>0</v>
      </c>
      <c r="BB650" s="306"/>
      <c r="BC650" s="306"/>
      <c r="BD650" s="306"/>
      <c r="BE650" s="306"/>
      <c r="BF650" s="306"/>
      <c r="BG650" s="306"/>
      <c r="BH650" s="311">
        <v>0</v>
      </c>
      <c r="BI650" s="311"/>
      <c r="BJ650" s="311"/>
      <c r="BK650" s="311"/>
      <c r="BN650" s="334"/>
      <c r="BO650" s="334"/>
      <c r="BP650" s="334"/>
      <c r="BQ650" s="334"/>
      <c r="BR650" s="334"/>
      <c r="BS650" s="337"/>
      <c r="BT650" s="337"/>
      <c r="BU650" s="337"/>
    </row>
    <row r="651" spans="1:73" s="250" customFormat="1" ht="6" customHeight="1">
      <c r="A651" s="268"/>
      <c r="B651" s="308"/>
      <c r="C651" s="308"/>
      <c r="D651" s="308"/>
      <c r="E651" s="308"/>
      <c r="F651" s="308"/>
      <c r="G651" s="308"/>
      <c r="H651" s="306"/>
      <c r="I651" s="306"/>
      <c r="J651" s="306"/>
      <c r="K651" s="306"/>
      <c r="L651" s="306"/>
      <c r="M651" s="306"/>
      <c r="N651" s="306"/>
      <c r="O651" s="306"/>
      <c r="P651" s="306"/>
      <c r="Q651" s="306"/>
      <c r="R651" s="306"/>
      <c r="S651" s="306"/>
      <c r="T651" s="306"/>
      <c r="U651" s="306"/>
      <c r="V651" s="306"/>
      <c r="W651" s="306"/>
      <c r="X651" s="306"/>
      <c r="Y651" s="306"/>
      <c r="Z651" s="306"/>
      <c r="AA651" s="311"/>
      <c r="AB651" s="311"/>
      <c r="AC651" s="311"/>
      <c r="AF651" s="308"/>
      <c r="AG651" s="308"/>
      <c r="AH651" s="308"/>
      <c r="AI651" s="308"/>
      <c r="AJ651" s="308"/>
      <c r="AK651" s="308"/>
      <c r="AL651" s="308"/>
      <c r="AM651" s="306"/>
      <c r="AN651" s="306"/>
      <c r="AO651" s="306"/>
      <c r="AP651" s="306"/>
      <c r="AQ651" s="306"/>
      <c r="AR651" s="306"/>
      <c r="AS651" s="306"/>
      <c r="AT651" s="306"/>
      <c r="AU651" s="306"/>
      <c r="AV651" s="306"/>
      <c r="AW651" s="306"/>
      <c r="AX651" s="306"/>
      <c r="AY651" s="306"/>
      <c r="AZ651" s="306"/>
      <c r="BA651" s="306"/>
      <c r="BB651" s="306"/>
      <c r="BC651" s="306"/>
      <c r="BD651" s="306"/>
      <c r="BE651" s="306"/>
      <c r="BF651" s="306"/>
      <c r="BG651" s="306"/>
      <c r="BH651" s="311"/>
      <c r="BI651" s="311"/>
      <c r="BJ651" s="311"/>
      <c r="BK651" s="311"/>
      <c r="BN651" s="334" t="s">
        <v>589</v>
      </c>
      <c r="BO651" s="334"/>
      <c r="BP651" s="334"/>
      <c r="BQ651" s="334"/>
      <c r="BR651" s="334"/>
      <c r="BS651" s="337">
        <v>30.000007831387101</v>
      </c>
      <c r="BT651" s="337"/>
      <c r="BU651" s="337"/>
    </row>
    <row r="652" spans="1:73" s="250" customFormat="1" ht="3" customHeight="1">
      <c r="A652" s="268"/>
      <c r="B652" s="308" t="s">
        <v>590</v>
      </c>
      <c r="C652" s="308"/>
      <c r="D652" s="308"/>
      <c r="E652" s="308"/>
      <c r="F652" s="308"/>
      <c r="G652" s="308"/>
      <c r="H652" s="306">
        <v>0</v>
      </c>
      <c r="I652" s="306"/>
      <c r="J652" s="306"/>
      <c r="K652" s="306"/>
      <c r="L652" s="306"/>
      <c r="M652" s="306">
        <v>0</v>
      </c>
      <c r="N652" s="306"/>
      <c r="O652" s="306"/>
      <c r="P652" s="306"/>
      <c r="Q652" s="306">
        <v>0</v>
      </c>
      <c r="R652" s="306"/>
      <c r="S652" s="306"/>
      <c r="T652" s="306"/>
      <c r="U652" s="306">
        <v>0</v>
      </c>
      <c r="V652" s="306"/>
      <c r="W652" s="306"/>
      <c r="X652" s="306"/>
      <c r="Y652" s="306"/>
      <c r="Z652" s="306"/>
      <c r="AA652" s="311">
        <v>0</v>
      </c>
      <c r="AB652" s="311"/>
      <c r="AC652" s="311"/>
      <c r="AF652" s="308" t="s">
        <v>590</v>
      </c>
      <c r="AG652" s="308"/>
      <c r="AH652" s="308"/>
      <c r="AI652" s="308"/>
      <c r="AJ652" s="308"/>
      <c r="AK652" s="308"/>
      <c r="AL652" s="308"/>
      <c r="AM652" s="306">
        <v>0</v>
      </c>
      <c r="AN652" s="306"/>
      <c r="AO652" s="306"/>
      <c r="AP652" s="306"/>
      <c r="AQ652" s="306"/>
      <c r="AR652" s="306"/>
      <c r="AS652" s="306">
        <v>0</v>
      </c>
      <c r="AT652" s="306"/>
      <c r="AU652" s="306"/>
      <c r="AV652" s="306"/>
      <c r="AW652" s="306">
        <v>0</v>
      </c>
      <c r="AX652" s="306"/>
      <c r="AY652" s="306"/>
      <c r="AZ652" s="306"/>
      <c r="BA652" s="306">
        <v>0</v>
      </c>
      <c r="BB652" s="306"/>
      <c r="BC652" s="306"/>
      <c r="BD652" s="306"/>
      <c r="BE652" s="306"/>
      <c r="BF652" s="306"/>
      <c r="BG652" s="306"/>
      <c r="BH652" s="311">
        <v>0</v>
      </c>
      <c r="BI652" s="311"/>
      <c r="BJ652" s="311"/>
      <c r="BK652" s="311"/>
      <c r="BN652" s="334"/>
      <c r="BO652" s="334"/>
      <c r="BP652" s="334"/>
      <c r="BQ652" s="334"/>
      <c r="BR652" s="334"/>
      <c r="BS652" s="337"/>
      <c r="BT652" s="337"/>
      <c r="BU652" s="337"/>
    </row>
    <row r="653" spans="1:73" s="250" customFormat="1" ht="4.5" customHeight="1">
      <c r="A653" s="268"/>
      <c r="B653" s="308"/>
      <c r="C653" s="308"/>
      <c r="D653" s="308"/>
      <c r="E653" s="308"/>
      <c r="F653" s="308"/>
      <c r="G653" s="308"/>
      <c r="H653" s="306"/>
      <c r="I653" s="306"/>
      <c r="J653" s="306"/>
      <c r="K653" s="306"/>
      <c r="L653" s="306"/>
      <c r="M653" s="306"/>
      <c r="N653" s="306"/>
      <c r="O653" s="306"/>
      <c r="P653" s="306"/>
      <c r="Q653" s="306"/>
      <c r="R653" s="306"/>
      <c r="S653" s="306"/>
      <c r="T653" s="306"/>
      <c r="U653" s="306"/>
      <c r="V653" s="306"/>
      <c r="W653" s="306"/>
      <c r="X653" s="306"/>
      <c r="Y653" s="306"/>
      <c r="Z653" s="306"/>
      <c r="AA653" s="311"/>
      <c r="AB653" s="311"/>
      <c r="AC653" s="311"/>
      <c r="AF653" s="308"/>
      <c r="AG653" s="308"/>
      <c r="AH653" s="308"/>
      <c r="AI653" s="308"/>
      <c r="AJ653" s="308"/>
      <c r="AK653" s="308"/>
      <c r="AL653" s="308"/>
      <c r="AM653" s="306"/>
      <c r="AN653" s="306"/>
      <c r="AO653" s="306"/>
      <c r="AP653" s="306"/>
      <c r="AQ653" s="306"/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6"/>
      <c r="BH653" s="311"/>
      <c r="BI653" s="311"/>
      <c r="BJ653" s="311"/>
      <c r="BK653" s="311"/>
      <c r="BN653" s="346" t="s">
        <v>591</v>
      </c>
      <c r="BO653" s="346"/>
      <c r="BP653" s="346"/>
      <c r="BQ653" s="346"/>
      <c r="BR653" s="346"/>
      <c r="BS653" s="346"/>
      <c r="BT653" s="347">
        <v>1</v>
      </c>
      <c r="BU653" s="347"/>
    </row>
    <row r="654" spans="1:73" s="250" customFormat="1" ht="6.75" customHeight="1">
      <c r="A654" s="268"/>
      <c r="B654" s="308" t="s">
        <v>549</v>
      </c>
      <c r="C654" s="308"/>
      <c r="D654" s="308"/>
      <c r="E654" s="308"/>
      <c r="F654" s="308"/>
      <c r="G654" s="308"/>
      <c r="H654" s="306">
        <v>0</v>
      </c>
      <c r="I654" s="306"/>
      <c r="J654" s="306"/>
      <c r="K654" s="306"/>
      <c r="L654" s="306"/>
      <c r="M654" s="306">
        <v>1014.3837731558518</v>
      </c>
      <c r="N654" s="306"/>
      <c r="O654" s="306"/>
      <c r="P654" s="306"/>
      <c r="Q654" s="306">
        <v>0</v>
      </c>
      <c r="R654" s="306"/>
      <c r="S654" s="306"/>
      <c r="T654" s="306"/>
      <c r="U654" s="306">
        <v>1014.3837731558518</v>
      </c>
      <c r="V654" s="306"/>
      <c r="W654" s="306"/>
      <c r="X654" s="306"/>
      <c r="Y654" s="306"/>
      <c r="Z654" s="306"/>
      <c r="AA654" s="311">
        <v>3.5447570755751001</v>
      </c>
      <c r="AB654" s="311"/>
      <c r="AC654" s="311"/>
      <c r="AF654" s="308" t="s">
        <v>549</v>
      </c>
      <c r="AG654" s="308"/>
      <c r="AH654" s="308"/>
      <c r="AI654" s="308"/>
      <c r="AJ654" s="308"/>
      <c r="AK654" s="308"/>
      <c r="AL654" s="308"/>
      <c r="AM654" s="306">
        <v>0</v>
      </c>
      <c r="AN654" s="306"/>
      <c r="AO654" s="306"/>
      <c r="AP654" s="306"/>
      <c r="AQ654" s="306"/>
      <c r="AR654" s="306"/>
      <c r="AS654" s="306">
        <v>-2180.8064451518198</v>
      </c>
      <c r="AT654" s="306"/>
      <c r="AU654" s="306"/>
      <c r="AV654" s="306"/>
      <c r="AW654" s="306">
        <v>0</v>
      </c>
      <c r="AX654" s="306"/>
      <c r="AY654" s="306"/>
      <c r="AZ654" s="306"/>
      <c r="BA654" s="306">
        <v>-2180.8064451518198</v>
      </c>
      <c r="BB654" s="306"/>
      <c r="BC654" s="306"/>
      <c r="BD654" s="306"/>
      <c r="BE654" s="306"/>
      <c r="BF654" s="306"/>
      <c r="BG654" s="306"/>
      <c r="BH654" s="311">
        <v>40.868236439728001</v>
      </c>
      <c r="BI654" s="311"/>
      <c r="BJ654" s="311"/>
      <c r="BK654" s="311"/>
      <c r="BN654" s="346"/>
      <c r="BO654" s="346"/>
      <c r="BP654" s="346"/>
      <c r="BQ654" s="346"/>
      <c r="BR654" s="346"/>
      <c r="BS654" s="346"/>
      <c r="BT654" s="347"/>
      <c r="BU654" s="347"/>
    </row>
    <row r="655" spans="1:73" s="250" customFormat="1" ht="1.5" customHeight="1">
      <c r="A655" s="268"/>
      <c r="B655" s="308"/>
      <c r="C655" s="308"/>
      <c r="D655" s="308"/>
      <c r="E655" s="308"/>
      <c r="F655" s="308"/>
      <c r="G655" s="308"/>
      <c r="H655" s="306"/>
      <c r="I655" s="306"/>
      <c r="J655" s="306"/>
      <c r="K655" s="306"/>
      <c r="L655" s="306"/>
      <c r="M655" s="306"/>
      <c r="N655" s="306"/>
      <c r="O655" s="306"/>
      <c r="P655" s="306"/>
      <c r="Q655" s="306"/>
      <c r="R655" s="306"/>
      <c r="S655" s="306"/>
      <c r="T655" s="306"/>
      <c r="U655" s="306"/>
      <c r="V655" s="306"/>
      <c r="W655" s="306"/>
      <c r="X655" s="306"/>
      <c r="Y655" s="306"/>
      <c r="Z655" s="306"/>
      <c r="AA655" s="311"/>
      <c r="AB655" s="311"/>
      <c r="AC655" s="311"/>
      <c r="AF655" s="308"/>
      <c r="AG655" s="308"/>
      <c r="AH655" s="308"/>
      <c r="AI655" s="308"/>
      <c r="AJ655" s="308"/>
      <c r="AK655" s="308"/>
      <c r="AL655" s="308"/>
      <c r="AM655" s="306"/>
      <c r="AN655" s="306"/>
      <c r="AO655" s="306"/>
      <c r="AP655" s="306"/>
      <c r="AQ655" s="306"/>
      <c r="AR655" s="306"/>
      <c r="AS655" s="306"/>
      <c r="AT655" s="306"/>
      <c r="AU655" s="306"/>
      <c r="AV655" s="306"/>
      <c r="AW655" s="306"/>
      <c r="AX655" s="306"/>
      <c r="AY655" s="306"/>
      <c r="AZ655" s="306"/>
      <c r="BA655" s="306"/>
      <c r="BB655" s="306"/>
      <c r="BC655" s="306"/>
      <c r="BD655" s="306"/>
      <c r="BE655" s="306"/>
      <c r="BF655" s="306"/>
      <c r="BG655" s="306"/>
      <c r="BH655" s="311"/>
      <c r="BI655" s="311"/>
      <c r="BJ655" s="311"/>
      <c r="BK655" s="311"/>
    </row>
    <row r="656" spans="1:73" s="250" customFormat="1" ht="6" customHeight="1">
      <c r="A656" s="268"/>
      <c r="B656" s="308" t="s">
        <v>592</v>
      </c>
      <c r="C656" s="308"/>
      <c r="D656" s="308"/>
      <c r="E656" s="308"/>
      <c r="F656" s="308"/>
      <c r="G656" s="308"/>
      <c r="H656" s="306">
        <v>0</v>
      </c>
      <c r="I656" s="306"/>
      <c r="J656" s="306"/>
      <c r="K656" s="306"/>
      <c r="L656" s="306"/>
      <c r="M656" s="306">
        <v>0</v>
      </c>
      <c r="N656" s="306"/>
      <c r="O656" s="306"/>
      <c r="P656" s="306"/>
      <c r="Q656" s="306">
        <v>0</v>
      </c>
      <c r="R656" s="306"/>
      <c r="S656" s="306"/>
      <c r="T656" s="306"/>
      <c r="U656" s="306">
        <v>0</v>
      </c>
      <c r="V656" s="306"/>
      <c r="W656" s="306"/>
      <c r="X656" s="306"/>
      <c r="Y656" s="306"/>
      <c r="Z656" s="306"/>
      <c r="AA656" s="311">
        <v>0</v>
      </c>
      <c r="AB656" s="311"/>
      <c r="AC656" s="311"/>
      <c r="AF656" s="308" t="s">
        <v>592</v>
      </c>
      <c r="AG656" s="308"/>
      <c r="AH656" s="308"/>
      <c r="AI656" s="308"/>
      <c r="AJ656" s="308"/>
      <c r="AK656" s="308"/>
      <c r="AL656" s="308"/>
      <c r="AM656" s="306">
        <v>0</v>
      </c>
      <c r="AN656" s="306"/>
      <c r="AO656" s="306"/>
      <c r="AP656" s="306"/>
      <c r="AQ656" s="306"/>
      <c r="AR656" s="306"/>
      <c r="AS656" s="306">
        <v>0</v>
      </c>
      <c r="AT656" s="306"/>
      <c r="AU656" s="306"/>
      <c r="AV656" s="306"/>
      <c r="AW656" s="306">
        <v>0</v>
      </c>
      <c r="AX656" s="306"/>
      <c r="AY656" s="306"/>
      <c r="AZ656" s="306"/>
      <c r="BA656" s="306">
        <v>0</v>
      </c>
      <c r="BB656" s="306"/>
      <c r="BC656" s="306"/>
      <c r="BD656" s="306"/>
      <c r="BE656" s="306"/>
      <c r="BF656" s="306"/>
      <c r="BG656" s="306"/>
      <c r="BH656" s="311">
        <v>0</v>
      </c>
      <c r="BI656" s="311"/>
      <c r="BJ656" s="311"/>
      <c r="BK656" s="311"/>
    </row>
    <row r="657" spans="1:73" s="250" customFormat="1" ht="1.5" customHeight="1">
      <c r="A657" s="268"/>
      <c r="B657" s="308"/>
      <c r="C657" s="308"/>
      <c r="D657" s="308"/>
      <c r="E657" s="308"/>
      <c r="F657" s="308"/>
      <c r="G657" s="308"/>
      <c r="H657" s="306"/>
      <c r="I657" s="306"/>
      <c r="J657" s="306"/>
      <c r="K657" s="306"/>
      <c r="L657" s="306"/>
      <c r="M657" s="306"/>
      <c r="N657" s="306"/>
      <c r="O657" s="306"/>
      <c r="P657" s="306"/>
      <c r="Q657" s="306"/>
      <c r="R657" s="306"/>
      <c r="S657" s="306"/>
      <c r="T657" s="306"/>
      <c r="U657" s="306"/>
      <c r="V657" s="306"/>
      <c r="W657" s="306"/>
      <c r="X657" s="306"/>
      <c r="Y657" s="306"/>
      <c r="Z657" s="306"/>
      <c r="AA657" s="311"/>
      <c r="AB657" s="311"/>
      <c r="AC657" s="311"/>
      <c r="AF657" s="308"/>
      <c r="AG657" s="308"/>
      <c r="AH657" s="308"/>
      <c r="AI657" s="308"/>
      <c r="AJ657" s="308"/>
      <c r="AK657" s="308"/>
      <c r="AL657" s="308"/>
      <c r="AM657" s="306"/>
      <c r="AN657" s="306"/>
      <c r="AO657" s="306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6"/>
      <c r="BH657" s="311"/>
      <c r="BI657" s="311"/>
      <c r="BJ657" s="311"/>
      <c r="BK657" s="311"/>
      <c r="BN657" s="320" t="s">
        <v>593</v>
      </c>
      <c r="BO657" s="320"/>
      <c r="BP657" s="320"/>
      <c r="BQ657" s="320"/>
      <c r="BR657" s="320"/>
      <c r="BS657" s="320"/>
      <c r="BT657" s="320"/>
      <c r="BU657" s="320"/>
    </row>
    <row r="658" spans="1:73" s="250" customFormat="1" ht="8.25" customHeight="1">
      <c r="A658" s="268"/>
      <c r="B658" s="308" t="s">
        <v>594</v>
      </c>
      <c r="C658" s="308"/>
      <c r="D658" s="308"/>
      <c r="E658" s="308"/>
      <c r="F658" s="308"/>
      <c r="G658" s="308"/>
      <c r="H658" s="306">
        <v>0</v>
      </c>
      <c r="I658" s="306"/>
      <c r="J658" s="306"/>
      <c r="K658" s="306"/>
      <c r="L658" s="306"/>
      <c r="M658" s="306">
        <v>0</v>
      </c>
      <c r="N658" s="306"/>
      <c r="O658" s="306"/>
      <c r="P658" s="306"/>
      <c r="Q658" s="306">
        <v>0</v>
      </c>
      <c r="R658" s="306"/>
      <c r="S658" s="306"/>
      <c r="T658" s="306"/>
      <c r="U658" s="306">
        <v>0</v>
      </c>
      <c r="V658" s="306"/>
      <c r="W658" s="306"/>
      <c r="X658" s="306"/>
      <c r="Y658" s="306"/>
      <c r="Z658" s="306"/>
      <c r="AA658" s="311">
        <v>0</v>
      </c>
      <c r="AB658" s="311"/>
      <c r="AC658" s="311"/>
      <c r="AF658" s="308" t="s">
        <v>594</v>
      </c>
      <c r="AG658" s="308"/>
      <c r="AH658" s="308"/>
      <c r="AI658" s="308"/>
      <c r="AJ658" s="308"/>
      <c r="AK658" s="308"/>
      <c r="AL658" s="308"/>
      <c r="AM658" s="306">
        <v>0</v>
      </c>
      <c r="AN658" s="306"/>
      <c r="AO658" s="306"/>
      <c r="AP658" s="306"/>
      <c r="AQ658" s="306"/>
      <c r="AR658" s="306"/>
      <c r="AS658" s="306">
        <v>0</v>
      </c>
      <c r="AT658" s="306"/>
      <c r="AU658" s="306"/>
      <c r="AV658" s="306"/>
      <c r="AW658" s="306">
        <v>0</v>
      </c>
      <c r="AX658" s="306"/>
      <c r="AY658" s="306"/>
      <c r="AZ658" s="306"/>
      <c r="BA658" s="306">
        <v>0</v>
      </c>
      <c r="BB658" s="306"/>
      <c r="BC658" s="306"/>
      <c r="BD658" s="306"/>
      <c r="BE658" s="306"/>
      <c r="BF658" s="306"/>
      <c r="BG658" s="306"/>
      <c r="BH658" s="311">
        <v>0</v>
      </c>
      <c r="BI658" s="311"/>
      <c r="BJ658" s="311"/>
      <c r="BK658" s="311"/>
      <c r="BN658" s="320"/>
      <c r="BO658" s="320"/>
      <c r="BP658" s="320"/>
      <c r="BQ658" s="320"/>
      <c r="BR658" s="320"/>
      <c r="BS658" s="320"/>
      <c r="BT658" s="320"/>
      <c r="BU658" s="320"/>
    </row>
    <row r="659" spans="1:73" s="250" customFormat="1" ht="2.25" customHeight="1">
      <c r="A659" s="268"/>
      <c r="B659" s="308" t="s">
        <v>595</v>
      </c>
      <c r="C659" s="308"/>
      <c r="D659" s="308"/>
      <c r="E659" s="308"/>
      <c r="F659" s="308"/>
      <c r="G659" s="308"/>
      <c r="H659" s="306">
        <v>0</v>
      </c>
      <c r="I659" s="306"/>
      <c r="J659" s="306"/>
      <c r="K659" s="306"/>
      <c r="L659" s="306"/>
      <c r="M659" s="306">
        <v>-667.07410221420002</v>
      </c>
      <c r="N659" s="306"/>
      <c r="O659" s="306"/>
      <c r="P659" s="306"/>
      <c r="Q659" s="306">
        <v>0</v>
      </c>
      <c r="R659" s="306"/>
      <c r="S659" s="306"/>
      <c r="T659" s="306"/>
      <c r="U659" s="306">
        <v>-667.07410221420002</v>
      </c>
      <c r="V659" s="306"/>
      <c r="W659" s="306"/>
      <c r="X659" s="306"/>
      <c r="Y659" s="306"/>
      <c r="Z659" s="306"/>
      <c r="AA659" s="311">
        <v>-2.3310858339148499</v>
      </c>
      <c r="AB659" s="311"/>
      <c r="AC659" s="311"/>
      <c r="AF659" s="308" t="s">
        <v>595</v>
      </c>
      <c r="AG659" s="308"/>
      <c r="AH659" s="308"/>
      <c r="AI659" s="308"/>
      <c r="AJ659" s="308"/>
      <c r="AK659" s="308"/>
      <c r="AL659" s="308"/>
      <c r="AM659" s="306">
        <v>0</v>
      </c>
      <c r="AN659" s="306"/>
      <c r="AO659" s="306"/>
      <c r="AP659" s="306"/>
      <c r="AQ659" s="306"/>
      <c r="AR659" s="306"/>
      <c r="AS659" s="306">
        <v>27.671058993212</v>
      </c>
      <c r="AT659" s="306"/>
      <c r="AU659" s="306"/>
      <c r="AV659" s="306"/>
      <c r="AW659" s="306">
        <v>0</v>
      </c>
      <c r="AX659" s="306"/>
      <c r="AY659" s="306"/>
      <c r="AZ659" s="306"/>
      <c r="BA659" s="306">
        <v>27.671058993212</v>
      </c>
      <c r="BB659" s="306"/>
      <c r="BC659" s="306"/>
      <c r="BD659" s="306"/>
      <c r="BE659" s="306"/>
      <c r="BF659" s="306"/>
      <c r="BG659" s="306"/>
      <c r="BH659" s="311">
        <v>-0.51855467686565904</v>
      </c>
      <c r="BI659" s="311"/>
      <c r="BJ659" s="311"/>
      <c r="BK659" s="311"/>
      <c r="BN659" s="320"/>
      <c r="BO659" s="320"/>
      <c r="BP659" s="320"/>
      <c r="BQ659" s="320"/>
      <c r="BR659" s="320"/>
      <c r="BS659" s="320"/>
      <c r="BT659" s="320"/>
      <c r="BU659" s="320"/>
    </row>
    <row r="660" spans="1:73" s="250" customFormat="1" ht="6" customHeight="1">
      <c r="A660" s="268"/>
      <c r="B660" s="308"/>
      <c r="C660" s="308"/>
      <c r="D660" s="308"/>
      <c r="E660" s="308"/>
      <c r="F660" s="308"/>
      <c r="G660" s="308"/>
      <c r="H660" s="306"/>
      <c r="I660" s="306"/>
      <c r="J660" s="306"/>
      <c r="K660" s="306"/>
      <c r="L660" s="306"/>
      <c r="M660" s="306"/>
      <c r="N660" s="306"/>
      <c r="O660" s="306"/>
      <c r="P660" s="306"/>
      <c r="Q660" s="306"/>
      <c r="R660" s="306"/>
      <c r="S660" s="306"/>
      <c r="T660" s="306"/>
      <c r="U660" s="306"/>
      <c r="V660" s="306"/>
      <c r="W660" s="306"/>
      <c r="X660" s="306"/>
      <c r="Y660" s="306"/>
      <c r="Z660" s="306"/>
      <c r="AA660" s="311"/>
      <c r="AB660" s="311"/>
      <c r="AC660" s="311"/>
      <c r="AF660" s="308"/>
      <c r="AG660" s="308"/>
      <c r="AH660" s="308"/>
      <c r="AI660" s="308"/>
      <c r="AJ660" s="308"/>
      <c r="AK660" s="308"/>
      <c r="AL660" s="308"/>
      <c r="AM660" s="306"/>
      <c r="AN660" s="306"/>
      <c r="AO660" s="306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6"/>
      <c r="BH660" s="311"/>
      <c r="BI660" s="311"/>
      <c r="BJ660" s="311"/>
      <c r="BK660" s="311"/>
      <c r="BN660" s="334" t="s">
        <v>575</v>
      </c>
      <c r="BO660" s="334"/>
      <c r="BP660" s="334"/>
      <c r="BQ660" s="334"/>
      <c r="BR660" s="334"/>
      <c r="BS660" s="337">
        <v>1623.3755844570314</v>
      </c>
      <c r="BT660" s="337"/>
      <c r="BU660" s="337"/>
    </row>
    <row r="661" spans="1:73" s="250" customFormat="1" ht="2.25" customHeight="1">
      <c r="A661" s="268"/>
      <c r="B661" s="308" t="s">
        <v>596</v>
      </c>
      <c r="C661" s="308"/>
      <c r="D661" s="308"/>
      <c r="E661" s="308"/>
      <c r="F661" s="308"/>
      <c r="G661" s="308"/>
      <c r="H661" s="306">
        <v>0</v>
      </c>
      <c r="I661" s="306"/>
      <c r="J661" s="306"/>
      <c r="K661" s="306"/>
      <c r="L661" s="306"/>
      <c r="M661" s="306">
        <v>0</v>
      </c>
      <c r="N661" s="306"/>
      <c r="O661" s="306"/>
      <c r="P661" s="306"/>
      <c r="Q661" s="306">
        <v>0</v>
      </c>
      <c r="R661" s="306"/>
      <c r="S661" s="306"/>
      <c r="T661" s="306"/>
      <c r="U661" s="306">
        <v>0</v>
      </c>
      <c r="V661" s="306"/>
      <c r="W661" s="306"/>
      <c r="X661" s="306"/>
      <c r="Y661" s="306"/>
      <c r="Z661" s="306"/>
      <c r="AA661" s="311">
        <v>0</v>
      </c>
      <c r="AB661" s="311"/>
      <c r="AC661" s="311"/>
      <c r="AF661" s="308" t="s">
        <v>596</v>
      </c>
      <c r="AG661" s="308"/>
      <c r="AH661" s="308"/>
      <c r="AI661" s="308"/>
      <c r="AJ661" s="308"/>
      <c r="AK661" s="308"/>
      <c r="AL661" s="308"/>
      <c r="AM661" s="306">
        <v>0</v>
      </c>
      <c r="AN661" s="306"/>
      <c r="AO661" s="306"/>
      <c r="AP661" s="306"/>
      <c r="AQ661" s="306"/>
      <c r="AR661" s="306"/>
      <c r="AS661" s="306">
        <v>0</v>
      </c>
      <c r="AT661" s="306"/>
      <c r="AU661" s="306"/>
      <c r="AV661" s="306"/>
      <c r="AW661" s="306">
        <v>0</v>
      </c>
      <c r="AX661" s="306"/>
      <c r="AY661" s="306"/>
      <c r="AZ661" s="306"/>
      <c r="BA661" s="306">
        <v>0</v>
      </c>
      <c r="BB661" s="306"/>
      <c r="BC661" s="306"/>
      <c r="BD661" s="306"/>
      <c r="BE661" s="306"/>
      <c r="BF661" s="306"/>
      <c r="BG661" s="306"/>
      <c r="BH661" s="311">
        <v>0</v>
      </c>
      <c r="BI661" s="311"/>
      <c r="BJ661" s="311"/>
      <c r="BK661" s="311"/>
      <c r="BN661" s="334"/>
      <c r="BO661" s="334"/>
      <c r="BP661" s="334"/>
      <c r="BQ661" s="334"/>
      <c r="BR661" s="334"/>
      <c r="BS661" s="337"/>
      <c r="BT661" s="337"/>
      <c r="BU661" s="337"/>
    </row>
    <row r="662" spans="1:73" s="250" customFormat="1" ht="5.25" customHeight="1">
      <c r="A662" s="268"/>
      <c r="B662" s="308"/>
      <c r="C662" s="308"/>
      <c r="D662" s="308"/>
      <c r="E662" s="308"/>
      <c r="F662" s="308"/>
      <c r="G662" s="308"/>
      <c r="H662" s="306"/>
      <c r="I662" s="306"/>
      <c r="J662" s="306"/>
      <c r="K662" s="306"/>
      <c r="L662" s="306"/>
      <c r="M662" s="306"/>
      <c r="N662" s="306"/>
      <c r="O662" s="306"/>
      <c r="P662" s="306"/>
      <c r="Q662" s="306"/>
      <c r="R662" s="306"/>
      <c r="S662" s="306"/>
      <c r="T662" s="306"/>
      <c r="U662" s="306"/>
      <c r="V662" s="306"/>
      <c r="W662" s="306"/>
      <c r="X662" s="306"/>
      <c r="Y662" s="306"/>
      <c r="Z662" s="306"/>
      <c r="AA662" s="311"/>
      <c r="AB662" s="311"/>
      <c r="AC662" s="311"/>
      <c r="AF662" s="308"/>
      <c r="AG662" s="308"/>
      <c r="AH662" s="308"/>
      <c r="AI662" s="308"/>
      <c r="AJ662" s="308"/>
      <c r="AK662" s="308"/>
      <c r="AL662" s="308"/>
      <c r="AM662" s="306"/>
      <c r="AN662" s="306"/>
      <c r="AO662" s="306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/>
      <c r="AZ662" s="306"/>
      <c r="BA662" s="306"/>
      <c r="BB662" s="306"/>
      <c r="BC662" s="306"/>
      <c r="BD662" s="306"/>
      <c r="BE662" s="306"/>
      <c r="BF662" s="306"/>
      <c r="BG662" s="306"/>
      <c r="BH662" s="311"/>
      <c r="BI662" s="311"/>
      <c r="BJ662" s="311"/>
      <c r="BK662" s="311"/>
      <c r="BN662" s="334" t="s">
        <v>597</v>
      </c>
      <c r="BO662" s="334"/>
      <c r="BP662" s="334"/>
      <c r="BQ662" s="334"/>
      <c r="BR662" s="334"/>
      <c r="BS662" s="336">
        <v>25.000064174031301</v>
      </c>
      <c r="BT662" s="336"/>
      <c r="BU662" s="336"/>
    </row>
    <row r="663" spans="1:73" s="250" customFormat="1" ht="4.5" customHeight="1">
      <c r="A663" s="268"/>
      <c r="B663" s="308" t="s">
        <v>598</v>
      </c>
      <c r="C663" s="308"/>
      <c r="D663" s="308"/>
      <c r="E663" s="308"/>
      <c r="F663" s="308"/>
      <c r="G663" s="308"/>
      <c r="H663" s="306">
        <v>0</v>
      </c>
      <c r="I663" s="306"/>
      <c r="J663" s="306"/>
      <c r="K663" s="306"/>
      <c r="L663" s="306"/>
      <c r="M663" s="306">
        <v>0</v>
      </c>
      <c r="N663" s="306"/>
      <c r="O663" s="306"/>
      <c r="P663" s="306"/>
      <c r="Q663" s="306">
        <v>0</v>
      </c>
      <c r="R663" s="306"/>
      <c r="S663" s="306"/>
      <c r="T663" s="306"/>
      <c r="U663" s="306">
        <v>0</v>
      </c>
      <c r="V663" s="306"/>
      <c r="W663" s="306"/>
      <c r="X663" s="306"/>
      <c r="Y663" s="306"/>
      <c r="Z663" s="306"/>
      <c r="AA663" s="311">
        <v>0</v>
      </c>
      <c r="AB663" s="311"/>
      <c r="AC663" s="311"/>
      <c r="AF663" s="308" t="s">
        <v>598</v>
      </c>
      <c r="AG663" s="308"/>
      <c r="AH663" s="308"/>
      <c r="AI663" s="308"/>
      <c r="AJ663" s="308"/>
      <c r="AK663" s="308"/>
      <c r="AL663" s="308"/>
      <c r="AM663" s="306">
        <v>0</v>
      </c>
      <c r="AN663" s="306"/>
      <c r="AO663" s="306"/>
      <c r="AP663" s="306"/>
      <c r="AQ663" s="306"/>
      <c r="AR663" s="306"/>
      <c r="AS663" s="306">
        <v>0</v>
      </c>
      <c r="AT663" s="306"/>
      <c r="AU663" s="306"/>
      <c r="AV663" s="306"/>
      <c r="AW663" s="306">
        <v>0</v>
      </c>
      <c r="AX663" s="306"/>
      <c r="AY663" s="306"/>
      <c r="AZ663" s="306"/>
      <c r="BA663" s="306">
        <v>0</v>
      </c>
      <c r="BB663" s="306"/>
      <c r="BC663" s="306"/>
      <c r="BD663" s="306"/>
      <c r="BE663" s="306"/>
      <c r="BF663" s="306"/>
      <c r="BG663" s="306"/>
      <c r="BH663" s="311">
        <v>0</v>
      </c>
      <c r="BI663" s="311"/>
      <c r="BJ663" s="311"/>
      <c r="BK663" s="311"/>
      <c r="BN663" s="334"/>
      <c r="BO663" s="334"/>
      <c r="BP663" s="334"/>
      <c r="BQ663" s="334"/>
      <c r="BR663" s="334"/>
      <c r="BS663" s="336"/>
      <c r="BT663" s="336"/>
      <c r="BU663" s="336"/>
    </row>
    <row r="664" spans="1:73" s="250" customFormat="1" ht="3.75" customHeight="1">
      <c r="A664" s="268"/>
      <c r="B664" s="308"/>
      <c r="C664" s="308"/>
      <c r="D664" s="308"/>
      <c r="E664" s="308"/>
      <c r="F664" s="308"/>
      <c r="G664" s="308"/>
      <c r="H664" s="306"/>
      <c r="I664" s="306"/>
      <c r="J664" s="306"/>
      <c r="K664" s="306"/>
      <c r="L664" s="306"/>
      <c r="M664" s="306"/>
      <c r="N664" s="306"/>
      <c r="O664" s="306"/>
      <c r="P664" s="306"/>
      <c r="Q664" s="306"/>
      <c r="R664" s="306"/>
      <c r="S664" s="306"/>
      <c r="T664" s="306"/>
      <c r="U664" s="306"/>
      <c r="V664" s="306"/>
      <c r="W664" s="306"/>
      <c r="X664" s="306"/>
      <c r="Y664" s="306"/>
      <c r="Z664" s="306"/>
      <c r="AA664" s="311"/>
      <c r="AB664" s="311"/>
      <c r="AC664" s="311"/>
      <c r="AF664" s="308"/>
      <c r="AG664" s="308"/>
      <c r="AH664" s="308"/>
      <c r="AI664" s="308"/>
      <c r="AJ664" s="308"/>
      <c r="AK664" s="308"/>
      <c r="AL664" s="308"/>
      <c r="AM664" s="306"/>
      <c r="AN664" s="306"/>
      <c r="AO664" s="306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/>
      <c r="BD664" s="306"/>
      <c r="BE664" s="306"/>
      <c r="BF664" s="306"/>
      <c r="BG664" s="306"/>
      <c r="BH664" s="311"/>
      <c r="BI664" s="311"/>
      <c r="BJ664" s="311"/>
      <c r="BK664" s="311"/>
      <c r="BN664" s="334" t="s">
        <v>581</v>
      </c>
      <c r="BO664" s="334"/>
      <c r="BP664" s="334"/>
      <c r="BQ664" s="334"/>
      <c r="BR664" s="334"/>
      <c r="BS664" s="337">
        <v>0</v>
      </c>
      <c r="BT664" s="337"/>
      <c r="BU664" s="337"/>
    </row>
    <row r="665" spans="1:73" s="250" customFormat="1" ht="4.5" customHeight="1">
      <c r="A665" s="268"/>
      <c r="B665" s="308" t="s">
        <v>599</v>
      </c>
      <c r="C665" s="308"/>
      <c r="D665" s="308"/>
      <c r="E665" s="308"/>
      <c r="F665" s="308"/>
      <c r="G665" s="308"/>
      <c r="H665" s="306">
        <v>0</v>
      </c>
      <c r="I665" s="306"/>
      <c r="J665" s="306"/>
      <c r="K665" s="306"/>
      <c r="L665" s="306"/>
      <c r="M665" s="306">
        <v>-448.14550970273996</v>
      </c>
      <c r="N665" s="306"/>
      <c r="O665" s="306"/>
      <c r="P665" s="306"/>
      <c r="Q665" s="306">
        <v>0</v>
      </c>
      <c r="R665" s="306"/>
      <c r="S665" s="306"/>
      <c r="T665" s="306"/>
      <c r="U665" s="306">
        <v>-448.14550970273996</v>
      </c>
      <c r="V665" s="306"/>
      <c r="W665" s="306"/>
      <c r="X665" s="306"/>
      <c r="Y665" s="306"/>
      <c r="Z665" s="306"/>
      <c r="AA665" s="311">
        <v>-1.56604138240876</v>
      </c>
      <c r="AB665" s="311"/>
      <c r="AC665" s="311"/>
      <c r="AF665" s="308" t="s">
        <v>599</v>
      </c>
      <c r="AG665" s="308"/>
      <c r="AH665" s="308"/>
      <c r="AI665" s="308"/>
      <c r="AJ665" s="308"/>
      <c r="AK665" s="308"/>
      <c r="AL665" s="308"/>
      <c r="AM665" s="306">
        <v>0</v>
      </c>
      <c r="AN665" s="306"/>
      <c r="AO665" s="306"/>
      <c r="AP665" s="306"/>
      <c r="AQ665" s="306"/>
      <c r="AR665" s="306"/>
      <c r="AS665" s="306">
        <v>-61.842036943620002</v>
      </c>
      <c r="AT665" s="306"/>
      <c r="AU665" s="306"/>
      <c r="AV665" s="306"/>
      <c r="AW665" s="306">
        <v>0</v>
      </c>
      <c r="AX665" s="306"/>
      <c r="AY665" s="306"/>
      <c r="AZ665" s="306"/>
      <c r="BA665" s="306">
        <v>-61.842036943620002</v>
      </c>
      <c r="BB665" s="306"/>
      <c r="BC665" s="306"/>
      <c r="BD665" s="306"/>
      <c r="BE665" s="306"/>
      <c r="BF665" s="306"/>
      <c r="BG665" s="306"/>
      <c r="BH665" s="311">
        <v>1.1589176074497101</v>
      </c>
      <c r="BI665" s="311"/>
      <c r="BJ665" s="311"/>
      <c r="BK665" s="311"/>
      <c r="BN665" s="334"/>
      <c r="BO665" s="334"/>
      <c r="BP665" s="334"/>
      <c r="BQ665" s="334"/>
      <c r="BR665" s="334"/>
      <c r="BS665" s="337"/>
      <c r="BT665" s="337"/>
      <c r="BU665" s="337"/>
    </row>
    <row r="666" spans="1:73" s="250" customFormat="1" ht="2.25" customHeight="1">
      <c r="A666" s="268"/>
      <c r="B666" s="308"/>
      <c r="C666" s="308"/>
      <c r="D666" s="308"/>
      <c r="E666" s="308"/>
      <c r="F666" s="308"/>
      <c r="G666" s="308"/>
      <c r="H666" s="306"/>
      <c r="I666" s="306"/>
      <c r="J666" s="306"/>
      <c r="K666" s="306"/>
      <c r="L666" s="306"/>
      <c r="M666" s="306"/>
      <c r="N666" s="306"/>
      <c r="O666" s="306"/>
      <c r="P666" s="306"/>
      <c r="Q666" s="306"/>
      <c r="R666" s="306"/>
      <c r="S666" s="306"/>
      <c r="T666" s="306"/>
      <c r="U666" s="306"/>
      <c r="V666" s="306"/>
      <c r="W666" s="306"/>
      <c r="X666" s="306"/>
      <c r="Y666" s="306"/>
      <c r="Z666" s="306"/>
      <c r="AA666" s="311"/>
      <c r="AB666" s="311"/>
      <c r="AC666" s="311"/>
      <c r="AF666" s="308"/>
      <c r="AG666" s="308"/>
      <c r="AH666" s="308"/>
      <c r="AI666" s="308"/>
      <c r="AJ666" s="308"/>
      <c r="AK666" s="308"/>
      <c r="AL666" s="308"/>
      <c r="AM666" s="306"/>
      <c r="AN666" s="306"/>
      <c r="AO666" s="306"/>
      <c r="AP666" s="306"/>
      <c r="AQ666" s="306"/>
      <c r="AR666" s="306"/>
      <c r="AS666" s="306"/>
      <c r="AT666" s="306"/>
      <c r="AU666" s="306"/>
      <c r="AV666" s="306"/>
      <c r="AW666" s="306"/>
      <c r="AX666" s="306"/>
      <c r="AY666" s="306"/>
      <c r="AZ666" s="306"/>
      <c r="BA666" s="306"/>
      <c r="BB666" s="306"/>
      <c r="BC666" s="306"/>
      <c r="BD666" s="306"/>
      <c r="BE666" s="306"/>
      <c r="BF666" s="306"/>
      <c r="BG666" s="306"/>
      <c r="BH666" s="311"/>
      <c r="BI666" s="311"/>
      <c r="BJ666" s="311"/>
      <c r="BK666" s="311"/>
      <c r="BS666" s="337"/>
      <c r="BT666" s="337"/>
      <c r="BU666" s="337"/>
    </row>
    <row r="667" spans="1:73" s="250" customFormat="1" ht="0.75" customHeight="1">
      <c r="A667" s="268"/>
      <c r="B667" s="308"/>
      <c r="C667" s="308"/>
      <c r="D667" s="308"/>
      <c r="E667" s="308"/>
      <c r="F667" s="308"/>
      <c r="G667" s="308"/>
      <c r="H667" s="306"/>
      <c r="I667" s="306"/>
      <c r="J667" s="306"/>
      <c r="K667" s="306"/>
      <c r="L667" s="306"/>
      <c r="M667" s="306"/>
      <c r="N667" s="306"/>
      <c r="O667" s="306"/>
      <c r="P667" s="306"/>
      <c r="Q667" s="306"/>
      <c r="R667" s="306"/>
      <c r="S667" s="306"/>
      <c r="T667" s="306"/>
      <c r="U667" s="306"/>
      <c r="V667" s="306"/>
      <c r="W667" s="306"/>
      <c r="X667" s="306"/>
      <c r="Y667" s="306"/>
      <c r="Z667" s="306"/>
      <c r="AA667" s="311"/>
      <c r="AB667" s="311"/>
      <c r="AC667" s="311"/>
      <c r="AF667" s="308"/>
      <c r="AG667" s="308"/>
      <c r="AH667" s="308"/>
      <c r="AI667" s="308"/>
      <c r="AJ667" s="308"/>
      <c r="AK667" s="308"/>
      <c r="AL667" s="308"/>
      <c r="AM667" s="306"/>
      <c r="AN667" s="306"/>
      <c r="AO667" s="306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/>
      <c r="BF667" s="306"/>
      <c r="BG667" s="306"/>
      <c r="BH667" s="311"/>
      <c r="BI667" s="311"/>
      <c r="BJ667" s="311"/>
      <c r="BK667" s="311"/>
      <c r="BN667" s="334" t="s">
        <v>583</v>
      </c>
      <c r="BO667" s="334"/>
      <c r="BP667" s="334"/>
      <c r="BQ667" s="334"/>
      <c r="BR667" s="334"/>
      <c r="BS667" s="337">
        <v>865.79974667578119</v>
      </c>
      <c r="BT667" s="337"/>
      <c r="BU667" s="337"/>
    </row>
    <row r="668" spans="1:73" s="250" customFormat="1" ht="7.5" customHeight="1">
      <c r="A668" s="268"/>
      <c r="B668" s="308" t="s">
        <v>600</v>
      </c>
      <c r="C668" s="308"/>
      <c r="D668" s="308"/>
      <c r="E668" s="308"/>
      <c r="F668" s="308"/>
      <c r="G668" s="308"/>
      <c r="H668" s="306">
        <v>0</v>
      </c>
      <c r="I668" s="306"/>
      <c r="J668" s="306"/>
      <c r="K668" s="306"/>
      <c r="L668" s="306"/>
      <c r="M668" s="306">
        <v>0</v>
      </c>
      <c r="N668" s="306"/>
      <c r="O668" s="306"/>
      <c r="P668" s="306"/>
      <c r="Q668" s="306">
        <v>0</v>
      </c>
      <c r="R668" s="306"/>
      <c r="S668" s="306"/>
      <c r="T668" s="306"/>
      <c r="U668" s="306">
        <v>0</v>
      </c>
      <c r="V668" s="306"/>
      <c r="W668" s="306"/>
      <c r="X668" s="306"/>
      <c r="Y668" s="306"/>
      <c r="Z668" s="306"/>
      <c r="AA668" s="311">
        <v>0</v>
      </c>
      <c r="AB668" s="311"/>
      <c r="AC668" s="311"/>
      <c r="AF668" s="308" t="s">
        <v>600</v>
      </c>
      <c r="AG668" s="308"/>
      <c r="AH668" s="308"/>
      <c r="AI668" s="308"/>
      <c r="AJ668" s="308"/>
      <c r="AK668" s="308"/>
      <c r="AL668" s="308"/>
      <c r="AM668" s="306">
        <v>0</v>
      </c>
      <c r="AN668" s="306"/>
      <c r="AO668" s="306"/>
      <c r="AP668" s="306"/>
      <c r="AQ668" s="306"/>
      <c r="AR668" s="306"/>
      <c r="AS668" s="306">
        <v>0</v>
      </c>
      <c r="AT668" s="306"/>
      <c r="AU668" s="306"/>
      <c r="AV668" s="306"/>
      <c r="AW668" s="306">
        <v>0</v>
      </c>
      <c r="AX668" s="306"/>
      <c r="AY668" s="306"/>
      <c r="AZ668" s="306"/>
      <c r="BA668" s="306">
        <v>0</v>
      </c>
      <c r="BB668" s="306"/>
      <c r="BC668" s="306"/>
      <c r="BD668" s="306"/>
      <c r="BE668" s="306"/>
      <c r="BF668" s="306"/>
      <c r="BG668" s="306"/>
      <c r="BH668" s="311">
        <v>0</v>
      </c>
      <c r="BI668" s="311"/>
      <c r="BJ668" s="311"/>
      <c r="BK668" s="311"/>
      <c r="BN668" s="334"/>
      <c r="BO668" s="334"/>
      <c r="BP668" s="334"/>
      <c r="BQ668" s="334"/>
      <c r="BR668" s="334"/>
      <c r="BS668" s="337"/>
      <c r="BT668" s="337"/>
      <c r="BU668" s="337"/>
    </row>
    <row r="669" spans="1:73" s="250" customFormat="1" ht="8.25" customHeight="1">
      <c r="A669" s="268"/>
      <c r="B669" s="308" t="s">
        <v>541</v>
      </c>
      <c r="C669" s="308"/>
      <c r="D669" s="308"/>
      <c r="E669" s="308"/>
      <c r="F669" s="308"/>
      <c r="G669" s="308"/>
      <c r="H669" s="306">
        <v>320.39631220095998</v>
      </c>
      <c r="I669" s="306"/>
      <c r="J669" s="306"/>
      <c r="K669" s="306"/>
      <c r="L669" s="306"/>
      <c r="M669" s="306">
        <v>0</v>
      </c>
      <c r="N669" s="306"/>
      <c r="O669" s="306"/>
      <c r="P669" s="306"/>
      <c r="Q669" s="306">
        <v>371.55361886790996</v>
      </c>
      <c r="R669" s="306"/>
      <c r="S669" s="306"/>
      <c r="T669" s="306"/>
      <c r="U669" s="306">
        <v>691.94993106886989</v>
      </c>
      <c r="V669" s="306"/>
      <c r="W669" s="306"/>
      <c r="X669" s="306"/>
      <c r="Y669" s="306"/>
      <c r="Z669" s="306"/>
      <c r="AA669" s="311">
        <v>2.4180142457022802</v>
      </c>
      <c r="AB669" s="311"/>
      <c r="AC669" s="311"/>
      <c r="AF669" s="308" t="s">
        <v>541</v>
      </c>
      <c r="AG669" s="308"/>
      <c r="AH669" s="308"/>
      <c r="AI669" s="308"/>
      <c r="AJ669" s="308"/>
      <c r="AK669" s="308"/>
      <c r="AL669" s="308"/>
      <c r="AM669" s="306">
        <v>-1801.7645906328401</v>
      </c>
      <c r="AN669" s="306"/>
      <c r="AO669" s="306"/>
      <c r="AP669" s="306"/>
      <c r="AQ669" s="306"/>
      <c r="AR669" s="306"/>
      <c r="AS669" s="306">
        <v>0</v>
      </c>
      <c r="AT669" s="306"/>
      <c r="AU669" s="306"/>
      <c r="AV669" s="306"/>
      <c r="AW669" s="306">
        <v>0</v>
      </c>
      <c r="AX669" s="306"/>
      <c r="AY669" s="306"/>
      <c r="AZ669" s="306"/>
      <c r="BA669" s="306">
        <v>-1833.13101306062</v>
      </c>
      <c r="BB669" s="306"/>
      <c r="BC669" s="306"/>
      <c r="BD669" s="306"/>
      <c r="BE669" s="306"/>
      <c r="BF669" s="306"/>
      <c r="BG669" s="306"/>
      <c r="BH669" s="311">
        <v>34.352811013241499</v>
      </c>
      <c r="BI669" s="311"/>
      <c r="BJ669" s="311"/>
      <c r="BK669" s="311"/>
      <c r="BN669" s="314" t="s">
        <v>585</v>
      </c>
      <c r="BO669" s="314"/>
      <c r="BP669" s="314"/>
      <c r="BQ669" s="314"/>
      <c r="BR669" s="314"/>
      <c r="BS669" s="314"/>
      <c r="BT669" s="340">
        <v>863.02379833580028</v>
      </c>
      <c r="BU669" s="340"/>
    </row>
    <row r="670" spans="1:73" s="250" customFormat="1" ht="9" customHeight="1">
      <c r="A670" s="268"/>
      <c r="B670" s="325" t="s">
        <v>601</v>
      </c>
      <c r="C670" s="325"/>
      <c r="D670" s="325"/>
      <c r="E670" s="325"/>
      <c r="F670" s="325"/>
      <c r="G670" s="325"/>
      <c r="H670" s="322">
        <v>320.39631220095998</v>
      </c>
      <c r="I670" s="322"/>
      <c r="J670" s="322"/>
      <c r="K670" s="322"/>
      <c r="L670" s="322"/>
      <c r="M670" s="322">
        <v>2773.0138252899601</v>
      </c>
      <c r="N670" s="322"/>
      <c r="O670" s="322"/>
      <c r="P670" s="322"/>
      <c r="Q670" s="326">
        <v>371.55361886791002</v>
      </c>
      <c r="R670" s="326"/>
      <c r="S670" s="326"/>
      <c r="T670" s="326"/>
      <c r="U670" s="322">
        <v>3464.9637563588299</v>
      </c>
      <c r="V670" s="322"/>
      <c r="W670" s="322"/>
      <c r="X670" s="322"/>
      <c r="Y670" s="322"/>
      <c r="Z670" s="322"/>
      <c r="AA670" s="324" t="s">
        <v>0</v>
      </c>
      <c r="AB670" s="324"/>
      <c r="AC670" s="324"/>
      <c r="AF670" s="325" t="s">
        <v>601</v>
      </c>
      <c r="AG670" s="325"/>
      <c r="AH670" s="325"/>
      <c r="AI670" s="325"/>
      <c r="AJ670" s="325"/>
      <c r="AK670" s="325"/>
      <c r="AL670" s="325"/>
      <c r="AM670" s="322">
        <v>-1801.7645906328401</v>
      </c>
      <c r="AN670" s="322"/>
      <c r="AO670" s="322"/>
      <c r="AP670" s="322"/>
      <c r="AQ670" s="322"/>
      <c r="AR670" s="322"/>
      <c r="AS670" s="322">
        <v>-3887.8992929651281</v>
      </c>
      <c r="AT670" s="322"/>
      <c r="AU670" s="322"/>
      <c r="AV670" s="322"/>
      <c r="AW670" s="326">
        <v>0</v>
      </c>
      <c r="AX670" s="326"/>
      <c r="AY670" s="326"/>
      <c r="AZ670" s="326"/>
      <c r="BA670" s="322">
        <v>-5721.0303060257484</v>
      </c>
      <c r="BB670" s="322"/>
      <c r="BC670" s="322"/>
      <c r="BD670" s="322"/>
      <c r="BE670" s="322"/>
      <c r="BF670" s="322"/>
      <c r="BG670" s="322"/>
      <c r="BH670" s="324" t="s">
        <v>0</v>
      </c>
      <c r="BI670" s="324"/>
      <c r="BJ670" s="324"/>
      <c r="BK670" s="324"/>
      <c r="BN670" s="314" t="s">
        <v>586</v>
      </c>
      <c r="BO670" s="314"/>
      <c r="BP670" s="314"/>
      <c r="BQ670" s="314"/>
      <c r="BR670" s="314"/>
      <c r="BS670" s="314"/>
      <c r="BT670" s="341">
        <v>7.5000212100611803</v>
      </c>
      <c r="BU670" s="341"/>
    </row>
    <row r="671" spans="1:73" s="250" customFormat="1" ht="7.5" customHeight="1">
      <c r="A671" s="268"/>
      <c r="B671" s="308" t="s">
        <v>543</v>
      </c>
      <c r="C671" s="308"/>
      <c r="D671" s="308"/>
      <c r="E671" s="308"/>
      <c r="F671" s="308"/>
      <c r="G671" s="308"/>
      <c r="H671" s="306">
        <v>1050.000260706714</v>
      </c>
      <c r="I671" s="306"/>
      <c r="J671" s="306"/>
      <c r="K671" s="306"/>
      <c r="L671" s="306"/>
      <c r="M671" s="306">
        <v>1593.7331956561059</v>
      </c>
      <c r="N671" s="306"/>
      <c r="O671" s="306"/>
      <c r="P671" s="306"/>
      <c r="Q671" s="306">
        <v>2000.0004936595237</v>
      </c>
      <c r="R671" s="306"/>
      <c r="S671" s="306"/>
      <c r="T671" s="306"/>
      <c r="U671" s="306">
        <v>4643.7339500223434</v>
      </c>
      <c r="V671" s="306"/>
      <c r="W671" s="306"/>
      <c r="X671" s="306"/>
      <c r="Y671" s="306"/>
      <c r="Z671" s="306"/>
      <c r="AA671" s="307">
        <v>16.227496152879599</v>
      </c>
      <c r="AB671" s="307"/>
      <c r="AC671" s="307"/>
      <c r="AF671" s="308" t="s">
        <v>543</v>
      </c>
      <c r="AG671" s="308"/>
      <c r="AH671" s="308"/>
      <c r="AI671" s="308"/>
      <c r="AJ671" s="308"/>
      <c r="AK671" s="308"/>
      <c r="AL671" s="308"/>
      <c r="AM671" s="306">
        <v>0</v>
      </c>
      <c r="AN671" s="306"/>
      <c r="AO671" s="306"/>
      <c r="AP671" s="306"/>
      <c r="AQ671" s="306"/>
      <c r="AR671" s="306"/>
      <c r="AS671" s="306">
        <v>0</v>
      </c>
      <c r="AT671" s="306"/>
      <c r="AU671" s="306"/>
      <c r="AV671" s="306"/>
      <c r="AW671" s="306">
        <v>0</v>
      </c>
      <c r="AX671" s="306"/>
      <c r="AY671" s="306"/>
      <c r="AZ671" s="306"/>
      <c r="BA671" s="306">
        <v>0</v>
      </c>
      <c r="BB671" s="306"/>
      <c r="BC671" s="306"/>
      <c r="BD671" s="306"/>
      <c r="BE671" s="306"/>
      <c r="BF671" s="306"/>
      <c r="BG671" s="306"/>
      <c r="BH671" s="307">
        <v>0</v>
      </c>
      <c r="BI671" s="307"/>
      <c r="BJ671" s="307"/>
      <c r="BK671" s="307"/>
      <c r="BN671" s="334" t="s">
        <v>588</v>
      </c>
      <c r="BO671" s="334"/>
      <c r="BP671" s="334"/>
      <c r="BQ671" s="334"/>
      <c r="BR671" s="334"/>
      <c r="BS671" s="337">
        <v>32.451215559960737</v>
      </c>
      <c r="BT671" s="337"/>
      <c r="BU671" s="337"/>
    </row>
    <row r="672" spans="1:73" s="250" customFormat="1" ht="1.5" customHeight="1">
      <c r="A672" s="268"/>
      <c r="B672" s="308" t="s">
        <v>542</v>
      </c>
      <c r="C672" s="308"/>
      <c r="D672" s="308"/>
      <c r="E672" s="308"/>
      <c r="F672" s="308"/>
      <c r="G672" s="308"/>
      <c r="H672" s="306">
        <v>0</v>
      </c>
      <c r="I672" s="306"/>
      <c r="J672" s="306"/>
      <c r="K672" s="306"/>
      <c r="L672" s="306"/>
      <c r="M672" s="306">
        <v>4124.0554628689561</v>
      </c>
      <c r="N672" s="306"/>
      <c r="O672" s="306"/>
      <c r="P672" s="306"/>
      <c r="Q672" s="306">
        <v>0</v>
      </c>
      <c r="R672" s="306"/>
      <c r="S672" s="306"/>
      <c r="T672" s="306"/>
      <c r="U672" s="306">
        <v>4124.0554628689561</v>
      </c>
      <c r="V672" s="306"/>
      <c r="W672" s="306"/>
      <c r="X672" s="306"/>
      <c r="Y672" s="306"/>
      <c r="Z672" s="306"/>
      <c r="AA672" s="307">
        <v>14.4114832757906</v>
      </c>
      <c r="AB672" s="307"/>
      <c r="AC672" s="307"/>
      <c r="AF672" s="308" t="s">
        <v>542</v>
      </c>
      <c r="AG672" s="308"/>
      <c r="AH672" s="308"/>
      <c r="AI672" s="308"/>
      <c r="AJ672" s="308"/>
      <c r="AK672" s="308"/>
      <c r="AL672" s="308"/>
      <c r="AM672" s="306">
        <v>0</v>
      </c>
      <c r="AN672" s="306"/>
      <c r="AO672" s="306"/>
      <c r="AP672" s="306"/>
      <c r="AQ672" s="306"/>
      <c r="AR672" s="306"/>
      <c r="AS672" s="306">
        <v>0</v>
      </c>
      <c r="AT672" s="306"/>
      <c r="AU672" s="306"/>
      <c r="AV672" s="306"/>
      <c r="AW672" s="306">
        <v>0</v>
      </c>
      <c r="AX672" s="306"/>
      <c r="AY672" s="306"/>
      <c r="AZ672" s="306"/>
      <c r="BA672" s="306">
        <v>0</v>
      </c>
      <c r="BB672" s="306"/>
      <c r="BC672" s="306"/>
      <c r="BD672" s="306"/>
      <c r="BE672" s="306"/>
      <c r="BF672" s="306"/>
      <c r="BG672" s="306"/>
      <c r="BH672" s="307">
        <v>0</v>
      </c>
      <c r="BI672" s="307"/>
      <c r="BJ672" s="307"/>
      <c r="BK672" s="307"/>
      <c r="BN672" s="334"/>
      <c r="BO672" s="334"/>
      <c r="BP672" s="334"/>
      <c r="BQ672" s="334"/>
      <c r="BR672" s="334"/>
      <c r="BS672" s="337"/>
      <c r="BT672" s="337"/>
      <c r="BU672" s="337"/>
    </row>
    <row r="673" spans="1:73" s="250" customFormat="1" ht="6.75" customHeight="1">
      <c r="A673" s="268"/>
      <c r="B673" s="308"/>
      <c r="C673" s="308"/>
      <c r="D673" s="308"/>
      <c r="E673" s="308"/>
      <c r="F673" s="308"/>
      <c r="G673" s="308"/>
      <c r="H673" s="306"/>
      <c r="I673" s="306"/>
      <c r="J673" s="306"/>
      <c r="K673" s="306"/>
      <c r="L673" s="306"/>
      <c r="M673" s="306"/>
      <c r="N673" s="306"/>
      <c r="O673" s="306"/>
      <c r="P673" s="306"/>
      <c r="Q673" s="306"/>
      <c r="R673" s="306"/>
      <c r="S673" s="306"/>
      <c r="T673" s="306"/>
      <c r="U673" s="306"/>
      <c r="V673" s="306"/>
      <c r="W673" s="306"/>
      <c r="X673" s="306"/>
      <c r="Y673" s="306"/>
      <c r="Z673" s="306"/>
      <c r="AA673" s="307"/>
      <c r="AB673" s="307"/>
      <c r="AC673" s="307"/>
      <c r="AF673" s="308"/>
      <c r="AG673" s="308"/>
      <c r="AH673" s="308"/>
      <c r="AI673" s="308"/>
      <c r="AJ673" s="308"/>
      <c r="AK673" s="308"/>
      <c r="AL673" s="308"/>
      <c r="AM673" s="306"/>
      <c r="AN673" s="306"/>
      <c r="AO673" s="306"/>
      <c r="AP673" s="306"/>
      <c r="AQ673" s="306"/>
      <c r="AR673" s="306"/>
      <c r="AS673" s="306"/>
      <c r="AT673" s="306"/>
      <c r="AU673" s="306"/>
      <c r="AV673" s="306"/>
      <c r="AW673" s="306"/>
      <c r="AX673" s="306"/>
      <c r="AY673" s="306"/>
      <c r="AZ673" s="306"/>
      <c r="BA673" s="306"/>
      <c r="BB673" s="306"/>
      <c r="BC673" s="306"/>
      <c r="BD673" s="306"/>
      <c r="BE673" s="306"/>
      <c r="BF673" s="306"/>
      <c r="BG673" s="306"/>
      <c r="BH673" s="307"/>
      <c r="BI673" s="307"/>
      <c r="BJ673" s="307"/>
      <c r="BK673" s="307"/>
      <c r="BN673" s="346" t="s">
        <v>589</v>
      </c>
      <c r="BO673" s="346"/>
      <c r="BP673" s="346"/>
      <c r="BQ673" s="346"/>
      <c r="BR673" s="346"/>
      <c r="BS673" s="348">
        <v>100</v>
      </c>
      <c r="BT673" s="348"/>
      <c r="BU673" s="348"/>
    </row>
    <row r="674" spans="1:73" s="250" customFormat="1" ht="1.5" customHeight="1">
      <c r="A674" s="268"/>
      <c r="B674" s="308" t="s">
        <v>602</v>
      </c>
      <c r="C674" s="308"/>
      <c r="D674" s="308"/>
      <c r="E674" s="308"/>
      <c r="F674" s="308"/>
      <c r="G674" s="308"/>
      <c r="H674" s="306">
        <v>1800.0001856532078</v>
      </c>
      <c r="I674" s="306"/>
      <c r="J674" s="306"/>
      <c r="K674" s="306"/>
      <c r="L674" s="306"/>
      <c r="M674" s="306">
        <v>1319.8700450472697</v>
      </c>
      <c r="N674" s="306"/>
      <c r="O674" s="306"/>
      <c r="P674" s="306"/>
      <c r="Q674" s="306">
        <v>0</v>
      </c>
      <c r="R674" s="306"/>
      <c r="S674" s="306"/>
      <c r="T674" s="306"/>
      <c r="U674" s="306">
        <v>3119.8702307004778</v>
      </c>
      <c r="V674" s="306"/>
      <c r="W674" s="306"/>
      <c r="X674" s="306"/>
      <c r="Y674" s="306"/>
      <c r="Z674" s="306"/>
      <c r="AA674" s="307">
        <v>10.902364931120101</v>
      </c>
      <c r="AB674" s="307"/>
      <c r="AC674" s="307"/>
      <c r="AF674" s="308" t="s">
        <v>602</v>
      </c>
      <c r="AG674" s="308"/>
      <c r="AH674" s="308"/>
      <c r="AI674" s="308"/>
      <c r="AJ674" s="308"/>
      <c r="AK674" s="308"/>
      <c r="AL674" s="308"/>
      <c r="AM674" s="306">
        <v>270.00002921283794</v>
      </c>
      <c r="AN674" s="306"/>
      <c r="AO674" s="306"/>
      <c r="AP674" s="306"/>
      <c r="AQ674" s="306"/>
      <c r="AR674" s="306"/>
      <c r="AS674" s="306">
        <v>120.49410327714401</v>
      </c>
      <c r="AT674" s="306"/>
      <c r="AU674" s="306"/>
      <c r="AV674" s="306"/>
      <c r="AW674" s="306">
        <v>0</v>
      </c>
      <c r="AX674" s="306"/>
      <c r="AY674" s="306"/>
      <c r="AZ674" s="306"/>
      <c r="BA674" s="306">
        <v>390.49412907784</v>
      </c>
      <c r="BB674" s="306"/>
      <c r="BC674" s="306"/>
      <c r="BD674" s="306"/>
      <c r="BE674" s="306"/>
      <c r="BF674" s="306"/>
      <c r="BG674" s="306"/>
      <c r="BH674" s="307">
        <v>-7.3178463090830697</v>
      </c>
      <c r="BI674" s="307"/>
      <c r="BJ674" s="307"/>
      <c r="BK674" s="307"/>
      <c r="BN674" s="346"/>
      <c r="BO674" s="346"/>
      <c r="BP674" s="346"/>
      <c r="BQ674" s="346"/>
      <c r="BR674" s="346"/>
      <c r="BS674" s="348"/>
      <c r="BT674" s="348"/>
      <c r="BU674" s="348"/>
    </row>
    <row r="675" spans="1:73" s="250" customFormat="1" ht="7.5" customHeight="1">
      <c r="A675" s="268"/>
      <c r="B675" s="308"/>
      <c r="C675" s="308"/>
      <c r="D675" s="308"/>
      <c r="E675" s="308"/>
      <c r="F675" s="308"/>
      <c r="G675" s="308"/>
      <c r="H675" s="306"/>
      <c r="I675" s="306"/>
      <c r="J675" s="306"/>
      <c r="K675" s="306"/>
      <c r="L675" s="306"/>
      <c r="M675" s="306"/>
      <c r="N675" s="306"/>
      <c r="O675" s="306"/>
      <c r="P675" s="306"/>
      <c r="Q675" s="306"/>
      <c r="R675" s="306"/>
      <c r="S675" s="306"/>
      <c r="T675" s="306"/>
      <c r="U675" s="306"/>
      <c r="V675" s="306"/>
      <c r="W675" s="306"/>
      <c r="X675" s="306"/>
      <c r="Y675" s="306"/>
      <c r="Z675" s="306"/>
      <c r="AA675" s="307"/>
      <c r="AB675" s="307"/>
      <c r="AC675" s="307"/>
      <c r="AF675" s="308"/>
      <c r="AG675" s="308"/>
      <c r="AH675" s="308"/>
      <c r="AI675" s="308"/>
      <c r="AJ675" s="308"/>
      <c r="AK675" s="308"/>
      <c r="AL675" s="308"/>
      <c r="AM675" s="306"/>
      <c r="AN675" s="306"/>
      <c r="AO675" s="306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/>
      <c r="BF675" s="306"/>
      <c r="BG675" s="306"/>
      <c r="BH675" s="307"/>
      <c r="BI675" s="307"/>
      <c r="BJ675" s="307"/>
      <c r="BK675" s="307"/>
    </row>
    <row r="676" spans="1:73" s="250" customFormat="1" ht="2.25" customHeight="1">
      <c r="A676" s="268"/>
      <c r="B676" s="325" t="s">
        <v>603</v>
      </c>
      <c r="C676" s="325"/>
      <c r="D676" s="325"/>
      <c r="E676" s="325"/>
      <c r="F676" s="325"/>
      <c r="G676" s="325"/>
      <c r="H676" s="322">
        <v>2850.0004463599198</v>
      </c>
      <c r="I676" s="322"/>
      <c r="J676" s="322"/>
      <c r="K676" s="322"/>
      <c r="L676" s="322"/>
      <c r="M676" s="322">
        <v>7037.6587035723396</v>
      </c>
      <c r="N676" s="322"/>
      <c r="O676" s="322"/>
      <c r="P676" s="322"/>
      <c r="Q676" s="322">
        <v>2000.0004936595201</v>
      </c>
      <c r="R676" s="322"/>
      <c r="S676" s="322"/>
      <c r="T676" s="322"/>
      <c r="U676" s="322">
        <v>11887.65964359178</v>
      </c>
      <c r="V676" s="322"/>
      <c r="W676" s="322"/>
      <c r="X676" s="322"/>
      <c r="Y676" s="322"/>
      <c r="Z676" s="322"/>
      <c r="AA676" s="324" t="s">
        <v>0</v>
      </c>
      <c r="AB676" s="324"/>
      <c r="AC676" s="324"/>
      <c r="AF676" s="325" t="s">
        <v>603</v>
      </c>
      <c r="AG676" s="325"/>
      <c r="AH676" s="325"/>
      <c r="AI676" s="325"/>
      <c r="AJ676" s="325"/>
      <c r="AK676" s="325"/>
      <c r="AL676" s="325"/>
      <c r="AM676" s="322">
        <v>270.000029212838</v>
      </c>
      <c r="AN676" s="322"/>
      <c r="AO676" s="322"/>
      <c r="AP676" s="322"/>
      <c r="AQ676" s="322"/>
      <c r="AR676" s="322"/>
      <c r="AS676" s="322">
        <v>120.49410327714401</v>
      </c>
      <c r="AT676" s="322"/>
      <c r="AU676" s="322"/>
      <c r="AV676" s="322"/>
      <c r="AW676" s="322">
        <v>0</v>
      </c>
      <c r="AX676" s="322"/>
      <c r="AY676" s="322"/>
      <c r="AZ676" s="322"/>
      <c r="BA676" s="322">
        <v>390.49412907784</v>
      </c>
      <c r="BB676" s="322"/>
      <c r="BC676" s="322"/>
      <c r="BD676" s="322"/>
      <c r="BE676" s="322"/>
      <c r="BF676" s="322"/>
      <c r="BG676" s="322"/>
      <c r="BH676" s="324" t="s">
        <v>0</v>
      </c>
      <c r="BI676" s="324"/>
      <c r="BJ676" s="324"/>
      <c r="BK676" s="324"/>
    </row>
    <row r="677" spans="1:73" s="250" customFormat="1" ht="6.75" customHeight="1">
      <c r="A677" s="268"/>
      <c r="B677" s="325"/>
      <c r="C677" s="325"/>
      <c r="D677" s="325"/>
      <c r="E677" s="325"/>
      <c r="F677" s="325"/>
      <c r="G677" s="325"/>
      <c r="H677" s="322"/>
      <c r="I677" s="322"/>
      <c r="J677" s="322"/>
      <c r="K677" s="322"/>
      <c r="L677" s="322"/>
      <c r="M677" s="322"/>
      <c r="N677" s="322"/>
      <c r="O677" s="322"/>
      <c r="P677" s="322"/>
      <c r="Q677" s="322"/>
      <c r="R677" s="322"/>
      <c r="S677" s="322"/>
      <c r="T677" s="322"/>
      <c r="U677" s="322"/>
      <c r="V677" s="322"/>
      <c r="W677" s="322"/>
      <c r="X677" s="322"/>
      <c r="Y677" s="322"/>
      <c r="Z677" s="322"/>
      <c r="AA677" s="324"/>
      <c r="AB677" s="324"/>
      <c r="AC677" s="324"/>
      <c r="AF677" s="325"/>
      <c r="AG677" s="325"/>
      <c r="AH677" s="325"/>
      <c r="AI677" s="325"/>
      <c r="AJ677" s="325"/>
      <c r="AK677" s="325"/>
      <c r="AL677" s="325"/>
      <c r="AM677" s="322"/>
      <c r="AN677" s="322"/>
      <c r="AO677" s="322"/>
      <c r="AP677" s="322"/>
      <c r="AQ677" s="322"/>
      <c r="AR677" s="322"/>
      <c r="AS677" s="322"/>
      <c r="AT677" s="322"/>
      <c r="AU677" s="322"/>
      <c r="AV677" s="322"/>
      <c r="AW677" s="322"/>
      <c r="AX677" s="322"/>
      <c r="AY677" s="322"/>
      <c r="AZ677" s="322"/>
      <c r="BA677" s="322"/>
      <c r="BB677" s="322"/>
      <c r="BC677" s="322"/>
      <c r="BD677" s="322"/>
      <c r="BE677" s="322"/>
      <c r="BF677" s="322"/>
      <c r="BG677" s="322"/>
      <c r="BH677" s="324"/>
      <c r="BI677" s="324"/>
      <c r="BJ677" s="324"/>
      <c r="BK677" s="324"/>
      <c r="BO677" s="320" t="s">
        <v>604</v>
      </c>
      <c r="BP677" s="320"/>
      <c r="BQ677" s="320"/>
      <c r="BR677" s="320"/>
      <c r="BS677" s="320"/>
      <c r="BT677" s="320"/>
    </row>
    <row r="678" spans="1:73" s="250" customFormat="1" ht="4.5" customHeight="1">
      <c r="A678" s="268"/>
      <c r="B678" s="308" t="s">
        <v>605</v>
      </c>
      <c r="C678" s="308"/>
      <c r="D678" s="308"/>
      <c r="E678" s="308"/>
      <c r="F678" s="308"/>
      <c r="G678" s="308"/>
      <c r="H678" s="306">
        <v>0</v>
      </c>
      <c r="I678" s="306"/>
      <c r="J678" s="306"/>
      <c r="K678" s="306"/>
      <c r="L678" s="306"/>
      <c r="M678" s="306">
        <v>0</v>
      </c>
      <c r="N678" s="306"/>
      <c r="O678" s="306"/>
      <c r="P678" s="306"/>
      <c r="Q678" s="306">
        <v>0</v>
      </c>
      <c r="R678" s="306"/>
      <c r="S678" s="306"/>
      <c r="T678" s="306"/>
      <c r="U678" s="306">
        <v>0</v>
      </c>
      <c r="V678" s="306"/>
      <c r="W678" s="306"/>
      <c r="X678" s="306"/>
      <c r="Y678" s="306"/>
      <c r="Z678" s="306"/>
      <c r="AA678" s="307">
        <v>0</v>
      </c>
      <c r="AB678" s="307"/>
      <c r="AC678" s="307"/>
      <c r="AF678" s="308" t="s">
        <v>605</v>
      </c>
      <c r="AG678" s="308"/>
      <c r="AH678" s="308"/>
      <c r="AI678" s="308"/>
      <c r="AJ678" s="308"/>
      <c r="AK678" s="308"/>
      <c r="AL678" s="308"/>
      <c r="AM678" s="306">
        <v>0</v>
      </c>
      <c r="AN678" s="306"/>
      <c r="AO678" s="306"/>
      <c r="AP678" s="306"/>
      <c r="AQ678" s="306"/>
      <c r="AR678" s="306"/>
      <c r="AS678" s="306">
        <v>0</v>
      </c>
      <c r="AT678" s="306"/>
      <c r="AU678" s="306"/>
      <c r="AV678" s="306"/>
      <c r="AW678" s="306">
        <v>0</v>
      </c>
      <c r="AX678" s="306"/>
      <c r="AY678" s="306"/>
      <c r="AZ678" s="306"/>
      <c r="BA678" s="306">
        <v>0</v>
      </c>
      <c r="BB678" s="306"/>
      <c r="BC678" s="306"/>
      <c r="BD678" s="306"/>
      <c r="BE678" s="306"/>
      <c r="BF678" s="306"/>
      <c r="BG678" s="306"/>
      <c r="BH678" s="307">
        <v>0</v>
      </c>
      <c r="BI678" s="307"/>
      <c r="BJ678" s="307"/>
      <c r="BK678" s="307"/>
      <c r="BO678" s="320"/>
      <c r="BP678" s="320"/>
      <c r="BQ678" s="320"/>
      <c r="BR678" s="320"/>
      <c r="BS678" s="320"/>
      <c r="BT678" s="320"/>
    </row>
    <row r="679" spans="1:73" s="250" customFormat="1" ht="3" customHeight="1">
      <c r="A679" s="268"/>
      <c r="B679" s="308"/>
      <c r="C679" s="308"/>
      <c r="D679" s="308"/>
      <c r="E679" s="308"/>
      <c r="F679" s="308"/>
      <c r="G679" s="308"/>
      <c r="H679" s="306"/>
      <c r="I679" s="306"/>
      <c r="J679" s="306"/>
      <c r="K679" s="306"/>
      <c r="L679" s="306"/>
      <c r="M679" s="306"/>
      <c r="N679" s="306"/>
      <c r="O679" s="306"/>
      <c r="P679" s="306"/>
      <c r="Q679" s="306"/>
      <c r="R679" s="306"/>
      <c r="S679" s="306"/>
      <c r="T679" s="306"/>
      <c r="U679" s="306"/>
      <c r="V679" s="306"/>
      <c r="W679" s="306"/>
      <c r="X679" s="306"/>
      <c r="Y679" s="306"/>
      <c r="Z679" s="306"/>
      <c r="AA679" s="307"/>
      <c r="AB679" s="307"/>
      <c r="AC679" s="307"/>
      <c r="AF679" s="308"/>
      <c r="AG679" s="308"/>
      <c r="AH679" s="308"/>
      <c r="AI679" s="308"/>
      <c r="AJ679" s="308"/>
      <c r="AK679" s="308"/>
      <c r="AL679" s="308"/>
      <c r="AM679" s="306"/>
      <c r="AN679" s="306"/>
      <c r="AO679" s="306"/>
      <c r="AP679" s="306"/>
      <c r="AQ679" s="306"/>
      <c r="AR679" s="306"/>
      <c r="AS679" s="306"/>
      <c r="AT679" s="306"/>
      <c r="AU679" s="306"/>
      <c r="AV679" s="306"/>
      <c r="AW679" s="306"/>
      <c r="AX679" s="306"/>
      <c r="AY679" s="306"/>
      <c r="AZ679" s="306"/>
      <c r="BA679" s="306"/>
      <c r="BB679" s="306"/>
      <c r="BC679" s="306"/>
      <c r="BD679" s="306"/>
      <c r="BE679" s="306"/>
      <c r="BF679" s="306"/>
      <c r="BG679" s="306"/>
      <c r="BH679" s="307"/>
      <c r="BI679" s="307"/>
      <c r="BJ679" s="307"/>
      <c r="BK679" s="307"/>
      <c r="BO679" s="321" t="s">
        <v>606</v>
      </c>
      <c r="BP679" s="321"/>
      <c r="BQ679" s="321"/>
      <c r="BR679" s="321"/>
      <c r="BS679" s="321"/>
      <c r="BT679" s="321"/>
    </row>
    <row r="680" spans="1:73" s="250" customFormat="1" ht="6.75" customHeight="1">
      <c r="A680" s="268"/>
      <c r="B680" s="308" t="s">
        <v>607</v>
      </c>
      <c r="C680" s="308"/>
      <c r="D680" s="308"/>
      <c r="E680" s="308"/>
      <c r="F680" s="308"/>
      <c r="G680" s="308"/>
      <c r="H680" s="306">
        <v>0</v>
      </c>
      <c r="I680" s="306"/>
      <c r="J680" s="306"/>
      <c r="K680" s="306"/>
      <c r="L680" s="306"/>
      <c r="M680" s="306">
        <v>0</v>
      </c>
      <c r="N680" s="306"/>
      <c r="O680" s="306"/>
      <c r="P680" s="306"/>
      <c r="Q680" s="306">
        <v>0</v>
      </c>
      <c r="R680" s="306"/>
      <c r="S680" s="306"/>
      <c r="T680" s="306"/>
      <c r="U680" s="306">
        <v>0</v>
      </c>
      <c r="V680" s="306"/>
      <c r="W680" s="306"/>
      <c r="X680" s="306"/>
      <c r="Y680" s="306"/>
      <c r="Z680" s="306"/>
      <c r="AA680" s="307">
        <v>0</v>
      </c>
      <c r="AB680" s="307"/>
      <c r="AC680" s="307"/>
      <c r="AF680" s="308" t="s">
        <v>607</v>
      </c>
      <c r="AG680" s="308"/>
      <c r="AH680" s="308"/>
      <c r="AI680" s="308"/>
      <c r="AJ680" s="308"/>
      <c r="AK680" s="308"/>
      <c r="AL680" s="308"/>
      <c r="AM680" s="306">
        <v>0</v>
      </c>
      <c r="AN680" s="306"/>
      <c r="AO680" s="306"/>
      <c r="AP680" s="306"/>
      <c r="AQ680" s="306"/>
      <c r="AR680" s="306"/>
      <c r="AS680" s="306">
        <v>0</v>
      </c>
      <c r="AT680" s="306"/>
      <c r="AU680" s="306"/>
      <c r="AV680" s="306"/>
      <c r="AW680" s="306">
        <v>0</v>
      </c>
      <c r="AX680" s="306"/>
      <c r="AY680" s="306"/>
      <c r="AZ680" s="306"/>
      <c r="BA680" s="306">
        <v>0</v>
      </c>
      <c r="BB680" s="306"/>
      <c r="BC680" s="306"/>
      <c r="BD680" s="306"/>
      <c r="BE680" s="306"/>
      <c r="BF680" s="306"/>
      <c r="BG680" s="306"/>
      <c r="BH680" s="307">
        <v>0</v>
      </c>
      <c r="BI680" s="307"/>
      <c r="BJ680" s="307"/>
      <c r="BK680" s="307"/>
      <c r="BO680" s="321"/>
      <c r="BP680" s="321"/>
      <c r="BQ680" s="321"/>
      <c r="BR680" s="321"/>
      <c r="BS680" s="321"/>
      <c r="BT680" s="321"/>
    </row>
    <row r="681" spans="1:73" s="250" customFormat="1" ht="1.5" customHeight="1">
      <c r="A681" s="268"/>
      <c r="B681" s="308"/>
      <c r="C681" s="308"/>
      <c r="D681" s="308"/>
      <c r="E681" s="308"/>
      <c r="F681" s="308"/>
      <c r="G681" s="308"/>
      <c r="H681" s="306"/>
      <c r="I681" s="306"/>
      <c r="J681" s="306"/>
      <c r="K681" s="306"/>
      <c r="L681" s="306"/>
      <c r="M681" s="306"/>
      <c r="N681" s="306"/>
      <c r="O681" s="306"/>
      <c r="P681" s="306"/>
      <c r="Q681" s="306"/>
      <c r="R681" s="306"/>
      <c r="S681" s="306"/>
      <c r="T681" s="306"/>
      <c r="U681" s="306"/>
      <c r="V681" s="306"/>
      <c r="W681" s="306"/>
      <c r="X681" s="306"/>
      <c r="Y681" s="306"/>
      <c r="Z681" s="306"/>
      <c r="AA681" s="307"/>
      <c r="AB681" s="307"/>
      <c r="AC681" s="307"/>
      <c r="AF681" s="308"/>
      <c r="AG681" s="308"/>
      <c r="AH681" s="308"/>
      <c r="AI681" s="308"/>
      <c r="AJ681" s="308"/>
      <c r="AK681" s="308"/>
      <c r="AL681" s="308"/>
      <c r="AM681" s="306"/>
      <c r="AN681" s="306"/>
      <c r="AO681" s="306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/>
      <c r="BF681" s="306"/>
      <c r="BG681" s="306"/>
      <c r="BH681" s="307"/>
      <c r="BI681" s="307"/>
      <c r="BJ681" s="307"/>
      <c r="BK681" s="307"/>
      <c r="BO681" s="309" t="s">
        <v>548</v>
      </c>
      <c r="BP681" s="309"/>
      <c r="BQ681" s="309"/>
      <c r="BR681" s="315">
        <v>1030.8999888962096</v>
      </c>
      <c r="BS681" s="315"/>
      <c r="BT681" s="315"/>
    </row>
    <row r="682" spans="1:73" s="250" customFormat="1" ht="7.5" customHeight="1">
      <c r="A682" s="268"/>
      <c r="B682" s="308" t="s">
        <v>608</v>
      </c>
      <c r="C682" s="308"/>
      <c r="D682" s="308"/>
      <c r="E682" s="308"/>
      <c r="F682" s="308"/>
      <c r="G682" s="308"/>
      <c r="H682" s="306">
        <v>0</v>
      </c>
      <c r="I682" s="306"/>
      <c r="J682" s="306"/>
      <c r="K682" s="306"/>
      <c r="L682" s="306"/>
      <c r="M682" s="306">
        <v>0</v>
      </c>
      <c r="N682" s="306"/>
      <c r="O682" s="306"/>
      <c r="P682" s="306"/>
      <c r="Q682" s="306">
        <v>0</v>
      </c>
      <c r="R682" s="306"/>
      <c r="S682" s="306"/>
      <c r="T682" s="306"/>
      <c r="U682" s="306">
        <v>0</v>
      </c>
      <c r="V682" s="306"/>
      <c r="W682" s="306"/>
      <c r="X682" s="306"/>
      <c r="Y682" s="306"/>
      <c r="Z682" s="306"/>
      <c r="AA682" s="307">
        <v>0</v>
      </c>
      <c r="AB682" s="307"/>
      <c r="AC682" s="307"/>
      <c r="AF682" s="308" t="s">
        <v>608</v>
      </c>
      <c r="AG682" s="308"/>
      <c r="AH682" s="308"/>
      <c r="AI682" s="308"/>
      <c r="AJ682" s="308"/>
      <c r="AK682" s="308"/>
      <c r="AL682" s="308"/>
      <c r="AM682" s="306">
        <v>0</v>
      </c>
      <c r="AN682" s="306"/>
      <c r="AO682" s="306"/>
      <c r="AP682" s="306"/>
      <c r="AQ682" s="306"/>
      <c r="AR682" s="306"/>
      <c r="AS682" s="306">
        <v>0</v>
      </c>
      <c r="AT682" s="306"/>
      <c r="AU682" s="306"/>
      <c r="AV682" s="306"/>
      <c r="AW682" s="306">
        <v>0</v>
      </c>
      <c r="AX682" s="306"/>
      <c r="AY682" s="306"/>
      <c r="AZ682" s="306"/>
      <c r="BA682" s="306">
        <v>0</v>
      </c>
      <c r="BB682" s="306"/>
      <c r="BC682" s="306"/>
      <c r="BD682" s="306"/>
      <c r="BE682" s="306"/>
      <c r="BF682" s="306"/>
      <c r="BG682" s="306"/>
      <c r="BH682" s="307">
        <v>0</v>
      </c>
      <c r="BI682" s="307"/>
      <c r="BJ682" s="307"/>
      <c r="BK682" s="307"/>
      <c r="BO682" s="309"/>
      <c r="BP682" s="309"/>
      <c r="BQ682" s="309"/>
      <c r="BR682" s="315"/>
      <c r="BS682" s="315"/>
      <c r="BT682" s="315"/>
    </row>
    <row r="683" spans="1:73" s="250" customFormat="1" ht="1.5" customHeight="1">
      <c r="A683" s="268"/>
      <c r="B683" s="308" t="s">
        <v>609</v>
      </c>
      <c r="C683" s="308"/>
      <c r="D683" s="308"/>
      <c r="E683" s="308"/>
      <c r="F683" s="308"/>
      <c r="G683" s="308"/>
      <c r="H683" s="306">
        <v>0</v>
      </c>
      <c r="I683" s="306"/>
      <c r="J683" s="306"/>
      <c r="K683" s="306"/>
      <c r="L683" s="306"/>
      <c r="M683" s="306">
        <v>0</v>
      </c>
      <c r="N683" s="306"/>
      <c r="O683" s="306"/>
      <c r="P683" s="306"/>
      <c r="Q683" s="306">
        <v>0</v>
      </c>
      <c r="R683" s="306"/>
      <c r="S683" s="306"/>
      <c r="T683" s="306"/>
      <c r="U683" s="306">
        <v>0</v>
      </c>
      <c r="V683" s="306"/>
      <c r="W683" s="306"/>
      <c r="X683" s="306"/>
      <c r="Y683" s="306"/>
      <c r="Z683" s="306"/>
      <c r="AA683" s="307">
        <v>0</v>
      </c>
      <c r="AB683" s="307"/>
      <c r="AC683" s="307"/>
      <c r="AF683" s="308" t="s">
        <v>609</v>
      </c>
      <c r="AG683" s="308"/>
      <c r="AH683" s="308"/>
      <c r="AI683" s="308"/>
      <c r="AJ683" s="308"/>
      <c r="AK683" s="308"/>
      <c r="AL683" s="308"/>
      <c r="AM683" s="306">
        <v>0</v>
      </c>
      <c r="AN683" s="306"/>
      <c r="AO683" s="306"/>
      <c r="AP683" s="306"/>
      <c r="AQ683" s="306"/>
      <c r="AR683" s="306"/>
      <c r="AS683" s="306">
        <v>0</v>
      </c>
      <c r="AT683" s="306"/>
      <c r="AU683" s="306"/>
      <c r="AV683" s="306"/>
      <c r="AW683" s="306">
        <v>0</v>
      </c>
      <c r="AX683" s="306"/>
      <c r="AY683" s="306"/>
      <c r="AZ683" s="306"/>
      <c r="BA683" s="306">
        <v>0</v>
      </c>
      <c r="BB683" s="306"/>
      <c r="BC683" s="306"/>
      <c r="BD683" s="306"/>
      <c r="BE683" s="306"/>
      <c r="BF683" s="306"/>
      <c r="BG683" s="306"/>
      <c r="BH683" s="307">
        <v>0</v>
      </c>
      <c r="BI683" s="307"/>
      <c r="BJ683" s="307"/>
      <c r="BK683" s="307"/>
      <c r="BO683" s="309"/>
      <c r="BP683" s="309"/>
      <c r="BQ683" s="309"/>
      <c r="BR683" s="315"/>
      <c r="BS683" s="315"/>
      <c r="BT683" s="315"/>
    </row>
    <row r="684" spans="1:73" s="250" customFormat="1" ht="6.75" customHeight="1">
      <c r="A684" s="268"/>
      <c r="B684" s="308"/>
      <c r="C684" s="308"/>
      <c r="D684" s="308"/>
      <c r="E684" s="308"/>
      <c r="F684" s="308"/>
      <c r="G684" s="308"/>
      <c r="H684" s="306"/>
      <c r="I684" s="306"/>
      <c r="J684" s="306"/>
      <c r="K684" s="306"/>
      <c r="L684" s="306"/>
      <c r="M684" s="306"/>
      <c r="N684" s="306"/>
      <c r="O684" s="306"/>
      <c r="P684" s="306"/>
      <c r="Q684" s="306"/>
      <c r="R684" s="306"/>
      <c r="S684" s="306"/>
      <c r="T684" s="306"/>
      <c r="U684" s="306"/>
      <c r="V684" s="306"/>
      <c r="W684" s="306"/>
      <c r="X684" s="306"/>
      <c r="Y684" s="306"/>
      <c r="Z684" s="306"/>
      <c r="AA684" s="307"/>
      <c r="AB684" s="307"/>
      <c r="AC684" s="307"/>
      <c r="AF684" s="308"/>
      <c r="AG684" s="308"/>
      <c r="AH684" s="308"/>
      <c r="AI684" s="308"/>
      <c r="AJ684" s="308"/>
      <c r="AK684" s="308"/>
      <c r="AL684" s="308"/>
      <c r="AM684" s="306"/>
      <c r="AN684" s="306"/>
      <c r="AO684" s="306"/>
      <c r="AP684" s="306"/>
      <c r="AQ684" s="306"/>
      <c r="AR684" s="306"/>
      <c r="AS684" s="306"/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6"/>
      <c r="BH684" s="307"/>
      <c r="BI684" s="307"/>
      <c r="BJ684" s="307"/>
      <c r="BK684" s="307"/>
      <c r="BO684" s="309" t="s">
        <v>587</v>
      </c>
      <c r="BP684" s="309"/>
      <c r="BQ684" s="309"/>
      <c r="BR684" s="315">
        <v>1030.8999888962096</v>
      </c>
      <c r="BS684" s="315"/>
      <c r="BT684" s="315"/>
    </row>
    <row r="685" spans="1:73" s="250" customFormat="1" ht="3" customHeight="1">
      <c r="A685" s="268"/>
      <c r="B685" s="308" t="s">
        <v>610</v>
      </c>
      <c r="C685" s="308"/>
      <c r="D685" s="308"/>
      <c r="E685" s="308"/>
      <c r="F685" s="308"/>
      <c r="G685" s="308"/>
      <c r="H685" s="306">
        <v>0</v>
      </c>
      <c r="I685" s="306"/>
      <c r="J685" s="306"/>
      <c r="K685" s="306"/>
      <c r="L685" s="306"/>
      <c r="M685" s="306">
        <v>0</v>
      </c>
      <c r="N685" s="306"/>
      <c r="O685" s="306"/>
      <c r="P685" s="306"/>
      <c r="Q685" s="306">
        <v>0</v>
      </c>
      <c r="R685" s="306"/>
      <c r="S685" s="306"/>
      <c r="T685" s="306"/>
      <c r="U685" s="306">
        <v>0</v>
      </c>
      <c r="V685" s="306"/>
      <c r="W685" s="306"/>
      <c r="X685" s="306"/>
      <c r="Y685" s="306"/>
      <c r="Z685" s="306"/>
      <c r="AA685" s="307">
        <v>0</v>
      </c>
      <c r="AB685" s="307"/>
      <c r="AC685" s="307"/>
      <c r="AF685" s="308" t="s">
        <v>610</v>
      </c>
      <c r="AG685" s="308"/>
      <c r="AH685" s="308"/>
      <c r="AI685" s="308"/>
      <c r="AJ685" s="308"/>
      <c r="AK685" s="308"/>
      <c r="AL685" s="308"/>
      <c r="AM685" s="306">
        <v>0</v>
      </c>
      <c r="AN685" s="306"/>
      <c r="AO685" s="306"/>
      <c r="AP685" s="306"/>
      <c r="AQ685" s="306"/>
      <c r="AR685" s="306"/>
      <c r="AS685" s="306">
        <v>0</v>
      </c>
      <c r="AT685" s="306"/>
      <c r="AU685" s="306"/>
      <c r="AV685" s="306"/>
      <c r="AW685" s="306">
        <v>0</v>
      </c>
      <c r="AX685" s="306"/>
      <c r="AY685" s="306"/>
      <c r="AZ685" s="306"/>
      <c r="BA685" s="306">
        <v>0</v>
      </c>
      <c r="BB685" s="306"/>
      <c r="BC685" s="306"/>
      <c r="BD685" s="306"/>
      <c r="BE685" s="306"/>
      <c r="BF685" s="306"/>
      <c r="BG685" s="306"/>
      <c r="BH685" s="307">
        <v>0</v>
      </c>
      <c r="BI685" s="307"/>
      <c r="BJ685" s="307"/>
      <c r="BK685" s="307"/>
      <c r="BO685" s="309"/>
      <c r="BP685" s="309"/>
      <c r="BQ685" s="309"/>
      <c r="BR685" s="315"/>
      <c r="BS685" s="315"/>
      <c r="BT685" s="315"/>
    </row>
    <row r="686" spans="1:73" s="250" customFormat="1" ht="4.5" customHeight="1">
      <c r="A686" s="268"/>
      <c r="B686" s="308"/>
      <c r="C686" s="308"/>
      <c r="D686" s="308"/>
      <c r="E686" s="308"/>
      <c r="F686" s="308"/>
      <c r="G686" s="308"/>
      <c r="H686" s="306"/>
      <c r="I686" s="306"/>
      <c r="J686" s="306"/>
      <c r="K686" s="306"/>
      <c r="L686" s="306"/>
      <c r="M686" s="306"/>
      <c r="N686" s="306"/>
      <c r="O686" s="306"/>
      <c r="P686" s="306"/>
      <c r="Q686" s="306"/>
      <c r="R686" s="306"/>
      <c r="S686" s="306"/>
      <c r="T686" s="306"/>
      <c r="U686" s="306"/>
      <c r="V686" s="306"/>
      <c r="W686" s="306"/>
      <c r="X686" s="306"/>
      <c r="Y686" s="306"/>
      <c r="Z686" s="306"/>
      <c r="AA686" s="307"/>
      <c r="AB686" s="307"/>
      <c r="AC686" s="307"/>
      <c r="AF686" s="308"/>
      <c r="AG686" s="308"/>
      <c r="AH686" s="308"/>
      <c r="AI686" s="308"/>
      <c r="AJ686" s="308"/>
      <c r="AK686" s="308"/>
      <c r="AL686" s="308"/>
      <c r="AM686" s="306"/>
      <c r="AN686" s="306"/>
      <c r="AO686" s="306"/>
      <c r="AP686" s="306"/>
      <c r="AQ686" s="306"/>
      <c r="AR686" s="306"/>
      <c r="AS686" s="306"/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/>
      <c r="BF686" s="306"/>
      <c r="BG686" s="306"/>
      <c r="BH686" s="307"/>
      <c r="BI686" s="307"/>
      <c r="BJ686" s="307"/>
      <c r="BK686" s="307"/>
      <c r="BO686" s="309" t="s">
        <v>608</v>
      </c>
      <c r="BP686" s="309"/>
      <c r="BQ686" s="309"/>
      <c r="BR686" s="315">
        <v>0</v>
      </c>
      <c r="BS686" s="315"/>
      <c r="BT686" s="315"/>
    </row>
    <row r="687" spans="1:73" s="250" customFormat="1" ht="5.25" customHeight="1">
      <c r="A687" s="268"/>
      <c r="B687" s="308" t="s">
        <v>611</v>
      </c>
      <c r="C687" s="308"/>
      <c r="D687" s="308"/>
      <c r="E687" s="308"/>
      <c r="F687" s="308"/>
      <c r="G687" s="308"/>
      <c r="H687" s="306">
        <v>0</v>
      </c>
      <c r="I687" s="306"/>
      <c r="J687" s="306"/>
      <c r="K687" s="306"/>
      <c r="L687" s="306"/>
      <c r="M687" s="306">
        <v>0</v>
      </c>
      <c r="N687" s="306"/>
      <c r="O687" s="306"/>
      <c r="P687" s="306"/>
      <c r="Q687" s="306">
        <v>0</v>
      </c>
      <c r="R687" s="306"/>
      <c r="S687" s="306"/>
      <c r="T687" s="306"/>
      <c r="U687" s="306">
        <v>0</v>
      </c>
      <c r="V687" s="306"/>
      <c r="W687" s="306"/>
      <c r="X687" s="306"/>
      <c r="Y687" s="306"/>
      <c r="Z687" s="306"/>
      <c r="AA687" s="307">
        <v>0</v>
      </c>
      <c r="AB687" s="307"/>
      <c r="AC687" s="307"/>
      <c r="AF687" s="308" t="s">
        <v>611</v>
      </c>
      <c r="AG687" s="308"/>
      <c r="AH687" s="308"/>
      <c r="AI687" s="308"/>
      <c r="AJ687" s="308"/>
      <c r="AK687" s="308"/>
      <c r="AL687" s="308"/>
      <c r="AM687" s="306">
        <v>0</v>
      </c>
      <c r="AN687" s="306"/>
      <c r="AO687" s="306"/>
      <c r="AP687" s="306"/>
      <c r="AQ687" s="306"/>
      <c r="AR687" s="306"/>
      <c r="AS687" s="306">
        <v>0</v>
      </c>
      <c r="AT687" s="306"/>
      <c r="AU687" s="306"/>
      <c r="AV687" s="306"/>
      <c r="AW687" s="306">
        <v>0</v>
      </c>
      <c r="AX687" s="306"/>
      <c r="AY687" s="306"/>
      <c r="AZ687" s="306"/>
      <c r="BA687" s="306">
        <v>0</v>
      </c>
      <c r="BB687" s="306"/>
      <c r="BC687" s="306"/>
      <c r="BD687" s="306"/>
      <c r="BE687" s="306"/>
      <c r="BF687" s="306"/>
      <c r="BG687" s="306"/>
      <c r="BH687" s="307">
        <v>0</v>
      </c>
      <c r="BI687" s="307"/>
      <c r="BJ687" s="307"/>
      <c r="BK687" s="307"/>
      <c r="BO687" s="309"/>
      <c r="BP687" s="309"/>
      <c r="BQ687" s="309"/>
      <c r="BR687" s="315"/>
      <c r="BS687" s="315"/>
      <c r="BT687" s="315"/>
    </row>
    <row r="688" spans="1:73" s="250" customFormat="1" ht="3" customHeight="1">
      <c r="A688" s="268"/>
      <c r="B688" s="308"/>
      <c r="C688" s="308"/>
      <c r="D688" s="308"/>
      <c r="E688" s="308"/>
      <c r="F688" s="308"/>
      <c r="G688" s="308"/>
      <c r="H688" s="306"/>
      <c r="I688" s="306"/>
      <c r="J688" s="306"/>
      <c r="K688" s="306"/>
      <c r="L688" s="306"/>
      <c r="M688" s="306"/>
      <c r="N688" s="306"/>
      <c r="O688" s="306"/>
      <c r="P688" s="306"/>
      <c r="Q688" s="306"/>
      <c r="R688" s="306"/>
      <c r="S688" s="306"/>
      <c r="T688" s="306"/>
      <c r="U688" s="306"/>
      <c r="V688" s="306"/>
      <c r="W688" s="306"/>
      <c r="X688" s="306"/>
      <c r="Y688" s="306"/>
      <c r="Z688" s="306"/>
      <c r="AA688" s="307"/>
      <c r="AB688" s="307"/>
      <c r="AC688" s="307"/>
      <c r="AF688" s="308"/>
      <c r="AG688" s="308"/>
      <c r="AH688" s="308"/>
      <c r="AI688" s="308"/>
      <c r="AJ688" s="308"/>
      <c r="AK688" s="308"/>
      <c r="AL688" s="308"/>
      <c r="AM688" s="306"/>
      <c r="AN688" s="306"/>
      <c r="AO688" s="306"/>
      <c r="AP688" s="306"/>
      <c r="AQ688" s="306"/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/>
      <c r="BF688" s="306"/>
      <c r="BG688" s="306"/>
      <c r="BH688" s="307"/>
      <c r="BI688" s="307"/>
      <c r="BJ688" s="307"/>
      <c r="BK688" s="307"/>
      <c r="BO688" s="309" t="s">
        <v>612</v>
      </c>
      <c r="BP688" s="309"/>
      <c r="BQ688" s="309"/>
      <c r="BR688" s="315">
        <v>0</v>
      </c>
      <c r="BS688" s="315"/>
      <c r="BT688" s="315"/>
    </row>
    <row r="689" spans="1:72" s="250" customFormat="1" ht="6.75" customHeight="1">
      <c r="A689" s="268"/>
      <c r="B689" s="308" t="s">
        <v>613</v>
      </c>
      <c r="C689" s="308"/>
      <c r="D689" s="308"/>
      <c r="E689" s="308"/>
      <c r="F689" s="308"/>
      <c r="G689" s="308"/>
      <c r="H689" s="306">
        <v>0</v>
      </c>
      <c r="I689" s="306"/>
      <c r="J689" s="306"/>
      <c r="K689" s="306"/>
      <c r="L689" s="306"/>
      <c r="M689" s="306">
        <v>0</v>
      </c>
      <c r="N689" s="306"/>
      <c r="O689" s="306"/>
      <c r="P689" s="306"/>
      <c r="Q689" s="306">
        <v>0</v>
      </c>
      <c r="R689" s="306"/>
      <c r="S689" s="306"/>
      <c r="T689" s="306"/>
      <c r="U689" s="306">
        <v>0</v>
      </c>
      <c r="V689" s="306"/>
      <c r="W689" s="306"/>
      <c r="X689" s="306"/>
      <c r="Y689" s="306"/>
      <c r="Z689" s="306"/>
      <c r="AA689" s="307">
        <v>0</v>
      </c>
      <c r="AB689" s="307"/>
      <c r="AC689" s="307"/>
      <c r="AF689" s="308" t="s">
        <v>613</v>
      </c>
      <c r="AG689" s="308"/>
      <c r="AH689" s="308"/>
      <c r="AI689" s="308"/>
      <c r="AJ689" s="308"/>
      <c r="AK689" s="308"/>
      <c r="AL689" s="308"/>
      <c r="AM689" s="306">
        <v>0</v>
      </c>
      <c r="AN689" s="306"/>
      <c r="AO689" s="306"/>
      <c r="AP689" s="306"/>
      <c r="AQ689" s="306"/>
      <c r="AR689" s="306"/>
      <c r="AS689" s="306">
        <v>0</v>
      </c>
      <c r="AT689" s="306"/>
      <c r="AU689" s="306"/>
      <c r="AV689" s="306"/>
      <c r="AW689" s="306">
        <v>0</v>
      </c>
      <c r="AX689" s="306"/>
      <c r="AY689" s="306"/>
      <c r="AZ689" s="306"/>
      <c r="BA689" s="306">
        <v>0</v>
      </c>
      <c r="BB689" s="306"/>
      <c r="BC689" s="306"/>
      <c r="BD689" s="306"/>
      <c r="BE689" s="306"/>
      <c r="BF689" s="306"/>
      <c r="BG689" s="306"/>
      <c r="BH689" s="307">
        <v>0</v>
      </c>
      <c r="BI689" s="307"/>
      <c r="BJ689" s="307"/>
      <c r="BK689" s="307"/>
      <c r="BO689" s="309"/>
      <c r="BP689" s="309"/>
      <c r="BQ689" s="309"/>
      <c r="BR689" s="315"/>
      <c r="BS689" s="315"/>
      <c r="BT689" s="315"/>
    </row>
    <row r="690" spans="1:72" s="250" customFormat="1" ht="0.75" customHeight="1">
      <c r="A690" s="268"/>
      <c r="B690" s="308"/>
      <c r="C690" s="308"/>
      <c r="D690" s="308"/>
      <c r="E690" s="308"/>
      <c r="F690" s="308"/>
      <c r="G690" s="308"/>
      <c r="H690" s="306"/>
      <c r="I690" s="306"/>
      <c r="J690" s="306"/>
      <c r="K690" s="306"/>
      <c r="L690" s="306"/>
      <c r="M690" s="306"/>
      <c r="N690" s="306"/>
      <c r="O690" s="306"/>
      <c r="P690" s="306"/>
      <c r="Q690" s="306"/>
      <c r="R690" s="306"/>
      <c r="S690" s="306"/>
      <c r="T690" s="306"/>
      <c r="U690" s="306"/>
      <c r="V690" s="306"/>
      <c r="W690" s="306"/>
      <c r="X690" s="306"/>
      <c r="Y690" s="306"/>
      <c r="Z690" s="306"/>
      <c r="AA690" s="307"/>
      <c r="AB690" s="307"/>
      <c r="AC690" s="307"/>
      <c r="AF690" s="308"/>
      <c r="AG690" s="308"/>
      <c r="AH690" s="308"/>
      <c r="AI690" s="308"/>
      <c r="AJ690" s="308"/>
      <c r="AK690" s="308"/>
      <c r="AL690" s="308"/>
      <c r="AM690" s="306"/>
      <c r="AN690" s="306"/>
      <c r="AO690" s="306"/>
      <c r="AP690" s="306"/>
      <c r="AQ690" s="306"/>
      <c r="AR690" s="306"/>
      <c r="AS690" s="306"/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/>
      <c r="BD690" s="306"/>
      <c r="BE690" s="306"/>
      <c r="BF690" s="306"/>
      <c r="BG690" s="306"/>
      <c r="BH690" s="307"/>
      <c r="BI690" s="307"/>
      <c r="BJ690" s="307"/>
      <c r="BK690" s="307"/>
      <c r="BO690" s="309" t="s">
        <v>590</v>
      </c>
      <c r="BP690" s="309"/>
      <c r="BQ690" s="309"/>
      <c r="BR690" s="315">
        <v>0</v>
      </c>
      <c r="BS690" s="315"/>
      <c r="BT690" s="315"/>
    </row>
    <row r="691" spans="1:72" s="250" customFormat="1" ht="8.25" customHeight="1">
      <c r="A691" s="268"/>
      <c r="B691" s="308" t="s">
        <v>614</v>
      </c>
      <c r="C691" s="308"/>
      <c r="D691" s="308"/>
      <c r="E691" s="308"/>
      <c r="F691" s="308"/>
      <c r="G691" s="308"/>
      <c r="H691" s="306">
        <v>0</v>
      </c>
      <c r="I691" s="306"/>
      <c r="J691" s="306"/>
      <c r="K691" s="306"/>
      <c r="L691" s="306"/>
      <c r="M691" s="306">
        <v>0</v>
      </c>
      <c r="N691" s="306"/>
      <c r="O691" s="306"/>
      <c r="P691" s="306"/>
      <c r="Q691" s="306">
        <v>0</v>
      </c>
      <c r="R691" s="306"/>
      <c r="S691" s="306"/>
      <c r="T691" s="306"/>
      <c r="U691" s="306">
        <v>0</v>
      </c>
      <c r="V691" s="306"/>
      <c r="W691" s="306"/>
      <c r="X691" s="306"/>
      <c r="Y691" s="306"/>
      <c r="Z691" s="306"/>
      <c r="AA691" s="307">
        <v>0</v>
      </c>
      <c r="AB691" s="307"/>
      <c r="AC691" s="307"/>
      <c r="AF691" s="308" t="s">
        <v>614</v>
      </c>
      <c r="AG691" s="308"/>
      <c r="AH691" s="308"/>
      <c r="AI691" s="308"/>
      <c r="AJ691" s="308"/>
      <c r="AK691" s="308"/>
      <c r="AL691" s="308"/>
      <c r="AM691" s="306">
        <v>0</v>
      </c>
      <c r="AN691" s="306"/>
      <c r="AO691" s="306"/>
      <c r="AP691" s="306"/>
      <c r="AQ691" s="306"/>
      <c r="AR691" s="306"/>
      <c r="AS691" s="306">
        <v>0</v>
      </c>
      <c r="AT691" s="306"/>
      <c r="AU691" s="306"/>
      <c r="AV691" s="306"/>
      <c r="AW691" s="306">
        <v>0</v>
      </c>
      <c r="AX691" s="306"/>
      <c r="AY691" s="306"/>
      <c r="AZ691" s="306"/>
      <c r="BA691" s="306">
        <v>0</v>
      </c>
      <c r="BB691" s="306"/>
      <c r="BC691" s="306"/>
      <c r="BD691" s="306"/>
      <c r="BE691" s="306"/>
      <c r="BF691" s="306"/>
      <c r="BG691" s="306"/>
      <c r="BH691" s="307">
        <v>0</v>
      </c>
      <c r="BI691" s="307"/>
      <c r="BJ691" s="307"/>
      <c r="BK691" s="307"/>
      <c r="BO691" s="309"/>
      <c r="BP691" s="309"/>
      <c r="BQ691" s="309"/>
      <c r="BR691" s="315"/>
      <c r="BS691" s="315"/>
      <c r="BT691" s="315"/>
    </row>
    <row r="692" spans="1:72" s="250" customFormat="1" ht="0.75" customHeight="1">
      <c r="A692" s="268"/>
      <c r="B692" s="308" t="s">
        <v>615</v>
      </c>
      <c r="C692" s="308"/>
      <c r="D692" s="308"/>
      <c r="E692" s="308"/>
      <c r="F692" s="308"/>
      <c r="G692" s="308"/>
      <c r="H692" s="306">
        <v>0</v>
      </c>
      <c r="I692" s="306"/>
      <c r="J692" s="306"/>
      <c r="K692" s="306"/>
      <c r="L692" s="306"/>
      <c r="M692" s="306">
        <v>-30.21598463106</v>
      </c>
      <c r="N692" s="306"/>
      <c r="O692" s="306"/>
      <c r="P692" s="306"/>
      <c r="Q692" s="306">
        <v>0</v>
      </c>
      <c r="R692" s="306"/>
      <c r="S692" s="306"/>
      <c r="T692" s="306"/>
      <c r="U692" s="306">
        <v>-30.21598463106</v>
      </c>
      <c r="V692" s="306"/>
      <c r="W692" s="306"/>
      <c r="X692" s="306"/>
      <c r="Y692" s="306"/>
      <c r="Z692" s="306"/>
      <c r="AA692" s="307">
        <v>-0.10558954919319501</v>
      </c>
      <c r="AB692" s="307"/>
      <c r="AC692" s="307"/>
      <c r="AF692" s="308" t="s">
        <v>615</v>
      </c>
      <c r="AG692" s="308"/>
      <c r="AH692" s="308"/>
      <c r="AI692" s="308"/>
      <c r="AJ692" s="308"/>
      <c r="AK692" s="308"/>
      <c r="AL692" s="308"/>
      <c r="AM692" s="306">
        <v>0</v>
      </c>
      <c r="AN692" s="306"/>
      <c r="AO692" s="306"/>
      <c r="AP692" s="306"/>
      <c r="AQ692" s="306"/>
      <c r="AR692" s="306"/>
      <c r="AS692" s="306">
        <v>-5.6530662584999991</v>
      </c>
      <c r="AT692" s="306"/>
      <c r="AU692" s="306"/>
      <c r="AV692" s="306"/>
      <c r="AW692" s="306">
        <v>0</v>
      </c>
      <c r="AX692" s="306"/>
      <c r="AY692" s="306"/>
      <c r="AZ692" s="306"/>
      <c r="BA692" s="306">
        <v>-5.6530662584999991</v>
      </c>
      <c r="BB692" s="306"/>
      <c r="BC692" s="306"/>
      <c r="BD692" s="306"/>
      <c r="BE692" s="306"/>
      <c r="BF692" s="306"/>
      <c r="BG692" s="306"/>
      <c r="BH692" s="307">
        <v>0.10593826379018401</v>
      </c>
      <c r="BI692" s="307"/>
      <c r="BJ692" s="307"/>
      <c r="BK692" s="307"/>
      <c r="BO692" s="309"/>
      <c r="BP692" s="309"/>
      <c r="BQ692" s="309"/>
      <c r="BR692" s="315"/>
      <c r="BS692" s="315"/>
      <c r="BT692" s="315"/>
    </row>
    <row r="693" spans="1:72" s="250" customFormat="1" ht="7.5" customHeight="1">
      <c r="A693" s="268"/>
      <c r="B693" s="308"/>
      <c r="C693" s="308"/>
      <c r="D693" s="308"/>
      <c r="E693" s="308"/>
      <c r="F693" s="308"/>
      <c r="G693" s="308"/>
      <c r="H693" s="306"/>
      <c r="I693" s="306"/>
      <c r="J693" s="306"/>
      <c r="K693" s="306"/>
      <c r="L693" s="306"/>
      <c r="M693" s="306"/>
      <c r="N693" s="306"/>
      <c r="O693" s="306"/>
      <c r="P693" s="306"/>
      <c r="Q693" s="306"/>
      <c r="R693" s="306"/>
      <c r="S693" s="306"/>
      <c r="T693" s="306"/>
      <c r="U693" s="306"/>
      <c r="V693" s="306"/>
      <c r="W693" s="306"/>
      <c r="X693" s="306"/>
      <c r="Y693" s="306"/>
      <c r="Z693" s="306"/>
      <c r="AA693" s="307"/>
      <c r="AB693" s="307"/>
      <c r="AC693" s="307"/>
      <c r="AF693" s="308"/>
      <c r="AG693" s="308"/>
      <c r="AH693" s="308"/>
      <c r="AI693" s="308"/>
      <c r="AJ693" s="308"/>
      <c r="AK693" s="308"/>
      <c r="AL693" s="308"/>
      <c r="AM693" s="306"/>
      <c r="AN693" s="306"/>
      <c r="AO693" s="306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/>
      <c r="BF693" s="306"/>
      <c r="BG693" s="306"/>
      <c r="BH693" s="307"/>
      <c r="BI693" s="307"/>
      <c r="BJ693" s="307"/>
      <c r="BK693" s="307"/>
      <c r="BO693" s="309" t="s">
        <v>549</v>
      </c>
      <c r="BP693" s="309"/>
      <c r="BQ693" s="309"/>
      <c r="BR693" s="315">
        <v>835.89998897407338</v>
      </c>
      <c r="BS693" s="315"/>
      <c r="BT693" s="315"/>
    </row>
    <row r="694" spans="1:72" s="250" customFormat="1" ht="3" customHeight="1">
      <c r="A694" s="268"/>
      <c r="B694" s="323" t="s">
        <v>616</v>
      </c>
      <c r="C694" s="323"/>
      <c r="D694" s="323"/>
      <c r="E694" s="323"/>
      <c r="F694" s="323"/>
      <c r="G694" s="323"/>
      <c r="H694" s="306">
        <v>3170.3967585608821</v>
      </c>
      <c r="I694" s="306"/>
      <c r="J694" s="306"/>
      <c r="K694" s="306"/>
      <c r="L694" s="306"/>
      <c r="M694" s="306">
        <v>9780.4565476433781</v>
      </c>
      <c r="N694" s="306"/>
      <c r="O694" s="306"/>
      <c r="P694" s="306"/>
      <c r="Q694" s="306">
        <v>2371.554112527434</v>
      </c>
      <c r="R694" s="306"/>
      <c r="S694" s="306"/>
      <c r="T694" s="306"/>
      <c r="U694" s="306">
        <v>15322.407418731693</v>
      </c>
      <c r="V694" s="306"/>
      <c r="W694" s="306"/>
      <c r="X694" s="306"/>
      <c r="Y694" s="306"/>
      <c r="Z694" s="306"/>
      <c r="AA694" s="310">
        <v>100</v>
      </c>
      <c r="AB694" s="310"/>
      <c r="AC694" s="310"/>
      <c r="AF694" s="323" t="s">
        <v>616</v>
      </c>
      <c r="AG694" s="323"/>
      <c r="AH694" s="323"/>
      <c r="AI694" s="323"/>
      <c r="AJ694" s="323"/>
      <c r="AK694" s="323"/>
      <c r="AL694" s="323"/>
      <c r="AM694" s="306">
        <v>-1531.7645580078599</v>
      </c>
      <c r="AN694" s="306"/>
      <c r="AO694" s="306"/>
      <c r="AP694" s="306"/>
      <c r="AQ694" s="306"/>
      <c r="AR694" s="306"/>
      <c r="AS694" s="306">
        <v>-3773.0582832436198</v>
      </c>
      <c r="AT694" s="306"/>
      <c r="AU694" s="306"/>
      <c r="AV694" s="306"/>
      <c r="AW694" s="306">
        <v>0</v>
      </c>
      <c r="AX694" s="306"/>
      <c r="AY694" s="306"/>
      <c r="AZ694" s="306"/>
      <c r="BA694" s="306">
        <v>-5336.18926367926</v>
      </c>
      <c r="BB694" s="306"/>
      <c r="BC694" s="306"/>
      <c r="BD694" s="306"/>
      <c r="BE694" s="306"/>
      <c r="BF694" s="306"/>
      <c r="BG694" s="306"/>
      <c r="BH694" s="310">
        <v>100</v>
      </c>
      <c r="BI694" s="310"/>
      <c r="BJ694" s="310"/>
      <c r="BK694" s="310"/>
      <c r="BO694" s="309"/>
      <c r="BP694" s="309"/>
      <c r="BQ694" s="309"/>
      <c r="BR694" s="315"/>
      <c r="BS694" s="315"/>
      <c r="BT694" s="315"/>
    </row>
    <row r="695" spans="1:72" s="250" customFormat="1" ht="5.25" customHeight="1">
      <c r="A695" s="268"/>
      <c r="B695" s="323"/>
      <c r="C695" s="323"/>
      <c r="D695" s="323"/>
      <c r="E695" s="323"/>
      <c r="F695" s="323"/>
      <c r="G695" s="323"/>
      <c r="H695" s="306"/>
      <c r="I695" s="306"/>
      <c r="J695" s="306"/>
      <c r="K695" s="306"/>
      <c r="L695" s="306"/>
      <c r="M695" s="306"/>
      <c r="N695" s="306"/>
      <c r="O695" s="306"/>
      <c r="P695" s="306"/>
      <c r="Q695" s="306"/>
      <c r="R695" s="306"/>
      <c r="S695" s="306"/>
      <c r="T695" s="306"/>
      <c r="U695" s="306"/>
      <c r="V695" s="306"/>
      <c r="W695" s="306"/>
      <c r="X695" s="306"/>
      <c r="Y695" s="306"/>
      <c r="Z695" s="306"/>
      <c r="AA695" s="310"/>
      <c r="AB695" s="310"/>
      <c r="AC695" s="310"/>
      <c r="AF695" s="323"/>
      <c r="AG695" s="323"/>
      <c r="AH695" s="323"/>
      <c r="AI695" s="323"/>
      <c r="AJ695" s="323"/>
      <c r="AK695" s="323"/>
      <c r="AL695" s="323"/>
      <c r="AM695" s="306"/>
      <c r="AN695" s="306"/>
      <c r="AO695" s="306"/>
      <c r="AP695" s="306"/>
      <c r="AQ695" s="306"/>
      <c r="AR695" s="306"/>
      <c r="AS695" s="306"/>
      <c r="AT695" s="306"/>
      <c r="AU695" s="306"/>
      <c r="AV695" s="306"/>
      <c r="AW695" s="306"/>
      <c r="AX695" s="306"/>
      <c r="AY695" s="306"/>
      <c r="AZ695" s="306"/>
      <c r="BA695" s="306"/>
      <c r="BB695" s="306"/>
      <c r="BC695" s="306"/>
      <c r="BD695" s="306"/>
      <c r="BE695" s="306"/>
      <c r="BF695" s="306"/>
      <c r="BG695" s="306"/>
      <c r="BH695" s="310"/>
      <c r="BI695" s="310"/>
      <c r="BJ695" s="310"/>
      <c r="BK695" s="310"/>
      <c r="BO695" s="309" t="s">
        <v>592</v>
      </c>
      <c r="BP695" s="309"/>
      <c r="BQ695" s="309"/>
      <c r="BR695" s="315">
        <v>0</v>
      </c>
      <c r="BS695" s="315"/>
      <c r="BT695" s="315"/>
    </row>
    <row r="696" spans="1:72" s="250" customFormat="1" ht="4.5" customHeight="1">
      <c r="A696" s="268"/>
      <c r="B696" s="308" t="s">
        <v>617</v>
      </c>
      <c r="C696" s="308"/>
      <c r="D696" s="308"/>
      <c r="E696" s="308"/>
      <c r="F696" s="308"/>
      <c r="G696" s="308"/>
      <c r="H696" s="306">
        <v>13294.046446199998</v>
      </c>
      <c r="I696" s="306"/>
      <c r="J696" s="306"/>
      <c r="K696" s="306"/>
      <c r="L696" s="306"/>
      <c r="M696" s="306">
        <v>0</v>
      </c>
      <c r="N696" s="306"/>
      <c r="O696" s="306"/>
      <c r="P696" s="306"/>
      <c r="Q696" s="306">
        <v>0</v>
      </c>
      <c r="R696" s="306"/>
      <c r="S696" s="306"/>
      <c r="T696" s="306"/>
      <c r="U696" s="306">
        <v>13294.046446199998</v>
      </c>
      <c r="V696" s="306"/>
      <c r="W696" s="306"/>
      <c r="X696" s="306"/>
      <c r="Y696" s="306"/>
      <c r="Z696" s="306"/>
      <c r="AA696" s="349" t="s">
        <v>0</v>
      </c>
      <c r="AB696" s="349"/>
      <c r="AC696" s="349"/>
      <c r="AF696" s="308" t="s">
        <v>617</v>
      </c>
      <c r="AG696" s="308"/>
      <c r="AH696" s="308"/>
      <c r="AI696" s="308"/>
      <c r="AJ696" s="308"/>
      <c r="AK696" s="308"/>
      <c r="AL696" s="308"/>
      <c r="AM696" s="306">
        <v>0</v>
      </c>
      <c r="AN696" s="306"/>
      <c r="AO696" s="306"/>
      <c r="AP696" s="306"/>
      <c r="AQ696" s="306"/>
      <c r="AR696" s="306"/>
      <c r="AS696" s="306">
        <v>0</v>
      </c>
      <c r="AT696" s="306"/>
      <c r="AU696" s="306"/>
      <c r="AV696" s="306"/>
      <c r="AW696" s="306">
        <v>0</v>
      </c>
      <c r="AX696" s="306"/>
      <c r="AY696" s="306"/>
      <c r="AZ696" s="306"/>
      <c r="BA696" s="306">
        <v>0</v>
      </c>
      <c r="BB696" s="306"/>
      <c r="BC696" s="306"/>
      <c r="BD696" s="306"/>
      <c r="BE696" s="306"/>
      <c r="BF696" s="306"/>
      <c r="BG696" s="306"/>
      <c r="BH696" s="349" t="s">
        <v>0</v>
      </c>
      <c r="BI696" s="349"/>
      <c r="BJ696" s="349"/>
      <c r="BK696" s="349"/>
      <c r="BO696" s="309"/>
      <c r="BP696" s="309"/>
      <c r="BQ696" s="309"/>
      <c r="BR696" s="315"/>
      <c r="BS696" s="315"/>
      <c r="BT696" s="315"/>
    </row>
    <row r="697" spans="1:72" s="250" customFormat="1" ht="3.75" customHeight="1">
      <c r="A697" s="268"/>
      <c r="B697" s="308"/>
      <c r="C697" s="308"/>
      <c r="D697" s="308"/>
      <c r="E697" s="308"/>
      <c r="F697" s="308"/>
      <c r="G697" s="308"/>
      <c r="H697" s="306"/>
      <c r="I697" s="306"/>
      <c r="J697" s="306"/>
      <c r="K697" s="306"/>
      <c r="L697" s="306"/>
      <c r="M697" s="306"/>
      <c r="N697" s="306"/>
      <c r="O697" s="306"/>
      <c r="P697" s="306"/>
      <c r="Q697" s="306"/>
      <c r="R697" s="306"/>
      <c r="S697" s="306"/>
      <c r="T697" s="306"/>
      <c r="U697" s="306"/>
      <c r="V697" s="306"/>
      <c r="W697" s="306"/>
      <c r="X697" s="306"/>
      <c r="Y697" s="306"/>
      <c r="Z697" s="306"/>
      <c r="AA697" s="349"/>
      <c r="AB697" s="349"/>
      <c r="AC697" s="349"/>
      <c r="AF697" s="308"/>
      <c r="AG697" s="308"/>
      <c r="AH697" s="308"/>
      <c r="AI697" s="308"/>
      <c r="AJ697" s="308"/>
      <c r="AK697" s="308"/>
      <c r="AL697" s="308"/>
      <c r="AM697" s="306"/>
      <c r="AN697" s="306"/>
      <c r="AO697" s="306"/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/>
      <c r="BB697" s="306"/>
      <c r="BC697" s="306"/>
      <c r="BD697" s="306"/>
      <c r="BE697" s="306"/>
      <c r="BF697" s="306"/>
      <c r="BG697" s="306"/>
      <c r="BH697" s="349"/>
      <c r="BI697" s="349"/>
      <c r="BJ697" s="349"/>
      <c r="BK697" s="349"/>
      <c r="BO697" s="309" t="s">
        <v>594</v>
      </c>
      <c r="BP697" s="309"/>
      <c r="BQ697" s="309"/>
      <c r="BR697" s="315">
        <v>835.89998897407338</v>
      </c>
      <c r="BS697" s="315"/>
      <c r="BT697" s="315"/>
    </row>
    <row r="698" spans="1:72" s="250" customFormat="1" ht="6" customHeight="1">
      <c r="A698" s="268"/>
      <c r="BO698" s="309"/>
      <c r="BP698" s="309"/>
      <c r="BQ698" s="309"/>
      <c r="BR698" s="315"/>
      <c r="BS698" s="315"/>
      <c r="BT698" s="315"/>
    </row>
    <row r="699" spans="1:72" s="250" customFormat="1" ht="9.75" customHeight="1">
      <c r="A699" s="268"/>
      <c r="BO699" s="309" t="s">
        <v>595</v>
      </c>
      <c r="BP699" s="309"/>
      <c r="BQ699" s="309"/>
      <c r="BR699" s="315">
        <v>835.89998897407338</v>
      </c>
      <c r="BS699" s="315"/>
      <c r="BT699" s="315"/>
    </row>
    <row r="700" spans="1:72" s="250" customFormat="1" ht="9.75" customHeight="1">
      <c r="A700" s="268"/>
      <c r="BO700" s="309" t="s">
        <v>596</v>
      </c>
      <c r="BP700" s="309"/>
      <c r="BQ700" s="309"/>
      <c r="BR700" s="315">
        <v>0</v>
      </c>
      <c r="BS700" s="315"/>
      <c r="BT700" s="315"/>
    </row>
    <row r="701" spans="1:72" s="250" customFormat="1" ht="4.5" customHeight="1">
      <c r="A701" s="268"/>
      <c r="BO701" s="309" t="s">
        <v>618</v>
      </c>
      <c r="BP701" s="309"/>
      <c r="BQ701" s="309"/>
      <c r="BR701" s="315">
        <v>0</v>
      </c>
      <c r="BS701" s="315"/>
      <c r="BT701" s="315"/>
    </row>
    <row r="702" spans="1:72" s="250" customFormat="1" ht="6" customHeight="1">
      <c r="A702" s="268"/>
      <c r="B702" s="327" t="s">
        <v>619</v>
      </c>
      <c r="C702" s="327"/>
      <c r="D702" s="327"/>
      <c r="E702" s="327"/>
      <c r="F702" s="327"/>
      <c r="G702" s="327"/>
      <c r="H702" s="327"/>
      <c r="I702" s="327"/>
      <c r="J702" s="327"/>
      <c r="K702" s="327"/>
      <c r="L702" s="327"/>
      <c r="M702" s="327"/>
      <c r="N702" s="327"/>
      <c r="O702" s="327"/>
      <c r="P702" s="327"/>
      <c r="Q702" s="327"/>
      <c r="R702" s="327"/>
      <c r="S702" s="327"/>
      <c r="T702" s="327"/>
      <c r="U702" s="327"/>
      <c r="V702" s="327"/>
      <c r="W702" s="327"/>
      <c r="X702" s="327"/>
      <c r="Y702" s="327"/>
      <c r="Z702" s="327"/>
      <c r="AA702" s="327"/>
      <c r="AB702" s="327"/>
      <c r="AC702" s="327"/>
      <c r="AD702" s="327"/>
      <c r="AF702" s="327" t="s">
        <v>620</v>
      </c>
      <c r="AG702" s="327"/>
      <c r="AH702" s="327"/>
      <c r="AI702" s="327"/>
      <c r="AJ702" s="327"/>
      <c r="AK702" s="327"/>
      <c r="AL702" s="327"/>
      <c r="AM702" s="327"/>
      <c r="AN702" s="327"/>
      <c r="AO702" s="327"/>
      <c r="AP702" s="327"/>
      <c r="AQ702" s="327"/>
      <c r="AR702" s="327"/>
      <c r="AS702" s="327"/>
      <c r="AT702" s="327"/>
      <c r="AU702" s="327"/>
      <c r="AV702" s="327"/>
      <c r="AW702" s="327"/>
      <c r="AX702" s="327"/>
      <c r="AY702" s="327"/>
      <c r="AZ702" s="327"/>
      <c r="BA702" s="327"/>
      <c r="BB702" s="327"/>
      <c r="BC702" s="327"/>
      <c r="BD702" s="327"/>
      <c r="BE702" s="327"/>
      <c r="BF702" s="327"/>
      <c r="BG702" s="327"/>
      <c r="BH702" s="327"/>
      <c r="BI702" s="327"/>
      <c r="BJ702" s="327"/>
      <c r="BK702" s="327"/>
      <c r="BL702" s="327"/>
      <c r="BO702" s="309"/>
      <c r="BP702" s="309"/>
      <c r="BQ702" s="309"/>
      <c r="BR702" s="315"/>
      <c r="BS702" s="315"/>
      <c r="BT702" s="315"/>
    </row>
    <row r="703" spans="1:72" s="250" customFormat="1" ht="8.25" customHeight="1">
      <c r="A703" s="268"/>
      <c r="B703" s="327"/>
      <c r="C703" s="327"/>
      <c r="D703" s="327"/>
      <c r="E703" s="327"/>
      <c r="F703" s="327"/>
      <c r="G703" s="327"/>
      <c r="H703" s="327"/>
      <c r="I703" s="327"/>
      <c r="J703" s="327"/>
      <c r="K703" s="327"/>
      <c r="L703" s="327"/>
      <c r="M703" s="327"/>
      <c r="N703" s="327"/>
      <c r="O703" s="327"/>
      <c r="P703" s="327"/>
      <c r="Q703" s="327"/>
      <c r="R703" s="327"/>
      <c r="S703" s="327"/>
      <c r="T703" s="327"/>
      <c r="U703" s="327"/>
      <c r="V703" s="327"/>
      <c r="W703" s="327"/>
      <c r="X703" s="327"/>
      <c r="Y703" s="327"/>
      <c r="Z703" s="327"/>
      <c r="AA703" s="327"/>
      <c r="AB703" s="327"/>
      <c r="AC703" s="327"/>
      <c r="AD703" s="327"/>
      <c r="AF703" s="327"/>
      <c r="AG703" s="327"/>
      <c r="AH703" s="327"/>
      <c r="AI703" s="327"/>
      <c r="AJ703" s="327"/>
      <c r="AK703" s="327"/>
      <c r="AL703" s="327"/>
      <c r="AM703" s="327"/>
      <c r="AN703" s="327"/>
      <c r="AO703" s="327"/>
      <c r="AP703" s="327"/>
      <c r="AQ703" s="327"/>
      <c r="AR703" s="327"/>
      <c r="AS703" s="327"/>
      <c r="AT703" s="327"/>
      <c r="AU703" s="327"/>
      <c r="AV703" s="327"/>
      <c r="AW703" s="327"/>
      <c r="AX703" s="327"/>
      <c r="AY703" s="327"/>
      <c r="AZ703" s="327"/>
      <c r="BA703" s="327"/>
      <c r="BB703" s="327"/>
      <c r="BC703" s="327"/>
      <c r="BD703" s="327"/>
      <c r="BE703" s="327"/>
      <c r="BF703" s="327"/>
      <c r="BG703" s="327"/>
      <c r="BH703" s="327"/>
      <c r="BI703" s="327"/>
      <c r="BJ703" s="327"/>
      <c r="BK703" s="327"/>
      <c r="BL703" s="327"/>
      <c r="BO703" s="309" t="s">
        <v>599</v>
      </c>
      <c r="BP703" s="309"/>
      <c r="BQ703" s="309"/>
      <c r="BR703" s="315">
        <v>1030.8999888962096</v>
      </c>
      <c r="BS703" s="315"/>
      <c r="BT703" s="315"/>
    </row>
    <row r="704" spans="1:72" s="250" customFormat="1" ht="1.5" customHeight="1">
      <c r="A704" s="268"/>
      <c r="BO704" s="309"/>
      <c r="BP704" s="309"/>
      <c r="BQ704" s="309"/>
      <c r="BR704" s="315"/>
      <c r="BS704" s="315"/>
      <c r="BT704" s="315"/>
    </row>
    <row r="705" spans="1:74" s="250" customFormat="1" ht="1.5" customHeight="1">
      <c r="A705" s="268"/>
      <c r="BO705" s="316" t="s">
        <v>600</v>
      </c>
      <c r="BP705" s="316"/>
      <c r="BQ705" s="316"/>
      <c r="BR705" s="317">
        <v>0</v>
      </c>
      <c r="BS705" s="317"/>
      <c r="BT705" s="317"/>
    </row>
    <row r="706" spans="1:74" s="250" customFormat="1" ht="9" customHeight="1">
      <c r="A706" s="268"/>
      <c r="B706" s="328" t="s">
        <v>621</v>
      </c>
      <c r="C706" s="328"/>
      <c r="D706" s="328"/>
      <c r="E706" s="328"/>
      <c r="F706" s="332">
        <v>1.2768665617904376</v>
      </c>
      <c r="G706" s="332"/>
      <c r="H706" s="332"/>
      <c r="I706" s="332"/>
      <c r="O706" s="328" t="s">
        <v>622</v>
      </c>
      <c r="P706" s="328"/>
      <c r="Q706" s="328"/>
      <c r="R706" s="328"/>
      <c r="S706" s="328"/>
      <c r="T706" s="328"/>
      <c r="U706" s="328"/>
      <c r="V706" s="328"/>
      <c r="W706" s="333">
        <v>10.00108</v>
      </c>
      <c r="X706" s="333"/>
      <c r="Y706" s="333"/>
      <c r="Z706" s="333"/>
      <c r="AA706" s="333"/>
      <c r="AF706" s="328" t="s">
        <v>623</v>
      </c>
      <c r="AG706" s="328"/>
      <c r="AH706" s="328"/>
      <c r="AI706" s="328"/>
      <c r="AJ706" s="328"/>
      <c r="AK706" s="332">
        <v>-5.336186241737078</v>
      </c>
      <c r="AL706" s="332"/>
      <c r="AM706" s="332"/>
      <c r="AN706" s="332"/>
      <c r="AO706" s="332"/>
      <c r="AU706" s="328" t="s">
        <v>622</v>
      </c>
      <c r="AV706" s="328"/>
      <c r="AW706" s="328"/>
      <c r="AX706" s="328"/>
      <c r="AY706" s="328"/>
      <c r="AZ706" s="328"/>
      <c r="BA706" s="328"/>
      <c r="BB706" s="328"/>
      <c r="BC706" s="333">
        <v>10.00108</v>
      </c>
      <c r="BD706" s="333"/>
      <c r="BE706" s="333"/>
      <c r="BF706" s="333"/>
      <c r="BG706" s="333"/>
      <c r="BH706" s="333"/>
      <c r="BO706" s="316"/>
      <c r="BP706" s="316"/>
      <c r="BQ706" s="316"/>
      <c r="BR706" s="317"/>
      <c r="BS706" s="317"/>
      <c r="BT706" s="317"/>
    </row>
    <row r="707" spans="1:74" s="250" customFormat="1" ht="0.75" customHeight="1">
      <c r="A707" s="268"/>
      <c r="B707" s="328"/>
      <c r="C707" s="328"/>
      <c r="D707" s="328"/>
      <c r="E707" s="328"/>
      <c r="F707" s="332"/>
      <c r="G707" s="332"/>
      <c r="H707" s="332"/>
      <c r="I707" s="332"/>
      <c r="O707" s="328"/>
      <c r="P707" s="328"/>
      <c r="Q707" s="328"/>
      <c r="R707" s="328"/>
      <c r="S707" s="328"/>
      <c r="T707" s="328"/>
      <c r="U707" s="328"/>
      <c r="V707" s="328"/>
      <c r="W707" s="333"/>
      <c r="X707" s="333"/>
      <c r="Y707" s="333"/>
      <c r="Z707" s="333"/>
      <c r="AA707" s="333"/>
      <c r="AF707" s="328"/>
      <c r="AG707" s="328"/>
      <c r="AH707" s="328"/>
      <c r="AI707" s="328"/>
      <c r="AJ707" s="328"/>
      <c r="AK707" s="332"/>
      <c r="AL707" s="332"/>
      <c r="AM707" s="332"/>
      <c r="AN707" s="332"/>
      <c r="AO707" s="332"/>
      <c r="AU707" s="328"/>
      <c r="AV707" s="328"/>
      <c r="AW707" s="328"/>
      <c r="AX707" s="328"/>
      <c r="AY707" s="328"/>
      <c r="AZ707" s="328"/>
      <c r="BA707" s="328"/>
      <c r="BB707" s="328"/>
      <c r="BC707" s="333"/>
      <c r="BD707" s="333"/>
      <c r="BE707" s="333"/>
      <c r="BF707" s="333"/>
      <c r="BG707" s="333"/>
      <c r="BH707" s="333"/>
    </row>
    <row r="708" spans="1:74" s="250" customFormat="1" ht="9" customHeight="1">
      <c r="A708" s="268"/>
      <c r="B708" s="328" t="s">
        <v>624</v>
      </c>
      <c r="C708" s="328"/>
      <c r="D708" s="328"/>
      <c r="E708" s="328"/>
      <c r="F708" s="329">
        <v>13.590399999999999</v>
      </c>
      <c r="G708" s="329"/>
      <c r="H708" s="329"/>
      <c r="I708" s="329"/>
      <c r="O708" s="328" t="s">
        <v>625</v>
      </c>
      <c r="P708" s="328"/>
      <c r="Q708" s="328"/>
      <c r="R708" s="328"/>
      <c r="S708" s="328"/>
      <c r="T708" s="328"/>
      <c r="U708" s="328"/>
      <c r="V708" s="328"/>
      <c r="W708" s="339">
        <v>10.011101640663085</v>
      </c>
      <c r="X708" s="339"/>
      <c r="Y708" s="339"/>
      <c r="Z708" s="339"/>
      <c r="AA708" s="339"/>
      <c r="AF708" s="328" t="s">
        <v>624</v>
      </c>
      <c r="AG708" s="328"/>
      <c r="AH708" s="328"/>
      <c r="AI708" s="328"/>
      <c r="AJ708" s="328"/>
      <c r="AK708" s="329">
        <v>53.162299999999995</v>
      </c>
      <c r="AL708" s="329"/>
      <c r="AM708" s="329"/>
      <c r="AN708" s="329"/>
      <c r="AO708" s="329"/>
      <c r="AU708" s="328" t="s">
        <v>625</v>
      </c>
      <c r="AV708" s="328"/>
      <c r="AW708" s="328"/>
      <c r="AX708" s="328"/>
      <c r="AY708" s="328"/>
      <c r="AZ708" s="328"/>
      <c r="BA708" s="328"/>
      <c r="BB708" s="328"/>
      <c r="BC708" s="339">
        <v>10.011101640663085</v>
      </c>
      <c r="BD708" s="339"/>
      <c r="BE708" s="339"/>
      <c r="BF708" s="339"/>
      <c r="BG708" s="339"/>
      <c r="BH708" s="339"/>
    </row>
    <row r="709" spans="1:74" s="250" customFormat="1" ht="9.75" customHeight="1">
      <c r="A709" s="268"/>
      <c r="B709" s="328" t="s">
        <v>544</v>
      </c>
      <c r="C709" s="328"/>
      <c r="D709" s="328"/>
      <c r="E709" s="328"/>
      <c r="F709" s="310">
        <v>2.7516711561254174E-2</v>
      </c>
      <c r="G709" s="310"/>
      <c r="H709" s="310"/>
      <c r="I709" s="310"/>
      <c r="O709" s="328" t="s">
        <v>626</v>
      </c>
      <c r="P709" s="328"/>
      <c r="Q709" s="328"/>
      <c r="R709" s="328"/>
      <c r="S709" s="328"/>
      <c r="T709" s="328"/>
      <c r="U709" s="328"/>
      <c r="V709" s="328"/>
      <c r="W709" s="329">
        <v>12986.968696594238</v>
      </c>
      <c r="X709" s="329"/>
      <c r="Y709" s="329"/>
      <c r="Z709" s="329"/>
      <c r="AA709" s="329"/>
      <c r="AF709" s="328" t="s">
        <v>544</v>
      </c>
      <c r="AG709" s="328"/>
      <c r="AH709" s="328"/>
      <c r="AI709" s="328"/>
      <c r="AJ709" s="328"/>
      <c r="AK709" s="310">
        <v>8.2550156233164532E-3</v>
      </c>
      <c r="AL709" s="310"/>
      <c r="AM709" s="310"/>
      <c r="AN709" s="310"/>
      <c r="AO709" s="310"/>
      <c r="AU709" s="328" t="s">
        <v>626</v>
      </c>
      <c r="AV709" s="328"/>
      <c r="AW709" s="328"/>
      <c r="AX709" s="328"/>
      <c r="AY709" s="328"/>
      <c r="AZ709" s="328"/>
      <c r="BA709" s="328"/>
      <c r="BB709" s="328"/>
      <c r="BC709" s="329">
        <v>12986.968696594238</v>
      </c>
      <c r="BD709" s="329"/>
      <c r="BE709" s="329"/>
      <c r="BF709" s="329"/>
      <c r="BG709" s="329"/>
      <c r="BH709" s="329"/>
    </row>
    <row r="710" spans="1:74" s="250" customFormat="1" ht="9" customHeight="1">
      <c r="A710" s="268"/>
      <c r="B710" s="328" t="s">
        <v>336</v>
      </c>
      <c r="C710" s="328"/>
      <c r="D710" s="328"/>
      <c r="E710" s="328"/>
      <c r="F710" s="329">
        <v>4237.0954244137019</v>
      </c>
      <c r="G710" s="329"/>
      <c r="H710" s="329"/>
      <c r="I710" s="329"/>
      <c r="AF710" s="328" t="s">
        <v>627</v>
      </c>
      <c r="AG710" s="328"/>
      <c r="AH710" s="328"/>
      <c r="AI710" s="328"/>
      <c r="AJ710" s="328"/>
      <c r="AK710" s="329">
        <v>-304.22022295178397</v>
      </c>
      <c r="AL710" s="329"/>
      <c r="AM710" s="329"/>
      <c r="AN710" s="329"/>
      <c r="AO710" s="329"/>
    </row>
    <row r="711" spans="1:74" s="250" customFormat="1" ht="9.75" customHeight="1">
      <c r="A711" s="268"/>
      <c r="B711" s="328" t="s">
        <v>545</v>
      </c>
      <c r="C711" s="328"/>
      <c r="D711" s="328"/>
      <c r="E711" s="328"/>
      <c r="F711" s="329">
        <v>782.45922716873724</v>
      </c>
      <c r="G711" s="329"/>
      <c r="H711" s="329"/>
      <c r="I711" s="329"/>
      <c r="AF711" s="328" t="s">
        <v>628</v>
      </c>
      <c r="AG711" s="328"/>
      <c r="AH711" s="328"/>
      <c r="AI711" s="328"/>
      <c r="AJ711" s="328"/>
      <c r="AK711" s="329">
        <v>-187.23035584726102</v>
      </c>
      <c r="AL711" s="329"/>
      <c r="AM711" s="329"/>
      <c r="AN711" s="329"/>
      <c r="AO711" s="329"/>
    </row>
    <row r="712" spans="1:74" s="250" customFormat="1" ht="9" customHeight="1">
      <c r="A712" s="268"/>
      <c r="B712" s="328" t="s">
        <v>629</v>
      </c>
      <c r="C712" s="328"/>
      <c r="D712" s="328"/>
      <c r="E712" s="328"/>
      <c r="F712" s="332">
        <v>40.895533</v>
      </c>
      <c r="G712" s="332"/>
      <c r="H712" s="332"/>
      <c r="AF712" s="328" t="s">
        <v>629</v>
      </c>
      <c r="AG712" s="328"/>
      <c r="AH712" s="328"/>
      <c r="AI712" s="328"/>
      <c r="AJ712" s="328"/>
      <c r="AK712" s="332">
        <v>16.751294999999999</v>
      </c>
      <c r="AL712" s="332"/>
      <c r="AM712" s="332"/>
      <c r="AN712" s="332"/>
    </row>
    <row r="713" spans="1:74" s="250" customFormat="1" ht="1.5" customHeight="1">
      <c r="A713" s="268"/>
    </row>
    <row r="714" spans="1:74" s="250" customFormat="1" ht="14.25" customHeight="1">
      <c r="A714" s="269">
        <v>9</v>
      </c>
      <c r="B714" s="342" t="s">
        <v>641</v>
      </c>
      <c r="C714" s="343"/>
      <c r="D714" s="343"/>
      <c r="E714" s="343"/>
      <c r="F714" s="343"/>
      <c r="G714" s="343"/>
      <c r="H714" s="343"/>
      <c r="I714" s="343"/>
      <c r="J714" s="343"/>
      <c r="K714" s="343"/>
      <c r="L714" s="343"/>
      <c r="M714" s="343"/>
      <c r="N714" s="343"/>
      <c r="O714" s="343"/>
      <c r="P714" s="343"/>
      <c r="Q714" s="343"/>
      <c r="R714" s="343"/>
      <c r="S714" s="343"/>
      <c r="T714" s="343"/>
      <c r="U714" s="343"/>
      <c r="V714" s="343"/>
      <c r="W714" s="343"/>
      <c r="X714" s="343"/>
      <c r="Y714" s="343"/>
      <c r="Z714" s="343"/>
      <c r="AA714" s="343"/>
      <c r="AB714" s="343"/>
      <c r="AC714" s="343"/>
      <c r="AD714" s="343"/>
      <c r="AE714" s="343"/>
      <c r="AF714" s="343"/>
      <c r="AG714" s="343"/>
      <c r="AH714" s="343"/>
      <c r="AI714" s="344"/>
      <c r="AJ714" s="344"/>
      <c r="AK714" s="344"/>
      <c r="AL714" s="344"/>
      <c r="AM714" s="344"/>
      <c r="AN714" s="344"/>
      <c r="AO714" s="344"/>
      <c r="AP714" s="344"/>
      <c r="AQ714" s="344"/>
      <c r="AR714" s="344"/>
      <c r="AS714" s="344"/>
      <c r="AT714" s="344"/>
      <c r="AU714" s="344"/>
      <c r="AV714" s="344"/>
      <c r="AW714" s="344"/>
      <c r="AX714" s="344"/>
      <c r="AY714" s="344"/>
      <c r="AZ714" s="344"/>
      <c r="BA714" s="344"/>
      <c r="BB714" s="344"/>
      <c r="BC714" s="344"/>
      <c r="BD714" s="344"/>
      <c r="BE714" s="344"/>
      <c r="BF714" s="344"/>
      <c r="BG714" s="344"/>
      <c r="BH714" s="344"/>
      <c r="BI714" s="344"/>
      <c r="BJ714" s="344"/>
      <c r="BK714" s="344"/>
      <c r="BL714" s="344"/>
      <c r="BM714" s="344"/>
      <c r="BN714" s="344"/>
      <c r="BO714" s="344"/>
      <c r="BP714" s="344"/>
      <c r="BQ714" s="344"/>
      <c r="BR714" s="344"/>
      <c r="BS714" s="344"/>
      <c r="BT714" s="344"/>
      <c r="BU714" s="344"/>
      <c r="BV714" s="344"/>
    </row>
    <row r="715" spans="1:74" s="250" customFormat="1" ht="14.25" customHeight="1">
      <c r="A715" s="268"/>
      <c r="B715" s="327" t="s">
        <v>564</v>
      </c>
      <c r="C715" s="327"/>
      <c r="D715" s="327"/>
      <c r="E715" s="327"/>
      <c r="F715" s="327"/>
      <c r="G715" s="327"/>
      <c r="H715" s="327"/>
      <c r="I715" s="327"/>
      <c r="J715" s="327"/>
      <c r="K715" s="327"/>
      <c r="L715" s="327"/>
      <c r="M715" s="327"/>
      <c r="N715" s="327"/>
      <c r="O715" s="327"/>
      <c r="P715" s="327"/>
      <c r="Q715" s="327"/>
      <c r="R715" s="327"/>
      <c r="S715" s="327"/>
      <c r="T715" s="327"/>
      <c r="U715" s="327"/>
      <c r="V715" s="327"/>
      <c r="W715" s="327"/>
      <c r="X715" s="327"/>
      <c r="Y715" s="327"/>
      <c r="Z715" s="327"/>
      <c r="AA715" s="327"/>
      <c r="AB715" s="327"/>
      <c r="AC715" s="327"/>
      <c r="AD715" s="327"/>
      <c r="AF715" s="327" t="s">
        <v>565</v>
      </c>
      <c r="AG715" s="327"/>
      <c r="AH715" s="327"/>
      <c r="AI715" s="327"/>
      <c r="AJ715" s="327"/>
      <c r="AK715" s="327"/>
      <c r="AL715" s="327"/>
      <c r="AM715" s="327"/>
      <c r="AN715" s="327"/>
      <c r="AO715" s="327"/>
      <c r="AP715" s="327"/>
      <c r="AQ715" s="327"/>
      <c r="AR715" s="327"/>
      <c r="AS715" s="327"/>
      <c r="AT715" s="327"/>
      <c r="AU715" s="327"/>
      <c r="AV715" s="327"/>
      <c r="AW715" s="327"/>
      <c r="AX715" s="327"/>
      <c r="AY715" s="327"/>
      <c r="AZ715" s="327"/>
      <c r="BA715" s="327"/>
      <c r="BB715" s="327"/>
      <c r="BC715" s="327"/>
      <c r="BD715" s="327"/>
      <c r="BE715" s="327"/>
      <c r="BF715" s="327"/>
      <c r="BG715" s="327"/>
      <c r="BH715" s="327"/>
      <c r="BI715" s="327"/>
      <c r="BJ715" s="327"/>
      <c r="BK715" s="327"/>
      <c r="BL715" s="327"/>
    </row>
    <row r="716" spans="1:74" s="250" customFormat="1" ht="9.75" customHeight="1">
      <c r="A716" s="268"/>
      <c r="C716" s="318" t="s">
        <v>566</v>
      </c>
      <c r="D716" s="318"/>
      <c r="E716" s="318"/>
      <c r="F716" s="318"/>
      <c r="G716" s="318"/>
      <c r="H716" s="318"/>
      <c r="I716" s="318"/>
      <c r="J716" s="318"/>
      <c r="N716" s="308" t="s">
        <v>567</v>
      </c>
      <c r="O716" s="308"/>
      <c r="P716" s="308"/>
      <c r="Q716" s="308"/>
      <c r="R716" s="308"/>
      <c r="S716" s="308"/>
      <c r="T716" s="308"/>
      <c r="U716" s="308"/>
      <c r="V716" s="308"/>
      <c r="W716" s="308"/>
      <c r="X716" s="308"/>
      <c r="Y716" s="308"/>
      <c r="Z716" s="308"/>
      <c r="AA716" s="308"/>
      <c r="AB716" s="308"/>
      <c r="AH716" s="318" t="s">
        <v>566</v>
      </c>
      <c r="AI716" s="318"/>
      <c r="AJ716" s="318"/>
      <c r="AK716" s="318"/>
      <c r="AL716" s="318"/>
      <c r="AM716" s="318"/>
      <c r="AN716" s="318"/>
      <c r="AO716" s="318"/>
      <c r="AP716" s="318"/>
      <c r="AT716" s="308" t="s">
        <v>568</v>
      </c>
      <c r="AU716" s="308"/>
      <c r="AV716" s="308"/>
      <c r="AW716" s="308"/>
      <c r="AX716" s="308"/>
      <c r="AY716" s="308"/>
      <c r="AZ716" s="308"/>
      <c r="BA716" s="308"/>
      <c r="BB716" s="308"/>
      <c r="BC716" s="308"/>
      <c r="BD716" s="308"/>
      <c r="BE716" s="308"/>
      <c r="BF716" s="308"/>
      <c r="BG716" s="308"/>
      <c r="BH716" s="308"/>
      <c r="BI716" s="308"/>
    </row>
    <row r="717" spans="1:74" s="250" customFormat="1" ht="7.5" customHeight="1">
      <c r="A717" s="268"/>
      <c r="C717" s="318" t="s">
        <v>569</v>
      </c>
      <c r="D717" s="318"/>
      <c r="E717" s="318"/>
      <c r="F717" s="318"/>
      <c r="G717" s="318" t="s">
        <v>570</v>
      </c>
      <c r="H717" s="318"/>
      <c r="I717" s="318"/>
      <c r="J717" s="318"/>
      <c r="N717" s="335">
        <v>88.388600000000011</v>
      </c>
      <c r="O717" s="335"/>
      <c r="P717" s="251" t="s">
        <v>60</v>
      </c>
      <c r="Q717" s="252" t="s">
        <v>571</v>
      </c>
      <c r="R717" s="307">
        <v>73.547420000000002</v>
      </c>
      <c r="S717" s="307"/>
      <c r="T717" s="318" t="s">
        <v>60</v>
      </c>
      <c r="U717" s="318"/>
      <c r="V717" s="318"/>
      <c r="W717" s="318"/>
      <c r="X717" s="252" t="s">
        <v>571</v>
      </c>
      <c r="Y717" s="253">
        <v>1.5037E-2</v>
      </c>
      <c r="Z717" s="318" t="s">
        <v>547</v>
      </c>
      <c r="AA717" s="318"/>
      <c r="AB717" s="318"/>
      <c r="AH717" s="318" t="s">
        <v>569</v>
      </c>
      <c r="AI717" s="318"/>
      <c r="AJ717" s="318"/>
      <c r="AK717" s="318"/>
      <c r="AL717" s="318" t="s">
        <v>570</v>
      </c>
      <c r="AM717" s="318"/>
      <c r="AN717" s="318"/>
      <c r="AO717" s="318"/>
      <c r="AP717" s="318"/>
      <c r="AT717" s="335">
        <v>21.500599999999999</v>
      </c>
      <c r="AU717" s="335"/>
      <c r="AV717" s="251" t="s">
        <v>60</v>
      </c>
      <c r="AW717" s="252" t="s">
        <v>571</v>
      </c>
      <c r="AX717" s="307">
        <v>16.1708</v>
      </c>
      <c r="AY717" s="307"/>
      <c r="AZ717" s="318" t="s">
        <v>60</v>
      </c>
      <c r="BA717" s="318"/>
      <c r="BB717" s="318"/>
      <c r="BC717" s="318"/>
      <c r="BD717" s="252" t="s">
        <v>571</v>
      </c>
      <c r="BE717" s="307">
        <v>7.9299999999999998E-4</v>
      </c>
      <c r="BF717" s="307"/>
      <c r="BG717" s="318" t="s">
        <v>547</v>
      </c>
      <c r="BH717" s="318"/>
      <c r="BI717" s="318"/>
    </row>
    <row r="718" spans="1:74" s="250" customFormat="1" ht="6" customHeight="1">
      <c r="A718" s="268"/>
      <c r="C718" s="318" t="s">
        <v>1</v>
      </c>
      <c r="D718" s="318"/>
      <c r="G718" s="318" t="s">
        <v>572</v>
      </c>
      <c r="H718" s="318"/>
      <c r="I718" s="318"/>
      <c r="J718" s="318"/>
      <c r="N718" s="330">
        <v>71.991140000000001</v>
      </c>
      <c r="O718" s="330"/>
      <c r="P718" s="318" t="s">
        <v>60</v>
      </c>
      <c r="Q718" s="319" t="s">
        <v>571</v>
      </c>
      <c r="R718" s="307">
        <v>54.593299999999999</v>
      </c>
      <c r="S718" s="307"/>
      <c r="T718" s="318" t="s">
        <v>55</v>
      </c>
      <c r="U718" s="318"/>
      <c r="X718" s="319" t="s">
        <v>571</v>
      </c>
      <c r="Y718" s="307">
        <v>9.4579999999999994E-3</v>
      </c>
      <c r="Z718" s="318" t="s">
        <v>547</v>
      </c>
      <c r="AA718" s="318"/>
      <c r="AB718" s="318"/>
      <c r="AH718" s="318" t="s">
        <v>1</v>
      </c>
      <c r="AI718" s="318"/>
      <c r="AL718" s="318" t="s">
        <v>572</v>
      </c>
      <c r="AM718" s="318"/>
      <c r="AN718" s="318"/>
      <c r="AO718" s="318"/>
      <c r="AP718" s="318"/>
      <c r="AT718" s="330">
        <v>69.999799999999993</v>
      </c>
      <c r="AU718" s="330"/>
      <c r="AV718" s="318" t="s">
        <v>60</v>
      </c>
      <c r="AW718" s="319" t="s">
        <v>571</v>
      </c>
      <c r="AX718" s="307">
        <v>6.1390000000000002</v>
      </c>
      <c r="AY718" s="307"/>
      <c r="AZ718" s="318" t="s">
        <v>55</v>
      </c>
      <c r="BA718" s="318"/>
      <c r="BD718" s="319" t="s">
        <v>571</v>
      </c>
      <c r="BE718" s="307">
        <v>9.810000000000001E-4</v>
      </c>
      <c r="BF718" s="307"/>
      <c r="BG718" s="318" t="s">
        <v>547</v>
      </c>
      <c r="BH718" s="318"/>
      <c r="BI718" s="318"/>
    </row>
    <row r="719" spans="1:74" s="250" customFormat="1" ht="2.25" customHeight="1">
      <c r="A719" s="268"/>
      <c r="C719" s="318"/>
      <c r="D719" s="318"/>
      <c r="G719" s="318"/>
      <c r="H719" s="318"/>
      <c r="I719" s="318"/>
      <c r="J719" s="318"/>
      <c r="N719" s="330"/>
      <c r="O719" s="330"/>
      <c r="P719" s="318"/>
      <c r="Q719" s="319"/>
      <c r="R719" s="307"/>
      <c r="S719" s="307"/>
      <c r="T719" s="318"/>
      <c r="U719" s="318"/>
      <c r="X719" s="319"/>
      <c r="Y719" s="307"/>
      <c r="Z719" s="318"/>
      <c r="AA719" s="318"/>
      <c r="AB719" s="318"/>
      <c r="AH719" s="318"/>
      <c r="AI719" s="318"/>
      <c r="AL719" s="318"/>
      <c r="AM719" s="318"/>
      <c r="AN719" s="318"/>
      <c r="AO719" s="318"/>
      <c r="AP719" s="318"/>
      <c r="AT719" s="330"/>
      <c r="AU719" s="330"/>
      <c r="AV719" s="318"/>
      <c r="AW719" s="319"/>
      <c r="AX719" s="307"/>
      <c r="AY719" s="307"/>
      <c r="AZ719" s="318"/>
      <c r="BA719" s="318"/>
      <c r="BD719" s="319"/>
      <c r="BE719" s="307"/>
      <c r="BF719" s="307"/>
      <c r="BG719" s="318"/>
      <c r="BH719" s="318"/>
      <c r="BI719" s="318"/>
      <c r="BN719" s="320" t="s">
        <v>573</v>
      </c>
      <c r="BO719" s="320"/>
      <c r="BP719" s="320"/>
      <c r="BQ719" s="320"/>
      <c r="BR719" s="320"/>
      <c r="BS719" s="320"/>
      <c r="BT719" s="320"/>
      <c r="BU719" s="320"/>
    </row>
    <row r="720" spans="1:74" s="250" customFormat="1" ht="0.75" customHeight="1">
      <c r="A720" s="268"/>
      <c r="C720" s="318" t="s">
        <v>574</v>
      </c>
      <c r="D720" s="318"/>
      <c r="E720" s="318"/>
      <c r="F720" s="318"/>
      <c r="G720" s="318"/>
      <c r="H720" s="318"/>
      <c r="I720" s="318"/>
      <c r="J720" s="318"/>
      <c r="K720" s="318"/>
      <c r="N720" s="338">
        <v>52.456099999999999</v>
      </c>
      <c r="O720" s="338"/>
      <c r="P720" s="318" t="s">
        <v>60</v>
      </c>
      <c r="Q720" s="318"/>
      <c r="R720" s="318"/>
      <c r="Z720" s="318"/>
      <c r="AA720" s="318"/>
      <c r="AB720" s="318"/>
      <c r="AH720" s="318" t="s">
        <v>574</v>
      </c>
      <c r="AI720" s="318"/>
      <c r="AJ720" s="318"/>
      <c r="AK720" s="318"/>
      <c r="AL720" s="318"/>
      <c r="AM720" s="318"/>
      <c r="AN720" s="318"/>
      <c r="AO720" s="318"/>
      <c r="AP720" s="318"/>
      <c r="AQ720" s="318"/>
      <c r="AT720" s="338">
        <v>95.602819999999994</v>
      </c>
      <c r="AU720" s="338"/>
      <c r="AV720" s="318" t="s">
        <v>60</v>
      </c>
      <c r="AW720" s="318"/>
      <c r="AX720" s="318"/>
      <c r="BG720" s="318"/>
      <c r="BH720" s="318"/>
      <c r="BI720" s="318"/>
      <c r="BN720" s="320"/>
      <c r="BO720" s="320"/>
      <c r="BP720" s="320"/>
      <c r="BQ720" s="320"/>
      <c r="BR720" s="320"/>
      <c r="BS720" s="320"/>
      <c r="BT720" s="320"/>
      <c r="BU720" s="320"/>
    </row>
    <row r="721" spans="1:73" s="250" customFormat="1" ht="6.75" customHeight="1">
      <c r="A721" s="268"/>
      <c r="C721" s="318"/>
      <c r="D721" s="318"/>
      <c r="E721" s="318"/>
      <c r="F721" s="318"/>
      <c r="G721" s="318"/>
      <c r="H721" s="318"/>
      <c r="I721" s="318"/>
      <c r="J721" s="318"/>
      <c r="K721" s="318"/>
      <c r="N721" s="338"/>
      <c r="O721" s="338"/>
      <c r="P721" s="318"/>
      <c r="Q721" s="318"/>
      <c r="R721" s="318"/>
      <c r="AH721" s="318"/>
      <c r="AI721" s="318"/>
      <c r="AJ721" s="318"/>
      <c r="AK721" s="318"/>
      <c r="AL721" s="318"/>
      <c r="AM721" s="318"/>
      <c r="AN721" s="318"/>
      <c r="AO721" s="318"/>
      <c r="AP721" s="318"/>
      <c r="AQ721" s="318"/>
      <c r="AT721" s="338"/>
      <c r="AU721" s="338"/>
      <c r="AV721" s="318"/>
      <c r="AW721" s="318"/>
      <c r="AX721" s="318"/>
      <c r="BN721" s="320"/>
      <c r="BO721" s="320"/>
      <c r="BP721" s="320"/>
      <c r="BQ721" s="320"/>
      <c r="BR721" s="320"/>
      <c r="BS721" s="320"/>
      <c r="BT721" s="320"/>
      <c r="BU721" s="320"/>
    </row>
    <row r="722" spans="1:73" s="250" customFormat="1" ht="1.5" customHeight="1">
      <c r="A722" s="268"/>
      <c r="BN722" s="320"/>
      <c r="BO722" s="320"/>
      <c r="BP722" s="320"/>
      <c r="BQ722" s="320"/>
      <c r="BR722" s="320"/>
      <c r="BS722" s="320"/>
      <c r="BT722" s="320"/>
      <c r="BU722" s="320"/>
    </row>
    <row r="723" spans="1:73" s="250" customFormat="1" ht="6.75" customHeight="1">
      <c r="A723" s="268"/>
      <c r="BN723" s="334" t="s">
        <v>575</v>
      </c>
      <c r="BO723" s="334"/>
      <c r="BP723" s="334"/>
      <c r="BQ723" s="334"/>
      <c r="BR723" s="334"/>
      <c r="BS723" s="337">
        <v>5411.2505356035153</v>
      </c>
      <c r="BT723" s="337"/>
      <c r="BU723" s="337"/>
    </row>
    <row r="724" spans="1:73" s="250" customFormat="1" ht="2.25" customHeight="1">
      <c r="A724" s="268"/>
      <c r="B724" s="331"/>
      <c r="C724" s="331"/>
      <c r="D724" s="331"/>
      <c r="E724" s="331"/>
      <c r="F724" s="331"/>
      <c r="G724" s="331"/>
      <c r="H724" s="331"/>
      <c r="I724" s="331"/>
      <c r="J724" s="331"/>
      <c r="K724" s="331"/>
      <c r="L724" s="331"/>
      <c r="M724" s="312" t="s">
        <v>576</v>
      </c>
      <c r="N724" s="312"/>
      <c r="O724" s="312"/>
      <c r="P724" s="312"/>
      <c r="AA724" s="313" t="s">
        <v>537</v>
      </c>
      <c r="AB724" s="313"/>
      <c r="AC724" s="313"/>
      <c r="AF724" s="331"/>
      <c r="AG724" s="331"/>
      <c r="AH724" s="331"/>
      <c r="AI724" s="331"/>
      <c r="AJ724" s="331"/>
      <c r="AK724" s="331"/>
      <c r="AL724" s="331"/>
      <c r="AM724" s="331"/>
      <c r="AN724" s="331"/>
      <c r="AO724" s="331"/>
      <c r="AP724" s="331"/>
      <c r="AQ724" s="331"/>
      <c r="AR724" s="331"/>
      <c r="AS724" s="312" t="s">
        <v>576</v>
      </c>
      <c r="AT724" s="312"/>
      <c r="AU724" s="312"/>
      <c r="AV724" s="312"/>
      <c r="BH724" s="313" t="s">
        <v>537</v>
      </c>
      <c r="BI724" s="313"/>
      <c r="BJ724" s="313"/>
      <c r="BK724" s="313"/>
      <c r="BN724" s="334"/>
      <c r="BO724" s="334"/>
      <c r="BP724" s="334"/>
      <c r="BQ724" s="334"/>
      <c r="BR724" s="334"/>
      <c r="BS724" s="337"/>
      <c r="BT724" s="337"/>
      <c r="BU724" s="337"/>
    </row>
    <row r="725" spans="1:73" s="250" customFormat="1" ht="6.75" customHeight="1">
      <c r="A725" s="268"/>
      <c r="B725" s="331"/>
      <c r="C725" s="331"/>
      <c r="D725" s="331"/>
      <c r="E725" s="331"/>
      <c r="F725" s="331"/>
      <c r="G725" s="331"/>
      <c r="H725" s="331"/>
      <c r="I725" s="331"/>
      <c r="J725" s="331"/>
      <c r="K725" s="331"/>
      <c r="L725" s="331"/>
      <c r="M725" s="312"/>
      <c r="N725" s="312"/>
      <c r="O725" s="312"/>
      <c r="P725" s="312"/>
      <c r="AA725" s="313"/>
      <c r="AB725" s="313"/>
      <c r="AC725" s="313"/>
      <c r="AF725" s="331"/>
      <c r="AG725" s="331"/>
      <c r="AH725" s="331"/>
      <c r="AI725" s="331"/>
      <c r="AJ725" s="331"/>
      <c r="AK725" s="331"/>
      <c r="AL725" s="331"/>
      <c r="AM725" s="331"/>
      <c r="AN725" s="331"/>
      <c r="AO725" s="331"/>
      <c r="AP725" s="331"/>
      <c r="AQ725" s="331"/>
      <c r="AR725" s="331"/>
      <c r="AS725" s="312"/>
      <c r="AT725" s="312"/>
      <c r="AU725" s="312"/>
      <c r="AV725" s="312"/>
      <c r="BH725" s="313"/>
      <c r="BI725" s="313"/>
      <c r="BJ725" s="313"/>
      <c r="BK725" s="313"/>
      <c r="BN725" s="334" t="s">
        <v>577</v>
      </c>
      <c r="BO725" s="334"/>
      <c r="BP725" s="334"/>
      <c r="BQ725" s="334"/>
      <c r="BR725" s="334"/>
      <c r="BS725" s="336">
        <v>25.000064174031301</v>
      </c>
      <c r="BT725" s="336"/>
      <c r="BU725" s="336"/>
    </row>
    <row r="726" spans="1:73" s="250" customFormat="1" ht="2.25" customHeight="1">
      <c r="A726" s="268"/>
      <c r="H726" s="312" t="s">
        <v>578</v>
      </c>
      <c r="I726" s="312"/>
      <c r="J726" s="312"/>
      <c r="K726" s="312"/>
      <c r="L726" s="312"/>
      <c r="M726" s="312" t="s">
        <v>579</v>
      </c>
      <c r="N726" s="312"/>
      <c r="O726" s="312"/>
      <c r="P726" s="312"/>
      <c r="AA726" s="313" t="s">
        <v>580</v>
      </c>
      <c r="AB726" s="313"/>
      <c r="AC726" s="313"/>
      <c r="AM726" s="312" t="s">
        <v>578</v>
      </c>
      <c r="AN726" s="312"/>
      <c r="AO726" s="312"/>
      <c r="AP726" s="312"/>
      <c r="AQ726" s="312"/>
      <c r="AR726" s="312"/>
      <c r="AS726" s="312" t="s">
        <v>579</v>
      </c>
      <c r="AT726" s="312"/>
      <c r="AU726" s="312"/>
      <c r="AV726" s="312"/>
      <c r="BH726" s="313" t="s">
        <v>580</v>
      </c>
      <c r="BI726" s="313"/>
      <c r="BJ726" s="313"/>
      <c r="BK726" s="313"/>
      <c r="BN726" s="334"/>
      <c r="BO726" s="334"/>
      <c r="BP726" s="334"/>
      <c r="BQ726" s="334"/>
      <c r="BR726" s="334"/>
      <c r="BS726" s="336"/>
      <c r="BT726" s="336"/>
      <c r="BU726" s="336"/>
    </row>
    <row r="727" spans="1:73" s="250" customFormat="1" ht="6" customHeight="1">
      <c r="A727" s="268"/>
      <c r="H727" s="312"/>
      <c r="I727" s="312"/>
      <c r="J727" s="312"/>
      <c r="K727" s="312"/>
      <c r="L727" s="312"/>
      <c r="M727" s="312"/>
      <c r="N727" s="312"/>
      <c r="O727" s="312"/>
      <c r="P727" s="312"/>
      <c r="AA727" s="313"/>
      <c r="AB727" s="313"/>
      <c r="AC727" s="313"/>
      <c r="AM727" s="312"/>
      <c r="AN727" s="312"/>
      <c r="AO727" s="312"/>
      <c r="AP727" s="312"/>
      <c r="AQ727" s="312"/>
      <c r="AR727" s="312"/>
      <c r="AS727" s="312"/>
      <c r="AT727" s="312"/>
      <c r="AU727" s="312"/>
      <c r="AV727" s="312"/>
      <c r="BH727" s="313"/>
      <c r="BI727" s="313"/>
      <c r="BJ727" s="313"/>
      <c r="BK727" s="313"/>
      <c r="BN727" s="334" t="s">
        <v>581</v>
      </c>
      <c r="BO727" s="334"/>
      <c r="BP727" s="334"/>
      <c r="BQ727" s="334"/>
      <c r="BR727" s="334"/>
      <c r="BS727" s="337">
        <v>0</v>
      </c>
      <c r="BT727" s="337"/>
      <c r="BU727" s="337"/>
    </row>
    <row r="728" spans="1:73" s="250" customFormat="1" ht="1.5" customHeight="1">
      <c r="A728" s="268"/>
      <c r="AA728" s="313"/>
      <c r="AB728" s="313"/>
      <c r="AC728" s="313"/>
      <c r="BH728" s="313"/>
      <c r="BI728" s="313"/>
      <c r="BJ728" s="313"/>
      <c r="BK728" s="313"/>
      <c r="BN728" s="334"/>
      <c r="BO728" s="334"/>
      <c r="BP728" s="334"/>
      <c r="BQ728" s="334"/>
      <c r="BR728" s="334"/>
      <c r="BS728" s="337"/>
      <c r="BT728" s="337"/>
      <c r="BU728" s="337"/>
    </row>
    <row r="729" spans="1:73" s="250" customFormat="1" ht="1.5" customHeight="1">
      <c r="A729" s="268"/>
      <c r="H729" s="312" t="s">
        <v>539</v>
      </c>
      <c r="I729" s="312"/>
      <c r="J729" s="312"/>
      <c r="K729" s="312"/>
      <c r="L729" s="312"/>
      <c r="M729" s="312" t="s">
        <v>539</v>
      </c>
      <c r="N729" s="312"/>
      <c r="O729" s="312"/>
      <c r="P729" s="312"/>
      <c r="Q729" s="312" t="s">
        <v>582</v>
      </c>
      <c r="R729" s="312"/>
      <c r="S729" s="312"/>
      <c r="T729" s="312"/>
      <c r="U729" s="312" t="s">
        <v>538</v>
      </c>
      <c r="V729" s="312"/>
      <c r="W729" s="312"/>
      <c r="X729" s="312"/>
      <c r="Y729" s="312"/>
      <c r="Z729" s="312"/>
      <c r="AA729" s="313" t="s">
        <v>538</v>
      </c>
      <c r="AB729" s="313"/>
      <c r="AC729" s="313"/>
      <c r="AM729" s="312" t="s">
        <v>539</v>
      </c>
      <c r="AN729" s="312"/>
      <c r="AO729" s="312"/>
      <c r="AP729" s="312"/>
      <c r="AQ729" s="312"/>
      <c r="AR729" s="312"/>
      <c r="AS729" s="312" t="s">
        <v>539</v>
      </c>
      <c r="AT729" s="312"/>
      <c r="AU729" s="312"/>
      <c r="AV729" s="312"/>
      <c r="AW729" s="312" t="s">
        <v>582</v>
      </c>
      <c r="AX729" s="312"/>
      <c r="AY729" s="312"/>
      <c r="AZ729" s="312"/>
      <c r="BA729" s="312" t="s">
        <v>538</v>
      </c>
      <c r="BB729" s="312"/>
      <c r="BC729" s="312"/>
      <c r="BD729" s="312"/>
      <c r="BE729" s="312"/>
      <c r="BF729" s="312"/>
      <c r="BG729" s="312"/>
      <c r="BH729" s="313" t="s">
        <v>538</v>
      </c>
      <c r="BI729" s="313"/>
      <c r="BJ729" s="313"/>
      <c r="BK729" s="313"/>
      <c r="BN729" s="334"/>
      <c r="BO729" s="334"/>
      <c r="BP729" s="334"/>
      <c r="BQ729" s="334"/>
      <c r="BR729" s="334"/>
      <c r="BS729" s="337"/>
      <c r="BT729" s="337"/>
      <c r="BU729" s="337"/>
    </row>
    <row r="730" spans="1:73" s="250" customFormat="1" ht="1.5" customHeight="1">
      <c r="A730" s="268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3"/>
      <c r="AB730" s="313"/>
      <c r="AC730" s="313"/>
      <c r="AM730" s="312"/>
      <c r="AN730" s="312"/>
      <c r="AO730" s="312"/>
      <c r="AP730" s="312"/>
      <c r="AQ730" s="312"/>
      <c r="AR730" s="312"/>
      <c r="AS730" s="312"/>
      <c r="AT730" s="312"/>
      <c r="AU730" s="312"/>
      <c r="AV730" s="312"/>
      <c r="AW730" s="312"/>
      <c r="AX730" s="312"/>
      <c r="AY730" s="312"/>
      <c r="AZ730" s="312"/>
      <c r="BA730" s="312"/>
      <c r="BB730" s="312"/>
      <c r="BC730" s="312"/>
      <c r="BD730" s="312"/>
      <c r="BE730" s="312"/>
      <c r="BF730" s="312"/>
      <c r="BG730" s="312"/>
      <c r="BH730" s="313"/>
      <c r="BI730" s="313"/>
      <c r="BJ730" s="313"/>
      <c r="BK730" s="313"/>
      <c r="BS730" s="337"/>
      <c r="BT730" s="337"/>
      <c r="BU730" s="337"/>
    </row>
    <row r="731" spans="1:73" s="250" customFormat="1" ht="6" customHeight="1">
      <c r="A731" s="268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3"/>
      <c r="AB731" s="313"/>
      <c r="AC731" s="313"/>
      <c r="AM731" s="312"/>
      <c r="AN731" s="312"/>
      <c r="AO731" s="312"/>
      <c r="AP731" s="312"/>
      <c r="AQ731" s="312"/>
      <c r="AR731" s="312"/>
      <c r="AS731" s="312"/>
      <c r="AT731" s="312"/>
      <c r="AU731" s="312"/>
      <c r="AV731" s="312"/>
      <c r="AW731" s="312"/>
      <c r="AX731" s="312"/>
      <c r="AY731" s="312"/>
      <c r="AZ731" s="312"/>
      <c r="BA731" s="312"/>
      <c r="BB731" s="312"/>
      <c r="BC731" s="312"/>
      <c r="BD731" s="312"/>
      <c r="BE731" s="312"/>
      <c r="BF731" s="312"/>
      <c r="BG731" s="312"/>
      <c r="BH731" s="313"/>
      <c r="BI731" s="313"/>
      <c r="BJ731" s="313"/>
      <c r="BK731" s="313"/>
      <c r="BN731" s="334" t="s">
        <v>583</v>
      </c>
      <c r="BO731" s="334"/>
      <c r="BP731" s="334"/>
      <c r="BQ731" s="334"/>
      <c r="BR731" s="334"/>
      <c r="BS731" s="337">
        <v>865.79974667578119</v>
      </c>
      <c r="BT731" s="337"/>
      <c r="BU731" s="337"/>
    </row>
    <row r="732" spans="1:73" s="250" customFormat="1" ht="1.5" customHeight="1">
      <c r="A732" s="268"/>
      <c r="H732" s="312"/>
      <c r="I732" s="312"/>
      <c r="J732" s="312"/>
      <c r="K732" s="312"/>
      <c r="L732" s="312"/>
      <c r="AM732" s="312"/>
      <c r="AN732" s="312"/>
      <c r="AO732" s="312"/>
      <c r="AP732" s="312"/>
      <c r="AQ732" s="312"/>
      <c r="AR732" s="312"/>
      <c r="BN732" s="334"/>
      <c r="BO732" s="334"/>
      <c r="BP732" s="334"/>
      <c r="BQ732" s="334"/>
      <c r="BR732" s="334"/>
      <c r="BS732" s="337"/>
      <c r="BT732" s="337"/>
      <c r="BU732" s="337"/>
    </row>
    <row r="733" spans="1:73" s="250" customFormat="1" ht="1.5" customHeight="1">
      <c r="A733" s="268"/>
      <c r="H733" s="312" t="s">
        <v>584</v>
      </c>
      <c r="I733" s="312"/>
      <c r="J733" s="312"/>
      <c r="K733" s="312"/>
      <c r="L733" s="312"/>
      <c r="M733" s="312" t="s">
        <v>584</v>
      </c>
      <c r="N733" s="312"/>
      <c r="O733" s="312"/>
      <c r="P733" s="312"/>
      <c r="Q733" s="312" t="s">
        <v>584</v>
      </c>
      <c r="R733" s="312"/>
      <c r="S733" s="312"/>
      <c r="T733" s="312"/>
      <c r="U733" s="312" t="s">
        <v>584</v>
      </c>
      <c r="V733" s="312"/>
      <c r="W733" s="312"/>
      <c r="X733" s="312"/>
      <c r="Y733" s="312"/>
      <c r="Z733" s="312"/>
      <c r="AA733" s="313" t="s">
        <v>540</v>
      </c>
      <c r="AB733" s="313"/>
      <c r="AC733" s="313"/>
      <c r="AM733" s="312" t="s">
        <v>584</v>
      </c>
      <c r="AN733" s="312"/>
      <c r="AO733" s="312"/>
      <c r="AP733" s="312"/>
      <c r="AQ733" s="312"/>
      <c r="AR733" s="312"/>
      <c r="AS733" s="312" t="s">
        <v>584</v>
      </c>
      <c r="AT733" s="312"/>
      <c r="AU733" s="312"/>
      <c r="AV733" s="312"/>
      <c r="AW733" s="312" t="s">
        <v>584</v>
      </c>
      <c r="AX733" s="312"/>
      <c r="AY733" s="312"/>
      <c r="AZ733" s="312"/>
      <c r="BA733" s="312" t="s">
        <v>584</v>
      </c>
      <c r="BB733" s="312"/>
      <c r="BC733" s="312"/>
      <c r="BD733" s="312"/>
      <c r="BE733" s="312"/>
      <c r="BF733" s="312"/>
      <c r="BG733" s="312"/>
      <c r="BH733" s="313" t="s">
        <v>540</v>
      </c>
      <c r="BI733" s="313"/>
      <c r="BJ733" s="313"/>
      <c r="BK733" s="313"/>
      <c r="BN733" s="334"/>
      <c r="BO733" s="334"/>
      <c r="BP733" s="334"/>
      <c r="BQ733" s="334"/>
      <c r="BR733" s="334"/>
      <c r="BS733" s="337"/>
      <c r="BT733" s="337"/>
      <c r="BU733" s="337"/>
    </row>
    <row r="734" spans="1:73" s="250" customFormat="1" ht="7.5" customHeight="1">
      <c r="A734" s="268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3"/>
      <c r="AB734" s="313"/>
      <c r="AC734" s="313"/>
      <c r="AM734" s="312"/>
      <c r="AN734" s="312"/>
      <c r="AO734" s="312"/>
      <c r="AP734" s="312"/>
      <c r="AQ734" s="312"/>
      <c r="AR734" s="312"/>
      <c r="AS734" s="312"/>
      <c r="AT734" s="312"/>
      <c r="AU734" s="312"/>
      <c r="AV734" s="312"/>
      <c r="AW734" s="312"/>
      <c r="AX734" s="312"/>
      <c r="AY734" s="312"/>
      <c r="AZ734" s="312"/>
      <c r="BA734" s="312"/>
      <c r="BB734" s="312"/>
      <c r="BC734" s="312"/>
      <c r="BD734" s="312"/>
      <c r="BE734" s="312"/>
      <c r="BF734" s="312"/>
      <c r="BG734" s="312"/>
      <c r="BH734" s="313"/>
      <c r="BI734" s="313"/>
      <c r="BJ734" s="313"/>
      <c r="BK734" s="313"/>
      <c r="BN734" s="314" t="s">
        <v>585</v>
      </c>
      <c r="BO734" s="314"/>
      <c r="BP734" s="314"/>
      <c r="BQ734" s="314"/>
      <c r="BR734" s="314"/>
      <c r="BS734" s="314"/>
      <c r="BT734" s="340">
        <v>735.41059279066019</v>
      </c>
      <c r="BU734" s="340"/>
    </row>
    <row r="735" spans="1:73" s="250" customFormat="1" ht="0.75" customHeight="1">
      <c r="A735" s="268"/>
      <c r="B735" s="308" t="s">
        <v>548</v>
      </c>
      <c r="C735" s="308"/>
      <c r="D735" s="308"/>
      <c r="E735" s="308"/>
      <c r="F735" s="308"/>
      <c r="G735" s="308"/>
      <c r="H735" s="306">
        <v>0</v>
      </c>
      <c r="I735" s="306"/>
      <c r="J735" s="306"/>
      <c r="K735" s="306"/>
      <c r="L735" s="306"/>
      <c r="M735" s="306">
        <v>2550.5540820898277</v>
      </c>
      <c r="N735" s="306"/>
      <c r="O735" s="306"/>
      <c r="P735" s="306"/>
      <c r="Q735" s="306">
        <v>0</v>
      </c>
      <c r="R735" s="306"/>
      <c r="S735" s="306"/>
      <c r="T735" s="306"/>
      <c r="U735" s="306">
        <v>2550.5540820898277</v>
      </c>
      <c r="V735" s="306"/>
      <c r="W735" s="306"/>
      <c r="X735" s="306"/>
      <c r="Y735" s="306"/>
      <c r="Z735" s="306"/>
      <c r="AA735" s="311">
        <v>8.6814778905924292</v>
      </c>
      <c r="AB735" s="311"/>
      <c r="AC735" s="311"/>
      <c r="AF735" s="308" t="s">
        <v>548</v>
      </c>
      <c r="AG735" s="308"/>
      <c r="AH735" s="308"/>
      <c r="AI735" s="308"/>
      <c r="AJ735" s="308"/>
      <c r="AK735" s="308"/>
      <c r="AL735" s="308"/>
      <c r="AM735" s="306">
        <v>0</v>
      </c>
      <c r="AN735" s="306"/>
      <c r="AO735" s="306"/>
      <c r="AP735" s="306"/>
      <c r="AQ735" s="306"/>
      <c r="AR735" s="306"/>
      <c r="AS735" s="306">
        <v>-1672.9294106967197</v>
      </c>
      <c r="AT735" s="306"/>
      <c r="AU735" s="306"/>
      <c r="AV735" s="306"/>
      <c r="AW735" s="306">
        <v>0</v>
      </c>
      <c r="AX735" s="306"/>
      <c r="AY735" s="306"/>
      <c r="AZ735" s="306"/>
      <c r="BA735" s="306">
        <v>-1672.9294106967197</v>
      </c>
      <c r="BB735" s="306"/>
      <c r="BC735" s="306"/>
      <c r="BD735" s="306"/>
      <c r="BE735" s="306"/>
      <c r="BF735" s="306"/>
      <c r="BG735" s="306"/>
      <c r="BH735" s="311">
        <v>31.351955113209399</v>
      </c>
      <c r="BI735" s="311"/>
      <c r="BJ735" s="311"/>
      <c r="BK735" s="311"/>
      <c r="BN735" s="314"/>
      <c r="BO735" s="314"/>
      <c r="BP735" s="314"/>
      <c r="BQ735" s="314"/>
      <c r="BR735" s="314"/>
      <c r="BS735" s="314"/>
      <c r="BT735" s="340"/>
      <c r="BU735" s="340"/>
    </row>
    <row r="736" spans="1:73" s="250" customFormat="1" ht="6.75" customHeight="1">
      <c r="A736" s="268"/>
      <c r="B736" s="308"/>
      <c r="C736" s="308"/>
      <c r="D736" s="308"/>
      <c r="E736" s="308"/>
      <c r="F736" s="308"/>
      <c r="G736" s="308"/>
      <c r="H736" s="306"/>
      <c r="I736" s="306"/>
      <c r="J736" s="306"/>
      <c r="K736" s="306"/>
      <c r="L736" s="306"/>
      <c r="M736" s="306"/>
      <c r="N736" s="306"/>
      <c r="O736" s="306"/>
      <c r="P736" s="306"/>
      <c r="Q736" s="306"/>
      <c r="R736" s="306"/>
      <c r="S736" s="306"/>
      <c r="T736" s="306"/>
      <c r="U736" s="306"/>
      <c r="V736" s="306"/>
      <c r="W736" s="306"/>
      <c r="X736" s="306"/>
      <c r="Y736" s="306"/>
      <c r="Z736" s="306"/>
      <c r="AA736" s="311"/>
      <c r="AB736" s="311"/>
      <c r="AC736" s="311"/>
      <c r="AF736" s="308"/>
      <c r="AG736" s="308"/>
      <c r="AH736" s="308"/>
      <c r="AI736" s="308"/>
      <c r="AJ736" s="308"/>
      <c r="AK736" s="308"/>
      <c r="AL736" s="308"/>
      <c r="AM736" s="306"/>
      <c r="AN736" s="306"/>
      <c r="AO736" s="306"/>
      <c r="AP736" s="306"/>
      <c r="AQ736" s="306"/>
      <c r="AR736" s="306"/>
      <c r="AS736" s="306"/>
      <c r="AT736" s="306"/>
      <c r="AU736" s="306"/>
      <c r="AV736" s="306"/>
      <c r="AW736" s="306"/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6"/>
      <c r="BH736" s="311"/>
      <c r="BI736" s="311"/>
      <c r="BJ736" s="311"/>
      <c r="BK736" s="311"/>
      <c r="BN736" s="314" t="s">
        <v>586</v>
      </c>
      <c r="BO736" s="314"/>
      <c r="BP736" s="314"/>
      <c r="BQ736" s="314"/>
      <c r="BR736" s="314"/>
      <c r="BS736" s="314"/>
      <c r="BT736" s="341">
        <v>25.000064174031301</v>
      </c>
      <c r="BU736" s="341"/>
    </row>
    <row r="737" spans="1:73" s="250" customFormat="1" ht="2.25" customHeight="1">
      <c r="A737" s="268"/>
      <c r="B737" s="308" t="s">
        <v>587</v>
      </c>
      <c r="C737" s="308"/>
      <c r="D737" s="308"/>
      <c r="E737" s="308"/>
      <c r="F737" s="308"/>
      <c r="G737" s="308"/>
      <c r="H737" s="306">
        <v>0</v>
      </c>
      <c r="I737" s="306"/>
      <c r="J737" s="306"/>
      <c r="K737" s="306"/>
      <c r="L737" s="306"/>
      <c r="M737" s="306">
        <v>0</v>
      </c>
      <c r="N737" s="306"/>
      <c r="O737" s="306"/>
      <c r="P737" s="306"/>
      <c r="Q737" s="306">
        <v>0</v>
      </c>
      <c r="R737" s="306"/>
      <c r="S737" s="306"/>
      <c r="T737" s="306"/>
      <c r="U737" s="306">
        <v>0</v>
      </c>
      <c r="V737" s="306"/>
      <c r="W737" s="306"/>
      <c r="X737" s="306"/>
      <c r="Y737" s="306"/>
      <c r="Z737" s="306"/>
      <c r="AA737" s="311">
        <v>0</v>
      </c>
      <c r="AB737" s="311"/>
      <c r="AC737" s="311"/>
      <c r="AF737" s="308" t="s">
        <v>587</v>
      </c>
      <c r="AG737" s="308"/>
      <c r="AH737" s="308"/>
      <c r="AI737" s="308"/>
      <c r="AJ737" s="308"/>
      <c r="AK737" s="308"/>
      <c r="AL737" s="308"/>
      <c r="AM737" s="306">
        <v>0</v>
      </c>
      <c r="AN737" s="306"/>
      <c r="AO737" s="306"/>
      <c r="AP737" s="306"/>
      <c r="AQ737" s="306"/>
      <c r="AR737" s="306"/>
      <c r="AS737" s="306">
        <v>0</v>
      </c>
      <c r="AT737" s="306"/>
      <c r="AU737" s="306"/>
      <c r="AV737" s="306"/>
      <c r="AW737" s="306">
        <v>0</v>
      </c>
      <c r="AX737" s="306"/>
      <c r="AY737" s="306"/>
      <c r="AZ737" s="306"/>
      <c r="BA737" s="306">
        <v>0</v>
      </c>
      <c r="BB737" s="306"/>
      <c r="BC737" s="306"/>
      <c r="BD737" s="306"/>
      <c r="BE737" s="306"/>
      <c r="BF737" s="306"/>
      <c r="BG737" s="306"/>
      <c r="BH737" s="311">
        <v>0</v>
      </c>
      <c r="BI737" s="311"/>
      <c r="BJ737" s="311"/>
      <c r="BK737" s="311"/>
      <c r="BN737" s="314"/>
      <c r="BO737" s="314"/>
      <c r="BP737" s="314"/>
      <c r="BQ737" s="314"/>
      <c r="BR737" s="314"/>
      <c r="BS737" s="314"/>
      <c r="BT737" s="341"/>
      <c r="BU737" s="341"/>
    </row>
    <row r="738" spans="1:73" s="250" customFormat="1" ht="6" customHeight="1">
      <c r="A738" s="268"/>
      <c r="B738" s="308"/>
      <c r="C738" s="308"/>
      <c r="D738" s="308"/>
      <c r="E738" s="308"/>
      <c r="F738" s="308"/>
      <c r="G738" s="308"/>
      <c r="H738" s="306"/>
      <c r="I738" s="306"/>
      <c r="J738" s="306"/>
      <c r="K738" s="306"/>
      <c r="L738" s="306"/>
      <c r="M738" s="306"/>
      <c r="N738" s="306"/>
      <c r="O738" s="306"/>
      <c r="P738" s="306"/>
      <c r="Q738" s="306"/>
      <c r="R738" s="306"/>
      <c r="S738" s="306"/>
      <c r="T738" s="306"/>
      <c r="U738" s="306"/>
      <c r="V738" s="306"/>
      <c r="W738" s="306"/>
      <c r="X738" s="306"/>
      <c r="Y738" s="306"/>
      <c r="Z738" s="306"/>
      <c r="AA738" s="311"/>
      <c r="AB738" s="311"/>
      <c r="AC738" s="311"/>
      <c r="AF738" s="308"/>
      <c r="AG738" s="308"/>
      <c r="AH738" s="308"/>
      <c r="AI738" s="308"/>
      <c r="AJ738" s="308"/>
      <c r="AK738" s="308"/>
      <c r="AL738" s="308"/>
      <c r="AM738" s="306"/>
      <c r="AN738" s="306"/>
      <c r="AO738" s="306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/>
      <c r="BB738" s="306"/>
      <c r="BC738" s="306"/>
      <c r="BD738" s="306"/>
      <c r="BE738" s="306"/>
      <c r="BF738" s="306"/>
      <c r="BG738" s="306"/>
      <c r="BH738" s="311"/>
      <c r="BI738" s="311"/>
      <c r="BJ738" s="311"/>
      <c r="BK738" s="311"/>
      <c r="BN738" s="334" t="s">
        <v>588</v>
      </c>
      <c r="BO738" s="334"/>
      <c r="BP738" s="334"/>
      <c r="BQ738" s="334"/>
      <c r="BR738" s="334"/>
      <c r="BS738" s="337">
        <v>16.218557593937486</v>
      </c>
      <c r="BT738" s="337"/>
      <c r="BU738" s="337"/>
    </row>
    <row r="739" spans="1:73" s="250" customFormat="1" ht="2.25" customHeight="1">
      <c r="A739" s="268"/>
      <c r="B739" s="308" t="s">
        <v>546</v>
      </c>
      <c r="C739" s="308"/>
      <c r="D739" s="308"/>
      <c r="E739" s="308"/>
      <c r="F739" s="308"/>
      <c r="G739" s="308"/>
      <c r="H739" s="306">
        <v>0</v>
      </c>
      <c r="I739" s="306"/>
      <c r="J739" s="306"/>
      <c r="K739" s="306"/>
      <c r="L739" s="306"/>
      <c r="M739" s="306">
        <v>0</v>
      </c>
      <c r="N739" s="306"/>
      <c r="O739" s="306"/>
      <c r="P739" s="306"/>
      <c r="Q739" s="306">
        <v>0</v>
      </c>
      <c r="R739" s="306"/>
      <c r="S739" s="306"/>
      <c r="T739" s="306"/>
      <c r="U739" s="306">
        <v>0</v>
      </c>
      <c r="V739" s="306"/>
      <c r="W739" s="306"/>
      <c r="X739" s="306"/>
      <c r="Y739" s="306"/>
      <c r="Z739" s="306"/>
      <c r="AA739" s="311">
        <v>0</v>
      </c>
      <c r="AB739" s="311"/>
      <c r="AC739" s="311"/>
      <c r="AF739" s="308" t="s">
        <v>546</v>
      </c>
      <c r="AG739" s="308"/>
      <c r="AH739" s="308"/>
      <c r="AI739" s="308"/>
      <c r="AJ739" s="308"/>
      <c r="AK739" s="308"/>
      <c r="AL739" s="308"/>
      <c r="AM739" s="306">
        <v>0</v>
      </c>
      <c r="AN739" s="306"/>
      <c r="AO739" s="306"/>
      <c r="AP739" s="306"/>
      <c r="AQ739" s="306"/>
      <c r="AR739" s="306"/>
      <c r="AS739" s="306">
        <v>0</v>
      </c>
      <c r="AT739" s="306"/>
      <c r="AU739" s="306"/>
      <c r="AV739" s="306"/>
      <c r="AW739" s="306">
        <v>0</v>
      </c>
      <c r="AX739" s="306"/>
      <c r="AY739" s="306"/>
      <c r="AZ739" s="306"/>
      <c r="BA739" s="306">
        <v>0</v>
      </c>
      <c r="BB739" s="306"/>
      <c r="BC739" s="306"/>
      <c r="BD739" s="306"/>
      <c r="BE739" s="306"/>
      <c r="BF739" s="306"/>
      <c r="BG739" s="306"/>
      <c r="BH739" s="311">
        <v>0</v>
      </c>
      <c r="BI739" s="311"/>
      <c r="BJ739" s="311"/>
      <c r="BK739" s="311"/>
      <c r="BN739" s="334"/>
      <c r="BO739" s="334"/>
      <c r="BP739" s="334"/>
      <c r="BQ739" s="334"/>
      <c r="BR739" s="334"/>
      <c r="BS739" s="337"/>
      <c r="BT739" s="337"/>
      <c r="BU739" s="337"/>
    </row>
    <row r="740" spans="1:73" s="250" customFormat="1" ht="6" customHeight="1">
      <c r="A740" s="268"/>
      <c r="B740" s="308"/>
      <c r="C740" s="308"/>
      <c r="D740" s="308"/>
      <c r="E740" s="308"/>
      <c r="F740" s="308"/>
      <c r="G740" s="308"/>
      <c r="H740" s="306"/>
      <c r="I740" s="306"/>
      <c r="J740" s="306"/>
      <c r="K740" s="306"/>
      <c r="L740" s="306"/>
      <c r="M740" s="306"/>
      <c r="N740" s="306"/>
      <c r="O740" s="306"/>
      <c r="P740" s="306"/>
      <c r="Q740" s="306"/>
      <c r="R740" s="306"/>
      <c r="S740" s="306"/>
      <c r="T740" s="306"/>
      <c r="U740" s="306"/>
      <c r="V740" s="306"/>
      <c r="W740" s="306"/>
      <c r="X740" s="306"/>
      <c r="Y740" s="306"/>
      <c r="Z740" s="306"/>
      <c r="AA740" s="311"/>
      <c r="AB740" s="311"/>
      <c r="AC740" s="311"/>
      <c r="AF740" s="308"/>
      <c r="AG740" s="308"/>
      <c r="AH740" s="308"/>
      <c r="AI740" s="308"/>
      <c r="AJ740" s="308"/>
      <c r="AK740" s="308"/>
      <c r="AL740" s="308"/>
      <c r="AM740" s="306"/>
      <c r="AN740" s="306"/>
      <c r="AO740" s="306"/>
      <c r="AP740" s="306"/>
      <c r="AQ740" s="306"/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/>
      <c r="BB740" s="306"/>
      <c r="BC740" s="306"/>
      <c r="BD740" s="306"/>
      <c r="BE740" s="306"/>
      <c r="BF740" s="306"/>
      <c r="BG740" s="306"/>
      <c r="BH740" s="311"/>
      <c r="BI740" s="311"/>
      <c r="BJ740" s="311"/>
      <c r="BK740" s="311"/>
      <c r="BN740" s="334" t="s">
        <v>589</v>
      </c>
      <c r="BO740" s="334"/>
      <c r="BP740" s="334"/>
      <c r="BQ740" s="334"/>
      <c r="BR740" s="334"/>
      <c r="BS740" s="337">
        <v>30.000007831387101</v>
      </c>
      <c r="BT740" s="337"/>
      <c r="BU740" s="337"/>
    </row>
    <row r="741" spans="1:73" s="250" customFormat="1" ht="3" customHeight="1">
      <c r="A741" s="268"/>
      <c r="B741" s="308" t="s">
        <v>590</v>
      </c>
      <c r="C741" s="308"/>
      <c r="D741" s="308"/>
      <c r="E741" s="308"/>
      <c r="F741" s="308"/>
      <c r="G741" s="308"/>
      <c r="H741" s="306">
        <v>0</v>
      </c>
      <c r="I741" s="306"/>
      <c r="J741" s="306"/>
      <c r="K741" s="306"/>
      <c r="L741" s="306"/>
      <c r="M741" s="306">
        <v>0</v>
      </c>
      <c r="N741" s="306"/>
      <c r="O741" s="306"/>
      <c r="P741" s="306"/>
      <c r="Q741" s="306">
        <v>0</v>
      </c>
      <c r="R741" s="306"/>
      <c r="S741" s="306"/>
      <c r="T741" s="306"/>
      <c r="U741" s="306">
        <v>0</v>
      </c>
      <c r="V741" s="306"/>
      <c r="W741" s="306"/>
      <c r="X741" s="306"/>
      <c r="Y741" s="306"/>
      <c r="Z741" s="306"/>
      <c r="AA741" s="311">
        <v>0</v>
      </c>
      <c r="AB741" s="311"/>
      <c r="AC741" s="311"/>
      <c r="AF741" s="308" t="s">
        <v>590</v>
      </c>
      <c r="AG741" s="308"/>
      <c r="AH741" s="308"/>
      <c r="AI741" s="308"/>
      <c r="AJ741" s="308"/>
      <c r="AK741" s="308"/>
      <c r="AL741" s="308"/>
      <c r="AM741" s="306">
        <v>0</v>
      </c>
      <c r="AN741" s="306"/>
      <c r="AO741" s="306"/>
      <c r="AP741" s="306"/>
      <c r="AQ741" s="306"/>
      <c r="AR741" s="306"/>
      <c r="AS741" s="306">
        <v>0</v>
      </c>
      <c r="AT741" s="306"/>
      <c r="AU741" s="306"/>
      <c r="AV741" s="306"/>
      <c r="AW741" s="306">
        <v>0</v>
      </c>
      <c r="AX741" s="306"/>
      <c r="AY741" s="306"/>
      <c r="AZ741" s="306"/>
      <c r="BA741" s="306">
        <v>0</v>
      </c>
      <c r="BB741" s="306"/>
      <c r="BC741" s="306"/>
      <c r="BD741" s="306"/>
      <c r="BE741" s="306"/>
      <c r="BF741" s="306"/>
      <c r="BG741" s="306"/>
      <c r="BH741" s="311">
        <v>0</v>
      </c>
      <c r="BI741" s="311"/>
      <c r="BJ741" s="311"/>
      <c r="BK741" s="311"/>
      <c r="BN741" s="334"/>
      <c r="BO741" s="334"/>
      <c r="BP741" s="334"/>
      <c r="BQ741" s="334"/>
      <c r="BR741" s="334"/>
      <c r="BS741" s="337"/>
      <c r="BT741" s="337"/>
      <c r="BU741" s="337"/>
    </row>
    <row r="742" spans="1:73" s="250" customFormat="1" ht="4.5" customHeight="1">
      <c r="A742" s="268"/>
      <c r="B742" s="308"/>
      <c r="C742" s="308"/>
      <c r="D742" s="308"/>
      <c r="E742" s="308"/>
      <c r="F742" s="308"/>
      <c r="G742" s="308"/>
      <c r="H742" s="306"/>
      <c r="I742" s="306"/>
      <c r="J742" s="306"/>
      <c r="K742" s="306"/>
      <c r="L742" s="306"/>
      <c r="M742" s="306"/>
      <c r="N742" s="306"/>
      <c r="O742" s="306"/>
      <c r="P742" s="306"/>
      <c r="Q742" s="306"/>
      <c r="R742" s="306"/>
      <c r="S742" s="306"/>
      <c r="T742" s="306"/>
      <c r="U742" s="306"/>
      <c r="V742" s="306"/>
      <c r="W742" s="306"/>
      <c r="X742" s="306"/>
      <c r="Y742" s="306"/>
      <c r="Z742" s="306"/>
      <c r="AA742" s="311"/>
      <c r="AB742" s="311"/>
      <c r="AC742" s="311"/>
      <c r="AF742" s="308"/>
      <c r="AG742" s="308"/>
      <c r="AH742" s="308"/>
      <c r="AI742" s="308"/>
      <c r="AJ742" s="308"/>
      <c r="AK742" s="308"/>
      <c r="AL742" s="308"/>
      <c r="AM742" s="306"/>
      <c r="AN742" s="306"/>
      <c r="AO742" s="306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6"/>
      <c r="BH742" s="311"/>
      <c r="BI742" s="311"/>
      <c r="BJ742" s="311"/>
      <c r="BK742" s="311"/>
      <c r="BN742" s="346" t="s">
        <v>591</v>
      </c>
      <c r="BO742" s="346"/>
      <c r="BP742" s="346"/>
      <c r="BQ742" s="346"/>
      <c r="BR742" s="346"/>
      <c r="BS742" s="346"/>
      <c r="BT742" s="347">
        <v>1</v>
      </c>
      <c r="BU742" s="347"/>
    </row>
    <row r="743" spans="1:73" s="250" customFormat="1" ht="6.75" customHeight="1">
      <c r="A743" s="268"/>
      <c r="B743" s="308" t="s">
        <v>549</v>
      </c>
      <c r="C743" s="308"/>
      <c r="D743" s="308"/>
      <c r="E743" s="308"/>
      <c r="F743" s="308"/>
      <c r="G743" s="308"/>
      <c r="H743" s="306">
        <v>0</v>
      </c>
      <c r="I743" s="306"/>
      <c r="J743" s="306"/>
      <c r="K743" s="306"/>
      <c r="L743" s="306"/>
      <c r="M743" s="306">
        <v>2141.9109334968039</v>
      </c>
      <c r="N743" s="306"/>
      <c r="O743" s="306"/>
      <c r="P743" s="306"/>
      <c r="Q743" s="306">
        <v>0</v>
      </c>
      <c r="R743" s="306"/>
      <c r="S743" s="306"/>
      <c r="T743" s="306"/>
      <c r="U743" s="306">
        <v>2141.9109334968039</v>
      </c>
      <c r="V743" s="306"/>
      <c r="W743" s="306"/>
      <c r="X743" s="306"/>
      <c r="Y743" s="306"/>
      <c r="Z743" s="306"/>
      <c r="AA743" s="311">
        <v>7.2905540577813204</v>
      </c>
      <c r="AB743" s="311"/>
      <c r="AC743" s="311"/>
      <c r="AF743" s="308" t="s">
        <v>549</v>
      </c>
      <c r="AG743" s="308"/>
      <c r="AH743" s="308"/>
      <c r="AI743" s="308"/>
      <c r="AJ743" s="308"/>
      <c r="AK743" s="308"/>
      <c r="AL743" s="308"/>
      <c r="AM743" s="306">
        <v>0</v>
      </c>
      <c r="AN743" s="306"/>
      <c r="AO743" s="306"/>
      <c r="AP743" s="306"/>
      <c r="AQ743" s="306"/>
      <c r="AR743" s="306"/>
      <c r="AS743" s="306">
        <v>-2179.6581570045596</v>
      </c>
      <c r="AT743" s="306"/>
      <c r="AU743" s="306"/>
      <c r="AV743" s="306"/>
      <c r="AW743" s="306">
        <v>0</v>
      </c>
      <c r="AX743" s="306"/>
      <c r="AY743" s="306"/>
      <c r="AZ743" s="306"/>
      <c r="BA743" s="306">
        <v>-2179.6581570045596</v>
      </c>
      <c r="BB743" s="306"/>
      <c r="BC743" s="306"/>
      <c r="BD743" s="306"/>
      <c r="BE743" s="306"/>
      <c r="BF743" s="306"/>
      <c r="BG743" s="306"/>
      <c r="BH743" s="311">
        <v>40.848432852936497</v>
      </c>
      <c r="BI743" s="311"/>
      <c r="BJ743" s="311"/>
      <c r="BK743" s="311"/>
      <c r="BN743" s="346"/>
      <c r="BO743" s="346"/>
      <c r="BP743" s="346"/>
      <c r="BQ743" s="346"/>
      <c r="BR743" s="346"/>
      <c r="BS743" s="346"/>
      <c r="BT743" s="347"/>
      <c r="BU743" s="347"/>
    </row>
    <row r="744" spans="1:73" s="250" customFormat="1" ht="1.5" customHeight="1">
      <c r="A744" s="268"/>
      <c r="B744" s="308"/>
      <c r="C744" s="308"/>
      <c r="D744" s="308"/>
      <c r="E744" s="308"/>
      <c r="F744" s="308"/>
      <c r="G744" s="308"/>
      <c r="H744" s="306"/>
      <c r="I744" s="306"/>
      <c r="J744" s="306"/>
      <c r="K744" s="306"/>
      <c r="L744" s="306"/>
      <c r="M744" s="306"/>
      <c r="N744" s="306"/>
      <c r="O744" s="306"/>
      <c r="P744" s="306"/>
      <c r="Q744" s="306"/>
      <c r="R744" s="306"/>
      <c r="S744" s="306"/>
      <c r="T744" s="306"/>
      <c r="U744" s="306"/>
      <c r="V744" s="306"/>
      <c r="W744" s="306"/>
      <c r="X744" s="306"/>
      <c r="Y744" s="306"/>
      <c r="Z744" s="306"/>
      <c r="AA744" s="311"/>
      <c r="AB744" s="311"/>
      <c r="AC744" s="311"/>
      <c r="AF744" s="308"/>
      <c r="AG744" s="308"/>
      <c r="AH744" s="308"/>
      <c r="AI744" s="308"/>
      <c r="AJ744" s="308"/>
      <c r="AK744" s="308"/>
      <c r="AL744" s="308"/>
      <c r="AM744" s="306"/>
      <c r="AN744" s="306"/>
      <c r="AO744" s="306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/>
      <c r="BF744" s="306"/>
      <c r="BG744" s="306"/>
      <c r="BH744" s="311"/>
      <c r="BI744" s="311"/>
      <c r="BJ744" s="311"/>
      <c r="BK744" s="311"/>
    </row>
    <row r="745" spans="1:73" s="250" customFormat="1" ht="6" customHeight="1">
      <c r="A745" s="268"/>
      <c r="B745" s="308" t="s">
        <v>592</v>
      </c>
      <c r="C745" s="308"/>
      <c r="D745" s="308"/>
      <c r="E745" s="308"/>
      <c r="F745" s="308"/>
      <c r="G745" s="308"/>
      <c r="H745" s="306">
        <v>0</v>
      </c>
      <c r="I745" s="306"/>
      <c r="J745" s="306"/>
      <c r="K745" s="306"/>
      <c r="L745" s="306"/>
      <c r="M745" s="306">
        <v>0</v>
      </c>
      <c r="N745" s="306"/>
      <c r="O745" s="306"/>
      <c r="P745" s="306"/>
      <c r="Q745" s="306">
        <v>0</v>
      </c>
      <c r="R745" s="306"/>
      <c r="S745" s="306"/>
      <c r="T745" s="306"/>
      <c r="U745" s="306">
        <v>0</v>
      </c>
      <c r="V745" s="306"/>
      <c r="W745" s="306"/>
      <c r="X745" s="306"/>
      <c r="Y745" s="306"/>
      <c r="Z745" s="306"/>
      <c r="AA745" s="311">
        <v>0</v>
      </c>
      <c r="AB745" s="311"/>
      <c r="AC745" s="311"/>
      <c r="AF745" s="308" t="s">
        <v>592</v>
      </c>
      <c r="AG745" s="308"/>
      <c r="AH745" s="308"/>
      <c r="AI745" s="308"/>
      <c r="AJ745" s="308"/>
      <c r="AK745" s="308"/>
      <c r="AL745" s="308"/>
      <c r="AM745" s="306">
        <v>0</v>
      </c>
      <c r="AN745" s="306"/>
      <c r="AO745" s="306"/>
      <c r="AP745" s="306"/>
      <c r="AQ745" s="306"/>
      <c r="AR745" s="306"/>
      <c r="AS745" s="306">
        <v>0</v>
      </c>
      <c r="AT745" s="306"/>
      <c r="AU745" s="306"/>
      <c r="AV745" s="306"/>
      <c r="AW745" s="306">
        <v>0</v>
      </c>
      <c r="AX745" s="306"/>
      <c r="AY745" s="306"/>
      <c r="AZ745" s="306"/>
      <c r="BA745" s="306">
        <v>0</v>
      </c>
      <c r="BB745" s="306"/>
      <c r="BC745" s="306"/>
      <c r="BD745" s="306"/>
      <c r="BE745" s="306"/>
      <c r="BF745" s="306"/>
      <c r="BG745" s="306"/>
      <c r="BH745" s="311">
        <v>0</v>
      </c>
      <c r="BI745" s="311"/>
      <c r="BJ745" s="311"/>
      <c r="BK745" s="311"/>
    </row>
    <row r="746" spans="1:73" s="250" customFormat="1" ht="1.5" customHeight="1">
      <c r="A746" s="268"/>
      <c r="B746" s="308"/>
      <c r="C746" s="308"/>
      <c r="D746" s="308"/>
      <c r="E746" s="308"/>
      <c r="F746" s="308"/>
      <c r="G746" s="308"/>
      <c r="H746" s="306"/>
      <c r="I746" s="306"/>
      <c r="J746" s="306"/>
      <c r="K746" s="306"/>
      <c r="L746" s="306"/>
      <c r="M746" s="306"/>
      <c r="N746" s="306"/>
      <c r="O746" s="306"/>
      <c r="P746" s="306"/>
      <c r="Q746" s="306"/>
      <c r="R746" s="306"/>
      <c r="S746" s="306"/>
      <c r="T746" s="306"/>
      <c r="U746" s="306"/>
      <c r="V746" s="306"/>
      <c r="W746" s="306"/>
      <c r="X746" s="306"/>
      <c r="Y746" s="306"/>
      <c r="Z746" s="306"/>
      <c r="AA746" s="311"/>
      <c r="AB746" s="311"/>
      <c r="AC746" s="311"/>
      <c r="AF746" s="308"/>
      <c r="AG746" s="308"/>
      <c r="AH746" s="308"/>
      <c r="AI746" s="308"/>
      <c r="AJ746" s="308"/>
      <c r="AK746" s="308"/>
      <c r="AL746" s="308"/>
      <c r="AM746" s="306"/>
      <c r="AN746" s="306"/>
      <c r="AO746" s="306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/>
      <c r="AZ746" s="306"/>
      <c r="BA746" s="306"/>
      <c r="BB746" s="306"/>
      <c r="BC746" s="306"/>
      <c r="BD746" s="306"/>
      <c r="BE746" s="306"/>
      <c r="BF746" s="306"/>
      <c r="BG746" s="306"/>
      <c r="BH746" s="311"/>
      <c r="BI746" s="311"/>
      <c r="BJ746" s="311"/>
      <c r="BK746" s="311"/>
      <c r="BN746" s="320" t="s">
        <v>593</v>
      </c>
      <c r="BO746" s="320"/>
      <c r="BP746" s="320"/>
      <c r="BQ746" s="320"/>
      <c r="BR746" s="320"/>
      <c r="BS746" s="320"/>
      <c r="BT746" s="320"/>
      <c r="BU746" s="320"/>
    </row>
    <row r="747" spans="1:73" s="250" customFormat="1" ht="8.25" customHeight="1">
      <c r="A747" s="268"/>
      <c r="B747" s="308" t="s">
        <v>594</v>
      </c>
      <c r="C747" s="308"/>
      <c r="D747" s="308"/>
      <c r="E747" s="308"/>
      <c r="F747" s="308"/>
      <c r="G747" s="308"/>
      <c r="H747" s="306">
        <v>0</v>
      </c>
      <c r="I747" s="306"/>
      <c r="J747" s="306"/>
      <c r="K747" s="306"/>
      <c r="L747" s="306"/>
      <c r="M747" s="306">
        <v>0</v>
      </c>
      <c r="N747" s="306"/>
      <c r="O747" s="306"/>
      <c r="P747" s="306"/>
      <c r="Q747" s="306">
        <v>0</v>
      </c>
      <c r="R747" s="306"/>
      <c r="S747" s="306"/>
      <c r="T747" s="306"/>
      <c r="U747" s="306">
        <v>0</v>
      </c>
      <c r="V747" s="306"/>
      <c r="W747" s="306"/>
      <c r="X747" s="306"/>
      <c r="Y747" s="306"/>
      <c r="Z747" s="306"/>
      <c r="AA747" s="311">
        <v>0</v>
      </c>
      <c r="AB747" s="311"/>
      <c r="AC747" s="311"/>
      <c r="AF747" s="308" t="s">
        <v>594</v>
      </c>
      <c r="AG747" s="308"/>
      <c r="AH747" s="308"/>
      <c r="AI747" s="308"/>
      <c r="AJ747" s="308"/>
      <c r="AK747" s="308"/>
      <c r="AL747" s="308"/>
      <c r="AM747" s="306">
        <v>0</v>
      </c>
      <c r="AN747" s="306"/>
      <c r="AO747" s="306"/>
      <c r="AP747" s="306"/>
      <c r="AQ747" s="306"/>
      <c r="AR747" s="306"/>
      <c r="AS747" s="306">
        <v>0</v>
      </c>
      <c r="AT747" s="306"/>
      <c r="AU747" s="306"/>
      <c r="AV747" s="306"/>
      <c r="AW747" s="306">
        <v>0</v>
      </c>
      <c r="AX747" s="306"/>
      <c r="AY747" s="306"/>
      <c r="AZ747" s="306"/>
      <c r="BA747" s="306">
        <v>0</v>
      </c>
      <c r="BB747" s="306"/>
      <c r="BC747" s="306"/>
      <c r="BD747" s="306"/>
      <c r="BE747" s="306"/>
      <c r="BF747" s="306"/>
      <c r="BG747" s="306"/>
      <c r="BH747" s="311">
        <v>0</v>
      </c>
      <c r="BI747" s="311"/>
      <c r="BJ747" s="311"/>
      <c r="BK747" s="311"/>
      <c r="BN747" s="320"/>
      <c r="BO747" s="320"/>
      <c r="BP747" s="320"/>
      <c r="BQ747" s="320"/>
      <c r="BR747" s="320"/>
      <c r="BS747" s="320"/>
      <c r="BT747" s="320"/>
      <c r="BU747" s="320"/>
    </row>
    <row r="748" spans="1:73" s="250" customFormat="1" ht="1.5" customHeight="1">
      <c r="A748" s="268"/>
      <c r="B748" s="308" t="s">
        <v>595</v>
      </c>
      <c r="C748" s="308"/>
      <c r="D748" s="308"/>
      <c r="E748" s="308"/>
      <c r="F748" s="308"/>
      <c r="G748" s="308"/>
      <c r="H748" s="306">
        <v>0</v>
      </c>
      <c r="I748" s="306"/>
      <c r="J748" s="306"/>
      <c r="K748" s="306"/>
      <c r="L748" s="306"/>
      <c r="M748" s="306">
        <v>-645.69385929214002</v>
      </c>
      <c r="N748" s="306"/>
      <c r="O748" s="306"/>
      <c r="P748" s="306"/>
      <c r="Q748" s="306">
        <v>0</v>
      </c>
      <c r="R748" s="306"/>
      <c r="S748" s="306"/>
      <c r="T748" s="306"/>
      <c r="U748" s="306">
        <v>-645.69385929214002</v>
      </c>
      <c r="V748" s="306"/>
      <c r="W748" s="306"/>
      <c r="X748" s="306"/>
      <c r="Y748" s="306"/>
      <c r="Z748" s="306"/>
      <c r="AA748" s="311">
        <v>-2.1977879249449299</v>
      </c>
      <c r="AB748" s="311"/>
      <c r="AC748" s="311"/>
      <c r="AF748" s="308" t="s">
        <v>595</v>
      </c>
      <c r="AG748" s="308"/>
      <c r="AH748" s="308"/>
      <c r="AI748" s="308"/>
      <c r="AJ748" s="308"/>
      <c r="AK748" s="308"/>
      <c r="AL748" s="308"/>
      <c r="AM748" s="306">
        <v>0</v>
      </c>
      <c r="AN748" s="306"/>
      <c r="AO748" s="306"/>
      <c r="AP748" s="306"/>
      <c r="AQ748" s="306"/>
      <c r="AR748" s="306"/>
      <c r="AS748" s="306">
        <v>27.010256749208001</v>
      </c>
      <c r="AT748" s="306"/>
      <c r="AU748" s="306"/>
      <c r="AV748" s="306"/>
      <c r="AW748" s="306">
        <v>0</v>
      </c>
      <c r="AX748" s="306"/>
      <c r="AY748" s="306"/>
      <c r="AZ748" s="306"/>
      <c r="BA748" s="306">
        <v>27.010256749208001</v>
      </c>
      <c r="BB748" s="306"/>
      <c r="BC748" s="306"/>
      <c r="BD748" s="306"/>
      <c r="BE748" s="306"/>
      <c r="BF748" s="306"/>
      <c r="BG748" s="306"/>
      <c r="BH748" s="311">
        <v>-0.50619252180207297</v>
      </c>
      <c r="BI748" s="311"/>
      <c r="BJ748" s="311"/>
      <c r="BK748" s="311"/>
      <c r="BN748" s="320"/>
      <c r="BO748" s="320"/>
      <c r="BP748" s="320"/>
      <c r="BQ748" s="320"/>
      <c r="BR748" s="320"/>
      <c r="BS748" s="320"/>
      <c r="BT748" s="320"/>
      <c r="BU748" s="320"/>
    </row>
    <row r="749" spans="1:73" s="250" customFormat="1" ht="6" customHeight="1">
      <c r="A749" s="268"/>
      <c r="B749" s="308"/>
      <c r="C749" s="308"/>
      <c r="D749" s="308"/>
      <c r="E749" s="308"/>
      <c r="F749" s="308"/>
      <c r="G749" s="308"/>
      <c r="H749" s="306"/>
      <c r="I749" s="306"/>
      <c r="J749" s="306"/>
      <c r="K749" s="306"/>
      <c r="L749" s="306"/>
      <c r="M749" s="306"/>
      <c r="N749" s="306"/>
      <c r="O749" s="306"/>
      <c r="P749" s="306"/>
      <c r="Q749" s="306"/>
      <c r="R749" s="306"/>
      <c r="S749" s="306"/>
      <c r="T749" s="306"/>
      <c r="U749" s="306"/>
      <c r="V749" s="306"/>
      <c r="W749" s="306"/>
      <c r="X749" s="306"/>
      <c r="Y749" s="306"/>
      <c r="Z749" s="306"/>
      <c r="AA749" s="311"/>
      <c r="AB749" s="311"/>
      <c r="AC749" s="311"/>
      <c r="AF749" s="308"/>
      <c r="AG749" s="308"/>
      <c r="AH749" s="308"/>
      <c r="AI749" s="308"/>
      <c r="AJ749" s="308"/>
      <c r="AK749" s="308"/>
      <c r="AL749" s="308"/>
      <c r="AM749" s="306"/>
      <c r="AN749" s="306"/>
      <c r="AO749" s="306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/>
      <c r="BF749" s="306"/>
      <c r="BG749" s="306"/>
      <c r="BH749" s="311"/>
      <c r="BI749" s="311"/>
      <c r="BJ749" s="311"/>
      <c r="BK749" s="311"/>
      <c r="BN749" s="334" t="s">
        <v>575</v>
      </c>
      <c r="BO749" s="334"/>
      <c r="BP749" s="334"/>
      <c r="BQ749" s="334"/>
      <c r="BR749" s="334"/>
      <c r="BS749" s="337">
        <v>1623.3755844570314</v>
      </c>
      <c r="BT749" s="337"/>
      <c r="BU749" s="337"/>
    </row>
    <row r="750" spans="1:73" s="250" customFormat="1" ht="3" customHeight="1">
      <c r="A750" s="268"/>
      <c r="B750" s="308" t="s">
        <v>596</v>
      </c>
      <c r="C750" s="308"/>
      <c r="D750" s="308"/>
      <c r="E750" s="308"/>
      <c r="F750" s="308"/>
      <c r="G750" s="308"/>
      <c r="H750" s="306">
        <v>0</v>
      </c>
      <c r="I750" s="306"/>
      <c r="J750" s="306"/>
      <c r="K750" s="306"/>
      <c r="L750" s="306"/>
      <c r="M750" s="306">
        <v>0</v>
      </c>
      <c r="N750" s="306"/>
      <c r="O750" s="306"/>
      <c r="P750" s="306"/>
      <c r="Q750" s="306">
        <v>0</v>
      </c>
      <c r="R750" s="306"/>
      <c r="S750" s="306"/>
      <c r="T750" s="306"/>
      <c r="U750" s="306">
        <v>0</v>
      </c>
      <c r="V750" s="306"/>
      <c r="W750" s="306"/>
      <c r="X750" s="306"/>
      <c r="Y750" s="306"/>
      <c r="Z750" s="306"/>
      <c r="AA750" s="311">
        <v>0</v>
      </c>
      <c r="AB750" s="311"/>
      <c r="AC750" s="311"/>
      <c r="AF750" s="308" t="s">
        <v>596</v>
      </c>
      <c r="AG750" s="308"/>
      <c r="AH750" s="308"/>
      <c r="AI750" s="308"/>
      <c r="AJ750" s="308"/>
      <c r="AK750" s="308"/>
      <c r="AL750" s="308"/>
      <c r="AM750" s="306">
        <v>0</v>
      </c>
      <c r="AN750" s="306"/>
      <c r="AO750" s="306"/>
      <c r="AP750" s="306"/>
      <c r="AQ750" s="306"/>
      <c r="AR750" s="306"/>
      <c r="AS750" s="306">
        <v>0</v>
      </c>
      <c r="AT750" s="306"/>
      <c r="AU750" s="306"/>
      <c r="AV750" s="306"/>
      <c r="AW750" s="306">
        <v>0</v>
      </c>
      <c r="AX750" s="306"/>
      <c r="AY750" s="306"/>
      <c r="AZ750" s="306"/>
      <c r="BA750" s="306">
        <v>0</v>
      </c>
      <c r="BB750" s="306"/>
      <c r="BC750" s="306"/>
      <c r="BD750" s="306"/>
      <c r="BE750" s="306"/>
      <c r="BF750" s="306"/>
      <c r="BG750" s="306"/>
      <c r="BH750" s="311">
        <v>0</v>
      </c>
      <c r="BI750" s="311"/>
      <c r="BJ750" s="311"/>
      <c r="BK750" s="311"/>
      <c r="BN750" s="334"/>
      <c r="BO750" s="334"/>
      <c r="BP750" s="334"/>
      <c r="BQ750" s="334"/>
      <c r="BR750" s="334"/>
      <c r="BS750" s="337"/>
      <c r="BT750" s="337"/>
      <c r="BU750" s="337"/>
    </row>
    <row r="751" spans="1:73" s="250" customFormat="1" ht="5.25" customHeight="1">
      <c r="A751" s="268"/>
      <c r="B751" s="308"/>
      <c r="C751" s="308"/>
      <c r="D751" s="308"/>
      <c r="E751" s="308"/>
      <c r="F751" s="308"/>
      <c r="G751" s="308"/>
      <c r="H751" s="306"/>
      <c r="I751" s="306"/>
      <c r="J751" s="306"/>
      <c r="K751" s="306"/>
      <c r="L751" s="306"/>
      <c r="M751" s="306"/>
      <c r="N751" s="306"/>
      <c r="O751" s="306"/>
      <c r="P751" s="306"/>
      <c r="Q751" s="306"/>
      <c r="R751" s="306"/>
      <c r="S751" s="306"/>
      <c r="T751" s="306"/>
      <c r="U751" s="306"/>
      <c r="V751" s="306"/>
      <c r="W751" s="306"/>
      <c r="X751" s="306"/>
      <c r="Y751" s="306"/>
      <c r="Z751" s="306"/>
      <c r="AA751" s="311"/>
      <c r="AB751" s="311"/>
      <c r="AC751" s="311"/>
      <c r="AF751" s="308"/>
      <c r="AG751" s="308"/>
      <c r="AH751" s="308"/>
      <c r="AI751" s="308"/>
      <c r="AJ751" s="308"/>
      <c r="AK751" s="308"/>
      <c r="AL751" s="308"/>
      <c r="AM751" s="306"/>
      <c r="AN751" s="306"/>
      <c r="AO751" s="306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/>
      <c r="BD751" s="306"/>
      <c r="BE751" s="306"/>
      <c r="BF751" s="306"/>
      <c r="BG751" s="306"/>
      <c r="BH751" s="311"/>
      <c r="BI751" s="311"/>
      <c r="BJ751" s="311"/>
      <c r="BK751" s="311"/>
      <c r="BN751" s="334" t="s">
        <v>597</v>
      </c>
      <c r="BO751" s="334"/>
      <c r="BP751" s="334"/>
      <c r="BQ751" s="334"/>
      <c r="BR751" s="334"/>
      <c r="BS751" s="336">
        <v>25.000064174031301</v>
      </c>
      <c r="BT751" s="336"/>
      <c r="BU751" s="336"/>
    </row>
    <row r="752" spans="1:73" s="250" customFormat="1" ht="3.75" customHeight="1">
      <c r="A752" s="268"/>
      <c r="B752" s="308" t="s">
        <v>598</v>
      </c>
      <c r="C752" s="308"/>
      <c r="D752" s="308"/>
      <c r="E752" s="308"/>
      <c r="F752" s="308"/>
      <c r="G752" s="308"/>
      <c r="H752" s="306">
        <v>0</v>
      </c>
      <c r="I752" s="306"/>
      <c r="J752" s="306"/>
      <c r="K752" s="306"/>
      <c r="L752" s="306"/>
      <c r="M752" s="306">
        <v>0</v>
      </c>
      <c r="N752" s="306"/>
      <c r="O752" s="306"/>
      <c r="P752" s="306"/>
      <c r="Q752" s="306">
        <v>0</v>
      </c>
      <c r="R752" s="306"/>
      <c r="S752" s="306"/>
      <c r="T752" s="306"/>
      <c r="U752" s="306">
        <v>0</v>
      </c>
      <c r="V752" s="306"/>
      <c r="W752" s="306"/>
      <c r="X752" s="306"/>
      <c r="Y752" s="306"/>
      <c r="Z752" s="306"/>
      <c r="AA752" s="311">
        <v>0</v>
      </c>
      <c r="AB752" s="311"/>
      <c r="AC752" s="311"/>
      <c r="AF752" s="308" t="s">
        <v>598</v>
      </c>
      <c r="AG752" s="308"/>
      <c r="AH752" s="308"/>
      <c r="AI752" s="308"/>
      <c r="AJ752" s="308"/>
      <c r="AK752" s="308"/>
      <c r="AL752" s="308"/>
      <c r="AM752" s="306">
        <v>0</v>
      </c>
      <c r="AN752" s="306"/>
      <c r="AO752" s="306"/>
      <c r="AP752" s="306"/>
      <c r="AQ752" s="306"/>
      <c r="AR752" s="306"/>
      <c r="AS752" s="306">
        <v>0</v>
      </c>
      <c r="AT752" s="306"/>
      <c r="AU752" s="306"/>
      <c r="AV752" s="306"/>
      <c r="AW752" s="306">
        <v>0</v>
      </c>
      <c r="AX752" s="306"/>
      <c r="AY752" s="306"/>
      <c r="AZ752" s="306"/>
      <c r="BA752" s="306">
        <v>0</v>
      </c>
      <c r="BB752" s="306"/>
      <c r="BC752" s="306"/>
      <c r="BD752" s="306"/>
      <c r="BE752" s="306"/>
      <c r="BF752" s="306"/>
      <c r="BG752" s="306"/>
      <c r="BH752" s="311">
        <v>0</v>
      </c>
      <c r="BI752" s="311"/>
      <c r="BJ752" s="311"/>
      <c r="BK752" s="311"/>
      <c r="BN752" s="334"/>
      <c r="BO752" s="334"/>
      <c r="BP752" s="334"/>
      <c r="BQ752" s="334"/>
      <c r="BR752" s="334"/>
      <c r="BS752" s="336"/>
      <c r="BT752" s="336"/>
      <c r="BU752" s="336"/>
    </row>
    <row r="753" spans="1:73" s="250" customFormat="1" ht="4.5" customHeight="1">
      <c r="A753" s="268"/>
      <c r="B753" s="308"/>
      <c r="C753" s="308"/>
      <c r="D753" s="308"/>
      <c r="E753" s="308"/>
      <c r="F753" s="308"/>
      <c r="G753" s="308"/>
      <c r="H753" s="306"/>
      <c r="I753" s="306"/>
      <c r="J753" s="306"/>
      <c r="K753" s="306"/>
      <c r="L753" s="306"/>
      <c r="M753" s="306"/>
      <c r="N753" s="306"/>
      <c r="O753" s="306"/>
      <c r="P753" s="306"/>
      <c r="Q753" s="306"/>
      <c r="R753" s="306"/>
      <c r="S753" s="306"/>
      <c r="T753" s="306"/>
      <c r="U753" s="306"/>
      <c r="V753" s="306"/>
      <c r="W753" s="306"/>
      <c r="X753" s="306"/>
      <c r="Y753" s="306"/>
      <c r="Z753" s="306"/>
      <c r="AA753" s="311"/>
      <c r="AB753" s="311"/>
      <c r="AC753" s="311"/>
      <c r="AF753" s="308"/>
      <c r="AG753" s="308"/>
      <c r="AH753" s="308"/>
      <c r="AI753" s="308"/>
      <c r="AJ753" s="308"/>
      <c r="AK753" s="308"/>
      <c r="AL753" s="308"/>
      <c r="AM753" s="306"/>
      <c r="AN753" s="306"/>
      <c r="AO753" s="306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6"/>
      <c r="BH753" s="311"/>
      <c r="BI753" s="311"/>
      <c r="BJ753" s="311"/>
      <c r="BK753" s="311"/>
      <c r="BN753" s="334" t="s">
        <v>581</v>
      </c>
      <c r="BO753" s="334"/>
      <c r="BP753" s="334"/>
      <c r="BQ753" s="334"/>
      <c r="BR753" s="334"/>
      <c r="BS753" s="337">
        <v>0</v>
      </c>
      <c r="BT753" s="337"/>
      <c r="BU753" s="337"/>
    </row>
    <row r="754" spans="1:73" s="250" customFormat="1" ht="4.5" customHeight="1">
      <c r="A754" s="268"/>
      <c r="B754" s="308" t="s">
        <v>599</v>
      </c>
      <c r="C754" s="308"/>
      <c r="D754" s="308"/>
      <c r="E754" s="308"/>
      <c r="F754" s="308"/>
      <c r="G754" s="308"/>
      <c r="H754" s="306">
        <v>0</v>
      </c>
      <c r="I754" s="306"/>
      <c r="J754" s="306"/>
      <c r="K754" s="306"/>
      <c r="L754" s="306"/>
      <c r="M754" s="306">
        <v>-445.50280572374004</v>
      </c>
      <c r="N754" s="306"/>
      <c r="O754" s="306"/>
      <c r="P754" s="306"/>
      <c r="Q754" s="306">
        <v>0</v>
      </c>
      <c r="R754" s="306"/>
      <c r="S754" s="306"/>
      <c r="T754" s="306"/>
      <c r="U754" s="306">
        <v>-445.50280572374004</v>
      </c>
      <c r="V754" s="306"/>
      <c r="W754" s="306"/>
      <c r="X754" s="306"/>
      <c r="Y754" s="306"/>
      <c r="Z754" s="306"/>
      <c r="AA754" s="311">
        <v>-1.5163853161343499</v>
      </c>
      <c r="AB754" s="311"/>
      <c r="AC754" s="311"/>
      <c r="AF754" s="308" t="s">
        <v>599</v>
      </c>
      <c r="AG754" s="308"/>
      <c r="AH754" s="308"/>
      <c r="AI754" s="308"/>
      <c r="AJ754" s="308"/>
      <c r="AK754" s="308"/>
      <c r="AL754" s="308"/>
      <c r="AM754" s="306">
        <v>0</v>
      </c>
      <c r="AN754" s="306"/>
      <c r="AO754" s="306"/>
      <c r="AP754" s="306"/>
      <c r="AQ754" s="306"/>
      <c r="AR754" s="306"/>
      <c r="AS754" s="306">
        <v>-61.8472916423</v>
      </c>
      <c r="AT754" s="306"/>
      <c r="AU754" s="306"/>
      <c r="AV754" s="306"/>
      <c r="AW754" s="306">
        <v>0</v>
      </c>
      <c r="AX754" s="306"/>
      <c r="AY754" s="306"/>
      <c r="AZ754" s="306"/>
      <c r="BA754" s="306">
        <v>-61.8472916423</v>
      </c>
      <c r="BB754" s="306"/>
      <c r="BC754" s="306"/>
      <c r="BD754" s="306"/>
      <c r="BE754" s="306"/>
      <c r="BF754" s="306"/>
      <c r="BG754" s="306"/>
      <c r="BH754" s="311">
        <v>1.15906475135458</v>
      </c>
      <c r="BI754" s="311"/>
      <c r="BJ754" s="311"/>
      <c r="BK754" s="311"/>
      <c r="BN754" s="334"/>
      <c r="BO754" s="334"/>
      <c r="BP754" s="334"/>
      <c r="BQ754" s="334"/>
      <c r="BR754" s="334"/>
      <c r="BS754" s="337"/>
      <c r="BT754" s="337"/>
      <c r="BU754" s="337"/>
    </row>
    <row r="755" spans="1:73" s="250" customFormat="1" ht="2.25" customHeight="1">
      <c r="A755" s="268"/>
      <c r="B755" s="308"/>
      <c r="C755" s="308"/>
      <c r="D755" s="308"/>
      <c r="E755" s="308"/>
      <c r="F755" s="308"/>
      <c r="G755" s="308"/>
      <c r="H755" s="306"/>
      <c r="I755" s="306"/>
      <c r="J755" s="306"/>
      <c r="K755" s="306"/>
      <c r="L755" s="306"/>
      <c r="M755" s="306"/>
      <c r="N755" s="306"/>
      <c r="O755" s="306"/>
      <c r="P755" s="306"/>
      <c r="Q755" s="306"/>
      <c r="R755" s="306"/>
      <c r="S755" s="306"/>
      <c r="T755" s="306"/>
      <c r="U755" s="306"/>
      <c r="V755" s="306"/>
      <c r="W755" s="306"/>
      <c r="X755" s="306"/>
      <c r="Y755" s="306"/>
      <c r="Z755" s="306"/>
      <c r="AA755" s="311"/>
      <c r="AB755" s="311"/>
      <c r="AC755" s="311"/>
      <c r="AF755" s="308"/>
      <c r="AG755" s="308"/>
      <c r="AH755" s="308"/>
      <c r="AI755" s="308"/>
      <c r="AJ755" s="308"/>
      <c r="AK755" s="308"/>
      <c r="AL755" s="308"/>
      <c r="AM755" s="306"/>
      <c r="AN755" s="306"/>
      <c r="AO755" s="306"/>
      <c r="AP755" s="306"/>
      <c r="AQ755" s="306"/>
      <c r="AR755" s="306"/>
      <c r="AS755" s="306"/>
      <c r="AT755" s="306"/>
      <c r="AU755" s="306"/>
      <c r="AV755" s="306"/>
      <c r="AW755" s="306"/>
      <c r="AX755" s="306"/>
      <c r="AY755" s="306"/>
      <c r="AZ755" s="306"/>
      <c r="BA755" s="306"/>
      <c r="BB755" s="306"/>
      <c r="BC755" s="306"/>
      <c r="BD755" s="306"/>
      <c r="BE755" s="306"/>
      <c r="BF755" s="306"/>
      <c r="BG755" s="306"/>
      <c r="BH755" s="311"/>
      <c r="BI755" s="311"/>
      <c r="BJ755" s="311"/>
      <c r="BK755" s="311"/>
      <c r="BS755" s="337"/>
      <c r="BT755" s="337"/>
      <c r="BU755" s="337"/>
    </row>
    <row r="756" spans="1:73" s="250" customFormat="1" ht="0.75" customHeight="1">
      <c r="A756" s="268"/>
      <c r="B756" s="308"/>
      <c r="C756" s="308"/>
      <c r="D756" s="308"/>
      <c r="E756" s="308"/>
      <c r="F756" s="308"/>
      <c r="G756" s="308"/>
      <c r="H756" s="306"/>
      <c r="I756" s="306"/>
      <c r="J756" s="306"/>
      <c r="K756" s="306"/>
      <c r="L756" s="306"/>
      <c r="M756" s="306"/>
      <c r="N756" s="306"/>
      <c r="O756" s="306"/>
      <c r="P756" s="306"/>
      <c r="Q756" s="306"/>
      <c r="R756" s="306"/>
      <c r="S756" s="306"/>
      <c r="T756" s="306"/>
      <c r="U756" s="306"/>
      <c r="V756" s="306"/>
      <c r="W756" s="306"/>
      <c r="X756" s="306"/>
      <c r="Y756" s="306"/>
      <c r="Z756" s="306"/>
      <c r="AA756" s="311"/>
      <c r="AB756" s="311"/>
      <c r="AC756" s="311"/>
      <c r="AF756" s="308"/>
      <c r="AG756" s="308"/>
      <c r="AH756" s="308"/>
      <c r="AI756" s="308"/>
      <c r="AJ756" s="308"/>
      <c r="AK756" s="308"/>
      <c r="AL756" s="308"/>
      <c r="AM756" s="306"/>
      <c r="AN756" s="306"/>
      <c r="AO756" s="306"/>
      <c r="AP756" s="306"/>
      <c r="AQ756" s="306"/>
      <c r="AR756" s="306"/>
      <c r="AS756" s="306"/>
      <c r="AT756" s="306"/>
      <c r="AU756" s="306"/>
      <c r="AV756" s="306"/>
      <c r="AW756" s="306"/>
      <c r="AX756" s="306"/>
      <c r="AY756" s="306"/>
      <c r="AZ756" s="306"/>
      <c r="BA756" s="306"/>
      <c r="BB756" s="306"/>
      <c r="BC756" s="306"/>
      <c r="BD756" s="306"/>
      <c r="BE756" s="306"/>
      <c r="BF756" s="306"/>
      <c r="BG756" s="306"/>
      <c r="BH756" s="311"/>
      <c r="BI756" s="311"/>
      <c r="BJ756" s="311"/>
      <c r="BK756" s="311"/>
      <c r="BN756" s="334" t="s">
        <v>583</v>
      </c>
      <c r="BO756" s="334"/>
      <c r="BP756" s="334"/>
      <c r="BQ756" s="334"/>
      <c r="BR756" s="334"/>
      <c r="BS756" s="337">
        <v>865.79974667578119</v>
      </c>
      <c r="BT756" s="337"/>
      <c r="BU756" s="337"/>
    </row>
    <row r="757" spans="1:73" s="250" customFormat="1" ht="7.5" customHeight="1">
      <c r="A757" s="268"/>
      <c r="B757" s="308" t="s">
        <v>600</v>
      </c>
      <c r="C757" s="308"/>
      <c r="D757" s="308"/>
      <c r="E757" s="308"/>
      <c r="F757" s="308"/>
      <c r="G757" s="308"/>
      <c r="H757" s="306">
        <v>0</v>
      </c>
      <c r="I757" s="306"/>
      <c r="J757" s="306"/>
      <c r="K757" s="306"/>
      <c r="L757" s="306"/>
      <c r="M757" s="306">
        <v>0</v>
      </c>
      <c r="N757" s="306"/>
      <c r="O757" s="306"/>
      <c r="P757" s="306"/>
      <c r="Q757" s="306">
        <v>0</v>
      </c>
      <c r="R757" s="306"/>
      <c r="S757" s="306"/>
      <c r="T757" s="306"/>
      <c r="U757" s="306">
        <v>0</v>
      </c>
      <c r="V757" s="306"/>
      <c r="W757" s="306"/>
      <c r="X757" s="306"/>
      <c r="Y757" s="306"/>
      <c r="Z757" s="306"/>
      <c r="AA757" s="311">
        <v>0</v>
      </c>
      <c r="AB757" s="311"/>
      <c r="AC757" s="311"/>
      <c r="AF757" s="308" t="s">
        <v>600</v>
      </c>
      <c r="AG757" s="308"/>
      <c r="AH757" s="308"/>
      <c r="AI757" s="308"/>
      <c r="AJ757" s="308"/>
      <c r="AK757" s="308"/>
      <c r="AL757" s="308"/>
      <c r="AM757" s="306">
        <v>0</v>
      </c>
      <c r="AN757" s="306"/>
      <c r="AO757" s="306"/>
      <c r="AP757" s="306"/>
      <c r="AQ757" s="306"/>
      <c r="AR757" s="306"/>
      <c r="AS757" s="306">
        <v>0</v>
      </c>
      <c r="AT757" s="306"/>
      <c r="AU757" s="306"/>
      <c r="AV757" s="306"/>
      <c r="AW757" s="306">
        <v>0</v>
      </c>
      <c r="AX757" s="306"/>
      <c r="AY757" s="306"/>
      <c r="AZ757" s="306"/>
      <c r="BA757" s="306">
        <v>0</v>
      </c>
      <c r="BB757" s="306"/>
      <c r="BC757" s="306"/>
      <c r="BD757" s="306"/>
      <c r="BE757" s="306"/>
      <c r="BF757" s="306"/>
      <c r="BG757" s="306"/>
      <c r="BH757" s="311">
        <v>0</v>
      </c>
      <c r="BI757" s="311"/>
      <c r="BJ757" s="311"/>
      <c r="BK757" s="311"/>
      <c r="BN757" s="334"/>
      <c r="BO757" s="334"/>
      <c r="BP757" s="334"/>
      <c r="BQ757" s="334"/>
      <c r="BR757" s="334"/>
      <c r="BS757" s="337"/>
      <c r="BT757" s="337"/>
      <c r="BU757" s="337"/>
    </row>
    <row r="758" spans="1:73" s="250" customFormat="1" ht="8.25" customHeight="1">
      <c r="A758" s="268"/>
      <c r="B758" s="308" t="s">
        <v>541</v>
      </c>
      <c r="C758" s="308"/>
      <c r="D758" s="308"/>
      <c r="E758" s="308"/>
      <c r="F758" s="308"/>
      <c r="G758" s="308"/>
      <c r="H758" s="306">
        <v>268.18472872313401</v>
      </c>
      <c r="I758" s="306"/>
      <c r="J758" s="306"/>
      <c r="K758" s="306"/>
      <c r="L758" s="306"/>
      <c r="M758" s="306">
        <v>0</v>
      </c>
      <c r="N758" s="306"/>
      <c r="O758" s="306"/>
      <c r="P758" s="306"/>
      <c r="Q758" s="306">
        <v>405.017665826616</v>
      </c>
      <c r="R758" s="306"/>
      <c r="S758" s="306"/>
      <c r="T758" s="306"/>
      <c r="U758" s="306">
        <v>673.2023945497499</v>
      </c>
      <c r="V758" s="306"/>
      <c r="W758" s="306"/>
      <c r="X758" s="306"/>
      <c r="Y758" s="306"/>
      <c r="Z758" s="306"/>
      <c r="AA758" s="311">
        <v>2.2914204192795902</v>
      </c>
      <c r="AB758" s="311"/>
      <c r="AC758" s="311"/>
      <c r="AF758" s="308" t="s">
        <v>541</v>
      </c>
      <c r="AG758" s="308"/>
      <c r="AH758" s="308"/>
      <c r="AI758" s="308"/>
      <c r="AJ758" s="308"/>
      <c r="AK758" s="308"/>
      <c r="AL758" s="308"/>
      <c r="AM758" s="306">
        <v>-1801.7650000898798</v>
      </c>
      <c r="AN758" s="306"/>
      <c r="AO758" s="306"/>
      <c r="AP758" s="306"/>
      <c r="AQ758" s="306"/>
      <c r="AR758" s="306"/>
      <c r="AS758" s="306">
        <v>0</v>
      </c>
      <c r="AT758" s="306"/>
      <c r="AU758" s="306"/>
      <c r="AV758" s="306"/>
      <c r="AW758" s="306">
        <v>0</v>
      </c>
      <c r="AX758" s="306"/>
      <c r="AY758" s="306"/>
      <c r="AZ758" s="306"/>
      <c r="BA758" s="306">
        <v>-1833.4002993072597</v>
      </c>
      <c r="BB758" s="306"/>
      <c r="BC758" s="306"/>
      <c r="BD758" s="306"/>
      <c r="BE758" s="306"/>
      <c r="BF758" s="306"/>
      <c r="BG758" s="306"/>
      <c r="BH758" s="311">
        <v>34.3593002316141</v>
      </c>
      <c r="BI758" s="311"/>
      <c r="BJ758" s="311"/>
      <c r="BK758" s="311"/>
      <c r="BN758" s="314" t="s">
        <v>585</v>
      </c>
      <c r="BO758" s="314"/>
      <c r="BP758" s="314"/>
      <c r="BQ758" s="314"/>
      <c r="BR758" s="314"/>
      <c r="BS758" s="314"/>
      <c r="BT758" s="340">
        <v>863.02379833580028</v>
      </c>
      <c r="BU758" s="340"/>
    </row>
    <row r="759" spans="1:73" s="250" customFormat="1" ht="9" customHeight="1">
      <c r="A759" s="268"/>
      <c r="B759" s="325" t="s">
        <v>601</v>
      </c>
      <c r="C759" s="325"/>
      <c r="D759" s="325"/>
      <c r="E759" s="325"/>
      <c r="F759" s="325"/>
      <c r="G759" s="325"/>
      <c r="H759" s="322">
        <v>268.18472872313401</v>
      </c>
      <c r="I759" s="322"/>
      <c r="J759" s="322"/>
      <c r="K759" s="322"/>
      <c r="L759" s="322"/>
      <c r="M759" s="322">
        <v>3601.26835057075</v>
      </c>
      <c r="N759" s="322"/>
      <c r="O759" s="322"/>
      <c r="P759" s="322"/>
      <c r="Q759" s="326">
        <v>405.017665826616</v>
      </c>
      <c r="R759" s="326"/>
      <c r="S759" s="326"/>
      <c r="T759" s="326"/>
      <c r="U759" s="322">
        <v>4274.4707451205004</v>
      </c>
      <c r="V759" s="322"/>
      <c r="W759" s="322"/>
      <c r="X759" s="322"/>
      <c r="Y759" s="322"/>
      <c r="Z759" s="322"/>
      <c r="AA759" s="324" t="s">
        <v>0</v>
      </c>
      <c r="AB759" s="324"/>
      <c r="AC759" s="324"/>
      <c r="AF759" s="325" t="s">
        <v>601</v>
      </c>
      <c r="AG759" s="325"/>
      <c r="AH759" s="325"/>
      <c r="AI759" s="325"/>
      <c r="AJ759" s="325"/>
      <c r="AK759" s="325"/>
      <c r="AL759" s="325"/>
      <c r="AM759" s="322">
        <v>-1801.76500008988</v>
      </c>
      <c r="AN759" s="322"/>
      <c r="AO759" s="322"/>
      <c r="AP759" s="322"/>
      <c r="AQ759" s="322"/>
      <c r="AR759" s="322"/>
      <c r="AS759" s="322">
        <v>-3887.4246025943721</v>
      </c>
      <c r="AT759" s="322"/>
      <c r="AU759" s="322"/>
      <c r="AV759" s="322"/>
      <c r="AW759" s="326">
        <v>0</v>
      </c>
      <c r="AX759" s="326"/>
      <c r="AY759" s="326"/>
      <c r="AZ759" s="326"/>
      <c r="BA759" s="322">
        <v>-5720.8249019016321</v>
      </c>
      <c r="BB759" s="322"/>
      <c r="BC759" s="322"/>
      <c r="BD759" s="322"/>
      <c r="BE759" s="322"/>
      <c r="BF759" s="322"/>
      <c r="BG759" s="322"/>
      <c r="BH759" s="324" t="s">
        <v>0</v>
      </c>
      <c r="BI759" s="324"/>
      <c r="BJ759" s="324"/>
      <c r="BK759" s="324"/>
      <c r="BN759" s="314" t="s">
        <v>586</v>
      </c>
      <c r="BO759" s="314"/>
      <c r="BP759" s="314"/>
      <c r="BQ759" s="314"/>
      <c r="BR759" s="314"/>
      <c r="BS759" s="314"/>
      <c r="BT759" s="341">
        <v>7.5000212100611803</v>
      </c>
      <c r="BU759" s="341"/>
    </row>
    <row r="760" spans="1:73" s="250" customFormat="1" ht="7.5" customHeight="1">
      <c r="A760" s="268"/>
      <c r="B760" s="308" t="s">
        <v>543</v>
      </c>
      <c r="C760" s="308"/>
      <c r="D760" s="308"/>
      <c r="E760" s="308"/>
      <c r="F760" s="308"/>
      <c r="G760" s="308"/>
      <c r="H760" s="306">
        <v>1050.000260706714</v>
      </c>
      <c r="I760" s="306"/>
      <c r="J760" s="306"/>
      <c r="K760" s="306"/>
      <c r="L760" s="306"/>
      <c r="M760" s="306">
        <v>1584.5082889155799</v>
      </c>
      <c r="N760" s="306"/>
      <c r="O760" s="306"/>
      <c r="P760" s="306"/>
      <c r="Q760" s="306">
        <v>2000.0004936595237</v>
      </c>
      <c r="R760" s="306"/>
      <c r="S760" s="306"/>
      <c r="T760" s="306"/>
      <c r="U760" s="306">
        <v>4634.5090432818179</v>
      </c>
      <c r="V760" s="306"/>
      <c r="W760" s="306"/>
      <c r="X760" s="306"/>
      <c r="Y760" s="306"/>
      <c r="Z760" s="306"/>
      <c r="AA760" s="307">
        <v>15.774763638822799</v>
      </c>
      <c r="AB760" s="307"/>
      <c r="AC760" s="307"/>
      <c r="AF760" s="308" t="s">
        <v>543</v>
      </c>
      <c r="AG760" s="308"/>
      <c r="AH760" s="308"/>
      <c r="AI760" s="308"/>
      <c r="AJ760" s="308"/>
      <c r="AK760" s="308"/>
      <c r="AL760" s="308"/>
      <c r="AM760" s="306">
        <v>0</v>
      </c>
      <c r="AN760" s="306"/>
      <c r="AO760" s="306"/>
      <c r="AP760" s="306"/>
      <c r="AQ760" s="306"/>
      <c r="AR760" s="306"/>
      <c r="AS760" s="306">
        <v>0</v>
      </c>
      <c r="AT760" s="306"/>
      <c r="AU760" s="306"/>
      <c r="AV760" s="306"/>
      <c r="AW760" s="306">
        <v>0</v>
      </c>
      <c r="AX760" s="306"/>
      <c r="AY760" s="306"/>
      <c r="AZ760" s="306"/>
      <c r="BA760" s="306">
        <v>0</v>
      </c>
      <c r="BB760" s="306"/>
      <c r="BC760" s="306"/>
      <c r="BD760" s="306"/>
      <c r="BE760" s="306"/>
      <c r="BF760" s="306"/>
      <c r="BG760" s="306"/>
      <c r="BH760" s="307">
        <v>0</v>
      </c>
      <c r="BI760" s="307"/>
      <c r="BJ760" s="307"/>
      <c r="BK760" s="307"/>
      <c r="BN760" s="334" t="s">
        <v>588</v>
      </c>
      <c r="BO760" s="334"/>
      <c r="BP760" s="334"/>
      <c r="BQ760" s="334"/>
      <c r="BR760" s="334"/>
      <c r="BS760" s="337">
        <v>32.451222934608175</v>
      </c>
      <c r="BT760" s="337"/>
      <c r="BU760" s="337"/>
    </row>
    <row r="761" spans="1:73" s="250" customFormat="1" ht="1.5" customHeight="1">
      <c r="A761" s="268"/>
      <c r="B761" s="308" t="s">
        <v>542</v>
      </c>
      <c r="C761" s="308"/>
      <c r="D761" s="308"/>
      <c r="E761" s="308"/>
      <c r="F761" s="308"/>
      <c r="G761" s="308"/>
      <c r="H761" s="306">
        <v>0</v>
      </c>
      <c r="I761" s="306"/>
      <c r="J761" s="306"/>
      <c r="K761" s="306"/>
      <c r="L761" s="306"/>
      <c r="M761" s="306">
        <v>4098.3872459261938</v>
      </c>
      <c r="N761" s="306"/>
      <c r="O761" s="306"/>
      <c r="P761" s="306"/>
      <c r="Q761" s="306">
        <v>0</v>
      </c>
      <c r="R761" s="306"/>
      <c r="S761" s="306"/>
      <c r="T761" s="306"/>
      <c r="U761" s="306">
        <v>4098.3872459261938</v>
      </c>
      <c r="V761" s="306"/>
      <c r="W761" s="306"/>
      <c r="X761" s="306"/>
      <c r="Y761" s="306"/>
      <c r="Z761" s="306"/>
      <c r="AA761" s="307">
        <v>13.9499328841682</v>
      </c>
      <c r="AB761" s="307"/>
      <c r="AC761" s="307"/>
      <c r="AF761" s="308" t="s">
        <v>542</v>
      </c>
      <c r="AG761" s="308"/>
      <c r="AH761" s="308"/>
      <c r="AI761" s="308"/>
      <c r="AJ761" s="308"/>
      <c r="AK761" s="308"/>
      <c r="AL761" s="308"/>
      <c r="AM761" s="306">
        <v>0</v>
      </c>
      <c r="AN761" s="306"/>
      <c r="AO761" s="306"/>
      <c r="AP761" s="306"/>
      <c r="AQ761" s="306"/>
      <c r="AR761" s="306"/>
      <c r="AS761" s="306">
        <v>0</v>
      </c>
      <c r="AT761" s="306"/>
      <c r="AU761" s="306"/>
      <c r="AV761" s="306"/>
      <c r="AW761" s="306">
        <v>0</v>
      </c>
      <c r="AX761" s="306"/>
      <c r="AY761" s="306"/>
      <c r="AZ761" s="306"/>
      <c r="BA761" s="306">
        <v>0</v>
      </c>
      <c r="BB761" s="306"/>
      <c r="BC761" s="306"/>
      <c r="BD761" s="306"/>
      <c r="BE761" s="306"/>
      <c r="BF761" s="306"/>
      <c r="BG761" s="306"/>
      <c r="BH761" s="307">
        <v>0</v>
      </c>
      <c r="BI761" s="307"/>
      <c r="BJ761" s="307"/>
      <c r="BK761" s="307"/>
      <c r="BN761" s="334"/>
      <c r="BO761" s="334"/>
      <c r="BP761" s="334"/>
      <c r="BQ761" s="334"/>
      <c r="BR761" s="334"/>
      <c r="BS761" s="337"/>
      <c r="BT761" s="337"/>
      <c r="BU761" s="337"/>
    </row>
    <row r="762" spans="1:73" s="250" customFormat="1" ht="6.75" customHeight="1">
      <c r="A762" s="268"/>
      <c r="B762" s="308"/>
      <c r="C762" s="308"/>
      <c r="D762" s="308"/>
      <c r="E762" s="308"/>
      <c r="F762" s="308"/>
      <c r="G762" s="308"/>
      <c r="H762" s="306"/>
      <c r="I762" s="306"/>
      <c r="J762" s="306"/>
      <c r="K762" s="306"/>
      <c r="L762" s="306"/>
      <c r="M762" s="306"/>
      <c r="N762" s="306"/>
      <c r="O762" s="306"/>
      <c r="P762" s="306"/>
      <c r="Q762" s="306"/>
      <c r="R762" s="306"/>
      <c r="S762" s="306"/>
      <c r="T762" s="306"/>
      <c r="U762" s="306"/>
      <c r="V762" s="306"/>
      <c r="W762" s="306"/>
      <c r="X762" s="306"/>
      <c r="Y762" s="306"/>
      <c r="Z762" s="306"/>
      <c r="AA762" s="307"/>
      <c r="AB762" s="307"/>
      <c r="AC762" s="307"/>
      <c r="AF762" s="308"/>
      <c r="AG762" s="308"/>
      <c r="AH762" s="308"/>
      <c r="AI762" s="308"/>
      <c r="AJ762" s="308"/>
      <c r="AK762" s="308"/>
      <c r="AL762" s="308"/>
      <c r="AM762" s="306"/>
      <c r="AN762" s="306"/>
      <c r="AO762" s="306"/>
      <c r="AP762" s="306"/>
      <c r="AQ762" s="306"/>
      <c r="AR762" s="306"/>
      <c r="AS762" s="306"/>
      <c r="AT762" s="306"/>
      <c r="AU762" s="306"/>
      <c r="AV762" s="306"/>
      <c r="AW762" s="306"/>
      <c r="AX762" s="306"/>
      <c r="AY762" s="306"/>
      <c r="AZ762" s="306"/>
      <c r="BA762" s="306"/>
      <c r="BB762" s="306"/>
      <c r="BC762" s="306"/>
      <c r="BD762" s="306"/>
      <c r="BE762" s="306"/>
      <c r="BF762" s="306"/>
      <c r="BG762" s="306"/>
      <c r="BH762" s="307"/>
      <c r="BI762" s="307"/>
      <c r="BJ762" s="307"/>
      <c r="BK762" s="307"/>
      <c r="BN762" s="346" t="s">
        <v>589</v>
      </c>
      <c r="BO762" s="346"/>
      <c r="BP762" s="346"/>
      <c r="BQ762" s="346"/>
      <c r="BR762" s="346"/>
      <c r="BS762" s="348">
        <v>100</v>
      </c>
      <c r="BT762" s="348"/>
      <c r="BU762" s="348"/>
    </row>
    <row r="763" spans="1:73" s="250" customFormat="1" ht="1.5" customHeight="1">
      <c r="A763" s="268"/>
      <c r="B763" s="308" t="s">
        <v>602</v>
      </c>
      <c r="C763" s="308"/>
      <c r="D763" s="308"/>
      <c r="E763" s="308"/>
      <c r="F763" s="308"/>
      <c r="G763" s="308"/>
      <c r="H763" s="306">
        <v>1800.0001856532078</v>
      </c>
      <c r="I763" s="306"/>
      <c r="J763" s="306"/>
      <c r="K763" s="306"/>
      <c r="L763" s="306"/>
      <c r="M763" s="306">
        <v>1311.2125399877818</v>
      </c>
      <c r="N763" s="306"/>
      <c r="O763" s="306"/>
      <c r="P763" s="306"/>
      <c r="Q763" s="306">
        <v>0</v>
      </c>
      <c r="R763" s="306"/>
      <c r="S763" s="306"/>
      <c r="T763" s="306"/>
      <c r="U763" s="306">
        <v>3111.2127256409899</v>
      </c>
      <c r="V763" s="306"/>
      <c r="W763" s="306"/>
      <c r="X763" s="306"/>
      <c r="Y763" s="306"/>
      <c r="Z763" s="306"/>
      <c r="AA763" s="307">
        <v>10.5898262186431</v>
      </c>
      <c r="AB763" s="307"/>
      <c r="AC763" s="307"/>
      <c r="AF763" s="308" t="s">
        <v>602</v>
      </c>
      <c r="AG763" s="308"/>
      <c r="AH763" s="308"/>
      <c r="AI763" s="308"/>
      <c r="AJ763" s="308"/>
      <c r="AK763" s="308"/>
      <c r="AL763" s="308"/>
      <c r="AM763" s="306">
        <v>270.00002921283794</v>
      </c>
      <c r="AN763" s="306"/>
      <c r="AO763" s="306"/>
      <c r="AP763" s="306"/>
      <c r="AQ763" s="306"/>
      <c r="AR763" s="306"/>
      <c r="AS763" s="306">
        <v>120.48999847031799</v>
      </c>
      <c r="AT763" s="306"/>
      <c r="AU763" s="306"/>
      <c r="AV763" s="306"/>
      <c r="AW763" s="306">
        <v>0</v>
      </c>
      <c r="AX763" s="306"/>
      <c r="AY763" s="306"/>
      <c r="AZ763" s="306"/>
      <c r="BA763" s="306">
        <v>390.49002768315597</v>
      </c>
      <c r="BB763" s="306"/>
      <c r="BC763" s="306"/>
      <c r="BD763" s="306"/>
      <c r="BE763" s="306"/>
      <c r="BF763" s="306"/>
      <c r="BG763" s="306"/>
      <c r="BH763" s="307">
        <v>-7.3180767471710197</v>
      </c>
      <c r="BI763" s="307"/>
      <c r="BJ763" s="307"/>
      <c r="BK763" s="307"/>
      <c r="BN763" s="346"/>
      <c r="BO763" s="346"/>
      <c r="BP763" s="346"/>
      <c r="BQ763" s="346"/>
      <c r="BR763" s="346"/>
      <c r="BS763" s="348"/>
      <c r="BT763" s="348"/>
      <c r="BU763" s="348"/>
    </row>
    <row r="764" spans="1:73" s="250" customFormat="1" ht="6.75" customHeight="1">
      <c r="A764" s="268"/>
      <c r="B764" s="308"/>
      <c r="C764" s="308"/>
      <c r="D764" s="308"/>
      <c r="E764" s="308"/>
      <c r="F764" s="308"/>
      <c r="G764" s="308"/>
      <c r="H764" s="306"/>
      <c r="I764" s="306"/>
      <c r="J764" s="306"/>
      <c r="K764" s="306"/>
      <c r="L764" s="306"/>
      <c r="M764" s="306"/>
      <c r="N764" s="306"/>
      <c r="O764" s="306"/>
      <c r="P764" s="306"/>
      <c r="Q764" s="306"/>
      <c r="R764" s="306"/>
      <c r="S764" s="306"/>
      <c r="T764" s="306"/>
      <c r="U764" s="306"/>
      <c r="V764" s="306"/>
      <c r="W764" s="306"/>
      <c r="X764" s="306"/>
      <c r="Y764" s="306"/>
      <c r="Z764" s="306"/>
      <c r="AA764" s="307"/>
      <c r="AB764" s="307"/>
      <c r="AC764" s="307"/>
      <c r="AF764" s="308"/>
      <c r="AG764" s="308"/>
      <c r="AH764" s="308"/>
      <c r="AI764" s="308"/>
      <c r="AJ764" s="308"/>
      <c r="AK764" s="308"/>
      <c r="AL764" s="308"/>
      <c r="AM764" s="306"/>
      <c r="AN764" s="306"/>
      <c r="AO764" s="306"/>
      <c r="AP764" s="306"/>
      <c r="AQ764" s="306"/>
      <c r="AR764" s="306"/>
      <c r="AS764" s="306"/>
      <c r="AT764" s="306"/>
      <c r="AU764" s="306"/>
      <c r="AV764" s="306"/>
      <c r="AW764" s="306"/>
      <c r="AX764" s="306"/>
      <c r="AY764" s="306"/>
      <c r="AZ764" s="306"/>
      <c r="BA764" s="306"/>
      <c r="BB764" s="306"/>
      <c r="BC764" s="306"/>
      <c r="BD764" s="306"/>
      <c r="BE764" s="306"/>
      <c r="BF764" s="306"/>
      <c r="BG764" s="306"/>
      <c r="BH764" s="307"/>
      <c r="BI764" s="307"/>
      <c r="BJ764" s="307"/>
      <c r="BK764" s="307"/>
    </row>
    <row r="765" spans="1:73" s="250" customFormat="1" ht="3" customHeight="1">
      <c r="A765" s="268"/>
      <c r="B765" s="325" t="s">
        <v>603</v>
      </c>
      <c r="C765" s="325"/>
      <c r="D765" s="325"/>
      <c r="E765" s="325"/>
      <c r="F765" s="325"/>
      <c r="G765" s="325"/>
      <c r="H765" s="322">
        <v>2850.0004463599198</v>
      </c>
      <c r="I765" s="322"/>
      <c r="J765" s="322"/>
      <c r="K765" s="322"/>
      <c r="L765" s="322"/>
      <c r="M765" s="322">
        <v>6994.1080748295499</v>
      </c>
      <c r="N765" s="322"/>
      <c r="O765" s="322"/>
      <c r="P765" s="322"/>
      <c r="Q765" s="322">
        <v>2000.0004936595201</v>
      </c>
      <c r="R765" s="322"/>
      <c r="S765" s="322"/>
      <c r="T765" s="322"/>
      <c r="U765" s="322">
        <v>11844.109014849</v>
      </c>
      <c r="V765" s="322"/>
      <c r="W765" s="322"/>
      <c r="X765" s="322"/>
      <c r="Y765" s="322"/>
      <c r="Z765" s="322"/>
      <c r="AA765" s="324" t="s">
        <v>0</v>
      </c>
      <c r="AB765" s="324"/>
      <c r="AC765" s="324"/>
      <c r="AF765" s="325" t="s">
        <v>603</v>
      </c>
      <c r="AG765" s="325"/>
      <c r="AH765" s="325"/>
      <c r="AI765" s="325"/>
      <c r="AJ765" s="325"/>
      <c r="AK765" s="325"/>
      <c r="AL765" s="325"/>
      <c r="AM765" s="322">
        <v>270.000029212838</v>
      </c>
      <c r="AN765" s="322"/>
      <c r="AO765" s="322"/>
      <c r="AP765" s="322"/>
      <c r="AQ765" s="322"/>
      <c r="AR765" s="322"/>
      <c r="AS765" s="322">
        <v>120.489998470318</v>
      </c>
      <c r="AT765" s="322"/>
      <c r="AU765" s="322"/>
      <c r="AV765" s="322"/>
      <c r="AW765" s="322">
        <v>0</v>
      </c>
      <c r="AX765" s="322"/>
      <c r="AY765" s="322"/>
      <c r="AZ765" s="322"/>
      <c r="BA765" s="322">
        <v>390.49002768315597</v>
      </c>
      <c r="BB765" s="322"/>
      <c r="BC765" s="322"/>
      <c r="BD765" s="322"/>
      <c r="BE765" s="322"/>
      <c r="BF765" s="322"/>
      <c r="BG765" s="322"/>
      <c r="BH765" s="324" t="s">
        <v>0</v>
      </c>
      <c r="BI765" s="324"/>
      <c r="BJ765" s="324"/>
      <c r="BK765" s="324"/>
    </row>
    <row r="766" spans="1:73" s="250" customFormat="1" ht="6" customHeight="1">
      <c r="A766" s="268"/>
      <c r="B766" s="325"/>
      <c r="C766" s="325"/>
      <c r="D766" s="325"/>
      <c r="E766" s="325"/>
      <c r="F766" s="325"/>
      <c r="G766" s="325"/>
      <c r="H766" s="322"/>
      <c r="I766" s="322"/>
      <c r="J766" s="322"/>
      <c r="K766" s="322"/>
      <c r="L766" s="322"/>
      <c r="M766" s="322"/>
      <c r="N766" s="322"/>
      <c r="O766" s="322"/>
      <c r="P766" s="322"/>
      <c r="Q766" s="322"/>
      <c r="R766" s="322"/>
      <c r="S766" s="322"/>
      <c r="T766" s="322"/>
      <c r="U766" s="322"/>
      <c r="V766" s="322"/>
      <c r="W766" s="322"/>
      <c r="X766" s="322"/>
      <c r="Y766" s="322"/>
      <c r="Z766" s="322"/>
      <c r="AA766" s="324"/>
      <c r="AB766" s="324"/>
      <c r="AC766" s="324"/>
      <c r="AF766" s="325"/>
      <c r="AG766" s="325"/>
      <c r="AH766" s="325"/>
      <c r="AI766" s="325"/>
      <c r="AJ766" s="325"/>
      <c r="AK766" s="325"/>
      <c r="AL766" s="325"/>
      <c r="AM766" s="322"/>
      <c r="AN766" s="322"/>
      <c r="AO766" s="322"/>
      <c r="AP766" s="322"/>
      <c r="AQ766" s="322"/>
      <c r="AR766" s="322"/>
      <c r="AS766" s="322"/>
      <c r="AT766" s="322"/>
      <c r="AU766" s="322"/>
      <c r="AV766" s="322"/>
      <c r="AW766" s="322"/>
      <c r="AX766" s="322"/>
      <c r="AY766" s="322"/>
      <c r="AZ766" s="322"/>
      <c r="BA766" s="322"/>
      <c r="BB766" s="322"/>
      <c r="BC766" s="322"/>
      <c r="BD766" s="322"/>
      <c r="BE766" s="322"/>
      <c r="BF766" s="322"/>
      <c r="BG766" s="322"/>
      <c r="BH766" s="324"/>
      <c r="BI766" s="324"/>
      <c r="BJ766" s="324"/>
      <c r="BK766" s="324"/>
      <c r="BO766" s="320" t="s">
        <v>604</v>
      </c>
      <c r="BP766" s="320"/>
      <c r="BQ766" s="320"/>
      <c r="BR766" s="320"/>
      <c r="BS766" s="320"/>
      <c r="BT766" s="320"/>
    </row>
    <row r="767" spans="1:73" s="250" customFormat="1" ht="5.25" customHeight="1">
      <c r="A767" s="268"/>
      <c r="B767" s="308" t="s">
        <v>605</v>
      </c>
      <c r="C767" s="308"/>
      <c r="D767" s="308"/>
      <c r="E767" s="308"/>
      <c r="F767" s="308"/>
      <c r="G767" s="308"/>
      <c r="H767" s="306">
        <v>0</v>
      </c>
      <c r="I767" s="306"/>
      <c r="J767" s="306"/>
      <c r="K767" s="306"/>
      <c r="L767" s="306"/>
      <c r="M767" s="306">
        <v>0</v>
      </c>
      <c r="N767" s="306"/>
      <c r="O767" s="306"/>
      <c r="P767" s="306"/>
      <c r="Q767" s="306">
        <v>0</v>
      </c>
      <c r="R767" s="306"/>
      <c r="S767" s="306"/>
      <c r="T767" s="306"/>
      <c r="U767" s="306">
        <v>0</v>
      </c>
      <c r="V767" s="306"/>
      <c r="W767" s="306"/>
      <c r="X767" s="306"/>
      <c r="Y767" s="306"/>
      <c r="Z767" s="306"/>
      <c r="AA767" s="307">
        <v>0</v>
      </c>
      <c r="AB767" s="307"/>
      <c r="AC767" s="307"/>
      <c r="AF767" s="308" t="s">
        <v>605</v>
      </c>
      <c r="AG767" s="308"/>
      <c r="AH767" s="308"/>
      <c r="AI767" s="308"/>
      <c r="AJ767" s="308"/>
      <c r="AK767" s="308"/>
      <c r="AL767" s="308"/>
      <c r="AM767" s="306">
        <v>0</v>
      </c>
      <c r="AN767" s="306"/>
      <c r="AO767" s="306"/>
      <c r="AP767" s="306"/>
      <c r="AQ767" s="306"/>
      <c r="AR767" s="306"/>
      <c r="AS767" s="306">
        <v>0</v>
      </c>
      <c r="AT767" s="306"/>
      <c r="AU767" s="306"/>
      <c r="AV767" s="306"/>
      <c r="AW767" s="306">
        <v>0</v>
      </c>
      <c r="AX767" s="306"/>
      <c r="AY767" s="306"/>
      <c r="AZ767" s="306"/>
      <c r="BA767" s="306">
        <v>0</v>
      </c>
      <c r="BB767" s="306"/>
      <c r="BC767" s="306"/>
      <c r="BD767" s="306"/>
      <c r="BE767" s="306"/>
      <c r="BF767" s="306"/>
      <c r="BG767" s="306"/>
      <c r="BH767" s="307">
        <v>0</v>
      </c>
      <c r="BI767" s="307"/>
      <c r="BJ767" s="307"/>
      <c r="BK767" s="307"/>
      <c r="BO767" s="320"/>
      <c r="BP767" s="320"/>
      <c r="BQ767" s="320"/>
      <c r="BR767" s="320"/>
      <c r="BS767" s="320"/>
      <c r="BT767" s="320"/>
    </row>
    <row r="768" spans="1:73" s="250" customFormat="1" ht="3" customHeight="1">
      <c r="A768" s="268"/>
      <c r="B768" s="308"/>
      <c r="C768" s="308"/>
      <c r="D768" s="308"/>
      <c r="E768" s="308"/>
      <c r="F768" s="308"/>
      <c r="G768" s="308"/>
      <c r="H768" s="306"/>
      <c r="I768" s="306"/>
      <c r="J768" s="306"/>
      <c r="K768" s="306"/>
      <c r="L768" s="306"/>
      <c r="M768" s="306"/>
      <c r="N768" s="306"/>
      <c r="O768" s="306"/>
      <c r="P768" s="306"/>
      <c r="Q768" s="306"/>
      <c r="R768" s="306"/>
      <c r="S768" s="306"/>
      <c r="T768" s="306"/>
      <c r="U768" s="306"/>
      <c r="V768" s="306"/>
      <c r="W768" s="306"/>
      <c r="X768" s="306"/>
      <c r="Y768" s="306"/>
      <c r="Z768" s="306"/>
      <c r="AA768" s="307"/>
      <c r="AB768" s="307"/>
      <c r="AC768" s="307"/>
      <c r="AF768" s="308"/>
      <c r="AG768" s="308"/>
      <c r="AH768" s="308"/>
      <c r="AI768" s="308"/>
      <c r="AJ768" s="308"/>
      <c r="AK768" s="308"/>
      <c r="AL768" s="308"/>
      <c r="AM768" s="306"/>
      <c r="AN768" s="306"/>
      <c r="AO768" s="306"/>
      <c r="AP768" s="306"/>
      <c r="AQ768" s="306"/>
      <c r="AR768" s="306"/>
      <c r="AS768" s="306"/>
      <c r="AT768" s="306"/>
      <c r="AU768" s="306"/>
      <c r="AV768" s="306"/>
      <c r="AW768" s="306"/>
      <c r="AX768" s="306"/>
      <c r="AY768" s="306"/>
      <c r="AZ768" s="306"/>
      <c r="BA768" s="306"/>
      <c r="BB768" s="306"/>
      <c r="BC768" s="306"/>
      <c r="BD768" s="306"/>
      <c r="BE768" s="306"/>
      <c r="BF768" s="306"/>
      <c r="BG768" s="306"/>
      <c r="BH768" s="307"/>
      <c r="BI768" s="307"/>
      <c r="BJ768" s="307"/>
      <c r="BK768" s="307"/>
      <c r="BO768" s="321" t="s">
        <v>606</v>
      </c>
      <c r="BP768" s="321"/>
      <c r="BQ768" s="321"/>
      <c r="BR768" s="321"/>
      <c r="BS768" s="321"/>
      <c r="BT768" s="321"/>
    </row>
    <row r="769" spans="1:72" s="250" customFormat="1" ht="6.75" customHeight="1">
      <c r="A769" s="268"/>
      <c r="B769" s="308" t="s">
        <v>607</v>
      </c>
      <c r="C769" s="308"/>
      <c r="D769" s="308"/>
      <c r="E769" s="308"/>
      <c r="F769" s="308"/>
      <c r="G769" s="308"/>
      <c r="H769" s="306">
        <v>0</v>
      </c>
      <c r="I769" s="306"/>
      <c r="J769" s="306"/>
      <c r="K769" s="306"/>
      <c r="L769" s="306"/>
      <c r="M769" s="306">
        <v>0</v>
      </c>
      <c r="N769" s="306"/>
      <c r="O769" s="306"/>
      <c r="P769" s="306"/>
      <c r="Q769" s="306">
        <v>0</v>
      </c>
      <c r="R769" s="306"/>
      <c r="S769" s="306"/>
      <c r="T769" s="306"/>
      <c r="U769" s="306">
        <v>0</v>
      </c>
      <c r="V769" s="306"/>
      <c r="W769" s="306"/>
      <c r="X769" s="306"/>
      <c r="Y769" s="306"/>
      <c r="Z769" s="306"/>
      <c r="AA769" s="307">
        <v>0</v>
      </c>
      <c r="AB769" s="307"/>
      <c r="AC769" s="307"/>
      <c r="AF769" s="308" t="s">
        <v>607</v>
      </c>
      <c r="AG769" s="308"/>
      <c r="AH769" s="308"/>
      <c r="AI769" s="308"/>
      <c r="AJ769" s="308"/>
      <c r="AK769" s="308"/>
      <c r="AL769" s="308"/>
      <c r="AM769" s="306">
        <v>0</v>
      </c>
      <c r="AN769" s="306"/>
      <c r="AO769" s="306"/>
      <c r="AP769" s="306"/>
      <c r="AQ769" s="306"/>
      <c r="AR769" s="306"/>
      <c r="AS769" s="306">
        <v>0</v>
      </c>
      <c r="AT769" s="306"/>
      <c r="AU769" s="306"/>
      <c r="AV769" s="306"/>
      <c r="AW769" s="306">
        <v>0</v>
      </c>
      <c r="AX769" s="306"/>
      <c r="AY769" s="306"/>
      <c r="AZ769" s="306"/>
      <c r="BA769" s="306">
        <v>0</v>
      </c>
      <c r="BB769" s="306"/>
      <c r="BC769" s="306"/>
      <c r="BD769" s="306"/>
      <c r="BE769" s="306"/>
      <c r="BF769" s="306"/>
      <c r="BG769" s="306"/>
      <c r="BH769" s="307">
        <v>0</v>
      </c>
      <c r="BI769" s="307"/>
      <c r="BJ769" s="307"/>
      <c r="BK769" s="307"/>
      <c r="BO769" s="321"/>
      <c r="BP769" s="321"/>
      <c r="BQ769" s="321"/>
      <c r="BR769" s="321"/>
      <c r="BS769" s="321"/>
      <c r="BT769" s="321"/>
    </row>
    <row r="770" spans="1:72" s="250" customFormat="1" ht="0.75" customHeight="1">
      <c r="A770" s="268"/>
      <c r="B770" s="308"/>
      <c r="C770" s="308"/>
      <c r="D770" s="308"/>
      <c r="E770" s="308"/>
      <c r="F770" s="308"/>
      <c r="G770" s="308"/>
      <c r="H770" s="306"/>
      <c r="I770" s="306"/>
      <c r="J770" s="306"/>
      <c r="K770" s="306"/>
      <c r="L770" s="306"/>
      <c r="M770" s="306"/>
      <c r="N770" s="306"/>
      <c r="O770" s="306"/>
      <c r="P770" s="306"/>
      <c r="Q770" s="306"/>
      <c r="R770" s="306"/>
      <c r="S770" s="306"/>
      <c r="T770" s="306"/>
      <c r="U770" s="306"/>
      <c r="V770" s="306"/>
      <c r="W770" s="306"/>
      <c r="X770" s="306"/>
      <c r="Y770" s="306"/>
      <c r="Z770" s="306"/>
      <c r="AA770" s="307"/>
      <c r="AB770" s="307"/>
      <c r="AC770" s="307"/>
      <c r="AF770" s="308"/>
      <c r="AG770" s="308"/>
      <c r="AH770" s="308"/>
      <c r="AI770" s="308"/>
      <c r="AJ770" s="308"/>
      <c r="AK770" s="308"/>
      <c r="AL770" s="308"/>
      <c r="AM770" s="306"/>
      <c r="AN770" s="306"/>
      <c r="AO770" s="306"/>
      <c r="AP770" s="306"/>
      <c r="AQ770" s="306"/>
      <c r="AR770" s="306"/>
      <c r="AS770" s="306"/>
      <c r="AT770" s="306"/>
      <c r="AU770" s="306"/>
      <c r="AV770" s="306"/>
      <c r="AW770" s="306"/>
      <c r="AX770" s="306"/>
      <c r="AY770" s="306"/>
      <c r="AZ770" s="306"/>
      <c r="BA770" s="306"/>
      <c r="BB770" s="306"/>
      <c r="BC770" s="306"/>
      <c r="BD770" s="306"/>
      <c r="BE770" s="306"/>
      <c r="BF770" s="306"/>
      <c r="BG770" s="306"/>
      <c r="BH770" s="307"/>
      <c r="BI770" s="307"/>
      <c r="BJ770" s="307"/>
      <c r="BK770" s="307"/>
      <c r="BO770" s="309" t="s">
        <v>548</v>
      </c>
      <c r="BP770" s="309"/>
      <c r="BQ770" s="309"/>
      <c r="BR770" s="315">
        <v>1030.8999888962096</v>
      </c>
      <c r="BS770" s="315"/>
      <c r="BT770" s="315"/>
    </row>
    <row r="771" spans="1:72" s="250" customFormat="1" ht="8.25" customHeight="1">
      <c r="A771" s="268"/>
      <c r="B771" s="308" t="s">
        <v>608</v>
      </c>
      <c r="C771" s="308"/>
      <c r="D771" s="308"/>
      <c r="E771" s="308"/>
      <c r="F771" s="308"/>
      <c r="G771" s="308"/>
      <c r="H771" s="306">
        <v>0</v>
      </c>
      <c r="I771" s="306"/>
      <c r="J771" s="306"/>
      <c r="K771" s="306"/>
      <c r="L771" s="306"/>
      <c r="M771" s="306">
        <v>0</v>
      </c>
      <c r="N771" s="306"/>
      <c r="O771" s="306"/>
      <c r="P771" s="306"/>
      <c r="Q771" s="306">
        <v>0</v>
      </c>
      <c r="R771" s="306"/>
      <c r="S771" s="306"/>
      <c r="T771" s="306"/>
      <c r="U771" s="306">
        <v>0</v>
      </c>
      <c r="V771" s="306"/>
      <c r="W771" s="306"/>
      <c r="X771" s="306"/>
      <c r="Y771" s="306"/>
      <c r="Z771" s="306"/>
      <c r="AA771" s="307">
        <v>0</v>
      </c>
      <c r="AB771" s="307"/>
      <c r="AC771" s="307"/>
      <c r="AF771" s="308" t="s">
        <v>608</v>
      </c>
      <c r="AG771" s="308"/>
      <c r="AH771" s="308"/>
      <c r="AI771" s="308"/>
      <c r="AJ771" s="308"/>
      <c r="AK771" s="308"/>
      <c r="AL771" s="308"/>
      <c r="AM771" s="306">
        <v>0</v>
      </c>
      <c r="AN771" s="306"/>
      <c r="AO771" s="306"/>
      <c r="AP771" s="306"/>
      <c r="AQ771" s="306"/>
      <c r="AR771" s="306"/>
      <c r="AS771" s="306">
        <v>0</v>
      </c>
      <c r="AT771" s="306"/>
      <c r="AU771" s="306"/>
      <c r="AV771" s="306"/>
      <c r="AW771" s="306">
        <v>0</v>
      </c>
      <c r="AX771" s="306"/>
      <c r="AY771" s="306"/>
      <c r="AZ771" s="306"/>
      <c r="BA771" s="306">
        <v>0</v>
      </c>
      <c r="BB771" s="306"/>
      <c r="BC771" s="306"/>
      <c r="BD771" s="306"/>
      <c r="BE771" s="306"/>
      <c r="BF771" s="306"/>
      <c r="BG771" s="306"/>
      <c r="BH771" s="307">
        <v>0</v>
      </c>
      <c r="BI771" s="307"/>
      <c r="BJ771" s="307"/>
      <c r="BK771" s="307"/>
      <c r="BO771" s="309"/>
      <c r="BP771" s="309"/>
      <c r="BQ771" s="309"/>
      <c r="BR771" s="315"/>
      <c r="BS771" s="315"/>
      <c r="BT771" s="315"/>
    </row>
    <row r="772" spans="1:72" s="250" customFormat="1" ht="0.75" customHeight="1">
      <c r="A772" s="268"/>
      <c r="B772" s="308" t="s">
        <v>609</v>
      </c>
      <c r="C772" s="308"/>
      <c r="D772" s="308"/>
      <c r="E772" s="308"/>
      <c r="F772" s="308"/>
      <c r="G772" s="308"/>
      <c r="H772" s="306">
        <v>0</v>
      </c>
      <c r="I772" s="306"/>
      <c r="J772" s="306"/>
      <c r="K772" s="306"/>
      <c r="L772" s="306"/>
      <c r="M772" s="306">
        <v>0</v>
      </c>
      <c r="N772" s="306"/>
      <c r="O772" s="306"/>
      <c r="P772" s="306"/>
      <c r="Q772" s="306">
        <v>0</v>
      </c>
      <c r="R772" s="306"/>
      <c r="S772" s="306"/>
      <c r="T772" s="306"/>
      <c r="U772" s="306">
        <v>0</v>
      </c>
      <c r="V772" s="306"/>
      <c r="W772" s="306"/>
      <c r="X772" s="306"/>
      <c r="Y772" s="306"/>
      <c r="Z772" s="306"/>
      <c r="AA772" s="307">
        <v>0</v>
      </c>
      <c r="AB772" s="307"/>
      <c r="AC772" s="307"/>
      <c r="AF772" s="308" t="s">
        <v>609</v>
      </c>
      <c r="AG772" s="308"/>
      <c r="AH772" s="308"/>
      <c r="AI772" s="308"/>
      <c r="AJ772" s="308"/>
      <c r="AK772" s="308"/>
      <c r="AL772" s="308"/>
      <c r="AM772" s="306">
        <v>0</v>
      </c>
      <c r="AN772" s="306"/>
      <c r="AO772" s="306"/>
      <c r="AP772" s="306"/>
      <c r="AQ772" s="306"/>
      <c r="AR772" s="306"/>
      <c r="AS772" s="306">
        <v>0</v>
      </c>
      <c r="AT772" s="306"/>
      <c r="AU772" s="306"/>
      <c r="AV772" s="306"/>
      <c r="AW772" s="306">
        <v>0</v>
      </c>
      <c r="AX772" s="306"/>
      <c r="AY772" s="306"/>
      <c r="AZ772" s="306"/>
      <c r="BA772" s="306">
        <v>0</v>
      </c>
      <c r="BB772" s="306"/>
      <c r="BC772" s="306"/>
      <c r="BD772" s="306"/>
      <c r="BE772" s="306"/>
      <c r="BF772" s="306"/>
      <c r="BG772" s="306"/>
      <c r="BH772" s="307">
        <v>0</v>
      </c>
      <c r="BI772" s="307"/>
      <c r="BJ772" s="307"/>
      <c r="BK772" s="307"/>
      <c r="BO772" s="309"/>
      <c r="BP772" s="309"/>
      <c r="BQ772" s="309"/>
      <c r="BR772" s="315"/>
      <c r="BS772" s="315"/>
      <c r="BT772" s="315"/>
    </row>
    <row r="773" spans="1:72" s="250" customFormat="1" ht="7.5" customHeight="1">
      <c r="A773" s="268"/>
      <c r="B773" s="308"/>
      <c r="C773" s="308"/>
      <c r="D773" s="308"/>
      <c r="E773" s="308"/>
      <c r="F773" s="308"/>
      <c r="G773" s="308"/>
      <c r="H773" s="306"/>
      <c r="I773" s="306"/>
      <c r="J773" s="306"/>
      <c r="K773" s="306"/>
      <c r="L773" s="306"/>
      <c r="M773" s="306"/>
      <c r="N773" s="306"/>
      <c r="O773" s="306"/>
      <c r="P773" s="306"/>
      <c r="Q773" s="306"/>
      <c r="R773" s="306"/>
      <c r="S773" s="306"/>
      <c r="T773" s="306"/>
      <c r="U773" s="306"/>
      <c r="V773" s="306"/>
      <c r="W773" s="306"/>
      <c r="X773" s="306"/>
      <c r="Y773" s="306"/>
      <c r="Z773" s="306"/>
      <c r="AA773" s="307"/>
      <c r="AB773" s="307"/>
      <c r="AC773" s="307"/>
      <c r="AF773" s="308"/>
      <c r="AG773" s="308"/>
      <c r="AH773" s="308"/>
      <c r="AI773" s="308"/>
      <c r="AJ773" s="308"/>
      <c r="AK773" s="308"/>
      <c r="AL773" s="308"/>
      <c r="AM773" s="306"/>
      <c r="AN773" s="306"/>
      <c r="AO773" s="306"/>
      <c r="AP773" s="306"/>
      <c r="AQ773" s="306"/>
      <c r="AR773" s="306"/>
      <c r="AS773" s="306"/>
      <c r="AT773" s="306"/>
      <c r="AU773" s="306"/>
      <c r="AV773" s="306"/>
      <c r="AW773" s="306"/>
      <c r="AX773" s="306"/>
      <c r="AY773" s="306"/>
      <c r="AZ773" s="306"/>
      <c r="BA773" s="306"/>
      <c r="BB773" s="306"/>
      <c r="BC773" s="306"/>
      <c r="BD773" s="306"/>
      <c r="BE773" s="306"/>
      <c r="BF773" s="306"/>
      <c r="BG773" s="306"/>
      <c r="BH773" s="307"/>
      <c r="BI773" s="307"/>
      <c r="BJ773" s="307"/>
      <c r="BK773" s="307"/>
      <c r="BO773" s="309" t="s">
        <v>587</v>
      </c>
      <c r="BP773" s="309"/>
      <c r="BQ773" s="309"/>
      <c r="BR773" s="315">
        <v>1030.8999888962096</v>
      </c>
      <c r="BS773" s="315"/>
      <c r="BT773" s="315"/>
    </row>
    <row r="774" spans="1:72" s="250" customFormat="1" ht="3" customHeight="1">
      <c r="A774" s="268"/>
      <c r="B774" s="308" t="s">
        <v>610</v>
      </c>
      <c r="C774" s="308"/>
      <c r="D774" s="308"/>
      <c r="E774" s="308"/>
      <c r="F774" s="308"/>
      <c r="G774" s="308"/>
      <c r="H774" s="306">
        <v>0</v>
      </c>
      <c r="I774" s="306"/>
      <c r="J774" s="306"/>
      <c r="K774" s="306"/>
      <c r="L774" s="306"/>
      <c r="M774" s="306">
        <v>0</v>
      </c>
      <c r="N774" s="306"/>
      <c r="O774" s="306"/>
      <c r="P774" s="306"/>
      <c r="Q774" s="306">
        <v>0</v>
      </c>
      <c r="R774" s="306"/>
      <c r="S774" s="306"/>
      <c r="T774" s="306"/>
      <c r="U774" s="306">
        <v>0</v>
      </c>
      <c r="V774" s="306"/>
      <c r="W774" s="306"/>
      <c r="X774" s="306"/>
      <c r="Y774" s="306"/>
      <c r="Z774" s="306"/>
      <c r="AA774" s="307">
        <v>0</v>
      </c>
      <c r="AB774" s="307"/>
      <c r="AC774" s="307"/>
      <c r="AF774" s="308" t="s">
        <v>610</v>
      </c>
      <c r="AG774" s="308"/>
      <c r="AH774" s="308"/>
      <c r="AI774" s="308"/>
      <c r="AJ774" s="308"/>
      <c r="AK774" s="308"/>
      <c r="AL774" s="308"/>
      <c r="AM774" s="306">
        <v>0</v>
      </c>
      <c r="AN774" s="306"/>
      <c r="AO774" s="306"/>
      <c r="AP774" s="306"/>
      <c r="AQ774" s="306"/>
      <c r="AR774" s="306"/>
      <c r="AS774" s="306">
        <v>0</v>
      </c>
      <c r="AT774" s="306"/>
      <c r="AU774" s="306"/>
      <c r="AV774" s="306"/>
      <c r="AW774" s="306">
        <v>0</v>
      </c>
      <c r="AX774" s="306"/>
      <c r="AY774" s="306"/>
      <c r="AZ774" s="306"/>
      <c r="BA774" s="306">
        <v>0</v>
      </c>
      <c r="BB774" s="306"/>
      <c r="BC774" s="306"/>
      <c r="BD774" s="306"/>
      <c r="BE774" s="306"/>
      <c r="BF774" s="306"/>
      <c r="BG774" s="306"/>
      <c r="BH774" s="307">
        <v>0</v>
      </c>
      <c r="BI774" s="307"/>
      <c r="BJ774" s="307"/>
      <c r="BK774" s="307"/>
      <c r="BO774" s="309"/>
      <c r="BP774" s="309"/>
      <c r="BQ774" s="309"/>
      <c r="BR774" s="315"/>
      <c r="BS774" s="315"/>
      <c r="BT774" s="315"/>
    </row>
    <row r="775" spans="1:72" s="250" customFormat="1" ht="4.5" customHeight="1">
      <c r="A775" s="268"/>
      <c r="B775" s="308"/>
      <c r="C775" s="308"/>
      <c r="D775" s="308"/>
      <c r="E775" s="308"/>
      <c r="F775" s="308"/>
      <c r="G775" s="308"/>
      <c r="H775" s="306"/>
      <c r="I775" s="306"/>
      <c r="J775" s="306"/>
      <c r="K775" s="306"/>
      <c r="L775" s="306"/>
      <c r="M775" s="306"/>
      <c r="N775" s="306"/>
      <c r="O775" s="306"/>
      <c r="P775" s="306"/>
      <c r="Q775" s="306"/>
      <c r="R775" s="306"/>
      <c r="S775" s="306"/>
      <c r="T775" s="306"/>
      <c r="U775" s="306"/>
      <c r="V775" s="306"/>
      <c r="W775" s="306"/>
      <c r="X775" s="306"/>
      <c r="Y775" s="306"/>
      <c r="Z775" s="306"/>
      <c r="AA775" s="307"/>
      <c r="AB775" s="307"/>
      <c r="AC775" s="307"/>
      <c r="AF775" s="308"/>
      <c r="AG775" s="308"/>
      <c r="AH775" s="308"/>
      <c r="AI775" s="308"/>
      <c r="AJ775" s="308"/>
      <c r="AK775" s="308"/>
      <c r="AL775" s="308"/>
      <c r="AM775" s="306"/>
      <c r="AN775" s="306"/>
      <c r="AO775" s="306"/>
      <c r="AP775" s="306"/>
      <c r="AQ775" s="306"/>
      <c r="AR775" s="306"/>
      <c r="AS775" s="306"/>
      <c r="AT775" s="306"/>
      <c r="AU775" s="306"/>
      <c r="AV775" s="306"/>
      <c r="AW775" s="306"/>
      <c r="AX775" s="306"/>
      <c r="AY775" s="306"/>
      <c r="AZ775" s="306"/>
      <c r="BA775" s="306"/>
      <c r="BB775" s="306"/>
      <c r="BC775" s="306"/>
      <c r="BD775" s="306"/>
      <c r="BE775" s="306"/>
      <c r="BF775" s="306"/>
      <c r="BG775" s="306"/>
      <c r="BH775" s="307"/>
      <c r="BI775" s="307"/>
      <c r="BJ775" s="307"/>
      <c r="BK775" s="307"/>
      <c r="BO775" s="309" t="s">
        <v>608</v>
      </c>
      <c r="BP775" s="309"/>
      <c r="BQ775" s="309"/>
      <c r="BR775" s="315">
        <v>0</v>
      </c>
      <c r="BS775" s="315"/>
      <c r="BT775" s="315"/>
    </row>
    <row r="776" spans="1:72" s="250" customFormat="1" ht="5.25" customHeight="1">
      <c r="A776" s="268"/>
      <c r="B776" s="308" t="s">
        <v>611</v>
      </c>
      <c r="C776" s="308"/>
      <c r="D776" s="308"/>
      <c r="E776" s="308"/>
      <c r="F776" s="308"/>
      <c r="G776" s="308"/>
      <c r="H776" s="306">
        <v>0</v>
      </c>
      <c r="I776" s="306"/>
      <c r="J776" s="306"/>
      <c r="K776" s="306"/>
      <c r="L776" s="306"/>
      <c r="M776" s="306">
        <v>0</v>
      </c>
      <c r="N776" s="306"/>
      <c r="O776" s="306"/>
      <c r="P776" s="306"/>
      <c r="Q776" s="306">
        <v>0</v>
      </c>
      <c r="R776" s="306"/>
      <c r="S776" s="306"/>
      <c r="T776" s="306"/>
      <c r="U776" s="306">
        <v>0</v>
      </c>
      <c r="V776" s="306"/>
      <c r="W776" s="306"/>
      <c r="X776" s="306"/>
      <c r="Y776" s="306"/>
      <c r="Z776" s="306"/>
      <c r="AA776" s="307">
        <v>0</v>
      </c>
      <c r="AB776" s="307"/>
      <c r="AC776" s="307"/>
      <c r="AF776" s="308" t="s">
        <v>611</v>
      </c>
      <c r="AG776" s="308"/>
      <c r="AH776" s="308"/>
      <c r="AI776" s="308"/>
      <c r="AJ776" s="308"/>
      <c r="AK776" s="308"/>
      <c r="AL776" s="308"/>
      <c r="AM776" s="306">
        <v>0</v>
      </c>
      <c r="AN776" s="306"/>
      <c r="AO776" s="306"/>
      <c r="AP776" s="306"/>
      <c r="AQ776" s="306"/>
      <c r="AR776" s="306"/>
      <c r="AS776" s="306">
        <v>0</v>
      </c>
      <c r="AT776" s="306"/>
      <c r="AU776" s="306"/>
      <c r="AV776" s="306"/>
      <c r="AW776" s="306">
        <v>0</v>
      </c>
      <c r="AX776" s="306"/>
      <c r="AY776" s="306"/>
      <c r="AZ776" s="306"/>
      <c r="BA776" s="306">
        <v>0</v>
      </c>
      <c r="BB776" s="306"/>
      <c r="BC776" s="306"/>
      <c r="BD776" s="306"/>
      <c r="BE776" s="306"/>
      <c r="BF776" s="306"/>
      <c r="BG776" s="306"/>
      <c r="BH776" s="307">
        <v>0</v>
      </c>
      <c r="BI776" s="307"/>
      <c r="BJ776" s="307"/>
      <c r="BK776" s="307"/>
      <c r="BO776" s="309"/>
      <c r="BP776" s="309"/>
      <c r="BQ776" s="309"/>
      <c r="BR776" s="315"/>
      <c r="BS776" s="315"/>
      <c r="BT776" s="315"/>
    </row>
    <row r="777" spans="1:72" s="250" customFormat="1" ht="3" customHeight="1">
      <c r="A777" s="268"/>
      <c r="B777" s="308"/>
      <c r="C777" s="308"/>
      <c r="D777" s="308"/>
      <c r="E777" s="308"/>
      <c r="F777" s="308"/>
      <c r="G777" s="308"/>
      <c r="H777" s="306"/>
      <c r="I777" s="306"/>
      <c r="J777" s="306"/>
      <c r="K777" s="306"/>
      <c r="L777" s="306"/>
      <c r="M777" s="306"/>
      <c r="N777" s="306"/>
      <c r="O777" s="306"/>
      <c r="P777" s="306"/>
      <c r="Q777" s="306"/>
      <c r="R777" s="306"/>
      <c r="S777" s="306"/>
      <c r="T777" s="306"/>
      <c r="U777" s="306"/>
      <c r="V777" s="306"/>
      <c r="W777" s="306"/>
      <c r="X777" s="306"/>
      <c r="Y777" s="306"/>
      <c r="Z777" s="306"/>
      <c r="AA777" s="307"/>
      <c r="AB777" s="307"/>
      <c r="AC777" s="307"/>
      <c r="AF777" s="308"/>
      <c r="AG777" s="308"/>
      <c r="AH777" s="308"/>
      <c r="AI777" s="308"/>
      <c r="AJ777" s="308"/>
      <c r="AK777" s="308"/>
      <c r="AL777" s="308"/>
      <c r="AM777" s="306"/>
      <c r="AN777" s="306"/>
      <c r="AO777" s="306"/>
      <c r="AP777" s="306"/>
      <c r="AQ777" s="306"/>
      <c r="AR777" s="306"/>
      <c r="AS777" s="306"/>
      <c r="AT777" s="306"/>
      <c r="AU777" s="306"/>
      <c r="AV777" s="306"/>
      <c r="AW777" s="306"/>
      <c r="AX777" s="306"/>
      <c r="AY777" s="306"/>
      <c r="AZ777" s="306"/>
      <c r="BA777" s="306"/>
      <c r="BB777" s="306"/>
      <c r="BC777" s="306"/>
      <c r="BD777" s="306"/>
      <c r="BE777" s="306"/>
      <c r="BF777" s="306"/>
      <c r="BG777" s="306"/>
      <c r="BH777" s="307"/>
      <c r="BI777" s="307"/>
      <c r="BJ777" s="307"/>
      <c r="BK777" s="307"/>
      <c r="BO777" s="309" t="s">
        <v>612</v>
      </c>
      <c r="BP777" s="309"/>
      <c r="BQ777" s="309"/>
      <c r="BR777" s="315">
        <v>0</v>
      </c>
      <c r="BS777" s="315"/>
      <c r="BT777" s="315"/>
    </row>
    <row r="778" spans="1:72" s="250" customFormat="1" ht="6.75" customHeight="1">
      <c r="A778" s="268"/>
      <c r="B778" s="308" t="s">
        <v>613</v>
      </c>
      <c r="C778" s="308"/>
      <c r="D778" s="308"/>
      <c r="E778" s="308"/>
      <c r="F778" s="308"/>
      <c r="G778" s="308"/>
      <c r="H778" s="306">
        <v>0</v>
      </c>
      <c r="I778" s="306"/>
      <c r="J778" s="306"/>
      <c r="K778" s="306"/>
      <c r="L778" s="306"/>
      <c r="M778" s="306">
        <v>0</v>
      </c>
      <c r="N778" s="306"/>
      <c r="O778" s="306"/>
      <c r="P778" s="306"/>
      <c r="Q778" s="306">
        <v>0</v>
      </c>
      <c r="R778" s="306"/>
      <c r="S778" s="306"/>
      <c r="T778" s="306"/>
      <c r="U778" s="306">
        <v>0</v>
      </c>
      <c r="V778" s="306"/>
      <c r="W778" s="306"/>
      <c r="X778" s="306"/>
      <c r="Y778" s="306"/>
      <c r="Z778" s="306"/>
      <c r="AA778" s="307">
        <v>0</v>
      </c>
      <c r="AB778" s="307"/>
      <c r="AC778" s="307"/>
      <c r="AF778" s="308" t="s">
        <v>613</v>
      </c>
      <c r="AG778" s="308"/>
      <c r="AH778" s="308"/>
      <c r="AI778" s="308"/>
      <c r="AJ778" s="308"/>
      <c r="AK778" s="308"/>
      <c r="AL778" s="308"/>
      <c r="AM778" s="306">
        <v>0</v>
      </c>
      <c r="AN778" s="306"/>
      <c r="AO778" s="306"/>
      <c r="AP778" s="306"/>
      <c r="AQ778" s="306"/>
      <c r="AR778" s="306"/>
      <c r="AS778" s="306">
        <v>0</v>
      </c>
      <c r="AT778" s="306"/>
      <c r="AU778" s="306"/>
      <c r="AV778" s="306"/>
      <c r="AW778" s="306">
        <v>0</v>
      </c>
      <c r="AX778" s="306"/>
      <c r="AY778" s="306"/>
      <c r="AZ778" s="306"/>
      <c r="BA778" s="306">
        <v>0</v>
      </c>
      <c r="BB778" s="306"/>
      <c r="BC778" s="306"/>
      <c r="BD778" s="306"/>
      <c r="BE778" s="306"/>
      <c r="BF778" s="306"/>
      <c r="BG778" s="306"/>
      <c r="BH778" s="307">
        <v>0</v>
      </c>
      <c r="BI778" s="307"/>
      <c r="BJ778" s="307"/>
      <c r="BK778" s="307"/>
      <c r="BO778" s="309"/>
      <c r="BP778" s="309"/>
      <c r="BQ778" s="309"/>
      <c r="BR778" s="315"/>
      <c r="BS778" s="315"/>
      <c r="BT778" s="315"/>
    </row>
    <row r="779" spans="1:72" s="250" customFormat="1" ht="0.75" customHeight="1">
      <c r="A779" s="268"/>
      <c r="B779" s="308"/>
      <c r="C779" s="308"/>
      <c r="D779" s="308"/>
      <c r="E779" s="308"/>
      <c r="F779" s="308"/>
      <c r="G779" s="308"/>
      <c r="H779" s="306"/>
      <c r="I779" s="306"/>
      <c r="J779" s="306"/>
      <c r="K779" s="306"/>
      <c r="L779" s="306"/>
      <c r="M779" s="306"/>
      <c r="N779" s="306"/>
      <c r="O779" s="306"/>
      <c r="P779" s="306"/>
      <c r="Q779" s="306"/>
      <c r="R779" s="306"/>
      <c r="S779" s="306"/>
      <c r="T779" s="306"/>
      <c r="U779" s="306"/>
      <c r="V779" s="306"/>
      <c r="W779" s="306"/>
      <c r="X779" s="306"/>
      <c r="Y779" s="306"/>
      <c r="Z779" s="306"/>
      <c r="AA779" s="307"/>
      <c r="AB779" s="307"/>
      <c r="AC779" s="307"/>
      <c r="AF779" s="308"/>
      <c r="AG779" s="308"/>
      <c r="AH779" s="308"/>
      <c r="AI779" s="308"/>
      <c r="AJ779" s="308"/>
      <c r="AK779" s="308"/>
      <c r="AL779" s="308"/>
      <c r="AM779" s="306"/>
      <c r="AN779" s="306"/>
      <c r="AO779" s="306"/>
      <c r="AP779" s="306"/>
      <c r="AQ779" s="306"/>
      <c r="AR779" s="306"/>
      <c r="AS779" s="306"/>
      <c r="AT779" s="306"/>
      <c r="AU779" s="306"/>
      <c r="AV779" s="306"/>
      <c r="AW779" s="306"/>
      <c r="AX779" s="306"/>
      <c r="AY779" s="306"/>
      <c r="AZ779" s="306"/>
      <c r="BA779" s="306"/>
      <c r="BB779" s="306"/>
      <c r="BC779" s="306"/>
      <c r="BD779" s="306"/>
      <c r="BE779" s="306"/>
      <c r="BF779" s="306"/>
      <c r="BG779" s="306"/>
      <c r="BH779" s="307"/>
      <c r="BI779" s="307"/>
      <c r="BJ779" s="307"/>
      <c r="BK779" s="307"/>
      <c r="BO779" s="309" t="s">
        <v>590</v>
      </c>
      <c r="BP779" s="309"/>
      <c r="BQ779" s="309"/>
      <c r="BR779" s="315">
        <v>0</v>
      </c>
      <c r="BS779" s="315"/>
      <c r="BT779" s="315"/>
    </row>
    <row r="780" spans="1:72" s="250" customFormat="1" ht="8.25" customHeight="1">
      <c r="A780" s="268"/>
      <c r="B780" s="308" t="s">
        <v>614</v>
      </c>
      <c r="C780" s="308"/>
      <c r="D780" s="308"/>
      <c r="E780" s="308"/>
      <c r="F780" s="308"/>
      <c r="G780" s="308"/>
      <c r="H780" s="306">
        <v>0</v>
      </c>
      <c r="I780" s="306"/>
      <c r="J780" s="306"/>
      <c r="K780" s="306"/>
      <c r="L780" s="306"/>
      <c r="M780" s="306">
        <v>0</v>
      </c>
      <c r="N780" s="306"/>
      <c r="O780" s="306"/>
      <c r="P780" s="306"/>
      <c r="Q780" s="306">
        <v>0</v>
      </c>
      <c r="R780" s="306"/>
      <c r="S780" s="306"/>
      <c r="T780" s="306"/>
      <c r="U780" s="306">
        <v>0</v>
      </c>
      <c r="V780" s="306"/>
      <c r="W780" s="306"/>
      <c r="X780" s="306"/>
      <c r="Y780" s="306"/>
      <c r="Z780" s="306"/>
      <c r="AA780" s="307">
        <v>0</v>
      </c>
      <c r="AB780" s="307"/>
      <c r="AC780" s="307"/>
      <c r="AF780" s="308" t="s">
        <v>614</v>
      </c>
      <c r="AG780" s="308"/>
      <c r="AH780" s="308"/>
      <c r="AI780" s="308"/>
      <c r="AJ780" s="308"/>
      <c r="AK780" s="308"/>
      <c r="AL780" s="308"/>
      <c r="AM780" s="306">
        <v>0</v>
      </c>
      <c r="AN780" s="306"/>
      <c r="AO780" s="306"/>
      <c r="AP780" s="306"/>
      <c r="AQ780" s="306"/>
      <c r="AR780" s="306"/>
      <c r="AS780" s="306">
        <v>0</v>
      </c>
      <c r="AT780" s="306"/>
      <c r="AU780" s="306"/>
      <c r="AV780" s="306"/>
      <c r="AW780" s="306">
        <v>0</v>
      </c>
      <c r="AX780" s="306"/>
      <c r="AY780" s="306"/>
      <c r="AZ780" s="306"/>
      <c r="BA780" s="306">
        <v>0</v>
      </c>
      <c r="BB780" s="306"/>
      <c r="BC780" s="306"/>
      <c r="BD780" s="306"/>
      <c r="BE780" s="306"/>
      <c r="BF780" s="306"/>
      <c r="BG780" s="306"/>
      <c r="BH780" s="307">
        <v>0</v>
      </c>
      <c r="BI780" s="307"/>
      <c r="BJ780" s="307"/>
      <c r="BK780" s="307"/>
      <c r="BO780" s="309"/>
      <c r="BP780" s="309"/>
      <c r="BQ780" s="309"/>
      <c r="BR780" s="315"/>
      <c r="BS780" s="315"/>
      <c r="BT780" s="315"/>
    </row>
    <row r="781" spans="1:72" s="250" customFormat="1" ht="0.75" customHeight="1">
      <c r="A781" s="268"/>
      <c r="B781" s="308" t="s">
        <v>615</v>
      </c>
      <c r="C781" s="308"/>
      <c r="D781" s="308"/>
      <c r="E781" s="308"/>
      <c r="F781" s="308"/>
      <c r="G781" s="308"/>
      <c r="H781" s="306">
        <v>0</v>
      </c>
      <c r="I781" s="306"/>
      <c r="J781" s="306"/>
      <c r="K781" s="306"/>
      <c r="L781" s="306"/>
      <c r="M781" s="306">
        <v>-33.364811632919995</v>
      </c>
      <c r="N781" s="306"/>
      <c r="O781" s="306"/>
      <c r="P781" s="306"/>
      <c r="Q781" s="306">
        <v>0</v>
      </c>
      <c r="R781" s="306"/>
      <c r="S781" s="306"/>
      <c r="T781" s="306"/>
      <c r="U781" s="306">
        <v>-33.364811632919995</v>
      </c>
      <c r="V781" s="306"/>
      <c r="W781" s="306"/>
      <c r="X781" s="306"/>
      <c r="Y781" s="306"/>
      <c r="Z781" s="306"/>
      <c r="AA781" s="307">
        <v>-0.113565862629207</v>
      </c>
      <c r="AB781" s="307"/>
      <c r="AC781" s="307"/>
      <c r="AF781" s="308" t="s">
        <v>615</v>
      </c>
      <c r="AG781" s="308"/>
      <c r="AH781" s="308"/>
      <c r="AI781" s="308"/>
      <c r="AJ781" s="308"/>
      <c r="AK781" s="308"/>
      <c r="AL781" s="308"/>
      <c r="AM781" s="306">
        <v>0</v>
      </c>
      <c r="AN781" s="306"/>
      <c r="AO781" s="306"/>
      <c r="AP781" s="306"/>
      <c r="AQ781" s="306"/>
      <c r="AR781" s="306"/>
      <c r="AS781" s="306">
        <v>-5.6303072713599995</v>
      </c>
      <c r="AT781" s="306"/>
      <c r="AU781" s="306"/>
      <c r="AV781" s="306"/>
      <c r="AW781" s="306">
        <v>0</v>
      </c>
      <c r="AX781" s="306"/>
      <c r="AY781" s="306"/>
      <c r="AZ781" s="306"/>
      <c r="BA781" s="306">
        <v>-5.6303072713599995</v>
      </c>
      <c r="BB781" s="306"/>
      <c r="BC781" s="306"/>
      <c r="BD781" s="306"/>
      <c r="BE781" s="306"/>
      <c r="BF781" s="306"/>
      <c r="BG781" s="306"/>
      <c r="BH781" s="307">
        <v>0.105516191966366</v>
      </c>
      <c r="BI781" s="307"/>
      <c r="BJ781" s="307"/>
      <c r="BK781" s="307"/>
      <c r="BO781" s="309"/>
      <c r="BP781" s="309"/>
      <c r="BQ781" s="309"/>
      <c r="BR781" s="315"/>
      <c r="BS781" s="315"/>
      <c r="BT781" s="315"/>
    </row>
    <row r="782" spans="1:72" s="250" customFormat="1" ht="6.75" customHeight="1">
      <c r="A782" s="268"/>
      <c r="B782" s="308"/>
      <c r="C782" s="308"/>
      <c r="D782" s="308"/>
      <c r="E782" s="308"/>
      <c r="F782" s="308"/>
      <c r="G782" s="308"/>
      <c r="H782" s="306"/>
      <c r="I782" s="306"/>
      <c r="J782" s="306"/>
      <c r="K782" s="306"/>
      <c r="L782" s="306"/>
      <c r="M782" s="306"/>
      <c r="N782" s="306"/>
      <c r="O782" s="306"/>
      <c r="P782" s="306"/>
      <c r="Q782" s="306"/>
      <c r="R782" s="306"/>
      <c r="S782" s="306"/>
      <c r="T782" s="306"/>
      <c r="U782" s="306"/>
      <c r="V782" s="306"/>
      <c r="W782" s="306"/>
      <c r="X782" s="306"/>
      <c r="Y782" s="306"/>
      <c r="Z782" s="306"/>
      <c r="AA782" s="307"/>
      <c r="AB782" s="307"/>
      <c r="AC782" s="307"/>
      <c r="AF782" s="308"/>
      <c r="AG782" s="308"/>
      <c r="AH782" s="308"/>
      <c r="AI782" s="308"/>
      <c r="AJ782" s="308"/>
      <c r="AK782" s="308"/>
      <c r="AL782" s="308"/>
      <c r="AM782" s="306"/>
      <c r="AN782" s="306"/>
      <c r="AO782" s="306"/>
      <c r="AP782" s="306"/>
      <c r="AQ782" s="306"/>
      <c r="AR782" s="306"/>
      <c r="AS782" s="306"/>
      <c r="AT782" s="306"/>
      <c r="AU782" s="306"/>
      <c r="AV782" s="306"/>
      <c r="AW782" s="306"/>
      <c r="AX782" s="306"/>
      <c r="AY782" s="306"/>
      <c r="AZ782" s="306"/>
      <c r="BA782" s="306"/>
      <c r="BB782" s="306"/>
      <c r="BC782" s="306"/>
      <c r="BD782" s="306"/>
      <c r="BE782" s="306"/>
      <c r="BF782" s="306"/>
      <c r="BG782" s="306"/>
      <c r="BH782" s="307"/>
      <c r="BI782" s="307"/>
      <c r="BJ782" s="307"/>
      <c r="BK782" s="307"/>
      <c r="BO782" s="309" t="s">
        <v>549</v>
      </c>
      <c r="BP782" s="309"/>
      <c r="BQ782" s="309"/>
      <c r="BR782" s="315">
        <v>835.89998897407338</v>
      </c>
      <c r="BS782" s="315"/>
      <c r="BT782" s="315"/>
    </row>
    <row r="783" spans="1:72" s="250" customFormat="1" ht="3" customHeight="1">
      <c r="A783" s="268"/>
      <c r="B783" s="323" t="s">
        <v>616</v>
      </c>
      <c r="C783" s="323"/>
      <c r="D783" s="323"/>
      <c r="E783" s="323"/>
      <c r="F783" s="323"/>
      <c r="G783" s="323"/>
      <c r="H783" s="306">
        <v>3118.185175083056</v>
      </c>
      <c r="I783" s="306"/>
      <c r="J783" s="306"/>
      <c r="K783" s="306"/>
      <c r="L783" s="306"/>
      <c r="M783" s="306">
        <v>10562.011610355245</v>
      </c>
      <c r="N783" s="306"/>
      <c r="O783" s="306"/>
      <c r="P783" s="306"/>
      <c r="Q783" s="306">
        <v>2405.0181594861401</v>
      </c>
      <c r="R783" s="306"/>
      <c r="S783" s="306"/>
      <c r="T783" s="306"/>
      <c r="U783" s="306">
        <v>16085.214944924441</v>
      </c>
      <c r="V783" s="306"/>
      <c r="W783" s="306"/>
      <c r="X783" s="306"/>
      <c r="Y783" s="306"/>
      <c r="Z783" s="306"/>
      <c r="AA783" s="310">
        <v>100</v>
      </c>
      <c r="AB783" s="310"/>
      <c r="AC783" s="310"/>
      <c r="AF783" s="323" t="s">
        <v>616</v>
      </c>
      <c r="AG783" s="323"/>
      <c r="AH783" s="323"/>
      <c r="AI783" s="323"/>
      <c r="AJ783" s="323"/>
      <c r="AK783" s="323"/>
      <c r="AL783" s="323"/>
      <c r="AM783" s="306">
        <v>-1531.7649674648999</v>
      </c>
      <c r="AN783" s="306"/>
      <c r="AO783" s="306"/>
      <c r="AP783" s="306"/>
      <c r="AQ783" s="306"/>
      <c r="AR783" s="306"/>
      <c r="AS783" s="306">
        <v>-3772.5649216318398</v>
      </c>
      <c r="AT783" s="306"/>
      <c r="AU783" s="306"/>
      <c r="AV783" s="306"/>
      <c r="AW783" s="306">
        <v>0</v>
      </c>
      <c r="AX783" s="306"/>
      <c r="AY783" s="306"/>
      <c r="AZ783" s="306"/>
      <c r="BA783" s="306">
        <v>-5335.9651883141196</v>
      </c>
      <c r="BB783" s="306"/>
      <c r="BC783" s="306"/>
      <c r="BD783" s="306"/>
      <c r="BE783" s="306"/>
      <c r="BF783" s="306"/>
      <c r="BG783" s="306"/>
      <c r="BH783" s="310">
        <v>100</v>
      </c>
      <c r="BI783" s="310"/>
      <c r="BJ783" s="310"/>
      <c r="BK783" s="310"/>
      <c r="BO783" s="309"/>
      <c r="BP783" s="309"/>
      <c r="BQ783" s="309"/>
      <c r="BR783" s="315"/>
      <c r="BS783" s="315"/>
      <c r="BT783" s="315"/>
    </row>
    <row r="784" spans="1:72" s="250" customFormat="1" ht="6" customHeight="1">
      <c r="A784" s="268"/>
      <c r="B784" s="323"/>
      <c r="C784" s="323"/>
      <c r="D784" s="323"/>
      <c r="E784" s="323"/>
      <c r="F784" s="323"/>
      <c r="G784" s="323"/>
      <c r="H784" s="306"/>
      <c r="I784" s="306"/>
      <c r="J784" s="306"/>
      <c r="K784" s="306"/>
      <c r="L784" s="306"/>
      <c r="M784" s="306"/>
      <c r="N784" s="306"/>
      <c r="O784" s="306"/>
      <c r="P784" s="306"/>
      <c r="Q784" s="306"/>
      <c r="R784" s="306"/>
      <c r="S784" s="306"/>
      <c r="T784" s="306"/>
      <c r="U784" s="306"/>
      <c r="V784" s="306"/>
      <c r="W784" s="306"/>
      <c r="X784" s="306"/>
      <c r="Y784" s="306"/>
      <c r="Z784" s="306"/>
      <c r="AA784" s="310"/>
      <c r="AB784" s="310"/>
      <c r="AC784" s="310"/>
      <c r="AF784" s="323"/>
      <c r="AG784" s="323"/>
      <c r="AH784" s="323"/>
      <c r="AI784" s="323"/>
      <c r="AJ784" s="323"/>
      <c r="AK784" s="323"/>
      <c r="AL784" s="323"/>
      <c r="AM784" s="306"/>
      <c r="AN784" s="306"/>
      <c r="AO784" s="306"/>
      <c r="AP784" s="306"/>
      <c r="AQ784" s="306"/>
      <c r="AR784" s="306"/>
      <c r="AS784" s="306"/>
      <c r="AT784" s="306"/>
      <c r="AU784" s="306"/>
      <c r="AV784" s="306"/>
      <c r="AW784" s="306"/>
      <c r="AX784" s="306"/>
      <c r="AY784" s="306"/>
      <c r="AZ784" s="306"/>
      <c r="BA784" s="306"/>
      <c r="BB784" s="306"/>
      <c r="BC784" s="306"/>
      <c r="BD784" s="306"/>
      <c r="BE784" s="306"/>
      <c r="BF784" s="306"/>
      <c r="BG784" s="306"/>
      <c r="BH784" s="310"/>
      <c r="BI784" s="310"/>
      <c r="BJ784" s="310"/>
      <c r="BK784" s="310"/>
      <c r="BO784" s="309" t="s">
        <v>592</v>
      </c>
      <c r="BP784" s="309"/>
      <c r="BQ784" s="309"/>
      <c r="BR784" s="315">
        <v>0</v>
      </c>
      <c r="BS784" s="315"/>
      <c r="BT784" s="315"/>
    </row>
    <row r="785" spans="1:72" s="250" customFormat="1" ht="4.5" customHeight="1">
      <c r="A785" s="268"/>
      <c r="B785" s="308" t="s">
        <v>617</v>
      </c>
      <c r="C785" s="308"/>
      <c r="D785" s="308"/>
      <c r="E785" s="308"/>
      <c r="F785" s="308"/>
      <c r="G785" s="308"/>
      <c r="H785" s="306">
        <v>13294.046446199998</v>
      </c>
      <c r="I785" s="306"/>
      <c r="J785" s="306"/>
      <c r="K785" s="306"/>
      <c r="L785" s="306"/>
      <c r="M785" s="306">
        <v>0</v>
      </c>
      <c r="N785" s="306"/>
      <c r="O785" s="306"/>
      <c r="P785" s="306"/>
      <c r="Q785" s="306">
        <v>0</v>
      </c>
      <c r="R785" s="306"/>
      <c r="S785" s="306"/>
      <c r="T785" s="306"/>
      <c r="U785" s="306">
        <v>13294.046446199998</v>
      </c>
      <c r="V785" s="306"/>
      <c r="W785" s="306"/>
      <c r="X785" s="306"/>
      <c r="Y785" s="306"/>
      <c r="Z785" s="306"/>
      <c r="AA785" s="349" t="s">
        <v>0</v>
      </c>
      <c r="AB785" s="349"/>
      <c r="AC785" s="349"/>
      <c r="AF785" s="308" t="s">
        <v>617</v>
      </c>
      <c r="AG785" s="308"/>
      <c r="AH785" s="308"/>
      <c r="AI785" s="308"/>
      <c r="AJ785" s="308"/>
      <c r="AK785" s="308"/>
      <c r="AL785" s="308"/>
      <c r="AM785" s="306">
        <v>0</v>
      </c>
      <c r="AN785" s="306"/>
      <c r="AO785" s="306"/>
      <c r="AP785" s="306"/>
      <c r="AQ785" s="306"/>
      <c r="AR785" s="306"/>
      <c r="AS785" s="306">
        <v>0</v>
      </c>
      <c r="AT785" s="306"/>
      <c r="AU785" s="306"/>
      <c r="AV785" s="306"/>
      <c r="AW785" s="306">
        <v>0</v>
      </c>
      <c r="AX785" s="306"/>
      <c r="AY785" s="306"/>
      <c r="AZ785" s="306"/>
      <c r="BA785" s="306">
        <v>0</v>
      </c>
      <c r="BB785" s="306"/>
      <c r="BC785" s="306"/>
      <c r="BD785" s="306"/>
      <c r="BE785" s="306"/>
      <c r="BF785" s="306"/>
      <c r="BG785" s="306"/>
      <c r="BH785" s="349" t="s">
        <v>0</v>
      </c>
      <c r="BI785" s="349"/>
      <c r="BJ785" s="349"/>
      <c r="BK785" s="349"/>
      <c r="BO785" s="309"/>
      <c r="BP785" s="309"/>
      <c r="BQ785" s="309"/>
      <c r="BR785" s="315"/>
      <c r="BS785" s="315"/>
      <c r="BT785" s="315"/>
    </row>
    <row r="786" spans="1:72" s="250" customFormat="1" ht="3" customHeight="1">
      <c r="A786" s="268"/>
      <c r="B786" s="308"/>
      <c r="C786" s="308"/>
      <c r="D786" s="308"/>
      <c r="E786" s="308"/>
      <c r="F786" s="308"/>
      <c r="G786" s="308"/>
      <c r="H786" s="306"/>
      <c r="I786" s="306"/>
      <c r="J786" s="306"/>
      <c r="K786" s="306"/>
      <c r="L786" s="306"/>
      <c r="M786" s="306"/>
      <c r="N786" s="306"/>
      <c r="O786" s="306"/>
      <c r="P786" s="306"/>
      <c r="Q786" s="306"/>
      <c r="R786" s="306"/>
      <c r="S786" s="306"/>
      <c r="T786" s="306"/>
      <c r="U786" s="306"/>
      <c r="V786" s="306"/>
      <c r="W786" s="306"/>
      <c r="X786" s="306"/>
      <c r="Y786" s="306"/>
      <c r="Z786" s="306"/>
      <c r="AA786" s="349"/>
      <c r="AB786" s="349"/>
      <c r="AC786" s="349"/>
      <c r="AF786" s="308"/>
      <c r="AG786" s="308"/>
      <c r="AH786" s="308"/>
      <c r="AI786" s="308"/>
      <c r="AJ786" s="308"/>
      <c r="AK786" s="308"/>
      <c r="AL786" s="308"/>
      <c r="AM786" s="306"/>
      <c r="AN786" s="306"/>
      <c r="AO786" s="306"/>
      <c r="AP786" s="306"/>
      <c r="AQ786" s="306"/>
      <c r="AR786" s="306"/>
      <c r="AS786" s="306"/>
      <c r="AT786" s="306"/>
      <c r="AU786" s="306"/>
      <c r="AV786" s="306"/>
      <c r="AW786" s="306"/>
      <c r="AX786" s="306"/>
      <c r="AY786" s="306"/>
      <c r="AZ786" s="306"/>
      <c r="BA786" s="306"/>
      <c r="BB786" s="306"/>
      <c r="BC786" s="306"/>
      <c r="BD786" s="306"/>
      <c r="BE786" s="306"/>
      <c r="BF786" s="306"/>
      <c r="BG786" s="306"/>
      <c r="BH786" s="349"/>
      <c r="BI786" s="349"/>
      <c r="BJ786" s="349"/>
      <c r="BK786" s="349"/>
      <c r="BO786" s="309" t="s">
        <v>594</v>
      </c>
      <c r="BP786" s="309"/>
      <c r="BQ786" s="309"/>
      <c r="BR786" s="315">
        <v>835.89998897407338</v>
      </c>
      <c r="BS786" s="315"/>
      <c r="BT786" s="315"/>
    </row>
    <row r="787" spans="1:72" s="250" customFormat="1" ht="6.75" customHeight="1">
      <c r="A787" s="268"/>
      <c r="BO787" s="309"/>
      <c r="BP787" s="309"/>
      <c r="BQ787" s="309"/>
      <c r="BR787" s="315"/>
      <c r="BS787" s="315"/>
      <c r="BT787" s="315"/>
    </row>
    <row r="788" spans="1:72" s="250" customFormat="1" ht="9.75" customHeight="1">
      <c r="A788" s="268"/>
      <c r="BO788" s="309" t="s">
        <v>595</v>
      </c>
      <c r="BP788" s="309"/>
      <c r="BQ788" s="309"/>
      <c r="BR788" s="315">
        <v>835.89998897407338</v>
      </c>
      <c r="BS788" s="315"/>
      <c r="BT788" s="315"/>
    </row>
    <row r="789" spans="1:72" s="250" customFormat="1" ht="9.75" customHeight="1">
      <c r="A789" s="268"/>
      <c r="BO789" s="309" t="s">
        <v>596</v>
      </c>
      <c r="BP789" s="309"/>
      <c r="BQ789" s="309"/>
      <c r="BR789" s="315">
        <v>0</v>
      </c>
      <c r="BS789" s="315"/>
      <c r="BT789" s="315"/>
    </row>
    <row r="790" spans="1:72" s="250" customFormat="1" ht="4.5" customHeight="1">
      <c r="A790" s="268"/>
      <c r="BO790" s="309" t="s">
        <v>618</v>
      </c>
      <c r="BP790" s="309"/>
      <c r="BQ790" s="309"/>
      <c r="BR790" s="315">
        <v>0</v>
      </c>
      <c r="BS790" s="315"/>
      <c r="BT790" s="315"/>
    </row>
    <row r="791" spans="1:72" s="250" customFormat="1" ht="5.25" customHeight="1">
      <c r="A791" s="268"/>
      <c r="B791" s="327" t="s">
        <v>619</v>
      </c>
      <c r="C791" s="327"/>
      <c r="D791" s="327"/>
      <c r="E791" s="327"/>
      <c r="F791" s="327"/>
      <c r="G791" s="327"/>
      <c r="H791" s="327"/>
      <c r="I791" s="327"/>
      <c r="J791" s="327"/>
      <c r="K791" s="327"/>
      <c r="L791" s="327"/>
      <c r="M791" s="327"/>
      <c r="N791" s="327"/>
      <c r="O791" s="327"/>
      <c r="P791" s="327"/>
      <c r="Q791" s="327"/>
      <c r="R791" s="327"/>
      <c r="S791" s="327"/>
      <c r="T791" s="327"/>
      <c r="U791" s="327"/>
      <c r="V791" s="327"/>
      <c r="W791" s="327"/>
      <c r="X791" s="327"/>
      <c r="Y791" s="327"/>
      <c r="Z791" s="327"/>
      <c r="AA791" s="327"/>
      <c r="AB791" s="327"/>
      <c r="AC791" s="327"/>
      <c r="AD791" s="327"/>
      <c r="AF791" s="327" t="s">
        <v>620</v>
      </c>
      <c r="AG791" s="327"/>
      <c r="AH791" s="327"/>
      <c r="AI791" s="327"/>
      <c r="AJ791" s="327"/>
      <c r="AK791" s="327"/>
      <c r="AL791" s="327"/>
      <c r="AM791" s="327"/>
      <c r="AN791" s="327"/>
      <c r="AO791" s="327"/>
      <c r="AP791" s="327"/>
      <c r="AQ791" s="327"/>
      <c r="AR791" s="327"/>
      <c r="AS791" s="327"/>
      <c r="AT791" s="327"/>
      <c r="AU791" s="327"/>
      <c r="AV791" s="327"/>
      <c r="AW791" s="327"/>
      <c r="AX791" s="327"/>
      <c r="AY791" s="327"/>
      <c r="AZ791" s="327"/>
      <c r="BA791" s="327"/>
      <c r="BB791" s="327"/>
      <c r="BC791" s="327"/>
      <c r="BD791" s="327"/>
      <c r="BE791" s="327"/>
      <c r="BF791" s="327"/>
      <c r="BG791" s="327"/>
      <c r="BH791" s="327"/>
      <c r="BI791" s="327"/>
      <c r="BJ791" s="327"/>
      <c r="BK791" s="327"/>
      <c r="BL791" s="327"/>
      <c r="BO791" s="309"/>
      <c r="BP791" s="309"/>
      <c r="BQ791" s="309"/>
      <c r="BR791" s="315"/>
      <c r="BS791" s="315"/>
      <c r="BT791" s="315"/>
    </row>
    <row r="792" spans="1:72" s="250" customFormat="1" ht="9" customHeight="1">
      <c r="A792" s="268"/>
      <c r="B792" s="327"/>
      <c r="C792" s="327"/>
      <c r="D792" s="327"/>
      <c r="E792" s="327"/>
      <c r="F792" s="327"/>
      <c r="G792" s="327"/>
      <c r="H792" s="327"/>
      <c r="I792" s="327"/>
      <c r="J792" s="327"/>
      <c r="K792" s="327"/>
      <c r="L792" s="327"/>
      <c r="M792" s="327"/>
      <c r="N792" s="327"/>
      <c r="O792" s="327"/>
      <c r="P792" s="327"/>
      <c r="Q792" s="327"/>
      <c r="R792" s="327"/>
      <c r="S792" s="327"/>
      <c r="T792" s="327"/>
      <c r="U792" s="327"/>
      <c r="V792" s="327"/>
      <c r="W792" s="327"/>
      <c r="X792" s="327"/>
      <c r="Y792" s="327"/>
      <c r="Z792" s="327"/>
      <c r="AA792" s="327"/>
      <c r="AB792" s="327"/>
      <c r="AC792" s="327"/>
      <c r="AD792" s="327"/>
      <c r="AF792" s="327"/>
      <c r="AG792" s="327"/>
      <c r="AH792" s="327"/>
      <c r="AI792" s="327"/>
      <c r="AJ792" s="327"/>
      <c r="AK792" s="327"/>
      <c r="AL792" s="327"/>
      <c r="AM792" s="327"/>
      <c r="AN792" s="327"/>
      <c r="AO792" s="327"/>
      <c r="AP792" s="327"/>
      <c r="AQ792" s="327"/>
      <c r="AR792" s="327"/>
      <c r="AS792" s="327"/>
      <c r="AT792" s="327"/>
      <c r="AU792" s="327"/>
      <c r="AV792" s="327"/>
      <c r="AW792" s="327"/>
      <c r="AX792" s="327"/>
      <c r="AY792" s="327"/>
      <c r="AZ792" s="327"/>
      <c r="BA792" s="327"/>
      <c r="BB792" s="327"/>
      <c r="BC792" s="327"/>
      <c r="BD792" s="327"/>
      <c r="BE792" s="327"/>
      <c r="BF792" s="327"/>
      <c r="BG792" s="327"/>
      <c r="BH792" s="327"/>
      <c r="BI792" s="327"/>
      <c r="BJ792" s="327"/>
      <c r="BK792" s="327"/>
      <c r="BL792" s="327"/>
      <c r="BO792" s="309" t="s">
        <v>599</v>
      </c>
      <c r="BP792" s="309"/>
      <c r="BQ792" s="309"/>
      <c r="BR792" s="315">
        <v>1030.8999888962096</v>
      </c>
      <c r="BS792" s="315"/>
      <c r="BT792" s="315"/>
    </row>
    <row r="793" spans="1:72" s="250" customFormat="1" ht="1.5" customHeight="1">
      <c r="A793" s="268"/>
      <c r="BO793" s="309"/>
      <c r="BP793" s="309"/>
      <c r="BQ793" s="309"/>
      <c r="BR793" s="315"/>
      <c r="BS793" s="315"/>
      <c r="BT793" s="315"/>
    </row>
    <row r="794" spans="1:72" s="250" customFormat="1" ht="1.5" customHeight="1">
      <c r="A794" s="268"/>
      <c r="BO794" s="316" t="s">
        <v>600</v>
      </c>
      <c r="BP794" s="316"/>
      <c r="BQ794" s="316"/>
      <c r="BR794" s="317">
        <v>0</v>
      </c>
      <c r="BS794" s="317"/>
      <c r="BT794" s="317"/>
    </row>
    <row r="795" spans="1:72" s="250" customFormat="1" ht="9" customHeight="1">
      <c r="A795" s="268"/>
      <c r="B795" s="328" t="s">
        <v>621</v>
      </c>
      <c r="C795" s="328"/>
      <c r="D795" s="328"/>
      <c r="E795" s="328"/>
      <c r="F795" s="332">
        <v>1.3404338196409813</v>
      </c>
      <c r="G795" s="332"/>
      <c r="H795" s="332"/>
      <c r="I795" s="332"/>
      <c r="O795" s="328" t="s">
        <v>622</v>
      </c>
      <c r="P795" s="328"/>
      <c r="Q795" s="328"/>
      <c r="R795" s="328"/>
      <c r="S795" s="328"/>
      <c r="T795" s="328"/>
      <c r="U795" s="328"/>
      <c r="V795" s="328"/>
      <c r="W795" s="333">
        <v>10.00108</v>
      </c>
      <c r="X795" s="333"/>
      <c r="Y795" s="333"/>
      <c r="Z795" s="333"/>
      <c r="AA795" s="333"/>
      <c r="AF795" s="328" t="s">
        <v>623</v>
      </c>
      <c r="AG795" s="328"/>
      <c r="AH795" s="328"/>
      <c r="AI795" s="328"/>
      <c r="AJ795" s="328"/>
      <c r="AK795" s="332">
        <v>-5.3359621664988337</v>
      </c>
      <c r="AL795" s="332"/>
      <c r="AM795" s="332"/>
      <c r="AN795" s="332"/>
      <c r="AO795" s="332"/>
      <c r="AU795" s="328" t="s">
        <v>622</v>
      </c>
      <c r="AV795" s="328"/>
      <c r="AW795" s="328"/>
      <c r="AX795" s="328"/>
      <c r="AY795" s="328"/>
      <c r="AZ795" s="328"/>
      <c r="BA795" s="328"/>
      <c r="BB795" s="328"/>
      <c r="BC795" s="333">
        <v>10.00108</v>
      </c>
      <c r="BD795" s="333"/>
      <c r="BE795" s="333"/>
      <c r="BF795" s="333"/>
      <c r="BG795" s="333"/>
      <c r="BH795" s="333"/>
      <c r="BO795" s="316"/>
      <c r="BP795" s="316"/>
      <c r="BQ795" s="316"/>
      <c r="BR795" s="317"/>
      <c r="BS795" s="317"/>
      <c r="BT795" s="317"/>
    </row>
    <row r="796" spans="1:72" s="250" customFormat="1" ht="9.75" customHeight="1">
      <c r="A796" s="268"/>
      <c r="B796" s="328" t="s">
        <v>624</v>
      </c>
      <c r="C796" s="328"/>
      <c r="D796" s="328"/>
      <c r="E796" s="328"/>
      <c r="F796" s="329">
        <v>13.590399999999999</v>
      </c>
      <c r="G796" s="329"/>
      <c r="H796" s="329"/>
      <c r="I796" s="329"/>
      <c r="O796" s="328" t="s">
        <v>625</v>
      </c>
      <c r="P796" s="328"/>
      <c r="Q796" s="328"/>
      <c r="R796" s="328"/>
      <c r="S796" s="328"/>
      <c r="T796" s="328"/>
      <c r="U796" s="328"/>
      <c r="V796" s="328"/>
      <c r="W796" s="339">
        <v>10.011101640663085</v>
      </c>
      <c r="X796" s="339"/>
      <c r="Y796" s="339"/>
      <c r="Z796" s="339"/>
      <c r="AA796" s="339"/>
      <c r="AF796" s="328" t="s">
        <v>624</v>
      </c>
      <c r="AG796" s="328"/>
      <c r="AH796" s="328"/>
      <c r="AI796" s="328"/>
      <c r="AJ796" s="328"/>
      <c r="AK796" s="329">
        <v>53.162299999999995</v>
      </c>
      <c r="AL796" s="329"/>
      <c r="AM796" s="329"/>
      <c r="AN796" s="329"/>
      <c r="AO796" s="329"/>
      <c r="AU796" s="328" t="s">
        <v>625</v>
      </c>
      <c r="AV796" s="328"/>
      <c r="AW796" s="328"/>
      <c r="AX796" s="328"/>
      <c r="AY796" s="328"/>
      <c r="AZ796" s="328"/>
      <c r="BA796" s="328"/>
      <c r="BB796" s="328"/>
      <c r="BC796" s="339">
        <v>10.011101640663085</v>
      </c>
      <c r="BD796" s="339"/>
      <c r="BE796" s="339"/>
      <c r="BF796" s="339"/>
      <c r="BG796" s="339"/>
      <c r="BH796" s="339"/>
    </row>
    <row r="797" spans="1:72" s="250" customFormat="1" ht="9" customHeight="1">
      <c r="A797" s="268"/>
      <c r="B797" s="328" t="s">
        <v>544</v>
      </c>
      <c r="C797" s="328"/>
      <c r="D797" s="328"/>
      <c r="E797" s="328"/>
      <c r="F797" s="310">
        <v>2.7516711561254174E-2</v>
      </c>
      <c r="G797" s="310"/>
      <c r="H797" s="310"/>
      <c r="I797" s="310"/>
      <c r="O797" s="328" t="s">
        <v>626</v>
      </c>
      <c r="P797" s="328"/>
      <c r="Q797" s="328"/>
      <c r="R797" s="328"/>
      <c r="S797" s="328"/>
      <c r="T797" s="328"/>
      <c r="U797" s="328"/>
      <c r="V797" s="328"/>
      <c r="W797" s="329">
        <v>12986.968696594238</v>
      </c>
      <c r="X797" s="329"/>
      <c r="Y797" s="329"/>
      <c r="Z797" s="329"/>
      <c r="AA797" s="329"/>
      <c r="AF797" s="328" t="s">
        <v>544</v>
      </c>
      <c r="AG797" s="328"/>
      <c r="AH797" s="328"/>
      <c r="AI797" s="328"/>
      <c r="AJ797" s="328"/>
      <c r="AK797" s="310">
        <v>8.2550156233164532E-3</v>
      </c>
      <c r="AL797" s="310"/>
      <c r="AM797" s="310"/>
      <c r="AN797" s="310"/>
      <c r="AO797" s="310"/>
      <c r="AU797" s="328" t="s">
        <v>626</v>
      </c>
      <c r="AV797" s="328"/>
      <c r="AW797" s="328"/>
      <c r="AX797" s="328"/>
      <c r="AY797" s="328"/>
      <c r="AZ797" s="328"/>
      <c r="BA797" s="328"/>
      <c r="BB797" s="328"/>
      <c r="BC797" s="329">
        <v>12986.968696594238</v>
      </c>
      <c r="BD797" s="329"/>
      <c r="BE797" s="329"/>
      <c r="BF797" s="329"/>
      <c r="BG797" s="329"/>
      <c r="BH797" s="329"/>
    </row>
    <row r="798" spans="1:72" s="250" customFormat="1" ht="9.75" customHeight="1">
      <c r="A798" s="268"/>
      <c r="B798" s="328" t="s">
        <v>336</v>
      </c>
      <c r="C798" s="328"/>
      <c r="D798" s="328"/>
      <c r="E798" s="328"/>
      <c r="F798" s="329">
        <v>4036.1600753987054</v>
      </c>
      <c r="G798" s="329"/>
      <c r="H798" s="329"/>
      <c r="I798" s="329"/>
      <c r="AF798" s="328" t="s">
        <v>627</v>
      </c>
      <c r="AG798" s="328"/>
      <c r="AH798" s="328"/>
      <c r="AI798" s="328"/>
      <c r="AJ798" s="328"/>
      <c r="AK798" s="329">
        <v>-304.23299819583735</v>
      </c>
      <c r="AL798" s="329"/>
      <c r="AM798" s="329"/>
      <c r="AN798" s="329"/>
      <c r="AO798" s="329"/>
    </row>
    <row r="799" spans="1:72" s="250" customFormat="1" ht="9" customHeight="1">
      <c r="A799" s="268"/>
      <c r="B799" s="328" t="s">
        <v>545</v>
      </c>
      <c r="C799" s="328"/>
      <c r="D799" s="328"/>
      <c r="E799" s="328"/>
      <c r="F799" s="329">
        <v>745.35274214712376</v>
      </c>
      <c r="G799" s="329"/>
      <c r="H799" s="329"/>
      <c r="I799" s="329"/>
      <c r="AF799" s="328" t="s">
        <v>628</v>
      </c>
      <c r="AG799" s="328"/>
      <c r="AH799" s="328"/>
      <c r="AI799" s="328"/>
      <c r="AJ799" s="328"/>
      <c r="AK799" s="329">
        <v>-187.23821828805123</v>
      </c>
      <c r="AL799" s="329"/>
      <c r="AM799" s="329"/>
      <c r="AN799" s="329"/>
      <c r="AO799" s="329"/>
    </row>
    <row r="800" spans="1:72" s="250" customFormat="1" ht="9.75" customHeight="1">
      <c r="A800" s="268"/>
      <c r="B800" s="328" t="s">
        <v>629</v>
      </c>
      <c r="C800" s="328"/>
      <c r="D800" s="328"/>
      <c r="E800" s="328"/>
      <c r="F800" s="332">
        <v>43.198616000000001</v>
      </c>
      <c r="G800" s="332"/>
      <c r="H800" s="332"/>
      <c r="AF800" s="328" t="s">
        <v>629</v>
      </c>
      <c r="AG800" s="328"/>
      <c r="AH800" s="328"/>
      <c r="AI800" s="328"/>
      <c r="AJ800" s="328"/>
      <c r="AK800" s="332">
        <v>16.749738000000001</v>
      </c>
      <c r="AL800" s="332"/>
      <c r="AM800" s="332"/>
      <c r="AN800" s="332"/>
    </row>
    <row r="801" spans="1:74" s="250" customFormat="1" ht="1.5" customHeight="1">
      <c r="A801" s="268"/>
    </row>
    <row r="802" spans="1:74" s="250" customFormat="1" ht="14.25" customHeight="1">
      <c r="A802" s="269">
        <v>10</v>
      </c>
      <c r="B802" s="342" t="s">
        <v>642</v>
      </c>
      <c r="C802" s="343"/>
      <c r="D802" s="343"/>
      <c r="E802" s="343"/>
      <c r="F802" s="343"/>
      <c r="G802" s="343"/>
      <c r="H802" s="343"/>
      <c r="I802" s="343"/>
      <c r="J802" s="343"/>
      <c r="K802" s="343"/>
      <c r="L802" s="343"/>
      <c r="M802" s="343"/>
      <c r="N802" s="343"/>
      <c r="O802" s="343"/>
      <c r="P802" s="343"/>
      <c r="Q802" s="343"/>
      <c r="R802" s="343"/>
      <c r="S802" s="343"/>
      <c r="T802" s="343"/>
      <c r="U802" s="343"/>
      <c r="V802" s="343"/>
      <c r="W802" s="343"/>
      <c r="X802" s="343"/>
      <c r="Y802" s="343"/>
      <c r="Z802" s="343"/>
      <c r="AA802" s="343"/>
      <c r="AB802" s="343"/>
      <c r="AC802" s="343"/>
      <c r="AD802" s="343"/>
      <c r="AE802" s="343"/>
      <c r="AF802" s="343"/>
      <c r="AG802" s="343"/>
      <c r="AH802" s="343"/>
      <c r="AI802" s="344"/>
      <c r="AJ802" s="344"/>
      <c r="AK802" s="344"/>
      <c r="AL802" s="344"/>
      <c r="AM802" s="344"/>
      <c r="AN802" s="344"/>
      <c r="AO802" s="344"/>
      <c r="AP802" s="344"/>
      <c r="AQ802" s="344"/>
      <c r="AR802" s="344"/>
      <c r="AS802" s="344"/>
      <c r="AT802" s="344"/>
      <c r="AU802" s="344"/>
      <c r="AV802" s="344"/>
      <c r="AW802" s="344"/>
      <c r="AX802" s="344"/>
      <c r="AY802" s="344"/>
      <c r="AZ802" s="344"/>
      <c r="BA802" s="344"/>
      <c r="BB802" s="344"/>
      <c r="BC802" s="344"/>
      <c r="BD802" s="344"/>
      <c r="BE802" s="344"/>
      <c r="BF802" s="344"/>
      <c r="BG802" s="344"/>
      <c r="BH802" s="344"/>
      <c r="BI802" s="344"/>
      <c r="BJ802" s="344"/>
      <c r="BK802" s="344"/>
      <c r="BL802" s="344"/>
      <c r="BM802" s="344"/>
      <c r="BN802" s="344"/>
      <c r="BO802" s="344"/>
      <c r="BP802" s="344"/>
      <c r="BQ802" s="344"/>
      <c r="BR802" s="344"/>
      <c r="BS802" s="344"/>
      <c r="BT802" s="344"/>
      <c r="BU802" s="344"/>
      <c r="BV802" s="344"/>
    </row>
    <row r="803" spans="1:74" s="250" customFormat="1" ht="14.25" customHeight="1">
      <c r="A803" s="268"/>
      <c r="B803" s="327" t="s">
        <v>564</v>
      </c>
      <c r="C803" s="327"/>
      <c r="D803" s="327"/>
      <c r="E803" s="327"/>
      <c r="F803" s="327"/>
      <c r="G803" s="327"/>
      <c r="H803" s="327"/>
      <c r="I803" s="327"/>
      <c r="J803" s="327"/>
      <c r="K803" s="327"/>
      <c r="L803" s="327"/>
      <c r="M803" s="327"/>
      <c r="N803" s="327"/>
      <c r="O803" s="327"/>
      <c r="P803" s="327"/>
      <c r="Q803" s="327"/>
      <c r="R803" s="327"/>
      <c r="S803" s="327"/>
      <c r="T803" s="327"/>
      <c r="U803" s="327"/>
      <c r="V803" s="327"/>
      <c r="W803" s="327"/>
      <c r="X803" s="327"/>
      <c r="Y803" s="327"/>
      <c r="Z803" s="327"/>
      <c r="AA803" s="327"/>
      <c r="AB803" s="327"/>
      <c r="AC803" s="327"/>
      <c r="AD803" s="327"/>
      <c r="AF803" s="327" t="s">
        <v>565</v>
      </c>
      <c r="AG803" s="327"/>
      <c r="AH803" s="327"/>
      <c r="AI803" s="327"/>
      <c r="AJ803" s="327"/>
      <c r="AK803" s="327"/>
      <c r="AL803" s="327"/>
      <c r="AM803" s="327"/>
      <c r="AN803" s="327"/>
      <c r="AO803" s="327"/>
      <c r="AP803" s="327"/>
      <c r="AQ803" s="327"/>
      <c r="AR803" s="327"/>
      <c r="AS803" s="327"/>
      <c r="AT803" s="327"/>
      <c r="AU803" s="327"/>
      <c r="AV803" s="327"/>
      <c r="AW803" s="327"/>
      <c r="AX803" s="327"/>
      <c r="AY803" s="327"/>
      <c r="AZ803" s="327"/>
      <c r="BA803" s="327"/>
      <c r="BB803" s="327"/>
      <c r="BC803" s="327"/>
      <c r="BD803" s="327"/>
      <c r="BE803" s="327"/>
      <c r="BF803" s="327"/>
      <c r="BG803" s="327"/>
      <c r="BH803" s="327"/>
      <c r="BI803" s="327"/>
      <c r="BJ803" s="327"/>
      <c r="BK803" s="327"/>
      <c r="BL803" s="327"/>
    </row>
    <row r="804" spans="1:74" s="250" customFormat="1" ht="9.75" customHeight="1">
      <c r="A804" s="268"/>
      <c r="C804" s="318" t="s">
        <v>566</v>
      </c>
      <c r="D804" s="318"/>
      <c r="E804" s="318"/>
      <c r="F804" s="318"/>
      <c r="G804" s="318"/>
      <c r="H804" s="318"/>
      <c r="I804" s="318"/>
      <c r="J804" s="318"/>
      <c r="N804" s="308" t="s">
        <v>643</v>
      </c>
      <c r="O804" s="308"/>
      <c r="P804" s="308"/>
      <c r="Q804" s="308"/>
      <c r="R804" s="308"/>
      <c r="S804" s="308"/>
      <c r="T804" s="308"/>
      <c r="U804" s="308"/>
      <c r="V804" s="308"/>
      <c r="W804" s="308"/>
      <c r="X804" s="308"/>
      <c r="Y804" s="308"/>
      <c r="Z804" s="308"/>
      <c r="AA804" s="308"/>
      <c r="AB804" s="308"/>
      <c r="AH804" s="318" t="s">
        <v>566</v>
      </c>
      <c r="AI804" s="318"/>
      <c r="AJ804" s="318"/>
      <c r="AK804" s="318"/>
      <c r="AL804" s="318"/>
      <c r="AM804" s="318"/>
      <c r="AN804" s="318"/>
      <c r="AO804" s="318"/>
      <c r="AP804" s="318"/>
      <c r="AT804" s="308" t="s">
        <v>568</v>
      </c>
      <c r="AU804" s="308"/>
      <c r="AV804" s="308"/>
      <c r="AW804" s="308"/>
      <c r="AX804" s="308"/>
      <c r="AY804" s="308"/>
      <c r="AZ804" s="308"/>
      <c r="BA804" s="308"/>
      <c r="BB804" s="308"/>
      <c r="BC804" s="308"/>
      <c r="BD804" s="308"/>
      <c r="BE804" s="308"/>
      <c r="BF804" s="308"/>
      <c r="BG804" s="308"/>
      <c r="BH804" s="308"/>
      <c r="BI804" s="308"/>
    </row>
    <row r="805" spans="1:74" s="250" customFormat="1" ht="7.5" customHeight="1">
      <c r="A805" s="268"/>
      <c r="C805" s="318" t="s">
        <v>569</v>
      </c>
      <c r="D805" s="318"/>
      <c r="E805" s="318"/>
      <c r="F805" s="318"/>
      <c r="G805" s="318" t="s">
        <v>570</v>
      </c>
      <c r="H805" s="318"/>
      <c r="I805" s="318"/>
      <c r="J805" s="318"/>
      <c r="N805" s="335">
        <v>89.709620000000001</v>
      </c>
      <c r="O805" s="335"/>
      <c r="P805" s="251" t="s">
        <v>60</v>
      </c>
      <c r="Q805" s="252" t="s">
        <v>571</v>
      </c>
      <c r="R805" s="307">
        <v>73.902379999999994</v>
      </c>
      <c r="S805" s="307"/>
      <c r="T805" s="318" t="s">
        <v>60</v>
      </c>
      <c r="U805" s="318"/>
      <c r="V805" s="318"/>
      <c r="W805" s="318"/>
      <c r="X805" s="252" t="s">
        <v>571</v>
      </c>
      <c r="Y805" s="253">
        <v>1.5037999999999999E-2</v>
      </c>
      <c r="Z805" s="318" t="s">
        <v>547</v>
      </c>
      <c r="AA805" s="318"/>
      <c r="AB805" s="318"/>
      <c r="AH805" s="318" t="s">
        <v>569</v>
      </c>
      <c r="AI805" s="318"/>
      <c r="AJ805" s="318"/>
      <c r="AK805" s="318"/>
      <c r="AL805" s="318" t="s">
        <v>570</v>
      </c>
      <c r="AM805" s="318"/>
      <c r="AN805" s="318"/>
      <c r="AO805" s="318"/>
      <c r="AP805" s="318"/>
      <c r="AT805" s="335">
        <v>21.500599999999999</v>
      </c>
      <c r="AU805" s="335"/>
      <c r="AV805" s="251" t="s">
        <v>60</v>
      </c>
      <c r="AW805" s="252" t="s">
        <v>571</v>
      </c>
      <c r="AX805" s="307">
        <v>16.1708</v>
      </c>
      <c r="AY805" s="307"/>
      <c r="AZ805" s="318" t="s">
        <v>60</v>
      </c>
      <c r="BA805" s="318"/>
      <c r="BB805" s="318"/>
      <c r="BC805" s="318"/>
      <c r="BD805" s="252" t="s">
        <v>571</v>
      </c>
      <c r="BE805" s="307">
        <v>7.9299999999999998E-4</v>
      </c>
      <c r="BF805" s="307"/>
      <c r="BG805" s="318" t="s">
        <v>547</v>
      </c>
      <c r="BH805" s="318"/>
      <c r="BI805" s="318"/>
    </row>
    <row r="806" spans="1:74" s="250" customFormat="1" ht="6" customHeight="1">
      <c r="A806" s="268"/>
      <c r="C806" s="318" t="s">
        <v>1</v>
      </c>
      <c r="D806" s="318"/>
      <c r="G806" s="318" t="s">
        <v>572</v>
      </c>
      <c r="H806" s="318"/>
      <c r="I806" s="318"/>
      <c r="J806" s="318"/>
      <c r="N806" s="330">
        <v>71.991680000000002</v>
      </c>
      <c r="O806" s="330"/>
      <c r="P806" s="318" t="s">
        <v>60</v>
      </c>
      <c r="Q806" s="319" t="s">
        <v>571</v>
      </c>
      <c r="R806" s="307">
        <v>54.8932</v>
      </c>
      <c r="S806" s="307"/>
      <c r="T806" s="318" t="s">
        <v>55</v>
      </c>
      <c r="U806" s="318"/>
      <c r="X806" s="319" t="s">
        <v>571</v>
      </c>
      <c r="Y806" s="307">
        <v>9.5110000000000004E-3</v>
      </c>
      <c r="Z806" s="318" t="s">
        <v>547</v>
      </c>
      <c r="AA806" s="318"/>
      <c r="AB806" s="318"/>
      <c r="AH806" s="318" t="s">
        <v>1</v>
      </c>
      <c r="AI806" s="318"/>
      <c r="AL806" s="318" t="s">
        <v>572</v>
      </c>
      <c r="AM806" s="318"/>
      <c r="AN806" s="318"/>
      <c r="AO806" s="318"/>
      <c r="AP806" s="318"/>
      <c r="AT806" s="330">
        <v>69.999799999999993</v>
      </c>
      <c r="AU806" s="330"/>
      <c r="AV806" s="318" t="s">
        <v>60</v>
      </c>
      <c r="AW806" s="319" t="s">
        <v>571</v>
      </c>
      <c r="AX806" s="307">
        <v>6.1269</v>
      </c>
      <c r="AY806" s="307"/>
      <c r="AZ806" s="318" t="s">
        <v>55</v>
      </c>
      <c r="BA806" s="318"/>
      <c r="BD806" s="319" t="s">
        <v>571</v>
      </c>
      <c r="BE806" s="307">
        <v>9.7900000000000005E-4</v>
      </c>
      <c r="BF806" s="307"/>
      <c r="BG806" s="318" t="s">
        <v>547</v>
      </c>
      <c r="BH806" s="318"/>
      <c r="BI806" s="318"/>
    </row>
    <row r="807" spans="1:74" s="250" customFormat="1" ht="2.25" customHeight="1">
      <c r="A807" s="268"/>
      <c r="C807" s="318"/>
      <c r="D807" s="318"/>
      <c r="G807" s="318"/>
      <c r="H807" s="318"/>
      <c r="I807" s="318"/>
      <c r="J807" s="318"/>
      <c r="N807" s="330"/>
      <c r="O807" s="330"/>
      <c r="P807" s="318"/>
      <c r="Q807" s="319"/>
      <c r="R807" s="307"/>
      <c r="S807" s="307"/>
      <c r="T807" s="318"/>
      <c r="U807" s="318"/>
      <c r="X807" s="319"/>
      <c r="Y807" s="307"/>
      <c r="Z807" s="318"/>
      <c r="AA807" s="318"/>
      <c r="AB807" s="318"/>
      <c r="AH807" s="318"/>
      <c r="AI807" s="318"/>
      <c r="AL807" s="318"/>
      <c r="AM807" s="318"/>
      <c r="AN807" s="318"/>
      <c r="AO807" s="318"/>
      <c r="AP807" s="318"/>
      <c r="AT807" s="330"/>
      <c r="AU807" s="330"/>
      <c r="AV807" s="318"/>
      <c r="AW807" s="319"/>
      <c r="AX807" s="307"/>
      <c r="AY807" s="307"/>
      <c r="AZ807" s="318"/>
      <c r="BA807" s="318"/>
      <c r="BD807" s="319"/>
      <c r="BE807" s="307"/>
      <c r="BF807" s="307"/>
      <c r="BG807" s="318"/>
      <c r="BH807" s="318"/>
      <c r="BI807" s="318"/>
      <c r="BN807" s="320" t="s">
        <v>573</v>
      </c>
      <c r="BO807" s="320"/>
      <c r="BP807" s="320"/>
      <c r="BQ807" s="320"/>
      <c r="BR807" s="320"/>
      <c r="BS807" s="320"/>
      <c r="BT807" s="320"/>
      <c r="BU807" s="320"/>
    </row>
    <row r="808" spans="1:74" s="250" customFormat="1" ht="0.75" customHeight="1">
      <c r="A808" s="268"/>
      <c r="C808" s="318" t="s">
        <v>574</v>
      </c>
      <c r="D808" s="318"/>
      <c r="E808" s="318"/>
      <c r="F808" s="318"/>
      <c r="G808" s="318"/>
      <c r="H808" s="318"/>
      <c r="I808" s="318"/>
      <c r="J808" s="318"/>
      <c r="K808" s="318"/>
      <c r="N808" s="338">
        <v>52.456099999999999</v>
      </c>
      <c r="O808" s="338"/>
      <c r="P808" s="318" t="s">
        <v>60</v>
      </c>
      <c r="Q808" s="318"/>
      <c r="R808" s="318"/>
      <c r="Z808" s="318"/>
      <c r="AA808" s="318"/>
      <c r="AB808" s="318"/>
      <c r="AH808" s="318" t="s">
        <v>574</v>
      </c>
      <c r="AI808" s="318"/>
      <c r="AJ808" s="318"/>
      <c r="AK808" s="318"/>
      <c r="AL808" s="318"/>
      <c r="AM808" s="318"/>
      <c r="AN808" s="318"/>
      <c r="AO808" s="318"/>
      <c r="AP808" s="318"/>
      <c r="AQ808" s="318"/>
      <c r="AT808" s="338">
        <v>92.977879999999999</v>
      </c>
      <c r="AU808" s="338"/>
      <c r="AV808" s="318" t="s">
        <v>60</v>
      </c>
      <c r="AW808" s="318"/>
      <c r="AX808" s="318"/>
      <c r="BG808" s="318"/>
      <c r="BH808" s="318"/>
      <c r="BI808" s="318"/>
      <c r="BN808" s="320"/>
      <c r="BO808" s="320"/>
      <c r="BP808" s="320"/>
      <c r="BQ808" s="320"/>
      <c r="BR808" s="320"/>
      <c r="BS808" s="320"/>
      <c r="BT808" s="320"/>
      <c r="BU808" s="320"/>
    </row>
    <row r="809" spans="1:74" s="250" customFormat="1" ht="6.75" customHeight="1">
      <c r="A809" s="268"/>
      <c r="C809" s="318"/>
      <c r="D809" s="318"/>
      <c r="E809" s="318"/>
      <c r="F809" s="318"/>
      <c r="G809" s="318"/>
      <c r="H809" s="318"/>
      <c r="I809" s="318"/>
      <c r="J809" s="318"/>
      <c r="K809" s="318"/>
      <c r="N809" s="338"/>
      <c r="O809" s="338"/>
      <c r="P809" s="318"/>
      <c r="Q809" s="318"/>
      <c r="R809" s="318"/>
      <c r="AH809" s="318"/>
      <c r="AI809" s="318"/>
      <c r="AJ809" s="318"/>
      <c r="AK809" s="318"/>
      <c r="AL809" s="318"/>
      <c r="AM809" s="318"/>
      <c r="AN809" s="318"/>
      <c r="AO809" s="318"/>
      <c r="AP809" s="318"/>
      <c r="AQ809" s="318"/>
      <c r="AT809" s="338"/>
      <c r="AU809" s="338"/>
      <c r="AV809" s="318"/>
      <c r="AW809" s="318"/>
      <c r="AX809" s="318"/>
      <c r="BN809" s="320"/>
      <c r="BO809" s="320"/>
      <c r="BP809" s="320"/>
      <c r="BQ809" s="320"/>
      <c r="BR809" s="320"/>
      <c r="BS809" s="320"/>
      <c r="BT809" s="320"/>
      <c r="BU809" s="320"/>
    </row>
    <row r="810" spans="1:74" s="250" customFormat="1" ht="1.5" customHeight="1">
      <c r="A810" s="268"/>
      <c r="BN810" s="320"/>
      <c r="BO810" s="320"/>
      <c r="BP810" s="320"/>
      <c r="BQ810" s="320"/>
      <c r="BR810" s="320"/>
      <c r="BS810" s="320"/>
      <c r="BT810" s="320"/>
      <c r="BU810" s="320"/>
    </row>
    <row r="811" spans="1:74" s="250" customFormat="1" ht="6.75" customHeight="1">
      <c r="A811" s="268"/>
      <c r="BN811" s="334" t="s">
        <v>575</v>
      </c>
      <c r="BO811" s="334"/>
      <c r="BP811" s="334"/>
      <c r="BQ811" s="334"/>
      <c r="BR811" s="334"/>
      <c r="BS811" s="337">
        <v>5411.2505356035153</v>
      </c>
      <c r="BT811" s="337"/>
      <c r="BU811" s="337"/>
    </row>
    <row r="812" spans="1:74" s="250" customFormat="1" ht="2.25" customHeight="1">
      <c r="A812" s="268"/>
      <c r="B812" s="331"/>
      <c r="C812" s="331"/>
      <c r="D812" s="331"/>
      <c r="E812" s="331"/>
      <c r="F812" s="331"/>
      <c r="G812" s="331"/>
      <c r="H812" s="331"/>
      <c r="I812" s="331"/>
      <c r="J812" s="331"/>
      <c r="K812" s="331"/>
      <c r="L812" s="331"/>
      <c r="M812" s="312" t="s">
        <v>576</v>
      </c>
      <c r="N812" s="312"/>
      <c r="O812" s="312"/>
      <c r="P812" s="312"/>
      <c r="AA812" s="313" t="s">
        <v>537</v>
      </c>
      <c r="AB812" s="313"/>
      <c r="AC812" s="313"/>
      <c r="AF812" s="331"/>
      <c r="AG812" s="331"/>
      <c r="AH812" s="331"/>
      <c r="AI812" s="331"/>
      <c r="AJ812" s="331"/>
      <c r="AK812" s="331"/>
      <c r="AL812" s="331"/>
      <c r="AM812" s="331"/>
      <c r="AN812" s="331"/>
      <c r="AO812" s="331"/>
      <c r="AP812" s="331"/>
      <c r="AQ812" s="331"/>
      <c r="AR812" s="331"/>
      <c r="AS812" s="312" t="s">
        <v>576</v>
      </c>
      <c r="AT812" s="312"/>
      <c r="AU812" s="312"/>
      <c r="AV812" s="312"/>
      <c r="BH812" s="313" t="s">
        <v>537</v>
      </c>
      <c r="BI812" s="313"/>
      <c r="BJ812" s="313"/>
      <c r="BK812" s="313"/>
      <c r="BN812" s="334"/>
      <c r="BO812" s="334"/>
      <c r="BP812" s="334"/>
      <c r="BQ812" s="334"/>
      <c r="BR812" s="334"/>
      <c r="BS812" s="337"/>
      <c r="BT812" s="337"/>
      <c r="BU812" s="337"/>
    </row>
    <row r="813" spans="1:74" s="250" customFormat="1" ht="6" customHeight="1">
      <c r="A813" s="268"/>
      <c r="B813" s="331"/>
      <c r="C813" s="331"/>
      <c r="D813" s="331"/>
      <c r="E813" s="331"/>
      <c r="F813" s="331"/>
      <c r="G813" s="331"/>
      <c r="H813" s="331"/>
      <c r="I813" s="331"/>
      <c r="J813" s="331"/>
      <c r="K813" s="331"/>
      <c r="L813" s="331"/>
      <c r="M813" s="312"/>
      <c r="N813" s="312"/>
      <c r="O813" s="312"/>
      <c r="P813" s="312"/>
      <c r="AA813" s="313"/>
      <c r="AB813" s="313"/>
      <c r="AC813" s="313"/>
      <c r="AF813" s="331"/>
      <c r="AG813" s="331"/>
      <c r="AH813" s="331"/>
      <c r="AI813" s="331"/>
      <c r="AJ813" s="331"/>
      <c r="AK813" s="331"/>
      <c r="AL813" s="331"/>
      <c r="AM813" s="331"/>
      <c r="AN813" s="331"/>
      <c r="AO813" s="331"/>
      <c r="AP813" s="331"/>
      <c r="AQ813" s="331"/>
      <c r="AR813" s="331"/>
      <c r="AS813" s="312"/>
      <c r="AT813" s="312"/>
      <c r="AU813" s="312"/>
      <c r="AV813" s="312"/>
      <c r="BH813" s="313"/>
      <c r="BI813" s="313"/>
      <c r="BJ813" s="313"/>
      <c r="BK813" s="313"/>
      <c r="BN813" s="334" t="s">
        <v>577</v>
      </c>
      <c r="BO813" s="334"/>
      <c r="BP813" s="334"/>
      <c r="BQ813" s="334"/>
      <c r="BR813" s="334"/>
      <c r="BS813" s="336">
        <v>25.000064174031301</v>
      </c>
      <c r="BT813" s="336"/>
      <c r="BU813" s="336"/>
    </row>
    <row r="814" spans="1:74" s="250" customFormat="1" ht="3" customHeight="1">
      <c r="A814" s="268"/>
      <c r="H814" s="312" t="s">
        <v>578</v>
      </c>
      <c r="I814" s="312"/>
      <c r="J814" s="312"/>
      <c r="K814" s="312"/>
      <c r="L814" s="312"/>
      <c r="M814" s="312" t="s">
        <v>579</v>
      </c>
      <c r="N814" s="312"/>
      <c r="O814" s="312"/>
      <c r="P814" s="312"/>
      <c r="AA814" s="313" t="s">
        <v>580</v>
      </c>
      <c r="AB814" s="313"/>
      <c r="AC814" s="313"/>
      <c r="AM814" s="312" t="s">
        <v>578</v>
      </c>
      <c r="AN814" s="312"/>
      <c r="AO814" s="312"/>
      <c r="AP814" s="312"/>
      <c r="AQ814" s="312"/>
      <c r="AR814" s="312"/>
      <c r="AS814" s="312" t="s">
        <v>579</v>
      </c>
      <c r="AT814" s="312"/>
      <c r="AU814" s="312"/>
      <c r="AV814" s="312"/>
      <c r="BH814" s="313" t="s">
        <v>580</v>
      </c>
      <c r="BI814" s="313"/>
      <c r="BJ814" s="313"/>
      <c r="BK814" s="313"/>
      <c r="BN814" s="334"/>
      <c r="BO814" s="334"/>
      <c r="BP814" s="334"/>
      <c r="BQ814" s="334"/>
      <c r="BR814" s="334"/>
      <c r="BS814" s="336"/>
      <c r="BT814" s="336"/>
      <c r="BU814" s="336"/>
    </row>
    <row r="815" spans="1:74" s="250" customFormat="1" ht="6" customHeight="1">
      <c r="A815" s="268"/>
      <c r="H815" s="312"/>
      <c r="I815" s="312"/>
      <c r="J815" s="312"/>
      <c r="K815" s="312"/>
      <c r="L815" s="312"/>
      <c r="M815" s="312"/>
      <c r="N815" s="312"/>
      <c r="O815" s="312"/>
      <c r="P815" s="312"/>
      <c r="AA815" s="313"/>
      <c r="AB815" s="313"/>
      <c r="AC815" s="313"/>
      <c r="AM815" s="312"/>
      <c r="AN815" s="312"/>
      <c r="AO815" s="312"/>
      <c r="AP815" s="312"/>
      <c r="AQ815" s="312"/>
      <c r="AR815" s="312"/>
      <c r="AS815" s="312"/>
      <c r="AT815" s="312"/>
      <c r="AU815" s="312"/>
      <c r="AV815" s="312"/>
      <c r="BH815" s="313"/>
      <c r="BI815" s="313"/>
      <c r="BJ815" s="313"/>
      <c r="BK815" s="313"/>
      <c r="BN815" s="334" t="s">
        <v>581</v>
      </c>
      <c r="BO815" s="334"/>
      <c r="BP815" s="334"/>
      <c r="BQ815" s="334"/>
      <c r="BR815" s="334"/>
      <c r="BS815" s="337">
        <v>0</v>
      </c>
      <c r="BT815" s="337"/>
      <c r="BU815" s="337"/>
    </row>
    <row r="816" spans="1:74" s="250" customFormat="1" ht="1.5" customHeight="1">
      <c r="A816" s="268"/>
      <c r="AA816" s="313"/>
      <c r="AB816" s="313"/>
      <c r="AC816" s="313"/>
      <c r="BH816" s="313"/>
      <c r="BI816" s="313"/>
      <c r="BJ816" s="313"/>
      <c r="BK816" s="313"/>
      <c r="BN816" s="334"/>
      <c r="BO816" s="334"/>
      <c r="BP816" s="334"/>
      <c r="BQ816" s="334"/>
      <c r="BR816" s="334"/>
      <c r="BS816" s="337"/>
      <c r="BT816" s="337"/>
      <c r="BU816" s="337"/>
    </row>
    <row r="817" spans="1:73" s="250" customFormat="1" ht="1.5" customHeight="1">
      <c r="A817" s="268"/>
      <c r="H817" s="312" t="s">
        <v>539</v>
      </c>
      <c r="I817" s="312"/>
      <c r="J817" s="312"/>
      <c r="K817" s="312"/>
      <c r="L817" s="312"/>
      <c r="M817" s="312" t="s">
        <v>539</v>
      </c>
      <c r="N817" s="312"/>
      <c r="O817" s="312"/>
      <c r="P817" s="312"/>
      <c r="Q817" s="312" t="s">
        <v>582</v>
      </c>
      <c r="R817" s="312"/>
      <c r="S817" s="312"/>
      <c r="T817" s="312"/>
      <c r="U817" s="312" t="s">
        <v>538</v>
      </c>
      <c r="V817" s="312"/>
      <c r="W817" s="312"/>
      <c r="X817" s="312"/>
      <c r="Y817" s="312"/>
      <c r="Z817" s="312"/>
      <c r="AA817" s="313" t="s">
        <v>538</v>
      </c>
      <c r="AB817" s="313"/>
      <c r="AC817" s="313"/>
      <c r="AM817" s="312" t="s">
        <v>539</v>
      </c>
      <c r="AN817" s="312"/>
      <c r="AO817" s="312"/>
      <c r="AP817" s="312"/>
      <c r="AQ817" s="312"/>
      <c r="AR817" s="312"/>
      <c r="AS817" s="312" t="s">
        <v>539</v>
      </c>
      <c r="AT817" s="312"/>
      <c r="AU817" s="312"/>
      <c r="AV817" s="312"/>
      <c r="AW817" s="312" t="s">
        <v>582</v>
      </c>
      <c r="AX817" s="312"/>
      <c r="AY817" s="312"/>
      <c r="AZ817" s="312"/>
      <c r="BA817" s="312" t="s">
        <v>538</v>
      </c>
      <c r="BB817" s="312"/>
      <c r="BC817" s="312"/>
      <c r="BD817" s="312"/>
      <c r="BE817" s="312"/>
      <c r="BF817" s="312"/>
      <c r="BG817" s="312"/>
      <c r="BH817" s="313" t="s">
        <v>538</v>
      </c>
      <c r="BI817" s="313"/>
      <c r="BJ817" s="313"/>
      <c r="BK817" s="313"/>
      <c r="BN817" s="334"/>
      <c r="BO817" s="334"/>
      <c r="BP817" s="334"/>
      <c r="BQ817" s="334"/>
      <c r="BR817" s="334"/>
      <c r="BS817" s="337"/>
      <c r="BT817" s="337"/>
      <c r="BU817" s="337"/>
    </row>
    <row r="818" spans="1:73" s="250" customFormat="1" ht="1.5" customHeight="1">
      <c r="A818" s="268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3"/>
      <c r="AB818" s="313"/>
      <c r="AC818" s="313"/>
      <c r="AM818" s="312"/>
      <c r="AN818" s="312"/>
      <c r="AO818" s="312"/>
      <c r="AP818" s="312"/>
      <c r="AQ818" s="312"/>
      <c r="AR818" s="312"/>
      <c r="AS818" s="312"/>
      <c r="AT818" s="312"/>
      <c r="AU818" s="312"/>
      <c r="AV818" s="312"/>
      <c r="AW818" s="312"/>
      <c r="AX818" s="312"/>
      <c r="AY818" s="312"/>
      <c r="AZ818" s="312"/>
      <c r="BA818" s="312"/>
      <c r="BB818" s="312"/>
      <c r="BC818" s="312"/>
      <c r="BD818" s="312"/>
      <c r="BE818" s="312"/>
      <c r="BF818" s="312"/>
      <c r="BG818" s="312"/>
      <c r="BH818" s="313"/>
      <c r="BI818" s="313"/>
      <c r="BJ818" s="313"/>
      <c r="BK818" s="313"/>
      <c r="BS818" s="337"/>
      <c r="BT818" s="337"/>
      <c r="BU818" s="337"/>
    </row>
    <row r="819" spans="1:73" s="250" customFormat="1" ht="6" customHeight="1">
      <c r="A819" s="268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3"/>
      <c r="AB819" s="313"/>
      <c r="AC819" s="313"/>
      <c r="AM819" s="312"/>
      <c r="AN819" s="312"/>
      <c r="AO819" s="312"/>
      <c r="AP819" s="312"/>
      <c r="AQ819" s="312"/>
      <c r="AR819" s="312"/>
      <c r="AS819" s="312"/>
      <c r="AT819" s="312"/>
      <c r="AU819" s="312"/>
      <c r="AV819" s="312"/>
      <c r="AW819" s="312"/>
      <c r="AX819" s="312"/>
      <c r="AY819" s="312"/>
      <c r="AZ819" s="312"/>
      <c r="BA819" s="312"/>
      <c r="BB819" s="312"/>
      <c r="BC819" s="312"/>
      <c r="BD819" s="312"/>
      <c r="BE819" s="312"/>
      <c r="BF819" s="312"/>
      <c r="BG819" s="312"/>
      <c r="BH819" s="313"/>
      <c r="BI819" s="313"/>
      <c r="BJ819" s="313"/>
      <c r="BK819" s="313"/>
      <c r="BN819" s="334" t="s">
        <v>583</v>
      </c>
      <c r="BO819" s="334"/>
      <c r="BP819" s="334"/>
      <c r="BQ819" s="334"/>
      <c r="BR819" s="334"/>
      <c r="BS819" s="337">
        <v>865.79974667578119</v>
      </c>
      <c r="BT819" s="337"/>
      <c r="BU819" s="337"/>
    </row>
    <row r="820" spans="1:73" s="250" customFormat="1" ht="1.5" customHeight="1">
      <c r="A820" s="268"/>
      <c r="H820" s="312"/>
      <c r="I820" s="312"/>
      <c r="J820" s="312"/>
      <c r="K820" s="312"/>
      <c r="L820" s="312"/>
      <c r="AM820" s="312"/>
      <c r="AN820" s="312"/>
      <c r="AO820" s="312"/>
      <c r="AP820" s="312"/>
      <c r="AQ820" s="312"/>
      <c r="AR820" s="312"/>
      <c r="BN820" s="334"/>
      <c r="BO820" s="334"/>
      <c r="BP820" s="334"/>
      <c r="BQ820" s="334"/>
      <c r="BR820" s="334"/>
      <c r="BS820" s="337"/>
      <c r="BT820" s="337"/>
      <c r="BU820" s="337"/>
    </row>
    <row r="821" spans="1:73" s="250" customFormat="1" ht="0.75" customHeight="1">
      <c r="A821" s="268"/>
      <c r="H821" s="312" t="s">
        <v>584</v>
      </c>
      <c r="I821" s="312"/>
      <c r="J821" s="312"/>
      <c r="K821" s="312"/>
      <c r="L821" s="312"/>
      <c r="M821" s="312" t="s">
        <v>584</v>
      </c>
      <c r="N821" s="312"/>
      <c r="O821" s="312"/>
      <c r="P821" s="312"/>
      <c r="Q821" s="312" t="s">
        <v>584</v>
      </c>
      <c r="R821" s="312"/>
      <c r="S821" s="312"/>
      <c r="T821" s="312"/>
      <c r="U821" s="312" t="s">
        <v>584</v>
      </c>
      <c r="V821" s="312"/>
      <c r="W821" s="312"/>
      <c r="X821" s="312"/>
      <c r="Y821" s="312"/>
      <c r="Z821" s="312"/>
      <c r="AA821" s="313" t="s">
        <v>540</v>
      </c>
      <c r="AB821" s="313"/>
      <c r="AC821" s="313"/>
      <c r="AM821" s="312" t="s">
        <v>584</v>
      </c>
      <c r="AN821" s="312"/>
      <c r="AO821" s="312"/>
      <c r="AP821" s="312"/>
      <c r="AQ821" s="312"/>
      <c r="AR821" s="312"/>
      <c r="AS821" s="312" t="s">
        <v>584</v>
      </c>
      <c r="AT821" s="312"/>
      <c r="AU821" s="312"/>
      <c r="AV821" s="312"/>
      <c r="AW821" s="312" t="s">
        <v>584</v>
      </c>
      <c r="AX821" s="312"/>
      <c r="AY821" s="312"/>
      <c r="AZ821" s="312"/>
      <c r="BA821" s="312" t="s">
        <v>584</v>
      </c>
      <c r="BB821" s="312"/>
      <c r="BC821" s="312"/>
      <c r="BD821" s="312"/>
      <c r="BE821" s="312"/>
      <c r="BF821" s="312"/>
      <c r="BG821" s="312"/>
      <c r="BH821" s="313" t="s">
        <v>540</v>
      </c>
      <c r="BI821" s="313"/>
      <c r="BJ821" s="313"/>
      <c r="BK821" s="313"/>
      <c r="BN821" s="334"/>
      <c r="BO821" s="334"/>
      <c r="BP821" s="334"/>
      <c r="BQ821" s="334"/>
      <c r="BR821" s="334"/>
      <c r="BS821" s="337"/>
      <c r="BT821" s="337"/>
      <c r="BU821" s="337"/>
    </row>
    <row r="822" spans="1:73" s="250" customFormat="1" ht="8.25" customHeight="1">
      <c r="A822" s="268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3"/>
      <c r="AB822" s="313"/>
      <c r="AC822" s="313"/>
      <c r="AM822" s="312"/>
      <c r="AN822" s="312"/>
      <c r="AO822" s="312"/>
      <c r="AP822" s="312"/>
      <c r="AQ822" s="312"/>
      <c r="AR822" s="312"/>
      <c r="AS822" s="312"/>
      <c r="AT822" s="312"/>
      <c r="AU822" s="312"/>
      <c r="AV822" s="312"/>
      <c r="AW822" s="312"/>
      <c r="AX822" s="312"/>
      <c r="AY822" s="312"/>
      <c r="AZ822" s="312"/>
      <c r="BA822" s="312"/>
      <c r="BB822" s="312"/>
      <c r="BC822" s="312"/>
      <c r="BD822" s="312"/>
      <c r="BE822" s="312"/>
      <c r="BF822" s="312"/>
      <c r="BG822" s="312"/>
      <c r="BH822" s="313"/>
      <c r="BI822" s="313"/>
      <c r="BJ822" s="313"/>
      <c r="BK822" s="313"/>
      <c r="BN822" s="314" t="s">
        <v>585</v>
      </c>
      <c r="BO822" s="314"/>
      <c r="BP822" s="314"/>
      <c r="BQ822" s="314"/>
      <c r="BR822" s="314"/>
      <c r="BS822" s="314"/>
      <c r="BT822" s="340">
        <v>735.41059279066019</v>
      </c>
      <c r="BU822" s="340"/>
    </row>
    <row r="823" spans="1:73" s="250" customFormat="1" ht="0.75" customHeight="1">
      <c r="A823" s="268"/>
      <c r="B823" s="308" t="s">
        <v>548</v>
      </c>
      <c r="C823" s="308"/>
      <c r="D823" s="308"/>
      <c r="E823" s="308"/>
      <c r="F823" s="308"/>
      <c r="G823" s="308"/>
      <c r="H823" s="306">
        <v>0</v>
      </c>
      <c r="I823" s="306"/>
      <c r="J823" s="306"/>
      <c r="K823" s="306"/>
      <c r="L823" s="306"/>
      <c r="M823" s="306">
        <v>2642.7049889940322</v>
      </c>
      <c r="N823" s="306"/>
      <c r="O823" s="306"/>
      <c r="P823" s="306"/>
      <c r="Q823" s="306">
        <v>0</v>
      </c>
      <c r="R823" s="306"/>
      <c r="S823" s="306"/>
      <c r="T823" s="306"/>
      <c r="U823" s="306">
        <v>2642.7049889940322</v>
      </c>
      <c r="V823" s="306"/>
      <c r="W823" s="306"/>
      <c r="X823" s="306"/>
      <c r="Y823" s="306"/>
      <c r="Z823" s="306"/>
      <c r="AA823" s="311">
        <v>9.2732975812139902</v>
      </c>
      <c r="AB823" s="311"/>
      <c r="AC823" s="311"/>
      <c r="AF823" s="308" t="s">
        <v>548</v>
      </c>
      <c r="AG823" s="308"/>
      <c r="AH823" s="308"/>
      <c r="AI823" s="308"/>
      <c r="AJ823" s="308"/>
      <c r="AK823" s="308"/>
      <c r="AL823" s="308"/>
      <c r="AM823" s="306">
        <v>0</v>
      </c>
      <c r="AN823" s="306"/>
      <c r="AO823" s="306"/>
      <c r="AP823" s="306"/>
      <c r="AQ823" s="306"/>
      <c r="AR823" s="306"/>
      <c r="AS823" s="306">
        <v>-1688.9572311918998</v>
      </c>
      <c r="AT823" s="306"/>
      <c r="AU823" s="306"/>
      <c r="AV823" s="306"/>
      <c r="AW823" s="306">
        <v>0</v>
      </c>
      <c r="AX823" s="306"/>
      <c r="AY823" s="306"/>
      <c r="AZ823" s="306"/>
      <c r="BA823" s="306">
        <v>-1688.9572311918998</v>
      </c>
      <c r="BB823" s="306"/>
      <c r="BC823" s="306"/>
      <c r="BD823" s="306"/>
      <c r="BE823" s="306"/>
      <c r="BF823" s="306"/>
      <c r="BG823" s="306"/>
      <c r="BH823" s="311">
        <v>37.644490748876201</v>
      </c>
      <c r="BI823" s="311"/>
      <c r="BJ823" s="311"/>
      <c r="BK823" s="311"/>
      <c r="BN823" s="314"/>
      <c r="BO823" s="314"/>
      <c r="BP823" s="314"/>
      <c r="BQ823" s="314"/>
      <c r="BR823" s="314"/>
      <c r="BS823" s="314"/>
      <c r="BT823" s="340"/>
      <c r="BU823" s="340"/>
    </row>
    <row r="824" spans="1:73" s="250" customFormat="1" ht="6.75" customHeight="1">
      <c r="A824" s="268"/>
      <c r="B824" s="308"/>
      <c r="C824" s="308"/>
      <c r="D824" s="308"/>
      <c r="E824" s="308"/>
      <c r="F824" s="308"/>
      <c r="G824" s="308"/>
      <c r="H824" s="306"/>
      <c r="I824" s="306"/>
      <c r="J824" s="306"/>
      <c r="K824" s="306"/>
      <c r="L824" s="306"/>
      <c r="M824" s="306"/>
      <c r="N824" s="306"/>
      <c r="O824" s="306"/>
      <c r="P824" s="306"/>
      <c r="Q824" s="306"/>
      <c r="R824" s="306"/>
      <c r="S824" s="306"/>
      <c r="T824" s="306"/>
      <c r="U824" s="306"/>
      <c r="V824" s="306"/>
      <c r="W824" s="306"/>
      <c r="X824" s="306"/>
      <c r="Y824" s="306"/>
      <c r="Z824" s="306"/>
      <c r="AA824" s="311"/>
      <c r="AB824" s="311"/>
      <c r="AC824" s="311"/>
      <c r="AF824" s="308"/>
      <c r="AG824" s="308"/>
      <c r="AH824" s="308"/>
      <c r="AI824" s="308"/>
      <c r="AJ824" s="308"/>
      <c r="AK824" s="308"/>
      <c r="AL824" s="308"/>
      <c r="AM824" s="306"/>
      <c r="AN824" s="306"/>
      <c r="AO824" s="306"/>
      <c r="AP824" s="306"/>
      <c r="AQ824" s="306"/>
      <c r="AR824" s="306"/>
      <c r="AS824" s="306"/>
      <c r="AT824" s="306"/>
      <c r="AU824" s="306"/>
      <c r="AV824" s="306"/>
      <c r="AW824" s="306"/>
      <c r="AX824" s="306"/>
      <c r="AY824" s="306"/>
      <c r="AZ824" s="306"/>
      <c r="BA824" s="306"/>
      <c r="BB824" s="306"/>
      <c r="BC824" s="306"/>
      <c r="BD824" s="306"/>
      <c r="BE824" s="306"/>
      <c r="BF824" s="306"/>
      <c r="BG824" s="306"/>
      <c r="BH824" s="311"/>
      <c r="BI824" s="311"/>
      <c r="BJ824" s="311"/>
      <c r="BK824" s="311"/>
      <c r="BN824" s="314" t="s">
        <v>586</v>
      </c>
      <c r="BO824" s="314"/>
      <c r="BP824" s="314"/>
      <c r="BQ824" s="314"/>
      <c r="BR824" s="314"/>
      <c r="BS824" s="314"/>
      <c r="BT824" s="341">
        <v>25.000064174031301</v>
      </c>
      <c r="BU824" s="341"/>
    </row>
    <row r="825" spans="1:73" s="250" customFormat="1" ht="2.25" customHeight="1">
      <c r="A825" s="268"/>
      <c r="B825" s="308" t="s">
        <v>587</v>
      </c>
      <c r="C825" s="308"/>
      <c r="D825" s="308"/>
      <c r="E825" s="308"/>
      <c r="F825" s="308"/>
      <c r="G825" s="308"/>
      <c r="H825" s="306">
        <v>0</v>
      </c>
      <c r="I825" s="306"/>
      <c r="J825" s="306"/>
      <c r="K825" s="306"/>
      <c r="L825" s="306"/>
      <c r="M825" s="306">
        <v>0</v>
      </c>
      <c r="N825" s="306"/>
      <c r="O825" s="306"/>
      <c r="P825" s="306"/>
      <c r="Q825" s="306">
        <v>0</v>
      </c>
      <c r="R825" s="306"/>
      <c r="S825" s="306"/>
      <c r="T825" s="306"/>
      <c r="U825" s="306">
        <v>0</v>
      </c>
      <c r="V825" s="306"/>
      <c r="W825" s="306"/>
      <c r="X825" s="306"/>
      <c r="Y825" s="306"/>
      <c r="Z825" s="306"/>
      <c r="AA825" s="311">
        <v>0</v>
      </c>
      <c r="AB825" s="311"/>
      <c r="AC825" s="311"/>
      <c r="AF825" s="308" t="s">
        <v>587</v>
      </c>
      <c r="AG825" s="308"/>
      <c r="AH825" s="308"/>
      <c r="AI825" s="308"/>
      <c r="AJ825" s="308"/>
      <c r="AK825" s="308"/>
      <c r="AL825" s="308"/>
      <c r="AM825" s="306">
        <v>0</v>
      </c>
      <c r="AN825" s="306"/>
      <c r="AO825" s="306"/>
      <c r="AP825" s="306"/>
      <c r="AQ825" s="306"/>
      <c r="AR825" s="306"/>
      <c r="AS825" s="306">
        <v>0</v>
      </c>
      <c r="AT825" s="306"/>
      <c r="AU825" s="306"/>
      <c r="AV825" s="306"/>
      <c r="AW825" s="306">
        <v>0</v>
      </c>
      <c r="AX825" s="306"/>
      <c r="AY825" s="306"/>
      <c r="AZ825" s="306"/>
      <c r="BA825" s="306">
        <v>0</v>
      </c>
      <c r="BB825" s="306"/>
      <c r="BC825" s="306"/>
      <c r="BD825" s="306"/>
      <c r="BE825" s="306"/>
      <c r="BF825" s="306"/>
      <c r="BG825" s="306"/>
      <c r="BH825" s="311">
        <v>0</v>
      </c>
      <c r="BI825" s="311"/>
      <c r="BJ825" s="311"/>
      <c r="BK825" s="311"/>
      <c r="BN825" s="314"/>
      <c r="BO825" s="314"/>
      <c r="BP825" s="314"/>
      <c r="BQ825" s="314"/>
      <c r="BR825" s="314"/>
      <c r="BS825" s="314"/>
      <c r="BT825" s="341"/>
      <c r="BU825" s="341"/>
    </row>
    <row r="826" spans="1:73" s="250" customFormat="1" ht="6" customHeight="1">
      <c r="A826" s="268"/>
      <c r="B826" s="308"/>
      <c r="C826" s="308"/>
      <c r="D826" s="308"/>
      <c r="E826" s="308"/>
      <c r="F826" s="308"/>
      <c r="G826" s="308"/>
      <c r="H826" s="306"/>
      <c r="I826" s="306"/>
      <c r="J826" s="306"/>
      <c r="K826" s="306"/>
      <c r="L826" s="306"/>
      <c r="M826" s="306"/>
      <c r="N826" s="306"/>
      <c r="O826" s="306"/>
      <c r="P826" s="306"/>
      <c r="Q826" s="306"/>
      <c r="R826" s="306"/>
      <c r="S826" s="306"/>
      <c r="T826" s="306"/>
      <c r="U826" s="306"/>
      <c r="V826" s="306"/>
      <c r="W826" s="306"/>
      <c r="X826" s="306"/>
      <c r="Y826" s="306"/>
      <c r="Z826" s="306"/>
      <c r="AA826" s="311"/>
      <c r="AB826" s="311"/>
      <c r="AC826" s="311"/>
      <c r="AF826" s="308"/>
      <c r="AG826" s="308"/>
      <c r="AH826" s="308"/>
      <c r="AI826" s="308"/>
      <c r="AJ826" s="308"/>
      <c r="AK826" s="308"/>
      <c r="AL826" s="308"/>
      <c r="AM826" s="306"/>
      <c r="AN826" s="306"/>
      <c r="AO826" s="306"/>
      <c r="AP826" s="306"/>
      <c r="AQ826" s="306"/>
      <c r="AR826" s="306"/>
      <c r="AS826" s="306"/>
      <c r="AT826" s="306"/>
      <c r="AU826" s="306"/>
      <c r="AV826" s="306"/>
      <c r="AW826" s="306"/>
      <c r="AX826" s="306"/>
      <c r="AY826" s="306"/>
      <c r="AZ826" s="306"/>
      <c r="BA826" s="306"/>
      <c r="BB826" s="306"/>
      <c r="BC826" s="306"/>
      <c r="BD826" s="306"/>
      <c r="BE826" s="306"/>
      <c r="BF826" s="306"/>
      <c r="BG826" s="306"/>
      <c r="BH826" s="311"/>
      <c r="BI826" s="311"/>
      <c r="BJ826" s="311"/>
      <c r="BK826" s="311"/>
      <c r="BN826" s="334" t="s">
        <v>588</v>
      </c>
      <c r="BO826" s="334"/>
      <c r="BP826" s="334"/>
      <c r="BQ826" s="334"/>
      <c r="BR826" s="334"/>
      <c r="BS826" s="337">
        <v>16.219169062964937</v>
      </c>
      <c r="BT826" s="337"/>
      <c r="BU826" s="337"/>
    </row>
    <row r="827" spans="1:73" s="250" customFormat="1" ht="2.25" customHeight="1">
      <c r="A827" s="268"/>
      <c r="B827" s="308" t="s">
        <v>546</v>
      </c>
      <c r="C827" s="308"/>
      <c r="D827" s="308"/>
      <c r="E827" s="308"/>
      <c r="F827" s="308"/>
      <c r="G827" s="308"/>
      <c r="H827" s="306">
        <v>0</v>
      </c>
      <c r="I827" s="306"/>
      <c r="J827" s="306"/>
      <c r="K827" s="306"/>
      <c r="L827" s="306"/>
      <c r="M827" s="306">
        <v>0</v>
      </c>
      <c r="N827" s="306"/>
      <c r="O827" s="306"/>
      <c r="P827" s="306"/>
      <c r="Q827" s="306">
        <v>0</v>
      </c>
      <c r="R827" s="306"/>
      <c r="S827" s="306"/>
      <c r="T827" s="306"/>
      <c r="U827" s="306">
        <v>0</v>
      </c>
      <c r="V827" s="306"/>
      <c r="W827" s="306"/>
      <c r="X827" s="306"/>
      <c r="Y827" s="306"/>
      <c r="Z827" s="306"/>
      <c r="AA827" s="311">
        <v>0</v>
      </c>
      <c r="AB827" s="311"/>
      <c r="AC827" s="311"/>
      <c r="AF827" s="308" t="s">
        <v>546</v>
      </c>
      <c r="AG827" s="308"/>
      <c r="AH827" s="308"/>
      <c r="AI827" s="308"/>
      <c r="AJ827" s="308"/>
      <c r="AK827" s="308"/>
      <c r="AL827" s="308"/>
      <c r="AM827" s="306">
        <v>0</v>
      </c>
      <c r="AN827" s="306"/>
      <c r="AO827" s="306"/>
      <c r="AP827" s="306"/>
      <c r="AQ827" s="306"/>
      <c r="AR827" s="306"/>
      <c r="AS827" s="306">
        <v>0</v>
      </c>
      <c r="AT827" s="306"/>
      <c r="AU827" s="306"/>
      <c r="AV827" s="306"/>
      <c r="AW827" s="306">
        <v>0</v>
      </c>
      <c r="AX827" s="306"/>
      <c r="AY827" s="306"/>
      <c r="AZ827" s="306"/>
      <c r="BA827" s="306">
        <v>0</v>
      </c>
      <c r="BB827" s="306"/>
      <c r="BC827" s="306"/>
      <c r="BD827" s="306"/>
      <c r="BE827" s="306"/>
      <c r="BF827" s="306"/>
      <c r="BG827" s="306"/>
      <c r="BH827" s="311">
        <v>0</v>
      </c>
      <c r="BI827" s="311"/>
      <c r="BJ827" s="311"/>
      <c r="BK827" s="311"/>
      <c r="BN827" s="334"/>
      <c r="BO827" s="334"/>
      <c r="BP827" s="334"/>
      <c r="BQ827" s="334"/>
      <c r="BR827" s="334"/>
      <c r="BS827" s="337"/>
      <c r="BT827" s="337"/>
      <c r="BU827" s="337"/>
    </row>
    <row r="828" spans="1:73" s="250" customFormat="1" ht="5.25" customHeight="1">
      <c r="A828" s="268"/>
      <c r="B828" s="308"/>
      <c r="C828" s="308"/>
      <c r="D828" s="308"/>
      <c r="E828" s="308"/>
      <c r="F828" s="308"/>
      <c r="G828" s="308"/>
      <c r="H828" s="306"/>
      <c r="I828" s="306"/>
      <c r="J828" s="306"/>
      <c r="K828" s="306"/>
      <c r="L828" s="306"/>
      <c r="M828" s="306"/>
      <c r="N828" s="306"/>
      <c r="O828" s="306"/>
      <c r="P828" s="306"/>
      <c r="Q828" s="306"/>
      <c r="R828" s="306"/>
      <c r="S828" s="306"/>
      <c r="T828" s="306"/>
      <c r="U828" s="306"/>
      <c r="V828" s="306"/>
      <c r="W828" s="306"/>
      <c r="X828" s="306"/>
      <c r="Y828" s="306"/>
      <c r="Z828" s="306"/>
      <c r="AA828" s="311"/>
      <c r="AB828" s="311"/>
      <c r="AC828" s="311"/>
      <c r="AF828" s="308"/>
      <c r="AG828" s="308"/>
      <c r="AH828" s="308"/>
      <c r="AI828" s="308"/>
      <c r="AJ828" s="308"/>
      <c r="AK828" s="308"/>
      <c r="AL828" s="308"/>
      <c r="AM828" s="306"/>
      <c r="AN828" s="306"/>
      <c r="AO828" s="306"/>
      <c r="AP828" s="306"/>
      <c r="AQ828" s="306"/>
      <c r="AR828" s="306"/>
      <c r="AS828" s="306"/>
      <c r="AT828" s="306"/>
      <c r="AU828" s="306"/>
      <c r="AV828" s="306"/>
      <c r="AW828" s="306"/>
      <c r="AX828" s="306"/>
      <c r="AY828" s="306"/>
      <c r="AZ828" s="306"/>
      <c r="BA828" s="306"/>
      <c r="BB828" s="306"/>
      <c r="BC828" s="306"/>
      <c r="BD828" s="306"/>
      <c r="BE828" s="306"/>
      <c r="BF828" s="306"/>
      <c r="BG828" s="306"/>
      <c r="BH828" s="311"/>
      <c r="BI828" s="311"/>
      <c r="BJ828" s="311"/>
      <c r="BK828" s="311"/>
      <c r="BN828" s="334" t="s">
        <v>589</v>
      </c>
      <c r="BO828" s="334"/>
      <c r="BP828" s="334"/>
      <c r="BQ828" s="334"/>
      <c r="BR828" s="334"/>
      <c r="BS828" s="337">
        <v>30.000007831387101</v>
      </c>
      <c r="BT828" s="337"/>
      <c r="BU828" s="337"/>
    </row>
    <row r="829" spans="1:73" s="250" customFormat="1" ht="3.75" customHeight="1">
      <c r="A829" s="268"/>
      <c r="B829" s="308" t="s">
        <v>590</v>
      </c>
      <c r="C829" s="308"/>
      <c r="D829" s="308"/>
      <c r="E829" s="308"/>
      <c r="F829" s="308"/>
      <c r="G829" s="308"/>
      <c r="H829" s="306">
        <v>0</v>
      </c>
      <c r="I829" s="306"/>
      <c r="J829" s="306"/>
      <c r="K829" s="306"/>
      <c r="L829" s="306"/>
      <c r="M829" s="306">
        <v>0</v>
      </c>
      <c r="N829" s="306"/>
      <c r="O829" s="306"/>
      <c r="P829" s="306"/>
      <c r="Q829" s="306">
        <v>0</v>
      </c>
      <c r="R829" s="306"/>
      <c r="S829" s="306"/>
      <c r="T829" s="306"/>
      <c r="U829" s="306">
        <v>0</v>
      </c>
      <c r="V829" s="306"/>
      <c r="W829" s="306"/>
      <c r="X829" s="306"/>
      <c r="Y829" s="306"/>
      <c r="Z829" s="306"/>
      <c r="AA829" s="311">
        <v>0</v>
      </c>
      <c r="AB829" s="311"/>
      <c r="AC829" s="311"/>
      <c r="AF829" s="308" t="s">
        <v>590</v>
      </c>
      <c r="AG829" s="308"/>
      <c r="AH829" s="308"/>
      <c r="AI829" s="308"/>
      <c r="AJ829" s="308"/>
      <c r="AK829" s="308"/>
      <c r="AL829" s="308"/>
      <c r="AM829" s="306">
        <v>0</v>
      </c>
      <c r="AN829" s="306"/>
      <c r="AO829" s="306"/>
      <c r="AP829" s="306"/>
      <c r="AQ829" s="306"/>
      <c r="AR829" s="306"/>
      <c r="AS829" s="306">
        <v>0</v>
      </c>
      <c r="AT829" s="306"/>
      <c r="AU829" s="306"/>
      <c r="AV829" s="306"/>
      <c r="AW829" s="306">
        <v>0</v>
      </c>
      <c r="AX829" s="306"/>
      <c r="AY829" s="306"/>
      <c r="AZ829" s="306"/>
      <c r="BA829" s="306">
        <v>0</v>
      </c>
      <c r="BB829" s="306"/>
      <c r="BC829" s="306"/>
      <c r="BD829" s="306"/>
      <c r="BE829" s="306"/>
      <c r="BF829" s="306"/>
      <c r="BG829" s="306"/>
      <c r="BH829" s="311">
        <v>0</v>
      </c>
      <c r="BI829" s="311"/>
      <c r="BJ829" s="311"/>
      <c r="BK829" s="311"/>
      <c r="BN829" s="334"/>
      <c r="BO829" s="334"/>
      <c r="BP829" s="334"/>
      <c r="BQ829" s="334"/>
      <c r="BR829" s="334"/>
      <c r="BS829" s="337"/>
      <c r="BT829" s="337"/>
      <c r="BU829" s="337"/>
    </row>
    <row r="830" spans="1:73" s="250" customFormat="1" ht="4.5" customHeight="1">
      <c r="A830" s="268"/>
      <c r="B830" s="308"/>
      <c r="C830" s="308"/>
      <c r="D830" s="308"/>
      <c r="E830" s="308"/>
      <c r="F830" s="308"/>
      <c r="G830" s="308"/>
      <c r="H830" s="306"/>
      <c r="I830" s="306"/>
      <c r="J830" s="306"/>
      <c r="K830" s="306"/>
      <c r="L830" s="306"/>
      <c r="M830" s="306"/>
      <c r="N830" s="306"/>
      <c r="O830" s="306"/>
      <c r="P830" s="306"/>
      <c r="Q830" s="306"/>
      <c r="R830" s="306"/>
      <c r="S830" s="306"/>
      <c r="T830" s="306"/>
      <c r="U830" s="306"/>
      <c r="V830" s="306"/>
      <c r="W830" s="306"/>
      <c r="X830" s="306"/>
      <c r="Y830" s="306"/>
      <c r="Z830" s="306"/>
      <c r="AA830" s="311"/>
      <c r="AB830" s="311"/>
      <c r="AC830" s="311"/>
      <c r="AF830" s="308"/>
      <c r="AG830" s="308"/>
      <c r="AH830" s="308"/>
      <c r="AI830" s="308"/>
      <c r="AJ830" s="308"/>
      <c r="AK830" s="308"/>
      <c r="AL830" s="308"/>
      <c r="AM830" s="306"/>
      <c r="AN830" s="306"/>
      <c r="AO830" s="306"/>
      <c r="AP830" s="306"/>
      <c r="AQ830" s="306"/>
      <c r="AR830" s="306"/>
      <c r="AS830" s="306"/>
      <c r="AT830" s="306"/>
      <c r="AU830" s="306"/>
      <c r="AV830" s="306"/>
      <c r="AW830" s="306"/>
      <c r="AX830" s="306"/>
      <c r="AY830" s="306"/>
      <c r="AZ830" s="306"/>
      <c r="BA830" s="306"/>
      <c r="BB830" s="306"/>
      <c r="BC830" s="306"/>
      <c r="BD830" s="306"/>
      <c r="BE830" s="306"/>
      <c r="BF830" s="306"/>
      <c r="BG830" s="306"/>
      <c r="BH830" s="311"/>
      <c r="BI830" s="311"/>
      <c r="BJ830" s="311"/>
      <c r="BK830" s="311"/>
      <c r="BN830" s="346" t="s">
        <v>591</v>
      </c>
      <c r="BO830" s="346"/>
      <c r="BP830" s="346"/>
      <c r="BQ830" s="346"/>
      <c r="BR830" s="346"/>
      <c r="BS830" s="346"/>
      <c r="BT830" s="347">
        <v>1</v>
      </c>
      <c r="BU830" s="347"/>
    </row>
    <row r="831" spans="1:73" s="250" customFormat="1" ht="6" customHeight="1">
      <c r="A831" s="268"/>
      <c r="B831" s="308" t="s">
        <v>549</v>
      </c>
      <c r="C831" s="308"/>
      <c r="D831" s="308"/>
      <c r="E831" s="308"/>
      <c r="F831" s="308"/>
      <c r="G831" s="308"/>
      <c r="H831" s="306">
        <v>0</v>
      </c>
      <c r="I831" s="306"/>
      <c r="J831" s="306"/>
      <c r="K831" s="306"/>
      <c r="L831" s="306"/>
      <c r="M831" s="306">
        <v>900.58850306593581</v>
      </c>
      <c r="N831" s="306"/>
      <c r="O831" s="306"/>
      <c r="P831" s="306"/>
      <c r="Q831" s="306">
        <v>0</v>
      </c>
      <c r="R831" s="306"/>
      <c r="S831" s="306"/>
      <c r="T831" s="306"/>
      <c r="U831" s="306">
        <v>900.58850306593581</v>
      </c>
      <c r="V831" s="306"/>
      <c r="W831" s="306"/>
      <c r="X831" s="306"/>
      <c r="Y831" s="306"/>
      <c r="Z831" s="306"/>
      <c r="AA831" s="311">
        <v>3.1601806565361299</v>
      </c>
      <c r="AB831" s="311"/>
      <c r="AC831" s="311"/>
      <c r="AF831" s="308" t="s">
        <v>549</v>
      </c>
      <c r="AG831" s="308"/>
      <c r="AH831" s="308"/>
      <c r="AI831" s="308"/>
      <c r="AJ831" s="308"/>
      <c r="AK831" s="308"/>
      <c r="AL831" s="308"/>
      <c r="AM831" s="306">
        <v>0</v>
      </c>
      <c r="AN831" s="306"/>
      <c r="AO831" s="306"/>
      <c r="AP831" s="306"/>
      <c r="AQ831" s="306"/>
      <c r="AR831" s="306"/>
      <c r="AS831" s="306">
        <v>-1049.2267383517399</v>
      </c>
      <c r="AT831" s="306"/>
      <c r="AU831" s="306"/>
      <c r="AV831" s="306"/>
      <c r="AW831" s="306">
        <v>0</v>
      </c>
      <c r="AX831" s="306"/>
      <c r="AY831" s="306"/>
      <c r="AZ831" s="306"/>
      <c r="BA831" s="306">
        <v>-1049.2267383517399</v>
      </c>
      <c r="BB831" s="306"/>
      <c r="BC831" s="306"/>
      <c r="BD831" s="306"/>
      <c r="BE831" s="306"/>
      <c r="BF831" s="306"/>
      <c r="BG831" s="306"/>
      <c r="BH831" s="311">
        <v>23.3857942142692</v>
      </c>
      <c r="BI831" s="311"/>
      <c r="BJ831" s="311"/>
      <c r="BK831" s="311"/>
      <c r="BN831" s="346"/>
      <c r="BO831" s="346"/>
      <c r="BP831" s="346"/>
      <c r="BQ831" s="346"/>
      <c r="BR831" s="346"/>
      <c r="BS831" s="346"/>
      <c r="BT831" s="347"/>
      <c r="BU831" s="347"/>
    </row>
    <row r="832" spans="1:73" s="250" customFormat="1" ht="2.25" customHeight="1">
      <c r="A832" s="268"/>
      <c r="B832" s="308"/>
      <c r="C832" s="308"/>
      <c r="D832" s="308"/>
      <c r="E832" s="308"/>
      <c r="F832" s="308"/>
      <c r="G832" s="308"/>
      <c r="H832" s="306"/>
      <c r="I832" s="306"/>
      <c r="J832" s="306"/>
      <c r="K832" s="306"/>
      <c r="L832" s="306"/>
      <c r="M832" s="306"/>
      <c r="N832" s="306"/>
      <c r="O832" s="306"/>
      <c r="P832" s="306"/>
      <c r="Q832" s="306"/>
      <c r="R832" s="306"/>
      <c r="S832" s="306"/>
      <c r="T832" s="306"/>
      <c r="U832" s="306"/>
      <c r="V832" s="306"/>
      <c r="W832" s="306"/>
      <c r="X832" s="306"/>
      <c r="Y832" s="306"/>
      <c r="Z832" s="306"/>
      <c r="AA832" s="311"/>
      <c r="AB832" s="311"/>
      <c r="AC832" s="311"/>
      <c r="AF832" s="308"/>
      <c r="AG832" s="308"/>
      <c r="AH832" s="308"/>
      <c r="AI832" s="308"/>
      <c r="AJ832" s="308"/>
      <c r="AK832" s="308"/>
      <c r="AL832" s="308"/>
      <c r="AM832" s="306"/>
      <c r="AN832" s="306"/>
      <c r="AO832" s="306"/>
      <c r="AP832" s="306"/>
      <c r="AQ832" s="306"/>
      <c r="AR832" s="306"/>
      <c r="AS832" s="306"/>
      <c r="AT832" s="306"/>
      <c r="AU832" s="306"/>
      <c r="AV832" s="306"/>
      <c r="AW832" s="306"/>
      <c r="AX832" s="306"/>
      <c r="AY832" s="306"/>
      <c r="AZ832" s="306"/>
      <c r="BA832" s="306"/>
      <c r="BB832" s="306"/>
      <c r="BC832" s="306"/>
      <c r="BD832" s="306"/>
      <c r="BE832" s="306"/>
      <c r="BF832" s="306"/>
      <c r="BG832" s="306"/>
      <c r="BH832" s="311"/>
      <c r="BI832" s="311"/>
      <c r="BJ832" s="311"/>
      <c r="BK832" s="311"/>
    </row>
    <row r="833" spans="1:73" s="250" customFormat="1" ht="6" customHeight="1">
      <c r="A833" s="268"/>
      <c r="B833" s="308" t="s">
        <v>592</v>
      </c>
      <c r="C833" s="308"/>
      <c r="D833" s="308"/>
      <c r="E833" s="308"/>
      <c r="F833" s="308"/>
      <c r="G833" s="308"/>
      <c r="H833" s="306">
        <v>0</v>
      </c>
      <c r="I833" s="306"/>
      <c r="J833" s="306"/>
      <c r="K833" s="306"/>
      <c r="L833" s="306"/>
      <c r="M833" s="306">
        <v>0</v>
      </c>
      <c r="N833" s="306"/>
      <c r="O833" s="306"/>
      <c r="P833" s="306"/>
      <c r="Q833" s="306">
        <v>0</v>
      </c>
      <c r="R833" s="306"/>
      <c r="S833" s="306"/>
      <c r="T833" s="306"/>
      <c r="U833" s="306">
        <v>0</v>
      </c>
      <c r="V833" s="306"/>
      <c r="W833" s="306"/>
      <c r="X833" s="306"/>
      <c r="Y833" s="306"/>
      <c r="Z833" s="306"/>
      <c r="AA833" s="311">
        <v>0</v>
      </c>
      <c r="AB833" s="311"/>
      <c r="AC833" s="311"/>
      <c r="AF833" s="308" t="s">
        <v>592</v>
      </c>
      <c r="AG833" s="308"/>
      <c r="AH833" s="308"/>
      <c r="AI833" s="308"/>
      <c r="AJ833" s="308"/>
      <c r="AK833" s="308"/>
      <c r="AL833" s="308"/>
      <c r="AM833" s="306">
        <v>0</v>
      </c>
      <c r="AN833" s="306"/>
      <c r="AO833" s="306"/>
      <c r="AP833" s="306"/>
      <c r="AQ833" s="306"/>
      <c r="AR833" s="306"/>
      <c r="AS833" s="306">
        <v>0</v>
      </c>
      <c r="AT833" s="306"/>
      <c r="AU833" s="306"/>
      <c r="AV833" s="306"/>
      <c r="AW833" s="306">
        <v>0</v>
      </c>
      <c r="AX833" s="306"/>
      <c r="AY833" s="306"/>
      <c r="AZ833" s="306"/>
      <c r="BA833" s="306">
        <v>0</v>
      </c>
      <c r="BB833" s="306"/>
      <c r="BC833" s="306"/>
      <c r="BD833" s="306"/>
      <c r="BE833" s="306"/>
      <c r="BF833" s="306"/>
      <c r="BG833" s="306"/>
      <c r="BH833" s="311">
        <v>0</v>
      </c>
      <c r="BI833" s="311"/>
      <c r="BJ833" s="311"/>
      <c r="BK833" s="311"/>
    </row>
    <row r="834" spans="1:73" s="250" customFormat="1" ht="1.5" customHeight="1">
      <c r="A834" s="268"/>
      <c r="B834" s="308"/>
      <c r="C834" s="308"/>
      <c r="D834" s="308"/>
      <c r="E834" s="308"/>
      <c r="F834" s="308"/>
      <c r="G834" s="308"/>
      <c r="H834" s="306"/>
      <c r="I834" s="306"/>
      <c r="J834" s="306"/>
      <c r="K834" s="306"/>
      <c r="L834" s="306"/>
      <c r="M834" s="306"/>
      <c r="N834" s="306"/>
      <c r="O834" s="306"/>
      <c r="P834" s="306"/>
      <c r="Q834" s="306"/>
      <c r="R834" s="306"/>
      <c r="S834" s="306"/>
      <c r="T834" s="306"/>
      <c r="U834" s="306"/>
      <c r="V834" s="306"/>
      <c r="W834" s="306"/>
      <c r="X834" s="306"/>
      <c r="Y834" s="306"/>
      <c r="Z834" s="306"/>
      <c r="AA834" s="311"/>
      <c r="AB834" s="311"/>
      <c r="AC834" s="311"/>
      <c r="AF834" s="308"/>
      <c r="AG834" s="308"/>
      <c r="AH834" s="308"/>
      <c r="AI834" s="308"/>
      <c r="AJ834" s="308"/>
      <c r="AK834" s="308"/>
      <c r="AL834" s="308"/>
      <c r="AM834" s="306"/>
      <c r="AN834" s="306"/>
      <c r="AO834" s="306"/>
      <c r="AP834" s="306"/>
      <c r="AQ834" s="306"/>
      <c r="AR834" s="306"/>
      <c r="AS834" s="306"/>
      <c r="AT834" s="306"/>
      <c r="AU834" s="306"/>
      <c r="AV834" s="306"/>
      <c r="AW834" s="306"/>
      <c r="AX834" s="306"/>
      <c r="AY834" s="306"/>
      <c r="AZ834" s="306"/>
      <c r="BA834" s="306"/>
      <c r="BB834" s="306"/>
      <c r="BC834" s="306"/>
      <c r="BD834" s="306"/>
      <c r="BE834" s="306"/>
      <c r="BF834" s="306"/>
      <c r="BG834" s="306"/>
      <c r="BH834" s="311"/>
      <c r="BI834" s="311"/>
      <c r="BJ834" s="311"/>
      <c r="BK834" s="311"/>
      <c r="BN834" s="320" t="s">
        <v>593</v>
      </c>
      <c r="BO834" s="320"/>
      <c r="BP834" s="320"/>
      <c r="BQ834" s="320"/>
      <c r="BR834" s="320"/>
      <c r="BS834" s="320"/>
      <c r="BT834" s="320"/>
      <c r="BU834" s="320"/>
    </row>
    <row r="835" spans="1:73" s="250" customFormat="1" ht="8.25" customHeight="1">
      <c r="A835" s="268"/>
      <c r="B835" s="308" t="s">
        <v>594</v>
      </c>
      <c r="C835" s="308"/>
      <c r="D835" s="308"/>
      <c r="E835" s="308"/>
      <c r="F835" s="308"/>
      <c r="G835" s="308"/>
      <c r="H835" s="306">
        <v>0</v>
      </c>
      <c r="I835" s="306"/>
      <c r="J835" s="306"/>
      <c r="K835" s="306"/>
      <c r="L835" s="306"/>
      <c r="M835" s="306">
        <v>0</v>
      </c>
      <c r="N835" s="306"/>
      <c r="O835" s="306"/>
      <c r="P835" s="306"/>
      <c r="Q835" s="306">
        <v>0</v>
      </c>
      <c r="R835" s="306"/>
      <c r="S835" s="306"/>
      <c r="T835" s="306"/>
      <c r="U835" s="306">
        <v>0</v>
      </c>
      <c r="V835" s="306"/>
      <c r="W835" s="306"/>
      <c r="X835" s="306"/>
      <c r="Y835" s="306"/>
      <c r="Z835" s="306"/>
      <c r="AA835" s="311">
        <v>0</v>
      </c>
      <c r="AB835" s="311"/>
      <c r="AC835" s="311"/>
      <c r="AF835" s="308" t="s">
        <v>594</v>
      </c>
      <c r="AG835" s="308"/>
      <c r="AH835" s="308"/>
      <c r="AI835" s="308"/>
      <c r="AJ835" s="308"/>
      <c r="AK835" s="308"/>
      <c r="AL835" s="308"/>
      <c r="AM835" s="306">
        <v>0</v>
      </c>
      <c r="AN835" s="306"/>
      <c r="AO835" s="306"/>
      <c r="AP835" s="306"/>
      <c r="AQ835" s="306"/>
      <c r="AR835" s="306"/>
      <c r="AS835" s="306">
        <v>0</v>
      </c>
      <c r="AT835" s="306"/>
      <c r="AU835" s="306"/>
      <c r="AV835" s="306"/>
      <c r="AW835" s="306">
        <v>0</v>
      </c>
      <c r="AX835" s="306"/>
      <c r="AY835" s="306"/>
      <c r="AZ835" s="306"/>
      <c r="BA835" s="306">
        <v>0</v>
      </c>
      <c r="BB835" s="306"/>
      <c r="BC835" s="306"/>
      <c r="BD835" s="306"/>
      <c r="BE835" s="306"/>
      <c r="BF835" s="306"/>
      <c r="BG835" s="306"/>
      <c r="BH835" s="311">
        <v>0</v>
      </c>
      <c r="BI835" s="311"/>
      <c r="BJ835" s="311"/>
      <c r="BK835" s="311"/>
      <c r="BN835" s="320"/>
      <c r="BO835" s="320"/>
      <c r="BP835" s="320"/>
      <c r="BQ835" s="320"/>
      <c r="BR835" s="320"/>
      <c r="BS835" s="320"/>
      <c r="BT835" s="320"/>
      <c r="BU835" s="320"/>
    </row>
    <row r="836" spans="1:73" s="250" customFormat="1" ht="1.5" customHeight="1">
      <c r="A836" s="268"/>
      <c r="B836" s="308" t="s">
        <v>595</v>
      </c>
      <c r="C836" s="308"/>
      <c r="D836" s="308"/>
      <c r="E836" s="308"/>
      <c r="F836" s="308"/>
      <c r="G836" s="308"/>
      <c r="H836" s="306">
        <v>0</v>
      </c>
      <c r="I836" s="306"/>
      <c r="J836" s="306"/>
      <c r="K836" s="306"/>
      <c r="L836" s="306"/>
      <c r="M836" s="306">
        <v>-905.63916247861994</v>
      </c>
      <c r="N836" s="306"/>
      <c r="O836" s="306"/>
      <c r="P836" s="306"/>
      <c r="Q836" s="306">
        <v>0</v>
      </c>
      <c r="R836" s="306"/>
      <c r="S836" s="306"/>
      <c r="T836" s="306"/>
      <c r="U836" s="306">
        <v>-905.63916247861994</v>
      </c>
      <c r="V836" s="306"/>
      <c r="W836" s="306"/>
      <c r="X836" s="306"/>
      <c r="Y836" s="306"/>
      <c r="Z836" s="306"/>
      <c r="AA836" s="311">
        <v>-3.1779035078987499</v>
      </c>
      <c r="AB836" s="311"/>
      <c r="AC836" s="311"/>
      <c r="AF836" s="308" t="s">
        <v>595</v>
      </c>
      <c r="AG836" s="308"/>
      <c r="AH836" s="308"/>
      <c r="AI836" s="308"/>
      <c r="AJ836" s="308"/>
      <c r="AK836" s="308"/>
      <c r="AL836" s="308"/>
      <c r="AM836" s="306">
        <v>0</v>
      </c>
      <c r="AN836" s="306"/>
      <c r="AO836" s="306"/>
      <c r="AP836" s="306"/>
      <c r="AQ836" s="306"/>
      <c r="AR836" s="306"/>
      <c r="AS836" s="306">
        <v>-235.53630653953996</v>
      </c>
      <c r="AT836" s="306"/>
      <c r="AU836" s="306"/>
      <c r="AV836" s="306"/>
      <c r="AW836" s="306">
        <v>0</v>
      </c>
      <c r="AX836" s="306"/>
      <c r="AY836" s="306"/>
      <c r="AZ836" s="306"/>
      <c r="BA836" s="306">
        <v>-235.53630653953996</v>
      </c>
      <c r="BB836" s="306"/>
      <c r="BC836" s="306"/>
      <c r="BD836" s="306"/>
      <c r="BE836" s="306"/>
      <c r="BF836" s="306"/>
      <c r="BG836" s="306"/>
      <c r="BH836" s="311">
        <v>5.2497743274973097</v>
      </c>
      <c r="BI836" s="311"/>
      <c r="BJ836" s="311"/>
      <c r="BK836" s="311"/>
      <c r="BN836" s="320"/>
      <c r="BO836" s="320"/>
      <c r="BP836" s="320"/>
      <c r="BQ836" s="320"/>
      <c r="BR836" s="320"/>
      <c r="BS836" s="320"/>
      <c r="BT836" s="320"/>
      <c r="BU836" s="320"/>
    </row>
    <row r="837" spans="1:73" s="250" customFormat="1" ht="6" customHeight="1">
      <c r="A837" s="268"/>
      <c r="B837" s="308"/>
      <c r="C837" s="308"/>
      <c r="D837" s="308"/>
      <c r="E837" s="308"/>
      <c r="F837" s="308"/>
      <c r="G837" s="308"/>
      <c r="H837" s="306"/>
      <c r="I837" s="306"/>
      <c r="J837" s="306"/>
      <c r="K837" s="306"/>
      <c r="L837" s="306"/>
      <c r="M837" s="306"/>
      <c r="N837" s="306"/>
      <c r="O837" s="306"/>
      <c r="P837" s="306"/>
      <c r="Q837" s="306"/>
      <c r="R837" s="306"/>
      <c r="S837" s="306"/>
      <c r="T837" s="306"/>
      <c r="U837" s="306"/>
      <c r="V837" s="306"/>
      <c r="W837" s="306"/>
      <c r="X837" s="306"/>
      <c r="Y837" s="306"/>
      <c r="Z837" s="306"/>
      <c r="AA837" s="311"/>
      <c r="AB837" s="311"/>
      <c r="AC837" s="311"/>
      <c r="AF837" s="308"/>
      <c r="AG837" s="308"/>
      <c r="AH837" s="308"/>
      <c r="AI837" s="308"/>
      <c r="AJ837" s="308"/>
      <c r="AK837" s="308"/>
      <c r="AL837" s="308"/>
      <c r="AM837" s="306"/>
      <c r="AN837" s="306"/>
      <c r="AO837" s="306"/>
      <c r="AP837" s="306"/>
      <c r="AQ837" s="306"/>
      <c r="AR837" s="306"/>
      <c r="AS837" s="306"/>
      <c r="AT837" s="306"/>
      <c r="AU837" s="306"/>
      <c r="AV837" s="306"/>
      <c r="AW837" s="306"/>
      <c r="AX837" s="306"/>
      <c r="AY837" s="306"/>
      <c r="AZ837" s="306"/>
      <c r="BA837" s="306"/>
      <c r="BB837" s="306"/>
      <c r="BC837" s="306"/>
      <c r="BD837" s="306"/>
      <c r="BE837" s="306"/>
      <c r="BF837" s="306"/>
      <c r="BG837" s="306"/>
      <c r="BH837" s="311"/>
      <c r="BI837" s="311"/>
      <c r="BJ837" s="311"/>
      <c r="BK837" s="311"/>
      <c r="BN837" s="334" t="s">
        <v>575</v>
      </c>
      <c r="BO837" s="334"/>
      <c r="BP837" s="334"/>
      <c r="BQ837" s="334"/>
      <c r="BR837" s="334"/>
      <c r="BS837" s="337">
        <v>1623.3755844570314</v>
      </c>
      <c r="BT837" s="337"/>
      <c r="BU837" s="337"/>
    </row>
    <row r="838" spans="1:73" s="250" customFormat="1" ht="3" customHeight="1">
      <c r="A838" s="268"/>
      <c r="B838" s="308" t="s">
        <v>596</v>
      </c>
      <c r="C838" s="308"/>
      <c r="D838" s="308"/>
      <c r="E838" s="308"/>
      <c r="F838" s="308"/>
      <c r="G838" s="308"/>
      <c r="H838" s="306">
        <v>0</v>
      </c>
      <c r="I838" s="306"/>
      <c r="J838" s="306"/>
      <c r="K838" s="306"/>
      <c r="L838" s="306"/>
      <c r="M838" s="306">
        <v>0</v>
      </c>
      <c r="N838" s="306"/>
      <c r="O838" s="306"/>
      <c r="P838" s="306"/>
      <c r="Q838" s="306">
        <v>0</v>
      </c>
      <c r="R838" s="306"/>
      <c r="S838" s="306"/>
      <c r="T838" s="306"/>
      <c r="U838" s="306">
        <v>0</v>
      </c>
      <c r="V838" s="306"/>
      <c r="W838" s="306"/>
      <c r="X838" s="306"/>
      <c r="Y838" s="306"/>
      <c r="Z838" s="306"/>
      <c r="AA838" s="311">
        <v>0</v>
      </c>
      <c r="AB838" s="311"/>
      <c r="AC838" s="311"/>
      <c r="AF838" s="308" t="s">
        <v>596</v>
      </c>
      <c r="AG838" s="308"/>
      <c r="AH838" s="308"/>
      <c r="AI838" s="308"/>
      <c r="AJ838" s="308"/>
      <c r="AK838" s="308"/>
      <c r="AL838" s="308"/>
      <c r="AM838" s="306">
        <v>0</v>
      </c>
      <c r="AN838" s="306"/>
      <c r="AO838" s="306"/>
      <c r="AP838" s="306"/>
      <c r="AQ838" s="306"/>
      <c r="AR838" s="306"/>
      <c r="AS838" s="306">
        <v>0</v>
      </c>
      <c r="AT838" s="306"/>
      <c r="AU838" s="306"/>
      <c r="AV838" s="306"/>
      <c r="AW838" s="306">
        <v>0</v>
      </c>
      <c r="AX838" s="306"/>
      <c r="AY838" s="306"/>
      <c r="AZ838" s="306"/>
      <c r="BA838" s="306">
        <v>0</v>
      </c>
      <c r="BB838" s="306"/>
      <c r="BC838" s="306"/>
      <c r="BD838" s="306"/>
      <c r="BE838" s="306"/>
      <c r="BF838" s="306"/>
      <c r="BG838" s="306"/>
      <c r="BH838" s="311">
        <v>0</v>
      </c>
      <c r="BI838" s="311"/>
      <c r="BJ838" s="311"/>
      <c r="BK838" s="311"/>
      <c r="BN838" s="334"/>
      <c r="BO838" s="334"/>
      <c r="BP838" s="334"/>
      <c r="BQ838" s="334"/>
      <c r="BR838" s="334"/>
      <c r="BS838" s="337"/>
      <c r="BT838" s="337"/>
      <c r="BU838" s="337"/>
    </row>
    <row r="839" spans="1:73" s="250" customFormat="1" ht="5.25" customHeight="1">
      <c r="A839" s="268"/>
      <c r="B839" s="308"/>
      <c r="C839" s="308"/>
      <c r="D839" s="308"/>
      <c r="E839" s="308"/>
      <c r="F839" s="308"/>
      <c r="G839" s="308"/>
      <c r="H839" s="306"/>
      <c r="I839" s="306"/>
      <c r="J839" s="306"/>
      <c r="K839" s="306"/>
      <c r="L839" s="306"/>
      <c r="M839" s="306"/>
      <c r="N839" s="306"/>
      <c r="O839" s="306"/>
      <c r="P839" s="306"/>
      <c r="Q839" s="306"/>
      <c r="R839" s="306"/>
      <c r="S839" s="306"/>
      <c r="T839" s="306"/>
      <c r="U839" s="306"/>
      <c r="V839" s="306"/>
      <c r="W839" s="306"/>
      <c r="X839" s="306"/>
      <c r="Y839" s="306"/>
      <c r="Z839" s="306"/>
      <c r="AA839" s="311"/>
      <c r="AB839" s="311"/>
      <c r="AC839" s="311"/>
      <c r="AF839" s="308"/>
      <c r="AG839" s="308"/>
      <c r="AH839" s="308"/>
      <c r="AI839" s="308"/>
      <c r="AJ839" s="308"/>
      <c r="AK839" s="308"/>
      <c r="AL839" s="308"/>
      <c r="AM839" s="306"/>
      <c r="AN839" s="306"/>
      <c r="AO839" s="306"/>
      <c r="AP839" s="306"/>
      <c r="AQ839" s="306"/>
      <c r="AR839" s="306"/>
      <c r="AS839" s="306"/>
      <c r="AT839" s="306"/>
      <c r="AU839" s="306"/>
      <c r="AV839" s="306"/>
      <c r="AW839" s="306"/>
      <c r="AX839" s="306"/>
      <c r="AY839" s="306"/>
      <c r="AZ839" s="306"/>
      <c r="BA839" s="306"/>
      <c r="BB839" s="306"/>
      <c r="BC839" s="306"/>
      <c r="BD839" s="306"/>
      <c r="BE839" s="306"/>
      <c r="BF839" s="306"/>
      <c r="BG839" s="306"/>
      <c r="BH839" s="311"/>
      <c r="BI839" s="311"/>
      <c r="BJ839" s="311"/>
      <c r="BK839" s="311"/>
      <c r="BN839" s="334" t="s">
        <v>597</v>
      </c>
      <c r="BO839" s="334"/>
      <c r="BP839" s="334"/>
      <c r="BQ839" s="334"/>
      <c r="BR839" s="334"/>
      <c r="BS839" s="336">
        <v>25.000064174031301</v>
      </c>
      <c r="BT839" s="336"/>
      <c r="BU839" s="336"/>
    </row>
    <row r="840" spans="1:73" s="250" customFormat="1" ht="3.75" customHeight="1">
      <c r="A840" s="268"/>
      <c r="B840" s="308" t="s">
        <v>598</v>
      </c>
      <c r="C840" s="308"/>
      <c r="D840" s="308"/>
      <c r="E840" s="308"/>
      <c r="F840" s="308"/>
      <c r="G840" s="308"/>
      <c r="H840" s="306">
        <v>0</v>
      </c>
      <c r="I840" s="306"/>
      <c r="J840" s="306"/>
      <c r="K840" s="306"/>
      <c r="L840" s="306"/>
      <c r="M840" s="306">
        <v>0</v>
      </c>
      <c r="N840" s="306"/>
      <c r="O840" s="306"/>
      <c r="P840" s="306"/>
      <c r="Q840" s="306">
        <v>0</v>
      </c>
      <c r="R840" s="306"/>
      <c r="S840" s="306"/>
      <c r="T840" s="306"/>
      <c r="U840" s="306">
        <v>0</v>
      </c>
      <c r="V840" s="306"/>
      <c r="W840" s="306"/>
      <c r="X840" s="306"/>
      <c r="Y840" s="306"/>
      <c r="Z840" s="306"/>
      <c r="AA840" s="311">
        <v>0</v>
      </c>
      <c r="AB840" s="311"/>
      <c r="AC840" s="311"/>
      <c r="AF840" s="308" t="s">
        <v>598</v>
      </c>
      <c r="AG840" s="308"/>
      <c r="AH840" s="308"/>
      <c r="AI840" s="308"/>
      <c r="AJ840" s="308"/>
      <c r="AK840" s="308"/>
      <c r="AL840" s="308"/>
      <c r="AM840" s="306">
        <v>0</v>
      </c>
      <c r="AN840" s="306"/>
      <c r="AO840" s="306"/>
      <c r="AP840" s="306"/>
      <c r="AQ840" s="306"/>
      <c r="AR840" s="306"/>
      <c r="AS840" s="306">
        <v>0</v>
      </c>
      <c r="AT840" s="306"/>
      <c r="AU840" s="306"/>
      <c r="AV840" s="306"/>
      <c r="AW840" s="306">
        <v>0</v>
      </c>
      <c r="AX840" s="306"/>
      <c r="AY840" s="306"/>
      <c r="AZ840" s="306"/>
      <c r="BA840" s="306">
        <v>0</v>
      </c>
      <c r="BB840" s="306"/>
      <c r="BC840" s="306"/>
      <c r="BD840" s="306"/>
      <c r="BE840" s="306"/>
      <c r="BF840" s="306"/>
      <c r="BG840" s="306"/>
      <c r="BH840" s="311">
        <v>0</v>
      </c>
      <c r="BI840" s="311"/>
      <c r="BJ840" s="311"/>
      <c r="BK840" s="311"/>
      <c r="BN840" s="334"/>
      <c r="BO840" s="334"/>
      <c r="BP840" s="334"/>
      <c r="BQ840" s="334"/>
      <c r="BR840" s="334"/>
      <c r="BS840" s="336"/>
      <c r="BT840" s="336"/>
      <c r="BU840" s="336"/>
    </row>
    <row r="841" spans="1:73" s="250" customFormat="1" ht="3.75" customHeight="1">
      <c r="A841" s="268"/>
      <c r="B841" s="308"/>
      <c r="C841" s="308"/>
      <c r="D841" s="308"/>
      <c r="E841" s="308"/>
      <c r="F841" s="308"/>
      <c r="G841" s="308"/>
      <c r="H841" s="306"/>
      <c r="I841" s="306"/>
      <c r="J841" s="306"/>
      <c r="K841" s="306"/>
      <c r="L841" s="306"/>
      <c r="M841" s="306"/>
      <c r="N841" s="306"/>
      <c r="O841" s="306"/>
      <c r="P841" s="306"/>
      <c r="Q841" s="306"/>
      <c r="R841" s="306"/>
      <c r="S841" s="306"/>
      <c r="T841" s="306"/>
      <c r="U841" s="306"/>
      <c r="V841" s="306"/>
      <c r="W841" s="306"/>
      <c r="X841" s="306"/>
      <c r="Y841" s="306"/>
      <c r="Z841" s="306"/>
      <c r="AA841" s="311"/>
      <c r="AB841" s="311"/>
      <c r="AC841" s="311"/>
      <c r="AF841" s="308"/>
      <c r="AG841" s="308"/>
      <c r="AH841" s="308"/>
      <c r="AI841" s="308"/>
      <c r="AJ841" s="308"/>
      <c r="AK841" s="308"/>
      <c r="AL841" s="308"/>
      <c r="AM841" s="306"/>
      <c r="AN841" s="306"/>
      <c r="AO841" s="306"/>
      <c r="AP841" s="306"/>
      <c r="AQ841" s="306"/>
      <c r="AR841" s="306"/>
      <c r="AS841" s="306"/>
      <c r="AT841" s="306"/>
      <c r="AU841" s="306"/>
      <c r="AV841" s="306"/>
      <c r="AW841" s="306"/>
      <c r="AX841" s="306"/>
      <c r="AY841" s="306"/>
      <c r="AZ841" s="306"/>
      <c r="BA841" s="306"/>
      <c r="BB841" s="306"/>
      <c r="BC841" s="306"/>
      <c r="BD841" s="306"/>
      <c r="BE841" s="306"/>
      <c r="BF841" s="306"/>
      <c r="BG841" s="306"/>
      <c r="BH841" s="311"/>
      <c r="BI841" s="311"/>
      <c r="BJ841" s="311"/>
      <c r="BK841" s="311"/>
      <c r="BN841" s="334" t="s">
        <v>581</v>
      </c>
      <c r="BO841" s="334"/>
      <c r="BP841" s="334"/>
      <c r="BQ841" s="334"/>
      <c r="BR841" s="334"/>
      <c r="BS841" s="337">
        <v>0</v>
      </c>
      <c r="BT841" s="337"/>
      <c r="BU841" s="337"/>
    </row>
    <row r="842" spans="1:73" s="250" customFormat="1" ht="5.25" customHeight="1">
      <c r="A842" s="268"/>
      <c r="B842" s="308" t="s">
        <v>599</v>
      </c>
      <c r="C842" s="308"/>
      <c r="D842" s="308"/>
      <c r="E842" s="308"/>
      <c r="F842" s="308"/>
      <c r="G842" s="308"/>
      <c r="H842" s="306">
        <v>0</v>
      </c>
      <c r="I842" s="306"/>
      <c r="J842" s="306"/>
      <c r="K842" s="306"/>
      <c r="L842" s="306"/>
      <c r="M842" s="306">
        <v>-600.85783571226</v>
      </c>
      <c r="N842" s="306"/>
      <c r="O842" s="306"/>
      <c r="P842" s="306"/>
      <c r="Q842" s="306">
        <v>0</v>
      </c>
      <c r="R842" s="306"/>
      <c r="S842" s="306"/>
      <c r="T842" s="306"/>
      <c r="U842" s="306">
        <v>-600.85783571226</v>
      </c>
      <c r="V842" s="306"/>
      <c r="W842" s="306"/>
      <c r="X842" s="306"/>
      <c r="Y842" s="306"/>
      <c r="Z842" s="306"/>
      <c r="AA842" s="311">
        <v>-2.10842055309586</v>
      </c>
      <c r="AB842" s="311"/>
      <c r="AC842" s="311"/>
      <c r="AF842" s="308" t="s">
        <v>599</v>
      </c>
      <c r="AG842" s="308"/>
      <c r="AH842" s="308"/>
      <c r="AI842" s="308"/>
      <c r="AJ842" s="308"/>
      <c r="AK842" s="308"/>
      <c r="AL842" s="308"/>
      <c r="AM842" s="306">
        <v>0</v>
      </c>
      <c r="AN842" s="306"/>
      <c r="AO842" s="306"/>
      <c r="AP842" s="306"/>
      <c r="AQ842" s="306"/>
      <c r="AR842" s="306"/>
      <c r="AS842" s="306">
        <v>-69.439614685079988</v>
      </c>
      <c r="AT842" s="306"/>
      <c r="AU842" s="306"/>
      <c r="AV842" s="306"/>
      <c r="AW842" s="306">
        <v>0</v>
      </c>
      <c r="AX842" s="306"/>
      <c r="AY842" s="306"/>
      <c r="AZ842" s="306"/>
      <c r="BA842" s="306">
        <v>-69.439614685079988</v>
      </c>
      <c r="BB842" s="306"/>
      <c r="BC842" s="306"/>
      <c r="BD842" s="306"/>
      <c r="BE842" s="306"/>
      <c r="BF842" s="306"/>
      <c r="BG842" s="306"/>
      <c r="BH842" s="311">
        <v>1.5477117385460999</v>
      </c>
      <c r="BI842" s="311"/>
      <c r="BJ842" s="311"/>
      <c r="BK842" s="311"/>
      <c r="BN842" s="334"/>
      <c r="BO842" s="334"/>
      <c r="BP842" s="334"/>
      <c r="BQ842" s="334"/>
      <c r="BR842" s="334"/>
      <c r="BS842" s="337"/>
      <c r="BT842" s="337"/>
      <c r="BU842" s="337"/>
    </row>
    <row r="843" spans="1:73" s="250" customFormat="1" ht="1.5" customHeight="1">
      <c r="A843" s="268"/>
      <c r="B843" s="308"/>
      <c r="C843" s="308"/>
      <c r="D843" s="308"/>
      <c r="E843" s="308"/>
      <c r="F843" s="308"/>
      <c r="G843" s="308"/>
      <c r="H843" s="306"/>
      <c r="I843" s="306"/>
      <c r="J843" s="306"/>
      <c r="K843" s="306"/>
      <c r="L843" s="306"/>
      <c r="M843" s="306"/>
      <c r="N843" s="306"/>
      <c r="O843" s="306"/>
      <c r="P843" s="306"/>
      <c r="Q843" s="306"/>
      <c r="R843" s="306"/>
      <c r="S843" s="306"/>
      <c r="T843" s="306"/>
      <c r="U843" s="306"/>
      <c r="V843" s="306"/>
      <c r="W843" s="306"/>
      <c r="X843" s="306"/>
      <c r="Y843" s="306"/>
      <c r="Z843" s="306"/>
      <c r="AA843" s="311"/>
      <c r="AB843" s="311"/>
      <c r="AC843" s="311"/>
      <c r="AF843" s="308"/>
      <c r="AG843" s="308"/>
      <c r="AH843" s="308"/>
      <c r="AI843" s="308"/>
      <c r="AJ843" s="308"/>
      <c r="AK843" s="308"/>
      <c r="AL843" s="308"/>
      <c r="AM843" s="306"/>
      <c r="AN843" s="306"/>
      <c r="AO843" s="306"/>
      <c r="AP843" s="306"/>
      <c r="AQ843" s="306"/>
      <c r="AR843" s="306"/>
      <c r="AS843" s="306"/>
      <c r="AT843" s="306"/>
      <c r="AU843" s="306"/>
      <c r="AV843" s="306"/>
      <c r="AW843" s="306"/>
      <c r="AX843" s="306"/>
      <c r="AY843" s="306"/>
      <c r="AZ843" s="306"/>
      <c r="BA843" s="306"/>
      <c r="BB843" s="306"/>
      <c r="BC843" s="306"/>
      <c r="BD843" s="306"/>
      <c r="BE843" s="306"/>
      <c r="BF843" s="306"/>
      <c r="BG843" s="306"/>
      <c r="BH843" s="311"/>
      <c r="BI843" s="311"/>
      <c r="BJ843" s="311"/>
      <c r="BK843" s="311"/>
      <c r="BS843" s="337"/>
      <c r="BT843" s="337"/>
      <c r="BU843" s="337"/>
    </row>
    <row r="844" spans="1:73" s="250" customFormat="1" ht="1.5" customHeight="1">
      <c r="A844" s="268"/>
      <c r="B844" s="308"/>
      <c r="C844" s="308"/>
      <c r="D844" s="308"/>
      <c r="E844" s="308"/>
      <c r="F844" s="308"/>
      <c r="G844" s="308"/>
      <c r="H844" s="306"/>
      <c r="I844" s="306"/>
      <c r="J844" s="306"/>
      <c r="K844" s="306"/>
      <c r="L844" s="306"/>
      <c r="M844" s="306"/>
      <c r="N844" s="306"/>
      <c r="O844" s="306"/>
      <c r="P844" s="306"/>
      <c r="Q844" s="306"/>
      <c r="R844" s="306"/>
      <c r="S844" s="306"/>
      <c r="T844" s="306"/>
      <c r="U844" s="306"/>
      <c r="V844" s="306"/>
      <c r="W844" s="306"/>
      <c r="X844" s="306"/>
      <c r="Y844" s="306"/>
      <c r="Z844" s="306"/>
      <c r="AA844" s="311"/>
      <c r="AB844" s="311"/>
      <c r="AC844" s="311"/>
      <c r="AF844" s="308"/>
      <c r="AG844" s="308"/>
      <c r="AH844" s="308"/>
      <c r="AI844" s="308"/>
      <c r="AJ844" s="308"/>
      <c r="AK844" s="308"/>
      <c r="AL844" s="308"/>
      <c r="AM844" s="306"/>
      <c r="AN844" s="306"/>
      <c r="AO844" s="306"/>
      <c r="AP844" s="306"/>
      <c r="AQ844" s="306"/>
      <c r="AR844" s="306"/>
      <c r="AS844" s="306"/>
      <c r="AT844" s="306"/>
      <c r="AU844" s="306"/>
      <c r="AV844" s="306"/>
      <c r="AW844" s="306"/>
      <c r="AX844" s="306"/>
      <c r="AY844" s="306"/>
      <c r="AZ844" s="306"/>
      <c r="BA844" s="306"/>
      <c r="BB844" s="306"/>
      <c r="BC844" s="306"/>
      <c r="BD844" s="306"/>
      <c r="BE844" s="306"/>
      <c r="BF844" s="306"/>
      <c r="BG844" s="306"/>
      <c r="BH844" s="311"/>
      <c r="BI844" s="311"/>
      <c r="BJ844" s="311"/>
      <c r="BK844" s="311"/>
      <c r="BN844" s="334" t="s">
        <v>583</v>
      </c>
      <c r="BO844" s="334"/>
      <c r="BP844" s="334"/>
      <c r="BQ844" s="334"/>
      <c r="BR844" s="334"/>
      <c r="BS844" s="337">
        <v>865.79974667578119</v>
      </c>
      <c r="BT844" s="337"/>
      <c r="BU844" s="337"/>
    </row>
    <row r="845" spans="1:73" s="250" customFormat="1" ht="7.5" customHeight="1">
      <c r="A845" s="268"/>
      <c r="B845" s="308" t="s">
        <v>600</v>
      </c>
      <c r="C845" s="308"/>
      <c r="D845" s="308"/>
      <c r="E845" s="308"/>
      <c r="F845" s="308"/>
      <c r="G845" s="308"/>
      <c r="H845" s="306">
        <v>0</v>
      </c>
      <c r="I845" s="306"/>
      <c r="J845" s="306"/>
      <c r="K845" s="306"/>
      <c r="L845" s="306"/>
      <c r="M845" s="306">
        <v>0</v>
      </c>
      <c r="N845" s="306"/>
      <c r="O845" s="306"/>
      <c r="P845" s="306"/>
      <c r="Q845" s="306">
        <v>0</v>
      </c>
      <c r="R845" s="306"/>
      <c r="S845" s="306"/>
      <c r="T845" s="306"/>
      <c r="U845" s="306">
        <v>0</v>
      </c>
      <c r="V845" s="306"/>
      <c r="W845" s="306"/>
      <c r="X845" s="306"/>
      <c r="Y845" s="306"/>
      <c r="Z845" s="306"/>
      <c r="AA845" s="311">
        <v>0</v>
      </c>
      <c r="AB845" s="311"/>
      <c r="AC845" s="311"/>
      <c r="AF845" s="308" t="s">
        <v>600</v>
      </c>
      <c r="AG845" s="308"/>
      <c r="AH845" s="308"/>
      <c r="AI845" s="308"/>
      <c r="AJ845" s="308"/>
      <c r="AK845" s="308"/>
      <c r="AL845" s="308"/>
      <c r="AM845" s="306">
        <v>0</v>
      </c>
      <c r="AN845" s="306"/>
      <c r="AO845" s="306"/>
      <c r="AP845" s="306"/>
      <c r="AQ845" s="306"/>
      <c r="AR845" s="306"/>
      <c r="AS845" s="306">
        <v>0</v>
      </c>
      <c r="AT845" s="306"/>
      <c r="AU845" s="306"/>
      <c r="AV845" s="306"/>
      <c r="AW845" s="306">
        <v>0</v>
      </c>
      <c r="AX845" s="306"/>
      <c r="AY845" s="306"/>
      <c r="AZ845" s="306"/>
      <c r="BA845" s="306">
        <v>0</v>
      </c>
      <c r="BB845" s="306"/>
      <c r="BC845" s="306"/>
      <c r="BD845" s="306"/>
      <c r="BE845" s="306"/>
      <c r="BF845" s="306"/>
      <c r="BG845" s="306"/>
      <c r="BH845" s="311">
        <v>0</v>
      </c>
      <c r="BI845" s="311"/>
      <c r="BJ845" s="311"/>
      <c r="BK845" s="311"/>
      <c r="BN845" s="334"/>
      <c r="BO845" s="334"/>
      <c r="BP845" s="334"/>
      <c r="BQ845" s="334"/>
      <c r="BR845" s="334"/>
      <c r="BS845" s="337"/>
      <c r="BT845" s="337"/>
      <c r="BU845" s="337"/>
    </row>
    <row r="846" spans="1:73" s="250" customFormat="1" ht="8.25" customHeight="1">
      <c r="A846" s="268"/>
      <c r="B846" s="308" t="s">
        <v>541</v>
      </c>
      <c r="C846" s="308"/>
      <c r="D846" s="308"/>
      <c r="E846" s="308"/>
      <c r="F846" s="308"/>
      <c r="G846" s="308"/>
      <c r="H846" s="306">
        <v>289.10278677486798</v>
      </c>
      <c r="I846" s="306"/>
      <c r="J846" s="306"/>
      <c r="K846" s="306"/>
      <c r="L846" s="306"/>
      <c r="M846" s="306">
        <v>0</v>
      </c>
      <c r="N846" s="306"/>
      <c r="O846" s="306"/>
      <c r="P846" s="306"/>
      <c r="Q846" s="306">
        <v>400.46958763339597</v>
      </c>
      <c r="R846" s="306"/>
      <c r="S846" s="306"/>
      <c r="T846" s="306"/>
      <c r="U846" s="306">
        <v>689.57237440826395</v>
      </c>
      <c r="V846" s="306"/>
      <c r="W846" s="306"/>
      <c r="X846" s="306"/>
      <c r="Y846" s="306"/>
      <c r="Z846" s="306"/>
      <c r="AA846" s="311">
        <v>2.4197214060228101</v>
      </c>
      <c r="AB846" s="311"/>
      <c r="AC846" s="311"/>
      <c r="AF846" s="308" t="s">
        <v>541</v>
      </c>
      <c r="AG846" s="308"/>
      <c r="AH846" s="308"/>
      <c r="AI846" s="308"/>
      <c r="AJ846" s="308"/>
      <c r="AK846" s="308"/>
      <c r="AL846" s="308"/>
      <c r="AM846" s="306">
        <v>-1801.7655801540197</v>
      </c>
      <c r="AN846" s="306"/>
      <c r="AO846" s="306"/>
      <c r="AP846" s="306"/>
      <c r="AQ846" s="306"/>
      <c r="AR846" s="306"/>
      <c r="AS846" s="306">
        <v>0</v>
      </c>
      <c r="AT846" s="306"/>
      <c r="AU846" s="306"/>
      <c r="AV846" s="306"/>
      <c r="AW846" s="306">
        <v>0</v>
      </c>
      <c r="AX846" s="306"/>
      <c r="AY846" s="306"/>
      <c r="AZ846" s="306"/>
      <c r="BA846" s="306">
        <v>-1833.0744738676799</v>
      </c>
      <c r="BB846" s="306"/>
      <c r="BC846" s="306"/>
      <c r="BD846" s="306"/>
      <c r="BE846" s="306"/>
      <c r="BF846" s="306"/>
      <c r="BG846" s="306"/>
      <c r="BH846" s="311">
        <v>40.8566622050079</v>
      </c>
      <c r="BI846" s="311"/>
      <c r="BJ846" s="311"/>
      <c r="BK846" s="311"/>
      <c r="BN846" s="314" t="s">
        <v>585</v>
      </c>
      <c r="BO846" s="314"/>
      <c r="BP846" s="314"/>
      <c r="BQ846" s="314"/>
      <c r="BR846" s="314"/>
      <c r="BS846" s="314"/>
      <c r="BT846" s="340">
        <v>863.02379833580028</v>
      </c>
      <c r="BU846" s="340"/>
    </row>
    <row r="847" spans="1:73" s="250" customFormat="1" ht="9" customHeight="1">
      <c r="A847" s="268"/>
      <c r="B847" s="325" t="s">
        <v>601</v>
      </c>
      <c r="C847" s="325"/>
      <c r="D847" s="325"/>
      <c r="E847" s="325"/>
      <c r="F847" s="325"/>
      <c r="G847" s="325"/>
      <c r="H847" s="322">
        <v>289.10278677486798</v>
      </c>
      <c r="I847" s="322"/>
      <c r="J847" s="322"/>
      <c r="K847" s="322"/>
      <c r="L847" s="322"/>
      <c r="M847" s="322">
        <v>2036.7964938690859</v>
      </c>
      <c r="N847" s="322"/>
      <c r="O847" s="322"/>
      <c r="P847" s="322"/>
      <c r="Q847" s="326">
        <v>400.46958763339597</v>
      </c>
      <c r="R847" s="326"/>
      <c r="S847" s="326"/>
      <c r="T847" s="326"/>
      <c r="U847" s="322">
        <v>2726.36886827735</v>
      </c>
      <c r="V847" s="322"/>
      <c r="W847" s="322"/>
      <c r="X847" s="322"/>
      <c r="Y847" s="322"/>
      <c r="Z847" s="322"/>
      <c r="AA847" s="324" t="s">
        <v>0</v>
      </c>
      <c r="AB847" s="324"/>
      <c r="AC847" s="324"/>
      <c r="AF847" s="325" t="s">
        <v>601</v>
      </c>
      <c r="AG847" s="325"/>
      <c r="AH847" s="325"/>
      <c r="AI847" s="325"/>
      <c r="AJ847" s="325"/>
      <c r="AK847" s="325"/>
      <c r="AL847" s="325"/>
      <c r="AM847" s="322">
        <v>-1801.76558015402</v>
      </c>
      <c r="AN847" s="322"/>
      <c r="AO847" s="322"/>
      <c r="AP847" s="322"/>
      <c r="AQ847" s="322"/>
      <c r="AR847" s="322"/>
      <c r="AS847" s="322">
        <v>-3043.1598907682601</v>
      </c>
      <c r="AT847" s="322"/>
      <c r="AU847" s="322"/>
      <c r="AV847" s="322"/>
      <c r="AW847" s="326">
        <v>0</v>
      </c>
      <c r="AX847" s="326"/>
      <c r="AY847" s="326"/>
      <c r="AZ847" s="326"/>
      <c r="BA847" s="322">
        <v>-4876.2343646359404</v>
      </c>
      <c r="BB847" s="322"/>
      <c r="BC847" s="322"/>
      <c r="BD847" s="322"/>
      <c r="BE847" s="322"/>
      <c r="BF847" s="322"/>
      <c r="BG847" s="322"/>
      <c r="BH847" s="324" t="s">
        <v>0</v>
      </c>
      <c r="BI847" s="324"/>
      <c r="BJ847" s="324"/>
      <c r="BK847" s="324"/>
      <c r="BN847" s="314" t="s">
        <v>586</v>
      </c>
      <c r="BO847" s="314"/>
      <c r="BP847" s="314"/>
      <c r="BQ847" s="314"/>
      <c r="BR847" s="314"/>
      <c r="BS847" s="314"/>
      <c r="BT847" s="341">
        <v>7.5000212100611803</v>
      </c>
      <c r="BU847" s="341"/>
    </row>
    <row r="848" spans="1:73" s="250" customFormat="1" ht="7.5" customHeight="1">
      <c r="A848" s="268"/>
      <c r="B848" s="308" t="s">
        <v>543</v>
      </c>
      <c r="C848" s="308"/>
      <c r="D848" s="308"/>
      <c r="E848" s="308"/>
      <c r="F848" s="308"/>
      <c r="G848" s="308"/>
      <c r="H848" s="306">
        <v>1050.000260706714</v>
      </c>
      <c r="I848" s="306"/>
      <c r="J848" s="306"/>
      <c r="K848" s="306"/>
      <c r="L848" s="306"/>
      <c r="M848" s="306">
        <v>1734.3583907905299</v>
      </c>
      <c r="N848" s="306"/>
      <c r="O848" s="306"/>
      <c r="P848" s="306"/>
      <c r="Q848" s="306">
        <v>2000.0004936595237</v>
      </c>
      <c r="R848" s="306"/>
      <c r="S848" s="306"/>
      <c r="T848" s="306"/>
      <c r="U848" s="306">
        <v>4784.3591451567672</v>
      </c>
      <c r="V848" s="306"/>
      <c r="W848" s="306"/>
      <c r="X848" s="306"/>
      <c r="Y848" s="306"/>
      <c r="Z848" s="306"/>
      <c r="AA848" s="307">
        <v>16.788399111219</v>
      </c>
      <c r="AB848" s="307"/>
      <c r="AC848" s="307"/>
      <c r="AF848" s="308" t="s">
        <v>543</v>
      </c>
      <c r="AG848" s="308"/>
      <c r="AH848" s="308"/>
      <c r="AI848" s="308"/>
      <c r="AJ848" s="308"/>
      <c r="AK848" s="308"/>
      <c r="AL848" s="308"/>
      <c r="AM848" s="306">
        <v>0</v>
      </c>
      <c r="AN848" s="306"/>
      <c r="AO848" s="306"/>
      <c r="AP848" s="306"/>
      <c r="AQ848" s="306"/>
      <c r="AR848" s="306"/>
      <c r="AS848" s="306">
        <v>0</v>
      </c>
      <c r="AT848" s="306"/>
      <c r="AU848" s="306"/>
      <c r="AV848" s="306"/>
      <c r="AW848" s="306">
        <v>0</v>
      </c>
      <c r="AX848" s="306"/>
      <c r="AY848" s="306"/>
      <c r="AZ848" s="306"/>
      <c r="BA848" s="306">
        <v>0</v>
      </c>
      <c r="BB848" s="306"/>
      <c r="BC848" s="306"/>
      <c r="BD848" s="306"/>
      <c r="BE848" s="306"/>
      <c r="BF848" s="306"/>
      <c r="BG848" s="306"/>
      <c r="BH848" s="307">
        <v>0</v>
      </c>
      <c r="BI848" s="307"/>
      <c r="BJ848" s="307"/>
      <c r="BK848" s="307"/>
      <c r="BN848" s="334" t="s">
        <v>588</v>
      </c>
      <c r="BO848" s="334"/>
      <c r="BP848" s="334"/>
      <c r="BQ848" s="334"/>
      <c r="BR848" s="334"/>
      <c r="BS848" s="337">
        <v>32.451233382025343</v>
      </c>
      <c r="BT848" s="337"/>
      <c r="BU848" s="337"/>
    </row>
    <row r="849" spans="1:73" s="250" customFormat="1" ht="1.5" customHeight="1">
      <c r="A849" s="268"/>
      <c r="B849" s="308" t="s">
        <v>542</v>
      </c>
      <c r="C849" s="308"/>
      <c r="D849" s="308"/>
      <c r="E849" s="308"/>
      <c r="F849" s="308"/>
      <c r="G849" s="308"/>
      <c r="H849" s="306">
        <v>0</v>
      </c>
      <c r="I849" s="306"/>
      <c r="J849" s="306"/>
      <c r="K849" s="306"/>
      <c r="L849" s="306"/>
      <c r="M849" s="306">
        <v>4487.9336013814036</v>
      </c>
      <c r="N849" s="306"/>
      <c r="O849" s="306"/>
      <c r="P849" s="306"/>
      <c r="Q849" s="306">
        <v>0</v>
      </c>
      <c r="R849" s="306"/>
      <c r="S849" s="306"/>
      <c r="T849" s="306"/>
      <c r="U849" s="306">
        <v>4487.9336013814036</v>
      </c>
      <c r="V849" s="306"/>
      <c r="W849" s="306"/>
      <c r="X849" s="306"/>
      <c r="Y849" s="306"/>
      <c r="Z849" s="306"/>
      <c r="AA849" s="307">
        <v>15.7482367436637</v>
      </c>
      <c r="AB849" s="307"/>
      <c r="AC849" s="307"/>
      <c r="AF849" s="308" t="s">
        <v>542</v>
      </c>
      <c r="AG849" s="308"/>
      <c r="AH849" s="308"/>
      <c r="AI849" s="308"/>
      <c r="AJ849" s="308"/>
      <c r="AK849" s="308"/>
      <c r="AL849" s="308"/>
      <c r="AM849" s="306">
        <v>0</v>
      </c>
      <c r="AN849" s="306"/>
      <c r="AO849" s="306"/>
      <c r="AP849" s="306"/>
      <c r="AQ849" s="306"/>
      <c r="AR849" s="306"/>
      <c r="AS849" s="306">
        <v>0</v>
      </c>
      <c r="AT849" s="306"/>
      <c r="AU849" s="306"/>
      <c r="AV849" s="306"/>
      <c r="AW849" s="306">
        <v>0</v>
      </c>
      <c r="AX849" s="306"/>
      <c r="AY849" s="306"/>
      <c r="AZ849" s="306"/>
      <c r="BA849" s="306">
        <v>0</v>
      </c>
      <c r="BB849" s="306"/>
      <c r="BC849" s="306"/>
      <c r="BD849" s="306"/>
      <c r="BE849" s="306"/>
      <c r="BF849" s="306"/>
      <c r="BG849" s="306"/>
      <c r="BH849" s="307">
        <v>0</v>
      </c>
      <c r="BI849" s="307"/>
      <c r="BJ849" s="307"/>
      <c r="BK849" s="307"/>
      <c r="BN849" s="334"/>
      <c r="BO849" s="334"/>
      <c r="BP849" s="334"/>
      <c r="BQ849" s="334"/>
      <c r="BR849" s="334"/>
      <c r="BS849" s="337"/>
      <c r="BT849" s="337"/>
      <c r="BU849" s="337"/>
    </row>
    <row r="850" spans="1:73" s="250" customFormat="1" ht="6.75" customHeight="1">
      <c r="A850" s="268"/>
      <c r="B850" s="308"/>
      <c r="C850" s="308"/>
      <c r="D850" s="308"/>
      <c r="E850" s="308"/>
      <c r="F850" s="308"/>
      <c r="G850" s="308"/>
      <c r="H850" s="306"/>
      <c r="I850" s="306"/>
      <c r="J850" s="306"/>
      <c r="K850" s="306"/>
      <c r="L850" s="306"/>
      <c r="M850" s="306"/>
      <c r="N850" s="306"/>
      <c r="O850" s="306"/>
      <c r="P850" s="306"/>
      <c r="Q850" s="306"/>
      <c r="R850" s="306"/>
      <c r="S850" s="306"/>
      <c r="T850" s="306"/>
      <c r="U850" s="306"/>
      <c r="V850" s="306"/>
      <c r="W850" s="306"/>
      <c r="X850" s="306"/>
      <c r="Y850" s="306"/>
      <c r="Z850" s="306"/>
      <c r="AA850" s="307"/>
      <c r="AB850" s="307"/>
      <c r="AC850" s="307"/>
      <c r="AF850" s="308"/>
      <c r="AG850" s="308"/>
      <c r="AH850" s="308"/>
      <c r="AI850" s="308"/>
      <c r="AJ850" s="308"/>
      <c r="AK850" s="308"/>
      <c r="AL850" s="308"/>
      <c r="AM850" s="306"/>
      <c r="AN850" s="306"/>
      <c r="AO850" s="306"/>
      <c r="AP850" s="306"/>
      <c r="AQ850" s="306"/>
      <c r="AR850" s="306"/>
      <c r="AS850" s="306"/>
      <c r="AT850" s="306"/>
      <c r="AU850" s="306"/>
      <c r="AV850" s="306"/>
      <c r="AW850" s="306"/>
      <c r="AX850" s="306"/>
      <c r="AY850" s="306"/>
      <c r="AZ850" s="306"/>
      <c r="BA850" s="306"/>
      <c r="BB850" s="306"/>
      <c r="BC850" s="306"/>
      <c r="BD850" s="306"/>
      <c r="BE850" s="306"/>
      <c r="BF850" s="306"/>
      <c r="BG850" s="306"/>
      <c r="BH850" s="307"/>
      <c r="BI850" s="307"/>
      <c r="BJ850" s="307"/>
      <c r="BK850" s="307"/>
      <c r="BN850" s="346" t="s">
        <v>589</v>
      </c>
      <c r="BO850" s="346"/>
      <c r="BP850" s="346"/>
      <c r="BQ850" s="346"/>
      <c r="BR850" s="346"/>
      <c r="BS850" s="348">
        <v>100</v>
      </c>
      <c r="BT850" s="348"/>
      <c r="BU850" s="348"/>
    </row>
    <row r="851" spans="1:73" s="250" customFormat="1" ht="1.5" customHeight="1">
      <c r="A851" s="268"/>
      <c r="B851" s="308" t="s">
        <v>602</v>
      </c>
      <c r="C851" s="308"/>
      <c r="D851" s="308"/>
      <c r="E851" s="308"/>
      <c r="F851" s="308"/>
      <c r="G851" s="308"/>
      <c r="H851" s="306">
        <v>1800.0001856532078</v>
      </c>
      <c r="I851" s="306"/>
      <c r="J851" s="306"/>
      <c r="K851" s="306"/>
      <c r="L851" s="306"/>
      <c r="M851" s="306">
        <v>1435.9421760752298</v>
      </c>
      <c r="N851" s="306"/>
      <c r="O851" s="306"/>
      <c r="P851" s="306"/>
      <c r="Q851" s="306">
        <v>0</v>
      </c>
      <c r="R851" s="306"/>
      <c r="S851" s="306"/>
      <c r="T851" s="306"/>
      <c r="U851" s="306">
        <v>3235.94236514058</v>
      </c>
      <c r="V851" s="306"/>
      <c r="W851" s="306"/>
      <c r="X851" s="306"/>
      <c r="Y851" s="306"/>
      <c r="Z851" s="306"/>
      <c r="AA851" s="307">
        <v>11.3549778096982</v>
      </c>
      <c r="AB851" s="307"/>
      <c r="AC851" s="307"/>
      <c r="AF851" s="308" t="s">
        <v>602</v>
      </c>
      <c r="AG851" s="308"/>
      <c r="AH851" s="308"/>
      <c r="AI851" s="308"/>
      <c r="AJ851" s="308"/>
      <c r="AK851" s="308"/>
      <c r="AL851" s="308"/>
      <c r="AM851" s="306">
        <v>270.00002921283794</v>
      </c>
      <c r="AN851" s="306"/>
      <c r="AO851" s="306"/>
      <c r="AP851" s="306"/>
      <c r="AQ851" s="306"/>
      <c r="AR851" s="306"/>
      <c r="AS851" s="306">
        <v>123.94495944027599</v>
      </c>
      <c r="AT851" s="306"/>
      <c r="AU851" s="306"/>
      <c r="AV851" s="306"/>
      <c r="AW851" s="306">
        <v>0</v>
      </c>
      <c r="AX851" s="306"/>
      <c r="AY851" s="306"/>
      <c r="AZ851" s="306"/>
      <c r="BA851" s="306">
        <v>393.94498865311397</v>
      </c>
      <c r="BB851" s="306"/>
      <c r="BC851" s="306"/>
      <c r="BD851" s="306"/>
      <c r="BE851" s="306"/>
      <c r="BF851" s="306"/>
      <c r="BG851" s="306"/>
      <c r="BH851" s="307">
        <v>-8.7804819488844092</v>
      </c>
      <c r="BI851" s="307"/>
      <c r="BJ851" s="307"/>
      <c r="BK851" s="307"/>
      <c r="BN851" s="346"/>
      <c r="BO851" s="346"/>
      <c r="BP851" s="346"/>
      <c r="BQ851" s="346"/>
      <c r="BR851" s="346"/>
      <c r="BS851" s="348"/>
      <c r="BT851" s="348"/>
      <c r="BU851" s="348"/>
    </row>
    <row r="852" spans="1:73" s="250" customFormat="1" ht="6.75" customHeight="1">
      <c r="A852" s="268"/>
      <c r="B852" s="308"/>
      <c r="C852" s="308"/>
      <c r="D852" s="308"/>
      <c r="E852" s="308"/>
      <c r="F852" s="308"/>
      <c r="G852" s="308"/>
      <c r="H852" s="306"/>
      <c r="I852" s="306"/>
      <c r="J852" s="306"/>
      <c r="K852" s="306"/>
      <c r="L852" s="306"/>
      <c r="M852" s="306"/>
      <c r="N852" s="306"/>
      <c r="O852" s="306"/>
      <c r="P852" s="306"/>
      <c r="Q852" s="306"/>
      <c r="R852" s="306"/>
      <c r="S852" s="306"/>
      <c r="T852" s="306"/>
      <c r="U852" s="306"/>
      <c r="V852" s="306"/>
      <c r="W852" s="306"/>
      <c r="X852" s="306"/>
      <c r="Y852" s="306"/>
      <c r="Z852" s="306"/>
      <c r="AA852" s="307"/>
      <c r="AB852" s="307"/>
      <c r="AC852" s="307"/>
      <c r="AF852" s="308"/>
      <c r="AG852" s="308"/>
      <c r="AH852" s="308"/>
      <c r="AI852" s="308"/>
      <c r="AJ852" s="308"/>
      <c r="AK852" s="308"/>
      <c r="AL852" s="308"/>
      <c r="AM852" s="306"/>
      <c r="AN852" s="306"/>
      <c r="AO852" s="306"/>
      <c r="AP852" s="306"/>
      <c r="AQ852" s="306"/>
      <c r="AR852" s="306"/>
      <c r="AS852" s="306"/>
      <c r="AT852" s="306"/>
      <c r="AU852" s="306"/>
      <c r="AV852" s="306"/>
      <c r="AW852" s="306"/>
      <c r="AX852" s="306"/>
      <c r="AY852" s="306"/>
      <c r="AZ852" s="306"/>
      <c r="BA852" s="306"/>
      <c r="BB852" s="306"/>
      <c r="BC852" s="306"/>
      <c r="BD852" s="306"/>
      <c r="BE852" s="306"/>
      <c r="BF852" s="306"/>
      <c r="BG852" s="306"/>
      <c r="BH852" s="307"/>
      <c r="BI852" s="307"/>
      <c r="BJ852" s="307"/>
      <c r="BK852" s="307"/>
    </row>
    <row r="853" spans="1:73" s="250" customFormat="1" ht="3" customHeight="1">
      <c r="A853" s="268"/>
      <c r="B853" s="325" t="s">
        <v>603</v>
      </c>
      <c r="C853" s="325"/>
      <c r="D853" s="325"/>
      <c r="E853" s="325"/>
      <c r="F853" s="325"/>
      <c r="G853" s="325"/>
      <c r="H853" s="322">
        <v>2850.0004463599198</v>
      </c>
      <c r="I853" s="322"/>
      <c r="J853" s="322"/>
      <c r="K853" s="322"/>
      <c r="L853" s="322"/>
      <c r="M853" s="322">
        <v>7658.2341682471597</v>
      </c>
      <c r="N853" s="322"/>
      <c r="O853" s="322"/>
      <c r="P853" s="322"/>
      <c r="Q853" s="322">
        <v>2000.0004936595201</v>
      </c>
      <c r="R853" s="322"/>
      <c r="S853" s="322"/>
      <c r="T853" s="322"/>
      <c r="U853" s="322">
        <v>12508.23511167875</v>
      </c>
      <c r="V853" s="322"/>
      <c r="W853" s="322"/>
      <c r="X853" s="322"/>
      <c r="Y853" s="322"/>
      <c r="Z853" s="322"/>
      <c r="AA853" s="324" t="s">
        <v>0</v>
      </c>
      <c r="AB853" s="324"/>
      <c r="AC853" s="324"/>
      <c r="AF853" s="325" t="s">
        <v>603</v>
      </c>
      <c r="AG853" s="325"/>
      <c r="AH853" s="325"/>
      <c r="AI853" s="325"/>
      <c r="AJ853" s="325"/>
      <c r="AK853" s="325"/>
      <c r="AL853" s="325"/>
      <c r="AM853" s="322">
        <v>270.000029212838</v>
      </c>
      <c r="AN853" s="322"/>
      <c r="AO853" s="322"/>
      <c r="AP853" s="322"/>
      <c r="AQ853" s="322"/>
      <c r="AR853" s="322"/>
      <c r="AS853" s="322">
        <v>123.94495944027599</v>
      </c>
      <c r="AT853" s="322"/>
      <c r="AU853" s="322"/>
      <c r="AV853" s="322"/>
      <c r="AW853" s="322">
        <v>0</v>
      </c>
      <c r="AX853" s="322"/>
      <c r="AY853" s="322"/>
      <c r="AZ853" s="322"/>
      <c r="BA853" s="322">
        <v>393.94498865311402</v>
      </c>
      <c r="BB853" s="322"/>
      <c r="BC853" s="322"/>
      <c r="BD853" s="322"/>
      <c r="BE853" s="322"/>
      <c r="BF853" s="322"/>
      <c r="BG853" s="322"/>
      <c r="BH853" s="324" t="s">
        <v>0</v>
      </c>
      <c r="BI853" s="324"/>
      <c r="BJ853" s="324"/>
      <c r="BK853" s="324"/>
    </row>
    <row r="854" spans="1:73" s="250" customFormat="1" ht="6" customHeight="1">
      <c r="A854" s="268"/>
      <c r="B854" s="325"/>
      <c r="C854" s="325"/>
      <c r="D854" s="325"/>
      <c r="E854" s="325"/>
      <c r="F854" s="325"/>
      <c r="G854" s="325"/>
      <c r="H854" s="322"/>
      <c r="I854" s="322"/>
      <c r="J854" s="322"/>
      <c r="K854" s="322"/>
      <c r="L854" s="322"/>
      <c r="M854" s="322"/>
      <c r="N854" s="322"/>
      <c r="O854" s="322"/>
      <c r="P854" s="322"/>
      <c r="Q854" s="322"/>
      <c r="R854" s="322"/>
      <c r="S854" s="322"/>
      <c r="T854" s="322"/>
      <c r="U854" s="322"/>
      <c r="V854" s="322"/>
      <c r="W854" s="322"/>
      <c r="X854" s="322"/>
      <c r="Y854" s="322"/>
      <c r="Z854" s="322"/>
      <c r="AA854" s="324"/>
      <c r="AB854" s="324"/>
      <c r="AC854" s="324"/>
      <c r="AF854" s="325"/>
      <c r="AG854" s="325"/>
      <c r="AH854" s="325"/>
      <c r="AI854" s="325"/>
      <c r="AJ854" s="325"/>
      <c r="AK854" s="325"/>
      <c r="AL854" s="325"/>
      <c r="AM854" s="322"/>
      <c r="AN854" s="322"/>
      <c r="AO854" s="322"/>
      <c r="AP854" s="322"/>
      <c r="AQ854" s="322"/>
      <c r="AR854" s="322"/>
      <c r="AS854" s="322"/>
      <c r="AT854" s="322"/>
      <c r="AU854" s="322"/>
      <c r="AV854" s="322"/>
      <c r="AW854" s="322"/>
      <c r="AX854" s="322"/>
      <c r="AY854" s="322"/>
      <c r="AZ854" s="322"/>
      <c r="BA854" s="322"/>
      <c r="BB854" s="322"/>
      <c r="BC854" s="322"/>
      <c r="BD854" s="322"/>
      <c r="BE854" s="322"/>
      <c r="BF854" s="322"/>
      <c r="BG854" s="322"/>
      <c r="BH854" s="324"/>
      <c r="BI854" s="324"/>
      <c r="BJ854" s="324"/>
      <c r="BK854" s="324"/>
      <c r="BO854" s="320" t="s">
        <v>604</v>
      </c>
      <c r="BP854" s="320"/>
      <c r="BQ854" s="320"/>
      <c r="BR854" s="320"/>
      <c r="BS854" s="320"/>
      <c r="BT854" s="320"/>
    </row>
    <row r="855" spans="1:73" s="250" customFormat="1" ht="5.25" customHeight="1">
      <c r="A855" s="268"/>
      <c r="B855" s="308" t="s">
        <v>605</v>
      </c>
      <c r="C855" s="308"/>
      <c r="D855" s="308"/>
      <c r="E855" s="308"/>
      <c r="F855" s="308"/>
      <c r="G855" s="308"/>
      <c r="H855" s="306">
        <v>0</v>
      </c>
      <c r="I855" s="306"/>
      <c r="J855" s="306"/>
      <c r="K855" s="306"/>
      <c r="L855" s="306"/>
      <c r="M855" s="306">
        <v>0</v>
      </c>
      <c r="N855" s="306"/>
      <c r="O855" s="306"/>
      <c r="P855" s="306"/>
      <c r="Q855" s="306">
        <v>0</v>
      </c>
      <c r="R855" s="306"/>
      <c r="S855" s="306"/>
      <c r="T855" s="306"/>
      <c r="U855" s="306">
        <v>0</v>
      </c>
      <c r="V855" s="306"/>
      <c r="W855" s="306"/>
      <c r="X855" s="306"/>
      <c r="Y855" s="306"/>
      <c r="Z855" s="306"/>
      <c r="AA855" s="307">
        <v>0</v>
      </c>
      <c r="AB855" s="307"/>
      <c r="AC855" s="307"/>
      <c r="AF855" s="308" t="s">
        <v>605</v>
      </c>
      <c r="AG855" s="308"/>
      <c r="AH855" s="308"/>
      <c r="AI855" s="308"/>
      <c r="AJ855" s="308"/>
      <c r="AK855" s="308"/>
      <c r="AL855" s="308"/>
      <c r="AM855" s="306">
        <v>0</v>
      </c>
      <c r="AN855" s="306"/>
      <c r="AO855" s="306"/>
      <c r="AP855" s="306"/>
      <c r="AQ855" s="306"/>
      <c r="AR855" s="306"/>
      <c r="AS855" s="306">
        <v>0</v>
      </c>
      <c r="AT855" s="306"/>
      <c r="AU855" s="306"/>
      <c r="AV855" s="306"/>
      <c r="AW855" s="306">
        <v>0</v>
      </c>
      <c r="AX855" s="306"/>
      <c r="AY855" s="306"/>
      <c r="AZ855" s="306"/>
      <c r="BA855" s="306">
        <v>0</v>
      </c>
      <c r="BB855" s="306"/>
      <c r="BC855" s="306"/>
      <c r="BD855" s="306"/>
      <c r="BE855" s="306"/>
      <c r="BF855" s="306"/>
      <c r="BG855" s="306"/>
      <c r="BH855" s="307">
        <v>0</v>
      </c>
      <c r="BI855" s="307"/>
      <c r="BJ855" s="307"/>
      <c r="BK855" s="307"/>
      <c r="BO855" s="320"/>
      <c r="BP855" s="320"/>
      <c r="BQ855" s="320"/>
      <c r="BR855" s="320"/>
      <c r="BS855" s="320"/>
      <c r="BT855" s="320"/>
    </row>
    <row r="856" spans="1:73" s="250" customFormat="1" ht="3" customHeight="1">
      <c r="A856" s="268"/>
      <c r="B856" s="308"/>
      <c r="C856" s="308"/>
      <c r="D856" s="308"/>
      <c r="E856" s="308"/>
      <c r="F856" s="308"/>
      <c r="G856" s="308"/>
      <c r="H856" s="306"/>
      <c r="I856" s="306"/>
      <c r="J856" s="306"/>
      <c r="K856" s="306"/>
      <c r="L856" s="306"/>
      <c r="M856" s="306"/>
      <c r="N856" s="306"/>
      <c r="O856" s="306"/>
      <c r="P856" s="306"/>
      <c r="Q856" s="306"/>
      <c r="R856" s="306"/>
      <c r="S856" s="306"/>
      <c r="T856" s="306"/>
      <c r="U856" s="306"/>
      <c r="V856" s="306"/>
      <c r="W856" s="306"/>
      <c r="X856" s="306"/>
      <c r="Y856" s="306"/>
      <c r="Z856" s="306"/>
      <c r="AA856" s="307"/>
      <c r="AB856" s="307"/>
      <c r="AC856" s="307"/>
      <c r="AF856" s="308"/>
      <c r="AG856" s="308"/>
      <c r="AH856" s="308"/>
      <c r="AI856" s="308"/>
      <c r="AJ856" s="308"/>
      <c r="AK856" s="308"/>
      <c r="AL856" s="308"/>
      <c r="AM856" s="306"/>
      <c r="AN856" s="306"/>
      <c r="AO856" s="306"/>
      <c r="AP856" s="306"/>
      <c r="AQ856" s="306"/>
      <c r="AR856" s="306"/>
      <c r="AS856" s="306"/>
      <c r="AT856" s="306"/>
      <c r="AU856" s="306"/>
      <c r="AV856" s="306"/>
      <c r="AW856" s="306"/>
      <c r="AX856" s="306"/>
      <c r="AY856" s="306"/>
      <c r="AZ856" s="306"/>
      <c r="BA856" s="306"/>
      <c r="BB856" s="306"/>
      <c r="BC856" s="306"/>
      <c r="BD856" s="306"/>
      <c r="BE856" s="306"/>
      <c r="BF856" s="306"/>
      <c r="BG856" s="306"/>
      <c r="BH856" s="307"/>
      <c r="BI856" s="307"/>
      <c r="BJ856" s="307"/>
      <c r="BK856" s="307"/>
      <c r="BO856" s="321" t="s">
        <v>606</v>
      </c>
      <c r="BP856" s="321"/>
      <c r="BQ856" s="321"/>
      <c r="BR856" s="321"/>
      <c r="BS856" s="321"/>
      <c r="BT856" s="321"/>
    </row>
    <row r="857" spans="1:73" s="250" customFormat="1" ht="6.75" customHeight="1">
      <c r="A857" s="268"/>
      <c r="B857" s="308" t="s">
        <v>607</v>
      </c>
      <c r="C857" s="308"/>
      <c r="D857" s="308"/>
      <c r="E857" s="308"/>
      <c r="F857" s="308"/>
      <c r="G857" s="308"/>
      <c r="H857" s="306">
        <v>0</v>
      </c>
      <c r="I857" s="306"/>
      <c r="J857" s="306"/>
      <c r="K857" s="306"/>
      <c r="L857" s="306"/>
      <c r="M857" s="306">
        <v>0</v>
      </c>
      <c r="N857" s="306"/>
      <c r="O857" s="306"/>
      <c r="P857" s="306"/>
      <c r="Q857" s="306">
        <v>0</v>
      </c>
      <c r="R857" s="306"/>
      <c r="S857" s="306"/>
      <c r="T857" s="306"/>
      <c r="U857" s="306">
        <v>0</v>
      </c>
      <c r="V857" s="306"/>
      <c r="W857" s="306"/>
      <c r="X857" s="306"/>
      <c r="Y857" s="306"/>
      <c r="Z857" s="306"/>
      <c r="AA857" s="307">
        <v>0</v>
      </c>
      <c r="AB857" s="307"/>
      <c r="AC857" s="307"/>
      <c r="AF857" s="308" t="s">
        <v>607</v>
      </c>
      <c r="AG857" s="308"/>
      <c r="AH857" s="308"/>
      <c r="AI857" s="308"/>
      <c r="AJ857" s="308"/>
      <c r="AK857" s="308"/>
      <c r="AL857" s="308"/>
      <c r="AM857" s="306">
        <v>0</v>
      </c>
      <c r="AN857" s="306"/>
      <c r="AO857" s="306"/>
      <c r="AP857" s="306"/>
      <c r="AQ857" s="306"/>
      <c r="AR857" s="306"/>
      <c r="AS857" s="306">
        <v>0</v>
      </c>
      <c r="AT857" s="306"/>
      <c r="AU857" s="306"/>
      <c r="AV857" s="306"/>
      <c r="AW857" s="306">
        <v>0</v>
      </c>
      <c r="AX857" s="306"/>
      <c r="AY857" s="306"/>
      <c r="AZ857" s="306"/>
      <c r="BA857" s="306">
        <v>0</v>
      </c>
      <c r="BB857" s="306"/>
      <c r="BC857" s="306"/>
      <c r="BD857" s="306"/>
      <c r="BE857" s="306"/>
      <c r="BF857" s="306"/>
      <c r="BG857" s="306"/>
      <c r="BH857" s="307">
        <v>0</v>
      </c>
      <c r="BI857" s="307"/>
      <c r="BJ857" s="307"/>
      <c r="BK857" s="307"/>
      <c r="BO857" s="321"/>
      <c r="BP857" s="321"/>
      <c r="BQ857" s="321"/>
      <c r="BR857" s="321"/>
      <c r="BS857" s="321"/>
      <c r="BT857" s="321"/>
    </row>
    <row r="858" spans="1:73" s="250" customFormat="1" ht="0.75" customHeight="1">
      <c r="A858" s="268"/>
      <c r="B858" s="308"/>
      <c r="C858" s="308"/>
      <c r="D858" s="308"/>
      <c r="E858" s="308"/>
      <c r="F858" s="308"/>
      <c r="G858" s="308"/>
      <c r="H858" s="306"/>
      <c r="I858" s="306"/>
      <c r="J858" s="306"/>
      <c r="K858" s="306"/>
      <c r="L858" s="306"/>
      <c r="M858" s="306"/>
      <c r="N858" s="306"/>
      <c r="O858" s="306"/>
      <c r="P858" s="306"/>
      <c r="Q858" s="306"/>
      <c r="R858" s="306"/>
      <c r="S858" s="306"/>
      <c r="T858" s="306"/>
      <c r="U858" s="306"/>
      <c r="V858" s="306"/>
      <c r="W858" s="306"/>
      <c r="X858" s="306"/>
      <c r="Y858" s="306"/>
      <c r="Z858" s="306"/>
      <c r="AA858" s="307"/>
      <c r="AB858" s="307"/>
      <c r="AC858" s="307"/>
      <c r="AF858" s="308"/>
      <c r="AG858" s="308"/>
      <c r="AH858" s="308"/>
      <c r="AI858" s="308"/>
      <c r="AJ858" s="308"/>
      <c r="AK858" s="308"/>
      <c r="AL858" s="308"/>
      <c r="AM858" s="306"/>
      <c r="AN858" s="306"/>
      <c r="AO858" s="306"/>
      <c r="AP858" s="306"/>
      <c r="AQ858" s="306"/>
      <c r="AR858" s="306"/>
      <c r="AS858" s="306"/>
      <c r="AT858" s="306"/>
      <c r="AU858" s="306"/>
      <c r="AV858" s="306"/>
      <c r="AW858" s="306"/>
      <c r="AX858" s="306"/>
      <c r="AY858" s="306"/>
      <c r="AZ858" s="306"/>
      <c r="BA858" s="306"/>
      <c r="BB858" s="306"/>
      <c r="BC858" s="306"/>
      <c r="BD858" s="306"/>
      <c r="BE858" s="306"/>
      <c r="BF858" s="306"/>
      <c r="BG858" s="306"/>
      <c r="BH858" s="307"/>
      <c r="BI858" s="307"/>
      <c r="BJ858" s="307"/>
      <c r="BK858" s="307"/>
      <c r="BO858" s="309" t="s">
        <v>548</v>
      </c>
      <c r="BP858" s="309"/>
      <c r="BQ858" s="309"/>
      <c r="BR858" s="315">
        <v>1030.8999888962096</v>
      </c>
      <c r="BS858" s="315"/>
      <c r="BT858" s="315"/>
    </row>
    <row r="859" spans="1:73" s="250" customFormat="1" ht="8.25" customHeight="1">
      <c r="A859" s="268"/>
      <c r="B859" s="308" t="s">
        <v>608</v>
      </c>
      <c r="C859" s="308"/>
      <c r="D859" s="308"/>
      <c r="E859" s="308"/>
      <c r="F859" s="308"/>
      <c r="G859" s="308"/>
      <c r="H859" s="306">
        <v>0</v>
      </c>
      <c r="I859" s="306"/>
      <c r="J859" s="306"/>
      <c r="K859" s="306"/>
      <c r="L859" s="306"/>
      <c r="M859" s="306">
        <v>0</v>
      </c>
      <c r="N859" s="306"/>
      <c r="O859" s="306"/>
      <c r="P859" s="306"/>
      <c r="Q859" s="306">
        <v>0</v>
      </c>
      <c r="R859" s="306"/>
      <c r="S859" s="306"/>
      <c r="T859" s="306"/>
      <c r="U859" s="306">
        <v>0</v>
      </c>
      <c r="V859" s="306"/>
      <c r="W859" s="306"/>
      <c r="X859" s="306"/>
      <c r="Y859" s="306"/>
      <c r="Z859" s="306"/>
      <c r="AA859" s="307">
        <v>0</v>
      </c>
      <c r="AB859" s="307"/>
      <c r="AC859" s="307"/>
      <c r="AF859" s="308" t="s">
        <v>608</v>
      </c>
      <c r="AG859" s="308"/>
      <c r="AH859" s="308"/>
      <c r="AI859" s="308"/>
      <c r="AJ859" s="308"/>
      <c r="AK859" s="308"/>
      <c r="AL859" s="308"/>
      <c r="AM859" s="306">
        <v>0</v>
      </c>
      <c r="AN859" s="306"/>
      <c r="AO859" s="306"/>
      <c r="AP859" s="306"/>
      <c r="AQ859" s="306"/>
      <c r="AR859" s="306"/>
      <c r="AS859" s="306">
        <v>0</v>
      </c>
      <c r="AT859" s="306"/>
      <c r="AU859" s="306"/>
      <c r="AV859" s="306"/>
      <c r="AW859" s="306">
        <v>0</v>
      </c>
      <c r="AX859" s="306"/>
      <c r="AY859" s="306"/>
      <c r="AZ859" s="306"/>
      <c r="BA859" s="306">
        <v>0</v>
      </c>
      <c r="BB859" s="306"/>
      <c r="BC859" s="306"/>
      <c r="BD859" s="306"/>
      <c r="BE859" s="306"/>
      <c r="BF859" s="306"/>
      <c r="BG859" s="306"/>
      <c r="BH859" s="307">
        <v>0</v>
      </c>
      <c r="BI859" s="307"/>
      <c r="BJ859" s="307"/>
      <c r="BK859" s="307"/>
      <c r="BO859" s="309"/>
      <c r="BP859" s="309"/>
      <c r="BQ859" s="309"/>
      <c r="BR859" s="315"/>
      <c r="BS859" s="315"/>
      <c r="BT859" s="315"/>
    </row>
    <row r="860" spans="1:73" s="250" customFormat="1" ht="0.75" customHeight="1">
      <c r="A860" s="268"/>
      <c r="B860" s="308" t="s">
        <v>609</v>
      </c>
      <c r="C860" s="308"/>
      <c r="D860" s="308"/>
      <c r="E860" s="308"/>
      <c r="F860" s="308"/>
      <c r="G860" s="308"/>
      <c r="H860" s="306">
        <v>0</v>
      </c>
      <c r="I860" s="306"/>
      <c r="J860" s="306"/>
      <c r="K860" s="306"/>
      <c r="L860" s="306"/>
      <c r="M860" s="306">
        <v>0</v>
      </c>
      <c r="N860" s="306"/>
      <c r="O860" s="306"/>
      <c r="P860" s="306"/>
      <c r="Q860" s="306">
        <v>0</v>
      </c>
      <c r="R860" s="306"/>
      <c r="S860" s="306"/>
      <c r="T860" s="306"/>
      <c r="U860" s="306">
        <v>0</v>
      </c>
      <c r="V860" s="306"/>
      <c r="W860" s="306"/>
      <c r="X860" s="306"/>
      <c r="Y860" s="306"/>
      <c r="Z860" s="306"/>
      <c r="AA860" s="307">
        <v>0</v>
      </c>
      <c r="AB860" s="307"/>
      <c r="AC860" s="307"/>
      <c r="AF860" s="308" t="s">
        <v>609</v>
      </c>
      <c r="AG860" s="308"/>
      <c r="AH860" s="308"/>
      <c r="AI860" s="308"/>
      <c r="AJ860" s="308"/>
      <c r="AK860" s="308"/>
      <c r="AL860" s="308"/>
      <c r="AM860" s="306">
        <v>0</v>
      </c>
      <c r="AN860" s="306"/>
      <c r="AO860" s="306"/>
      <c r="AP860" s="306"/>
      <c r="AQ860" s="306"/>
      <c r="AR860" s="306"/>
      <c r="AS860" s="306">
        <v>0</v>
      </c>
      <c r="AT860" s="306"/>
      <c r="AU860" s="306"/>
      <c r="AV860" s="306"/>
      <c r="AW860" s="306">
        <v>0</v>
      </c>
      <c r="AX860" s="306"/>
      <c r="AY860" s="306"/>
      <c r="AZ860" s="306"/>
      <c r="BA860" s="306">
        <v>0</v>
      </c>
      <c r="BB860" s="306"/>
      <c r="BC860" s="306"/>
      <c r="BD860" s="306"/>
      <c r="BE860" s="306"/>
      <c r="BF860" s="306"/>
      <c r="BG860" s="306"/>
      <c r="BH860" s="307">
        <v>0</v>
      </c>
      <c r="BI860" s="307"/>
      <c r="BJ860" s="307"/>
      <c r="BK860" s="307"/>
      <c r="BO860" s="309"/>
      <c r="BP860" s="309"/>
      <c r="BQ860" s="309"/>
      <c r="BR860" s="315"/>
      <c r="BS860" s="315"/>
      <c r="BT860" s="315"/>
    </row>
    <row r="861" spans="1:73" s="250" customFormat="1" ht="6.75" customHeight="1">
      <c r="A861" s="268"/>
      <c r="B861" s="308"/>
      <c r="C861" s="308"/>
      <c r="D861" s="308"/>
      <c r="E861" s="308"/>
      <c r="F861" s="308"/>
      <c r="G861" s="308"/>
      <c r="H861" s="306"/>
      <c r="I861" s="306"/>
      <c r="J861" s="306"/>
      <c r="K861" s="306"/>
      <c r="L861" s="306"/>
      <c r="M861" s="306"/>
      <c r="N861" s="306"/>
      <c r="O861" s="306"/>
      <c r="P861" s="306"/>
      <c r="Q861" s="306"/>
      <c r="R861" s="306"/>
      <c r="S861" s="306"/>
      <c r="T861" s="306"/>
      <c r="U861" s="306"/>
      <c r="V861" s="306"/>
      <c r="W861" s="306"/>
      <c r="X861" s="306"/>
      <c r="Y861" s="306"/>
      <c r="Z861" s="306"/>
      <c r="AA861" s="307"/>
      <c r="AB861" s="307"/>
      <c r="AC861" s="307"/>
      <c r="AF861" s="308"/>
      <c r="AG861" s="308"/>
      <c r="AH861" s="308"/>
      <c r="AI861" s="308"/>
      <c r="AJ861" s="308"/>
      <c r="AK861" s="308"/>
      <c r="AL861" s="308"/>
      <c r="AM861" s="306"/>
      <c r="AN861" s="306"/>
      <c r="AO861" s="306"/>
      <c r="AP861" s="306"/>
      <c r="AQ861" s="306"/>
      <c r="AR861" s="306"/>
      <c r="AS861" s="306"/>
      <c r="AT861" s="306"/>
      <c r="AU861" s="306"/>
      <c r="AV861" s="306"/>
      <c r="AW861" s="306"/>
      <c r="AX861" s="306"/>
      <c r="AY861" s="306"/>
      <c r="AZ861" s="306"/>
      <c r="BA861" s="306"/>
      <c r="BB861" s="306"/>
      <c r="BC861" s="306"/>
      <c r="BD861" s="306"/>
      <c r="BE861" s="306"/>
      <c r="BF861" s="306"/>
      <c r="BG861" s="306"/>
      <c r="BH861" s="307"/>
      <c r="BI861" s="307"/>
      <c r="BJ861" s="307"/>
      <c r="BK861" s="307"/>
      <c r="BO861" s="309" t="s">
        <v>587</v>
      </c>
      <c r="BP861" s="309"/>
      <c r="BQ861" s="309"/>
      <c r="BR861" s="315">
        <v>1030.8999888962096</v>
      </c>
      <c r="BS861" s="315"/>
      <c r="BT861" s="315"/>
    </row>
    <row r="862" spans="1:73" s="250" customFormat="1" ht="3" customHeight="1">
      <c r="A862" s="268"/>
      <c r="B862" s="308" t="s">
        <v>610</v>
      </c>
      <c r="C862" s="308"/>
      <c r="D862" s="308"/>
      <c r="E862" s="308"/>
      <c r="F862" s="308"/>
      <c r="G862" s="308"/>
      <c r="H862" s="306">
        <v>0</v>
      </c>
      <c r="I862" s="306"/>
      <c r="J862" s="306"/>
      <c r="K862" s="306"/>
      <c r="L862" s="306"/>
      <c r="M862" s="306">
        <v>0</v>
      </c>
      <c r="N862" s="306"/>
      <c r="O862" s="306"/>
      <c r="P862" s="306"/>
      <c r="Q862" s="306">
        <v>0</v>
      </c>
      <c r="R862" s="306"/>
      <c r="S862" s="306"/>
      <c r="T862" s="306"/>
      <c r="U862" s="306">
        <v>0</v>
      </c>
      <c r="V862" s="306"/>
      <c r="W862" s="306"/>
      <c r="X862" s="306"/>
      <c r="Y862" s="306"/>
      <c r="Z862" s="306"/>
      <c r="AA862" s="307">
        <v>0</v>
      </c>
      <c r="AB862" s="307"/>
      <c r="AC862" s="307"/>
      <c r="AF862" s="308" t="s">
        <v>610</v>
      </c>
      <c r="AG862" s="308"/>
      <c r="AH862" s="308"/>
      <c r="AI862" s="308"/>
      <c r="AJ862" s="308"/>
      <c r="AK862" s="308"/>
      <c r="AL862" s="308"/>
      <c r="AM862" s="306">
        <v>0</v>
      </c>
      <c r="AN862" s="306"/>
      <c r="AO862" s="306"/>
      <c r="AP862" s="306"/>
      <c r="AQ862" s="306"/>
      <c r="AR862" s="306"/>
      <c r="AS862" s="306">
        <v>0</v>
      </c>
      <c r="AT862" s="306"/>
      <c r="AU862" s="306"/>
      <c r="AV862" s="306"/>
      <c r="AW862" s="306">
        <v>0</v>
      </c>
      <c r="AX862" s="306"/>
      <c r="AY862" s="306"/>
      <c r="AZ862" s="306"/>
      <c r="BA862" s="306">
        <v>0</v>
      </c>
      <c r="BB862" s="306"/>
      <c r="BC862" s="306"/>
      <c r="BD862" s="306"/>
      <c r="BE862" s="306"/>
      <c r="BF862" s="306"/>
      <c r="BG862" s="306"/>
      <c r="BH862" s="307">
        <v>0</v>
      </c>
      <c r="BI862" s="307"/>
      <c r="BJ862" s="307"/>
      <c r="BK862" s="307"/>
      <c r="BO862" s="309"/>
      <c r="BP862" s="309"/>
      <c r="BQ862" s="309"/>
      <c r="BR862" s="315"/>
      <c r="BS862" s="315"/>
      <c r="BT862" s="315"/>
    </row>
    <row r="863" spans="1:73" s="250" customFormat="1" ht="5.25" customHeight="1">
      <c r="A863" s="268"/>
      <c r="B863" s="308"/>
      <c r="C863" s="308"/>
      <c r="D863" s="308"/>
      <c r="E863" s="308"/>
      <c r="F863" s="308"/>
      <c r="G863" s="308"/>
      <c r="H863" s="306"/>
      <c r="I863" s="306"/>
      <c r="J863" s="306"/>
      <c r="K863" s="306"/>
      <c r="L863" s="306"/>
      <c r="M863" s="306"/>
      <c r="N863" s="306"/>
      <c r="O863" s="306"/>
      <c r="P863" s="306"/>
      <c r="Q863" s="306"/>
      <c r="R863" s="306"/>
      <c r="S863" s="306"/>
      <c r="T863" s="306"/>
      <c r="U863" s="306"/>
      <c r="V863" s="306"/>
      <c r="W863" s="306"/>
      <c r="X863" s="306"/>
      <c r="Y863" s="306"/>
      <c r="Z863" s="306"/>
      <c r="AA863" s="307"/>
      <c r="AB863" s="307"/>
      <c r="AC863" s="307"/>
      <c r="AF863" s="308"/>
      <c r="AG863" s="308"/>
      <c r="AH863" s="308"/>
      <c r="AI863" s="308"/>
      <c r="AJ863" s="308"/>
      <c r="AK863" s="308"/>
      <c r="AL863" s="308"/>
      <c r="AM863" s="306"/>
      <c r="AN863" s="306"/>
      <c r="AO863" s="306"/>
      <c r="AP863" s="306"/>
      <c r="AQ863" s="306"/>
      <c r="AR863" s="306"/>
      <c r="AS863" s="306"/>
      <c r="AT863" s="306"/>
      <c r="AU863" s="306"/>
      <c r="AV863" s="306"/>
      <c r="AW863" s="306"/>
      <c r="AX863" s="306"/>
      <c r="AY863" s="306"/>
      <c r="AZ863" s="306"/>
      <c r="BA863" s="306"/>
      <c r="BB863" s="306"/>
      <c r="BC863" s="306"/>
      <c r="BD863" s="306"/>
      <c r="BE863" s="306"/>
      <c r="BF863" s="306"/>
      <c r="BG863" s="306"/>
      <c r="BH863" s="307"/>
      <c r="BI863" s="307"/>
      <c r="BJ863" s="307"/>
      <c r="BK863" s="307"/>
      <c r="BO863" s="309" t="s">
        <v>608</v>
      </c>
      <c r="BP863" s="309"/>
      <c r="BQ863" s="309"/>
      <c r="BR863" s="315">
        <v>0</v>
      </c>
      <c r="BS863" s="315"/>
      <c r="BT863" s="315"/>
    </row>
    <row r="864" spans="1:73" s="250" customFormat="1" ht="5.25" customHeight="1">
      <c r="A864" s="268"/>
      <c r="B864" s="308" t="s">
        <v>611</v>
      </c>
      <c r="C864" s="308"/>
      <c r="D864" s="308"/>
      <c r="E864" s="308"/>
      <c r="F864" s="308"/>
      <c r="G864" s="308"/>
      <c r="H864" s="306">
        <v>0</v>
      </c>
      <c r="I864" s="306"/>
      <c r="J864" s="306"/>
      <c r="K864" s="306"/>
      <c r="L864" s="306"/>
      <c r="M864" s="306">
        <v>0</v>
      </c>
      <c r="N864" s="306"/>
      <c r="O864" s="306"/>
      <c r="P864" s="306"/>
      <c r="Q864" s="306">
        <v>0</v>
      </c>
      <c r="R864" s="306"/>
      <c r="S864" s="306"/>
      <c r="T864" s="306"/>
      <c r="U864" s="306">
        <v>0</v>
      </c>
      <c r="V864" s="306"/>
      <c r="W864" s="306"/>
      <c r="X864" s="306"/>
      <c r="Y864" s="306"/>
      <c r="Z864" s="306"/>
      <c r="AA864" s="307">
        <v>0</v>
      </c>
      <c r="AB864" s="307"/>
      <c r="AC864" s="307"/>
      <c r="AF864" s="308" t="s">
        <v>611</v>
      </c>
      <c r="AG864" s="308"/>
      <c r="AH864" s="308"/>
      <c r="AI864" s="308"/>
      <c r="AJ864" s="308"/>
      <c r="AK864" s="308"/>
      <c r="AL864" s="308"/>
      <c r="AM864" s="306">
        <v>0</v>
      </c>
      <c r="AN864" s="306"/>
      <c r="AO864" s="306"/>
      <c r="AP864" s="306"/>
      <c r="AQ864" s="306"/>
      <c r="AR864" s="306"/>
      <c r="AS864" s="306">
        <v>0</v>
      </c>
      <c r="AT864" s="306"/>
      <c r="AU864" s="306"/>
      <c r="AV864" s="306"/>
      <c r="AW864" s="306">
        <v>0</v>
      </c>
      <c r="AX864" s="306"/>
      <c r="AY864" s="306"/>
      <c r="AZ864" s="306"/>
      <c r="BA864" s="306">
        <v>0</v>
      </c>
      <c r="BB864" s="306"/>
      <c r="BC864" s="306"/>
      <c r="BD864" s="306"/>
      <c r="BE864" s="306"/>
      <c r="BF864" s="306"/>
      <c r="BG864" s="306"/>
      <c r="BH864" s="307">
        <v>0</v>
      </c>
      <c r="BI864" s="307"/>
      <c r="BJ864" s="307"/>
      <c r="BK864" s="307"/>
      <c r="BO864" s="309"/>
      <c r="BP864" s="309"/>
      <c r="BQ864" s="309"/>
      <c r="BR864" s="315"/>
      <c r="BS864" s="315"/>
      <c r="BT864" s="315"/>
    </row>
    <row r="865" spans="1:72" s="250" customFormat="1" ht="3" customHeight="1">
      <c r="A865" s="268"/>
      <c r="B865" s="308"/>
      <c r="C865" s="308"/>
      <c r="D865" s="308"/>
      <c r="E865" s="308"/>
      <c r="F865" s="308"/>
      <c r="G865" s="308"/>
      <c r="H865" s="306"/>
      <c r="I865" s="306"/>
      <c r="J865" s="306"/>
      <c r="K865" s="306"/>
      <c r="L865" s="306"/>
      <c r="M865" s="306"/>
      <c r="N865" s="306"/>
      <c r="O865" s="306"/>
      <c r="P865" s="306"/>
      <c r="Q865" s="306"/>
      <c r="R865" s="306"/>
      <c r="S865" s="306"/>
      <c r="T865" s="306"/>
      <c r="U865" s="306"/>
      <c r="V865" s="306"/>
      <c r="W865" s="306"/>
      <c r="X865" s="306"/>
      <c r="Y865" s="306"/>
      <c r="Z865" s="306"/>
      <c r="AA865" s="307"/>
      <c r="AB865" s="307"/>
      <c r="AC865" s="307"/>
      <c r="AF865" s="308"/>
      <c r="AG865" s="308"/>
      <c r="AH865" s="308"/>
      <c r="AI865" s="308"/>
      <c r="AJ865" s="308"/>
      <c r="AK865" s="308"/>
      <c r="AL865" s="308"/>
      <c r="AM865" s="306"/>
      <c r="AN865" s="306"/>
      <c r="AO865" s="306"/>
      <c r="AP865" s="306"/>
      <c r="AQ865" s="306"/>
      <c r="AR865" s="306"/>
      <c r="AS865" s="306"/>
      <c r="AT865" s="306"/>
      <c r="AU865" s="306"/>
      <c r="AV865" s="306"/>
      <c r="AW865" s="306"/>
      <c r="AX865" s="306"/>
      <c r="AY865" s="306"/>
      <c r="AZ865" s="306"/>
      <c r="BA865" s="306"/>
      <c r="BB865" s="306"/>
      <c r="BC865" s="306"/>
      <c r="BD865" s="306"/>
      <c r="BE865" s="306"/>
      <c r="BF865" s="306"/>
      <c r="BG865" s="306"/>
      <c r="BH865" s="307"/>
      <c r="BI865" s="307"/>
      <c r="BJ865" s="307"/>
      <c r="BK865" s="307"/>
      <c r="BO865" s="309" t="s">
        <v>612</v>
      </c>
      <c r="BP865" s="309"/>
      <c r="BQ865" s="309"/>
      <c r="BR865" s="315">
        <v>0</v>
      </c>
      <c r="BS865" s="315"/>
      <c r="BT865" s="315"/>
    </row>
    <row r="866" spans="1:72" s="250" customFormat="1" ht="6.75" customHeight="1">
      <c r="A866" s="268"/>
      <c r="B866" s="308" t="s">
        <v>613</v>
      </c>
      <c r="C866" s="308"/>
      <c r="D866" s="308"/>
      <c r="E866" s="308"/>
      <c r="F866" s="308"/>
      <c r="G866" s="308"/>
      <c r="H866" s="306">
        <v>0</v>
      </c>
      <c r="I866" s="306"/>
      <c r="J866" s="306"/>
      <c r="K866" s="306"/>
      <c r="L866" s="306"/>
      <c r="M866" s="306">
        <v>0</v>
      </c>
      <c r="N866" s="306"/>
      <c r="O866" s="306"/>
      <c r="P866" s="306"/>
      <c r="Q866" s="306">
        <v>0</v>
      </c>
      <c r="R866" s="306"/>
      <c r="S866" s="306"/>
      <c r="T866" s="306"/>
      <c r="U866" s="306">
        <v>0</v>
      </c>
      <c r="V866" s="306"/>
      <c r="W866" s="306"/>
      <c r="X866" s="306"/>
      <c r="Y866" s="306"/>
      <c r="Z866" s="306"/>
      <c r="AA866" s="307">
        <v>0</v>
      </c>
      <c r="AB866" s="307"/>
      <c r="AC866" s="307"/>
      <c r="AF866" s="308" t="s">
        <v>613</v>
      </c>
      <c r="AG866" s="308"/>
      <c r="AH866" s="308"/>
      <c r="AI866" s="308"/>
      <c r="AJ866" s="308"/>
      <c r="AK866" s="308"/>
      <c r="AL866" s="308"/>
      <c r="AM866" s="306">
        <v>0</v>
      </c>
      <c r="AN866" s="306"/>
      <c r="AO866" s="306"/>
      <c r="AP866" s="306"/>
      <c r="AQ866" s="306"/>
      <c r="AR866" s="306"/>
      <c r="AS866" s="306">
        <v>0</v>
      </c>
      <c r="AT866" s="306"/>
      <c r="AU866" s="306"/>
      <c r="AV866" s="306"/>
      <c r="AW866" s="306">
        <v>0</v>
      </c>
      <c r="AX866" s="306"/>
      <c r="AY866" s="306"/>
      <c r="AZ866" s="306"/>
      <c r="BA866" s="306">
        <v>0</v>
      </c>
      <c r="BB866" s="306"/>
      <c r="BC866" s="306"/>
      <c r="BD866" s="306"/>
      <c r="BE866" s="306"/>
      <c r="BF866" s="306"/>
      <c r="BG866" s="306"/>
      <c r="BH866" s="307">
        <v>0</v>
      </c>
      <c r="BI866" s="307"/>
      <c r="BJ866" s="307"/>
      <c r="BK866" s="307"/>
      <c r="BO866" s="309"/>
      <c r="BP866" s="309"/>
      <c r="BQ866" s="309"/>
      <c r="BR866" s="315"/>
      <c r="BS866" s="315"/>
      <c r="BT866" s="315"/>
    </row>
    <row r="867" spans="1:72" s="250" customFormat="1" ht="0.75" customHeight="1">
      <c r="A867" s="268"/>
      <c r="B867" s="308"/>
      <c r="C867" s="308"/>
      <c r="D867" s="308"/>
      <c r="E867" s="308"/>
      <c r="F867" s="308"/>
      <c r="G867" s="308"/>
      <c r="H867" s="306"/>
      <c r="I867" s="306"/>
      <c r="J867" s="306"/>
      <c r="K867" s="306"/>
      <c r="L867" s="306"/>
      <c r="M867" s="306"/>
      <c r="N867" s="306"/>
      <c r="O867" s="306"/>
      <c r="P867" s="306"/>
      <c r="Q867" s="306"/>
      <c r="R867" s="306"/>
      <c r="S867" s="306"/>
      <c r="T867" s="306"/>
      <c r="U867" s="306"/>
      <c r="V867" s="306"/>
      <c r="W867" s="306"/>
      <c r="X867" s="306"/>
      <c r="Y867" s="306"/>
      <c r="Z867" s="306"/>
      <c r="AA867" s="307"/>
      <c r="AB867" s="307"/>
      <c r="AC867" s="307"/>
      <c r="AF867" s="308"/>
      <c r="AG867" s="308"/>
      <c r="AH867" s="308"/>
      <c r="AI867" s="308"/>
      <c r="AJ867" s="308"/>
      <c r="AK867" s="308"/>
      <c r="AL867" s="308"/>
      <c r="AM867" s="306"/>
      <c r="AN867" s="306"/>
      <c r="AO867" s="306"/>
      <c r="AP867" s="306"/>
      <c r="AQ867" s="306"/>
      <c r="AR867" s="306"/>
      <c r="AS867" s="306"/>
      <c r="AT867" s="306"/>
      <c r="AU867" s="306"/>
      <c r="AV867" s="306"/>
      <c r="AW867" s="306"/>
      <c r="AX867" s="306"/>
      <c r="AY867" s="306"/>
      <c r="AZ867" s="306"/>
      <c r="BA867" s="306"/>
      <c r="BB867" s="306"/>
      <c r="BC867" s="306"/>
      <c r="BD867" s="306"/>
      <c r="BE867" s="306"/>
      <c r="BF867" s="306"/>
      <c r="BG867" s="306"/>
      <c r="BH867" s="307"/>
      <c r="BI867" s="307"/>
      <c r="BJ867" s="307"/>
      <c r="BK867" s="307"/>
      <c r="BO867" s="309" t="s">
        <v>590</v>
      </c>
      <c r="BP867" s="309"/>
      <c r="BQ867" s="309"/>
      <c r="BR867" s="315">
        <v>0</v>
      </c>
      <c r="BS867" s="315"/>
      <c r="BT867" s="315"/>
    </row>
    <row r="868" spans="1:72" s="250" customFormat="1" ht="8.25" customHeight="1">
      <c r="A868" s="268"/>
      <c r="B868" s="308" t="s">
        <v>614</v>
      </c>
      <c r="C868" s="308"/>
      <c r="D868" s="308"/>
      <c r="E868" s="308"/>
      <c r="F868" s="308"/>
      <c r="G868" s="308"/>
      <c r="H868" s="306">
        <v>0</v>
      </c>
      <c r="I868" s="306"/>
      <c r="J868" s="306"/>
      <c r="K868" s="306"/>
      <c r="L868" s="306"/>
      <c r="M868" s="306">
        <v>0</v>
      </c>
      <c r="N868" s="306"/>
      <c r="O868" s="306"/>
      <c r="P868" s="306"/>
      <c r="Q868" s="306">
        <v>0</v>
      </c>
      <c r="R868" s="306"/>
      <c r="S868" s="306"/>
      <c r="T868" s="306"/>
      <c r="U868" s="306">
        <v>0</v>
      </c>
      <c r="V868" s="306"/>
      <c r="W868" s="306"/>
      <c r="X868" s="306"/>
      <c r="Y868" s="306"/>
      <c r="Z868" s="306"/>
      <c r="AA868" s="307">
        <v>0</v>
      </c>
      <c r="AB868" s="307"/>
      <c r="AC868" s="307"/>
      <c r="AF868" s="308" t="s">
        <v>614</v>
      </c>
      <c r="AG868" s="308"/>
      <c r="AH868" s="308"/>
      <c r="AI868" s="308"/>
      <c r="AJ868" s="308"/>
      <c r="AK868" s="308"/>
      <c r="AL868" s="308"/>
      <c r="AM868" s="306">
        <v>0</v>
      </c>
      <c r="AN868" s="306"/>
      <c r="AO868" s="306"/>
      <c r="AP868" s="306"/>
      <c r="AQ868" s="306"/>
      <c r="AR868" s="306"/>
      <c r="AS868" s="306">
        <v>0</v>
      </c>
      <c r="AT868" s="306"/>
      <c r="AU868" s="306"/>
      <c r="AV868" s="306"/>
      <c r="AW868" s="306">
        <v>0</v>
      </c>
      <c r="AX868" s="306"/>
      <c r="AY868" s="306"/>
      <c r="AZ868" s="306"/>
      <c r="BA868" s="306">
        <v>0</v>
      </c>
      <c r="BB868" s="306"/>
      <c r="BC868" s="306"/>
      <c r="BD868" s="306"/>
      <c r="BE868" s="306"/>
      <c r="BF868" s="306"/>
      <c r="BG868" s="306"/>
      <c r="BH868" s="307">
        <v>0</v>
      </c>
      <c r="BI868" s="307"/>
      <c r="BJ868" s="307"/>
      <c r="BK868" s="307"/>
      <c r="BO868" s="309"/>
      <c r="BP868" s="309"/>
      <c r="BQ868" s="309"/>
      <c r="BR868" s="315"/>
      <c r="BS868" s="315"/>
      <c r="BT868" s="315"/>
    </row>
    <row r="869" spans="1:72" s="250" customFormat="1" ht="0.75" customHeight="1">
      <c r="A869" s="268"/>
      <c r="B869" s="308" t="s">
        <v>615</v>
      </c>
      <c r="C869" s="308"/>
      <c r="D869" s="308"/>
      <c r="E869" s="308"/>
      <c r="F869" s="308"/>
      <c r="G869" s="308"/>
      <c r="H869" s="306">
        <v>0</v>
      </c>
      <c r="I869" s="306"/>
      <c r="J869" s="306"/>
      <c r="K869" s="306"/>
      <c r="L869" s="306"/>
      <c r="M869" s="306">
        <v>-30.643491902239997</v>
      </c>
      <c r="N869" s="306"/>
      <c r="O869" s="306"/>
      <c r="P869" s="306"/>
      <c r="Q869" s="306">
        <v>0</v>
      </c>
      <c r="R869" s="306"/>
      <c r="S869" s="306"/>
      <c r="T869" s="306"/>
      <c r="U869" s="306">
        <v>-30.643491902239997</v>
      </c>
      <c r="V869" s="306"/>
      <c r="W869" s="306"/>
      <c r="X869" s="306"/>
      <c r="Y869" s="306"/>
      <c r="Z869" s="306"/>
      <c r="AA869" s="307">
        <v>-0.10752854386715401</v>
      </c>
      <c r="AB869" s="307"/>
      <c r="AC869" s="307"/>
      <c r="AF869" s="308" t="s">
        <v>615</v>
      </c>
      <c r="AG869" s="308"/>
      <c r="AH869" s="308"/>
      <c r="AI869" s="308"/>
      <c r="AJ869" s="308"/>
      <c r="AK869" s="308"/>
      <c r="AL869" s="308"/>
      <c r="AM869" s="306">
        <v>0</v>
      </c>
      <c r="AN869" s="306"/>
      <c r="AO869" s="306"/>
      <c r="AP869" s="306"/>
      <c r="AQ869" s="306"/>
      <c r="AR869" s="306"/>
      <c r="AS869" s="306">
        <v>-4.3093306174799997</v>
      </c>
      <c r="AT869" s="306"/>
      <c r="AU869" s="306"/>
      <c r="AV869" s="306"/>
      <c r="AW869" s="306">
        <v>0</v>
      </c>
      <c r="AX869" s="306"/>
      <c r="AY869" s="306"/>
      <c r="AZ869" s="306"/>
      <c r="BA869" s="306">
        <v>-4.3093306174799997</v>
      </c>
      <c r="BB869" s="306"/>
      <c r="BC869" s="306"/>
      <c r="BD869" s="306"/>
      <c r="BE869" s="306"/>
      <c r="BF869" s="306"/>
      <c r="BG869" s="306"/>
      <c r="BH869" s="307">
        <v>9.6048942843327004E-2</v>
      </c>
      <c r="BI869" s="307"/>
      <c r="BJ869" s="307"/>
      <c r="BK869" s="307"/>
      <c r="BO869" s="309"/>
      <c r="BP869" s="309"/>
      <c r="BQ869" s="309"/>
      <c r="BR869" s="315"/>
      <c r="BS869" s="315"/>
      <c r="BT869" s="315"/>
    </row>
    <row r="870" spans="1:72" s="250" customFormat="1" ht="6.75" customHeight="1">
      <c r="A870" s="268"/>
      <c r="B870" s="308"/>
      <c r="C870" s="308"/>
      <c r="D870" s="308"/>
      <c r="E870" s="308"/>
      <c r="F870" s="308"/>
      <c r="G870" s="308"/>
      <c r="H870" s="306"/>
      <c r="I870" s="306"/>
      <c r="J870" s="306"/>
      <c r="K870" s="306"/>
      <c r="L870" s="306"/>
      <c r="M870" s="306"/>
      <c r="N870" s="306"/>
      <c r="O870" s="306"/>
      <c r="P870" s="306"/>
      <c r="Q870" s="306"/>
      <c r="R870" s="306"/>
      <c r="S870" s="306"/>
      <c r="T870" s="306"/>
      <c r="U870" s="306"/>
      <c r="V870" s="306"/>
      <c r="W870" s="306"/>
      <c r="X870" s="306"/>
      <c r="Y870" s="306"/>
      <c r="Z870" s="306"/>
      <c r="AA870" s="307"/>
      <c r="AB870" s="307"/>
      <c r="AC870" s="307"/>
      <c r="AF870" s="308"/>
      <c r="AG870" s="308"/>
      <c r="AH870" s="308"/>
      <c r="AI870" s="308"/>
      <c r="AJ870" s="308"/>
      <c r="AK870" s="308"/>
      <c r="AL870" s="308"/>
      <c r="AM870" s="306"/>
      <c r="AN870" s="306"/>
      <c r="AO870" s="306"/>
      <c r="AP870" s="306"/>
      <c r="AQ870" s="306"/>
      <c r="AR870" s="306"/>
      <c r="AS870" s="306"/>
      <c r="AT870" s="306"/>
      <c r="AU870" s="306"/>
      <c r="AV870" s="306"/>
      <c r="AW870" s="306"/>
      <c r="AX870" s="306"/>
      <c r="AY870" s="306"/>
      <c r="AZ870" s="306"/>
      <c r="BA870" s="306"/>
      <c r="BB870" s="306"/>
      <c r="BC870" s="306"/>
      <c r="BD870" s="306"/>
      <c r="BE870" s="306"/>
      <c r="BF870" s="306"/>
      <c r="BG870" s="306"/>
      <c r="BH870" s="307"/>
      <c r="BI870" s="307"/>
      <c r="BJ870" s="307"/>
      <c r="BK870" s="307"/>
      <c r="BO870" s="309" t="s">
        <v>549</v>
      </c>
      <c r="BP870" s="309"/>
      <c r="BQ870" s="309"/>
      <c r="BR870" s="315">
        <v>396.49999158934594</v>
      </c>
      <c r="BS870" s="315"/>
      <c r="BT870" s="315"/>
    </row>
    <row r="871" spans="1:72" s="250" customFormat="1" ht="3" customHeight="1">
      <c r="A871" s="268"/>
      <c r="B871" s="323" t="s">
        <v>616</v>
      </c>
      <c r="C871" s="323"/>
      <c r="D871" s="323"/>
      <c r="E871" s="323"/>
      <c r="F871" s="323"/>
      <c r="G871" s="323"/>
      <c r="H871" s="306">
        <v>3139.1032331347897</v>
      </c>
      <c r="I871" s="306"/>
      <c r="J871" s="306"/>
      <c r="K871" s="306"/>
      <c r="L871" s="306"/>
      <c r="M871" s="306">
        <v>9664.3871872747222</v>
      </c>
      <c r="N871" s="306"/>
      <c r="O871" s="306"/>
      <c r="P871" s="306"/>
      <c r="Q871" s="306">
        <v>2400.4700812929195</v>
      </c>
      <c r="R871" s="306"/>
      <c r="S871" s="306"/>
      <c r="T871" s="306"/>
      <c r="U871" s="306">
        <v>15203.96050170243</v>
      </c>
      <c r="V871" s="306"/>
      <c r="W871" s="306"/>
      <c r="X871" s="306"/>
      <c r="Y871" s="306"/>
      <c r="Z871" s="306"/>
      <c r="AA871" s="310">
        <v>100</v>
      </c>
      <c r="AB871" s="310"/>
      <c r="AC871" s="310"/>
      <c r="AF871" s="323" t="s">
        <v>616</v>
      </c>
      <c r="AG871" s="323"/>
      <c r="AH871" s="323"/>
      <c r="AI871" s="323"/>
      <c r="AJ871" s="323"/>
      <c r="AK871" s="323"/>
      <c r="AL871" s="323"/>
      <c r="AM871" s="306">
        <v>-1531.76558165046</v>
      </c>
      <c r="AN871" s="306"/>
      <c r="AO871" s="306"/>
      <c r="AP871" s="306"/>
      <c r="AQ871" s="306"/>
      <c r="AR871" s="306"/>
      <c r="AS871" s="306">
        <v>-2923.52425512118</v>
      </c>
      <c r="AT871" s="306"/>
      <c r="AU871" s="306"/>
      <c r="AV871" s="306"/>
      <c r="AW871" s="306">
        <v>0</v>
      </c>
      <c r="AX871" s="306"/>
      <c r="AY871" s="306"/>
      <c r="AZ871" s="306"/>
      <c r="BA871" s="306">
        <v>-4486.5986963638798</v>
      </c>
      <c r="BB871" s="306"/>
      <c r="BC871" s="306"/>
      <c r="BD871" s="306"/>
      <c r="BE871" s="306"/>
      <c r="BF871" s="306"/>
      <c r="BG871" s="306"/>
      <c r="BH871" s="310">
        <v>100</v>
      </c>
      <c r="BI871" s="310"/>
      <c r="BJ871" s="310"/>
      <c r="BK871" s="310"/>
      <c r="BO871" s="309"/>
      <c r="BP871" s="309"/>
      <c r="BQ871" s="309"/>
      <c r="BR871" s="315"/>
      <c r="BS871" s="315"/>
      <c r="BT871" s="315"/>
    </row>
    <row r="872" spans="1:72" s="250" customFormat="1" ht="6" customHeight="1">
      <c r="A872" s="268"/>
      <c r="B872" s="323"/>
      <c r="C872" s="323"/>
      <c r="D872" s="323"/>
      <c r="E872" s="323"/>
      <c r="F872" s="323"/>
      <c r="G872" s="323"/>
      <c r="H872" s="306"/>
      <c r="I872" s="306"/>
      <c r="J872" s="306"/>
      <c r="K872" s="306"/>
      <c r="L872" s="306"/>
      <c r="M872" s="306"/>
      <c r="N872" s="306"/>
      <c r="O872" s="306"/>
      <c r="P872" s="306"/>
      <c r="Q872" s="306"/>
      <c r="R872" s="306"/>
      <c r="S872" s="306"/>
      <c r="T872" s="306"/>
      <c r="U872" s="306"/>
      <c r="V872" s="306"/>
      <c r="W872" s="306"/>
      <c r="X872" s="306"/>
      <c r="Y872" s="306"/>
      <c r="Z872" s="306"/>
      <c r="AA872" s="310"/>
      <c r="AB872" s="310"/>
      <c r="AC872" s="310"/>
      <c r="AF872" s="323"/>
      <c r="AG872" s="323"/>
      <c r="AH872" s="323"/>
      <c r="AI872" s="323"/>
      <c r="AJ872" s="323"/>
      <c r="AK872" s="323"/>
      <c r="AL872" s="323"/>
      <c r="AM872" s="306"/>
      <c r="AN872" s="306"/>
      <c r="AO872" s="306"/>
      <c r="AP872" s="306"/>
      <c r="AQ872" s="306"/>
      <c r="AR872" s="306"/>
      <c r="AS872" s="306"/>
      <c r="AT872" s="306"/>
      <c r="AU872" s="306"/>
      <c r="AV872" s="306"/>
      <c r="AW872" s="306"/>
      <c r="AX872" s="306"/>
      <c r="AY872" s="306"/>
      <c r="AZ872" s="306"/>
      <c r="BA872" s="306"/>
      <c r="BB872" s="306"/>
      <c r="BC872" s="306"/>
      <c r="BD872" s="306"/>
      <c r="BE872" s="306"/>
      <c r="BF872" s="306"/>
      <c r="BG872" s="306"/>
      <c r="BH872" s="310"/>
      <c r="BI872" s="310"/>
      <c r="BJ872" s="310"/>
      <c r="BK872" s="310"/>
      <c r="BO872" s="309" t="s">
        <v>592</v>
      </c>
      <c r="BP872" s="309"/>
      <c r="BQ872" s="309"/>
      <c r="BR872" s="315">
        <v>0</v>
      </c>
      <c r="BS872" s="315"/>
      <c r="BT872" s="315"/>
    </row>
    <row r="873" spans="1:72" s="250" customFormat="1" ht="3.75" customHeight="1">
      <c r="A873" s="268"/>
      <c r="B873" s="308" t="s">
        <v>617</v>
      </c>
      <c r="C873" s="308"/>
      <c r="D873" s="308"/>
      <c r="E873" s="308"/>
      <c r="F873" s="308"/>
      <c r="G873" s="308"/>
      <c r="H873" s="306">
        <v>13294.046446199998</v>
      </c>
      <c r="I873" s="306"/>
      <c r="J873" s="306"/>
      <c r="K873" s="306"/>
      <c r="L873" s="306"/>
      <c r="M873" s="306">
        <v>0</v>
      </c>
      <c r="N873" s="306"/>
      <c r="O873" s="306"/>
      <c r="P873" s="306"/>
      <c r="Q873" s="306">
        <v>0</v>
      </c>
      <c r="R873" s="306"/>
      <c r="S873" s="306"/>
      <c r="T873" s="306"/>
      <c r="U873" s="306">
        <v>13294.046446199998</v>
      </c>
      <c r="V873" s="306"/>
      <c r="W873" s="306"/>
      <c r="X873" s="306"/>
      <c r="Y873" s="306"/>
      <c r="Z873" s="306"/>
      <c r="AA873" s="349" t="s">
        <v>0</v>
      </c>
      <c r="AB873" s="349"/>
      <c r="AC873" s="349"/>
      <c r="AF873" s="308" t="s">
        <v>617</v>
      </c>
      <c r="AG873" s="308"/>
      <c r="AH873" s="308"/>
      <c r="AI873" s="308"/>
      <c r="AJ873" s="308"/>
      <c r="AK873" s="308"/>
      <c r="AL873" s="308"/>
      <c r="AM873" s="306">
        <v>0</v>
      </c>
      <c r="AN873" s="306"/>
      <c r="AO873" s="306"/>
      <c r="AP873" s="306"/>
      <c r="AQ873" s="306"/>
      <c r="AR873" s="306"/>
      <c r="AS873" s="306">
        <v>0</v>
      </c>
      <c r="AT873" s="306"/>
      <c r="AU873" s="306"/>
      <c r="AV873" s="306"/>
      <c r="AW873" s="306">
        <v>0</v>
      </c>
      <c r="AX873" s="306"/>
      <c r="AY873" s="306"/>
      <c r="AZ873" s="306"/>
      <c r="BA873" s="306">
        <v>0</v>
      </c>
      <c r="BB873" s="306"/>
      <c r="BC873" s="306"/>
      <c r="BD873" s="306"/>
      <c r="BE873" s="306"/>
      <c r="BF873" s="306"/>
      <c r="BG873" s="306"/>
      <c r="BH873" s="349" t="s">
        <v>0</v>
      </c>
      <c r="BI873" s="349"/>
      <c r="BJ873" s="349"/>
      <c r="BK873" s="349"/>
      <c r="BO873" s="309"/>
      <c r="BP873" s="309"/>
      <c r="BQ873" s="309"/>
      <c r="BR873" s="315"/>
      <c r="BS873" s="315"/>
      <c r="BT873" s="315"/>
    </row>
    <row r="874" spans="1:72" s="250" customFormat="1" ht="3.75" customHeight="1">
      <c r="A874" s="268"/>
      <c r="B874" s="308"/>
      <c r="C874" s="308"/>
      <c r="D874" s="308"/>
      <c r="E874" s="308"/>
      <c r="F874" s="308"/>
      <c r="G874" s="308"/>
      <c r="H874" s="306"/>
      <c r="I874" s="306"/>
      <c r="J874" s="306"/>
      <c r="K874" s="306"/>
      <c r="L874" s="306"/>
      <c r="M874" s="306"/>
      <c r="N874" s="306"/>
      <c r="O874" s="306"/>
      <c r="P874" s="306"/>
      <c r="Q874" s="306"/>
      <c r="R874" s="306"/>
      <c r="S874" s="306"/>
      <c r="T874" s="306"/>
      <c r="U874" s="306"/>
      <c r="V874" s="306"/>
      <c r="W874" s="306"/>
      <c r="X874" s="306"/>
      <c r="Y874" s="306"/>
      <c r="Z874" s="306"/>
      <c r="AA874" s="349"/>
      <c r="AB874" s="349"/>
      <c r="AC874" s="349"/>
      <c r="AF874" s="308"/>
      <c r="AG874" s="308"/>
      <c r="AH874" s="308"/>
      <c r="AI874" s="308"/>
      <c r="AJ874" s="308"/>
      <c r="AK874" s="308"/>
      <c r="AL874" s="308"/>
      <c r="AM874" s="306"/>
      <c r="AN874" s="306"/>
      <c r="AO874" s="306"/>
      <c r="AP874" s="306"/>
      <c r="AQ874" s="306"/>
      <c r="AR874" s="306"/>
      <c r="AS874" s="306"/>
      <c r="AT874" s="306"/>
      <c r="AU874" s="306"/>
      <c r="AV874" s="306"/>
      <c r="AW874" s="306"/>
      <c r="AX874" s="306"/>
      <c r="AY874" s="306"/>
      <c r="AZ874" s="306"/>
      <c r="BA874" s="306"/>
      <c r="BB874" s="306"/>
      <c r="BC874" s="306"/>
      <c r="BD874" s="306"/>
      <c r="BE874" s="306"/>
      <c r="BF874" s="306"/>
      <c r="BG874" s="306"/>
      <c r="BH874" s="349"/>
      <c r="BI874" s="349"/>
      <c r="BJ874" s="349"/>
      <c r="BK874" s="349"/>
      <c r="BO874" s="309" t="s">
        <v>594</v>
      </c>
      <c r="BP874" s="309"/>
      <c r="BQ874" s="309"/>
      <c r="BR874" s="315">
        <v>396.49999158934594</v>
      </c>
      <c r="BS874" s="315"/>
      <c r="BT874" s="315"/>
    </row>
    <row r="875" spans="1:72" s="250" customFormat="1" ht="6.75" customHeight="1">
      <c r="A875" s="268"/>
      <c r="BO875" s="309"/>
      <c r="BP875" s="309"/>
      <c r="BQ875" s="309"/>
      <c r="BR875" s="315"/>
      <c r="BS875" s="315"/>
      <c r="BT875" s="315"/>
    </row>
    <row r="876" spans="1:72" s="250" customFormat="1" ht="9.75" customHeight="1">
      <c r="A876" s="268"/>
      <c r="BO876" s="309" t="s">
        <v>595</v>
      </c>
      <c r="BP876" s="309"/>
      <c r="BQ876" s="309"/>
      <c r="BR876" s="315">
        <v>1275.2999863588009</v>
      </c>
      <c r="BS876" s="315"/>
      <c r="BT876" s="315"/>
    </row>
    <row r="877" spans="1:72" s="250" customFormat="1" ht="9.75" customHeight="1">
      <c r="A877" s="268"/>
      <c r="BO877" s="309" t="s">
        <v>596</v>
      </c>
      <c r="BP877" s="309"/>
      <c r="BQ877" s="309"/>
      <c r="BR877" s="315">
        <v>0</v>
      </c>
      <c r="BS877" s="315"/>
      <c r="BT877" s="315"/>
    </row>
    <row r="878" spans="1:72" s="250" customFormat="1" ht="4.5" customHeight="1">
      <c r="A878" s="268"/>
      <c r="BO878" s="309" t="s">
        <v>618</v>
      </c>
      <c r="BP878" s="309"/>
      <c r="BQ878" s="309"/>
      <c r="BR878" s="315">
        <v>0</v>
      </c>
      <c r="BS878" s="315"/>
      <c r="BT878" s="315"/>
    </row>
    <row r="879" spans="1:72" s="250" customFormat="1" ht="5.25" customHeight="1">
      <c r="A879" s="268"/>
      <c r="B879" s="327" t="s">
        <v>619</v>
      </c>
      <c r="C879" s="327"/>
      <c r="D879" s="327"/>
      <c r="E879" s="327"/>
      <c r="F879" s="327"/>
      <c r="G879" s="327"/>
      <c r="H879" s="327"/>
      <c r="I879" s="327"/>
      <c r="J879" s="327"/>
      <c r="K879" s="327"/>
      <c r="L879" s="327"/>
      <c r="M879" s="327"/>
      <c r="N879" s="327"/>
      <c r="O879" s="327"/>
      <c r="P879" s="327"/>
      <c r="Q879" s="327"/>
      <c r="R879" s="327"/>
      <c r="S879" s="327"/>
      <c r="T879" s="327"/>
      <c r="U879" s="327"/>
      <c r="V879" s="327"/>
      <c r="W879" s="327"/>
      <c r="X879" s="327"/>
      <c r="Y879" s="327"/>
      <c r="Z879" s="327"/>
      <c r="AA879" s="327"/>
      <c r="AB879" s="327"/>
      <c r="AC879" s="327"/>
      <c r="AD879" s="327"/>
      <c r="AF879" s="327" t="s">
        <v>620</v>
      </c>
      <c r="AG879" s="327"/>
      <c r="AH879" s="327"/>
      <c r="AI879" s="327"/>
      <c r="AJ879" s="327"/>
      <c r="AK879" s="327"/>
      <c r="AL879" s="327"/>
      <c r="AM879" s="327"/>
      <c r="AN879" s="327"/>
      <c r="AO879" s="327"/>
      <c r="AP879" s="327"/>
      <c r="AQ879" s="327"/>
      <c r="AR879" s="327"/>
      <c r="AS879" s="327"/>
      <c r="AT879" s="327"/>
      <c r="AU879" s="327"/>
      <c r="AV879" s="327"/>
      <c r="AW879" s="327"/>
      <c r="AX879" s="327"/>
      <c r="AY879" s="327"/>
      <c r="AZ879" s="327"/>
      <c r="BA879" s="327"/>
      <c r="BB879" s="327"/>
      <c r="BC879" s="327"/>
      <c r="BD879" s="327"/>
      <c r="BE879" s="327"/>
      <c r="BF879" s="327"/>
      <c r="BG879" s="327"/>
      <c r="BH879" s="327"/>
      <c r="BI879" s="327"/>
      <c r="BJ879" s="327"/>
      <c r="BK879" s="327"/>
      <c r="BL879" s="327"/>
      <c r="BO879" s="309"/>
      <c r="BP879" s="309"/>
      <c r="BQ879" s="309"/>
      <c r="BR879" s="315"/>
      <c r="BS879" s="315"/>
      <c r="BT879" s="315"/>
    </row>
    <row r="880" spans="1:72" s="250" customFormat="1" ht="9" customHeight="1">
      <c r="A880" s="268"/>
      <c r="B880" s="327"/>
      <c r="C880" s="327"/>
      <c r="D880" s="327"/>
      <c r="E880" s="327"/>
      <c r="F880" s="327"/>
      <c r="G880" s="327"/>
      <c r="H880" s="327"/>
      <c r="I880" s="327"/>
      <c r="J880" s="327"/>
      <c r="K880" s="327"/>
      <c r="L880" s="327"/>
      <c r="M880" s="327"/>
      <c r="N880" s="327"/>
      <c r="O880" s="327"/>
      <c r="P880" s="327"/>
      <c r="Q880" s="327"/>
      <c r="R880" s="327"/>
      <c r="S880" s="327"/>
      <c r="T880" s="327"/>
      <c r="U880" s="327"/>
      <c r="V880" s="327"/>
      <c r="W880" s="327"/>
      <c r="X880" s="327"/>
      <c r="Y880" s="327"/>
      <c r="Z880" s="327"/>
      <c r="AA880" s="327"/>
      <c r="AB880" s="327"/>
      <c r="AC880" s="327"/>
      <c r="AD880" s="327"/>
      <c r="AF880" s="327"/>
      <c r="AG880" s="327"/>
      <c r="AH880" s="327"/>
      <c r="AI880" s="327"/>
      <c r="AJ880" s="327"/>
      <c r="AK880" s="327"/>
      <c r="AL880" s="327"/>
      <c r="AM880" s="327"/>
      <c r="AN880" s="327"/>
      <c r="AO880" s="327"/>
      <c r="AP880" s="327"/>
      <c r="AQ880" s="327"/>
      <c r="AR880" s="327"/>
      <c r="AS880" s="327"/>
      <c r="AT880" s="327"/>
      <c r="AU880" s="327"/>
      <c r="AV880" s="327"/>
      <c r="AW880" s="327"/>
      <c r="AX880" s="327"/>
      <c r="AY880" s="327"/>
      <c r="AZ880" s="327"/>
      <c r="BA880" s="327"/>
      <c r="BB880" s="327"/>
      <c r="BC880" s="327"/>
      <c r="BD880" s="327"/>
      <c r="BE880" s="327"/>
      <c r="BF880" s="327"/>
      <c r="BG880" s="327"/>
      <c r="BH880" s="327"/>
      <c r="BI880" s="327"/>
      <c r="BJ880" s="327"/>
      <c r="BK880" s="327"/>
      <c r="BL880" s="327"/>
      <c r="BO880" s="309" t="s">
        <v>599</v>
      </c>
      <c r="BP880" s="309"/>
      <c r="BQ880" s="309"/>
      <c r="BR880" s="315">
        <v>1030.8999888962096</v>
      </c>
      <c r="BS880" s="315"/>
      <c r="BT880" s="315"/>
    </row>
    <row r="881" spans="1:74" s="250" customFormat="1" ht="0.75" customHeight="1">
      <c r="A881" s="268"/>
      <c r="BO881" s="309"/>
      <c r="BP881" s="309"/>
      <c r="BQ881" s="309"/>
      <c r="BR881" s="315"/>
      <c r="BS881" s="315"/>
      <c r="BT881" s="315"/>
    </row>
    <row r="882" spans="1:74" s="250" customFormat="1" ht="2.25" customHeight="1">
      <c r="A882" s="268"/>
      <c r="BO882" s="316" t="s">
        <v>600</v>
      </c>
      <c r="BP882" s="316"/>
      <c r="BQ882" s="316"/>
      <c r="BR882" s="317">
        <v>0</v>
      </c>
      <c r="BS882" s="317"/>
      <c r="BT882" s="317"/>
    </row>
    <row r="883" spans="1:74" s="250" customFormat="1" ht="9" customHeight="1">
      <c r="A883" s="268"/>
      <c r="B883" s="328" t="s">
        <v>621</v>
      </c>
      <c r="C883" s="328"/>
      <c r="D883" s="328"/>
      <c r="E883" s="328"/>
      <c r="F883" s="332">
        <v>1.2669959909611475</v>
      </c>
      <c r="G883" s="332"/>
      <c r="H883" s="332"/>
      <c r="I883" s="332"/>
      <c r="O883" s="328" t="s">
        <v>622</v>
      </c>
      <c r="P883" s="328"/>
      <c r="Q883" s="328"/>
      <c r="R883" s="328"/>
      <c r="S883" s="328"/>
      <c r="T883" s="328"/>
      <c r="U883" s="328"/>
      <c r="V883" s="328"/>
      <c r="W883" s="333">
        <v>10.00108</v>
      </c>
      <c r="X883" s="333"/>
      <c r="Y883" s="333"/>
      <c r="Z883" s="333"/>
      <c r="AA883" s="333"/>
      <c r="AF883" s="328" t="s">
        <v>623</v>
      </c>
      <c r="AG883" s="328"/>
      <c r="AH883" s="328"/>
      <c r="AI883" s="328"/>
      <c r="AJ883" s="328"/>
      <c r="AK883" s="332">
        <v>-4.4865961555541025</v>
      </c>
      <c r="AL883" s="332"/>
      <c r="AM883" s="332"/>
      <c r="AN883" s="332"/>
      <c r="AO883" s="332"/>
      <c r="AU883" s="328" t="s">
        <v>622</v>
      </c>
      <c r="AV883" s="328"/>
      <c r="AW883" s="328"/>
      <c r="AX883" s="328"/>
      <c r="AY883" s="328"/>
      <c r="AZ883" s="328"/>
      <c r="BA883" s="328"/>
      <c r="BB883" s="328"/>
      <c r="BC883" s="333">
        <v>10.00108</v>
      </c>
      <c r="BD883" s="333"/>
      <c r="BE883" s="333"/>
      <c r="BF883" s="333"/>
      <c r="BG883" s="333"/>
      <c r="BH883" s="333"/>
      <c r="BO883" s="316"/>
      <c r="BP883" s="316"/>
      <c r="BQ883" s="316"/>
      <c r="BR883" s="317"/>
      <c r="BS883" s="317"/>
      <c r="BT883" s="317"/>
    </row>
    <row r="884" spans="1:74" s="250" customFormat="1" ht="9.75" customHeight="1">
      <c r="A884" s="268"/>
      <c r="B884" s="328" t="s">
        <v>624</v>
      </c>
      <c r="C884" s="328"/>
      <c r="D884" s="328"/>
      <c r="E884" s="328"/>
      <c r="F884" s="329">
        <v>13.590399999999999</v>
      </c>
      <c r="G884" s="329"/>
      <c r="H884" s="329"/>
      <c r="I884" s="329"/>
      <c r="O884" s="328" t="s">
        <v>625</v>
      </c>
      <c r="P884" s="328"/>
      <c r="Q884" s="328"/>
      <c r="R884" s="328"/>
      <c r="S884" s="328"/>
      <c r="T884" s="328"/>
      <c r="U884" s="328"/>
      <c r="V884" s="328"/>
      <c r="W884" s="339">
        <v>10.011101640663085</v>
      </c>
      <c r="X884" s="339"/>
      <c r="Y884" s="339"/>
      <c r="Z884" s="339"/>
      <c r="AA884" s="339"/>
      <c r="AF884" s="328" t="s">
        <v>624</v>
      </c>
      <c r="AG884" s="328"/>
      <c r="AH884" s="328"/>
      <c r="AI884" s="328"/>
      <c r="AJ884" s="328"/>
      <c r="AK884" s="329">
        <v>53.162299999999995</v>
      </c>
      <c r="AL884" s="329"/>
      <c r="AM884" s="329"/>
      <c r="AN884" s="329"/>
      <c r="AO884" s="329"/>
      <c r="AU884" s="328" t="s">
        <v>625</v>
      </c>
      <c r="AV884" s="328"/>
      <c r="AW884" s="328"/>
      <c r="AX884" s="328"/>
      <c r="AY884" s="328"/>
      <c r="AZ884" s="328"/>
      <c r="BA884" s="328"/>
      <c r="BB884" s="328"/>
      <c r="BC884" s="339">
        <v>10.011101640663085</v>
      </c>
      <c r="BD884" s="339"/>
      <c r="BE884" s="339"/>
      <c r="BF884" s="339"/>
      <c r="BG884" s="339"/>
      <c r="BH884" s="339"/>
    </row>
    <row r="885" spans="1:74" s="250" customFormat="1" ht="9" customHeight="1">
      <c r="A885" s="268"/>
      <c r="B885" s="328" t="s">
        <v>544</v>
      </c>
      <c r="C885" s="328"/>
      <c r="D885" s="328"/>
      <c r="E885" s="328"/>
      <c r="F885" s="310">
        <v>2.7516711561254174E-2</v>
      </c>
      <c r="G885" s="310"/>
      <c r="H885" s="310"/>
      <c r="I885" s="310"/>
      <c r="O885" s="328" t="s">
        <v>626</v>
      </c>
      <c r="P885" s="328"/>
      <c r="Q885" s="328"/>
      <c r="R885" s="328"/>
      <c r="S885" s="328"/>
      <c r="T885" s="328"/>
      <c r="U885" s="328"/>
      <c r="V885" s="328"/>
      <c r="W885" s="329">
        <v>12986.968696594238</v>
      </c>
      <c r="X885" s="329"/>
      <c r="Y885" s="329"/>
      <c r="Z885" s="329"/>
      <c r="AA885" s="329"/>
      <c r="AF885" s="328" t="s">
        <v>544</v>
      </c>
      <c r="AG885" s="328"/>
      <c r="AH885" s="328"/>
      <c r="AI885" s="328"/>
      <c r="AJ885" s="328"/>
      <c r="AK885" s="310">
        <v>8.2550156233164532E-3</v>
      </c>
      <c r="AL885" s="310"/>
      <c r="AM885" s="310"/>
      <c r="AN885" s="310"/>
      <c r="AO885" s="310"/>
      <c r="AU885" s="328" t="s">
        <v>626</v>
      </c>
      <c r="AV885" s="328"/>
      <c r="AW885" s="328"/>
      <c r="AX885" s="328"/>
      <c r="AY885" s="328"/>
      <c r="AZ885" s="328"/>
      <c r="BA885" s="328"/>
      <c r="BB885" s="328"/>
      <c r="BC885" s="329">
        <v>12986.968696594238</v>
      </c>
      <c r="BD885" s="329"/>
      <c r="BE885" s="329"/>
      <c r="BF885" s="329"/>
      <c r="BG885" s="329"/>
      <c r="BH885" s="329"/>
    </row>
    <row r="886" spans="1:74" s="250" customFormat="1" ht="9.75" customHeight="1">
      <c r="A886" s="268"/>
      <c r="B886" s="328" t="s">
        <v>336</v>
      </c>
      <c r="C886" s="328"/>
      <c r="D886" s="328"/>
      <c r="E886" s="328"/>
      <c r="F886" s="329">
        <v>4270.1046452758837</v>
      </c>
      <c r="G886" s="329"/>
      <c r="H886" s="329"/>
      <c r="I886" s="329"/>
      <c r="AF886" s="328" t="s">
        <v>627</v>
      </c>
      <c r="AG886" s="328"/>
      <c r="AH886" s="328"/>
      <c r="AI886" s="328"/>
      <c r="AJ886" s="328"/>
      <c r="AK886" s="329">
        <v>-361.82792297092908</v>
      </c>
      <c r="AL886" s="329"/>
      <c r="AM886" s="329"/>
      <c r="AN886" s="329"/>
      <c r="AO886" s="329"/>
    </row>
    <row r="887" spans="1:74" s="250" customFormat="1" ht="9" customHeight="1">
      <c r="A887" s="268"/>
      <c r="B887" s="328" t="s">
        <v>545</v>
      </c>
      <c r="C887" s="328"/>
      <c r="D887" s="328"/>
      <c r="E887" s="328"/>
      <c r="F887" s="329">
        <v>788.55499959256451</v>
      </c>
      <c r="G887" s="329"/>
      <c r="H887" s="329"/>
      <c r="I887" s="329"/>
      <c r="AF887" s="328" t="s">
        <v>628</v>
      </c>
      <c r="AG887" s="328"/>
      <c r="AH887" s="328"/>
      <c r="AI887" s="328"/>
      <c r="AJ887" s="328"/>
      <c r="AK887" s="329">
        <v>-222.68463981784458</v>
      </c>
      <c r="AL887" s="329"/>
      <c r="AM887" s="329"/>
      <c r="AN887" s="329"/>
      <c r="AO887" s="329"/>
    </row>
    <row r="888" spans="1:74" s="250" customFormat="1" ht="9.75" customHeight="1">
      <c r="A888" s="268"/>
      <c r="B888" s="328" t="s">
        <v>629</v>
      </c>
      <c r="C888" s="328"/>
      <c r="D888" s="328"/>
      <c r="E888" s="328"/>
      <c r="F888" s="332">
        <v>40.430197999999997</v>
      </c>
      <c r="G888" s="332"/>
      <c r="H888" s="332"/>
      <c r="AF888" s="328" t="s">
        <v>629</v>
      </c>
      <c r="AG888" s="328"/>
      <c r="AH888" s="328"/>
      <c r="AI888" s="328"/>
      <c r="AJ888" s="328"/>
      <c r="AK888" s="332">
        <v>14.068683</v>
      </c>
      <c r="AL888" s="332"/>
      <c r="AM888" s="332"/>
      <c r="AN888" s="332"/>
    </row>
    <row r="889" spans="1:74" s="250" customFormat="1" ht="1.5" customHeight="1">
      <c r="A889" s="268"/>
    </row>
    <row r="890" spans="1:74" s="250" customFormat="1" ht="14.25" customHeight="1">
      <c r="A890" s="269">
        <v>11</v>
      </c>
      <c r="B890" s="342" t="s">
        <v>644</v>
      </c>
      <c r="C890" s="343"/>
      <c r="D890" s="343"/>
      <c r="E890" s="343"/>
      <c r="F890" s="343"/>
      <c r="G890" s="343"/>
      <c r="H890" s="343"/>
      <c r="I890" s="343"/>
      <c r="J890" s="343"/>
      <c r="K890" s="343"/>
      <c r="L890" s="343"/>
      <c r="M890" s="343"/>
      <c r="N890" s="343"/>
      <c r="O890" s="343"/>
      <c r="P890" s="343"/>
      <c r="Q890" s="343"/>
      <c r="R890" s="343"/>
      <c r="S890" s="343"/>
      <c r="T890" s="343"/>
      <c r="U890" s="343"/>
      <c r="V890" s="343"/>
      <c r="W890" s="343"/>
      <c r="X890" s="343"/>
      <c r="Y890" s="343"/>
      <c r="Z890" s="343"/>
      <c r="AA890" s="343"/>
      <c r="AB890" s="343"/>
      <c r="AC890" s="343"/>
      <c r="AD890" s="343"/>
      <c r="AE890" s="343"/>
      <c r="AF890" s="343"/>
      <c r="AG890" s="343"/>
      <c r="AH890" s="343"/>
      <c r="AI890" s="344"/>
      <c r="AJ890" s="344"/>
      <c r="AK890" s="344"/>
      <c r="AL890" s="344"/>
      <c r="AM890" s="344"/>
      <c r="AN890" s="344"/>
      <c r="AO890" s="344"/>
      <c r="AP890" s="344"/>
      <c r="AQ890" s="344"/>
      <c r="AR890" s="344"/>
      <c r="AS890" s="344"/>
      <c r="AT890" s="344"/>
      <c r="AU890" s="344"/>
      <c r="AV890" s="344"/>
      <c r="AW890" s="344"/>
      <c r="AX890" s="344"/>
      <c r="AY890" s="344"/>
      <c r="AZ890" s="344"/>
      <c r="BA890" s="344"/>
      <c r="BB890" s="344"/>
      <c r="BC890" s="344"/>
      <c r="BD890" s="344"/>
      <c r="BE890" s="344"/>
      <c r="BF890" s="344"/>
      <c r="BG890" s="344"/>
      <c r="BH890" s="344"/>
      <c r="BI890" s="344"/>
      <c r="BJ890" s="344"/>
      <c r="BK890" s="344"/>
      <c r="BL890" s="344"/>
      <c r="BM890" s="344"/>
      <c r="BN890" s="344"/>
      <c r="BO890" s="344"/>
      <c r="BP890" s="344"/>
      <c r="BQ890" s="344"/>
      <c r="BR890" s="344"/>
      <c r="BS890" s="344"/>
      <c r="BT890" s="344"/>
      <c r="BU890" s="344"/>
      <c r="BV890" s="344"/>
    </row>
    <row r="891" spans="1:74" s="250" customFormat="1" ht="14.25" customHeight="1">
      <c r="A891" s="268"/>
      <c r="B891" s="327" t="s">
        <v>564</v>
      </c>
      <c r="C891" s="327"/>
      <c r="D891" s="327"/>
      <c r="E891" s="327"/>
      <c r="F891" s="327"/>
      <c r="G891" s="327"/>
      <c r="H891" s="327"/>
      <c r="I891" s="327"/>
      <c r="J891" s="327"/>
      <c r="K891" s="327"/>
      <c r="L891" s="327"/>
      <c r="M891" s="327"/>
      <c r="N891" s="327"/>
      <c r="O891" s="327"/>
      <c r="P891" s="327"/>
      <c r="Q891" s="327"/>
      <c r="R891" s="327"/>
      <c r="S891" s="327"/>
      <c r="T891" s="327"/>
      <c r="U891" s="327"/>
      <c r="V891" s="327"/>
      <c r="W891" s="327"/>
      <c r="X891" s="327"/>
      <c r="Y891" s="327"/>
      <c r="Z891" s="327"/>
      <c r="AA891" s="327"/>
      <c r="AB891" s="327"/>
      <c r="AC891" s="327"/>
      <c r="AD891" s="327"/>
      <c r="AF891" s="327" t="s">
        <v>565</v>
      </c>
      <c r="AG891" s="327"/>
      <c r="AH891" s="327"/>
      <c r="AI891" s="327"/>
      <c r="AJ891" s="327"/>
      <c r="AK891" s="327"/>
      <c r="AL891" s="327"/>
      <c r="AM891" s="327"/>
      <c r="AN891" s="327"/>
      <c r="AO891" s="327"/>
      <c r="AP891" s="327"/>
      <c r="AQ891" s="327"/>
      <c r="AR891" s="327"/>
      <c r="AS891" s="327"/>
      <c r="AT891" s="327"/>
      <c r="AU891" s="327"/>
      <c r="AV891" s="327"/>
      <c r="AW891" s="327"/>
      <c r="AX891" s="327"/>
      <c r="AY891" s="327"/>
      <c r="AZ891" s="327"/>
      <c r="BA891" s="327"/>
      <c r="BB891" s="327"/>
      <c r="BC891" s="327"/>
      <c r="BD891" s="327"/>
      <c r="BE891" s="327"/>
      <c r="BF891" s="327"/>
      <c r="BG891" s="327"/>
      <c r="BH891" s="327"/>
      <c r="BI891" s="327"/>
      <c r="BJ891" s="327"/>
      <c r="BK891" s="327"/>
      <c r="BL891" s="327"/>
    </row>
    <row r="892" spans="1:74" s="250" customFormat="1" ht="9" customHeight="1">
      <c r="A892" s="268"/>
      <c r="C892" s="318" t="s">
        <v>566</v>
      </c>
      <c r="D892" s="318"/>
      <c r="E892" s="318"/>
      <c r="F892" s="318"/>
      <c r="G892" s="318"/>
      <c r="H892" s="318"/>
      <c r="I892" s="318"/>
      <c r="J892" s="318"/>
      <c r="N892" s="308" t="s">
        <v>633</v>
      </c>
      <c r="O892" s="308"/>
      <c r="P892" s="308"/>
      <c r="Q892" s="308"/>
      <c r="R892" s="308"/>
      <c r="S892" s="308"/>
      <c r="T892" s="308"/>
      <c r="U892" s="308"/>
      <c r="V892" s="308"/>
      <c r="W892" s="308"/>
      <c r="X892" s="308"/>
      <c r="Y892" s="308"/>
      <c r="Z892" s="308"/>
      <c r="AA892" s="308"/>
      <c r="AB892" s="308"/>
      <c r="AH892" s="318" t="s">
        <v>566</v>
      </c>
      <c r="AI892" s="318"/>
      <c r="AJ892" s="318"/>
      <c r="AK892" s="318"/>
      <c r="AL892" s="318"/>
      <c r="AM892" s="318"/>
      <c r="AN892" s="318"/>
      <c r="AO892" s="318"/>
      <c r="AP892" s="318"/>
      <c r="AT892" s="308" t="s">
        <v>568</v>
      </c>
      <c r="AU892" s="308"/>
      <c r="AV892" s="308"/>
      <c r="AW892" s="308"/>
      <c r="AX892" s="308"/>
      <c r="AY892" s="308"/>
      <c r="AZ892" s="308"/>
      <c r="BA892" s="308"/>
      <c r="BB892" s="308"/>
      <c r="BC892" s="308"/>
      <c r="BD892" s="308"/>
      <c r="BE892" s="308"/>
      <c r="BF892" s="308"/>
      <c r="BG892" s="308"/>
      <c r="BH892" s="308"/>
      <c r="BI892" s="308"/>
    </row>
    <row r="893" spans="1:74" s="250" customFormat="1" ht="8.25" customHeight="1">
      <c r="A893" s="268"/>
      <c r="C893" s="318" t="s">
        <v>569</v>
      </c>
      <c r="D893" s="318"/>
      <c r="E893" s="318"/>
      <c r="F893" s="318"/>
      <c r="G893" s="318" t="s">
        <v>570</v>
      </c>
      <c r="H893" s="318"/>
      <c r="I893" s="318"/>
      <c r="J893" s="318"/>
      <c r="N893" s="335">
        <v>85.064719999999994</v>
      </c>
      <c r="O893" s="335"/>
      <c r="P893" s="251" t="s">
        <v>60</v>
      </c>
      <c r="Q893" s="252" t="s">
        <v>571</v>
      </c>
      <c r="R893" s="307">
        <v>72.162319999999994</v>
      </c>
      <c r="S893" s="307"/>
      <c r="T893" s="318" t="s">
        <v>60</v>
      </c>
      <c r="U893" s="318"/>
      <c r="V893" s="318"/>
      <c r="W893" s="318"/>
      <c r="X893" s="252" t="s">
        <v>571</v>
      </c>
      <c r="Y893" s="253">
        <v>1.4626999999999999E-2</v>
      </c>
      <c r="Z893" s="318" t="s">
        <v>547</v>
      </c>
      <c r="AA893" s="318"/>
      <c r="AB893" s="318"/>
      <c r="AH893" s="318" t="s">
        <v>569</v>
      </c>
      <c r="AI893" s="318"/>
      <c r="AJ893" s="318"/>
      <c r="AK893" s="318"/>
      <c r="AL893" s="318" t="s">
        <v>570</v>
      </c>
      <c r="AM893" s="318"/>
      <c r="AN893" s="318"/>
      <c r="AO893" s="318"/>
      <c r="AP893" s="318"/>
      <c r="AT893" s="335">
        <v>21.500599999999999</v>
      </c>
      <c r="AU893" s="335"/>
      <c r="AV893" s="251" t="s">
        <v>60</v>
      </c>
      <c r="AW893" s="252" t="s">
        <v>571</v>
      </c>
      <c r="AX893" s="307">
        <v>16.1708</v>
      </c>
      <c r="AY893" s="307"/>
      <c r="AZ893" s="318" t="s">
        <v>60</v>
      </c>
      <c r="BA893" s="318"/>
      <c r="BB893" s="318"/>
      <c r="BC893" s="318"/>
      <c r="BD893" s="252" t="s">
        <v>571</v>
      </c>
      <c r="BE893" s="307">
        <v>7.9299999999999998E-4</v>
      </c>
      <c r="BF893" s="307"/>
      <c r="BG893" s="318" t="s">
        <v>547</v>
      </c>
      <c r="BH893" s="318"/>
      <c r="BI893" s="318"/>
    </row>
    <row r="894" spans="1:74" s="250" customFormat="1" ht="5.25" customHeight="1">
      <c r="A894" s="268"/>
      <c r="C894" s="318" t="s">
        <v>1</v>
      </c>
      <c r="D894" s="318"/>
      <c r="G894" s="318" t="s">
        <v>572</v>
      </c>
      <c r="H894" s="318"/>
      <c r="I894" s="318"/>
      <c r="J894" s="318"/>
      <c r="N894" s="330">
        <v>71.993480000000005</v>
      </c>
      <c r="O894" s="330"/>
      <c r="P894" s="318" t="s">
        <v>60</v>
      </c>
      <c r="Q894" s="319" t="s">
        <v>571</v>
      </c>
      <c r="R894" s="307">
        <v>53.304099999999998</v>
      </c>
      <c r="S894" s="307"/>
      <c r="T894" s="318" t="s">
        <v>55</v>
      </c>
      <c r="U894" s="318"/>
      <c r="X894" s="319" t="s">
        <v>571</v>
      </c>
      <c r="Y894" s="307">
        <v>9.2320000000000006E-3</v>
      </c>
      <c r="Z894" s="318" t="s">
        <v>547</v>
      </c>
      <c r="AA894" s="318"/>
      <c r="AB894" s="318"/>
      <c r="AH894" s="318" t="s">
        <v>1</v>
      </c>
      <c r="AI894" s="318"/>
      <c r="AL894" s="318" t="s">
        <v>572</v>
      </c>
      <c r="AM894" s="318"/>
      <c r="AN894" s="318"/>
      <c r="AO894" s="318"/>
      <c r="AP894" s="318"/>
      <c r="AT894" s="330">
        <v>69.999260000000007</v>
      </c>
      <c r="AU894" s="330"/>
      <c r="AV894" s="318" t="s">
        <v>60</v>
      </c>
      <c r="AW894" s="319" t="s">
        <v>571</v>
      </c>
      <c r="AX894" s="307">
        <v>5.8331999999999997</v>
      </c>
      <c r="AY894" s="307"/>
      <c r="AZ894" s="318" t="s">
        <v>55</v>
      </c>
      <c r="BA894" s="318"/>
      <c r="BD894" s="319" t="s">
        <v>571</v>
      </c>
      <c r="BE894" s="307">
        <v>9.3199999999999999E-4</v>
      </c>
      <c r="BF894" s="307"/>
      <c r="BG894" s="318" t="s">
        <v>547</v>
      </c>
      <c r="BH894" s="318"/>
      <c r="BI894" s="318"/>
    </row>
    <row r="895" spans="1:74" s="250" customFormat="1" ht="3" customHeight="1">
      <c r="A895" s="268"/>
      <c r="C895" s="318"/>
      <c r="D895" s="318"/>
      <c r="G895" s="318"/>
      <c r="H895" s="318"/>
      <c r="I895" s="318"/>
      <c r="J895" s="318"/>
      <c r="N895" s="330"/>
      <c r="O895" s="330"/>
      <c r="P895" s="318"/>
      <c r="Q895" s="319"/>
      <c r="R895" s="307"/>
      <c r="S895" s="307"/>
      <c r="T895" s="318"/>
      <c r="U895" s="318"/>
      <c r="X895" s="319"/>
      <c r="Y895" s="307"/>
      <c r="Z895" s="318"/>
      <c r="AA895" s="318"/>
      <c r="AB895" s="318"/>
      <c r="AH895" s="318"/>
      <c r="AI895" s="318"/>
      <c r="AL895" s="318"/>
      <c r="AM895" s="318"/>
      <c r="AN895" s="318"/>
      <c r="AO895" s="318"/>
      <c r="AP895" s="318"/>
      <c r="AT895" s="330"/>
      <c r="AU895" s="330"/>
      <c r="AV895" s="318"/>
      <c r="AW895" s="319"/>
      <c r="AX895" s="307"/>
      <c r="AY895" s="307"/>
      <c r="AZ895" s="318"/>
      <c r="BA895" s="318"/>
      <c r="BD895" s="319"/>
      <c r="BE895" s="307"/>
      <c r="BF895" s="307"/>
      <c r="BG895" s="318"/>
      <c r="BH895" s="318"/>
      <c r="BI895" s="318"/>
      <c r="BN895" s="320" t="s">
        <v>573</v>
      </c>
      <c r="BO895" s="320"/>
      <c r="BP895" s="320"/>
      <c r="BQ895" s="320"/>
      <c r="BR895" s="320"/>
      <c r="BS895" s="320"/>
      <c r="BT895" s="320"/>
      <c r="BU895" s="320"/>
    </row>
    <row r="896" spans="1:74" s="250" customFormat="1" ht="0.75" customHeight="1">
      <c r="A896" s="268"/>
      <c r="C896" s="318" t="s">
        <v>574</v>
      </c>
      <c r="D896" s="318"/>
      <c r="E896" s="318"/>
      <c r="F896" s="318"/>
      <c r="G896" s="318"/>
      <c r="H896" s="318"/>
      <c r="I896" s="318"/>
      <c r="J896" s="318"/>
      <c r="K896" s="318"/>
      <c r="N896" s="338">
        <v>52.456099999999999</v>
      </c>
      <c r="O896" s="338"/>
      <c r="P896" s="318" t="s">
        <v>60</v>
      </c>
      <c r="Q896" s="318"/>
      <c r="R896" s="318"/>
      <c r="Z896" s="318"/>
      <c r="AA896" s="318"/>
      <c r="AB896" s="318"/>
      <c r="AH896" s="318" t="s">
        <v>574</v>
      </c>
      <c r="AI896" s="318"/>
      <c r="AJ896" s="318"/>
      <c r="AK896" s="318"/>
      <c r="AL896" s="318"/>
      <c r="AM896" s="318"/>
      <c r="AN896" s="318"/>
      <c r="AO896" s="318"/>
      <c r="AP896" s="318"/>
      <c r="AQ896" s="318"/>
      <c r="AT896" s="338">
        <v>111.10118</v>
      </c>
      <c r="AU896" s="338"/>
      <c r="AV896" s="318" t="s">
        <v>60</v>
      </c>
      <c r="AW896" s="318"/>
      <c r="AX896" s="318"/>
      <c r="BG896" s="318"/>
      <c r="BH896" s="318"/>
      <c r="BI896" s="318"/>
      <c r="BN896" s="320"/>
      <c r="BO896" s="320"/>
      <c r="BP896" s="320"/>
      <c r="BQ896" s="320"/>
      <c r="BR896" s="320"/>
      <c r="BS896" s="320"/>
      <c r="BT896" s="320"/>
      <c r="BU896" s="320"/>
    </row>
    <row r="897" spans="1:73" s="250" customFormat="1" ht="6.75" customHeight="1">
      <c r="A897" s="268"/>
      <c r="C897" s="318"/>
      <c r="D897" s="318"/>
      <c r="E897" s="318"/>
      <c r="F897" s="318"/>
      <c r="G897" s="318"/>
      <c r="H897" s="318"/>
      <c r="I897" s="318"/>
      <c r="J897" s="318"/>
      <c r="K897" s="318"/>
      <c r="N897" s="338"/>
      <c r="O897" s="338"/>
      <c r="P897" s="318"/>
      <c r="Q897" s="318"/>
      <c r="R897" s="318"/>
      <c r="AH897" s="318"/>
      <c r="AI897" s="318"/>
      <c r="AJ897" s="318"/>
      <c r="AK897" s="318"/>
      <c r="AL897" s="318"/>
      <c r="AM897" s="318"/>
      <c r="AN897" s="318"/>
      <c r="AO897" s="318"/>
      <c r="AP897" s="318"/>
      <c r="AQ897" s="318"/>
      <c r="AT897" s="338"/>
      <c r="AU897" s="338"/>
      <c r="AV897" s="318"/>
      <c r="AW897" s="318"/>
      <c r="AX897" s="318"/>
      <c r="BN897" s="320"/>
      <c r="BO897" s="320"/>
      <c r="BP897" s="320"/>
      <c r="BQ897" s="320"/>
      <c r="BR897" s="320"/>
      <c r="BS897" s="320"/>
      <c r="BT897" s="320"/>
      <c r="BU897" s="320"/>
    </row>
    <row r="898" spans="1:73" s="250" customFormat="1" ht="1.5" customHeight="1">
      <c r="A898" s="268"/>
      <c r="BN898" s="320"/>
      <c r="BO898" s="320"/>
      <c r="BP898" s="320"/>
      <c r="BQ898" s="320"/>
      <c r="BR898" s="320"/>
      <c r="BS898" s="320"/>
      <c r="BT898" s="320"/>
      <c r="BU898" s="320"/>
    </row>
    <row r="899" spans="1:73" s="250" customFormat="1" ht="6.75" customHeight="1">
      <c r="A899" s="268"/>
      <c r="BN899" s="334" t="s">
        <v>575</v>
      </c>
      <c r="BO899" s="334"/>
      <c r="BP899" s="334"/>
      <c r="BQ899" s="334"/>
      <c r="BR899" s="334"/>
      <c r="BS899" s="337">
        <v>1918.8533841152343</v>
      </c>
      <c r="BT899" s="337"/>
      <c r="BU899" s="337"/>
    </row>
    <row r="900" spans="1:73" s="250" customFormat="1" ht="1.5" customHeight="1">
      <c r="A900" s="268"/>
      <c r="B900" s="331"/>
      <c r="C900" s="331"/>
      <c r="D900" s="331"/>
      <c r="E900" s="331"/>
      <c r="F900" s="331"/>
      <c r="G900" s="331"/>
      <c r="H900" s="331"/>
      <c r="I900" s="331"/>
      <c r="J900" s="331"/>
      <c r="K900" s="331"/>
      <c r="L900" s="331"/>
      <c r="M900" s="312" t="s">
        <v>576</v>
      </c>
      <c r="N900" s="312"/>
      <c r="O900" s="312"/>
      <c r="P900" s="312"/>
      <c r="AA900" s="313" t="s">
        <v>537</v>
      </c>
      <c r="AB900" s="313"/>
      <c r="AC900" s="313"/>
      <c r="AF900" s="331"/>
      <c r="AG900" s="331"/>
      <c r="AH900" s="331"/>
      <c r="AI900" s="331"/>
      <c r="AJ900" s="331"/>
      <c r="AK900" s="331"/>
      <c r="AL900" s="331"/>
      <c r="AM900" s="331"/>
      <c r="AN900" s="331"/>
      <c r="AO900" s="331"/>
      <c r="AP900" s="331"/>
      <c r="AQ900" s="331"/>
      <c r="AR900" s="331"/>
      <c r="AS900" s="312" t="s">
        <v>576</v>
      </c>
      <c r="AT900" s="312"/>
      <c r="AU900" s="312"/>
      <c r="AV900" s="312"/>
      <c r="BH900" s="313" t="s">
        <v>537</v>
      </c>
      <c r="BI900" s="313"/>
      <c r="BJ900" s="313"/>
      <c r="BK900" s="313"/>
      <c r="BN900" s="334"/>
      <c r="BO900" s="334"/>
      <c r="BP900" s="334"/>
      <c r="BQ900" s="334"/>
      <c r="BR900" s="334"/>
      <c r="BS900" s="337"/>
      <c r="BT900" s="337"/>
      <c r="BU900" s="337"/>
    </row>
    <row r="901" spans="1:73" s="250" customFormat="1" ht="6.75" customHeight="1">
      <c r="A901" s="268"/>
      <c r="B901" s="331"/>
      <c r="C901" s="331"/>
      <c r="D901" s="331"/>
      <c r="E901" s="331"/>
      <c r="F901" s="331"/>
      <c r="G901" s="331"/>
      <c r="H901" s="331"/>
      <c r="I901" s="331"/>
      <c r="J901" s="331"/>
      <c r="K901" s="331"/>
      <c r="L901" s="331"/>
      <c r="M901" s="312"/>
      <c r="N901" s="312"/>
      <c r="O901" s="312"/>
      <c r="P901" s="312"/>
      <c r="AA901" s="313"/>
      <c r="AB901" s="313"/>
      <c r="AC901" s="313"/>
      <c r="AF901" s="331"/>
      <c r="AG901" s="331"/>
      <c r="AH901" s="331"/>
      <c r="AI901" s="331"/>
      <c r="AJ901" s="331"/>
      <c r="AK901" s="331"/>
      <c r="AL901" s="331"/>
      <c r="AM901" s="331"/>
      <c r="AN901" s="331"/>
      <c r="AO901" s="331"/>
      <c r="AP901" s="331"/>
      <c r="AQ901" s="331"/>
      <c r="AR901" s="331"/>
      <c r="AS901" s="312"/>
      <c r="AT901" s="312"/>
      <c r="AU901" s="312"/>
      <c r="AV901" s="312"/>
      <c r="BH901" s="313"/>
      <c r="BI901" s="313"/>
      <c r="BJ901" s="313"/>
      <c r="BK901" s="313"/>
      <c r="BN901" s="334" t="s">
        <v>577</v>
      </c>
      <c r="BO901" s="334"/>
      <c r="BP901" s="334"/>
      <c r="BQ901" s="334"/>
      <c r="BR901" s="334"/>
      <c r="BS901" s="336">
        <v>2.4486467729700099</v>
      </c>
      <c r="BT901" s="336"/>
      <c r="BU901" s="336"/>
    </row>
    <row r="902" spans="1:73" s="250" customFormat="1" ht="3" customHeight="1">
      <c r="A902" s="268"/>
      <c r="H902" s="312" t="s">
        <v>578</v>
      </c>
      <c r="I902" s="312"/>
      <c r="J902" s="312"/>
      <c r="K902" s="312"/>
      <c r="L902" s="312"/>
      <c r="M902" s="312" t="s">
        <v>579</v>
      </c>
      <c r="N902" s="312"/>
      <c r="O902" s="312"/>
      <c r="P902" s="312"/>
      <c r="AA902" s="313" t="s">
        <v>580</v>
      </c>
      <c r="AB902" s="313"/>
      <c r="AC902" s="313"/>
      <c r="AM902" s="312" t="s">
        <v>578</v>
      </c>
      <c r="AN902" s="312"/>
      <c r="AO902" s="312"/>
      <c r="AP902" s="312"/>
      <c r="AQ902" s="312"/>
      <c r="AR902" s="312"/>
      <c r="AS902" s="312" t="s">
        <v>579</v>
      </c>
      <c r="AT902" s="312"/>
      <c r="AU902" s="312"/>
      <c r="AV902" s="312"/>
      <c r="BH902" s="313" t="s">
        <v>580</v>
      </c>
      <c r="BI902" s="313"/>
      <c r="BJ902" s="313"/>
      <c r="BK902" s="313"/>
      <c r="BN902" s="334"/>
      <c r="BO902" s="334"/>
      <c r="BP902" s="334"/>
      <c r="BQ902" s="334"/>
      <c r="BR902" s="334"/>
      <c r="BS902" s="336"/>
      <c r="BT902" s="336"/>
      <c r="BU902" s="336"/>
    </row>
    <row r="903" spans="1:73" s="250" customFormat="1" ht="6" customHeight="1">
      <c r="A903" s="268"/>
      <c r="H903" s="312"/>
      <c r="I903" s="312"/>
      <c r="J903" s="312"/>
      <c r="K903" s="312"/>
      <c r="L903" s="312"/>
      <c r="M903" s="312"/>
      <c r="N903" s="312"/>
      <c r="O903" s="312"/>
      <c r="P903" s="312"/>
      <c r="AA903" s="313"/>
      <c r="AB903" s="313"/>
      <c r="AC903" s="313"/>
      <c r="AM903" s="312"/>
      <c r="AN903" s="312"/>
      <c r="AO903" s="312"/>
      <c r="AP903" s="312"/>
      <c r="AQ903" s="312"/>
      <c r="AR903" s="312"/>
      <c r="AS903" s="312"/>
      <c r="AT903" s="312"/>
      <c r="AU903" s="312"/>
      <c r="AV903" s="312"/>
      <c r="BH903" s="313"/>
      <c r="BI903" s="313"/>
      <c r="BJ903" s="313"/>
      <c r="BK903" s="313"/>
      <c r="BN903" s="334" t="s">
        <v>581</v>
      </c>
      <c r="BO903" s="334"/>
      <c r="BP903" s="334"/>
      <c r="BQ903" s="334"/>
      <c r="BR903" s="334"/>
      <c r="BS903" s="337">
        <v>0</v>
      </c>
      <c r="BT903" s="337"/>
      <c r="BU903" s="337"/>
    </row>
    <row r="904" spans="1:73" s="250" customFormat="1" ht="1.5" customHeight="1">
      <c r="A904" s="268"/>
      <c r="AA904" s="313"/>
      <c r="AB904" s="313"/>
      <c r="AC904" s="313"/>
      <c r="BH904" s="313"/>
      <c r="BI904" s="313"/>
      <c r="BJ904" s="313"/>
      <c r="BK904" s="313"/>
      <c r="BN904" s="334"/>
      <c r="BO904" s="334"/>
      <c r="BP904" s="334"/>
      <c r="BQ904" s="334"/>
      <c r="BR904" s="334"/>
      <c r="BS904" s="337"/>
      <c r="BT904" s="337"/>
      <c r="BU904" s="337"/>
    </row>
    <row r="905" spans="1:73" s="250" customFormat="1" ht="0.75" customHeight="1">
      <c r="A905" s="268"/>
      <c r="H905" s="312" t="s">
        <v>539</v>
      </c>
      <c r="I905" s="312"/>
      <c r="J905" s="312"/>
      <c r="K905" s="312"/>
      <c r="L905" s="312"/>
      <c r="M905" s="312" t="s">
        <v>539</v>
      </c>
      <c r="N905" s="312"/>
      <c r="O905" s="312"/>
      <c r="P905" s="312"/>
      <c r="Q905" s="312" t="s">
        <v>582</v>
      </c>
      <c r="R905" s="312"/>
      <c r="S905" s="312"/>
      <c r="T905" s="312"/>
      <c r="U905" s="312" t="s">
        <v>538</v>
      </c>
      <c r="V905" s="312"/>
      <c r="W905" s="312"/>
      <c r="X905" s="312"/>
      <c r="Y905" s="312"/>
      <c r="Z905" s="312"/>
      <c r="AA905" s="313" t="s">
        <v>538</v>
      </c>
      <c r="AB905" s="313"/>
      <c r="AC905" s="313"/>
      <c r="AM905" s="312" t="s">
        <v>539</v>
      </c>
      <c r="AN905" s="312"/>
      <c r="AO905" s="312"/>
      <c r="AP905" s="312"/>
      <c r="AQ905" s="312"/>
      <c r="AR905" s="312"/>
      <c r="AS905" s="312" t="s">
        <v>539</v>
      </c>
      <c r="AT905" s="312"/>
      <c r="AU905" s="312"/>
      <c r="AV905" s="312"/>
      <c r="AW905" s="312" t="s">
        <v>582</v>
      </c>
      <c r="AX905" s="312"/>
      <c r="AY905" s="312"/>
      <c r="AZ905" s="312"/>
      <c r="BA905" s="312" t="s">
        <v>538</v>
      </c>
      <c r="BB905" s="312"/>
      <c r="BC905" s="312"/>
      <c r="BD905" s="312"/>
      <c r="BE905" s="312"/>
      <c r="BF905" s="312"/>
      <c r="BG905" s="312"/>
      <c r="BH905" s="313" t="s">
        <v>538</v>
      </c>
      <c r="BI905" s="313"/>
      <c r="BJ905" s="313"/>
      <c r="BK905" s="313"/>
      <c r="BN905" s="334"/>
      <c r="BO905" s="334"/>
      <c r="BP905" s="334"/>
      <c r="BQ905" s="334"/>
      <c r="BR905" s="334"/>
      <c r="BS905" s="337"/>
      <c r="BT905" s="337"/>
      <c r="BU905" s="337"/>
    </row>
    <row r="906" spans="1:73" s="250" customFormat="1" ht="2.25" customHeight="1">
      <c r="A906" s="268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3"/>
      <c r="AB906" s="313"/>
      <c r="AC906" s="313"/>
      <c r="AM906" s="312"/>
      <c r="AN906" s="312"/>
      <c r="AO906" s="312"/>
      <c r="AP906" s="312"/>
      <c r="AQ906" s="312"/>
      <c r="AR906" s="312"/>
      <c r="AS906" s="312"/>
      <c r="AT906" s="312"/>
      <c r="AU906" s="312"/>
      <c r="AV906" s="312"/>
      <c r="AW906" s="312"/>
      <c r="AX906" s="312"/>
      <c r="AY906" s="312"/>
      <c r="AZ906" s="312"/>
      <c r="BA906" s="312"/>
      <c r="BB906" s="312"/>
      <c r="BC906" s="312"/>
      <c r="BD906" s="312"/>
      <c r="BE906" s="312"/>
      <c r="BF906" s="312"/>
      <c r="BG906" s="312"/>
      <c r="BH906" s="313"/>
      <c r="BI906" s="313"/>
      <c r="BJ906" s="313"/>
      <c r="BK906" s="313"/>
      <c r="BS906" s="337"/>
      <c r="BT906" s="337"/>
      <c r="BU906" s="337"/>
    </row>
    <row r="907" spans="1:73" s="250" customFormat="1" ht="6" customHeight="1">
      <c r="A907" s="268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3"/>
      <c r="AB907" s="313"/>
      <c r="AC907" s="313"/>
      <c r="AM907" s="312"/>
      <c r="AN907" s="312"/>
      <c r="AO907" s="312"/>
      <c r="AP907" s="312"/>
      <c r="AQ907" s="312"/>
      <c r="AR907" s="312"/>
      <c r="AS907" s="312"/>
      <c r="AT907" s="312"/>
      <c r="AU907" s="312"/>
      <c r="AV907" s="312"/>
      <c r="AW907" s="312"/>
      <c r="AX907" s="312"/>
      <c r="AY907" s="312"/>
      <c r="AZ907" s="312"/>
      <c r="BA907" s="312"/>
      <c r="BB907" s="312"/>
      <c r="BC907" s="312"/>
      <c r="BD907" s="312"/>
      <c r="BE907" s="312"/>
      <c r="BF907" s="312"/>
      <c r="BG907" s="312"/>
      <c r="BH907" s="313"/>
      <c r="BI907" s="313"/>
      <c r="BJ907" s="313"/>
      <c r="BK907" s="313"/>
      <c r="BN907" s="334" t="s">
        <v>583</v>
      </c>
      <c r="BO907" s="334"/>
      <c r="BP907" s="334"/>
      <c r="BQ907" s="334"/>
      <c r="BR907" s="334"/>
      <c r="BS907" s="337">
        <v>282.1097864775391</v>
      </c>
      <c r="BT907" s="337"/>
      <c r="BU907" s="337"/>
    </row>
    <row r="908" spans="1:73" s="250" customFormat="1" ht="1.5" customHeight="1">
      <c r="A908" s="268"/>
      <c r="H908" s="312"/>
      <c r="I908" s="312"/>
      <c r="J908" s="312"/>
      <c r="K908" s="312"/>
      <c r="L908" s="312"/>
      <c r="AM908" s="312"/>
      <c r="AN908" s="312"/>
      <c r="AO908" s="312"/>
      <c r="AP908" s="312"/>
      <c r="AQ908" s="312"/>
      <c r="AR908" s="312"/>
      <c r="BN908" s="334"/>
      <c r="BO908" s="334"/>
      <c r="BP908" s="334"/>
      <c r="BQ908" s="334"/>
      <c r="BR908" s="334"/>
      <c r="BS908" s="337"/>
      <c r="BT908" s="337"/>
      <c r="BU908" s="337"/>
    </row>
    <row r="909" spans="1:73" s="250" customFormat="1" ht="0.75" customHeight="1">
      <c r="A909" s="268"/>
      <c r="H909" s="312" t="s">
        <v>584</v>
      </c>
      <c r="I909" s="312"/>
      <c r="J909" s="312"/>
      <c r="K909" s="312"/>
      <c r="L909" s="312"/>
      <c r="M909" s="312" t="s">
        <v>584</v>
      </c>
      <c r="N909" s="312"/>
      <c r="O909" s="312"/>
      <c r="P909" s="312"/>
      <c r="Q909" s="312" t="s">
        <v>584</v>
      </c>
      <c r="R909" s="312"/>
      <c r="S909" s="312"/>
      <c r="T909" s="312"/>
      <c r="U909" s="312" t="s">
        <v>584</v>
      </c>
      <c r="V909" s="312"/>
      <c r="W909" s="312"/>
      <c r="X909" s="312"/>
      <c r="Y909" s="312"/>
      <c r="Z909" s="312"/>
      <c r="AA909" s="313" t="s">
        <v>540</v>
      </c>
      <c r="AB909" s="313"/>
      <c r="AC909" s="313"/>
      <c r="AM909" s="312" t="s">
        <v>584</v>
      </c>
      <c r="AN909" s="312"/>
      <c r="AO909" s="312"/>
      <c r="AP909" s="312"/>
      <c r="AQ909" s="312"/>
      <c r="AR909" s="312"/>
      <c r="AS909" s="312" t="s">
        <v>584</v>
      </c>
      <c r="AT909" s="312"/>
      <c r="AU909" s="312"/>
      <c r="AV909" s="312"/>
      <c r="AW909" s="312" t="s">
        <v>584</v>
      </c>
      <c r="AX909" s="312"/>
      <c r="AY909" s="312"/>
      <c r="AZ909" s="312"/>
      <c r="BA909" s="312" t="s">
        <v>584</v>
      </c>
      <c r="BB909" s="312"/>
      <c r="BC909" s="312"/>
      <c r="BD909" s="312"/>
      <c r="BE909" s="312"/>
      <c r="BF909" s="312"/>
      <c r="BG909" s="312"/>
      <c r="BH909" s="313" t="s">
        <v>540</v>
      </c>
      <c r="BI909" s="313"/>
      <c r="BJ909" s="313"/>
      <c r="BK909" s="313"/>
      <c r="BN909" s="334"/>
      <c r="BO909" s="334"/>
      <c r="BP909" s="334"/>
      <c r="BQ909" s="334"/>
      <c r="BR909" s="334"/>
      <c r="BS909" s="337"/>
      <c r="BT909" s="337"/>
      <c r="BU909" s="337"/>
    </row>
    <row r="910" spans="1:73" s="250" customFormat="1" ht="8.25" customHeight="1">
      <c r="A910" s="268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3"/>
      <c r="AB910" s="313"/>
      <c r="AC910" s="313"/>
      <c r="AM910" s="312"/>
      <c r="AN910" s="312"/>
      <c r="AO910" s="312"/>
      <c r="AP910" s="312"/>
      <c r="AQ910" s="312"/>
      <c r="AR910" s="312"/>
      <c r="AS910" s="312"/>
      <c r="AT910" s="312"/>
      <c r="AU910" s="312"/>
      <c r="AV910" s="312"/>
      <c r="AW910" s="312"/>
      <c r="AX910" s="312"/>
      <c r="AY910" s="312"/>
      <c r="AZ910" s="312"/>
      <c r="BA910" s="312"/>
      <c r="BB910" s="312"/>
      <c r="BC910" s="312"/>
      <c r="BD910" s="312"/>
      <c r="BE910" s="312"/>
      <c r="BF910" s="312"/>
      <c r="BG910" s="312"/>
      <c r="BH910" s="313"/>
      <c r="BI910" s="313"/>
      <c r="BJ910" s="313"/>
      <c r="BK910" s="313"/>
      <c r="BN910" s="314" t="s">
        <v>585</v>
      </c>
      <c r="BO910" s="314"/>
      <c r="BP910" s="314"/>
      <c r="BQ910" s="314"/>
      <c r="BR910" s="314"/>
      <c r="BS910" s="314"/>
      <c r="BT910" s="340">
        <v>260.77985031479682</v>
      </c>
      <c r="BU910" s="340"/>
    </row>
    <row r="911" spans="1:73" s="250" customFormat="1" ht="0.75" customHeight="1">
      <c r="A911" s="268"/>
      <c r="B911" s="308" t="s">
        <v>548</v>
      </c>
      <c r="C911" s="308"/>
      <c r="D911" s="308"/>
      <c r="E911" s="308"/>
      <c r="F911" s="308"/>
      <c r="G911" s="308"/>
      <c r="H911" s="306">
        <v>0</v>
      </c>
      <c r="I911" s="306"/>
      <c r="J911" s="306"/>
      <c r="K911" s="306"/>
      <c r="L911" s="306"/>
      <c r="M911" s="306">
        <v>0</v>
      </c>
      <c r="N911" s="306"/>
      <c r="O911" s="306"/>
      <c r="P911" s="306"/>
      <c r="Q911" s="306">
        <v>0</v>
      </c>
      <c r="R911" s="306"/>
      <c r="S911" s="306"/>
      <c r="T911" s="306"/>
      <c r="U911" s="306">
        <v>0</v>
      </c>
      <c r="V911" s="306"/>
      <c r="W911" s="306"/>
      <c r="X911" s="306"/>
      <c r="Y911" s="306"/>
      <c r="Z911" s="306"/>
      <c r="AA911" s="311">
        <v>0</v>
      </c>
      <c r="AB911" s="311"/>
      <c r="AC911" s="311"/>
      <c r="AF911" s="308" t="s">
        <v>548</v>
      </c>
      <c r="AG911" s="308"/>
      <c r="AH911" s="308"/>
      <c r="AI911" s="308"/>
      <c r="AJ911" s="308"/>
      <c r="AK911" s="308"/>
      <c r="AL911" s="308"/>
      <c r="AM911" s="306">
        <v>0</v>
      </c>
      <c r="AN911" s="306"/>
      <c r="AO911" s="306"/>
      <c r="AP911" s="306"/>
      <c r="AQ911" s="306"/>
      <c r="AR911" s="306"/>
      <c r="AS911" s="306">
        <v>0</v>
      </c>
      <c r="AT911" s="306"/>
      <c r="AU911" s="306"/>
      <c r="AV911" s="306"/>
      <c r="AW911" s="306">
        <v>0</v>
      </c>
      <c r="AX911" s="306"/>
      <c r="AY911" s="306"/>
      <c r="AZ911" s="306"/>
      <c r="BA911" s="306">
        <v>0</v>
      </c>
      <c r="BB911" s="306"/>
      <c r="BC911" s="306"/>
      <c r="BD911" s="306"/>
      <c r="BE911" s="306"/>
      <c r="BF911" s="306"/>
      <c r="BG911" s="306"/>
      <c r="BH911" s="311">
        <v>0</v>
      </c>
      <c r="BI911" s="311"/>
      <c r="BJ911" s="311"/>
      <c r="BK911" s="311"/>
      <c r="BN911" s="314"/>
      <c r="BO911" s="314"/>
      <c r="BP911" s="314"/>
      <c r="BQ911" s="314"/>
      <c r="BR911" s="314"/>
      <c r="BS911" s="314"/>
      <c r="BT911" s="340"/>
      <c r="BU911" s="340"/>
    </row>
    <row r="912" spans="1:73" s="250" customFormat="1" ht="6.75" customHeight="1">
      <c r="A912" s="268"/>
      <c r="B912" s="308"/>
      <c r="C912" s="308"/>
      <c r="D912" s="308"/>
      <c r="E912" s="308"/>
      <c r="F912" s="308"/>
      <c r="G912" s="308"/>
      <c r="H912" s="306"/>
      <c r="I912" s="306"/>
      <c r="J912" s="306"/>
      <c r="K912" s="306"/>
      <c r="L912" s="306"/>
      <c r="M912" s="306"/>
      <c r="N912" s="306"/>
      <c r="O912" s="306"/>
      <c r="P912" s="306"/>
      <c r="Q912" s="306"/>
      <c r="R912" s="306"/>
      <c r="S912" s="306"/>
      <c r="T912" s="306"/>
      <c r="U912" s="306"/>
      <c r="V912" s="306"/>
      <c r="W912" s="306"/>
      <c r="X912" s="306"/>
      <c r="Y912" s="306"/>
      <c r="Z912" s="306"/>
      <c r="AA912" s="311"/>
      <c r="AB912" s="311"/>
      <c r="AC912" s="311"/>
      <c r="AF912" s="308"/>
      <c r="AG912" s="308"/>
      <c r="AH912" s="308"/>
      <c r="AI912" s="308"/>
      <c r="AJ912" s="308"/>
      <c r="AK912" s="308"/>
      <c r="AL912" s="308"/>
      <c r="AM912" s="306"/>
      <c r="AN912" s="306"/>
      <c r="AO912" s="306"/>
      <c r="AP912" s="306"/>
      <c r="AQ912" s="306"/>
      <c r="AR912" s="306"/>
      <c r="AS912" s="306"/>
      <c r="AT912" s="306"/>
      <c r="AU912" s="306"/>
      <c r="AV912" s="306"/>
      <c r="AW912" s="306"/>
      <c r="AX912" s="306"/>
      <c r="AY912" s="306"/>
      <c r="AZ912" s="306"/>
      <c r="BA912" s="306"/>
      <c r="BB912" s="306"/>
      <c r="BC912" s="306"/>
      <c r="BD912" s="306"/>
      <c r="BE912" s="306"/>
      <c r="BF912" s="306"/>
      <c r="BG912" s="306"/>
      <c r="BH912" s="311"/>
      <c r="BI912" s="311"/>
      <c r="BJ912" s="311"/>
      <c r="BK912" s="311"/>
      <c r="BN912" s="314" t="s">
        <v>586</v>
      </c>
      <c r="BO912" s="314"/>
      <c r="BP912" s="314"/>
      <c r="BQ912" s="314"/>
      <c r="BR912" s="314"/>
      <c r="BS912" s="314"/>
      <c r="BT912" s="341">
        <v>2.4486467729700099</v>
      </c>
      <c r="BU912" s="341"/>
    </row>
    <row r="913" spans="1:73" s="250" customFormat="1" ht="1.5" customHeight="1">
      <c r="A913" s="268"/>
      <c r="B913" s="308" t="s">
        <v>587</v>
      </c>
      <c r="C913" s="308"/>
      <c r="D913" s="308"/>
      <c r="E913" s="308"/>
      <c r="F913" s="308"/>
      <c r="G913" s="308"/>
      <c r="H913" s="306">
        <v>0</v>
      </c>
      <c r="I913" s="306"/>
      <c r="J913" s="306"/>
      <c r="K913" s="306"/>
      <c r="L913" s="306"/>
      <c r="M913" s="306">
        <v>0</v>
      </c>
      <c r="N913" s="306"/>
      <c r="O913" s="306"/>
      <c r="P913" s="306"/>
      <c r="Q913" s="306">
        <v>0</v>
      </c>
      <c r="R913" s="306"/>
      <c r="S913" s="306"/>
      <c r="T913" s="306"/>
      <c r="U913" s="306">
        <v>0</v>
      </c>
      <c r="V913" s="306"/>
      <c r="W913" s="306"/>
      <c r="X913" s="306"/>
      <c r="Y913" s="306"/>
      <c r="Z913" s="306"/>
      <c r="AA913" s="311">
        <v>0</v>
      </c>
      <c r="AB913" s="311"/>
      <c r="AC913" s="311"/>
      <c r="AF913" s="308" t="s">
        <v>587</v>
      </c>
      <c r="AG913" s="308"/>
      <c r="AH913" s="308"/>
      <c r="AI913" s="308"/>
      <c r="AJ913" s="308"/>
      <c r="AK913" s="308"/>
      <c r="AL913" s="308"/>
      <c r="AM913" s="306">
        <v>0</v>
      </c>
      <c r="AN913" s="306"/>
      <c r="AO913" s="306"/>
      <c r="AP913" s="306"/>
      <c r="AQ913" s="306"/>
      <c r="AR913" s="306"/>
      <c r="AS913" s="306">
        <v>0</v>
      </c>
      <c r="AT913" s="306"/>
      <c r="AU913" s="306"/>
      <c r="AV913" s="306"/>
      <c r="AW913" s="306">
        <v>0</v>
      </c>
      <c r="AX913" s="306"/>
      <c r="AY913" s="306"/>
      <c r="AZ913" s="306"/>
      <c r="BA913" s="306">
        <v>0</v>
      </c>
      <c r="BB913" s="306"/>
      <c r="BC913" s="306"/>
      <c r="BD913" s="306"/>
      <c r="BE913" s="306"/>
      <c r="BF913" s="306"/>
      <c r="BG913" s="306"/>
      <c r="BH913" s="311">
        <v>0</v>
      </c>
      <c r="BI913" s="311"/>
      <c r="BJ913" s="311"/>
      <c r="BK913" s="311"/>
      <c r="BN913" s="314"/>
      <c r="BO913" s="314"/>
      <c r="BP913" s="314"/>
      <c r="BQ913" s="314"/>
      <c r="BR913" s="314"/>
      <c r="BS913" s="314"/>
      <c r="BT913" s="341"/>
      <c r="BU913" s="341"/>
    </row>
    <row r="914" spans="1:73" s="250" customFormat="1" ht="6.75" customHeight="1">
      <c r="A914" s="268"/>
      <c r="B914" s="308"/>
      <c r="C914" s="308"/>
      <c r="D914" s="308"/>
      <c r="E914" s="308"/>
      <c r="F914" s="308"/>
      <c r="G914" s="308"/>
      <c r="H914" s="306"/>
      <c r="I914" s="306"/>
      <c r="J914" s="306"/>
      <c r="K914" s="306"/>
      <c r="L914" s="306"/>
      <c r="M914" s="306"/>
      <c r="N914" s="306"/>
      <c r="O914" s="306"/>
      <c r="P914" s="306"/>
      <c r="Q914" s="306"/>
      <c r="R914" s="306"/>
      <c r="S914" s="306"/>
      <c r="T914" s="306"/>
      <c r="U914" s="306"/>
      <c r="V914" s="306"/>
      <c r="W914" s="306"/>
      <c r="X914" s="306"/>
      <c r="Y914" s="306"/>
      <c r="Z914" s="306"/>
      <c r="AA914" s="311"/>
      <c r="AB914" s="311"/>
      <c r="AC914" s="311"/>
      <c r="AF914" s="308"/>
      <c r="AG914" s="308"/>
      <c r="AH914" s="308"/>
      <c r="AI914" s="308"/>
      <c r="AJ914" s="308"/>
      <c r="AK914" s="308"/>
      <c r="AL914" s="308"/>
      <c r="AM914" s="306"/>
      <c r="AN914" s="306"/>
      <c r="AO914" s="306"/>
      <c r="AP914" s="306"/>
      <c r="AQ914" s="306"/>
      <c r="AR914" s="306"/>
      <c r="AS914" s="306"/>
      <c r="AT914" s="306"/>
      <c r="AU914" s="306"/>
      <c r="AV914" s="306"/>
      <c r="AW914" s="306"/>
      <c r="AX914" s="306"/>
      <c r="AY914" s="306"/>
      <c r="AZ914" s="306"/>
      <c r="BA914" s="306"/>
      <c r="BB914" s="306"/>
      <c r="BC914" s="306"/>
      <c r="BD914" s="306"/>
      <c r="BE914" s="306"/>
      <c r="BF914" s="306"/>
      <c r="BG914" s="306"/>
      <c r="BH914" s="311"/>
      <c r="BI914" s="311"/>
      <c r="BJ914" s="311"/>
      <c r="BK914" s="311"/>
      <c r="BN914" s="334" t="s">
        <v>588</v>
      </c>
      <c r="BO914" s="334"/>
      <c r="BP914" s="334"/>
      <c r="BQ914" s="334"/>
      <c r="BR914" s="334"/>
      <c r="BS914" s="337">
        <v>234.94123351091625</v>
      </c>
      <c r="BT914" s="337"/>
      <c r="BU914" s="337"/>
    </row>
    <row r="915" spans="1:73" s="250" customFormat="1" ht="2.25" customHeight="1">
      <c r="A915" s="268"/>
      <c r="B915" s="308" t="s">
        <v>546</v>
      </c>
      <c r="C915" s="308"/>
      <c r="D915" s="308"/>
      <c r="E915" s="308"/>
      <c r="F915" s="308"/>
      <c r="G915" s="308"/>
      <c r="H915" s="306">
        <v>0</v>
      </c>
      <c r="I915" s="306"/>
      <c r="J915" s="306"/>
      <c r="K915" s="306"/>
      <c r="L915" s="306"/>
      <c r="M915" s="306">
        <v>0</v>
      </c>
      <c r="N915" s="306"/>
      <c r="O915" s="306"/>
      <c r="P915" s="306"/>
      <c r="Q915" s="306">
        <v>0</v>
      </c>
      <c r="R915" s="306"/>
      <c r="S915" s="306"/>
      <c r="T915" s="306"/>
      <c r="U915" s="306">
        <v>0</v>
      </c>
      <c r="V915" s="306"/>
      <c r="W915" s="306"/>
      <c r="X915" s="306"/>
      <c r="Y915" s="306"/>
      <c r="Z915" s="306"/>
      <c r="AA915" s="311">
        <v>0</v>
      </c>
      <c r="AB915" s="311"/>
      <c r="AC915" s="311"/>
      <c r="AF915" s="308" t="s">
        <v>546</v>
      </c>
      <c r="AG915" s="308"/>
      <c r="AH915" s="308"/>
      <c r="AI915" s="308"/>
      <c r="AJ915" s="308"/>
      <c r="AK915" s="308"/>
      <c r="AL915" s="308"/>
      <c r="AM915" s="306">
        <v>0</v>
      </c>
      <c r="AN915" s="306"/>
      <c r="AO915" s="306"/>
      <c r="AP915" s="306"/>
      <c r="AQ915" s="306"/>
      <c r="AR915" s="306"/>
      <c r="AS915" s="306">
        <v>0</v>
      </c>
      <c r="AT915" s="306"/>
      <c r="AU915" s="306"/>
      <c r="AV915" s="306"/>
      <c r="AW915" s="306">
        <v>0</v>
      </c>
      <c r="AX915" s="306"/>
      <c r="AY915" s="306"/>
      <c r="AZ915" s="306"/>
      <c r="BA915" s="306">
        <v>0</v>
      </c>
      <c r="BB915" s="306"/>
      <c r="BC915" s="306"/>
      <c r="BD915" s="306"/>
      <c r="BE915" s="306"/>
      <c r="BF915" s="306"/>
      <c r="BG915" s="306"/>
      <c r="BH915" s="311">
        <v>0</v>
      </c>
      <c r="BI915" s="311"/>
      <c r="BJ915" s="311"/>
      <c r="BK915" s="311"/>
      <c r="BN915" s="334"/>
      <c r="BO915" s="334"/>
      <c r="BP915" s="334"/>
      <c r="BQ915" s="334"/>
      <c r="BR915" s="334"/>
      <c r="BS915" s="337"/>
      <c r="BT915" s="337"/>
      <c r="BU915" s="337"/>
    </row>
    <row r="916" spans="1:73" s="250" customFormat="1" ht="5.25" customHeight="1">
      <c r="A916" s="268"/>
      <c r="B916" s="308"/>
      <c r="C916" s="308"/>
      <c r="D916" s="308"/>
      <c r="E916" s="308"/>
      <c r="F916" s="308"/>
      <c r="G916" s="308"/>
      <c r="H916" s="306"/>
      <c r="I916" s="306"/>
      <c r="J916" s="306"/>
      <c r="K916" s="306"/>
      <c r="L916" s="306"/>
      <c r="M916" s="306"/>
      <c r="N916" s="306"/>
      <c r="O916" s="306"/>
      <c r="P916" s="306"/>
      <c r="Q916" s="306"/>
      <c r="R916" s="306"/>
      <c r="S916" s="306"/>
      <c r="T916" s="306"/>
      <c r="U916" s="306"/>
      <c r="V916" s="306"/>
      <c r="W916" s="306"/>
      <c r="X916" s="306"/>
      <c r="Y916" s="306"/>
      <c r="Z916" s="306"/>
      <c r="AA916" s="311"/>
      <c r="AB916" s="311"/>
      <c r="AC916" s="311"/>
      <c r="AF916" s="308"/>
      <c r="AG916" s="308"/>
      <c r="AH916" s="308"/>
      <c r="AI916" s="308"/>
      <c r="AJ916" s="308"/>
      <c r="AK916" s="308"/>
      <c r="AL916" s="308"/>
      <c r="AM916" s="306"/>
      <c r="AN916" s="306"/>
      <c r="AO916" s="306"/>
      <c r="AP916" s="306"/>
      <c r="AQ916" s="306"/>
      <c r="AR916" s="306"/>
      <c r="AS916" s="306"/>
      <c r="AT916" s="306"/>
      <c r="AU916" s="306"/>
      <c r="AV916" s="306"/>
      <c r="AW916" s="306"/>
      <c r="AX916" s="306"/>
      <c r="AY916" s="306"/>
      <c r="AZ916" s="306"/>
      <c r="BA916" s="306"/>
      <c r="BB916" s="306"/>
      <c r="BC916" s="306"/>
      <c r="BD916" s="306"/>
      <c r="BE916" s="306"/>
      <c r="BF916" s="306"/>
      <c r="BG916" s="306"/>
      <c r="BH916" s="311"/>
      <c r="BI916" s="311"/>
      <c r="BJ916" s="311"/>
      <c r="BK916" s="311"/>
      <c r="BN916" s="334" t="s">
        <v>589</v>
      </c>
      <c r="BO916" s="334"/>
      <c r="BP916" s="334"/>
      <c r="BQ916" s="334"/>
      <c r="BR916" s="334"/>
      <c r="BS916" s="337">
        <v>29.9999558302911</v>
      </c>
      <c r="BT916" s="337"/>
      <c r="BU916" s="337"/>
    </row>
    <row r="917" spans="1:73" s="250" customFormat="1" ht="3" customHeight="1">
      <c r="A917" s="268"/>
      <c r="B917" s="308" t="s">
        <v>590</v>
      </c>
      <c r="C917" s="308"/>
      <c r="D917" s="308"/>
      <c r="E917" s="308"/>
      <c r="F917" s="308"/>
      <c r="G917" s="308"/>
      <c r="H917" s="306">
        <v>0</v>
      </c>
      <c r="I917" s="306"/>
      <c r="J917" s="306"/>
      <c r="K917" s="306"/>
      <c r="L917" s="306"/>
      <c r="M917" s="306">
        <v>0</v>
      </c>
      <c r="N917" s="306"/>
      <c r="O917" s="306"/>
      <c r="P917" s="306"/>
      <c r="Q917" s="306">
        <v>0</v>
      </c>
      <c r="R917" s="306"/>
      <c r="S917" s="306"/>
      <c r="T917" s="306"/>
      <c r="U917" s="306">
        <v>0</v>
      </c>
      <c r="V917" s="306"/>
      <c r="W917" s="306"/>
      <c r="X917" s="306"/>
      <c r="Y917" s="306"/>
      <c r="Z917" s="306"/>
      <c r="AA917" s="311">
        <v>0</v>
      </c>
      <c r="AB917" s="311"/>
      <c r="AC917" s="311"/>
      <c r="AF917" s="308" t="s">
        <v>590</v>
      </c>
      <c r="AG917" s="308"/>
      <c r="AH917" s="308"/>
      <c r="AI917" s="308"/>
      <c r="AJ917" s="308"/>
      <c r="AK917" s="308"/>
      <c r="AL917" s="308"/>
      <c r="AM917" s="306">
        <v>0</v>
      </c>
      <c r="AN917" s="306"/>
      <c r="AO917" s="306"/>
      <c r="AP917" s="306"/>
      <c r="AQ917" s="306"/>
      <c r="AR917" s="306"/>
      <c r="AS917" s="306">
        <v>0</v>
      </c>
      <c r="AT917" s="306"/>
      <c r="AU917" s="306"/>
      <c r="AV917" s="306"/>
      <c r="AW917" s="306">
        <v>0</v>
      </c>
      <c r="AX917" s="306"/>
      <c r="AY917" s="306"/>
      <c r="AZ917" s="306"/>
      <c r="BA917" s="306">
        <v>0</v>
      </c>
      <c r="BB917" s="306"/>
      <c r="BC917" s="306"/>
      <c r="BD917" s="306"/>
      <c r="BE917" s="306"/>
      <c r="BF917" s="306"/>
      <c r="BG917" s="306"/>
      <c r="BH917" s="311">
        <v>0</v>
      </c>
      <c r="BI917" s="311"/>
      <c r="BJ917" s="311"/>
      <c r="BK917" s="311"/>
      <c r="BN917" s="334"/>
      <c r="BO917" s="334"/>
      <c r="BP917" s="334"/>
      <c r="BQ917" s="334"/>
      <c r="BR917" s="334"/>
      <c r="BS917" s="337"/>
      <c r="BT917" s="337"/>
      <c r="BU917" s="337"/>
    </row>
    <row r="918" spans="1:73" s="250" customFormat="1" ht="5.25" customHeight="1">
      <c r="A918" s="268"/>
      <c r="B918" s="308"/>
      <c r="C918" s="308"/>
      <c r="D918" s="308"/>
      <c r="E918" s="308"/>
      <c r="F918" s="308"/>
      <c r="G918" s="308"/>
      <c r="H918" s="306"/>
      <c r="I918" s="306"/>
      <c r="J918" s="306"/>
      <c r="K918" s="306"/>
      <c r="L918" s="306"/>
      <c r="M918" s="306"/>
      <c r="N918" s="306"/>
      <c r="O918" s="306"/>
      <c r="P918" s="306"/>
      <c r="Q918" s="306"/>
      <c r="R918" s="306"/>
      <c r="S918" s="306"/>
      <c r="T918" s="306"/>
      <c r="U918" s="306"/>
      <c r="V918" s="306"/>
      <c r="W918" s="306"/>
      <c r="X918" s="306"/>
      <c r="Y918" s="306"/>
      <c r="Z918" s="306"/>
      <c r="AA918" s="311"/>
      <c r="AB918" s="311"/>
      <c r="AC918" s="311"/>
      <c r="AF918" s="308"/>
      <c r="AG918" s="308"/>
      <c r="AH918" s="308"/>
      <c r="AI918" s="308"/>
      <c r="AJ918" s="308"/>
      <c r="AK918" s="308"/>
      <c r="AL918" s="308"/>
      <c r="AM918" s="306"/>
      <c r="AN918" s="306"/>
      <c r="AO918" s="306"/>
      <c r="AP918" s="306"/>
      <c r="AQ918" s="306"/>
      <c r="AR918" s="306"/>
      <c r="AS918" s="306"/>
      <c r="AT918" s="306"/>
      <c r="AU918" s="306"/>
      <c r="AV918" s="306"/>
      <c r="AW918" s="306"/>
      <c r="AX918" s="306"/>
      <c r="AY918" s="306"/>
      <c r="AZ918" s="306"/>
      <c r="BA918" s="306"/>
      <c r="BB918" s="306"/>
      <c r="BC918" s="306"/>
      <c r="BD918" s="306"/>
      <c r="BE918" s="306"/>
      <c r="BF918" s="306"/>
      <c r="BG918" s="306"/>
      <c r="BH918" s="311"/>
      <c r="BI918" s="311"/>
      <c r="BJ918" s="311"/>
      <c r="BK918" s="311"/>
      <c r="BN918" s="346" t="s">
        <v>591</v>
      </c>
      <c r="BO918" s="346"/>
      <c r="BP918" s="346"/>
      <c r="BQ918" s="346"/>
      <c r="BR918" s="346"/>
      <c r="BS918" s="346"/>
      <c r="BT918" s="347">
        <v>1</v>
      </c>
      <c r="BU918" s="347"/>
    </row>
    <row r="919" spans="1:73" s="250" customFormat="1" ht="6" customHeight="1">
      <c r="A919" s="268"/>
      <c r="B919" s="308" t="s">
        <v>549</v>
      </c>
      <c r="C919" s="308"/>
      <c r="D919" s="308"/>
      <c r="E919" s="308"/>
      <c r="F919" s="308"/>
      <c r="G919" s="308"/>
      <c r="H919" s="306">
        <v>0</v>
      </c>
      <c r="I919" s="306"/>
      <c r="J919" s="306"/>
      <c r="K919" s="306"/>
      <c r="L919" s="306"/>
      <c r="M919" s="306">
        <v>1109.6126505211439</v>
      </c>
      <c r="N919" s="306"/>
      <c r="O919" s="306"/>
      <c r="P919" s="306"/>
      <c r="Q919" s="306">
        <v>0</v>
      </c>
      <c r="R919" s="306"/>
      <c r="S919" s="306"/>
      <c r="T919" s="306"/>
      <c r="U919" s="306">
        <v>1109.6126505211439</v>
      </c>
      <c r="V919" s="306"/>
      <c r="W919" s="306"/>
      <c r="X919" s="306"/>
      <c r="Y919" s="306"/>
      <c r="Z919" s="306"/>
      <c r="AA919" s="311">
        <v>2.2284317051900699</v>
      </c>
      <c r="AB919" s="311"/>
      <c r="AC919" s="311"/>
      <c r="AF919" s="308" t="s">
        <v>549</v>
      </c>
      <c r="AG919" s="308"/>
      <c r="AH919" s="308"/>
      <c r="AI919" s="308"/>
      <c r="AJ919" s="308"/>
      <c r="AK919" s="308"/>
      <c r="AL919" s="308"/>
      <c r="AM919" s="306">
        <v>0</v>
      </c>
      <c r="AN919" s="306"/>
      <c r="AO919" s="306"/>
      <c r="AP919" s="306"/>
      <c r="AQ919" s="306"/>
      <c r="AR919" s="306"/>
      <c r="AS919" s="306">
        <v>-1663.4384012380399</v>
      </c>
      <c r="AT919" s="306"/>
      <c r="AU919" s="306"/>
      <c r="AV919" s="306"/>
      <c r="AW919" s="306">
        <v>0</v>
      </c>
      <c r="AX919" s="306"/>
      <c r="AY919" s="306"/>
      <c r="AZ919" s="306"/>
      <c r="BA919" s="306">
        <v>-1663.4384012380399</v>
      </c>
      <c r="BB919" s="306"/>
      <c r="BC919" s="306"/>
      <c r="BD919" s="306"/>
      <c r="BE919" s="306"/>
      <c r="BF919" s="306"/>
      <c r="BG919" s="306"/>
      <c r="BH919" s="311">
        <v>6.6627836092536299</v>
      </c>
      <c r="BI919" s="311"/>
      <c r="BJ919" s="311"/>
      <c r="BK919" s="311"/>
      <c r="BN919" s="346"/>
      <c r="BO919" s="346"/>
      <c r="BP919" s="346"/>
      <c r="BQ919" s="346"/>
      <c r="BR919" s="346"/>
      <c r="BS919" s="346"/>
      <c r="BT919" s="347"/>
      <c r="BU919" s="347"/>
    </row>
    <row r="920" spans="1:73" s="250" customFormat="1" ht="1.5" customHeight="1">
      <c r="A920" s="268"/>
      <c r="B920" s="308"/>
      <c r="C920" s="308"/>
      <c r="D920" s="308"/>
      <c r="E920" s="308"/>
      <c r="F920" s="308"/>
      <c r="G920" s="308"/>
      <c r="H920" s="306"/>
      <c r="I920" s="306"/>
      <c r="J920" s="306"/>
      <c r="K920" s="306"/>
      <c r="L920" s="306"/>
      <c r="M920" s="306"/>
      <c r="N920" s="306"/>
      <c r="O920" s="306"/>
      <c r="P920" s="306"/>
      <c r="Q920" s="306"/>
      <c r="R920" s="306"/>
      <c r="S920" s="306"/>
      <c r="T920" s="306"/>
      <c r="U920" s="306"/>
      <c r="V920" s="306"/>
      <c r="W920" s="306"/>
      <c r="X920" s="306"/>
      <c r="Y920" s="306"/>
      <c r="Z920" s="306"/>
      <c r="AA920" s="311"/>
      <c r="AB920" s="311"/>
      <c r="AC920" s="311"/>
      <c r="AF920" s="308"/>
      <c r="AG920" s="308"/>
      <c r="AH920" s="308"/>
      <c r="AI920" s="308"/>
      <c r="AJ920" s="308"/>
      <c r="AK920" s="308"/>
      <c r="AL920" s="308"/>
      <c r="AM920" s="306"/>
      <c r="AN920" s="306"/>
      <c r="AO920" s="306"/>
      <c r="AP920" s="306"/>
      <c r="AQ920" s="306"/>
      <c r="AR920" s="306"/>
      <c r="AS920" s="306"/>
      <c r="AT920" s="306"/>
      <c r="AU920" s="306"/>
      <c r="AV920" s="306"/>
      <c r="AW920" s="306"/>
      <c r="AX920" s="306"/>
      <c r="AY920" s="306"/>
      <c r="AZ920" s="306"/>
      <c r="BA920" s="306"/>
      <c r="BB920" s="306"/>
      <c r="BC920" s="306"/>
      <c r="BD920" s="306"/>
      <c r="BE920" s="306"/>
      <c r="BF920" s="306"/>
      <c r="BG920" s="306"/>
      <c r="BH920" s="311"/>
      <c r="BI920" s="311"/>
      <c r="BJ920" s="311"/>
      <c r="BK920" s="311"/>
    </row>
    <row r="921" spans="1:73" s="250" customFormat="1" ht="6.75" customHeight="1">
      <c r="A921" s="268"/>
      <c r="B921" s="308" t="s">
        <v>592</v>
      </c>
      <c r="C921" s="308"/>
      <c r="D921" s="308"/>
      <c r="E921" s="308"/>
      <c r="F921" s="308"/>
      <c r="G921" s="308"/>
      <c r="H921" s="306">
        <v>0</v>
      </c>
      <c r="I921" s="306"/>
      <c r="J921" s="306"/>
      <c r="K921" s="306"/>
      <c r="L921" s="306"/>
      <c r="M921" s="306">
        <v>0</v>
      </c>
      <c r="N921" s="306"/>
      <c r="O921" s="306"/>
      <c r="P921" s="306"/>
      <c r="Q921" s="306">
        <v>0</v>
      </c>
      <c r="R921" s="306"/>
      <c r="S921" s="306"/>
      <c r="T921" s="306"/>
      <c r="U921" s="306">
        <v>0</v>
      </c>
      <c r="V921" s="306"/>
      <c r="W921" s="306"/>
      <c r="X921" s="306"/>
      <c r="Y921" s="306"/>
      <c r="Z921" s="306"/>
      <c r="AA921" s="311">
        <v>0</v>
      </c>
      <c r="AB921" s="311"/>
      <c r="AC921" s="311"/>
      <c r="AF921" s="308" t="s">
        <v>592</v>
      </c>
      <c r="AG921" s="308"/>
      <c r="AH921" s="308"/>
      <c r="AI921" s="308"/>
      <c r="AJ921" s="308"/>
      <c r="AK921" s="308"/>
      <c r="AL921" s="308"/>
      <c r="AM921" s="306">
        <v>0</v>
      </c>
      <c r="AN921" s="306"/>
      <c r="AO921" s="306"/>
      <c r="AP921" s="306"/>
      <c r="AQ921" s="306"/>
      <c r="AR921" s="306"/>
      <c r="AS921" s="306">
        <v>0</v>
      </c>
      <c r="AT921" s="306"/>
      <c r="AU921" s="306"/>
      <c r="AV921" s="306"/>
      <c r="AW921" s="306">
        <v>0</v>
      </c>
      <c r="AX921" s="306"/>
      <c r="AY921" s="306"/>
      <c r="AZ921" s="306"/>
      <c r="BA921" s="306">
        <v>0</v>
      </c>
      <c r="BB921" s="306"/>
      <c r="BC921" s="306"/>
      <c r="BD921" s="306"/>
      <c r="BE921" s="306"/>
      <c r="BF921" s="306"/>
      <c r="BG921" s="306"/>
      <c r="BH921" s="311">
        <v>0</v>
      </c>
      <c r="BI921" s="311"/>
      <c r="BJ921" s="311"/>
      <c r="BK921" s="311"/>
    </row>
    <row r="922" spans="1:73" s="250" customFormat="1" ht="1.5" customHeight="1">
      <c r="A922" s="268"/>
      <c r="B922" s="308"/>
      <c r="C922" s="308"/>
      <c r="D922" s="308"/>
      <c r="E922" s="308"/>
      <c r="F922" s="308"/>
      <c r="G922" s="308"/>
      <c r="H922" s="306"/>
      <c r="I922" s="306"/>
      <c r="J922" s="306"/>
      <c r="K922" s="306"/>
      <c r="L922" s="306"/>
      <c r="M922" s="306"/>
      <c r="N922" s="306"/>
      <c r="O922" s="306"/>
      <c r="P922" s="306"/>
      <c r="Q922" s="306"/>
      <c r="R922" s="306"/>
      <c r="S922" s="306"/>
      <c r="T922" s="306"/>
      <c r="U922" s="306"/>
      <c r="V922" s="306"/>
      <c r="W922" s="306"/>
      <c r="X922" s="306"/>
      <c r="Y922" s="306"/>
      <c r="Z922" s="306"/>
      <c r="AA922" s="311"/>
      <c r="AB922" s="311"/>
      <c r="AC922" s="311"/>
      <c r="AF922" s="308"/>
      <c r="AG922" s="308"/>
      <c r="AH922" s="308"/>
      <c r="AI922" s="308"/>
      <c r="AJ922" s="308"/>
      <c r="AK922" s="308"/>
      <c r="AL922" s="308"/>
      <c r="AM922" s="306"/>
      <c r="AN922" s="306"/>
      <c r="AO922" s="306"/>
      <c r="AP922" s="306"/>
      <c r="AQ922" s="306"/>
      <c r="AR922" s="306"/>
      <c r="AS922" s="306"/>
      <c r="AT922" s="306"/>
      <c r="AU922" s="306"/>
      <c r="AV922" s="306"/>
      <c r="AW922" s="306"/>
      <c r="AX922" s="306"/>
      <c r="AY922" s="306"/>
      <c r="AZ922" s="306"/>
      <c r="BA922" s="306"/>
      <c r="BB922" s="306"/>
      <c r="BC922" s="306"/>
      <c r="BD922" s="306"/>
      <c r="BE922" s="306"/>
      <c r="BF922" s="306"/>
      <c r="BG922" s="306"/>
      <c r="BH922" s="311"/>
      <c r="BI922" s="311"/>
      <c r="BJ922" s="311"/>
      <c r="BK922" s="311"/>
      <c r="BN922" s="320" t="s">
        <v>593</v>
      </c>
      <c r="BO922" s="320"/>
      <c r="BP922" s="320"/>
      <c r="BQ922" s="320"/>
      <c r="BR922" s="320"/>
      <c r="BS922" s="320"/>
      <c r="BT922" s="320"/>
      <c r="BU922" s="320"/>
    </row>
    <row r="923" spans="1:73" s="250" customFormat="1" ht="7.5" customHeight="1">
      <c r="A923" s="268"/>
      <c r="B923" s="308" t="s">
        <v>594</v>
      </c>
      <c r="C923" s="308"/>
      <c r="D923" s="308"/>
      <c r="E923" s="308"/>
      <c r="F923" s="308"/>
      <c r="G923" s="308"/>
      <c r="H923" s="306">
        <v>0</v>
      </c>
      <c r="I923" s="306"/>
      <c r="J923" s="306"/>
      <c r="K923" s="306"/>
      <c r="L923" s="306"/>
      <c r="M923" s="306">
        <v>0</v>
      </c>
      <c r="N923" s="306"/>
      <c r="O923" s="306"/>
      <c r="P923" s="306"/>
      <c r="Q923" s="306">
        <v>0</v>
      </c>
      <c r="R923" s="306"/>
      <c r="S923" s="306"/>
      <c r="T923" s="306"/>
      <c r="U923" s="306">
        <v>0</v>
      </c>
      <c r="V923" s="306"/>
      <c r="W923" s="306"/>
      <c r="X923" s="306"/>
      <c r="Y923" s="306"/>
      <c r="Z923" s="306"/>
      <c r="AA923" s="311">
        <v>0</v>
      </c>
      <c r="AB923" s="311"/>
      <c r="AC923" s="311"/>
      <c r="AF923" s="308" t="s">
        <v>594</v>
      </c>
      <c r="AG923" s="308"/>
      <c r="AH923" s="308"/>
      <c r="AI923" s="308"/>
      <c r="AJ923" s="308"/>
      <c r="AK923" s="308"/>
      <c r="AL923" s="308"/>
      <c r="AM923" s="306">
        <v>0</v>
      </c>
      <c r="AN923" s="306"/>
      <c r="AO923" s="306"/>
      <c r="AP923" s="306"/>
      <c r="AQ923" s="306"/>
      <c r="AR923" s="306"/>
      <c r="AS923" s="306">
        <v>0</v>
      </c>
      <c r="AT923" s="306"/>
      <c r="AU923" s="306"/>
      <c r="AV923" s="306"/>
      <c r="AW923" s="306">
        <v>0</v>
      </c>
      <c r="AX923" s="306"/>
      <c r="AY923" s="306"/>
      <c r="AZ923" s="306"/>
      <c r="BA923" s="306">
        <v>0</v>
      </c>
      <c r="BB923" s="306"/>
      <c r="BC923" s="306"/>
      <c r="BD923" s="306"/>
      <c r="BE923" s="306"/>
      <c r="BF923" s="306"/>
      <c r="BG923" s="306"/>
      <c r="BH923" s="311">
        <v>0</v>
      </c>
      <c r="BI923" s="311"/>
      <c r="BJ923" s="311"/>
      <c r="BK923" s="311"/>
      <c r="BN923" s="320"/>
      <c r="BO923" s="320"/>
      <c r="BP923" s="320"/>
      <c r="BQ923" s="320"/>
      <c r="BR923" s="320"/>
      <c r="BS923" s="320"/>
      <c r="BT923" s="320"/>
      <c r="BU923" s="320"/>
    </row>
    <row r="924" spans="1:73" s="250" customFormat="1" ht="2.25" customHeight="1">
      <c r="A924" s="268"/>
      <c r="B924" s="308" t="s">
        <v>595</v>
      </c>
      <c r="C924" s="308"/>
      <c r="D924" s="308"/>
      <c r="E924" s="308"/>
      <c r="F924" s="308"/>
      <c r="G924" s="308"/>
      <c r="H924" s="306">
        <v>0</v>
      </c>
      <c r="I924" s="306"/>
      <c r="J924" s="306"/>
      <c r="K924" s="306"/>
      <c r="L924" s="306"/>
      <c r="M924" s="306">
        <v>4.6412467305299998</v>
      </c>
      <c r="N924" s="306"/>
      <c r="O924" s="306"/>
      <c r="P924" s="306"/>
      <c r="Q924" s="306">
        <v>0</v>
      </c>
      <c r="R924" s="306"/>
      <c r="S924" s="306"/>
      <c r="T924" s="306"/>
      <c r="U924" s="306">
        <v>4.6412467305299998</v>
      </c>
      <c r="V924" s="306"/>
      <c r="W924" s="306"/>
      <c r="X924" s="306"/>
      <c r="Y924" s="306"/>
      <c r="Z924" s="306"/>
      <c r="AA924" s="311">
        <v>9.3210016676227008E-3</v>
      </c>
      <c r="AB924" s="311"/>
      <c r="AC924" s="311"/>
      <c r="AF924" s="308" t="s">
        <v>595</v>
      </c>
      <c r="AG924" s="308"/>
      <c r="AH924" s="308"/>
      <c r="AI924" s="308"/>
      <c r="AJ924" s="308"/>
      <c r="AK924" s="308"/>
      <c r="AL924" s="308"/>
      <c r="AM924" s="306">
        <v>0</v>
      </c>
      <c r="AN924" s="306"/>
      <c r="AO924" s="306"/>
      <c r="AP924" s="306"/>
      <c r="AQ924" s="306"/>
      <c r="AR924" s="306"/>
      <c r="AS924" s="306">
        <v>-262.64382980859995</v>
      </c>
      <c r="AT924" s="306"/>
      <c r="AU924" s="306"/>
      <c r="AV924" s="306"/>
      <c r="AW924" s="306">
        <v>0</v>
      </c>
      <c r="AX924" s="306"/>
      <c r="AY924" s="306"/>
      <c r="AZ924" s="306"/>
      <c r="BA924" s="306">
        <v>-262.64382980859995</v>
      </c>
      <c r="BB924" s="306"/>
      <c r="BC924" s="306"/>
      <c r="BD924" s="306"/>
      <c r="BE924" s="306"/>
      <c r="BF924" s="306"/>
      <c r="BG924" s="306"/>
      <c r="BH924" s="311">
        <v>1.0520010858339699</v>
      </c>
      <c r="BI924" s="311"/>
      <c r="BJ924" s="311"/>
      <c r="BK924" s="311"/>
      <c r="BN924" s="320"/>
      <c r="BO924" s="320"/>
      <c r="BP924" s="320"/>
      <c r="BQ924" s="320"/>
      <c r="BR924" s="320"/>
      <c r="BS924" s="320"/>
      <c r="BT924" s="320"/>
      <c r="BU924" s="320"/>
    </row>
    <row r="925" spans="1:73" s="250" customFormat="1" ht="6" customHeight="1">
      <c r="A925" s="268"/>
      <c r="B925" s="308"/>
      <c r="C925" s="308"/>
      <c r="D925" s="308"/>
      <c r="E925" s="308"/>
      <c r="F925" s="308"/>
      <c r="G925" s="308"/>
      <c r="H925" s="306"/>
      <c r="I925" s="306"/>
      <c r="J925" s="306"/>
      <c r="K925" s="306"/>
      <c r="L925" s="306"/>
      <c r="M925" s="306"/>
      <c r="N925" s="306"/>
      <c r="O925" s="306"/>
      <c r="P925" s="306"/>
      <c r="Q925" s="306"/>
      <c r="R925" s="306"/>
      <c r="S925" s="306"/>
      <c r="T925" s="306"/>
      <c r="U925" s="306"/>
      <c r="V925" s="306"/>
      <c r="W925" s="306"/>
      <c r="X925" s="306"/>
      <c r="Y925" s="306"/>
      <c r="Z925" s="306"/>
      <c r="AA925" s="311"/>
      <c r="AB925" s="311"/>
      <c r="AC925" s="311"/>
      <c r="AF925" s="308"/>
      <c r="AG925" s="308"/>
      <c r="AH925" s="308"/>
      <c r="AI925" s="308"/>
      <c r="AJ925" s="308"/>
      <c r="AK925" s="308"/>
      <c r="AL925" s="308"/>
      <c r="AM925" s="306"/>
      <c r="AN925" s="306"/>
      <c r="AO925" s="306"/>
      <c r="AP925" s="306"/>
      <c r="AQ925" s="306"/>
      <c r="AR925" s="306"/>
      <c r="AS925" s="306"/>
      <c r="AT925" s="306"/>
      <c r="AU925" s="306"/>
      <c r="AV925" s="306"/>
      <c r="AW925" s="306"/>
      <c r="AX925" s="306"/>
      <c r="AY925" s="306"/>
      <c r="AZ925" s="306"/>
      <c r="BA925" s="306"/>
      <c r="BB925" s="306"/>
      <c r="BC925" s="306"/>
      <c r="BD925" s="306"/>
      <c r="BE925" s="306"/>
      <c r="BF925" s="306"/>
      <c r="BG925" s="306"/>
      <c r="BH925" s="311"/>
      <c r="BI925" s="311"/>
      <c r="BJ925" s="311"/>
      <c r="BK925" s="311"/>
      <c r="BN925" s="334" t="s">
        <v>575</v>
      </c>
      <c r="BO925" s="334"/>
      <c r="BP925" s="334"/>
      <c r="BQ925" s="334"/>
      <c r="BR925" s="334"/>
      <c r="BS925" s="337">
        <v>575.65516768261716</v>
      </c>
      <c r="BT925" s="337"/>
      <c r="BU925" s="337"/>
    </row>
    <row r="926" spans="1:73" s="250" customFormat="1" ht="3" customHeight="1">
      <c r="A926" s="268"/>
      <c r="B926" s="308" t="s">
        <v>596</v>
      </c>
      <c r="C926" s="308"/>
      <c r="D926" s="308"/>
      <c r="E926" s="308"/>
      <c r="F926" s="308"/>
      <c r="G926" s="308"/>
      <c r="H926" s="306">
        <v>0</v>
      </c>
      <c r="I926" s="306"/>
      <c r="J926" s="306"/>
      <c r="K926" s="306"/>
      <c r="L926" s="306"/>
      <c r="M926" s="306">
        <v>0</v>
      </c>
      <c r="N926" s="306"/>
      <c r="O926" s="306"/>
      <c r="P926" s="306"/>
      <c r="Q926" s="306">
        <v>0</v>
      </c>
      <c r="R926" s="306"/>
      <c r="S926" s="306"/>
      <c r="T926" s="306"/>
      <c r="U926" s="306">
        <v>0</v>
      </c>
      <c r="V926" s="306"/>
      <c r="W926" s="306"/>
      <c r="X926" s="306"/>
      <c r="Y926" s="306"/>
      <c r="Z926" s="306"/>
      <c r="AA926" s="311">
        <v>0</v>
      </c>
      <c r="AB926" s="311"/>
      <c r="AC926" s="311"/>
      <c r="AF926" s="308" t="s">
        <v>596</v>
      </c>
      <c r="AG926" s="308"/>
      <c r="AH926" s="308"/>
      <c r="AI926" s="308"/>
      <c r="AJ926" s="308"/>
      <c r="AK926" s="308"/>
      <c r="AL926" s="308"/>
      <c r="AM926" s="306">
        <v>0</v>
      </c>
      <c r="AN926" s="306"/>
      <c r="AO926" s="306"/>
      <c r="AP926" s="306"/>
      <c r="AQ926" s="306"/>
      <c r="AR926" s="306"/>
      <c r="AS926" s="306">
        <v>0</v>
      </c>
      <c r="AT926" s="306"/>
      <c r="AU926" s="306"/>
      <c r="AV926" s="306"/>
      <c r="AW926" s="306">
        <v>0</v>
      </c>
      <c r="AX926" s="306"/>
      <c r="AY926" s="306"/>
      <c r="AZ926" s="306"/>
      <c r="BA926" s="306">
        <v>0</v>
      </c>
      <c r="BB926" s="306"/>
      <c r="BC926" s="306"/>
      <c r="BD926" s="306"/>
      <c r="BE926" s="306"/>
      <c r="BF926" s="306"/>
      <c r="BG926" s="306"/>
      <c r="BH926" s="311">
        <v>0</v>
      </c>
      <c r="BI926" s="311"/>
      <c r="BJ926" s="311"/>
      <c r="BK926" s="311"/>
      <c r="BN926" s="334"/>
      <c r="BO926" s="334"/>
      <c r="BP926" s="334"/>
      <c r="BQ926" s="334"/>
      <c r="BR926" s="334"/>
      <c r="BS926" s="337"/>
      <c r="BT926" s="337"/>
      <c r="BU926" s="337"/>
    </row>
    <row r="927" spans="1:73" s="250" customFormat="1" ht="5.25" customHeight="1">
      <c r="A927" s="268"/>
      <c r="B927" s="308"/>
      <c r="C927" s="308"/>
      <c r="D927" s="308"/>
      <c r="E927" s="308"/>
      <c r="F927" s="308"/>
      <c r="G927" s="308"/>
      <c r="H927" s="306"/>
      <c r="I927" s="306"/>
      <c r="J927" s="306"/>
      <c r="K927" s="306"/>
      <c r="L927" s="306"/>
      <c r="M927" s="306"/>
      <c r="N927" s="306"/>
      <c r="O927" s="306"/>
      <c r="P927" s="306"/>
      <c r="Q927" s="306"/>
      <c r="R927" s="306"/>
      <c r="S927" s="306"/>
      <c r="T927" s="306"/>
      <c r="U927" s="306"/>
      <c r="V927" s="306"/>
      <c r="W927" s="306"/>
      <c r="X927" s="306"/>
      <c r="Y927" s="306"/>
      <c r="Z927" s="306"/>
      <c r="AA927" s="311"/>
      <c r="AB927" s="311"/>
      <c r="AC927" s="311"/>
      <c r="AF927" s="308"/>
      <c r="AG927" s="308"/>
      <c r="AH927" s="308"/>
      <c r="AI927" s="308"/>
      <c r="AJ927" s="308"/>
      <c r="AK927" s="308"/>
      <c r="AL927" s="308"/>
      <c r="AM927" s="306"/>
      <c r="AN927" s="306"/>
      <c r="AO927" s="306"/>
      <c r="AP927" s="306"/>
      <c r="AQ927" s="306"/>
      <c r="AR927" s="306"/>
      <c r="AS927" s="306"/>
      <c r="AT927" s="306"/>
      <c r="AU927" s="306"/>
      <c r="AV927" s="306"/>
      <c r="AW927" s="306"/>
      <c r="AX927" s="306"/>
      <c r="AY927" s="306"/>
      <c r="AZ927" s="306"/>
      <c r="BA927" s="306"/>
      <c r="BB927" s="306"/>
      <c r="BC927" s="306"/>
      <c r="BD927" s="306"/>
      <c r="BE927" s="306"/>
      <c r="BF927" s="306"/>
      <c r="BG927" s="306"/>
      <c r="BH927" s="311"/>
      <c r="BI927" s="311"/>
      <c r="BJ927" s="311"/>
      <c r="BK927" s="311"/>
      <c r="BN927" s="334" t="s">
        <v>597</v>
      </c>
      <c r="BO927" s="334"/>
      <c r="BP927" s="334"/>
      <c r="BQ927" s="334"/>
      <c r="BR927" s="334"/>
      <c r="BS927" s="336">
        <v>2.4486467729700099</v>
      </c>
      <c r="BT927" s="336"/>
      <c r="BU927" s="336"/>
    </row>
    <row r="928" spans="1:73" s="250" customFormat="1" ht="3.75" customHeight="1">
      <c r="A928" s="268"/>
      <c r="B928" s="308" t="s">
        <v>598</v>
      </c>
      <c r="C928" s="308"/>
      <c r="D928" s="308"/>
      <c r="E928" s="308"/>
      <c r="F928" s="308"/>
      <c r="G928" s="308"/>
      <c r="H928" s="306">
        <v>0</v>
      </c>
      <c r="I928" s="306"/>
      <c r="J928" s="306"/>
      <c r="K928" s="306"/>
      <c r="L928" s="306"/>
      <c r="M928" s="306">
        <v>0</v>
      </c>
      <c r="N928" s="306"/>
      <c r="O928" s="306"/>
      <c r="P928" s="306"/>
      <c r="Q928" s="306">
        <v>0</v>
      </c>
      <c r="R928" s="306"/>
      <c r="S928" s="306"/>
      <c r="T928" s="306"/>
      <c r="U928" s="306">
        <v>0</v>
      </c>
      <c r="V928" s="306"/>
      <c r="W928" s="306"/>
      <c r="X928" s="306"/>
      <c r="Y928" s="306"/>
      <c r="Z928" s="306"/>
      <c r="AA928" s="311">
        <v>0</v>
      </c>
      <c r="AB928" s="311"/>
      <c r="AC928" s="311"/>
      <c r="AF928" s="308" t="s">
        <v>598</v>
      </c>
      <c r="AG928" s="308"/>
      <c r="AH928" s="308"/>
      <c r="AI928" s="308"/>
      <c r="AJ928" s="308"/>
      <c r="AK928" s="308"/>
      <c r="AL928" s="308"/>
      <c r="AM928" s="306">
        <v>0</v>
      </c>
      <c r="AN928" s="306"/>
      <c r="AO928" s="306"/>
      <c r="AP928" s="306"/>
      <c r="AQ928" s="306"/>
      <c r="AR928" s="306"/>
      <c r="AS928" s="306">
        <v>0</v>
      </c>
      <c r="AT928" s="306"/>
      <c r="AU928" s="306"/>
      <c r="AV928" s="306"/>
      <c r="AW928" s="306">
        <v>0</v>
      </c>
      <c r="AX928" s="306"/>
      <c r="AY928" s="306"/>
      <c r="AZ928" s="306"/>
      <c r="BA928" s="306">
        <v>0</v>
      </c>
      <c r="BB928" s="306"/>
      <c r="BC928" s="306"/>
      <c r="BD928" s="306"/>
      <c r="BE928" s="306"/>
      <c r="BF928" s="306"/>
      <c r="BG928" s="306"/>
      <c r="BH928" s="311">
        <v>0</v>
      </c>
      <c r="BI928" s="311"/>
      <c r="BJ928" s="311"/>
      <c r="BK928" s="311"/>
      <c r="BN928" s="334"/>
      <c r="BO928" s="334"/>
      <c r="BP928" s="334"/>
      <c r="BQ928" s="334"/>
      <c r="BR928" s="334"/>
      <c r="BS928" s="336"/>
      <c r="BT928" s="336"/>
      <c r="BU928" s="336"/>
    </row>
    <row r="929" spans="1:73" s="250" customFormat="1" ht="3.75" customHeight="1">
      <c r="A929" s="268"/>
      <c r="B929" s="308"/>
      <c r="C929" s="308"/>
      <c r="D929" s="308"/>
      <c r="E929" s="308"/>
      <c r="F929" s="308"/>
      <c r="G929" s="308"/>
      <c r="H929" s="306"/>
      <c r="I929" s="306"/>
      <c r="J929" s="306"/>
      <c r="K929" s="306"/>
      <c r="L929" s="306"/>
      <c r="M929" s="306"/>
      <c r="N929" s="306"/>
      <c r="O929" s="306"/>
      <c r="P929" s="306"/>
      <c r="Q929" s="306"/>
      <c r="R929" s="306"/>
      <c r="S929" s="306"/>
      <c r="T929" s="306"/>
      <c r="U929" s="306"/>
      <c r="V929" s="306"/>
      <c r="W929" s="306"/>
      <c r="X929" s="306"/>
      <c r="Y929" s="306"/>
      <c r="Z929" s="306"/>
      <c r="AA929" s="311"/>
      <c r="AB929" s="311"/>
      <c r="AC929" s="311"/>
      <c r="AF929" s="308"/>
      <c r="AG929" s="308"/>
      <c r="AH929" s="308"/>
      <c r="AI929" s="308"/>
      <c r="AJ929" s="308"/>
      <c r="AK929" s="308"/>
      <c r="AL929" s="308"/>
      <c r="AM929" s="306"/>
      <c r="AN929" s="306"/>
      <c r="AO929" s="306"/>
      <c r="AP929" s="306"/>
      <c r="AQ929" s="306"/>
      <c r="AR929" s="306"/>
      <c r="AS929" s="306"/>
      <c r="AT929" s="306"/>
      <c r="AU929" s="306"/>
      <c r="AV929" s="306"/>
      <c r="AW929" s="306"/>
      <c r="AX929" s="306"/>
      <c r="AY929" s="306"/>
      <c r="AZ929" s="306"/>
      <c r="BA929" s="306"/>
      <c r="BB929" s="306"/>
      <c r="BC929" s="306"/>
      <c r="BD929" s="306"/>
      <c r="BE929" s="306"/>
      <c r="BF929" s="306"/>
      <c r="BG929" s="306"/>
      <c r="BH929" s="311"/>
      <c r="BI929" s="311"/>
      <c r="BJ929" s="311"/>
      <c r="BK929" s="311"/>
      <c r="BN929" s="334" t="s">
        <v>581</v>
      </c>
      <c r="BO929" s="334"/>
      <c r="BP929" s="334"/>
      <c r="BQ929" s="334"/>
      <c r="BR929" s="334"/>
      <c r="BS929" s="337">
        <v>0</v>
      </c>
      <c r="BT929" s="337"/>
      <c r="BU929" s="337"/>
    </row>
    <row r="930" spans="1:73" s="250" customFormat="1" ht="5.25" customHeight="1">
      <c r="A930" s="268"/>
      <c r="B930" s="308" t="s">
        <v>599</v>
      </c>
      <c r="C930" s="308"/>
      <c r="D930" s="308"/>
      <c r="E930" s="308"/>
      <c r="F930" s="308"/>
      <c r="G930" s="308"/>
      <c r="H930" s="306">
        <v>0</v>
      </c>
      <c r="I930" s="306"/>
      <c r="J930" s="306"/>
      <c r="K930" s="306"/>
      <c r="L930" s="306"/>
      <c r="M930" s="306">
        <v>-4200.2022636648799</v>
      </c>
      <c r="N930" s="306"/>
      <c r="O930" s="306"/>
      <c r="P930" s="306"/>
      <c r="Q930" s="306">
        <v>0</v>
      </c>
      <c r="R930" s="306"/>
      <c r="S930" s="306"/>
      <c r="T930" s="306"/>
      <c r="U930" s="306">
        <v>-4200.2022636648799</v>
      </c>
      <c r="V930" s="306"/>
      <c r="W930" s="306"/>
      <c r="X930" s="306"/>
      <c r="Y930" s="306"/>
      <c r="Z930" s="306"/>
      <c r="AA930" s="311">
        <v>-8.4352534086250408</v>
      </c>
      <c r="AB930" s="311"/>
      <c r="AC930" s="311"/>
      <c r="AF930" s="308" t="s">
        <v>599</v>
      </c>
      <c r="AG930" s="308"/>
      <c r="AH930" s="308"/>
      <c r="AI930" s="308"/>
      <c r="AJ930" s="308"/>
      <c r="AK930" s="308"/>
      <c r="AL930" s="308"/>
      <c r="AM930" s="306">
        <v>0</v>
      </c>
      <c r="AN930" s="306"/>
      <c r="AO930" s="306"/>
      <c r="AP930" s="306"/>
      <c r="AQ930" s="306"/>
      <c r="AR930" s="306"/>
      <c r="AS930" s="306">
        <v>-221.72255674531996</v>
      </c>
      <c r="AT930" s="306"/>
      <c r="AU930" s="306"/>
      <c r="AV930" s="306"/>
      <c r="AW930" s="306">
        <v>0</v>
      </c>
      <c r="AX930" s="306"/>
      <c r="AY930" s="306"/>
      <c r="AZ930" s="306"/>
      <c r="BA930" s="306">
        <v>-221.72255674531996</v>
      </c>
      <c r="BB930" s="306"/>
      <c r="BC930" s="306"/>
      <c r="BD930" s="306"/>
      <c r="BE930" s="306"/>
      <c r="BF930" s="306"/>
      <c r="BG930" s="306"/>
      <c r="BH930" s="311">
        <v>0.88809385173808097</v>
      </c>
      <c r="BI930" s="311"/>
      <c r="BJ930" s="311"/>
      <c r="BK930" s="311"/>
      <c r="BN930" s="334"/>
      <c r="BO930" s="334"/>
      <c r="BP930" s="334"/>
      <c r="BQ930" s="334"/>
      <c r="BR930" s="334"/>
      <c r="BS930" s="337"/>
      <c r="BT930" s="337"/>
      <c r="BU930" s="337"/>
    </row>
    <row r="931" spans="1:73" s="250" customFormat="1" ht="1.5" customHeight="1">
      <c r="A931" s="268"/>
      <c r="B931" s="308"/>
      <c r="C931" s="308"/>
      <c r="D931" s="308"/>
      <c r="E931" s="308"/>
      <c r="F931" s="308"/>
      <c r="G931" s="308"/>
      <c r="H931" s="306"/>
      <c r="I931" s="306"/>
      <c r="J931" s="306"/>
      <c r="K931" s="306"/>
      <c r="L931" s="306"/>
      <c r="M931" s="306"/>
      <c r="N931" s="306"/>
      <c r="O931" s="306"/>
      <c r="P931" s="306"/>
      <c r="Q931" s="306"/>
      <c r="R931" s="306"/>
      <c r="S931" s="306"/>
      <c r="T931" s="306"/>
      <c r="U931" s="306"/>
      <c r="V931" s="306"/>
      <c r="W931" s="306"/>
      <c r="X931" s="306"/>
      <c r="Y931" s="306"/>
      <c r="Z931" s="306"/>
      <c r="AA931" s="311"/>
      <c r="AB931" s="311"/>
      <c r="AC931" s="311"/>
      <c r="AF931" s="308"/>
      <c r="AG931" s="308"/>
      <c r="AH931" s="308"/>
      <c r="AI931" s="308"/>
      <c r="AJ931" s="308"/>
      <c r="AK931" s="308"/>
      <c r="AL931" s="308"/>
      <c r="AM931" s="306"/>
      <c r="AN931" s="306"/>
      <c r="AO931" s="306"/>
      <c r="AP931" s="306"/>
      <c r="AQ931" s="306"/>
      <c r="AR931" s="306"/>
      <c r="AS931" s="306"/>
      <c r="AT931" s="306"/>
      <c r="AU931" s="306"/>
      <c r="AV931" s="306"/>
      <c r="AW931" s="306"/>
      <c r="AX931" s="306"/>
      <c r="AY931" s="306"/>
      <c r="AZ931" s="306"/>
      <c r="BA931" s="306"/>
      <c r="BB931" s="306"/>
      <c r="BC931" s="306"/>
      <c r="BD931" s="306"/>
      <c r="BE931" s="306"/>
      <c r="BF931" s="306"/>
      <c r="BG931" s="306"/>
      <c r="BH931" s="311"/>
      <c r="BI931" s="311"/>
      <c r="BJ931" s="311"/>
      <c r="BK931" s="311"/>
      <c r="BS931" s="337"/>
      <c r="BT931" s="337"/>
      <c r="BU931" s="337"/>
    </row>
    <row r="932" spans="1:73" s="250" customFormat="1" ht="1.5" customHeight="1">
      <c r="A932" s="268"/>
      <c r="B932" s="308"/>
      <c r="C932" s="308"/>
      <c r="D932" s="308"/>
      <c r="E932" s="308"/>
      <c r="F932" s="308"/>
      <c r="G932" s="308"/>
      <c r="H932" s="306"/>
      <c r="I932" s="306"/>
      <c r="J932" s="306"/>
      <c r="K932" s="306"/>
      <c r="L932" s="306"/>
      <c r="M932" s="306"/>
      <c r="N932" s="306"/>
      <c r="O932" s="306"/>
      <c r="P932" s="306"/>
      <c r="Q932" s="306"/>
      <c r="R932" s="306"/>
      <c r="S932" s="306"/>
      <c r="T932" s="306"/>
      <c r="U932" s="306"/>
      <c r="V932" s="306"/>
      <c r="W932" s="306"/>
      <c r="X932" s="306"/>
      <c r="Y932" s="306"/>
      <c r="Z932" s="306"/>
      <c r="AA932" s="311"/>
      <c r="AB932" s="311"/>
      <c r="AC932" s="311"/>
      <c r="AF932" s="308"/>
      <c r="AG932" s="308"/>
      <c r="AH932" s="308"/>
      <c r="AI932" s="308"/>
      <c r="AJ932" s="308"/>
      <c r="AK932" s="308"/>
      <c r="AL932" s="308"/>
      <c r="AM932" s="306"/>
      <c r="AN932" s="306"/>
      <c r="AO932" s="306"/>
      <c r="AP932" s="306"/>
      <c r="AQ932" s="306"/>
      <c r="AR932" s="306"/>
      <c r="AS932" s="306"/>
      <c r="AT932" s="306"/>
      <c r="AU932" s="306"/>
      <c r="AV932" s="306"/>
      <c r="AW932" s="306"/>
      <c r="AX932" s="306"/>
      <c r="AY932" s="306"/>
      <c r="AZ932" s="306"/>
      <c r="BA932" s="306"/>
      <c r="BB932" s="306"/>
      <c r="BC932" s="306"/>
      <c r="BD932" s="306"/>
      <c r="BE932" s="306"/>
      <c r="BF932" s="306"/>
      <c r="BG932" s="306"/>
      <c r="BH932" s="311"/>
      <c r="BI932" s="311"/>
      <c r="BJ932" s="311"/>
      <c r="BK932" s="311"/>
      <c r="BN932" s="334" t="s">
        <v>583</v>
      </c>
      <c r="BO932" s="334"/>
      <c r="BP932" s="334"/>
      <c r="BQ932" s="334"/>
      <c r="BR932" s="334"/>
      <c r="BS932" s="337">
        <v>282.1097864775391</v>
      </c>
      <c r="BT932" s="337"/>
      <c r="BU932" s="337"/>
    </row>
    <row r="933" spans="1:73" s="250" customFormat="1" ht="7.5" customHeight="1">
      <c r="A933" s="268"/>
      <c r="B933" s="308" t="s">
        <v>600</v>
      </c>
      <c r="C933" s="308"/>
      <c r="D933" s="308"/>
      <c r="E933" s="308"/>
      <c r="F933" s="308"/>
      <c r="G933" s="308"/>
      <c r="H933" s="306">
        <v>0</v>
      </c>
      <c r="I933" s="306"/>
      <c r="J933" s="306"/>
      <c r="K933" s="306"/>
      <c r="L933" s="306"/>
      <c r="M933" s="306">
        <v>0</v>
      </c>
      <c r="N933" s="306"/>
      <c r="O933" s="306"/>
      <c r="P933" s="306"/>
      <c r="Q933" s="306">
        <v>0</v>
      </c>
      <c r="R933" s="306"/>
      <c r="S933" s="306"/>
      <c r="T933" s="306"/>
      <c r="U933" s="306">
        <v>0</v>
      </c>
      <c r="V933" s="306"/>
      <c r="W933" s="306"/>
      <c r="X933" s="306"/>
      <c r="Y933" s="306"/>
      <c r="Z933" s="306"/>
      <c r="AA933" s="311">
        <v>0</v>
      </c>
      <c r="AB933" s="311"/>
      <c r="AC933" s="311"/>
      <c r="AF933" s="308" t="s">
        <v>600</v>
      </c>
      <c r="AG933" s="308"/>
      <c r="AH933" s="308"/>
      <c r="AI933" s="308"/>
      <c r="AJ933" s="308"/>
      <c r="AK933" s="308"/>
      <c r="AL933" s="308"/>
      <c r="AM933" s="306">
        <v>0</v>
      </c>
      <c r="AN933" s="306"/>
      <c r="AO933" s="306"/>
      <c r="AP933" s="306"/>
      <c r="AQ933" s="306"/>
      <c r="AR933" s="306"/>
      <c r="AS933" s="306">
        <v>0</v>
      </c>
      <c r="AT933" s="306"/>
      <c r="AU933" s="306"/>
      <c r="AV933" s="306"/>
      <c r="AW933" s="306">
        <v>0</v>
      </c>
      <c r="AX933" s="306"/>
      <c r="AY933" s="306"/>
      <c r="AZ933" s="306"/>
      <c r="BA933" s="306">
        <v>0</v>
      </c>
      <c r="BB933" s="306"/>
      <c r="BC933" s="306"/>
      <c r="BD933" s="306"/>
      <c r="BE933" s="306"/>
      <c r="BF933" s="306"/>
      <c r="BG933" s="306"/>
      <c r="BH933" s="311">
        <v>0</v>
      </c>
      <c r="BI933" s="311"/>
      <c r="BJ933" s="311"/>
      <c r="BK933" s="311"/>
      <c r="BN933" s="334"/>
      <c r="BO933" s="334"/>
      <c r="BP933" s="334"/>
      <c r="BQ933" s="334"/>
      <c r="BR933" s="334"/>
      <c r="BS933" s="337"/>
      <c r="BT933" s="337"/>
      <c r="BU933" s="337"/>
    </row>
    <row r="934" spans="1:73" s="250" customFormat="1" ht="8.25" customHeight="1">
      <c r="A934" s="268"/>
      <c r="B934" s="308" t="s">
        <v>541</v>
      </c>
      <c r="C934" s="308"/>
      <c r="D934" s="308"/>
      <c r="E934" s="308"/>
      <c r="F934" s="308"/>
      <c r="G934" s="308"/>
      <c r="H934" s="306">
        <v>3115.5589653984839</v>
      </c>
      <c r="I934" s="306"/>
      <c r="J934" s="306"/>
      <c r="K934" s="306"/>
      <c r="L934" s="306"/>
      <c r="M934" s="306">
        <v>0</v>
      </c>
      <c r="N934" s="306"/>
      <c r="O934" s="306"/>
      <c r="P934" s="306"/>
      <c r="Q934" s="306">
        <v>5585.0028425749279</v>
      </c>
      <c r="R934" s="306"/>
      <c r="S934" s="306"/>
      <c r="T934" s="306"/>
      <c r="U934" s="306">
        <v>8700.56180456127</v>
      </c>
      <c r="V934" s="306"/>
      <c r="W934" s="306"/>
      <c r="X934" s="306"/>
      <c r="Y934" s="306"/>
      <c r="Z934" s="306"/>
      <c r="AA934" s="311">
        <v>17.473311762572301</v>
      </c>
      <c r="AB934" s="311"/>
      <c r="AC934" s="311"/>
      <c r="AF934" s="308" t="s">
        <v>541</v>
      </c>
      <c r="AG934" s="308"/>
      <c r="AH934" s="308"/>
      <c r="AI934" s="308"/>
      <c r="AJ934" s="308"/>
      <c r="AK934" s="308"/>
      <c r="AL934" s="308"/>
      <c r="AM934" s="306">
        <v>-17392.669822589018</v>
      </c>
      <c r="AN934" s="306"/>
      <c r="AO934" s="306"/>
      <c r="AP934" s="306"/>
      <c r="AQ934" s="306"/>
      <c r="AR934" s="306"/>
      <c r="AS934" s="306">
        <v>0</v>
      </c>
      <c r="AT934" s="306"/>
      <c r="AU934" s="306"/>
      <c r="AV934" s="306"/>
      <c r="AW934" s="306">
        <v>0</v>
      </c>
      <c r="AX934" s="306"/>
      <c r="AY934" s="306"/>
      <c r="AZ934" s="306"/>
      <c r="BA934" s="306">
        <v>-17618.347836704997</v>
      </c>
      <c r="BB934" s="306"/>
      <c r="BC934" s="306"/>
      <c r="BD934" s="306"/>
      <c r="BE934" s="306"/>
      <c r="BF934" s="306"/>
      <c r="BG934" s="306"/>
      <c r="BH934" s="311">
        <v>70.569032854573905</v>
      </c>
      <c r="BI934" s="311"/>
      <c r="BJ934" s="311"/>
      <c r="BK934" s="311"/>
      <c r="BN934" s="314" t="s">
        <v>585</v>
      </c>
      <c r="BO934" s="314"/>
      <c r="BP934" s="314"/>
      <c r="BQ934" s="314"/>
      <c r="BR934" s="314"/>
      <c r="BS934" s="314"/>
      <c r="BT934" s="340">
        <v>306.03152720893604</v>
      </c>
      <c r="BU934" s="340"/>
    </row>
    <row r="935" spans="1:73" s="250" customFormat="1" ht="8.25" customHeight="1">
      <c r="A935" s="268"/>
      <c r="B935" s="325" t="s">
        <v>601</v>
      </c>
      <c r="C935" s="325"/>
      <c r="D935" s="325"/>
      <c r="E935" s="325"/>
      <c r="F935" s="325"/>
      <c r="G935" s="325"/>
      <c r="H935" s="322">
        <v>3115.5589653984798</v>
      </c>
      <c r="I935" s="322"/>
      <c r="J935" s="322"/>
      <c r="K935" s="322"/>
      <c r="L935" s="322"/>
      <c r="M935" s="322">
        <v>-3085.9483664132099</v>
      </c>
      <c r="N935" s="322"/>
      <c r="O935" s="322"/>
      <c r="P935" s="322"/>
      <c r="Q935" s="326">
        <v>5585.0028425749297</v>
      </c>
      <c r="R935" s="326"/>
      <c r="S935" s="326"/>
      <c r="T935" s="326"/>
      <c r="U935" s="322">
        <v>5614.6134381480597</v>
      </c>
      <c r="V935" s="322"/>
      <c r="W935" s="322"/>
      <c r="X935" s="322"/>
      <c r="Y935" s="322"/>
      <c r="Z935" s="322"/>
      <c r="AA935" s="324" t="s">
        <v>0</v>
      </c>
      <c r="AB935" s="324"/>
      <c r="AC935" s="324"/>
      <c r="AF935" s="325" t="s">
        <v>601</v>
      </c>
      <c r="AG935" s="325"/>
      <c r="AH935" s="325"/>
      <c r="AI935" s="325"/>
      <c r="AJ935" s="325"/>
      <c r="AK935" s="325"/>
      <c r="AL935" s="325"/>
      <c r="AM935" s="322">
        <v>-17392.669822589</v>
      </c>
      <c r="AN935" s="322"/>
      <c r="AO935" s="322"/>
      <c r="AP935" s="322"/>
      <c r="AQ935" s="322"/>
      <c r="AR935" s="322"/>
      <c r="AS935" s="322">
        <v>-2147.8047877919598</v>
      </c>
      <c r="AT935" s="322"/>
      <c r="AU935" s="322"/>
      <c r="AV935" s="322"/>
      <c r="AW935" s="326">
        <v>0</v>
      </c>
      <c r="AX935" s="326"/>
      <c r="AY935" s="326"/>
      <c r="AZ935" s="326"/>
      <c r="BA935" s="322">
        <v>-19766.152624496961</v>
      </c>
      <c r="BB935" s="322"/>
      <c r="BC935" s="322"/>
      <c r="BD935" s="322"/>
      <c r="BE935" s="322"/>
      <c r="BF935" s="322"/>
      <c r="BG935" s="322"/>
      <c r="BH935" s="324" t="s">
        <v>0</v>
      </c>
      <c r="BI935" s="324"/>
      <c r="BJ935" s="324"/>
      <c r="BK935" s="324"/>
      <c r="BN935" s="314" t="s">
        <v>586</v>
      </c>
      <c r="BO935" s="314"/>
      <c r="BP935" s="314"/>
      <c r="BQ935" s="314"/>
      <c r="BR935" s="314"/>
      <c r="BS935" s="314"/>
      <c r="BT935" s="341">
        <v>0.73459295033085203</v>
      </c>
      <c r="BU935" s="341"/>
    </row>
    <row r="936" spans="1:73" s="250" customFormat="1" ht="8.25" customHeight="1">
      <c r="A936" s="268"/>
      <c r="B936" s="308" t="s">
        <v>543</v>
      </c>
      <c r="C936" s="308"/>
      <c r="D936" s="308"/>
      <c r="E936" s="308"/>
      <c r="F936" s="308"/>
      <c r="G936" s="308"/>
      <c r="H936" s="306">
        <v>493.69061392378194</v>
      </c>
      <c r="I936" s="306"/>
      <c r="J936" s="306"/>
      <c r="K936" s="306"/>
      <c r="L936" s="306"/>
      <c r="M936" s="306">
        <v>1166.59918551377</v>
      </c>
      <c r="N936" s="306"/>
      <c r="O936" s="306"/>
      <c r="P936" s="306"/>
      <c r="Q936" s="306">
        <v>1175.453844138018</v>
      </c>
      <c r="R936" s="306"/>
      <c r="S936" s="306"/>
      <c r="T936" s="306"/>
      <c r="U936" s="306">
        <v>2835.7436435755699</v>
      </c>
      <c r="V936" s="306"/>
      <c r="W936" s="306"/>
      <c r="X936" s="306"/>
      <c r="Y936" s="306"/>
      <c r="Z936" s="306"/>
      <c r="AA936" s="307">
        <v>5.6950153192351403</v>
      </c>
      <c r="AB936" s="307"/>
      <c r="AC936" s="307"/>
      <c r="AF936" s="308" t="s">
        <v>543</v>
      </c>
      <c r="AG936" s="308"/>
      <c r="AH936" s="308"/>
      <c r="AI936" s="308"/>
      <c r="AJ936" s="308"/>
      <c r="AK936" s="308"/>
      <c r="AL936" s="308"/>
      <c r="AM936" s="306">
        <v>0</v>
      </c>
      <c r="AN936" s="306"/>
      <c r="AO936" s="306"/>
      <c r="AP936" s="306"/>
      <c r="AQ936" s="306"/>
      <c r="AR936" s="306"/>
      <c r="AS936" s="306">
        <v>0</v>
      </c>
      <c r="AT936" s="306"/>
      <c r="AU936" s="306"/>
      <c r="AV936" s="306"/>
      <c r="AW936" s="306">
        <v>0</v>
      </c>
      <c r="AX936" s="306"/>
      <c r="AY936" s="306"/>
      <c r="AZ936" s="306"/>
      <c r="BA936" s="306">
        <v>0</v>
      </c>
      <c r="BB936" s="306"/>
      <c r="BC936" s="306"/>
      <c r="BD936" s="306"/>
      <c r="BE936" s="306"/>
      <c r="BF936" s="306"/>
      <c r="BG936" s="306"/>
      <c r="BH936" s="307">
        <v>0</v>
      </c>
      <c r="BI936" s="307"/>
      <c r="BJ936" s="307"/>
      <c r="BK936" s="307"/>
      <c r="BN936" s="334" t="s">
        <v>588</v>
      </c>
      <c r="BO936" s="334"/>
      <c r="BP936" s="334"/>
      <c r="BQ936" s="334"/>
      <c r="BR936" s="334"/>
      <c r="BS936" s="337">
        <v>313.25932636988682</v>
      </c>
      <c r="BT936" s="337"/>
      <c r="BU936" s="337"/>
    </row>
    <row r="937" spans="1:73" s="250" customFormat="1" ht="0.75" customHeight="1">
      <c r="A937" s="268"/>
      <c r="B937" s="308" t="s">
        <v>542</v>
      </c>
      <c r="C937" s="308"/>
      <c r="D937" s="308"/>
      <c r="E937" s="308"/>
      <c r="F937" s="308"/>
      <c r="G937" s="308"/>
      <c r="H937" s="306">
        <v>2858.9096173647617</v>
      </c>
      <c r="I937" s="306"/>
      <c r="J937" s="306"/>
      <c r="K937" s="306"/>
      <c r="L937" s="306"/>
      <c r="M937" s="306">
        <v>7609.8140716561866</v>
      </c>
      <c r="N937" s="306"/>
      <c r="O937" s="306"/>
      <c r="P937" s="306"/>
      <c r="Q937" s="306">
        <v>0</v>
      </c>
      <c r="R937" s="306"/>
      <c r="S937" s="306"/>
      <c r="T937" s="306"/>
      <c r="U937" s="306">
        <v>10468.72368902095</v>
      </c>
      <c r="V937" s="306"/>
      <c r="W937" s="306"/>
      <c r="X937" s="306"/>
      <c r="Y937" s="306"/>
      <c r="Z937" s="306"/>
      <c r="AA937" s="307">
        <v>21.0243058877636</v>
      </c>
      <c r="AB937" s="307"/>
      <c r="AC937" s="307"/>
      <c r="AF937" s="308" t="s">
        <v>542</v>
      </c>
      <c r="AG937" s="308"/>
      <c r="AH937" s="308"/>
      <c r="AI937" s="308"/>
      <c r="AJ937" s="308"/>
      <c r="AK937" s="308"/>
      <c r="AL937" s="308"/>
      <c r="AM937" s="306">
        <v>0</v>
      </c>
      <c r="AN937" s="306"/>
      <c r="AO937" s="306"/>
      <c r="AP937" s="306"/>
      <c r="AQ937" s="306"/>
      <c r="AR937" s="306"/>
      <c r="AS937" s="306">
        <v>0</v>
      </c>
      <c r="AT937" s="306"/>
      <c r="AU937" s="306"/>
      <c r="AV937" s="306"/>
      <c r="AW937" s="306">
        <v>0</v>
      </c>
      <c r="AX937" s="306"/>
      <c r="AY937" s="306"/>
      <c r="AZ937" s="306"/>
      <c r="BA937" s="306">
        <v>0</v>
      </c>
      <c r="BB937" s="306"/>
      <c r="BC937" s="306"/>
      <c r="BD937" s="306"/>
      <c r="BE937" s="306"/>
      <c r="BF937" s="306"/>
      <c r="BG937" s="306"/>
      <c r="BH937" s="307">
        <v>0</v>
      </c>
      <c r="BI937" s="307"/>
      <c r="BJ937" s="307"/>
      <c r="BK937" s="307"/>
      <c r="BN937" s="334"/>
      <c r="BO937" s="334"/>
      <c r="BP937" s="334"/>
      <c r="BQ937" s="334"/>
      <c r="BR937" s="334"/>
      <c r="BS937" s="337"/>
      <c r="BT937" s="337"/>
      <c r="BU937" s="337"/>
    </row>
    <row r="938" spans="1:73" s="250" customFormat="1" ht="7.5" customHeight="1">
      <c r="A938" s="268"/>
      <c r="B938" s="308"/>
      <c r="C938" s="308"/>
      <c r="D938" s="308"/>
      <c r="E938" s="308"/>
      <c r="F938" s="308"/>
      <c r="G938" s="308"/>
      <c r="H938" s="306"/>
      <c r="I938" s="306"/>
      <c r="J938" s="306"/>
      <c r="K938" s="306"/>
      <c r="L938" s="306"/>
      <c r="M938" s="306"/>
      <c r="N938" s="306"/>
      <c r="O938" s="306"/>
      <c r="P938" s="306"/>
      <c r="Q938" s="306"/>
      <c r="R938" s="306"/>
      <c r="S938" s="306"/>
      <c r="T938" s="306"/>
      <c r="U938" s="306"/>
      <c r="V938" s="306"/>
      <c r="W938" s="306"/>
      <c r="X938" s="306"/>
      <c r="Y938" s="306"/>
      <c r="Z938" s="306"/>
      <c r="AA938" s="307"/>
      <c r="AB938" s="307"/>
      <c r="AC938" s="307"/>
      <c r="AF938" s="308"/>
      <c r="AG938" s="308"/>
      <c r="AH938" s="308"/>
      <c r="AI938" s="308"/>
      <c r="AJ938" s="308"/>
      <c r="AK938" s="308"/>
      <c r="AL938" s="308"/>
      <c r="AM938" s="306"/>
      <c r="AN938" s="306"/>
      <c r="AO938" s="306"/>
      <c r="AP938" s="306"/>
      <c r="AQ938" s="306"/>
      <c r="AR938" s="306"/>
      <c r="AS938" s="306"/>
      <c r="AT938" s="306"/>
      <c r="AU938" s="306"/>
      <c r="AV938" s="306"/>
      <c r="AW938" s="306"/>
      <c r="AX938" s="306"/>
      <c r="AY938" s="306"/>
      <c r="AZ938" s="306"/>
      <c r="BA938" s="306"/>
      <c r="BB938" s="306"/>
      <c r="BC938" s="306"/>
      <c r="BD938" s="306"/>
      <c r="BE938" s="306"/>
      <c r="BF938" s="306"/>
      <c r="BG938" s="306"/>
      <c r="BH938" s="307"/>
      <c r="BI938" s="307"/>
      <c r="BJ938" s="307"/>
      <c r="BK938" s="307"/>
      <c r="BN938" s="346" t="s">
        <v>589</v>
      </c>
      <c r="BO938" s="346"/>
      <c r="BP938" s="346"/>
      <c r="BQ938" s="346"/>
      <c r="BR938" s="346"/>
      <c r="BS938" s="348">
        <v>100</v>
      </c>
      <c r="BT938" s="348"/>
      <c r="BU938" s="348"/>
    </row>
    <row r="939" spans="1:73" s="250" customFormat="1" ht="1.5" customHeight="1">
      <c r="A939" s="268"/>
      <c r="B939" s="308" t="s">
        <v>602</v>
      </c>
      <c r="C939" s="308"/>
      <c r="D939" s="308"/>
      <c r="E939" s="308"/>
      <c r="F939" s="308"/>
      <c r="G939" s="308"/>
      <c r="H939" s="306">
        <v>10107.25622541936</v>
      </c>
      <c r="I939" s="306"/>
      <c r="J939" s="306"/>
      <c r="K939" s="306"/>
      <c r="L939" s="306"/>
      <c r="M939" s="306">
        <v>11511.939215865585</v>
      </c>
      <c r="N939" s="306"/>
      <c r="O939" s="306"/>
      <c r="P939" s="306"/>
      <c r="Q939" s="306">
        <v>0</v>
      </c>
      <c r="R939" s="306"/>
      <c r="S939" s="306"/>
      <c r="T939" s="306"/>
      <c r="U939" s="306">
        <v>21619.195441284945</v>
      </c>
      <c r="V939" s="306"/>
      <c r="W939" s="306"/>
      <c r="X939" s="306"/>
      <c r="Y939" s="306"/>
      <c r="Z939" s="306"/>
      <c r="AA939" s="307">
        <v>43.417764333736798</v>
      </c>
      <c r="AB939" s="307"/>
      <c r="AC939" s="307"/>
      <c r="AF939" s="308" t="s">
        <v>602</v>
      </c>
      <c r="AG939" s="308"/>
      <c r="AH939" s="308"/>
      <c r="AI939" s="308"/>
      <c r="AJ939" s="308"/>
      <c r="AK939" s="308"/>
      <c r="AL939" s="308"/>
      <c r="AM939" s="306">
        <v>1516.088433812904</v>
      </c>
      <c r="AN939" s="306"/>
      <c r="AO939" s="306"/>
      <c r="AP939" s="306"/>
      <c r="AQ939" s="306"/>
      <c r="AR939" s="306"/>
      <c r="AS939" s="306">
        <v>834.71165938944603</v>
      </c>
      <c r="AT939" s="306"/>
      <c r="AU939" s="306"/>
      <c r="AV939" s="306"/>
      <c r="AW939" s="306">
        <v>0</v>
      </c>
      <c r="AX939" s="306"/>
      <c r="AY939" s="306"/>
      <c r="AZ939" s="306"/>
      <c r="BA939" s="306">
        <v>2350.8000932023497</v>
      </c>
      <c r="BB939" s="306"/>
      <c r="BC939" s="306"/>
      <c r="BD939" s="306"/>
      <c r="BE939" s="306"/>
      <c r="BF939" s="306"/>
      <c r="BG939" s="306"/>
      <c r="BH939" s="307">
        <v>-9.4159617320143507</v>
      </c>
      <c r="BI939" s="307"/>
      <c r="BJ939" s="307"/>
      <c r="BK939" s="307"/>
      <c r="BN939" s="346"/>
      <c r="BO939" s="346"/>
      <c r="BP939" s="346"/>
      <c r="BQ939" s="346"/>
      <c r="BR939" s="346"/>
      <c r="BS939" s="348"/>
      <c r="BT939" s="348"/>
      <c r="BU939" s="348"/>
    </row>
    <row r="940" spans="1:73" s="250" customFormat="1" ht="6.75" customHeight="1">
      <c r="A940" s="268"/>
      <c r="B940" s="308"/>
      <c r="C940" s="308"/>
      <c r="D940" s="308"/>
      <c r="E940" s="308"/>
      <c r="F940" s="308"/>
      <c r="G940" s="308"/>
      <c r="H940" s="306"/>
      <c r="I940" s="306"/>
      <c r="J940" s="306"/>
      <c r="K940" s="306"/>
      <c r="L940" s="306"/>
      <c r="M940" s="306"/>
      <c r="N940" s="306"/>
      <c r="O940" s="306"/>
      <c r="P940" s="306"/>
      <c r="Q940" s="306"/>
      <c r="R940" s="306"/>
      <c r="S940" s="306"/>
      <c r="T940" s="306"/>
      <c r="U940" s="306"/>
      <c r="V940" s="306"/>
      <c r="W940" s="306"/>
      <c r="X940" s="306"/>
      <c r="Y940" s="306"/>
      <c r="Z940" s="306"/>
      <c r="AA940" s="307"/>
      <c r="AB940" s="307"/>
      <c r="AC940" s="307"/>
      <c r="AF940" s="308"/>
      <c r="AG940" s="308"/>
      <c r="AH940" s="308"/>
      <c r="AI940" s="308"/>
      <c r="AJ940" s="308"/>
      <c r="AK940" s="308"/>
      <c r="AL940" s="308"/>
      <c r="AM940" s="306"/>
      <c r="AN940" s="306"/>
      <c r="AO940" s="306"/>
      <c r="AP940" s="306"/>
      <c r="AQ940" s="306"/>
      <c r="AR940" s="306"/>
      <c r="AS940" s="306"/>
      <c r="AT940" s="306"/>
      <c r="AU940" s="306"/>
      <c r="AV940" s="306"/>
      <c r="AW940" s="306"/>
      <c r="AX940" s="306"/>
      <c r="AY940" s="306"/>
      <c r="AZ940" s="306"/>
      <c r="BA940" s="306"/>
      <c r="BB940" s="306"/>
      <c r="BC940" s="306"/>
      <c r="BD940" s="306"/>
      <c r="BE940" s="306"/>
      <c r="BF940" s="306"/>
      <c r="BG940" s="306"/>
      <c r="BH940" s="307"/>
      <c r="BI940" s="307"/>
      <c r="BJ940" s="307"/>
      <c r="BK940" s="307"/>
    </row>
    <row r="941" spans="1:73" s="250" customFormat="1" ht="2.25" customHeight="1">
      <c r="A941" s="268"/>
      <c r="B941" s="325" t="s">
        <v>603</v>
      </c>
      <c r="C941" s="325"/>
      <c r="D941" s="325"/>
      <c r="E941" s="325"/>
      <c r="F941" s="325"/>
      <c r="G941" s="325"/>
      <c r="H941" s="322">
        <v>13459.856456707941</v>
      </c>
      <c r="I941" s="322"/>
      <c r="J941" s="322"/>
      <c r="K941" s="322"/>
      <c r="L941" s="322"/>
      <c r="M941" s="322">
        <v>20288.35247303556</v>
      </c>
      <c r="N941" s="322"/>
      <c r="O941" s="322"/>
      <c r="P941" s="322"/>
      <c r="Q941" s="322">
        <v>1175.45384413802</v>
      </c>
      <c r="R941" s="322"/>
      <c r="S941" s="322"/>
      <c r="T941" s="322"/>
      <c r="U941" s="322">
        <v>34923.662773881471</v>
      </c>
      <c r="V941" s="322"/>
      <c r="W941" s="322"/>
      <c r="X941" s="322"/>
      <c r="Y941" s="322"/>
      <c r="Z941" s="322"/>
      <c r="AA941" s="324" t="s">
        <v>0</v>
      </c>
      <c r="AB941" s="324"/>
      <c r="AC941" s="324"/>
      <c r="AF941" s="325" t="s">
        <v>603</v>
      </c>
      <c r="AG941" s="325"/>
      <c r="AH941" s="325"/>
      <c r="AI941" s="325"/>
      <c r="AJ941" s="325"/>
      <c r="AK941" s="325"/>
      <c r="AL941" s="325"/>
      <c r="AM941" s="322">
        <v>1516.0884338128999</v>
      </c>
      <c r="AN941" s="322"/>
      <c r="AO941" s="322"/>
      <c r="AP941" s="322"/>
      <c r="AQ941" s="322"/>
      <c r="AR941" s="322"/>
      <c r="AS941" s="322">
        <v>834.71165938944603</v>
      </c>
      <c r="AT941" s="322"/>
      <c r="AU941" s="322"/>
      <c r="AV941" s="322"/>
      <c r="AW941" s="322">
        <v>0</v>
      </c>
      <c r="AX941" s="322"/>
      <c r="AY941" s="322"/>
      <c r="AZ941" s="322"/>
      <c r="BA941" s="322">
        <v>2350.8000932023501</v>
      </c>
      <c r="BB941" s="322"/>
      <c r="BC941" s="322"/>
      <c r="BD941" s="322"/>
      <c r="BE941" s="322"/>
      <c r="BF941" s="322"/>
      <c r="BG941" s="322"/>
      <c r="BH941" s="324" t="s">
        <v>0</v>
      </c>
      <c r="BI941" s="324"/>
      <c r="BJ941" s="324"/>
      <c r="BK941" s="324"/>
    </row>
    <row r="942" spans="1:73" s="250" customFormat="1" ht="6.75" customHeight="1">
      <c r="A942" s="268"/>
      <c r="B942" s="325"/>
      <c r="C942" s="325"/>
      <c r="D942" s="325"/>
      <c r="E942" s="325"/>
      <c r="F942" s="325"/>
      <c r="G942" s="325"/>
      <c r="H942" s="322"/>
      <c r="I942" s="322"/>
      <c r="J942" s="322"/>
      <c r="K942" s="322"/>
      <c r="L942" s="322"/>
      <c r="M942" s="322"/>
      <c r="N942" s="322"/>
      <c r="O942" s="322"/>
      <c r="P942" s="322"/>
      <c r="Q942" s="322"/>
      <c r="R942" s="322"/>
      <c r="S942" s="322"/>
      <c r="T942" s="322"/>
      <c r="U942" s="322"/>
      <c r="V942" s="322"/>
      <c r="W942" s="322"/>
      <c r="X942" s="322"/>
      <c r="Y942" s="322"/>
      <c r="Z942" s="322"/>
      <c r="AA942" s="324"/>
      <c r="AB942" s="324"/>
      <c r="AC942" s="324"/>
      <c r="AF942" s="325"/>
      <c r="AG942" s="325"/>
      <c r="AH942" s="325"/>
      <c r="AI942" s="325"/>
      <c r="AJ942" s="325"/>
      <c r="AK942" s="325"/>
      <c r="AL942" s="325"/>
      <c r="AM942" s="322"/>
      <c r="AN942" s="322"/>
      <c r="AO942" s="322"/>
      <c r="AP942" s="322"/>
      <c r="AQ942" s="322"/>
      <c r="AR942" s="322"/>
      <c r="AS942" s="322"/>
      <c r="AT942" s="322"/>
      <c r="AU942" s="322"/>
      <c r="AV942" s="322"/>
      <c r="AW942" s="322"/>
      <c r="AX942" s="322"/>
      <c r="AY942" s="322"/>
      <c r="AZ942" s="322"/>
      <c r="BA942" s="322"/>
      <c r="BB942" s="322"/>
      <c r="BC942" s="322"/>
      <c r="BD942" s="322"/>
      <c r="BE942" s="322"/>
      <c r="BF942" s="322"/>
      <c r="BG942" s="322"/>
      <c r="BH942" s="324"/>
      <c r="BI942" s="324"/>
      <c r="BJ942" s="324"/>
      <c r="BK942" s="324"/>
      <c r="BO942" s="320" t="s">
        <v>604</v>
      </c>
      <c r="BP942" s="320"/>
      <c r="BQ942" s="320"/>
      <c r="BR942" s="320"/>
      <c r="BS942" s="320"/>
      <c r="BT942" s="320"/>
    </row>
    <row r="943" spans="1:73" s="250" customFormat="1" ht="5.25" customHeight="1">
      <c r="A943" s="268"/>
      <c r="B943" s="308" t="s">
        <v>605</v>
      </c>
      <c r="C943" s="308"/>
      <c r="D943" s="308"/>
      <c r="E943" s="308"/>
      <c r="F943" s="308"/>
      <c r="G943" s="308"/>
      <c r="H943" s="306">
        <v>0</v>
      </c>
      <c r="I943" s="306"/>
      <c r="J943" s="306"/>
      <c r="K943" s="306"/>
      <c r="L943" s="306"/>
      <c r="M943" s="306">
        <v>0</v>
      </c>
      <c r="N943" s="306"/>
      <c r="O943" s="306"/>
      <c r="P943" s="306"/>
      <c r="Q943" s="306">
        <v>0</v>
      </c>
      <c r="R943" s="306"/>
      <c r="S943" s="306"/>
      <c r="T943" s="306"/>
      <c r="U943" s="306">
        <v>0</v>
      </c>
      <c r="V943" s="306"/>
      <c r="W943" s="306"/>
      <c r="X943" s="306"/>
      <c r="Y943" s="306"/>
      <c r="Z943" s="306"/>
      <c r="AA943" s="307">
        <v>0</v>
      </c>
      <c r="AB943" s="307"/>
      <c r="AC943" s="307"/>
      <c r="AF943" s="308" t="s">
        <v>605</v>
      </c>
      <c r="AG943" s="308"/>
      <c r="AH943" s="308"/>
      <c r="AI943" s="308"/>
      <c r="AJ943" s="308"/>
      <c r="AK943" s="308"/>
      <c r="AL943" s="308"/>
      <c r="AM943" s="306">
        <v>0</v>
      </c>
      <c r="AN943" s="306"/>
      <c r="AO943" s="306"/>
      <c r="AP943" s="306"/>
      <c r="AQ943" s="306"/>
      <c r="AR943" s="306"/>
      <c r="AS943" s="306">
        <v>0</v>
      </c>
      <c r="AT943" s="306"/>
      <c r="AU943" s="306"/>
      <c r="AV943" s="306"/>
      <c r="AW943" s="306">
        <v>0</v>
      </c>
      <c r="AX943" s="306"/>
      <c r="AY943" s="306"/>
      <c r="AZ943" s="306"/>
      <c r="BA943" s="306">
        <v>0</v>
      </c>
      <c r="BB943" s="306"/>
      <c r="BC943" s="306"/>
      <c r="BD943" s="306"/>
      <c r="BE943" s="306"/>
      <c r="BF943" s="306"/>
      <c r="BG943" s="306"/>
      <c r="BH943" s="307">
        <v>0</v>
      </c>
      <c r="BI943" s="307"/>
      <c r="BJ943" s="307"/>
      <c r="BK943" s="307"/>
      <c r="BO943" s="320"/>
      <c r="BP943" s="320"/>
      <c r="BQ943" s="320"/>
      <c r="BR943" s="320"/>
      <c r="BS943" s="320"/>
      <c r="BT943" s="320"/>
    </row>
    <row r="944" spans="1:73" s="250" customFormat="1" ht="3" customHeight="1">
      <c r="A944" s="268"/>
      <c r="B944" s="308"/>
      <c r="C944" s="308"/>
      <c r="D944" s="308"/>
      <c r="E944" s="308"/>
      <c r="F944" s="308"/>
      <c r="G944" s="308"/>
      <c r="H944" s="306"/>
      <c r="I944" s="306"/>
      <c r="J944" s="306"/>
      <c r="K944" s="306"/>
      <c r="L944" s="306"/>
      <c r="M944" s="306"/>
      <c r="N944" s="306"/>
      <c r="O944" s="306"/>
      <c r="P944" s="306"/>
      <c r="Q944" s="306"/>
      <c r="R944" s="306"/>
      <c r="S944" s="306"/>
      <c r="T944" s="306"/>
      <c r="U944" s="306"/>
      <c r="V944" s="306"/>
      <c r="W944" s="306"/>
      <c r="X944" s="306"/>
      <c r="Y944" s="306"/>
      <c r="Z944" s="306"/>
      <c r="AA944" s="307"/>
      <c r="AB944" s="307"/>
      <c r="AC944" s="307"/>
      <c r="AF944" s="308"/>
      <c r="AG944" s="308"/>
      <c r="AH944" s="308"/>
      <c r="AI944" s="308"/>
      <c r="AJ944" s="308"/>
      <c r="AK944" s="308"/>
      <c r="AL944" s="308"/>
      <c r="AM944" s="306"/>
      <c r="AN944" s="306"/>
      <c r="AO944" s="306"/>
      <c r="AP944" s="306"/>
      <c r="AQ944" s="306"/>
      <c r="AR944" s="306"/>
      <c r="AS944" s="306"/>
      <c r="AT944" s="306"/>
      <c r="AU944" s="306"/>
      <c r="AV944" s="306"/>
      <c r="AW944" s="306"/>
      <c r="AX944" s="306"/>
      <c r="AY944" s="306"/>
      <c r="AZ944" s="306"/>
      <c r="BA944" s="306"/>
      <c r="BB944" s="306"/>
      <c r="BC944" s="306"/>
      <c r="BD944" s="306"/>
      <c r="BE944" s="306"/>
      <c r="BF944" s="306"/>
      <c r="BG944" s="306"/>
      <c r="BH944" s="307"/>
      <c r="BI944" s="307"/>
      <c r="BJ944" s="307"/>
      <c r="BK944" s="307"/>
      <c r="BO944" s="321" t="s">
        <v>606</v>
      </c>
      <c r="BP944" s="321"/>
      <c r="BQ944" s="321"/>
      <c r="BR944" s="321"/>
      <c r="BS944" s="321"/>
      <c r="BT944" s="321"/>
    </row>
    <row r="945" spans="1:72" s="250" customFormat="1" ht="6.75" customHeight="1">
      <c r="A945" s="268"/>
      <c r="B945" s="308" t="s">
        <v>607</v>
      </c>
      <c r="C945" s="308"/>
      <c r="D945" s="308"/>
      <c r="E945" s="308"/>
      <c r="F945" s="308"/>
      <c r="G945" s="308"/>
      <c r="H945" s="306">
        <v>0</v>
      </c>
      <c r="I945" s="306"/>
      <c r="J945" s="306"/>
      <c r="K945" s="306"/>
      <c r="L945" s="306"/>
      <c r="M945" s="306">
        <v>0</v>
      </c>
      <c r="N945" s="306"/>
      <c r="O945" s="306"/>
      <c r="P945" s="306"/>
      <c r="Q945" s="306">
        <v>0</v>
      </c>
      <c r="R945" s="306"/>
      <c r="S945" s="306"/>
      <c r="T945" s="306"/>
      <c r="U945" s="306">
        <v>0</v>
      </c>
      <c r="V945" s="306"/>
      <c r="W945" s="306"/>
      <c r="X945" s="306"/>
      <c r="Y945" s="306"/>
      <c r="Z945" s="306"/>
      <c r="AA945" s="307">
        <v>0</v>
      </c>
      <c r="AB945" s="307"/>
      <c r="AC945" s="307"/>
      <c r="AF945" s="308" t="s">
        <v>607</v>
      </c>
      <c r="AG945" s="308"/>
      <c r="AH945" s="308"/>
      <c r="AI945" s="308"/>
      <c r="AJ945" s="308"/>
      <c r="AK945" s="308"/>
      <c r="AL945" s="308"/>
      <c r="AM945" s="306">
        <v>0</v>
      </c>
      <c r="AN945" s="306"/>
      <c r="AO945" s="306"/>
      <c r="AP945" s="306"/>
      <c r="AQ945" s="306"/>
      <c r="AR945" s="306"/>
      <c r="AS945" s="306">
        <v>0</v>
      </c>
      <c r="AT945" s="306"/>
      <c r="AU945" s="306"/>
      <c r="AV945" s="306"/>
      <c r="AW945" s="306">
        <v>0</v>
      </c>
      <c r="AX945" s="306"/>
      <c r="AY945" s="306"/>
      <c r="AZ945" s="306"/>
      <c r="BA945" s="306">
        <v>0</v>
      </c>
      <c r="BB945" s="306"/>
      <c r="BC945" s="306"/>
      <c r="BD945" s="306"/>
      <c r="BE945" s="306"/>
      <c r="BF945" s="306"/>
      <c r="BG945" s="306"/>
      <c r="BH945" s="307">
        <v>0</v>
      </c>
      <c r="BI945" s="307"/>
      <c r="BJ945" s="307"/>
      <c r="BK945" s="307"/>
      <c r="BO945" s="321"/>
      <c r="BP945" s="321"/>
      <c r="BQ945" s="321"/>
      <c r="BR945" s="321"/>
      <c r="BS945" s="321"/>
      <c r="BT945" s="321"/>
    </row>
    <row r="946" spans="1:72" s="250" customFormat="1" ht="0.75" customHeight="1">
      <c r="A946" s="268"/>
      <c r="B946" s="308"/>
      <c r="C946" s="308"/>
      <c r="D946" s="308"/>
      <c r="E946" s="308"/>
      <c r="F946" s="308"/>
      <c r="G946" s="308"/>
      <c r="H946" s="306"/>
      <c r="I946" s="306"/>
      <c r="J946" s="306"/>
      <c r="K946" s="306"/>
      <c r="L946" s="306"/>
      <c r="M946" s="306"/>
      <c r="N946" s="306"/>
      <c r="O946" s="306"/>
      <c r="P946" s="306"/>
      <c r="Q946" s="306"/>
      <c r="R946" s="306"/>
      <c r="S946" s="306"/>
      <c r="T946" s="306"/>
      <c r="U946" s="306"/>
      <c r="V946" s="306"/>
      <c r="W946" s="306"/>
      <c r="X946" s="306"/>
      <c r="Y946" s="306"/>
      <c r="Z946" s="306"/>
      <c r="AA946" s="307"/>
      <c r="AB946" s="307"/>
      <c r="AC946" s="307"/>
      <c r="AF946" s="308"/>
      <c r="AG946" s="308"/>
      <c r="AH946" s="308"/>
      <c r="AI946" s="308"/>
      <c r="AJ946" s="308"/>
      <c r="AK946" s="308"/>
      <c r="AL946" s="308"/>
      <c r="AM946" s="306"/>
      <c r="AN946" s="306"/>
      <c r="AO946" s="306"/>
      <c r="AP946" s="306"/>
      <c r="AQ946" s="306"/>
      <c r="AR946" s="306"/>
      <c r="AS946" s="306"/>
      <c r="AT946" s="306"/>
      <c r="AU946" s="306"/>
      <c r="AV946" s="306"/>
      <c r="AW946" s="306"/>
      <c r="AX946" s="306"/>
      <c r="AY946" s="306"/>
      <c r="AZ946" s="306"/>
      <c r="BA946" s="306"/>
      <c r="BB946" s="306"/>
      <c r="BC946" s="306"/>
      <c r="BD946" s="306"/>
      <c r="BE946" s="306"/>
      <c r="BF946" s="306"/>
      <c r="BG946" s="306"/>
      <c r="BH946" s="307"/>
      <c r="BI946" s="307"/>
      <c r="BJ946" s="307"/>
      <c r="BK946" s="307"/>
      <c r="BO946" s="309" t="s">
        <v>548</v>
      </c>
      <c r="BP946" s="309"/>
      <c r="BQ946" s="309"/>
      <c r="BR946" s="315">
        <v>0</v>
      </c>
      <c r="BS946" s="315"/>
      <c r="BT946" s="315"/>
    </row>
    <row r="947" spans="1:72" s="250" customFormat="1" ht="8.25" customHeight="1">
      <c r="A947" s="268"/>
      <c r="B947" s="308" t="s">
        <v>608</v>
      </c>
      <c r="C947" s="308"/>
      <c r="D947" s="308"/>
      <c r="E947" s="308"/>
      <c r="F947" s="308"/>
      <c r="G947" s="308"/>
      <c r="H947" s="306">
        <v>0</v>
      </c>
      <c r="I947" s="306"/>
      <c r="J947" s="306"/>
      <c r="K947" s="306"/>
      <c r="L947" s="306"/>
      <c r="M947" s="306">
        <v>6039.2453109132312</v>
      </c>
      <c r="N947" s="306"/>
      <c r="O947" s="306"/>
      <c r="P947" s="306"/>
      <c r="Q947" s="306">
        <v>0</v>
      </c>
      <c r="R947" s="306"/>
      <c r="S947" s="306"/>
      <c r="T947" s="306"/>
      <c r="U947" s="306">
        <v>6039.2453109132312</v>
      </c>
      <c r="V947" s="306"/>
      <c r="W947" s="306"/>
      <c r="X947" s="306"/>
      <c r="Y947" s="306"/>
      <c r="Z947" s="306"/>
      <c r="AA947" s="307">
        <v>12.128597957078799</v>
      </c>
      <c r="AB947" s="307"/>
      <c r="AC947" s="307"/>
      <c r="AF947" s="308" t="s">
        <v>608</v>
      </c>
      <c r="AG947" s="308"/>
      <c r="AH947" s="308"/>
      <c r="AI947" s="308"/>
      <c r="AJ947" s="308"/>
      <c r="AK947" s="308"/>
      <c r="AL947" s="308"/>
      <c r="AM947" s="306">
        <v>0</v>
      </c>
      <c r="AN947" s="306"/>
      <c r="AO947" s="306"/>
      <c r="AP947" s="306"/>
      <c r="AQ947" s="306"/>
      <c r="AR947" s="306"/>
      <c r="AS947" s="306">
        <v>-7537.7060800356994</v>
      </c>
      <c r="AT947" s="306"/>
      <c r="AU947" s="306"/>
      <c r="AV947" s="306"/>
      <c r="AW947" s="306">
        <v>0</v>
      </c>
      <c r="AX947" s="306"/>
      <c r="AY947" s="306"/>
      <c r="AZ947" s="306"/>
      <c r="BA947" s="306">
        <v>-7537.7060800356994</v>
      </c>
      <c r="BB947" s="306"/>
      <c r="BC947" s="306"/>
      <c r="BD947" s="306"/>
      <c r="BE947" s="306"/>
      <c r="BF947" s="306"/>
      <c r="BG947" s="306"/>
      <c r="BH947" s="307">
        <v>30.191742888738599</v>
      </c>
      <c r="BI947" s="307"/>
      <c r="BJ947" s="307"/>
      <c r="BK947" s="307"/>
      <c r="BO947" s="309"/>
      <c r="BP947" s="309"/>
      <c r="BQ947" s="309"/>
      <c r="BR947" s="315"/>
      <c r="BS947" s="315"/>
      <c r="BT947" s="315"/>
    </row>
    <row r="948" spans="1:72" s="250" customFormat="1" ht="0.75" customHeight="1">
      <c r="A948" s="268"/>
      <c r="B948" s="308" t="s">
        <v>609</v>
      </c>
      <c r="C948" s="308"/>
      <c r="D948" s="308"/>
      <c r="E948" s="308"/>
      <c r="F948" s="308"/>
      <c r="G948" s="308"/>
      <c r="H948" s="306">
        <v>0</v>
      </c>
      <c r="I948" s="306"/>
      <c r="J948" s="306"/>
      <c r="K948" s="306"/>
      <c r="L948" s="306"/>
      <c r="M948" s="306">
        <v>0</v>
      </c>
      <c r="N948" s="306"/>
      <c r="O948" s="306"/>
      <c r="P948" s="306"/>
      <c r="Q948" s="306">
        <v>0</v>
      </c>
      <c r="R948" s="306"/>
      <c r="S948" s="306"/>
      <c r="T948" s="306"/>
      <c r="U948" s="306">
        <v>0</v>
      </c>
      <c r="V948" s="306"/>
      <c r="W948" s="306"/>
      <c r="X948" s="306"/>
      <c r="Y948" s="306"/>
      <c r="Z948" s="306"/>
      <c r="AA948" s="307">
        <v>0</v>
      </c>
      <c r="AB948" s="307"/>
      <c r="AC948" s="307"/>
      <c r="AF948" s="308" t="s">
        <v>609</v>
      </c>
      <c r="AG948" s="308"/>
      <c r="AH948" s="308"/>
      <c r="AI948" s="308"/>
      <c r="AJ948" s="308"/>
      <c r="AK948" s="308"/>
      <c r="AL948" s="308"/>
      <c r="AM948" s="306">
        <v>0</v>
      </c>
      <c r="AN948" s="306"/>
      <c r="AO948" s="306"/>
      <c r="AP948" s="306"/>
      <c r="AQ948" s="306"/>
      <c r="AR948" s="306"/>
      <c r="AS948" s="306">
        <v>0</v>
      </c>
      <c r="AT948" s="306"/>
      <c r="AU948" s="306"/>
      <c r="AV948" s="306"/>
      <c r="AW948" s="306">
        <v>0</v>
      </c>
      <c r="AX948" s="306"/>
      <c r="AY948" s="306"/>
      <c r="AZ948" s="306"/>
      <c r="BA948" s="306">
        <v>0</v>
      </c>
      <c r="BB948" s="306"/>
      <c r="BC948" s="306"/>
      <c r="BD948" s="306"/>
      <c r="BE948" s="306"/>
      <c r="BF948" s="306"/>
      <c r="BG948" s="306"/>
      <c r="BH948" s="307">
        <v>0</v>
      </c>
      <c r="BI948" s="307"/>
      <c r="BJ948" s="307"/>
      <c r="BK948" s="307"/>
      <c r="BO948" s="309"/>
      <c r="BP948" s="309"/>
      <c r="BQ948" s="309"/>
      <c r="BR948" s="315"/>
      <c r="BS948" s="315"/>
      <c r="BT948" s="315"/>
    </row>
    <row r="949" spans="1:72" s="250" customFormat="1" ht="6.75" customHeight="1">
      <c r="A949" s="268"/>
      <c r="B949" s="308"/>
      <c r="C949" s="308"/>
      <c r="D949" s="308"/>
      <c r="E949" s="308"/>
      <c r="F949" s="308"/>
      <c r="G949" s="308"/>
      <c r="H949" s="306"/>
      <c r="I949" s="306"/>
      <c r="J949" s="306"/>
      <c r="K949" s="306"/>
      <c r="L949" s="306"/>
      <c r="M949" s="306"/>
      <c r="N949" s="306"/>
      <c r="O949" s="306"/>
      <c r="P949" s="306"/>
      <c r="Q949" s="306"/>
      <c r="R949" s="306"/>
      <c r="S949" s="306"/>
      <c r="T949" s="306"/>
      <c r="U949" s="306"/>
      <c r="V949" s="306"/>
      <c r="W949" s="306"/>
      <c r="X949" s="306"/>
      <c r="Y949" s="306"/>
      <c r="Z949" s="306"/>
      <c r="AA949" s="307"/>
      <c r="AB949" s="307"/>
      <c r="AC949" s="307"/>
      <c r="AF949" s="308"/>
      <c r="AG949" s="308"/>
      <c r="AH949" s="308"/>
      <c r="AI949" s="308"/>
      <c r="AJ949" s="308"/>
      <c r="AK949" s="308"/>
      <c r="AL949" s="308"/>
      <c r="AM949" s="306"/>
      <c r="AN949" s="306"/>
      <c r="AO949" s="306"/>
      <c r="AP949" s="306"/>
      <c r="AQ949" s="306"/>
      <c r="AR949" s="306"/>
      <c r="AS949" s="306"/>
      <c r="AT949" s="306"/>
      <c r="AU949" s="306"/>
      <c r="AV949" s="306"/>
      <c r="AW949" s="306"/>
      <c r="AX949" s="306"/>
      <c r="AY949" s="306"/>
      <c r="AZ949" s="306"/>
      <c r="BA949" s="306"/>
      <c r="BB949" s="306"/>
      <c r="BC949" s="306"/>
      <c r="BD949" s="306"/>
      <c r="BE949" s="306"/>
      <c r="BF949" s="306"/>
      <c r="BG949" s="306"/>
      <c r="BH949" s="307"/>
      <c r="BI949" s="307"/>
      <c r="BJ949" s="307"/>
      <c r="BK949" s="307"/>
      <c r="BO949" s="309" t="s">
        <v>587</v>
      </c>
      <c r="BP949" s="309"/>
      <c r="BQ949" s="309"/>
      <c r="BR949" s="315">
        <v>0</v>
      </c>
      <c r="BS949" s="315"/>
      <c r="BT949" s="315"/>
    </row>
    <row r="950" spans="1:72" s="250" customFormat="1" ht="3" customHeight="1">
      <c r="A950" s="268"/>
      <c r="B950" s="308" t="s">
        <v>610</v>
      </c>
      <c r="C950" s="308"/>
      <c r="D950" s="308"/>
      <c r="E950" s="308"/>
      <c r="F950" s="308"/>
      <c r="G950" s="308"/>
      <c r="H950" s="306">
        <v>0</v>
      </c>
      <c r="I950" s="306"/>
      <c r="J950" s="306"/>
      <c r="K950" s="306"/>
      <c r="L950" s="306"/>
      <c r="M950" s="306">
        <v>0</v>
      </c>
      <c r="N950" s="306"/>
      <c r="O950" s="306"/>
      <c r="P950" s="306"/>
      <c r="Q950" s="306">
        <v>0</v>
      </c>
      <c r="R950" s="306"/>
      <c r="S950" s="306"/>
      <c r="T950" s="306"/>
      <c r="U950" s="306">
        <v>0</v>
      </c>
      <c r="V950" s="306"/>
      <c r="W950" s="306"/>
      <c r="X950" s="306"/>
      <c r="Y950" s="306"/>
      <c r="Z950" s="306"/>
      <c r="AA950" s="307">
        <v>0</v>
      </c>
      <c r="AB950" s="307"/>
      <c r="AC950" s="307"/>
      <c r="AF950" s="308" t="s">
        <v>610</v>
      </c>
      <c r="AG950" s="308"/>
      <c r="AH950" s="308"/>
      <c r="AI950" s="308"/>
      <c r="AJ950" s="308"/>
      <c r="AK950" s="308"/>
      <c r="AL950" s="308"/>
      <c r="AM950" s="306">
        <v>0</v>
      </c>
      <c r="AN950" s="306"/>
      <c r="AO950" s="306"/>
      <c r="AP950" s="306"/>
      <c r="AQ950" s="306"/>
      <c r="AR950" s="306"/>
      <c r="AS950" s="306">
        <v>0</v>
      </c>
      <c r="AT950" s="306"/>
      <c r="AU950" s="306"/>
      <c r="AV950" s="306"/>
      <c r="AW950" s="306">
        <v>0</v>
      </c>
      <c r="AX950" s="306"/>
      <c r="AY950" s="306"/>
      <c r="AZ950" s="306"/>
      <c r="BA950" s="306">
        <v>0</v>
      </c>
      <c r="BB950" s="306"/>
      <c r="BC950" s="306"/>
      <c r="BD950" s="306"/>
      <c r="BE950" s="306"/>
      <c r="BF950" s="306"/>
      <c r="BG950" s="306"/>
      <c r="BH950" s="307">
        <v>0</v>
      </c>
      <c r="BI950" s="307"/>
      <c r="BJ950" s="307"/>
      <c r="BK950" s="307"/>
      <c r="BO950" s="309"/>
      <c r="BP950" s="309"/>
      <c r="BQ950" s="309"/>
      <c r="BR950" s="315"/>
      <c r="BS950" s="315"/>
      <c r="BT950" s="315"/>
    </row>
    <row r="951" spans="1:72" s="250" customFormat="1" ht="5.25" customHeight="1">
      <c r="A951" s="268"/>
      <c r="B951" s="308"/>
      <c r="C951" s="308"/>
      <c r="D951" s="308"/>
      <c r="E951" s="308"/>
      <c r="F951" s="308"/>
      <c r="G951" s="308"/>
      <c r="H951" s="306"/>
      <c r="I951" s="306"/>
      <c r="J951" s="306"/>
      <c r="K951" s="306"/>
      <c r="L951" s="306"/>
      <c r="M951" s="306"/>
      <c r="N951" s="306"/>
      <c r="O951" s="306"/>
      <c r="P951" s="306"/>
      <c r="Q951" s="306"/>
      <c r="R951" s="306"/>
      <c r="S951" s="306"/>
      <c r="T951" s="306"/>
      <c r="U951" s="306"/>
      <c r="V951" s="306"/>
      <c r="W951" s="306"/>
      <c r="X951" s="306"/>
      <c r="Y951" s="306"/>
      <c r="Z951" s="306"/>
      <c r="AA951" s="307"/>
      <c r="AB951" s="307"/>
      <c r="AC951" s="307"/>
      <c r="AF951" s="308"/>
      <c r="AG951" s="308"/>
      <c r="AH951" s="308"/>
      <c r="AI951" s="308"/>
      <c r="AJ951" s="308"/>
      <c r="AK951" s="308"/>
      <c r="AL951" s="308"/>
      <c r="AM951" s="306"/>
      <c r="AN951" s="306"/>
      <c r="AO951" s="306"/>
      <c r="AP951" s="306"/>
      <c r="AQ951" s="306"/>
      <c r="AR951" s="306"/>
      <c r="AS951" s="306"/>
      <c r="AT951" s="306"/>
      <c r="AU951" s="306"/>
      <c r="AV951" s="306"/>
      <c r="AW951" s="306"/>
      <c r="AX951" s="306"/>
      <c r="AY951" s="306"/>
      <c r="AZ951" s="306"/>
      <c r="BA951" s="306"/>
      <c r="BB951" s="306"/>
      <c r="BC951" s="306"/>
      <c r="BD951" s="306"/>
      <c r="BE951" s="306"/>
      <c r="BF951" s="306"/>
      <c r="BG951" s="306"/>
      <c r="BH951" s="307"/>
      <c r="BI951" s="307"/>
      <c r="BJ951" s="307"/>
      <c r="BK951" s="307"/>
      <c r="BO951" s="309" t="s">
        <v>608</v>
      </c>
      <c r="BP951" s="309"/>
      <c r="BQ951" s="309"/>
      <c r="BR951" s="315">
        <v>4793.5324495918994</v>
      </c>
      <c r="BS951" s="315"/>
      <c r="BT951" s="315"/>
    </row>
    <row r="952" spans="1:72" s="250" customFormat="1" ht="4.5" customHeight="1">
      <c r="A952" s="268"/>
      <c r="B952" s="308" t="s">
        <v>611</v>
      </c>
      <c r="C952" s="308"/>
      <c r="D952" s="308"/>
      <c r="E952" s="308"/>
      <c r="F952" s="308"/>
      <c r="G952" s="308"/>
      <c r="H952" s="306">
        <v>0</v>
      </c>
      <c r="I952" s="306"/>
      <c r="J952" s="306"/>
      <c r="K952" s="306"/>
      <c r="L952" s="306"/>
      <c r="M952" s="306">
        <v>0</v>
      </c>
      <c r="N952" s="306"/>
      <c r="O952" s="306"/>
      <c r="P952" s="306"/>
      <c r="Q952" s="306">
        <v>0</v>
      </c>
      <c r="R952" s="306"/>
      <c r="S952" s="306"/>
      <c r="T952" s="306"/>
      <c r="U952" s="306">
        <v>0</v>
      </c>
      <c r="V952" s="306"/>
      <c r="W952" s="306"/>
      <c r="X952" s="306"/>
      <c r="Y952" s="306"/>
      <c r="Z952" s="306"/>
      <c r="AA952" s="307">
        <v>0</v>
      </c>
      <c r="AB952" s="307"/>
      <c r="AC952" s="307"/>
      <c r="AF952" s="308" t="s">
        <v>611</v>
      </c>
      <c r="AG952" s="308"/>
      <c r="AH952" s="308"/>
      <c r="AI952" s="308"/>
      <c r="AJ952" s="308"/>
      <c r="AK952" s="308"/>
      <c r="AL952" s="308"/>
      <c r="AM952" s="306">
        <v>0</v>
      </c>
      <c r="AN952" s="306"/>
      <c r="AO952" s="306"/>
      <c r="AP952" s="306"/>
      <c r="AQ952" s="306"/>
      <c r="AR952" s="306"/>
      <c r="AS952" s="306">
        <v>0</v>
      </c>
      <c r="AT952" s="306"/>
      <c r="AU952" s="306"/>
      <c r="AV952" s="306"/>
      <c r="AW952" s="306">
        <v>0</v>
      </c>
      <c r="AX952" s="306"/>
      <c r="AY952" s="306"/>
      <c r="AZ952" s="306"/>
      <c r="BA952" s="306">
        <v>0</v>
      </c>
      <c r="BB952" s="306"/>
      <c r="BC952" s="306"/>
      <c r="BD952" s="306"/>
      <c r="BE952" s="306"/>
      <c r="BF952" s="306"/>
      <c r="BG952" s="306"/>
      <c r="BH952" s="307">
        <v>0</v>
      </c>
      <c r="BI952" s="307"/>
      <c r="BJ952" s="307"/>
      <c r="BK952" s="307"/>
      <c r="BO952" s="309"/>
      <c r="BP952" s="309"/>
      <c r="BQ952" s="309"/>
      <c r="BR952" s="315"/>
      <c r="BS952" s="315"/>
      <c r="BT952" s="315"/>
    </row>
    <row r="953" spans="1:72" s="250" customFormat="1" ht="3" customHeight="1">
      <c r="A953" s="268"/>
      <c r="B953" s="308"/>
      <c r="C953" s="308"/>
      <c r="D953" s="308"/>
      <c r="E953" s="308"/>
      <c r="F953" s="308"/>
      <c r="G953" s="308"/>
      <c r="H953" s="306"/>
      <c r="I953" s="306"/>
      <c r="J953" s="306"/>
      <c r="K953" s="306"/>
      <c r="L953" s="306"/>
      <c r="M953" s="306"/>
      <c r="N953" s="306"/>
      <c r="O953" s="306"/>
      <c r="P953" s="306"/>
      <c r="Q953" s="306"/>
      <c r="R953" s="306"/>
      <c r="S953" s="306"/>
      <c r="T953" s="306"/>
      <c r="U953" s="306"/>
      <c r="V953" s="306"/>
      <c r="W953" s="306"/>
      <c r="X953" s="306"/>
      <c r="Y953" s="306"/>
      <c r="Z953" s="306"/>
      <c r="AA953" s="307"/>
      <c r="AB953" s="307"/>
      <c r="AC953" s="307"/>
      <c r="AF953" s="308"/>
      <c r="AG953" s="308"/>
      <c r="AH953" s="308"/>
      <c r="AI953" s="308"/>
      <c r="AJ953" s="308"/>
      <c r="AK953" s="308"/>
      <c r="AL953" s="308"/>
      <c r="AM953" s="306"/>
      <c r="AN953" s="306"/>
      <c r="AO953" s="306"/>
      <c r="AP953" s="306"/>
      <c r="AQ953" s="306"/>
      <c r="AR953" s="306"/>
      <c r="AS953" s="306"/>
      <c r="AT953" s="306"/>
      <c r="AU953" s="306"/>
      <c r="AV953" s="306"/>
      <c r="AW953" s="306"/>
      <c r="AX953" s="306"/>
      <c r="AY953" s="306"/>
      <c r="AZ953" s="306"/>
      <c r="BA953" s="306"/>
      <c r="BB953" s="306"/>
      <c r="BC953" s="306"/>
      <c r="BD953" s="306"/>
      <c r="BE953" s="306"/>
      <c r="BF953" s="306"/>
      <c r="BG953" s="306"/>
      <c r="BH953" s="307"/>
      <c r="BI953" s="307"/>
      <c r="BJ953" s="307"/>
      <c r="BK953" s="307"/>
      <c r="BO953" s="309" t="s">
        <v>612</v>
      </c>
      <c r="BP953" s="309"/>
      <c r="BQ953" s="309"/>
      <c r="BR953" s="315">
        <v>0</v>
      </c>
      <c r="BS953" s="315"/>
      <c r="BT953" s="315"/>
    </row>
    <row r="954" spans="1:72" s="250" customFormat="1" ht="7.5" customHeight="1">
      <c r="A954" s="268"/>
      <c r="B954" s="308" t="s">
        <v>613</v>
      </c>
      <c r="C954" s="308"/>
      <c r="D954" s="308"/>
      <c r="E954" s="308"/>
      <c r="F954" s="308"/>
      <c r="G954" s="308"/>
      <c r="H954" s="306">
        <v>0</v>
      </c>
      <c r="I954" s="306"/>
      <c r="J954" s="306"/>
      <c r="K954" s="306"/>
      <c r="L954" s="306"/>
      <c r="M954" s="306">
        <v>0</v>
      </c>
      <c r="N954" s="306"/>
      <c r="O954" s="306"/>
      <c r="P954" s="306"/>
      <c r="Q954" s="306">
        <v>0</v>
      </c>
      <c r="R954" s="306"/>
      <c r="S954" s="306"/>
      <c r="T954" s="306"/>
      <c r="U954" s="306">
        <v>0</v>
      </c>
      <c r="V954" s="306"/>
      <c r="W954" s="306"/>
      <c r="X954" s="306"/>
      <c r="Y954" s="306"/>
      <c r="Z954" s="306"/>
      <c r="AA954" s="307">
        <v>0</v>
      </c>
      <c r="AB954" s="307"/>
      <c r="AC954" s="307"/>
      <c r="AF954" s="308" t="s">
        <v>613</v>
      </c>
      <c r="AG954" s="308"/>
      <c r="AH954" s="308"/>
      <c r="AI954" s="308"/>
      <c r="AJ954" s="308"/>
      <c r="AK954" s="308"/>
      <c r="AL954" s="308"/>
      <c r="AM954" s="306">
        <v>0</v>
      </c>
      <c r="AN954" s="306"/>
      <c r="AO954" s="306"/>
      <c r="AP954" s="306"/>
      <c r="AQ954" s="306"/>
      <c r="AR954" s="306"/>
      <c r="AS954" s="306">
        <v>0</v>
      </c>
      <c r="AT954" s="306"/>
      <c r="AU954" s="306"/>
      <c r="AV954" s="306"/>
      <c r="AW954" s="306">
        <v>0</v>
      </c>
      <c r="AX954" s="306"/>
      <c r="AY954" s="306"/>
      <c r="AZ954" s="306"/>
      <c r="BA954" s="306">
        <v>0</v>
      </c>
      <c r="BB954" s="306"/>
      <c r="BC954" s="306"/>
      <c r="BD954" s="306"/>
      <c r="BE954" s="306"/>
      <c r="BF954" s="306"/>
      <c r="BG954" s="306"/>
      <c r="BH954" s="307">
        <v>0</v>
      </c>
      <c r="BI954" s="307"/>
      <c r="BJ954" s="307"/>
      <c r="BK954" s="307"/>
      <c r="BO954" s="309"/>
      <c r="BP954" s="309"/>
      <c r="BQ954" s="309"/>
      <c r="BR954" s="315"/>
      <c r="BS954" s="315"/>
      <c r="BT954" s="315"/>
    </row>
    <row r="955" spans="1:72" s="250" customFormat="1" ht="0.75" customHeight="1">
      <c r="A955" s="268"/>
      <c r="B955" s="308"/>
      <c r="C955" s="308"/>
      <c r="D955" s="308"/>
      <c r="E955" s="308"/>
      <c r="F955" s="308"/>
      <c r="G955" s="308"/>
      <c r="H955" s="306"/>
      <c r="I955" s="306"/>
      <c r="J955" s="306"/>
      <c r="K955" s="306"/>
      <c r="L955" s="306"/>
      <c r="M955" s="306"/>
      <c r="N955" s="306"/>
      <c r="O955" s="306"/>
      <c r="P955" s="306"/>
      <c r="Q955" s="306"/>
      <c r="R955" s="306"/>
      <c r="S955" s="306"/>
      <c r="T955" s="306"/>
      <c r="U955" s="306"/>
      <c r="V955" s="306"/>
      <c r="W955" s="306"/>
      <c r="X955" s="306"/>
      <c r="Y955" s="306"/>
      <c r="Z955" s="306"/>
      <c r="AA955" s="307"/>
      <c r="AB955" s="307"/>
      <c r="AC955" s="307"/>
      <c r="AF955" s="308"/>
      <c r="AG955" s="308"/>
      <c r="AH955" s="308"/>
      <c r="AI955" s="308"/>
      <c r="AJ955" s="308"/>
      <c r="AK955" s="308"/>
      <c r="AL955" s="308"/>
      <c r="AM955" s="306"/>
      <c r="AN955" s="306"/>
      <c r="AO955" s="306"/>
      <c r="AP955" s="306"/>
      <c r="AQ955" s="306"/>
      <c r="AR955" s="306"/>
      <c r="AS955" s="306"/>
      <c r="AT955" s="306"/>
      <c r="AU955" s="306"/>
      <c r="AV955" s="306"/>
      <c r="AW955" s="306"/>
      <c r="AX955" s="306"/>
      <c r="AY955" s="306"/>
      <c r="AZ955" s="306"/>
      <c r="BA955" s="306"/>
      <c r="BB955" s="306"/>
      <c r="BC955" s="306"/>
      <c r="BD955" s="306"/>
      <c r="BE955" s="306"/>
      <c r="BF955" s="306"/>
      <c r="BG955" s="306"/>
      <c r="BH955" s="307"/>
      <c r="BI955" s="307"/>
      <c r="BJ955" s="307"/>
      <c r="BK955" s="307"/>
      <c r="BO955" s="309" t="s">
        <v>590</v>
      </c>
      <c r="BP955" s="309"/>
      <c r="BQ955" s="309"/>
      <c r="BR955" s="315">
        <v>0</v>
      </c>
      <c r="BS955" s="315"/>
      <c r="BT955" s="315"/>
    </row>
    <row r="956" spans="1:72" s="250" customFormat="1" ht="7.5" customHeight="1">
      <c r="A956" s="268"/>
      <c r="B956" s="308" t="s">
        <v>614</v>
      </c>
      <c r="C956" s="308"/>
      <c r="D956" s="308"/>
      <c r="E956" s="308"/>
      <c r="F956" s="308"/>
      <c r="G956" s="308"/>
      <c r="H956" s="306">
        <v>0</v>
      </c>
      <c r="I956" s="306"/>
      <c r="J956" s="306"/>
      <c r="K956" s="306"/>
      <c r="L956" s="306"/>
      <c r="M956" s="306">
        <v>0</v>
      </c>
      <c r="N956" s="306"/>
      <c r="O956" s="306"/>
      <c r="P956" s="306"/>
      <c r="Q956" s="306">
        <v>0</v>
      </c>
      <c r="R956" s="306"/>
      <c r="S956" s="306"/>
      <c r="T956" s="306"/>
      <c r="U956" s="306">
        <v>0</v>
      </c>
      <c r="V956" s="306"/>
      <c r="W956" s="306"/>
      <c r="X956" s="306"/>
      <c r="Y956" s="306"/>
      <c r="Z956" s="306"/>
      <c r="AA956" s="307">
        <v>0</v>
      </c>
      <c r="AB956" s="307"/>
      <c r="AC956" s="307"/>
      <c r="AF956" s="308" t="s">
        <v>614</v>
      </c>
      <c r="AG956" s="308"/>
      <c r="AH956" s="308"/>
      <c r="AI956" s="308"/>
      <c r="AJ956" s="308"/>
      <c r="AK956" s="308"/>
      <c r="AL956" s="308"/>
      <c r="AM956" s="306">
        <v>0</v>
      </c>
      <c r="AN956" s="306"/>
      <c r="AO956" s="306"/>
      <c r="AP956" s="306"/>
      <c r="AQ956" s="306"/>
      <c r="AR956" s="306"/>
      <c r="AS956" s="306">
        <v>0</v>
      </c>
      <c r="AT956" s="306"/>
      <c r="AU956" s="306"/>
      <c r="AV956" s="306"/>
      <c r="AW956" s="306">
        <v>0</v>
      </c>
      <c r="AX956" s="306"/>
      <c r="AY956" s="306"/>
      <c r="AZ956" s="306"/>
      <c r="BA956" s="306">
        <v>0</v>
      </c>
      <c r="BB956" s="306"/>
      <c r="BC956" s="306"/>
      <c r="BD956" s="306"/>
      <c r="BE956" s="306"/>
      <c r="BF956" s="306"/>
      <c r="BG956" s="306"/>
      <c r="BH956" s="307">
        <v>0</v>
      </c>
      <c r="BI956" s="307"/>
      <c r="BJ956" s="307"/>
      <c r="BK956" s="307"/>
      <c r="BO956" s="309"/>
      <c r="BP956" s="309"/>
      <c r="BQ956" s="309"/>
      <c r="BR956" s="315"/>
      <c r="BS956" s="315"/>
      <c r="BT956" s="315"/>
    </row>
    <row r="957" spans="1:72" s="250" customFormat="1" ht="1.5" customHeight="1">
      <c r="A957" s="268"/>
      <c r="B957" s="308" t="s">
        <v>615</v>
      </c>
      <c r="C957" s="308"/>
      <c r="D957" s="308"/>
      <c r="E957" s="308"/>
      <c r="F957" s="308"/>
      <c r="G957" s="308"/>
      <c r="H957" s="306">
        <v>0</v>
      </c>
      <c r="I957" s="306"/>
      <c r="J957" s="306"/>
      <c r="K957" s="306"/>
      <c r="L957" s="306"/>
      <c r="M957" s="306">
        <v>-66.49186521128</v>
      </c>
      <c r="N957" s="306"/>
      <c r="O957" s="306"/>
      <c r="P957" s="306"/>
      <c r="Q957" s="306">
        <v>0</v>
      </c>
      <c r="R957" s="306"/>
      <c r="S957" s="306"/>
      <c r="T957" s="306"/>
      <c r="U957" s="306">
        <v>-66.49186521128</v>
      </c>
      <c r="V957" s="306"/>
      <c r="W957" s="306"/>
      <c r="X957" s="306"/>
      <c r="Y957" s="306"/>
      <c r="Z957" s="306"/>
      <c r="AA957" s="307">
        <v>-0.133535410311382</v>
      </c>
      <c r="AB957" s="307"/>
      <c r="AC957" s="307"/>
      <c r="AF957" s="308" t="s">
        <v>615</v>
      </c>
      <c r="AG957" s="308"/>
      <c r="AH957" s="308"/>
      <c r="AI957" s="308"/>
      <c r="AJ957" s="308"/>
      <c r="AK957" s="308"/>
      <c r="AL957" s="308"/>
      <c r="AM957" s="306">
        <v>0</v>
      </c>
      <c r="AN957" s="306"/>
      <c r="AO957" s="306"/>
      <c r="AP957" s="306"/>
      <c r="AQ957" s="306"/>
      <c r="AR957" s="306"/>
      <c r="AS957" s="306">
        <v>-13.059120469499998</v>
      </c>
      <c r="AT957" s="306"/>
      <c r="AU957" s="306"/>
      <c r="AV957" s="306"/>
      <c r="AW957" s="306">
        <v>0</v>
      </c>
      <c r="AX957" s="306"/>
      <c r="AY957" s="306"/>
      <c r="AZ957" s="306"/>
      <c r="BA957" s="306">
        <v>-13.059120469499998</v>
      </c>
      <c r="BB957" s="306"/>
      <c r="BC957" s="306"/>
      <c r="BD957" s="306"/>
      <c r="BE957" s="306"/>
      <c r="BF957" s="306"/>
      <c r="BG957" s="306"/>
      <c r="BH957" s="307">
        <v>5.2307373540670103E-2</v>
      </c>
      <c r="BI957" s="307"/>
      <c r="BJ957" s="307"/>
      <c r="BK957" s="307"/>
      <c r="BO957" s="309"/>
      <c r="BP957" s="309"/>
      <c r="BQ957" s="309"/>
      <c r="BR957" s="315"/>
      <c r="BS957" s="315"/>
      <c r="BT957" s="315"/>
    </row>
    <row r="958" spans="1:72" s="250" customFormat="1" ht="6.75" customHeight="1">
      <c r="A958" s="268"/>
      <c r="B958" s="308"/>
      <c r="C958" s="308"/>
      <c r="D958" s="308"/>
      <c r="E958" s="308"/>
      <c r="F958" s="308"/>
      <c r="G958" s="308"/>
      <c r="H958" s="306"/>
      <c r="I958" s="306"/>
      <c r="J958" s="306"/>
      <c r="K958" s="306"/>
      <c r="L958" s="306"/>
      <c r="M958" s="306"/>
      <c r="N958" s="306"/>
      <c r="O958" s="306"/>
      <c r="P958" s="306"/>
      <c r="Q958" s="306"/>
      <c r="R958" s="306"/>
      <c r="S958" s="306"/>
      <c r="T958" s="306"/>
      <c r="U958" s="306"/>
      <c r="V958" s="306"/>
      <c r="W958" s="306"/>
      <c r="X958" s="306"/>
      <c r="Y958" s="306"/>
      <c r="Z958" s="306"/>
      <c r="AA958" s="307"/>
      <c r="AB958" s="307"/>
      <c r="AC958" s="307"/>
      <c r="AF958" s="308"/>
      <c r="AG958" s="308"/>
      <c r="AH958" s="308"/>
      <c r="AI958" s="308"/>
      <c r="AJ958" s="308"/>
      <c r="AK958" s="308"/>
      <c r="AL958" s="308"/>
      <c r="AM958" s="306"/>
      <c r="AN958" s="306"/>
      <c r="AO958" s="306"/>
      <c r="AP958" s="306"/>
      <c r="AQ958" s="306"/>
      <c r="AR958" s="306"/>
      <c r="AS958" s="306"/>
      <c r="AT958" s="306"/>
      <c r="AU958" s="306"/>
      <c r="AV958" s="306"/>
      <c r="AW958" s="306"/>
      <c r="AX958" s="306"/>
      <c r="AY958" s="306"/>
      <c r="AZ958" s="306"/>
      <c r="BA958" s="306"/>
      <c r="BB958" s="306"/>
      <c r="BC958" s="306"/>
      <c r="BD958" s="306"/>
      <c r="BE958" s="306"/>
      <c r="BF958" s="306"/>
      <c r="BG958" s="306"/>
      <c r="BH958" s="307"/>
      <c r="BI958" s="307"/>
      <c r="BJ958" s="307"/>
      <c r="BK958" s="307"/>
      <c r="BO958" s="309" t="s">
        <v>549</v>
      </c>
      <c r="BP958" s="309"/>
      <c r="BQ958" s="309"/>
      <c r="BR958" s="315">
        <v>628.65999144806869</v>
      </c>
      <c r="BS958" s="315"/>
      <c r="BT958" s="315"/>
    </row>
    <row r="959" spans="1:72" s="250" customFormat="1" ht="3" customHeight="1">
      <c r="A959" s="268"/>
      <c r="B959" s="323" t="s">
        <v>616</v>
      </c>
      <c r="C959" s="323"/>
      <c r="D959" s="323"/>
      <c r="E959" s="323"/>
      <c r="F959" s="323"/>
      <c r="G959" s="323"/>
      <c r="H959" s="306">
        <v>16575.415422106387</v>
      </c>
      <c r="I959" s="306"/>
      <c r="J959" s="306"/>
      <c r="K959" s="306"/>
      <c r="L959" s="306"/>
      <c r="M959" s="306">
        <v>23175.157559148571</v>
      </c>
      <c r="N959" s="306"/>
      <c r="O959" s="306"/>
      <c r="P959" s="306"/>
      <c r="Q959" s="306">
        <v>6760.4566867129461</v>
      </c>
      <c r="R959" s="306"/>
      <c r="S959" s="306"/>
      <c r="T959" s="306"/>
      <c r="U959" s="306">
        <v>46510.981324740053</v>
      </c>
      <c r="V959" s="306"/>
      <c r="W959" s="306"/>
      <c r="X959" s="306"/>
      <c r="Y959" s="306"/>
      <c r="Z959" s="306"/>
      <c r="AA959" s="310">
        <v>100</v>
      </c>
      <c r="AB959" s="310"/>
      <c r="AC959" s="310"/>
      <c r="AF959" s="323" t="s">
        <v>616</v>
      </c>
      <c r="AG959" s="323"/>
      <c r="AH959" s="323"/>
      <c r="AI959" s="323"/>
      <c r="AJ959" s="323"/>
      <c r="AK959" s="323"/>
      <c r="AL959" s="323"/>
      <c r="AM959" s="306">
        <v>-15876.581395600399</v>
      </c>
      <c r="AN959" s="306"/>
      <c r="AO959" s="306"/>
      <c r="AP959" s="306"/>
      <c r="AQ959" s="306"/>
      <c r="AR959" s="306"/>
      <c r="AS959" s="306">
        <v>-8863.8583391441389</v>
      </c>
      <c r="AT959" s="306"/>
      <c r="AU959" s="306"/>
      <c r="AV959" s="306"/>
      <c r="AW959" s="306">
        <v>0</v>
      </c>
      <c r="AX959" s="306"/>
      <c r="AY959" s="306"/>
      <c r="AZ959" s="306"/>
      <c r="BA959" s="306">
        <v>-24966.117748860517</v>
      </c>
      <c r="BB959" s="306"/>
      <c r="BC959" s="306"/>
      <c r="BD959" s="306"/>
      <c r="BE959" s="306"/>
      <c r="BF959" s="306"/>
      <c r="BG959" s="306"/>
      <c r="BH959" s="310">
        <v>100</v>
      </c>
      <c r="BI959" s="310"/>
      <c r="BJ959" s="310"/>
      <c r="BK959" s="310"/>
      <c r="BO959" s="309"/>
      <c r="BP959" s="309"/>
      <c r="BQ959" s="309"/>
      <c r="BR959" s="315"/>
      <c r="BS959" s="315"/>
      <c r="BT959" s="315"/>
    </row>
    <row r="960" spans="1:72" s="250" customFormat="1" ht="6" customHeight="1">
      <c r="A960" s="268"/>
      <c r="B960" s="323"/>
      <c r="C960" s="323"/>
      <c r="D960" s="323"/>
      <c r="E960" s="323"/>
      <c r="F960" s="323"/>
      <c r="G960" s="323"/>
      <c r="H960" s="306"/>
      <c r="I960" s="306"/>
      <c r="J960" s="306"/>
      <c r="K960" s="306"/>
      <c r="L960" s="306"/>
      <c r="M960" s="306"/>
      <c r="N960" s="306"/>
      <c r="O960" s="306"/>
      <c r="P960" s="306"/>
      <c r="Q960" s="306"/>
      <c r="R960" s="306"/>
      <c r="S960" s="306"/>
      <c r="T960" s="306"/>
      <c r="U960" s="306"/>
      <c r="V960" s="306"/>
      <c r="W960" s="306"/>
      <c r="X960" s="306"/>
      <c r="Y960" s="306"/>
      <c r="Z960" s="306"/>
      <c r="AA960" s="310"/>
      <c r="AB960" s="310"/>
      <c r="AC960" s="310"/>
      <c r="AF960" s="323"/>
      <c r="AG960" s="323"/>
      <c r="AH960" s="323"/>
      <c r="AI960" s="323"/>
      <c r="AJ960" s="323"/>
      <c r="AK960" s="323"/>
      <c r="AL960" s="323"/>
      <c r="AM960" s="306"/>
      <c r="AN960" s="306"/>
      <c r="AO960" s="306"/>
      <c r="AP960" s="306"/>
      <c r="AQ960" s="306"/>
      <c r="AR960" s="306"/>
      <c r="AS960" s="306"/>
      <c r="AT960" s="306"/>
      <c r="AU960" s="306"/>
      <c r="AV960" s="306"/>
      <c r="AW960" s="306"/>
      <c r="AX960" s="306"/>
      <c r="AY960" s="306"/>
      <c r="AZ960" s="306"/>
      <c r="BA960" s="306"/>
      <c r="BB960" s="306"/>
      <c r="BC960" s="306"/>
      <c r="BD960" s="306"/>
      <c r="BE960" s="306"/>
      <c r="BF960" s="306"/>
      <c r="BG960" s="306"/>
      <c r="BH960" s="310"/>
      <c r="BI960" s="310"/>
      <c r="BJ960" s="310"/>
      <c r="BK960" s="310"/>
      <c r="BO960" s="309" t="s">
        <v>592</v>
      </c>
      <c r="BP960" s="309"/>
      <c r="BQ960" s="309"/>
      <c r="BR960" s="315">
        <v>0</v>
      </c>
      <c r="BS960" s="315"/>
      <c r="BT960" s="315"/>
    </row>
    <row r="961" spans="1:72" s="250" customFormat="1" ht="3.75" customHeight="1">
      <c r="A961" s="268"/>
      <c r="B961" s="308" t="s">
        <v>617</v>
      </c>
      <c r="C961" s="308"/>
      <c r="D961" s="308"/>
      <c r="E961" s="308"/>
      <c r="F961" s="308"/>
      <c r="G961" s="308"/>
      <c r="H961" s="306">
        <v>3282.4517850486677</v>
      </c>
      <c r="I961" s="306"/>
      <c r="J961" s="306"/>
      <c r="K961" s="306"/>
      <c r="L961" s="306"/>
      <c r="M961" s="306">
        <v>0</v>
      </c>
      <c r="N961" s="306"/>
      <c r="O961" s="306"/>
      <c r="P961" s="306"/>
      <c r="Q961" s="306">
        <v>0</v>
      </c>
      <c r="R961" s="306"/>
      <c r="S961" s="306"/>
      <c r="T961" s="306"/>
      <c r="U961" s="306">
        <v>3282.4517850486677</v>
      </c>
      <c r="V961" s="306"/>
      <c r="W961" s="306"/>
      <c r="X961" s="306"/>
      <c r="Y961" s="306"/>
      <c r="Z961" s="306"/>
      <c r="AA961" s="349" t="s">
        <v>0</v>
      </c>
      <c r="AB961" s="349"/>
      <c r="AC961" s="349"/>
      <c r="AF961" s="308" t="s">
        <v>617</v>
      </c>
      <c r="AG961" s="308"/>
      <c r="AH961" s="308"/>
      <c r="AI961" s="308"/>
      <c r="AJ961" s="308"/>
      <c r="AK961" s="308"/>
      <c r="AL961" s="308"/>
      <c r="AM961" s="306">
        <v>0</v>
      </c>
      <c r="AN961" s="306"/>
      <c r="AO961" s="306"/>
      <c r="AP961" s="306"/>
      <c r="AQ961" s="306"/>
      <c r="AR961" s="306"/>
      <c r="AS961" s="306">
        <v>0</v>
      </c>
      <c r="AT961" s="306"/>
      <c r="AU961" s="306"/>
      <c r="AV961" s="306"/>
      <c r="AW961" s="306">
        <v>0</v>
      </c>
      <c r="AX961" s="306"/>
      <c r="AY961" s="306"/>
      <c r="AZ961" s="306"/>
      <c r="BA961" s="306">
        <v>0</v>
      </c>
      <c r="BB961" s="306"/>
      <c r="BC961" s="306"/>
      <c r="BD961" s="306"/>
      <c r="BE961" s="306"/>
      <c r="BF961" s="306"/>
      <c r="BG961" s="306"/>
      <c r="BH961" s="349" t="s">
        <v>0</v>
      </c>
      <c r="BI961" s="349"/>
      <c r="BJ961" s="349"/>
      <c r="BK961" s="349"/>
      <c r="BO961" s="309"/>
      <c r="BP961" s="309"/>
      <c r="BQ961" s="309"/>
      <c r="BR961" s="315"/>
      <c r="BS961" s="315"/>
      <c r="BT961" s="315"/>
    </row>
    <row r="962" spans="1:72" s="250" customFormat="1" ht="3.75" customHeight="1">
      <c r="A962" s="268"/>
      <c r="B962" s="308"/>
      <c r="C962" s="308"/>
      <c r="D962" s="308"/>
      <c r="E962" s="308"/>
      <c r="F962" s="308"/>
      <c r="G962" s="308"/>
      <c r="H962" s="306"/>
      <c r="I962" s="306"/>
      <c r="J962" s="306"/>
      <c r="K962" s="306"/>
      <c r="L962" s="306"/>
      <c r="M962" s="306"/>
      <c r="N962" s="306"/>
      <c r="O962" s="306"/>
      <c r="P962" s="306"/>
      <c r="Q962" s="306"/>
      <c r="R962" s="306"/>
      <c r="S962" s="306"/>
      <c r="T962" s="306"/>
      <c r="U962" s="306"/>
      <c r="V962" s="306"/>
      <c r="W962" s="306"/>
      <c r="X962" s="306"/>
      <c r="Y962" s="306"/>
      <c r="Z962" s="306"/>
      <c r="AA962" s="349"/>
      <c r="AB962" s="349"/>
      <c r="AC962" s="349"/>
      <c r="AF962" s="308"/>
      <c r="AG962" s="308"/>
      <c r="AH962" s="308"/>
      <c r="AI962" s="308"/>
      <c r="AJ962" s="308"/>
      <c r="AK962" s="308"/>
      <c r="AL962" s="308"/>
      <c r="AM962" s="306"/>
      <c r="AN962" s="306"/>
      <c r="AO962" s="306"/>
      <c r="AP962" s="306"/>
      <c r="AQ962" s="306"/>
      <c r="AR962" s="306"/>
      <c r="AS962" s="306"/>
      <c r="AT962" s="306"/>
      <c r="AU962" s="306"/>
      <c r="AV962" s="306"/>
      <c r="AW962" s="306"/>
      <c r="AX962" s="306"/>
      <c r="AY962" s="306"/>
      <c r="AZ962" s="306"/>
      <c r="BA962" s="306"/>
      <c r="BB962" s="306"/>
      <c r="BC962" s="306"/>
      <c r="BD962" s="306"/>
      <c r="BE962" s="306"/>
      <c r="BF962" s="306"/>
      <c r="BG962" s="306"/>
      <c r="BH962" s="349"/>
      <c r="BI962" s="349"/>
      <c r="BJ962" s="349"/>
      <c r="BK962" s="349"/>
      <c r="BO962" s="309" t="s">
        <v>594</v>
      </c>
      <c r="BP962" s="309"/>
      <c r="BQ962" s="309"/>
      <c r="BR962" s="315">
        <v>628.65999144806869</v>
      </c>
      <c r="BS962" s="315"/>
      <c r="BT962" s="315"/>
    </row>
    <row r="963" spans="1:72" s="250" customFormat="1" ht="6" customHeight="1">
      <c r="A963" s="268"/>
      <c r="BO963" s="309"/>
      <c r="BP963" s="309"/>
      <c r="BQ963" s="309"/>
      <c r="BR963" s="315"/>
      <c r="BS963" s="315"/>
      <c r="BT963" s="315"/>
    </row>
    <row r="964" spans="1:72" s="250" customFormat="1" ht="10.5" customHeight="1">
      <c r="A964" s="268"/>
      <c r="BO964" s="309" t="s">
        <v>595</v>
      </c>
      <c r="BP964" s="309"/>
      <c r="BQ964" s="309"/>
      <c r="BR964" s="315">
        <v>3049.9999651104122</v>
      </c>
      <c r="BS964" s="315"/>
      <c r="BT964" s="315"/>
    </row>
    <row r="965" spans="1:72" s="250" customFormat="1" ht="9.75" customHeight="1">
      <c r="A965" s="268"/>
      <c r="BO965" s="309" t="s">
        <v>596</v>
      </c>
      <c r="BP965" s="309"/>
      <c r="BQ965" s="309"/>
      <c r="BR965" s="315">
        <v>0</v>
      </c>
      <c r="BS965" s="315"/>
      <c r="BT965" s="315"/>
    </row>
    <row r="966" spans="1:72" s="250" customFormat="1" ht="4.5" customHeight="1">
      <c r="A966" s="268"/>
      <c r="BO966" s="309" t="s">
        <v>618</v>
      </c>
      <c r="BP966" s="309"/>
      <c r="BQ966" s="309"/>
      <c r="BR966" s="315">
        <v>0</v>
      </c>
      <c r="BS966" s="315"/>
      <c r="BT966" s="315"/>
    </row>
    <row r="967" spans="1:72" s="250" customFormat="1" ht="5.25" customHeight="1">
      <c r="A967" s="268"/>
      <c r="B967" s="327" t="s">
        <v>619</v>
      </c>
      <c r="C967" s="327"/>
      <c r="D967" s="327"/>
      <c r="E967" s="327"/>
      <c r="F967" s="327"/>
      <c r="G967" s="327"/>
      <c r="H967" s="327"/>
      <c r="I967" s="327"/>
      <c r="J967" s="327"/>
      <c r="K967" s="327"/>
      <c r="L967" s="327"/>
      <c r="M967" s="327"/>
      <c r="N967" s="327"/>
      <c r="O967" s="327"/>
      <c r="P967" s="327"/>
      <c r="Q967" s="327"/>
      <c r="R967" s="327"/>
      <c r="S967" s="327"/>
      <c r="T967" s="327"/>
      <c r="U967" s="327"/>
      <c r="V967" s="327"/>
      <c r="W967" s="327"/>
      <c r="X967" s="327"/>
      <c r="Y967" s="327"/>
      <c r="Z967" s="327"/>
      <c r="AA967" s="327"/>
      <c r="AB967" s="327"/>
      <c r="AC967" s="327"/>
      <c r="AD967" s="327"/>
      <c r="AF967" s="327" t="s">
        <v>620</v>
      </c>
      <c r="AG967" s="327"/>
      <c r="AH967" s="327"/>
      <c r="AI967" s="327"/>
      <c r="AJ967" s="327"/>
      <c r="AK967" s="327"/>
      <c r="AL967" s="327"/>
      <c r="AM967" s="327"/>
      <c r="AN967" s="327"/>
      <c r="AO967" s="327"/>
      <c r="AP967" s="327"/>
      <c r="AQ967" s="327"/>
      <c r="AR967" s="327"/>
      <c r="AS967" s="327"/>
      <c r="AT967" s="327"/>
      <c r="AU967" s="327"/>
      <c r="AV967" s="327"/>
      <c r="AW967" s="327"/>
      <c r="AX967" s="327"/>
      <c r="AY967" s="327"/>
      <c r="AZ967" s="327"/>
      <c r="BA967" s="327"/>
      <c r="BB967" s="327"/>
      <c r="BC967" s="327"/>
      <c r="BD967" s="327"/>
      <c r="BE967" s="327"/>
      <c r="BF967" s="327"/>
      <c r="BG967" s="327"/>
      <c r="BH967" s="327"/>
      <c r="BI967" s="327"/>
      <c r="BJ967" s="327"/>
      <c r="BK967" s="327"/>
      <c r="BL967" s="327"/>
      <c r="BO967" s="309"/>
      <c r="BP967" s="309"/>
      <c r="BQ967" s="309"/>
      <c r="BR967" s="315"/>
      <c r="BS967" s="315"/>
      <c r="BT967" s="315"/>
    </row>
    <row r="968" spans="1:72" s="250" customFormat="1" ht="9" customHeight="1">
      <c r="A968" s="268"/>
      <c r="B968" s="327"/>
      <c r="C968" s="327"/>
      <c r="D968" s="327"/>
      <c r="E968" s="327"/>
      <c r="F968" s="327"/>
      <c r="G968" s="327"/>
      <c r="H968" s="327"/>
      <c r="I968" s="327"/>
      <c r="J968" s="327"/>
      <c r="K968" s="327"/>
      <c r="L968" s="327"/>
      <c r="M968" s="327"/>
      <c r="N968" s="327"/>
      <c r="O968" s="327"/>
      <c r="P968" s="327"/>
      <c r="Q968" s="327"/>
      <c r="R968" s="327"/>
      <c r="S968" s="327"/>
      <c r="T968" s="327"/>
      <c r="U968" s="327"/>
      <c r="V968" s="327"/>
      <c r="W968" s="327"/>
      <c r="X968" s="327"/>
      <c r="Y968" s="327"/>
      <c r="Z968" s="327"/>
      <c r="AA968" s="327"/>
      <c r="AB968" s="327"/>
      <c r="AC968" s="327"/>
      <c r="AD968" s="327"/>
      <c r="AF968" s="327"/>
      <c r="AG968" s="327"/>
      <c r="AH968" s="327"/>
      <c r="AI968" s="327"/>
      <c r="AJ968" s="327"/>
      <c r="AK968" s="327"/>
      <c r="AL968" s="327"/>
      <c r="AM968" s="327"/>
      <c r="AN968" s="327"/>
      <c r="AO968" s="327"/>
      <c r="AP968" s="327"/>
      <c r="AQ968" s="327"/>
      <c r="AR968" s="327"/>
      <c r="AS968" s="327"/>
      <c r="AT968" s="327"/>
      <c r="AU968" s="327"/>
      <c r="AV968" s="327"/>
      <c r="AW968" s="327"/>
      <c r="AX968" s="327"/>
      <c r="AY968" s="327"/>
      <c r="AZ968" s="327"/>
      <c r="BA968" s="327"/>
      <c r="BB968" s="327"/>
      <c r="BC968" s="327"/>
      <c r="BD968" s="327"/>
      <c r="BE968" s="327"/>
      <c r="BF968" s="327"/>
      <c r="BG968" s="327"/>
      <c r="BH968" s="327"/>
      <c r="BI968" s="327"/>
      <c r="BJ968" s="327"/>
      <c r="BK968" s="327"/>
      <c r="BL968" s="327"/>
      <c r="BO968" s="309" t="s">
        <v>599</v>
      </c>
      <c r="BP968" s="309"/>
      <c r="BQ968" s="309"/>
      <c r="BR968" s="315">
        <v>4793.5324495918994</v>
      </c>
      <c r="BS968" s="315"/>
      <c r="BT968" s="315"/>
    </row>
    <row r="969" spans="1:72" s="250" customFormat="1" ht="0.75" customHeight="1">
      <c r="A969" s="268"/>
      <c r="BO969" s="309"/>
      <c r="BP969" s="309"/>
      <c r="BQ969" s="309"/>
      <c r="BR969" s="315"/>
      <c r="BS969" s="315"/>
      <c r="BT969" s="315"/>
    </row>
    <row r="970" spans="1:72" s="250" customFormat="1" ht="2.25" customHeight="1">
      <c r="A970" s="268"/>
      <c r="BO970" s="316" t="s">
        <v>600</v>
      </c>
      <c r="BP970" s="316"/>
      <c r="BQ970" s="316"/>
      <c r="BR970" s="317">
        <v>0</v>
      </c>
      <c r="BS970" s="317"/>
      <c r="BT970" s="317"/>
    </row>
    <row r="971" spans="1:72" s="250" customFormat="1" ht="8.25" customHeight="1">
      <c r="A971" s="268"/>
      <c r="B971" s="328" t="s">
        <v>621</v>
      </c>
      <c r="C971" s="328"/>
      <c r="D971" s="328"/>
      <c r="E971" s="328"/>
      <c r="F971" s="332">
        <v>3.8759129154220027</v>
      </c>
      <c r="G971" s="332"/>
      <c r="H971" s="332"/>
      <c r="I971" s="332"/>
      <c r="O971" s="328" t="s">
        <v>622</v>
      </c>
      <c r="P971" s="328"/>
      <c r="Q971" s="328"/>
      <c r="R971" s="328"/>
      <c r="S971" s="328"/>
      <c r="T971" s="328"/>
      <c r="U971" s="328"/>
      <c r="V971" s="328"/>
      <c r="W971" s="333">
        <v>4.7019380000000002</v>
      </c>
      <c r="X971" s="333"/>
      <c r="Y971" s="333"/>
      <c r="Z971" s="333"/>
      <c r="AA971" s="333"/>
      <c r="AF971" s="328" t="s">
        <v>623</v>
      </c>
      <c r="AG971" s="328"/>
      <c r="AH971" s="328"/>
      <c r="AI971" s="328"/>
      <c r="AJ971" s="328"/>
      <c r="AK971" s="332">
        <v>-24.966103610275731</v>
      </c>
      <c r="AL971" s="332"/>
      <c r="AM971" s="332"/>
      <c r="AN971" s="332"/>
      <c r="AO971" s="332"/>
      <c r="AU971" s="328" t="s">
        <v>622</v>
      </c>
      <c r="AV971" s="328"/>
      <c r="AW971" s="328"/>
      <c r="AX971" s="328"/>
      <c r="AY971" s="328"/>
      <c r="AZ971" s="328"/>
      <c r="BA971" s="328"/>
      <c r="BB971" s="328"/>
      <c r="BC971" s="333">
        <v>4.7019380000000002</v>
      </c>
      <c r="BD971" s="333"/>
      <c r="BE971" s="333"/>
      <c r="BF971" s="333"/>
      <c r="BG971" s="333"/>
      <c r="BH971" s="333"/>
      <c r="BO971" s="316"/>
      <c r="BP971" s="316"/>
      <c r="BQ971" s="316"/>
      <c r="BR971" s="317"/>
      <c r="BS971" s="317"/>
      <c r="BT971" s="317"/>
    </row>
    <row r="972" spans="1:72" s="250" customFormat="1" ht="0.75" customHeight="1">
      <c r="A972" s="268"/>
      <c r="B972" s="328"/>
      <c r="C972" s="328"/>
      <c r="D972" s="328"/>
      <c r="E972" s="328"/>
      <c r="F972" s="332"/>
      <c r="G972" s="332"/>
      <c r="H972" s="332"/>
      <c r="I972" s="332"/>
      <c r="O972" s="328"/>
      <c r="P972" s="328"/>
      <c r="Q972" s="328"/>
      <c r="R972" s="328"/>
      <c r="S972" s="328"/>
      <c r="T972" s="328"/>
      <c r="U972" s="328"/>
      <c r="V972" s="328"/>
      <c r="W972" s="333"/>
      <c r="X972" s="333"/>
      <c r="Y972" s="333"/>
      <c r="Z972" s="333"/>
      <c r="AA972" s="333"/>
      <c r="AF972" s="328"/>
      <c r="AG972" s="328"/>
      <c r="AH972" s="328"/>
      <c r="AI972" s="328"/>
      <c r="AJ972" s="328"/>
      <c r="AK972" s="332"/>
      <c r="AL972" s="332"/>
      <c r="AM972" s="332"/>
      <c r="AN972" s="332"/>
      <c r="AO972" s="332"/>
      <c r="AU972" s="328"/>
      <c r="AV972" s="328"/>
      <c r="AW972" s="328"/>
      <c r="AX972" s="328"/>
      <c r="AY972" s="328"/>
      <c r="AZ972" s="328"/>
      <c r="BA972" s="328"/>
      <c r="BB972" s="328"/>
      <c r="BC972" s="333"/>
      <c r="BD972" s="333"/>
      <c r="BE972" s="333"/>
      <c r="BF972" s="333"/>
      <c r="BG972" s="333"/>
      <c r="BH972" s="333"/>
    </row>
    <row r="973" spans="1:72" s="250" customFormat="1" ht="9.75" customHeight="1">
      <c r="A973" s="268"/>
      <c r="B973" s="328" t="s">
        <v>624</v>
      </c>
      <c r="C973" s="328"/>
      <c r="D973" s="328"/>
      <c r="E973" s="328"/>
      <c r="F973" s="329">
        <v>13.590399999999999</v>
      </c>
      <c r="G973" s="329"/>
      <c r="H973" s="329"/>
      <c r="I973" s="329"/>
      <c r="O973" s="328" t="s">
        <v>625</v>
      </c>
      <c r="P973" s="328"/>
      <c r="Q973" s="328"/>
      <c r="R973" s="328"/>
      <c r="S973" s="328"/>
      <c r="T973" s="328"/>
      <c r="U973" s="328"/>
      <c r="V973" s="328"/>
      <c r="W973" s="339">
        <v>1.0000324887899807</v>
      </c>
      <c r="X973" s="339"/>
      <c r="Y973" s="339"/>
      <c r="Z973" s="339"/>
      <c r="AA973" s="339"/>
      <c r="AF973" s="328" t="s">
        <v>624</v>
      </c>
      <c r="AG973" s="328"/>
      <c r="AH973" s="328"/>
      <c r="AI973" s="328"/>
      <c r="AJ973" s="328"/>
      <c r="AK973" s="329">
        <v>53.162300000000009</v>
      </c>
      <c r="AL973" s="329"/>
      <c r="AM973" s="329"/>
      <c r="AN973" s="329"/>
      <c r="AO973" s="329"/>
      <c r="AU973" s="328" t="s">
        <v>625</v>
      </c>
      <c r="AV973" s="328"/>
      <c r="AW973" s="328"/>
      <c r="AX973" s="328"/>
      <c r="AY973" s="328"/>
      <c r="AZ973" s="328"/>
      <c r="BA973" s="328"/>
      <c r="BB973" s="328"/>
      <c r="BC973" s="339">
        <v>1.0000324887899807</v>
      </c>
      <c r="BD973" s="339"/>
      <c r="BE973" s="339"/>
      <c r="BF973" s="339"/>
      <c r="BG973" s="339"/>
      <c r="BH973" s="339"/>
    </row>
    <row r="974" spans="1:72" s="250" customFormat="1" ht="9" customHeight="1">
      <c r="A974" s="268"/>
      <c r="B974" s="328" t="s">
        <v>544</v>
      </c>
      <c r="C974" s="328"/>
      <c r="D974" s="328"/>
      <c r="E974" s="328"/>
      <c r="F974" s="310">
        <v>2.0732080309516722E-3</v>
      </c>
      <c r="G974" s="310"/>
      <c r="H974" s="310"/>
      <c r="I974" s="310"/>
      <c r="O974" s="328" t="s">
        <v>626</v>
      </c>
      <c r="P974" s="328"/>
      <c r="Q974" s="328"/>
      <c r="R974" s="328"/>
      <c r="S974" s="328"/>
      <c r="T974" s="328"/>
      <c r="U974" s="328"/>
      <c r="V974" s="328"/>
      <c r="W974" s="329">
        <v>47018.300455017095</v>
      </c>
      <c r="X974" s="329"/>
      <c r="Y974" s="329"/>
      <c r="Z974" s="329"/>
      <c r="AA974" s="329"/>
      <c r="AF974" s="328" t="s">
        <v>544</v>
      </c>
      <c r="AG974" s="328"/>
      <c r="AH974" s="328"/>
      <c r="AI974" s="328"/>
      <c r="AJ974" s="328"/>
      <c r="AK974" s="310">
        <v>6.2196149355555046E-4</v>
      </c>
      <c r="AL974" s="310"/>
      <c r="AM974" s="310"/>
      <c r="AN974" s="310"/>
      <c r="AO974" s="310"/>
      <c r="AU974" s="328" t="s">
        <v>626</v>
      </c>
      <c r="AV974" s="328"/>
      <c r="AW974" s="328"/>
      <c r="AX974" s="328"/>
      <c r="AY974" s="328"/>
      <c r="AZ974" s="328"/>
      <c r="BA974" s="328"/>
      <c r="BB974" s="328"/>
      <c r="BC974" s="329">
        <v>47018.300455017095</v>
      </c>
      <c r="BD974" s="329"/>
      <c r="BE974" s="329"/>
      <c r="BF974" s="329"/>
      <c r="BG974" s="329"/>
      <c r="BH974" s="329"/>
    </row>
    <row r="975" spans="1:72" s="250" customFormat="1" ht="9.75" customHeight="1">
      <c r="A975" s="268"/>
      <c r="B975" s="328" t="s">
        <v>336</v>
      </c>
      <c r="C975" s="328"/>
      <c r="D975" s="328"/>
      <c r="E975" s="328"/>
      <c r="F975" s="329">
        <v>494.97572310531336</v>
      </c>
      <c r="G975" s="329"/>
      <c r="H975" s="329"/>
      <c r="I975" s="329"/>
      <c r="AF975" s="328" t="s">
        <v>627</v>
      </c>
      <c r="AG975" s="328"/>
      <c r="AH975" s="328"/>
      <c r="AI975" s="328"/>
      <c r="AJ975" s="328"/>
      <c r="AK975" s="329">
        <v>-23.057471915330961</v>
      </c>
      <c r="AL975" s="329"/>
      <c r="AM975" s="329"/>
      <c r="AN975" s="329"/>
      <c r="AO975" s="329"/>
    </row>
    <row r="976" spans="1:72" s="250" customFormat="1" ht="9" customHeight="1">
      <c r="A976" s="268"/>
      <c r="B976" s="328" t="s">
        <v>545</v>
      </c>
      <c r="C976" s="328"/>
      <c r="D976" s="328"/>
      <c r="E976" s="328"/>
      <c r="F976" s="329">
        <v>1213.1961379900267</v>
      </c>
      <c r="G976" s="329"/>
      <c r="H976" s="329"/>
      <c r="I976" s="329"/>
      <c r="AF976" s="328" t="s">
        <v>628</v>
      </c>
      <c r="AG976" s="328"/>
      <c r="AH976" s="328"/>
      <c r="AI976" s="328"/>
      <c r="AJ976" s="328"/>
      <c r="AK976" s="329">
        <v>-188.34507678378569</v>
      </c>
      <c r="AL976" s="329"/>
      <c r="AM976" s="329"/>
      <c r="AN976" s="329"/>
      <c r="AO976" s="329"/>
    </row>
    <row r="977" spans="1:74" s="250" customFormat="1" ht="9.75" customHeight="1">
      <c r="A977" s="268"/>
      <c r="B977" s="328" t="s">
        <v>629</v>
      </c>
      <c r="C977" s="328"/>
      <c r="D977" s="328"/>
      <c r="E977" s="328"/>
      <c r="F977" s="332">
        <v>26.66986</v>
      </c>
      <c r="G977" s="332"/>
      <c r="H977" s="332"/>
      <c r="AF977" s="328" t="s">
        <v>629</v>
      </c>
      <c r="AG977" s="328"/>
      <c r="AH977" s="328"/>
      <c r="AI977" s="328"/>
      <c r="AJ977" s="328"/>
      <c r="AK977" s="332">
        <v>16.599108000000001</v>
      </c>
      <c r="AL977" s="332"/>
      <c r="AM977" s="332"/>
      <c r="AN977" s="332"/>
    </row>
    <row r="978" spans="1:74" s="250" customFormat="1" ht="0.75" customHeight="1">
      <c r="A978" s="268"/>
    </row>
    <row r="979" spans="1:74" s="250" customFormat="1" ht="17.25" customHeight="1">
      <c r="A979" s="268"/>
      <c r="B979" s="350" t="s">
        <v>645</v>
      </c>
      <c r="C979" s="350"/>
      <c r="D979" s="350"/>
      <c r="E979" s="350"/>
      <c r="F979" s="350"/>
      <c r="G979" s="350"/>
      <c r="H979" s="350"/>
      <c r="I979" s="350"/>
      <c r="J979" s="350"/>
      <c r="K979" s="350"/>
      <c r="L979" s="350"/>
      <c r="M979" s="350"/>
      <c r="N979" s="350"/>
      <c r="O979" s="350"/>
      <c r="P979" s="350"/>
      <c r="Q979" s="350"/>
      <c r="R979" s="350"/>
      <c r="S979" s="350"/>
      <c r="T979" s="350"/>
      <c r="U979" s="350"/>
      <c r="V979" s="350"/>
      <c r="W979" s="350"/>
      <c r="X979" s="350"/>
      <c r="Y979" s="350"/>
      <c r="Z979" s="350"/>
      <c r="AA979" s="350"/>
      <c r="AB979" s="350"/>
      <c r="AC979" s="350"/>
      <c r="AD979" s="350"/>
      <c r="AE979" s="350"/>
      <c r="AF979" s="350"/>
      <c r="AG979" s="350"/>
      <c r="AH979" s="350"/>
      <c r="AI979" s="350"/>
      <c r="AJ979" s="350"/>
      <c r="AK979" s="350"/>
      <c r="AL979" s="350"/>
      <c r="AM979" s="350"/>
      <c r="AN979" s="350"/>
      <c r="AO979" s="350"/>
      <c r="AP979" s="350"/>
      <c r="AQ979" s="350"/>
      <c r="AR979" s="350"/>
      <c r="AS979" s="350"/>
      <c r="AT979" s="350"/>
      <c r="AU979" s="350"/>
      <c r="AV979" s="350"/>
      <c r="AW979" s="350"/>
      <c r="AX979" s="350"/>
      <c r="AY979" s="350"/>
      <c r="AZ979" s="350"/>
      <c r="BA979" s="350"/>
      <c r="BB979" s="350"/>
      <c r="BC979" s="350"/>
      <c r="BD979" s="350"/>
      <c r="BE979" s="350"/>
      <c r="BF979" s="351" t="s">
        <v>671</v>
      </c>
      <c r="BG979" s="351"/>
      <c r="BH979" s="351"/>
      <c r="BI979" s="351"/>
      <c r="BJ979" s="351"/>
      <c r="BK979" s="351"/>
      <c r="BL979" s="351"/>
      <c r="BM979" s="351"/>
      <c r="BN979" s="351"/>
      <c r="BO979" s="351"/>
      <c r="BP979" s="351"/>
      <c r="BQ979" s="351"/>
      <c r="BR979" s="351"/>
      <c r="BS979" s="351"/>
      <c r="BT979" s="351"/>
      <c r="BU979" s="351"/>
      <c r="BV979" s="351"/>
    </row>
    <row r="980" spans="1:74" s="250" customFormat="1" ht="12.75" customHeight="1">
      <c r="A980" s="268"/>
      <c r="B980" s="354" t="s">
        <v>647</v>
      </c>
      <c r="C980" s="354"/>
      <c r="D980" s="355" t="s">
        <v>648</v>
      </c>
      <c r="E980" s="355"/>
      <c r="F980" s="355"/>
      <c r="G980" s="355"/>
      <c r="H980" s="355"/>
      <c r="I980" s="355"/>
      <c r="J980" s="355"/>
      <c r="K980" s="355"/>
      <c r="L980" s="355"/>
      <c r="M980" s="355"/>
      <c r="N980" s="355"/>
      <c r="O980" s="355"/>
      <c r="P980" s="355"/>
      <c r="Q980" s="355"/>
      <c r="R980" s="355"/>
      <c r="S980" s="355"/>
      <c r="T980" s="355"/>
      <c r="U980" s="355"/>
      <c r="V980" s="355"/>
      <c r="W980" s="355"/>
      <c r="X980" s="355"/>
      <c r="Y980" s="355"/>
      <c r="Z980" s="355"/>
      <c r="AA980" s="355"/>
      <c r="AB980" s="355"/>
      <c r="AC980" s="355"/>
      <c r="AD980" s="355"/>
      <c r="AE980" s="355"/>
      <c r="AF980" s="355"/>
      <c r="AG980" s="356" t="s">
        <v>649</v>
      </c>
      <c r="AH980" s="356"/>
      <c r="AI980" s="356"/>
      <c r="AJ980" s="356"/>
      <c r="AK980" s="356"/>
      <c r="AL980" s="356"/>
      <c r="AM980" s="356"/>
      <c r="BK980" s="352">
        <v>212</v>
      </c>
      <c r="BL980" s="352"/>
      <c r="BM980" s="352"/>
      <c r="BN980" s="352"/>
      <c r="BO980" s="352"/>
      <c r="BQ980" s="353" t="s">
        <v>646</v>
      </c>
      <c r="BR980" s="353"/>
      <c r="BS980" s="353"/>
      <c r="BT980" s="353"/>
      <c r="BU980" s="353"/>
      <c r="BV980" s="353"/>
    </row>
    <row r="981" spans="1:74" s="250" customFormat="1" ht="3.75" customHeight="1">
      <c r="A981" s="268"/>
      <c r="B981" s="354"/>
      <c r="C981" s="354"/>
      <c r="D981" s="355"/>
      <c r="E981" s="355"/>
      <c r="F981" s="355"/>
      <c r="G981" s="355"/>
      <c r="H981" s="355"/>
      <c r="I981" s="355"/>
      <c r="J981" s="355"/>
      <c r="K981" s="355"/>
      <c r="L981" s="355"/>
      <c r="M981" s="355"/>
      <c r="N981" s="355"/>
      <c r="O981" s="355"/>
      <c r="P981" s="355"/>
      <c r="Q981" s="355"/>
      <c r="R981" s="355"/>
      <c r="S981" s="355"/>
      <c r="T981" s="355"/>
      <c r="U981" s="355"/>
      <c r="V981" s="355"/>
      <c r="W981" s="355"/>
      <c r="X981" s="355"/>
      <c r="Y981" s="355"/>
      <c r="Z981" s="355"/>
      <c r="AA981" s="355"/>
      <c r="AB981" s="355"/>
      <c r="AC981" s="355"/>
      <c r="AD981" s="355"/>
      <c r="AE981" s="355"/>
      <c r="AF981" s="355"/>
      <c r="AG981" s="356"/>
      <c r="AH981" s="356"/>
      <c r="AI981" s="356"/>
      <c r="AJ981" s="356"/>
      <c r="AK981" s="356"/>
      <c r="AL981" s="356"/>
      <c r="AM981" s="356"/>
      <c r="BQ981" s="353"/>
      <c r="BR981" s="353"/>
      <c r="BS981" s="353"/>
      <c r="BT981" s="353"/>
      <c r="BU981" s="353"/>
      <c r="BV981" s="353"/>
    </row>
    <row r="982" spans="1:74" s="250" customFormat="1" ht="14.4">
      <c r="A982" s="268"/>
    </row>
    <row r="983" spans="1:74" ht="11.25" customHeight="1">
      <c r="B983" s="254"/>
      <c r="C983" s="294"/>
      <c r="D983" s="294"/>
      <c r="E983" s="294"/>
      <c r="F983" s="294"/>
      <c r="G983" s="294"/>
      <c r="H983" s="294"/>
      <c r="I983" s="295"/>
      <c r="J983" s="295"/>
      <c r="K983" s="295"/>
      <c r="L983" s="295"/>
      <c r="M983" s="295"/>
      <c r="N983" s="241"/>
      <c r="O983" s="241"/>
      <c r="P983" s="295"/>
      <c r="Q983" s="295"/>
      <c r="R983" s="295"/>
      <c r="S983" s="295"/>
      <c r="T983" s="241"/>
      <c r="U983" s="295"/>
      <c r="V983" s="295"/>
      <c r="W983" s="295"/>
      <c r="X983" s="241"/>
      <c r="Y983" s="241"/>
      <c r="Z983" s="295"/>
      <c r="AA983" s="295"/>
      <c r="AB983" s="295"/>
      <c r="AC983" s="295"/>
      <c r="AD983" s="295"/>
      <c r="AE983" s="295"/>
      <c r="AF983" s="241"/>
      <c r="AG983" s="241"/>
      <c r="AH983" s="294"/>
      <c r="AI983" s="294"/>
      <c r="AJ983" s="294"/>
      <c r="AK983" s="294"/>
      <c r="AL983" s="294"/>
      <c r="AM983" s="294"/>
      <c r="AN983" s="294"/>
      <c r="AO983" s="295"/>
      <c r="AP983" s="295"/>
      <c r="AQ983" s="295"/>
      <c r="AR983" s="295"/>
      <c r="AS983" s="295"/>
      <c r="AT983" s="295"/>
      <c r="AU983" s="241"/>
      <c r="AV983" s="295"/>
      <c r="AW983" s="295"/>
      <c r="AX983" s="295"/>
      <c r="AY983" s="295"/>
      <c r="AZ983" s="295"/>
      <c r="BA983" s="241"/>
      <c r="BB983" s="256"/>
      <c r="BC983" s="241"/>
      <c r="BD983" s="241"/>
      <c r="BE983" s="241"/>
      <c r="BF983" s="241"/>
      <c r="BG983" s="241"/>
      <c r="BH983" s="241"/>
      <c r="BI983" s="241"/>
      <c r="BJ983" s="241"/>
      <c r="BK983" s="241"/>
      <c r="BL983" s="241"/>
      <c r="BM983" s="241"/>
      <c r="BN983" s="241"/>
      <c r="BO983" s="241"/>
      <c r="BP983" s="241"/>
      <c r="BQ983" s="241"/>
      <c r="BR983" s="241"/>
    </row>
    <row r="984" spans="1:74" ht="9.75" customHeight="1">
      <c r="B984" s="254"/>
      <c r="C984" s="294"/>
      <c r="D984" s="294"/>
      <c r="E984" s="294"/>
      <c r="F984" s="294"/>
      <c r="G984" s="294"/>
      <c r="H984" s="294"/>
      <c r="I984" s="294"/>
      <c r="J984" s="294"/>
      <c r="K984" s="294"/>
      <c r="L984" s="241"/>
      <c r="M984" s="241"/>
      <c r="N984" s="241"/>
      <c r="O984" s="241"/>
      <c r="P984" s="295"/>
      <c r="Q984" s="295"/>
      <c r="R984" s="295"/>
      <c r="S984" s="295"/>
      <c r="T984" s="241"/>
      <c r="U984" s="295"/>
      <c r="V984" s="295"/>
      <c r="W984" s="295"/>
      <c r="X984" s="241"/>
      <c r="Y984" s="241"/>
      <c r="Z984" s="241"/>
      <c r="AA984" s="241"/>
      <c r="AB984" s="241"/>
      <c r="AC984" s="241"/>
      <c r="AD984" s="241"/>
      <c r="AE984" s="241"/>
      <c r="AF984" s="241"/>
      <c r="AG984" s="241"/>
      <c r="AH984" s="294"/>
      <c r="AI984" s="294"/>
      <c r="AJ984" s="294"/>
      <c r="AK984" s="294"/>
      <c r="AL984" s="294"/>
      <c r="AM984" s="294"/>
      <c r="AN984" s="241"/>
      <c r="AO984" s="295"/>
      <c r="AP984" s="295"/>
      <c r="AQ984" s="295"/>
      <c r="AR984" s="295"/>
      <c r="AS984" s="295"/>
      <c r="AT984" s="295"/>
      <c r="AU984" s="241"/>
      <c r="AV984" s="295"/>
      <c r="AW984" s="295"/>
      <c r="AX984" s="295"/>
      <c r="AY984" s="295"/>
      <c r="AZ984" s="295"/>
      <c r="BA984" s="241"/>
      <c r="BB984" s="300"/>
      <c r="BC984" s="241"/>
      <c r="BD984" s="241"/>
      <c r="BE984" s="241"/>
      <c r="BF984" s="241"/>
      <c r="BG984" s="241"/>
      <c r="BH984" s="241"/>
      <c r="BI984" s="241"/>
      <c r="BJ984" s="241"/>
      <c r="BK984" s="241"/>
      <c r="BL984" s="241"/>
      <c r="BM984" s="241"/>
      <c r="BN984" s="241"/>
      <c r="BO984" s="241"/>
      <c r="BP984" s="241"/>
      <c r="BQ984" s="241"/>
      <c r="BR984" s="241"/>
    </row>
    <row r="985" spans="1:74" ht="0.75" customHeight="1">
      <c r="B985" s="254"/>
      <c r="C985" s="294"/>
      <c r="D985" s="294"/>
      <c r="E985" s="294"/>
      <c r="F985" s="294"/>
      <c r="G985" s="294"/>
      <c r="H985" s="294"/>
      <c r="I985" s="294"/>
      <c r="J985" s="294"/>
      <c r="K985" s="294"/>
      <c r="L985" s="241"/>
      <c r="M985" s="241"/>
      <c r="N985" s="241"/>
      <c r="O985" s="241"/>
      <c r="P985" s="295"/>
      <c r="Q985" s="295"/>
      <c r="R985" s="295"/>
      <c r="S985" s="295"/>
      <c r="T985" s="241"/>
      <c r="U985" s="295"/>
      <c r="V985" s="295"/>
      <c r="W985" s="295"/>
      <c r="X985" s="241"/>
      <c r="Y985" s="241"/>
      <c r="Z985" s="241"/>
      <c r="AA985" s="241"/>
      <c r="AB985" s="241"/>
      <c r="AC985" s="241"/>
      <c r="AD985" s="241"/>
      <c r="AE985" s="241"/>
      <c r="AF985" s="241"/>
      <c r="AG985" s="241"/>
      <c r="AH985" s="294"/>
      <c r="AI985" s="294"/>
      <c r="AJ985" s="294"/>
      <c r="AK985" s="294"/>
      <c r="AL985" s="294"/>
      <c r="AM985" s="294"/>
      <c r="AN985" s="241"/>
      <c r="AO985" s="295"/>
      <c r="AP985" s="295"/>
      <c r="AQ985" s="295"/>
      <c r="AR985" s="295"/>
      <c r="AS985" s="295"/>
      <c r="AT985" s="295"/>
      <c r="AU985" s="241"/>
      <c r="AV985" s="295"/>
      <c r="AW985" s="295"/>
      <c r="AX985" s="295"/>
      <c r="AY985" s="295"/>
      <c r="AZ985" s="295"/>
      <c r="BA985" s="241"/>
      <c r="BB985" s="300"/>
      <c r="BC985" s="241"/>
      <c r="BD985" s="241"/>
      <c r="BE985" s="241"/>
      <c r="BF985" s="241"/>
      <c r="BG985" s="241"/>
      <c r="BH985" s="241"/>
      <c r="BI985" s="241"/>
      <c r="BJ985" s="241"/>
      <c r="BK985" s="241"/>
      <c r="BL985" s="241"/>
      <c r="BM985" s="241"/>
      <c r="BN985" s="241"/>
      <c r="BO985" s="241"/>
      <c r="BP985" s="241"/>
      <c r="BQ985" s="241"/>
      <c r="BR985" s="241"/>
    </row>
    <row r="986" spans="1:74">
      <c r="B986" s="254"/>
      <c r="C986" s="294"/>
      <c r="D986" s="294"/>
      <c r="E986" s="294"/>
      <c r="F986" s="294"/>
      <c r="G986" s="294"/>
      <c r="H986" s="295"/>
      <c r="I986" s="295"/>
      <c r="J986" s="295"/>
      <c r="K986" s="295"/>
      <c r="L986" s="295"/>
      <c r="M986" s="241"/>
      <c r="N986" s="241"/>
      <c r="O986" s="241"/>
      <c r="P986" s="295"/>
      <c r="Q986" s="295"/>
      <c r="R986" s="295"/>
      <c r="S986" s="295"/>
      <c r="T986" s="241"/>
      <c r="U986" s="295"/>
      <c r="V986" s="295"/>
      <c r="W986" s="295"/>
      <c r="X986" s="241"/>
      <c r="Y986" s="241"/>
      <c r="Z986" s="295"/>
      <c r="AA986" s="295"/>
      <c r="AB986" s="295"/>
      <c r="AC986" s="295"/>
      <c r="AD986" s="295"/>
      <c r="AE986" s="295"/>
      <c r="AF986" s="241"/>
      <c r="AG986" s="241"/>
      <c r="AH986" s="294"/>
      <c r="AI986" s="294"/>
      <c r="AJ986" s="294"/>
      <c r="AK986" s="294"/>
      <c r="AL986" s="294"/>
      <c r="AM986" s="294"/>
      <c r="AN986" s="241"/>
      <c r="AO986" s="241"/>
      <c r="AP986" s="241"/>
      <c r="AQ986" s="241"/>
      <c r="AR986" s="241"/>
      <c r="AS986" s="241"/>
      <c r="AT986" s="241"/>
      <c r="AU986" s="241"/>
      <c r="AV986" s="295"/>
      <c r="AW986" s="295"/>
      <c r="AX986" s="295"/>
      <c r="AY986" s="295"/>
      <c r="AZ986" s="295"/>
      <c r="BA986" s="241"/>
      <c r="BB986" s="257"/>
      <c r="BC986" s="241"/>
      <c r="BD986" s="241"/>
      <c r="BE986" s="296"/>
      <c r="BF986" s="296"/>
      <c r="BG986" s="296"/>
      <c r="BH986" s="296"/>
      <c r="BI986" s="296"/>
      <c r="BJ986" s="296"/>
      <c r="BK986" s="296"/>
      <c r="BL986" s="296"/>
      <c r="BM986" s="296"/>
      <c r="BN986" s="296"/>
      <c r="BO986" s="296"/>
      <c r="BP986" s="296"/>
      <c r="BQ986" s="241"/>
      <c r="BR986" s="241"/>
    </row>
    <row r="987" spans="1:74" ht="6.75" customHeight="1">
      <c r="B987" s="254"/>
      <c r="C987" s="241"/>
      <c r="D987" s="241"/>
      <c r="E987" s="241"/>
      <c r="F987" s="241"/>
      <c r="G987" s="241"/>
      <c r="H987" s="241"/>
      <c r="I987" s="241"/>
      <c r="J987" s="241"/>
      <c r="K987" s="241"/>
      <c r="L987" s="241"/>
      <c r="M987" s="241"/>
      <c r="N987" s="241"/>
      <c r="O987" s="241"/>
      <c r="P987" s="241"/>
      <c r="Q987" s="241"/>
      <c r="R987" s="241"/>
      <c r="S987" s="241"/>
      <c r="T987" s="241"/>
      <c r="U987" s="241"/>
      <c r="V987" s="241"/>
      <c r="W987" s="241"/>
      <c r="X987" s="241"/>
      <c r="Y987" s="241"/>
      <c r="Z987" s="241"/>
      <c r="AA987" s="241"/>
      <c r="AB987" s="241"/>
      <c r="AC987" s="241"/>
      <c r="AD987" s="241"/>
      <c r="AE987" s="241"/>
      <c r="AF987" s="241"/>
      <c r="AG987" s="241"/>
      <c r="AH987" s="241"/>
      <c r="AI987" s="241"/>
      <c r="AJ987" s="241"/>
      <c r="AK987" s="241"/>
      <c r="AL987" s="241"/>
      <c r="AM987" s="241"/>
      <c r="AN987" s="241"/>
      <c r="AO987" s="241"/>
      <c r="AP987" s="241"/>
      <c r="AQ987" s="241"/>
      <c r="AR987" s="241"/>
      <c r="AS987" s="241"/>
      <c r="AT987" s="241"/>
      <c r="AU987" s="241"/>
      <c r="AV987" s="241"/>
      <c r="AW987" s="241"/>
      <c r="AX987" s="241"/>
      <c r="AY987" s="241"/>
      <c r="AZ987" s="241"/>
      <c r="BA987" s="241"/>
      <c r="BB987" s="241"/>
      <c r="BC987" s="241"/>
      <c r="BD987" s="241"/>
      <c r="BE987" s="241"/>
      <c r="BF987" s="241"/>
      <c r="BG987" s="241"/>
      <c r="BH987" s="241"/>
      <c r="BI987" s="241"/>
      <c r="BJ987" s="241"/>
      <c r="BK987" s="241"/>
      <c r="BL987" s="241"/>
      <c r="BM987" s="241"/>
      <c r="BN987" s="241"/>
      <c r="BO987" s="241"/>
      <c r="BP987" s="241"/>
      <c r="BQ987" s="241"/>
      <c r="BR987" s="241"/>
    </row>
    <row r="988" spans="1:74" ht="2.25" customHeight="1">
      <c r="B988" s="254"/>
      <c r="C988" s="294"/>
      <c r="D988" s="294"/>
      <c r="E988" s="294"/>
      <c r="F988" s="294"/>
      <c r="G988" s="294"/>
      <c r="H988" s="241"/>
      <c r="I988" s="241"/>
      <c r="J988" s="241"/>
      <c r="K988" s="241"/>
      <c r="L988" s="241"/>
      <c r="M988" s="241"/>
      <c r="N988" s="295"/>
      <c r="O988" s="295"/>
      <c r="P988" s="295"/>
      <c r="Q988" s="295"/>
      <c r="R988" s="295"/>
      <c r="S988" s="295"/>
      <c r="T988" s="295"/>
      <c r="U988" s="295"/>
      <c r="V988" s="295"/>
      <c r="W988" s="295"/>
      <c r="X988" s="241"/>
      <c r="Y988" s="241"/>
      <c r="Z988" s="241"/>
      <c r="AA988" s="241"/>
      <c r="AB988" s="241"/>
      <c r="AC988" s="241"/>
      <c r="AD988" s="241"/>
      <c r="AE988" s="241"/>
      <c r="AF988" s="241"/>
      <c r="AG988" s="241"/>
      <c r="AH988" s="294"/>
      <c r="AI988" s="294"/>
      <c r="AJ988" s="294"/>
      <c r="AK988" s="294"/>
      <c r="AL988" s="294"/>
      <c r="AM988" s="294"/>
      <c r="AN988" s="294"/>
      <c r="AO988" s="294"/>
      <c r="AP988" s="294"/>
      <c r="AQ988" s="294"/>
      <c r="AR988" s="294"/>
      <c r="AS988" s="241"/>
      <c r="AT988" s="241"/>
      <c r="AU988" s="241"/>
      <c r="AV988" s="295"/>
      <c r="AW988" s="295"/>
      <c r="AX988" s="295"/>
      <c r="AY988" s="295"/>
      <c r="AZ988" s="295"/>
      <c r="BA988" s="241"/>
      <c r="BB988" s="300"/>
      <c r="BC988" s="241"/>
      <c r="BD988" s="241"/>
      <c r="BE988" s="241"/>
      <c r="BF988" s="241"/>
      <c r="BG988" s="241"/>
      <c r="BH988" s="241"/>
      <c r="BI988" s="241"/>
      <c r="BJ988" s="241"/>
      <c r="BK988" s="241"/>
      <c r="BL988" s="241"/>
      <c r="BM988" s="241"/>
      <c r="BN988" s="241"/>
      <c r="BO988" s="241"/>
      <c r="BP988" s="241"/>
      <c r="BQ988" s="241"/>
      <c r="BR988" s="241"/>
    </row>
    <row r="989" spans="1:74" ht="7.5" customHeight="1">
      <c r="B989" s="254"/>
      <c r="C989" s="294"/>
      <c r="D989" s="294"/>
      <c r="E989" s="294"/>
      <c r="F989" s="294"/>
      <c r="G989" s="294"/>
      <c r="H989" s="241"/>
      <c r="I989" s="241"/>
      <c r="J989" s="241"/>
      <c r="K989" s="241"/>
      <c r="L989" s="241"/>
      <c r="M989" s="241"/>
      <c r="N989" s="295"/>
      <c r="O989" s="295"/>
      <c r="P989" s="295"/>
      <c r="Q989" s="295"/>
      <c r="R989" s="295"/>
      <c r="S989" s="295"/>
      <c r="T989" s="295"/>
      <c r="U989" s="295"/>
      <c r="V989" s="295"/>
      <c r="W989" s="295"/>
      <c r="X989" s="241"/>
      <c r="Y989" s="241"/>
      <c r="Z989" s="241"/>
      <c r="AA989" s="241"/>
      <c r="AB989" s="241"/>
      <c r="AC989" s="241"/>
      <c r="AD989" s="241"/>
      <c r="AE989" s="241"/>
      <c r="AF989" s="241"/>
      <c r="AG989" s="241"/>
      <c r="AH989" s="294"/>
      <c r="AI989" s="294"/>
      <c r="AJ989" s="294"/>
      <c r="AK989" s="294"/>
      <c r="AL989" s="294"/>
      <c r="AM989" s="294"/>
      <c r="AN989" s="294"/>
      <c r="AO989" s="294"/>
      <c r="AP989" s="294"/>
      <c r="AQ989" s="294"/>
      <c r="AR989" s="294"/>
      <c r="AS989" s="241"/>
      <c r="AT989" s="241"/>
      <c r="AU989" s="241"/>
      <c r="AV989" s="295"/>
      <c r="AW989" s="295"/>
      <c r="AX989" s="295"/>
      <c r="AY989" s="295"/>
      <c r="AZ989" s="295"/>
      <c r="BA989" s="241"/>
      <c r="BB989" s="300"/>
      <c r="BC989" s="241"/>
      <c r="BD989" s="241"/>
      <c r="BE989" s="241"/>
      <c r="BF989" s="241"/>
      <c r="BG989" s="241"/>
      <c r="BH989" s="241"/>
      <c r="BI989" s="241"/>
      <c r="BJ989" s="241"/>
      <c r="BK989" s="241"/>
      <c r="BL989" s="241"/>
      <c r="BM989" s="241"/>
      <c r="BN989" s="241"/>
      <c r="BO989" s="241"/>
      <c r="BP989" s="241"/>
      <c r="BQ989" s="241"/>
      <c r="BR989" s="241"/>
    </row>
    <row r="990" spans="1:74" ht="0.75" customHeight="1">
      <c r="B990" s="254"/>
      <c r="C990" s="294"/>
      <c r="D990" s="294"/>
      <c r="E990" s="294"/>
      <c r="F990" s="294"/>
      <c r="G990" s="294"/>
      <c r="H990" s="241"/>
      <c r="I990" s="241"/>
      <c r="J990" s="241"/>
      <c r="K990" s="241"/>
      <c r="L990" s="241"/>
      <c r="M990" s="241"/>
      <c r="N990" s="295"/>
      <c r="O990" s="295"/>
      <c r="P990" s="295"/>
      <c r="Q990" s="295"/>
      <c r="R990" s="295"/>
      <c r="S990" s="295"/>
      <c r="T990" s="295"/>
      <c r="U990" s="295"/>
      <c r="V990" s="295"/>
      <c r="W990" s="295"/>
      <c r="X990" s="241"/>
      <c r="Y990" s="241"/>
      <c r="Z990" s="241"/>
      <c r="AA990" s="241"/>
      <c r="AB990" s="241"/>
      <c r="AC990" s="241"/>
      <c r="AD990" s="241"/>
      <c r="AE990" s="241"/>
      <c r="AF990" s="241"/>
      <c r="AG990" s="241"/>
      <c r="AH990" s="294"/>
      <c r="AI990" s="294"/>
      <c r="AJ990" s="294"/>
      <c r="AK990" s="294"/>
      <c r="AL990" s="294"/>
      <c r="AM990" s="294"/>
      <c r="AN990" s="294"/>
      <c r="AO990" s="294"/>
      <c r="AP990" s="294"/>
      <c r="AQ990" s="294"/>
      <c r="AR990" s="294"/>
      <c r="AS990" s="241"/>
      <c r="AT990" s="241"/>
      <c r="AU990" s="241"/>
      <c r="AV990" s="295"/>
      <c r="AW990" s="295"/>
      <c r="AX990" s="295"/>
      <c r="AY990" s="295"/>
      <c r="AZ990" s="295"/>
      <c r="BA990" s="241"/>
      <c r="BB990" s="300"/>
      <c r="BC990" s="241"/>
      <c r="BD990" s="241"/>
      <c r="BE990" s="241"/>
      <c r="BF990" s="241"/>
      <c r="BG990" s="241"/>
      <c r="BH990" s="241"/>
      <c r="BI990" s="241"/>
      <c r="BJ990" s="241"/>
      <c r="BK990" s="241"/>
      <c r="BL990" s="241"/>
      <c r="BM990" s="241"/>
      <c r="BN990" s="241"/>
      <c r="BO990" s="241"/>
      <c r="BP990" s="241"/>
      <c r="BQ990" s="241"/>
      <c r="BR990" s="241"/>
    </row>
    <row r="991" spans="1:74" ht="10.5" customHeight="1">
      <c r="B991" s="254"/>
      <c r="C991" s="294"/>
      <c r="D991" s="294"/>
      <c r="E991" s="294"/>
      <c r="F991" s="294"/>
      <c r="G991" s="294"/>
      <c r="H991" s="241"/>
      <c r="I991" s="241"/>
      <c r="J991" s="241"/>
      <c r="K991" s="241"/>
      <c r="L991" s="241"/>
      <c r="M991" s="241"/>
      <c r="N991" s="241"/>
      <c r="O991" s="241"/>
      <c r="P991" s="295"/>
      <c r="Q991" s="295"/>
      <c r="R991" s="295"/>
      <c r="S991" s="295"/>
      <c r="T991" s="241"/>
      <c r="U991" s="295"/>
      <c r="V991" s="295"/>
      <c r="W991" s="295"/>
      <c r="X991" s="241"/>
      <c r="Y991" s="241"/>
      <c r="Z991" s="241"/>
      <c r="AA991" s="241"/>
      <c r="AB991" s="241"/>
      <c r="AC991" s="241"/>
      <c r="AD991" s="241"/>
      <c r="AE991" s="241"/>
      <c r="AF991" s="241"/>
      <c r="AG991" s="241"/>
      <c r="AH991" s="294"/>
      <c r="AI991" s="294"/>
      <c r="AJ991" s="294"/>
      <c r="AK991" s="294"/>
      <c r="AL991" s="294"/>
      <c r="AM991" s="294"/>
      <c r="AN991" s="294"/>
      <c r="AO991" s="294"/>
      <c r="AP991" s="294"/>
      <c r="AQ991" s="294"/>
      <c r="AR991" s="294"/>
      <c r="AS991" s="241"/>
      <c r="AT991" s="241"/>
      <c r="AU991" s="241"/>
      <c r="AV991" s="295"/>
      <c r="AW991" s="295"/>
      <c r="AX991" s="295"/>
      <c r="AY991" s="295"/>
      <c r="AZ991" s="295"/>
      <c r="BA991" s="241"/>
      <c r="BB991" s="257"/>
      <c r="BC991" s="241"/>
      <c r="BD991" s="241"/>
      <c r="BE991" s="241"/>
      <c r="BF991" s="241"/>
      <c r="BG991" s="297"/>
      <c r="BH991" s="297"/>
      <c r="BI991" s="297"/>
      <c r="BJ991" s="297"/>
      <c r="BK991" s="241"/>
      <c r="BL991" s="241"/>
      <c r="BM991" s="241"/>
      <c r="BN991" s="297"/>
      <c r="BO991" s="297"/>
      <c r="BP991" s="297"/>
      <c r="BQ991" s="241"/>
      <c r="BR991" s="241"/>
    </row>
    <row r="992" spans="1:74" ht="7.5" customHeight="1">
      <c r="B992" s="254"/>
      <c r="C992" s="241"/>
      <c r="D992" s="241"/>
      <c r="E992" s="241"/>
      <c r="F992" s="241"/>
      <c r="G992" s="241"/>
      <c r="H992" s="241"/>
      <c r="I992" s="241"/>
      <c r="J992" s="241"/>
      <c r="K992" s="241"/>
      <c r="L992" s="241"/>
      <c r="M992" s="241"/>
      <c r="N992" s="241"/>
      <c r="O992" s="241"/>
      <c r="P992" s="241"/>
      <c r="Q992" s="241"/>
      <c r="R992" s="241"/>
      <c r="S992" s="241"/>
      <c r="T992" s="241"/>
      <c r="U992" s="241"/>
      <c r="V992" s="241"/>
      <c r="W992" s="241"/>
      <c r="X992" s="241"/>
      <c r="Y992" s="241"/>
      <c r="Z992" s="241"/>
      <c r="AA992" s="241"/>
      <c r="AB992" s="241"/>
      <c r="AC992" s="241"/>
      <c r="AD992" s="241"/>
      <c r="AE992" s="241"/>
      <c r="AF992" s="241"/>
      <c r="AG992" s="241"/>
      <c r="AH992" s="241"/>
      <c r="AI992" s="241"/>
      <c r="AJ992" s="241"/>
      <c r="AK992" s="241"/>
      <c r="AL992" s="241"/>
      <c r="AM992" s="241"/>
      <c r="AN992" s="241"/>
      <c r="AO992" s="241"/>
      <c r="AP992" s="241"/>
      <c r="AQ992" s="241"/>
      <c r="AR992" s="241"/>
      <c r="AS992" s="241"/>
      <c r="AT992" s="241"/>
      <c r="AU992" s="241"/>
      <c r="AV992" s="241"/>
      <c r="AW992" s="241"/>
      <c r="AX992" s="241"/>
      <c r="AY992" s="241"/>
      <c r="AZ992" s="241"/>
      <c r="BA992" s="241"/>
      <c r="BB992" s="241"/>
      <c r="BC992" s="241"/>
      <c r="BD992" s="241"/>
      <c r="BE992" s="241"/>
      <c r="BF992" s="241"/>
      <c r="BG992" s="241"/>
      <c r="BH992" s="241"/>
      <c r="BI992" s="241"/>
      <c r="BJ992" s="241"/>
      <c r="BK992" s="241"/>
      <c r="BL992" s="241"/>
      <c r="BM992" s="241"/>
      <c r="BN992" s="241"/>
      <c r="BO992" s="241"/>
      <c r="BP992" s="241"/>
      <c r="BQ992" s="241"/>
      <c r="BR992" s="241"/>
    </row>
    <row r="993" spans="2:70" ht="0.75" customHeight="1">
      <c r="B993" s="254"/>
      <c r="C993" s="294"/>
      <c r="D993" s="294"/>
      <c r="E993" s="294"/>
      <c r="F993" s="294"/>
      <c r="G993" s="294"/>
      <c r="H993" s="241"/>
      <c r="I993" s="241"/>
      <c r="J993" s="241"/>
      <c r="K993" s="241"/>
      <c r="L993" s="241"/>
      <c r="M993" s="241"/>
      <c r="N993" s="295"/>
      <c r="O993" s="295"/>
      <c r="P993" s="295"/>
      <c r="Q993" s="295"/>
      <c r="R993" s="295"/>
      <c r="S993" s="295"/>
      <c r="T993" s="295"/>
      <c r="U993" s="295"/>
      <c r="V993" s="295"/>
      <c r="W993" s="295"/>
      <c r="X993" s="241"/>
      <c r="Y993" s="241"/>
      <c r="Z993" s="241"/>
      <c r="AA993" s="241"/>
      <c r="AB993" s="241"/>
      <c r="AC993" s="241"/>
      <c r="AD993" s="241"/>
      <c r="AE993" s="241"/>
      <c r="AF993" s="241"/>
      <c r="AG993" s="241"/>
      <c r="AH993" s="294"/>
      <c r="AI993" s="294"/>
      <c r="AJ993" s="294"/>
      <c r="AK993" s="294"/>
      <c r="AL993" s="294"/>
      <c r="AM993" s="294"/>
      <c r="AN993" s="294"/>
      <c r="AO993" s="294"/>
      <c r="AP993" s="294"/>
      <c r="AQ993" s="294"/>
      <c r="AR993" s="294"/>
      <c r="AS993" s="241"/>
      <c r="AT993" s="241"/>
      <c r="AU993" s="241"/>
      <c r="AV993" s="295"/>
      <c r="AW993" s="295"/>
      <c r="AX993" s="295"/>
      <c r="AY993" s="295"/>
      <c r="AZ993" s="295"/>
      <c r="BA993" s="241"/>
      <c r="BB993" s="300"/>
      <c r="BC993" s="241"/>
      <c r="BD993" s="241"/>
      <c r="BE993" s="294"/>
      <c r="BF993" s="294"/>
      <c r="BG993" s="294"/>
      <c r="BH993" s="293"/>
      <c r="BI993" s="293"/>
      <c r="BJ993" s="293"/>
      <c r="BK993" s="293"/>
      <c r="BL993" s="241"/>
      <c r="BM993" s="241"/>
      <c r="BN993" s="293"/>
      <c r="BO993" s="293"/>
      <c r="BP993" s="293"/>
      <c r="BQ993" s="241"/>
      <c r="BR993" s="241"/>
    </row>
    <row r="994" spans="2:70" ht="8.25" customHeight="1">
      <c r="B994" s="254"/>
      <c r="C994" s="294"/>
      <c r="D994" s="294"/>
      <c r="E994" s="294"/>
      <c r="F994" s="294"/>
      <c r="G994" s="294"/>
      <c r="H994" s="241"/>
      <c r="I994" s="241"/>
      <c r="J994" s="241"/>
      <c r="K994" s="241"/>
      <c r="L994" s="241"/>
      <c r="M994" s="241"/>
      <c r="N994" s="295"/>
      <c r="O994" s="295"/>
      <c r="P994" s="295"/>
      <c r="Q994" s="295"/>
      <c r="R994" s="295"/>
      <c r="S994" s="295"/>
      <c r="T994" s="295"/>
      <c r="U994" s="295"/>
      <c r="V994" s="295"/>
      <c r="W994" s="295"/>
      <c r="X994" s="241"/>
      <c r="Y994" s="241"/>
      <c r="Z994" s="241"/>
      <c r="AA994" s="241"/>
      <c r="AB994" s="241"/>
      <c r="AC994" s="241"/>
      <c r="AD994" s="241"/>
      <c r="AE994" s="241"/>
      <c r="AF994" s="241"/>
      <c r="AG994" s="241"/>
      <c r="AH994" s="294"/>
      <c r="AI994" s="294"/>
      <c r="AJ994" s="294"/>
      <c r="AK994" s="294"/>
      <c r="AL994" s="294"/>
      <c r="AM994" s="294"/>
      <c r="AN994" s="294"/>
      <c r="AO994" s="294"/>
      <c r="AP994" s="294"/>
      <c r="AQ994" s="294"/>
      <c r="AR994" s="294"/>
      <c r="AS994" s="241"/>
      <c r="AT994" s="241"/>
      <c r="AU994" s="241"/>
      <c r="AV994" s="295"/>
      <c r="AW994" s="295"/>
      <c r="AX994" s="295"/>
      <c r="AY994" s="295"/>
      <c r="AZ994" s="295"/>
      <c r="BA994" s="241"/>
      <c r="BB994" s="300"/>
      <c r="BC994" s="241"/>
      <c r="BD994" s="241"/>
      <c r="BE994" s="294"/>
      <c r="BF994" s="294"/>
      <c r="BG994" s="294"/>
      <c r="BH994" s="293"/>
      <c r="BI994" s="293"/>
      <c r="BJ994" s="293"/>
      <c r="BK994" s="293"/>
      <c r="BL994" s="241"/>
      <c r="BM994" s="241"/>
      <c r="BN994" s="293"/>
      <c r="BO994" s="293"/>
      <c r="BP994" s="293"/>
      <c r="BQ994" s="241"/>
      <c r="BR994" s="241"/>
    </row>
    <row r="995" spans="2:70" ht="0.75" customHeight="1">
      <c r="B995" s="254"/>
      <c r="C995" s="294"/>
      <c r="D995" s="294"/>
      <c r="E995" s="294"/>
      <c r="F995" s="294"/>
      <c r="G995" s="294"/>
      <c r="H995" s="241"/>
      <c r="I995" s="241"/>
      <c r="J995" s="241"/>
      <c r="K995" s="241"/>
      <c r="L995" s="241"/>
      <c r="M995" s="241"/>
      <c r="N995" s="295"/>
      <c r="O995" s="295"/>
      <c r="P995" s="295"/>
      <c r="Q995" s="295"/>
      <c r="R995" s="295"/>
      <c r="S995" s="295"/>
      <c r="T995" s="295"/>
      <c r="U995" s="295"/>
      <c r="V995" s="295"/>
      <c r="W995" s="295"/>
      <c r="X995" s="241"/>
      <c r="Y995" s="241"/>
      <c r="Z995" s="241"/>
      <c r="AA995" s="241"/>
      <c r="AB995" s="241"/>
      <c r="AC995" s="241"/>
      <c r="AD995" s="241"/>
      <c r="AE995" s="241"/>
      <c r="AF995" s="241"/>
      <c r="AG995" s="241"/>
      <c r="AH995" s="294"/>
      <c r="AI995" s="294"/>
      <c r="AJ995" s="294"/>
      <c r="AK995" s="294"/>
      <c r="AL995" s="294"/>
      <c r="AM995" s="294"/>
      <c r="AN995" s="294"/>
      <c r="AO995" s="294"/>
      <c r="AP995" s="294"/>
      <c r="AQ995" s="294"/>
      <c r="AR995" s="294"/>
      <c r="AS995" s="241"/>
      <c r="AT995" s="241"/>
      <c r="AU995" s="241"/>
      <c r="AV995" s="295"/>
      <c r="AW995" s="295"/>
      <c r="AX995" s="295"/>
      <c r="AY995" s="295"/>
      <c r="AZ995" s="295"/>
      <c r="BA995" s="241"/>
      <c r="BB995" s="300"/>
      <c r="BC995" s="241"/>
      <c r="BD995" s="241"/>
      <c r="BE995" s="294"/>
      <c r="BF995" s="294"/>
      <c r="BG995" s="294"/>
      <c r="BH995" s="293"/>
      <c r="BI995" s="293"/>
      <c r="BJ995" s="293"/>
      <c r="BK995" s="293"/>
      <c r="BL995" s="241"/>
      <c r="BM995" s="241"/>
      <c r="BN995" s="293"/>
      <c r="BO995" s="293"/>
      <c r="BP995" s="293"/>
      <c r="BQ995" s="241"/>
      <c r="BR995" s="241"/>
    </row>
    <row r="996" spans="2:70" ht="11.25" customHeight="1">
      <c r="B996" s="254"/>
      <c r="C996" s="294"/>
      <c r="D996" s="294"/>
      <c r="E996" s="294"/>
      <c r="F996" s="294"/>
      <c r="G996" s="294"/>
      <c r="H996" s="241"/>
      <c r="I996" s="241"/>
      <c r="J996" s="241"/>
      <c r="K996" s="241"/>
      <c r="L996" s="241"/>
      <c r="M996" s="241"/>
      <c r="N996" s="295"/>
      <c r="O996" s="295"/>
      <c r="P996" s="295"/>
      <c r="Q996" s="295"/>
      <c r="R996" s="295"/>
      <c r="S996" s="295"/>
      <c r="T996" s="295"/>
      <c r="U996" s="295"/>
      <c r="V996" s="295"/>
      <c r="W996" s="295"/>
      <c r="X996" s="241"/>
      <c r="Y996" s="241"/>
      <c r="Z996" s="241"/>
      <c r="AA996" s="241"/>
      <c r="AB996" s="241"/>
      <c r="AC996" s="241"/>
      <c r="AD996" s="241"/>
      <c r="AE996" s="241"/>
      <c r="AF996" s="241"/>
      <c r="AG996" s="241"/>
      <c r="AH996" s="294"/>
      <c r="AI996" s="294"/>
      <c r="AJ996" s="294"/>
      <c r="AK996" s="294"/>
      <c r="AL996" s="294"/>
      <c r="AM996" s="294"/>
      <c r="AN996" s="294"/>
      <c r="AO996" s="294"/>
      <c r="AP996" s="294"/>
      <c r="AQ996" s="294"/>
      <c r="AR996" s="294"/>
      <c r="AS996" s="241"/>
      <c r="AT996" s="241"/>
      <c r="AU996" s="241"/>
      <c r="AV996" s="295"/>
      <c r="AW996" s="295"/>
      <c r="AX996" s="295"/>
      <c r="AY996" s="295"/>
      <c r="AZ996" s="295"/>
      <c r="BA996" s="241"/>
      <c r="BB996" s="257"/>
      <c r="BC996" s="241"/>
      <c r="BD996" s="241"/>
      <c r="BE996" s="299"/>
      <c r="BF996" s="299"/>
      <c r="BG996" s="299"/>
      <c r="BH996" s="300"/>
      <c r="BI996" s="300"/>
      <c r="BJ996" s="300"/>
      <c r="BK996" s="300"/>
      <c r="BL996" s="241"/>
      <c r="BM996" s="241"/>
      <c r="BN996" s="300"/>
      <c r="BO996" s="300"/>
      <c r="BP996" s="300"/>
      <c r="BQ996" s="241"/>
      <c r="BR996" s="241"/>
    </row>
    <row r="997" spans="2:70" ht="7.5" customHeight="1">
      <c r="B997" s="254"/>
      <c r="C997" s="241"/>
      <c r="D997" s="241"/>
      <c r="E997" s="241"/>
      <c r="F997" s="241"/>
      <c r="G997" s="241"/>
      <c r="H997" s="241"/>
      <c r="I997" s="241"/>
      <c r="J997" s="241"/>
      <c r="K997" s="241"/>
      <c r="L997" s="241"/>
      <c r="M997" s="241"/>
      <c r="N997" s="241"/>
      <c r="O997" s="241"/>
      <c r="P997" s="241"/>
      <c r="Q997" s="241"/>
      <c r="R997" s="241"/>
      <c r="S997" s="241"/>
      <c r="T997" s="241"/>
      <c r="U997" s="241"/>
      <c r="V997" s="241"/>
      <c r="W997" s="241"/>
      <c r="X997" s="241"/>
      <c r="Y997" s="241"/>
      <c r="Z997" s="241"/>
      <c r="AA997" s="241"/>
      <c r="AB997" s="241"/>
      <c r="AC997" s="241"/>
      <c r="AD997" s="241"/>
      <c r="AE997" s="241"/>
      <c r="AF997" s="241"/>
      <c r="AG997" s="241"/>
      <c r="AH997" s="241"/>
      <c r="AI997" s="241"/>
      <c r="AJ997" s="241"/>
      <c r="AK997" s="241"/>
      <c r="AL997" s="241"/>
      <c r="AM997" s="241"/>
      <c r="AN997" s="241"/>
      <c r="AO997" s="241"/>
      <c r="AP997" s="241"/>
      <c r="AQ997" s="241"/>
      <c r="AR997" s="241"/>
      <c r="AS997" s="241"/>
      <c r="AT997" s="241"/>
      <c r="AU997" s="241"/>
      <c r="AV997" s="241"/>
      <c r="AW997" s="241"/>
      <c r="AX997" s="241"/>
      <c r="AY997" s="241"/>
      <c r="AZ997" s="241"/>
      <c r="BA997" s="241"/>
      <c r="BB997" s="241"/>
      <c r="BC997" s="241"/>
      <c r="BD997" s="241"/>
      <c r="BE997" s="241"/>
      <c r="BF997" s="241"/>
      <c r="BG997" s="241"/>
      <c r="BH997" s="241"/>
      <c r="BI997" s="241"/>
      <c r="BJ997" s="241"/>
      <c r="BK997" s="241"/>
      <c r="BL997" s="241"/>
      <c r="BM997" s="241"/>
      <c r="BN997" s="241"/>
      <c r="BO997" s="241"/>
      <c r="BP997" s="241"/>
      <c r="BQ997" s="241"/>
      <c r="BR997" s="241"/>
    </row>
    <row r="998" spans="2:70" ht="1.5" customHeight="1">
      <c r="B998" s="254"/>
      <c r="C998" s="294"/>
      <c r="D998" s="294"/>
      <c r="E998" s="294"/>
      <c r="F998" s="294"/>
      <c r="G998" s="294"/>
      <c r="H998" s="294"/>
      <c r="I998" s="294"/>
      <c r="J998" s="294"/>
      <c r="K998" s="241"/>
      <c r="L998" s="241"/>
      <c r="M998" s="241"/>
      <c r="N998" s="241"/>
      <c r="O998" s="241"/>
      <c r="P998" s="295"/>
      <c r="Q998" s="295"/>
      <c r="R998" s="295"/>
      <c r="S998" s="295"/>
      <c r="T998" s="241"/>
      <c r="U998" s="295"/>
      <c r="V998" s="295"/>
      <c r="W998" s="295"/>
      <c r="X998" s="241"/>
      <c r="Y998" s="241"/>
      <c r="Z998" s="241"/>
      <c r="AA998" s="241"/>
      <c r="AB998" s="241"/>
      <c r="AC998" s="241"/>
      <c r="AD998" s="241"/>
      <c r="AE998" s="241"/>
      <c r="AF998" s="241"/>
      <c r="AG998" s="241"/>
      <c r="AH998" s="294"/>
      <c r="AI998" s="294"/>
      <c r="AJ998" s="294"/>
      <c r="AK998" s="294"/>
      <c r="AL998" s="294"/>
      <c r="AM998" s="294"/>
      <c r="AN998" s="294"/>
      <c r="AO998" s="294"/>
      <c r="AP998" s="294"/>
      <c r="AQ998" s="294"/>
      <c r="AR998" s="294"/>
      <c r="AS998" s="241"/>
      <c r="AT998" s="241"/>
      <c r="AU998" s="241"/>
      <c r="AV998" s="295"/>
      <c r="AW998" s="295"/>
      <c r="AX998" s="295"/>
      <c r="AY998" s="295"/>
      <c r="AZ998" s="295"/>
      <c r="BA998" s="241"/>
      <c r="BB998" s="300"/>
      <c r="BC998" s="241"/>
      <c r="BD998" s="241"/>
      <c r="BE998" s="299"/>
      <c r="BF998" s="299"/>
      <c r="BG998" s="299"/>
      <c r="BH998" s="300"/>
      <c r="BI998" s="300"/>
      <c r="BJ998" s="300"/>
      <c r="BK998" s="300"/>
      <c r="BL998" s="241"/>
      <c r="BM998" s="241"/>
      <c r="BN998" s="241"/>
      <c r="BO998" s="241"/>
      <c r="BP998" s="241"/>
      <c r="BQ998" s="241"/>
      <c r="BR998" s="241"/>
    </row>
    <row r="999" spans="2:70" ht="9" customHeight="1">
      <c r="B999" s="254"/>
      <c r="C999" s="294"/>
      <c r="D999" s="294"/>
      <c r="E999" s="294"/>
      <c r="F999" s="294"/>
      <c r="G999" s="294"/>
      <c r="H999" s="294"/>
      <c r="I999" s="294"/>
      <c r="J999" s="294"/>
      <c r="K999" s="241"/>
      <c r="L999" s="241"/>
      <c r="M999" s="241"/>
      <c r="N999" s="241"/>
      <c r="O999" s="241"/>
      <c r="P999" s="295"/>
      <c r="Q999" s="295"/>
      <c r="R999" s="295"/>
      <c r="S999" s="295"/>
      <c r="T999" s="241"/>
      <c r="U999" s="295"/>
      <c r="V999" s="295"/>
      <c r="W999" s="295"/>
      <c r="X999" s="241"/>
      <c r="Y999" s="241"/>
      <c r="Z999" s="241"/>
      <c r="AA999" s="241"/>
      <c r="AB999" s="241"/>
      <c r="AC999" s="241"/>
      <c r="AD999" s="241"/>
      <c r="AE999" s="241"/>
      <c r="AF999" s="241"/>
      <c r="AG999" s="241"/>
      <c r="AH999" s="294"/>
      <c r="AI999" s="294"/>
      <c r="AJ999" s="294"/>
      <c r="AK999" s="294"/>
      <c r="AL999" s="294"/>
      <c r="AM999" s="294"/>
      <c r="AN999" s="294"/>
      <c r="AO999" s="294"/>
      <c r="AP999" s="294"/>
      <c r="AQ999" s="294"/>
      <c r="AR999" s="294"/>
      <c r="AS999" s="241"/>
      <c r="AT999" s="241"/>
      <c r="AU999" s="241"/>
      <c r="AV999" s="295"/>
      <c r="AW999" s="295"/>
      <c r="AX999" s="295"/>
      <c r="AY999" s="295"/>
      <c r="AZ999" s="295"/>
      <c r="BA999" s="241"/>
      <c r="BB999" s="300"/>
      <c r="BC999" s="241"/>
      <c r="BD999" s="241"/>
      <c r="BE999" s="299"/>
      <c r="BF999" s="299"/>
      <c r="BG999" s="299"/>
      <c r="BH999" s="300"/>
      <c r="BI999" s="300"/>
      <c r="BJ999" s="300"/>
      <c r="BK999" s="300"/>
      <c r="BL999" s="241"/>
      <c r="BM999" s="241"/>
      <c r="BN999" s="241"/>
      <c r="BO999" s="241"/>
      <c r="BP999" s="241"/>
      <c r="BQ999" s="241"/>
      <c r="BR999" s="241"/>
    </row>
    <row r="1000" spans="2:70" ht="0.75" customHeight="1">
      <c r="B1000" s="254"/>
      <c r="C1000" s="294"/>
      <c r="D1000" s="294"/>
      <c r="E1000" s="294"/>
      <c r="F1000" s="294"/>
      <c r="G1000" s="294"/>
      <c r="H1000" s="294"/>
      <c r="I1000" s="294"/>
      <c r="J1000" s="294"/>
      <c r="K1000" s="241"/>
      <c r="L1000" s="241"/>
      <c r="M1000" s="241"/>
      <c r="N1000" s="241"/>
      <c r="O1000" s="241"/>
      <c r="P1000" s="295"/>
      <c r="Q1000" s="295"/>
      <c r="R1000" s="295"/>
      <c r="S1000" s="295"/>
      <c r="T1000" s="241"/>
      <c r="U1000" s="295"/>
      <c r="V1000" s="295"/>
      <c r="W1000" s="295"/>
      <c r="X1000" s="241"/>
      <c r="Y1000" s="241"/>
      <c r="Z1000" s="241"/>
      <c r="AA1000" s="241"/>
      <c r="AB1000" s="241"/>
      <c r="AC1000" s="241"/>
      <c r="AD1000" s="241"/>
      <c r="AE1000" s="241"/>
      <c r="AF1000" s="241"/>
      <c r="AG1000" s="241"/>
      <c r="AH1000" s="294"/>
      <c r="AI1000" s="294"/>
      <c r="AJ1000" s="294"/>
      <c r="AK1000" s="294"/>
      <c r="AL1000" s="294"/>
      <c r="AM1000" s="294"/>
      <c r="AN1000" s="294"/>
      <c r="AO1000" s="294"/>
      <c r="AP1000" s="294"/>
      <c r="AQ1000" s="294"/>
      <c r="AR1000" s="294"/>
      <c r="AS1000" s="241"/>
      <c r="AT1000" s="241"/>
      <c r="AU1000" s="241"/>
      <c r="AV1000" s="295"/>
      <c r="AW1000" s="295"/>
      <c r="AX1000" s="295"/>
      <c r="AY1000" s="295"/>
      <c r="AZ1000" s="295"/>
      <c r="BA1000" s="241"/>
      <c r="BB1000" s="300"/>
      <c r="BC1000" s="241"/>
      <c r="BD1000" s="241"/>
      <c r="BE1000" s="299"/>
      <c r="BF1000" s="299"/>
      <c r="BG1000" s="299"/>
      <c r="BH1000" s="241"/>
      <c r="BI1000" s="241"/>
      <c r="BJ1000" s="241"/>
      <c r="BK1000" s="241"/>
      <c r="BL1000" s="241"/>
      <c r="BM1000" s="241"/>
      <c r="BN1000" s="241"/>
      <c r="BO1000" s="241"/>
      <c r="BP1000" s="241"/>
      <c r="BQ1000" s="241"/>
      <c r="BR1000" s="241"/>
    </row>
    <row r="1001" spans="2:70" ht="11.25" customHeight="1">
      <c r="B1001" s="254"/>
      <c r="C1001" s="294"/>
      <c r="D1001" s="294"/>
      <c r="E1001" s="294"/>
      <c r="F1001" s="294"/>
      <c r="G1001" s="294"/>
      <c r="H1001" s="294"/>
      <c r="I1001" s="294"/>
      <c r="J1001" s="294"/>
      <c r="K1001" s="241"/>
      <c r="L1001" s="241"/>
      <c r="M1001" s="241"/>
      <c r="N1001" s="295"/>
      <c r="O1001" s="295"/>
      <c r="P1001" s="295"/>
      <c r="Q1001" s="295"/>
      <c r="R1001" s="295"/>
      <c r="S1001" s="295"/>
      <c r="T1001" s="295"/>
      <c r="U1001" s="295"/>
      <c r="V1001" s="295"/>
      <c r="W1001" s="295"/>
      <c r="X1001" s="241"/>
      <c r="Y1001" s="241"/>
      <c r="Z1001" s="241"/>
      <c r="AA1001" s="241"/>
      <c r="AB1001" s="241"/>
      <c r="AC1001" s="241"/>
      <c r="AD1001" s="241"/>
      <c r="AE1001" s="241"/>
      <c r="AF1001" s="241"/>
      <c r="AG1001" s="241"/>
      <c r="AH1001" s="294"/>
      <c r="AI1001" s="294"/>
      <c r="AJ1001" s="294"/>
      <c r="AK1001" s="294"/>
      <c r="AL1001" s="294"/>
      <c r="AM1001" s="294"/>
      <c r="AN1001" s="294"/>
      <c r="AO1001" s="294"/>
      <c r="AP1001" s="294"/>
      <c r="AQ1001" s="294"/>
      <c r="AR1001" s="294"/>
      <c r="AS1001" s="241"/>
      <c r="AT1001" s="241"/>
      <c r="AU1001" s="241"/>
      <c r="AV1001" s="295"/>
      <c r="AW1001" s="295"/>
      <c r="AX1001" s="295"/>
      <c r="AY1001" s="295"/>
      <c r="AZ1001" s="295"/>
      <c r="BA1001" s="241"/>
      <c r="BB1001" s="257"/>
      <c r="BC1001" s="241"/>
      <c r="BD1001" s="241"/>
      <c r="BE1001" s="299"/>
      <c r="BF1001" s="299"/>
      <c r="BG1001" s="299"/>
      <c r="BH1001" s="300"/>
      <c r="BI1001" s="300"/>
      <c r="BJ1001" s="300"/>
      <c r="BK1001" s="300"/>
      <c r="BL1001" s="241"/>
      <c r="BM1001" s="241"/>
      <c r="BN1001" s="241"/>
      <c r="BO1001" s="241"/>
      <c r="BP1001" s="241"/>
      <c r="BQ1001" s="241"/>
      <c r="BR1001" s="241"/>
    </row>
    <row r="1002" spans="2:70" ht="9" customHeight="1">
      <c r="B1002" s="254"/>
      <c r="C1002" s="241"/>
      <c r="D1002" s="241"/>
      <c r="E1002" s="241"/>
      <c r="F1002" s="241"/>
      <c r="G1002" s="241"/>
      <c r="H1002" s="241"/>
      <c r="I1002" s="241"/>
      <c r="J1002" s="241"/>
      <c r="K1002" s="241"/>
      <c r="L1002" s="241"/>
      <c r="M1002" s="241"/>
      <c r="N1002" s="241"/>
      <c r="O1002" s="241"/>
      <c r="P1002" s="241"/>
      <c r="Q1002" s="241"/>
      <c r="R1002" s="241"/>
      <c r="S1002" s="241"/>
      <c r="T1002" s="241"/>
      <c r="U1002" s="241"/>
      <c r="V1002" s="241"/>
      <c r="W1002" s="241"/>
      <c r="X1002" s="241"/>
      <c r="Y1002" s="241"/>
      <c r="Z1002" s="241"/>
      <c r="AA1002" s="241"/>
      <c r="AB1002" s="241"/>
      <c r="AC1002" s="241"/>
      <c r="AD1002" s="241"/>
      <c r="AE1002" s="241"/>
      <c r="AF1002" s="241"/>
      <c r="AG1002" s="241"/>
      <c r="AH1002" s="241"/>
      <c r="AI1002" s="241"/>
      <c r="AJ1002" s="241"/>
      <c r="AK1002" s="241"/>
      <c r="AL1002" s="241"/>
      <c r="AM1002" s="241"/>
      <c r="AN1002" s="241"/>
      <c r="AO1002" s="241"/>
      <c r="AP1002" s="241"/>
      <c r="AQ1002" s="241"/>
      <c r="AR1002" s="241"/>
      <c r="AS1002" s="241"/>
      <c r="AT1002" s="241"/>
      <c r="AU1002" s="241"/>
      <c r="AV1002" s="241"/>
      <c r="AW1002" s="241"/>
      <c r="AX1002" s="241"/>
      <c r="AY1002" s="241"/>
      <c r="AZ1002" s="241"/>
      <c r="BA1002" s="241"/>
      <c r="BB1002" s="241"/>
      <c r="BC1002" s="241"/>
      <c r="BD1002" s="241"/>
      <c r="BE1002" s="241"/>
      <c r="BF1002" s="241"/>
      <c r="BG1002" s="241"/>
      <c r="BH1002" s="241"/>
      <c r="BI1002" s="241"/>
      <c r="BJ1002" s="241"/>
      <c r="BK1002" s="241"/>
      <c r="BL1002" s="241"/>
      <c r="BM1002" s="241"/>
      <c r="BN1002" s="241"/>
      <c r="BO1002" s="241"/>
      <c r="BP1002" s="241"/>
      <c r="BQ1002" s="241"/>
      <c r="BR1002" s="241"/>
    </row>
    <row r="1003" spans="2:70" ht="0.75" customHeight="1">
      <c r="B1003" s="254"/>
      <c r="C1003" s="241"/>
      <c r="D1003" s="241"/>
      <c r="E1003" s="241"/>
      <c r="F1003" s="241"/>
      <c r="G1003" s="241"/>
      <c r="H1003" s="241"/>
      <c r="I1003" s="241"/>
      <c r="J1003" s="241"/>
      <c r="K1003" s="241"/>
      <c r="L1003" s="241"/>
      <c r="M1003" s="241"/>
      <c r="N1003" s="241"/>
      <c r="O1003" s="241"/>
      <c r="P1003" s="241"/>
      <c r="Q1003" s="241"/>
      <c r="R1003" s="241"/>
      <c r="S1003" s="241"/>
      <c r="T1003" s="241"/>
      <c r="U1003" s="241"/>
      <c r="V1003" s="241"/>
      <c r="W1003" s="241"/>
      <c r="X1003" s="241"/>
      <c r="Y1003" s="241"/>
      <c r="Z1003" s="241"/>
      <c r="AA1003" s="241"/>
      <c r="AB1003" s="241"/>
      <c r="AC1003" s="241"/>
      <c r="AD1003" s="241"/>
      <c r="AE1003" s="241"/>
      <c r="AF1003" s="241"/>
      <c r="AG1003" s="241"/>
      <c r="AH1003" s="241"/>
      <c r="AI1003" s="241"/>
      <c r="AJ1003" s="241"/>
      <c r="AK1003" s="241"/>
      <c r="AL1003" s="241"/>
      <c r="AM1003" s="241"/>
      <c r="AN1003" s="241"/>
      <c r="AO1003" s="241"/>
      <c r="AP1003" s="241"/>
      <c r="AQ1003" s="241"/>
      <c r="AR1003" s="241"/>
      <c r="AS1003" s="241"/>
      <c r="AT1003" s="241"/>
      <c r="AU1003" s="241"/>
      <c r="AV1003" s="241"/>
      <c r="AW1003" s="241"/>
      <c r="AX1003" s="241"/>
      <c r="AY1003" s="241"/>
      <c r="AZ1003" s="241"/>
      <c r="BA1003" s="241"/>
      <c r="BB1003" s="241"/>
      <c r="BC1003" s="241"/>
      <c r="BD1003" s="241"/>
      <c r="BE1003" s="299"/>
      <c r="BF1003" s="299"/>
      <c r="BG1003" s="299"/>
      <c r="BH1003" s="300"/>
      <c r="BI1003" s="300"/>
      <c r="BJ1003" s="300"/>
      <c r="BK1003" s="300"/>
      <c r="BL1003" s="241"/>
      <c r="BM1003" s="241"/>
      <c r="BN1003" s="300"/>
      <c r="BO1003" s="300"/>
      <c r="BP1003" s="300"/>
      <c r="BQ1003" s="241"/>
      <c r="BR1003" s="241"/>
    </row>
    <row r="1004" spans="2:70">
      <c r="B1004" s="254"/>
      <c r="C1004" s="241"/>
      <c r="D1004" s="241"/>
      <c r="E1004" s="241"/>
      <c r="F1004" s="241"/>
      <c r="G1004" s="241"/>
      <c r="H1004" s="241"/>
      <c r="I1004" s="241"/>
      <c r="J1004" s="241"/>
      <c r="K1004" s="241"/>
      <c r="L1004" s="241"/>
      <c r="M1004" s="241"/>
      <c r="N1004" s="241"/>
      <c r="O1004" s="241"/>
      <c r="P1004" s="241"/>
      <c r="Q1004" s="241"/>
      <c r="R1004" s="241"/>
      <c r="S1004" s="241"/>
      <c r="T1004" s="241"/>
      <c r="U1004" s="241"/>
      <c r="V1004" s="241"/>
      <c r="W1004" s="241"/>
      <c r="X1004" s="241"/>
      <c r="Y1004" s="241"/>
      <c r="Z1004" s="241"/>
      <c r="AA1004" s="241"/>
      <c r="AB1004" s="241"/>
      <c r="AC1004" s="241"/>
      <c r="AD1004" s="241"/>
      <c r="AE1004" s="241"/>
      <c r="AF1004" s="241"/>
      <c r="AG1004" s="241"/>
      <c r="AH1004" s="241"/>
      <c r="AI1004" s="241"/>
      <c r="AJ1004" s="241"/>
      <c r="AK1004" s="241"/>
      <c r="AL1004" s="241"/>
      <c r="AM1004" s="241"/>
      <c r="AN1004" s="241"/>
      <c r="AO1004" s="241"/>
      <c r="AP1004" s="241"/>
      <c r="AQ1004" s="241"/>
      <c r="AR1004" s="241"/>
      <c r="AS1004" s="241"/>
      <c r="AT1004" s="241"/>
      <c r="AU1004" s="241"/>
      <c r="AV1004" s="241"/>
      <c r="AW1004" s="241"/>
      <c r="AX1004" s="241"/>
      <c r="AY1004" s="241"/>
      <c r="AZ1004" s="241"/>
      <c r="BA1004" s="241"/>
      <c r="BB1004" s="241"/>
      <c r="BC1004" s="241"/>
      <c r="BD1004" s="241"/>
      <c r="BE1004" s="299"/>
      <c r="BF1004" s="299"/>
      <c r="BG1004" s="299"/>
      <c r="BH1004" s="300"/>
      <c r="BI1004" s="300"/>
      <c r="BJ1004" s="300"/>
      <c r="BK1004" s="300"/>
      <c r="BL1004" s="241"/>
      <c r="BM1004" s="241"/>
      <c r="BN1004" s="300"/>
      <c r="BO1004" s="300"/>
      <c r="BP1004" s="300"/>
      <c r="BQ1004" s="241"/>
      <c r="BR1004" s="241"/>
    </row>
    <row r="1005" spans="2:70" ht="10.5" customHeight="1">
      <c r="B1005" s="254"/>
      <c r="C1005" s="292"/>
      <c r="D1005" s="292"/>
      <c r="E1005" s="292"/>
      <c r="F1005" s="292"/>
      <c r="G1005" s="292"/>
      <c r="H1005" s="295"/>
      <c r="I1005" s="295"/>
      <c r="J1005" s="295"/>
      <c r="K1005" s="295"/>
      <c r="L1005" s="295"/>
      <c r="M1005" s="241"/>
      <c r="N1005" s="295"/>
      <c r="O1005" s="295"/>
      <c r="P1005" s="295"/>
      <c r="Q1005" s="295"/>
      <c r="R1005" s="295"/>
      <c r="S1005" s="295"/>
      <c r="T1005" s="295"/>
      <c r="U1005" s="301"/>
      <c r="V1005" s="301"/>
      <c r="W1005" s="301"/>
      <c r="X1005" s="241"/>
      <c r="Y1005" s="241"/>
      <c r="Z1005" s="295"/>
      <c r="AA1005" s="295"/>
      <c r="AB1005" s="295"/>
      <c r="AC1005" s="295"/>
      <c r="AD1005" s="301"/>
      <c r="AE1005" s="301"/>
      <c r="AF1005" s="241"/>
      <c r="AG1005" s="241"/>
      <c r="AH1005" s="292"/>
      <c r="AI1005" s="292"/>
      <c r="AJ1005" s="292"/>
      <c r="AK1005" s="292"/>
      <c r="AL1005" s="292"/>
      <c r="AM1005" s="292"/>
      <c r="AN1005" s="241"/>
      <c r="AO1005" s="295"/>
      <c r="AP1005" s="295"/>
      <c r="AQ1005" s="295"/>
      <c r="AR1005" s="295"/>
      <c r="AS1005" s="295"/>
      <c r="AT1005" s="295"/>
      <c r="AU1005" s="241"/>
      <c r="AV1005" s="295"/>
      <c r="AW1005" s="295"/>
      <c r="AX1005" s="295"/>
      <c r="AY1005" s="295"/>
      <c r="AZ1005" s="295"/>
      <c r="BA1005" s="241"/>
      <c r="BB1005" s="301"/>
      <c r="BC1005" s="301"/>
      <c r="BD1005" s="241"/>
      <c r="BE1005" s="294"/>
      <c r="BF1005" s="294"/>
      <c r="BG1005" s="241"/>
      <c r="BH1005" s="241"/>
      <c r="BI1005" s="293"/>
      <c r="BJ1005" s="293"/>
      <c r="BK1005" s="241"/>
      <c r="BL1005" s="273"/>
      <c r="BM1005" s="273"/>
      <c r="BN1005" s="273"/>
      <c r="BO1005" s="273"/>
      <c r="BP1005" s="273"/>
      <c r="BQ1005" s="241"/>
      <c r="BR1005" s="241"/>
    </row>
    <row r="1006" spans="2:70" ht="7.5" customHeight="1">
      <c r="B1006" s="254"/>
      <c r="C1006" s="241"/>
      <c r="D1006" s="241"/>
      <c r="E1006" s="241"/>
      <c r="F1006" s="241"/>
      <c r="G1006" s="241"/>
      <c r="H1006" s="241"/>
      <c r="I1006" s="241"/>
      <c r="J1006" s="241"/>
      <c r="K1006" s="241"/>
      <c r="L1006" s="241"/>
      <c r="M1006" s="241"/>
      <c r="N1006" s="241"/>
      <c r="O1006" s="241"/>
      <c r="P1006" s="241"/>
      <c r="Q1006" s="241"/>
      <c r="R1006" s="241"/>
      <c r="S1006" s="241"/>
      <c r="T1006" s="241"/>
      <c r="U1006" s="241"/>
      <c r="V1006" s="241"/>
      <c r="W1006" s="241"/>
      <c r="X1006" s="241"/>
      <c r="Y1006" s="241"/>
      <c r="Z1006" s="241"/>
      <c r="AA1006" s="241"/>
      <c r="AB1006" s="241"/>
      <c r="AC1006" s="241"/>
      <c r="AD1006" s="241"/>
      <c r="AE1006" s="241"/>
      <c r="AF1006" s="241"/>
      <c r="AG1006" s="241"/>
      <c r="AH1006" s="241"/>
      <c r="AI1006" s="241"/>
      <c r="AJ1006" s="241"/>
      <c r="AK1006" s="241"/>
      <c r="AL1006" s="241"/>
      <c r="AM1006" s="241"/>
      <c r="AN1006" s="241"/>
      <c r="AO1006" s="241"/>
      <c r="AP1006" s="241"/>
      <c r="AQ1006" s="241"/>
      <c r="AR1006" s="241"/>
      <c r="AS1006" s="241"/>
      <c r="AT1006" s="241"/>
      <c r="AU1006" s="241"/>
      <c r="AV1006" s="241"/>
      <c r="AW1006" s="241"/>
      <c r="AX1006" s="241"/>
      <c r="AY1006" s="241"/>
      <c r="AZ1006" s="241"/>
      <c r="BA1006" s="241"/>
      <c r="BB1006" s="241"/>
      <c r="BC1006" s="241"/>
      <c r="BD1006" s="241"/>
      <c r="BE1006" s="241"/>
      <c r="BF1006" s="241"/>
      <c r="BG1006" s="241"/>
      <c r="BH1006" s="241"/>
      <c r="BI1006" s="241"/>
      <c r="BJ1006" s="241"/>
      <c r="BK1006" s="241"/>
      <c r="BL1006" s="241"/>
      <c r="BM1006" s="241"/>
      <c r="BN1006" s="241"/>
      <c r="BO1006" s="241"/>
      <c r="BP1006" s="241"/>
      <c r="BQ1006" s="241"/>
      <c r="BR1006" s="241"/>
    </row>
    <row r="1007" spans="2:70" ht="12" customHeight="1">
      <c r="B1007" s="296"/>
      <c r="C1007" s="296"/>
      <c r="D1007" s="296"/>
      <c r="E1007" s="296"/>
      <c r="F1007" s="296"/>
      <c r="G1007" s="296"/>
      <c r="H1007" s="296"/>
      <c r="I1007" s="296"/>
      <c r="J1007" s="296"/>
      <c r="K1007" s="296"/>
      <c r="L1007" s="296"/>
      <c r="M1007" s="296"/>
      <c r="N1007" s="296"/>
      <c r="O1007" s="296"/>
      <c r="P1007" s="296"/>
      <c r="Q1007" s="296"/>
      <c r="R1007" s="296"/>
      <c r="S1007" s="296"/>
      <c r="T1007" s="296"/>
      <c r="U1007" s="296"/>
      <c r="V1007" s="296"/>
      <c r="W1007" s="296"/>
      <c r="X1007" s="296"/>
      <c r="Y1007" s="296"/>
      <c r="Z1007" s="296"/>
      <c r="AA1007" s="296"/>
      <c r="AB1007" s="296"/>
      <c r="AC1007" s="296"/>
      <c r="AD1007" s="296"/>
      <c r="AE1007" s="296"/>
      <c r="AF1007" s="296"/>
      <c r="AG1007" s="296"/>
      <c r="AH1007" s="296"/>
      <c r="AI1007" s="296"/>
      <c r="AJ1007" s="296"/>
      <c r="AK1007" s="241"/>
      <c r="AL1007" s="296"/>
      <c r="AM1007" s="296"/>
      <c r="AN1007" s="296"/>
      <c r="AO1007" s="296"/>
      <c r="AP1007" s="296"/>
      <c r="AQ1007" s="296"/>
      <c r="AR1007" s="296"/>
      <c r="AS1007" s="296"/>
      <c r="AT1007" s="296"/>
      <c r="AU1007" s="296"/>
      <c r="AV1007" s="296"/>
      <c r="AW1007" s="296"/>
      <c r="AX1007" s="296"/>
      <c r="AY1007" s="296"/>
      <c r="AZ1007" s="296"/>
      <c r="BA1007" s="296"/>
      <c r="BB1007" s="296"/>
      <c r="BC1007" s="296"/>
      <c r="BD1007" s="296"/>
      <c r="BE1007" s="296"/>
      <c r="BF1007" s="296"/>
      <c r="BG1007" s="296"/>
      <c r="BH1007" s="296"/>
      <c r="BI1007" s="296"/>
      <c r="BJ1007" s="296"/>
      <c r="BK1007" s="296"/>
      <c r="BL1007" s="296"/>
      <c r="BM1007" s="296"/>
      <c r="BN1007" s="296"/>
      <c r="BO1007" s="296"/>
      <c r="BP1007" s="296"/>
      <c r="BQ1007" s="296"/>
      <c r="BR1007" s="241"/>
    </row>
    <row r="1008" spans="2:70" ht="0.75" customHeight="1">
      <c r="B1008" s="296"/>
      <c r="C1008" s="296"/>
      <c r="D1008" s="296"/>
      <c r="E1008" s="296"/>
      <c r="F1008" s="296"/>
      <c r="G1008" s="296"/>
      <c r="H1008" s="296"/>
      <c r="I1008" s="296"/>
      <c r="J1008" s="296"/>
      <c r="K1008" s="296"/>
      <c r="L1008" s="296"/>
      <c r="M1008" s="296"/>
      <c r="N1008" s="296"/>
      <c r="O1008" s="296"/>
      <c r="P1008" s="296"/>
      <c r="Q1008" s="296"/>
      <c r="R1008" s="296"/>
      <c r="S1008" s="296"/>
      <c r="T1008" s="296"/>
      <c r="U1008" s="296"/>
      <c r="V1008" s="296"/>
      <c r="W1008" s="296"/>
      <c r="X1008" s="296"/>
      <c r="Y1008" s="296"/>
      <c r="Z1008" s="296"/>
      <c r="AA1008" s="296"/>
      <c r="AB1008" s="296"/>
      <c r="AC1008" s="296"/>
      <c r="AD1008" s="296"/>
      <c r="AE1008" s="296"/>
      <c r="AF1008" s="296"/>
      <c r="AG1008" s="296"/>
      <c r="AH1008" s="296"/>
      <c r="AI1008" s="296"/>
      <c r="AJ1008" s="296"/>
      <c r="AK1008" s="241"/>
      <c r="AL1008" s="296"/>
      <c r="AM1008" s="296"/>
      <c r="AN1008" s="296"/>
      <c r="AO1008" s="296"/>
      <c r="AP1008" s="296"/>
      <c r="AQ1008" s="296"/>
      <c r="AR1008" s="296"/>
      <c r="AS1008" s="296"/>
      <c r="AT1008" s="296"/>
      <c r="AU1008" s="296"/>
      <c r="AV1008" s="296"/>
      <c r="AW1008" s="296"/>
      <c r="AX1008" s="296"/>
      <c r="AY1008" s="296"/>
      <c r="AZ1008" s="296"/>
      <c r="BA1008" s="296"/>
      <c r="BB1008" s="296"/>
      <c r="BC1008" s="296"/>
      <c r="BD1008" s="296"/>
      <c r="BE1008" s="296"/>
      <c r="BF1008" s="296"/>
      <c r="BG1008" s="296"/>
      <c r="BH1008" s="296"/>
      <c r="BI1008" s="296"/>
      <c r="BJ1008" s="296"/>
      <c r="BK1008" s="296"/>
      <c r="BL1008" s="296"/>
      <c r="BM1008" s="296"/>
      <c r="BN1008" s="296"/>
      <c r="BO1008" s="296"/>
      <c r="BP1008" s="296"/>
      <c r="BQ1008" s="296"/>
      <c r="BR1008" s="241"/>
    </row>
    <row r="1009" spans="2:70" ht="10.5" customHeight="1">
      <c r="B1009" s="254"/>
      <c r="C1009" s="241"/>
      <c r="D1009" s="241"/>
      <c r="E1009" s="241"/>
      <c r="F1009" s="241"/>
      <c r="G1009" s="297"/>
      <c r="H1009" s="297"/>
      <c r="I1009" s="297"/>
      <c r="J1009" s="297"/>
      <c r="K1009" s="297"/>
      <c r="L1009" s="297"/>
      <c r="M1009" s="241"/>
      <c r="N1009" s="297"/>
      <c r="O1009" s="297"/>
      <c r="P1009" s="298"/>
      <c r="Q1009" s="298"/>
      <c r="R1009" s="298"/>
      <c r="S1009" s="298"/>
      <c r="T1009" s="241"/>
      <c r="U1009" s="297"/>
      <c r="V1009" s="297"/>
      <c r="W1009" s="297"/>
      <c r="X1009" s="297"/>
      <c r="Y1009" s="297"/>
      <c r="Z1009" s="297"/>
      <c r="AA1009" s="297"/>
      <c r="AB1009" s="297"/>
      <c r="AC1009" s="241"/>
      <c r="AD1009" s="297"/>
      <c r="AE1009" s="297"/>
      <c r="AF1009" s="297"/>
      <c r="AG1009" s="297"/>
      <c r="AH1009" s="297"/>
      <c r="AI1009" s="297"/>
      <c r="AJ1009" s="241"/>
      <c r="AK1009" s="241"/>
      <c r="AL1009" s="241"/>
      <c r="AM1009" s="241"/>
      <c r="AN1009" s="241"/>
      <c r="AO1009" s="297"/>
      <c r="AP1009" s="297"/>
      <c r="AQ1009" s="297"/>
      <c r="AR1009" s="297"/>
      <c r="AS1009" s="241"/>
      <c r="AT1009" s="241"/>
      <c r="AU1009" s="298"/>
      <c r="AV1009" s="298"/>
      <c r="AW1009" s="298"/>
      <c r="AX1009" s="298"/>
      <c r="AY1009" s="298"/>
      <c r="AZ1009" s="241"/>
      <c r="BA1009" s="241"/>
      <c r="BB1009" s="241"/>
      <c r="BC1009" s="241"/>
      <c r="BD1009" s="241"/>
      <c r="BE1009" s="297"/>
      <c r="BF1009" s="297"/>
      <c r="BG1009" s="297"/>
      <c r="BH1009" s="297"/>
      <c r="BI1009" s="297"/>
      <c r="BJ1009" s="297"/>
      <c r="BK1009" s="297"/>
      <c r="BL1009" s="297"/>
      <c r="BM1009" s="297"/>
      <c r="BN1009" s="297"/>
      <c r="BO1009" s="297"/>
      <c r="BP1009" s="297"/>
      <c r="BQ1009" s="297"/>
      <c r="BR1009" s="241"/>
    </row>
    <row r="1010" spans="2:70" ht="7.5" customHeight="1">
      <c r="B1010" s="254"/>
      <c r="C1010" s="241"/>
      <c r="D1010" s="241"/>
      <c r="E1010" s="241"/>
      <c r="F1010" s="241"/>
      <c r="G1010" s="241"/>
      <c r="H1010" s="241"/>
      <c r="I1010" s="241"/>
      <c r="J1010" s="241"/>
      <c r="K1010" s="241"/>
      <c r="L1010" s="241"/>
      <c r="M1010" s="241"/>
      <c r="N1010" s="241"/>
      <c r="O1010" s="241"/>
      <c r="P1010" s="241"/>
      <c r="Q1010" s="241"/>
      <c r="R1010" s="241"/>
      <c r="S1010" s="241"/>
      <c r="T1010" s="241"/>
      <c r="U1010" s="241"/>
      <c r="V1010" s="241"/>
      <c r="W1010" s="241"/>
      <c r="X1010" s="241"/>
      <c r="Y1010" s="241"/>
      <c r="Z1010" s="241"/>
      <c r="AA1010" s="241"/>
      <c r="AB1010" s="241"/>
      <c r="AC1010" s="241"/>
      <c r="AD1010" s="241"/>
      <c r="AE1010" s="241"/>
      <c r="AF1010" s="241"/>
      <c r="AG1010" s="241"/>
      <c r="AH1010" s="241"/>
      <c r="AI1010" s="241"/>
      <c r="AJ1010" s="241"/>
      <c r="AK1010" s="241"/>
      <c r="AL1010" s="241"/>
      <c r="AM1010" s="241"/>
      <c r="AN1010" s="241"/>
      <c r="AO1010" s="241"/>
      <c r="AP1010" s="241"/>
      <c r="AQ1010" s="241"/>
      <c r="AR1010" s="241"/>
      <c r="AS1010" s="241"/>
      <c r="AT1010" s="241"/>
      <c r="AU1010" s="241"/>
      <c r="AV1010" s="241"/>
      <c r="AW1010" s="241"/>
      <c r="AX1010" s="241"/>
      <c r="AY1010" s="241"/>
      <c r="AZ1010" s="241"/>
      <c r="BA1010" s="241"/>
      <c r="BB1010" s="241"/>
      <c r="BC1010" s="241"/>
      <c r="BD1010" s="241"/>
      <c r="BE1010" s="241"/>
      <c r="BF1010" s="241"/>
      <c r="BG1010" s="241"/>
      <c r="BH1010" s="241"/>
      <c r="BI1010" s="241"/>
      <c r="BJ1010" s="241"/>
      <c r="BK1010" s="241"/>
      <c r="BL1010" s="241"/>
      <c r="BM1010" s="241"/>
      <c r="BN1010" s="241"/>
      <c r="BO1010" s="241"/>
      <c r="BP1010" s="241"/>
      <c r="BQ1010" s="241"/>
      <c r="BR1010" s="241"/>
    </row>
    <row r="1011" spans="2:70" ht="0.75" customHeight="1">
      <c r="B1011" s="254"/>
      <c r="C1011" s="241"/>
      <c r="D1011" s="241"/>
      <c r="E1011" s="241"/>
      <c r="F1011" s="273"/>
      <c r="G1011" s="273"/>
      <c r="H1011" s="273"/>
      <c r="I1011" s="273"/>
      <c r="J1011" s="241"/>
      <c r="K1011" s="273"/>
      <c r="L1011" s="273"/>
      <c r="M1011" s="273"/>
      <c r="N1011" s="273"/>
      <c r="O1011" s="273"/>
      <c r="P1011" s="241"/>
      <c r="Q1011" s="241"/>
      <c r="R1011" s="273"/>
      <c r="S1011" s="273"/>
      <c r="T1011" s="273"/>
      <c r="U1011" s="273"/>
      <c r="V1011" s="273"/>
      <c r="W1011" s="273"/>
      <c r="X1011" s="273"/>
      <c r="Y1011" s="273"/>
      <c r="Z1011" s="273"/>
      <c r="AA1011" s="273"/>
      <c r="AB1011" s="273"/>
      <c r="AC1011" s="241"/>
      <c r="AD1011" s="273"/>
      <c r="AE1011" s="273"/>
      <c r="AF1011" s="273"/>
      <c r="AG1011" s="273"/>
      <c r="AH1011" s="273"/>
      <c r="AI1011" s="273"/>
      <c r="AJ1011" s="241"/>
      <c r="AK1011" s="241"/>
      <c r="AL1011" s="241"/>
      <c r="AM1011" s="241"/>
      <c r="AN1011" s="241"/>
      <c r="AO1011" s="241"/>
      <c r="AP1011" s="241"/>
      <c r="AQ1011" s="241"/>
      <c r="AR1011" s="241"/>
      <c r="AS1011" s="241"/>
      <c r="AT1011" s="241"/>
      <c r="AU1011" s="273"/>
      <c r="AV1011" s="273"/>
      <c r="AW1011" s="273"/>
      <c r="AX1011" s="297"/>
      <c r="AY1011" s="297"/>
      <c r="AZ1011" s="241"/>
      <c r="BA1011" s="241"/>
      <c r="BB1011" s="241"/>
      <c r="BC1011" s="241"/>
      <c r="BD1011" s="241"/>
      <c r="BE1011" s="273"/>
      <c r="BF1011" s="273"/>
      <c r="BG1011" s="241"/>
      <c r="BH1011" s="273"/>
      <c r="BI1011" s="273"/>
      <c r="BJ1011" s="273"/>
      <c r="BK1011" s="273"/>
      <c r="BL1011" s="273"/>
      <c r="BM1011" s="273"/>
      <c r="BN1011" s="273"/>
      <c r="BO1011" s="273"/>
      <c r="BP1011" s="273"/>
      <c r="BQ1011" s="273"/>
      <c r="BR1011" s="241"/>
    </row>
    <row r="1012" spans="2:70" ht="13.5" customHeight="1">
      <c r="B1012" s="254"/>
      <c r="C1012" s="241"/>
      <c r="D1012" s="241"/>
      <c r="E1012" s="241"/>
      <c r="F1012" s="273"/>
      <c r="G1012" s="273"/>
      <c r="H1012" s="273"/>
      <c r="I1012" s="273"/>
      <c r="J1012" s="241"/>
      <c r="K1012" s="273"/>
      <c r="L1012" s="273"/>
      <c r="M1012" s="273"/>
      <c r="N1012" s="273"/>
      <c r="O1012" s="273"/>
      <c r="P1012" s="241"/>
      <c r="Q1012" s="241"/>
      <c r="R1012" s="273"/>
      <c r="S1012" s="273"/>
      <c r="T1012" s="273"/>
      <c r="U1012" s="273"/>
      <c r="V1012" s="273"/>
      <c r="W1012" s="273"/>
      <c r="X1012" s="273"/>
      <c r="Y1012" s="273"/>
      <c r="Z1012" s="273"/>
      <c r="AA1012" s="273"/>
      <c r="AB1012" s="273"/>
      <c r="AC1012" s="241"/>
      <c r="AD1012" s="273"/>
      <c r="AE1012" s="273"/>
      <c r="AF1012" s="273"/>
      <c r="AG1012" s="273"/>
      <c r="AH1012" s="273"/>
      <c r="AI1012" s="273"/>
      <c r="AJ1012" s="241"/>
      <c r="AK1012" s="241"/>
      <c r="AL1012" s="241"/>
      <c r="AM1012" s="241"/>
      <c r="AN1012" s="241"/>
      <c r="AO1012" s="241"/>
      <c r="AP1012" s="241"/>
      <c r="AQ1012" s="241"/>
      <c r="AR1012" s="241"/>
      <c r="AS1012" s="241"/>
      <c r="AT1012" s="241"/>
      <c r="AU1012" s="273"/>
      <c r="AV1012" s="273"/>
      <c r="AW1012" s="273"/>
      <c r="AX1012" s="297"/>
      <c r="AY1012" s="297"/>
      <c r="AZ1012" s="241"/>
      <c r="BA1012" s="241"/>
      <c r="BB1012" s="241"/>
      <c r="BC1012" s="241"/>
      <c r="BD1012" s="241"/>
      <c r="BE1012" s="273"/>
      <c r="BF1012" s="273"/>
      <c r="BG1012" s="241"/>
      <c r="BH1012" s="273"/>
      <c r="BI1012" s="273"/>
      <c r="BJ1012" s="273"/>
      <c r="BK1012" s="273"/>
      <c r="BL1012" s="273"/>
      <c r="BM1012" s="273"/>
      <c r="BN1012" s="273"/>
      <c r="BO1012" s="273"/>
      <c r="BP1012" s="273"/>
      <c r="BQ1012" s="273"/>
      <c r="BR1012" s="241"/>
    </row>
    <row r="1013" spans="2:70" ht="9.75" customHeight="1">
      <c r="B1013" s="254"/>
      <c r="C1013" s="294"/>
      <c r="D1013" s="294"/>
      <c r="E1013" s="241"/>
      <c r="F1013" s="293"/>
      <c r="G1013" s="293"/>
      <c r="H1013" s="293"/>
      <c r="I1013" s="293"/>
      <c r="J1013" s="293"/>
      <c r="K1013" s="293"/>
      <c r="L1013" s="293"/>
      <c r="M1013" s="293"/>
      <c r="N1013" s="293"/>
      <c r="O1013" s="293"/>
      <c r="P1013" s="241"/>
      <c r="Q1013" s="241"/>
      <c r="R1013" s="295"/>
      <c r="S1013" s="295"/>
      <c r="T1013" s="295"/>
      <c r="U1013" s="293"/>
      <c r="V1013" s="293"/>
      <c r="W1013" s="293"/>
      <c r="X1013" s="293"/>
      <c r="Y1013" s="293"/>
      <c r="Z1013" s="293"/>
      <c r="AA1013" s="293"/>
      <c r="AB1013" s="293"/>
      <c r="AC1013" s="241"/>
      <c r="AD1013" s="293"/>
      <c r="AE1013" s="293"/>
      <c r="AF1013" s="293"/>
      <c r="AG1013" s="293"/>
      <c r="AH1013" s="293"/>
      <c r="AI1013" s="293"/>
      <c r="AJ1013" s="241"/>
      <c r="AK1013" s="241"/>
      <c r="AL1013" s="241"/>
      <c r="AM1013" s="294"/>
      <c r="AN1013" s="294"/>
      <c r="AO1013" s="294"/>
      <c r="AP1013" s="295"/>
      <c r="AQ1013" s="295"/>
      <c r="AR1013" s="295"/>
      <c r="AS1013" s="295"/>
      <c r="AT1013" s="241"/>
      <c r="AU1013" s="241"/>
      <c r="AV1013" s="241"/>
      <c r="AW1013" s="241"/>
      <c r="AX1013" s="241"/>
      <c r="AY1013" s="241"/>
      <c r="AZ1013" s="241"/>
      <c r="BA1013" s="294"/>
      <c r="BB1013" s="294"/>
      <c r="BC1013" s="294"/>
      <c r="BD1013" s="293"/>
      <c r="BE1013" s="293"/>
      <c r="BF1013" s="241"/>
      <c r="BG1013" s="241"/>
      <c r="BH1013" s="295"/>
      <c r="BI1013" s="295"/>
      <c r="BJ1013" s="295"/>
      <c r="BK1013" s="295"/>
      <c r="BL1013" s="295"/>
      <c r="BM1013" s="293"/>
      <c r="BN1013" s="293"/>
      <c r="BO1013" s="293"/>
      <c r="BP1013" s="293"/>
      <c r="BQ1013" s="293"/>
      <c r="BR1013" s="241"/>
    </row>
    <row r="1014" spans="2:70" ht="0.75" customHeight="1">
      <c r="B1014" s="254"/>
      <c r="C1014" s="294"/>
      <c r="D1014" s="294"/>
      <c r="E1014" s="241"/>
      <c r="F1014" s="293"/>
      <c r="G1014" s="293"/>
      <c r="H1014" s="293"/>
      <c r="I1014" s="293"/>
      <c r="J1014" s="293"/>
      <c r="K1014" s="293"/>
      <c r="L1014" s="293"/>
      <c r="M1014" s="293"/>
      <c r="N1014" s="293"/>
      <c r="O1014" s="293"/>
      <c r="P1014" s="241"/>
      <c r="Q1014" s="241"/>
      <c r="R1014" s="295"/>
      <c r="S1014" s="295"/>
      <c r="T1014" s="295"/>
      <c r="U1014" s="293"/>
      <c r="V1014" s="293"/>
      <c r="W1014" s="293"/>
      <c r="X1014" s="293"/>
      <c r="Y1014" s="293"/>
      <c r="Z1014" s="293"/>
      <c r="AA1014" s="293"/>
      <c r="AB1014" s="293"/>
      <c r="AC1014" s="241"/>
      <c r="AD1014" s="293"/>
      <c r="AE1014" s="293"/>
      <c r="AF1014" s="293"/>
      <c r="AG1014" s="293"/>
      <c r="AH1014" s="293"/>
      <c r="AI1014" s="293"/>
      <c r="AJ1014" s="241"/>
      <c r="AK1014" s="241"/>
      <c r="AL1014" s="241"/>
      <c r="AM1014" s="294"/>
      <c r="AN1014" s="294"/>
      <c r="AO1014" s="294"/>
      <c r="AP1014" s="295"/>
      <c r="AQ1014" s="295"/>
      <c r="AR1014" s="295"/>
      <c r="AS1014" s="295"/>
      <c r="AT1014" s="241"/>
      <c r="AU1014" s="241"/>
      <c r="AV1014" s="241"/>
      <c r="AW1014" s="241"/>
      <c r="AX1014" s="241"/>
      <c r="AY1014" s="241"/>
      <c r="AZ1014" s="241"/>
      <c r="BA1014" s="294"/>
      <c r="BB1014" s="294"/>
      <c r="BC1014" s="294"/>
      <c r="BD1014" s="293"/>
      <c r="BE1014" s="293"/>
      <c r="BF1014" s="241"/>
      <c r="BG1014" s="241"/>
      <c r="BH1014" s="295"/>
      <c r="BI1014" s="295"/>
      <c r="BJ1014" s="295"/>
      <c r="BK1014" s="295"/>
      <c r="BL1014" s="295"/>
      <c r="BM1014" s="293"/>
      <c r="BN1014" s="293"/>
      <c r="BO1014" s="293"/>
      <c r="BP1014" s="293"/>
      <c r="BQ1014" s="293"/>
      <c r="BR1014" s="241"/>
    </row>
    <row r="1015" spans="2:70" ht="10.5" customHeight="1">
      <c r="B1015" s="254"/>
      <c r="C1015" s="294"/>
      <c r="D1015" s="294"/>
      <c r="E1015" s="241"/>
      <c r="F1015" s="293"/>
      <c r="G1015" s="293"/>
      <c r="H1015" s="293"/>
      <c r="I1015" s="293"/>
      <c r="J1015" s="293"/>
      <c r="K1015" s="293"/>
      <c r="L1015" s="293"/>
      <c r="M1015" s="293"/>
      <c r="N1015" s="293"/>
      <c r="O1015" s="293"/>
      <c r="P1015" s="241"/>
      <c r="Q1015" s="241"/>
      <c r="R1015" s="295"/>
      <c r="S1015" s="295"/>
      <c r="T1015" s="295"/>
      <c r="U1015" s="293"/>
      <c r="V1015" s="293"/>
      <c r="W1015" s="293"/>
      <c r="X1015" s="293"/>
      <c r="Y1015" s="293"/>
      <c r="Z1015" s="293"/>
      <c r="AA1015" s="293"/>
      <c r="AB1015" s="293"/>
      <c r="AC1015" s="241"/>
      <c r="AD1015" s="259"/>
      <c r="AE1015" s="293"/>
      <c r="AF1015" s="293"/>
      <c r="AG1015" s="293"/>
      <c r="AH1015" s="293"/>
      <c r="AI1015" s="259"/>
      <c r="AJ1015" s="241"/>
      <c r="AK1015" s="241"/>
      <c r="AL1015" s="241"/>
      <c r="AM1015" s="294"/>
      <c r="AN1015" s="294"/>
      <c r="AO1015" s="294"/>
      <c r="AP1015" s="295"/>
      <c r="AQ1015" s="295"/>
      <c r="AR1015" s="295"/>
      <c r="AS1015" s="295"/>
      <c r="AT1015" s="241"/>
      <c r="AU1015" s="241"/>
      <c r="AV1015" s="241"/>
      <c r="AW1015" s="241"/>
      <c r="AX1015" s="241"/>
      <c r="AY1015" s="241"/>
      <c r="AZ1015" s="241"/>
      <c r="BA1015" s="294"/>
      <c r="BB1015" s="294"/>
      <c r="BC1015" s="294"/>
      <c r="BD1015" s="293"/>
      <c r="BE1015" s="293"/>
      <c r="BF1015" s="241"/>
      <c r="BG1015" s="241"/>
      <c r="BH1015" s="295"/>
      <c r="BI1015" s="295"/>
      <c r="BJ1015" s="295"/>
      <c r="BK1015" s="295"/>
      <c r="BL1015" s="295"/>
      <c r="BM1015" s="293"/>
      <c r="BN1015" s="293"/>
      <c r="BO1015" s="293"/>
      <c r="BP1015" s="293"/>
      <c r="BQ1015" s="293"/>
      <c r="BR1015" s="241"/>
    </row>
    <row r="1016" spans="2:70" ht="9.75" customHeight="1">
      <c r="B1016" s="254"/>
      <c r="C1016" s="241"/>
      <c r="D1016" s="241"/>
      <c r="E1016" s="241"/>
      <c r="F1016" s="241"/>
      <c r="G1016" s="241"/>
      <c r="H1016" s="241"/>
      <c r="I1016" s="241"/>
      <c r="J1016" s="241"/>
      <c r="K1016" s="241"/>
      <c r="L1016" s="241"/>
      <c r="M1016" s="241"/>
      <c r="N1016" s="241"/>
      <c r="O1016" s="241"/>
      <c r="P1016" s="241"/>
      <c r="Q1016" s="241"/>
      <c r="R1016" s="241"/>
      <c r="S1016" s="241"/>
      <c r="T1016" s="241"/>
      <c r="U1016" s="241"/>
      <c r="V1016" s="241"/>
      <c r="W1016" s="241"/>
      <c r="X1016" s="241"/>
      <c r="Y1016" s="241"/>
      <c r="Z1016" s="241"/>
      <c r="AA1016" s="241"/>
      <c r="AB1016" s="241"/>
      <c r="AC1016" s="241"/>
      <c r="AD1016" s="241"/>
      <c r="AE1016" s="241"/>
      <c r="AF1016" s="241"/>
      <c r="AG1016" s="241"/>
      <c r="AH1016" s="241"/>
      <c r="AI1016" s="241"/>
      <c r="AJ1016" s="241"/>
      <c r="AK1016" s="241"/>
      <c r="AL1016" s="241"/>
      <c r="AM1016" s="241"/>
      <c r="AN1016" s="241"/>
      <c r="AO1016" s="241"/>
      <c r="AP1016" s="241"/>
      <c r="AQ1016" s="241"/>
      <c r="AR1016" s="241"/>
      <c r="AS1016" s="241"/>
      <c r="AT1016" s="241"/>
      <c r="AU1016" s="241"/>
      <c r="AV1016" s="241"/>
      <c r="AW1016" s="241"/>
      <c r="AX1016" s="241"/>
      <c r="AY1016" s="241"/>
      <c r="AZ1016" s="241"/>
      <c r="BA1016" s="241"/>
      <c r="BB1016" s="241"/>
      <c r="BC1016" s="241"/>
      <c r="BD1016" s="241"/>
      <c r="BE1016" s="241"/>
      <c r="BF1016" s="241"/>
      <c r="BG1016" s="241"/>
      <c r="BH1016" s="241"/>
      <c r="BI1016" s="241"/>
      <c r="BJ1016" s="241"/>
      <c r="BK1016" s="241"/>
      <c r="BL1016" s="241"/>
      <c r="BM1016" s="241"/>
      <c r="BN1016" s="241"/>
      <c r="BO1016" s="241"/>
      <c r="BP1016" s="241"/>
      <c r="BQ1016" s="241"/>
      <c r="BR1016" s="241"/>
    </row>
    <row r="1017" spans="2:70" ht="9.75" customHeight="1">
      <c r="B1017" s="254"/>
      <c r="C1017" s="294"/>
      <c r="D1017" s="294"/>
      <c r="E1017" s="241"/>
      <c r="F1017" s="293"/>
      <c r="G1017" s="293"/>
      <c r="H1017" s="293"/>
      <c r="I1017" s="293"/>
      <c r="J1017" s="293"/>
      <c r="K1017" s="293"/>
      <c r="L1017" s="293"/>
      <c r="M1017" s="293"/>
      <c r="N1017" s="293"/>
      <c r="O1017" s="293"/>
      <c r="P1017" s="241"/>
      <c r="Q1017" s="241"/>
      <c r="R1017" s="295"/>
      <c r="S1017" s="295"/>
      <c r="T1017" s="295"/>
      <c r="U1017" s="293"/>
      <c r="V1017" s="293"/>
      <c r="W1017" s="293"/>
      <c r="X1017" s="293"/>
      <c r="Y1017" s="293"/>
      <c r="Z1017" s="293"/>
      <c r="AA1017" s="293"/>
      <c r="AB1017" s="293"/>
      <c r="AC1017" s="241"/>
      <c r="AD1017" s="293"/>
      <c r="AE1017" s="293"/>
      <c r="AF1017" s="293"/>
      <c r="AG1017" s="293"/>
      <c r="AH1017" s="293"/>
      <c r="AI1017" s="293"/>
      <c r="AJ1017" s="241"/>
      <c r="AK1017" s="241"/>
      <c r="AL1017" s="241"/>
      <c r="AM1017" s="294"/>
      <c r="AN1017" s="294"/>
      <c r="AO1017" s="294"/>
      <c r="AP1017" s="294"/>
      <c r="AQ1017" s="295"/>
      <c r="AR1017" s="295"/>
      <c r="AS1017" s="295"/>
      <c r="AT1017" s="295"/>
      <c r="AU1017" s="241"/>
      <c r="AV1017" s="241"/>
      <c r="AW1017" s="241"/>
      <c r="AX1017" s="241"/>
      <c r="AY1017" s="241"/>
      <c r="AZ1017" s="241"/>
      <c r="BA1017" s="294"/>
      <c r="BB1017" s="294"/>
      <c r="BC1017" s="294"/>
      <c r="BD1017" s="293"/>
      <c r="BE1017" s="293"/>
      <c r="BF1017" s="241"/>
      <c r="BG1017" s="241"/>
      <c r="BH1017" s="295"/>
      <c r="BI1017" s="295"/>
      <c r="BJ1017" s="295"/>
      <c r="BK1017" s="295"/>
      <c r="BL1017" s="295"/>
      <c r="BM1017" s="293"/>
      <c r="BN1017" s="293"/>
      <c r="BO1017" s="293"/>
      <c r="BP1017" s="293"/>
      <c r="BQ1017" s="293"/>
      <c r="BR1017" s="241"/>
    </row>
    <row r="1018" spans="2:70" ht="0.75" customHeight="1">
      <c r="B1018" s="254"/>
      <c r="C1018" s="294"/>
      <c r="D1018" s="294"/>
      <c r="E1018" s="241"/>
      <c r="F1018" s="293"/>
      <c r="G1018" s="293"/>
      <c r="H1018" s="293"/>
      <c r="I1018" s="293"/>
      <c r="J1018" s="293"/>
      <c r="K1018" s="293"/>
      <c r="L1018" s="293"/>
      <c r="M1018" s="293"/>
      <c r="N1018" s="293"/>
      <c r="O1018" s="293"/>
      <c r="P1018" s="241"/>
      <c r="Q1018" s="241"/>
      <c r="R1018" s="295"/>
      <c r="S1018" s="295"/>
      <c r="T1018" s="295"/>
      <c r="U1018" s="293"/>
      <c r="V1018" s="293"/>
      <c r="W1018" s="293"/>
      <c r="X1018" s="293"/>
      <c r="Y1018" s="293"/>
      <c r="Z1018" s="293"/>
      <c r="AA1018" s="293"/>
      <c r="AB1018" s="293"/>
      <c r="AC1018" s="241"/>
      <c r="AD1018" s="293"/>
      <c r="AE1018" s="293"/>
      <c r="AF1018" s="293"/>
      <c r="AG1018" s="293"/>
      <c r="AH1018" s="293"/>
      <c r="AI1018" s="293"/>
      <c r="AJ1018" s="241"/>
      <c r="AK1018" s="241"/>
      <c r="AL1018" s="241"/>
      <c r="AM1018" s="294"/>
      <c r="AN1018" s="294"/>
      <c r="AO1018" s="294"/>
      <c r="AP1018" s="294"/>
      <c r="AQ1018" s="295"/>
      <c r="AR1018" s="295"/>
      <c r="AS1018" s="295"/>
      <c r="AT1018" s="295"/>
      <c r="AU1018" s="241"/>
      <c r="AV1018" s="241"/>
      <c r="AW1018" s="241"/>
      <c r="AX1018" s="241"/>
      <c r="AY1018" s="241"/>
      <c r="AZ1018" s="241"/>
      <c r="BA1018" s="294"/>
      <c r="BB1018" s="294"/>
      <c r="BC1018" s="294"/>
      <c r="BD1018" s="293"/>
      <c r="BE1018" s="293"/>
      <c r="BF1018" s="241"/>
      <c r="BG1018" s="241"/>
      <c r="BH1018" s="295"/>
      <c r="BI1018" s="295"/>
      <c r="BJ1018" s="295"/>
      <c r="BK1018" s="295"/>
      <c r="BL1018" s="295"/>
      <c r="BM1018" s="293"/>
      <c r="BN1018" s="293"/>
      <c r="BO1018" s="293"/>
      <c r="BP1018" s="293"/>
      <c r="BQ1018" s="293"/>
      <c r="BR1018" s="241"/>
    </row>
    <row r="1019" spans="2:70" ht="12.75" hidden="1" customHeight="1">
      <c r="B1019" s="254"/>
      <c r="C1019" s="241"/>
      <c r="D1019" s="241"/>
      <c r="E1019" s="241"/>
      <c r="F1019" s="293"/>
      <c r="G1019" s="293"/>
      <c r="H1019" s="293"/>
      <c r="I1019" s="293"/>
      <c r="J1019" s="293"/>
      <c r="K1019" s="293"/>
      <c r="L1019" s="293"/>
      <c r="M1019" s="293"/>
      <c r="N1019" s="293"/>
      <c r="O1019" s="293"/>
      <c r="P1019" s="241"/>
      <c r="Q1019" s="241"/>
      <c r="R1019" s="241"/>
      <c r="S1019" s="241"/>
      <c r="T1019" s="241"/>
      <c r="U1019" s="241"/>
      <c r="V1019" s="241"/>
      <c r="W1019" s="241"/>
      <c r="X1019" s="241"/>
      <c r="Y1019" s="241"/>
      <c r="Z1019" s="241"/>
      <c r="AA1019" s="241"/>
      <c r="AB1019" s="241"/>
      <c r="AC1019" s="241"/>
      <c r="AD1019" s="241"/>
      <c r="AE1019" s="241"/>
      <c r="AF1019" s="241"/>
      <c r="AG1019" s="241"/>
      <c r="AH1019" s="241"/>
      <c r="AI1019" s="241"/>
      <c r="AJ1019" s="241"/>
      <c r="AK1019" s="241"/>
      <c r="AL1019" s="241"/>
      <c r="AM1019" s="294"/>
      <c r="AN1019" s="294"/>
      <c r="AO1019" s="294"/>
      <c r="AP1019" s="295"/>
      <c r="AQ1019" s="295"/>
      <c r="AR1019" s="295"/>
      <c r="AS1019" s="295"/>
      <c r="AT1019" s="241"/>
      <c r="AU1019" s="241"/>
      <c r="AV1019" s="241"/>
      <c r="AW1019" s="241"/>
      <c r="AX1019" s="241"/>
      <c r="AY1019" s="241"/>
      <c r="AZ1019" s="241"/>
      <c r="BA1019" s="294"/>
      <c r="BB1019" s="294"/>
      <c r="BC1019" s="294"/>
      <c r="BD1019" s="293"/>
      <c r="BE1019" s="293"/>
      <c r="BF1019" s="241"/>
      <c r="BG1019" s="241"/>
      <c r="BH1019" s="295"/>
      <c r="BI1019" s="295"/>
      <c r="BJ1019" s="295"/>
      <c r="BK1019" s="295"/>
      <c r="BL1019" s="295"/>
      <c r="BM1019" s="293"/>
      <c r="BN1019" s="293"/>
      <c r="BO1019" s="293"/>
      <c r="BP1019" s="293"/>
      <c r="BQ1019" s="293"/>
      <c r="BR1019" s="241"/>
    </row>
    <row r="1020" spans="2:70" ht="10.5" customHeight="1">
      <c r="B1020" s="254"/>
      <c r="C1020" s="241"/>
      <c r="D1020" s="241"/>
      <c r="E1020" s="241"/>
      <c r="F1020" s="241"/>
      <c r="G1020" s="241"/>
      <c r="H1020" s="241"/>
      <c r="I1020" s="241"/>
      <c r="J1020" s="241"/>
      <c r="K1020" s="241"/>
      <c r="L1020" s="241"/>
      <c r="M1020" s="241"/>
      <c r="N1020" s="241"/>
      <c r="O1020" s="241"/>
      <c r="P1020" s="241"/>
      <c r="Q1020" s="241"/>
      <c r="R1020" s="241"/>
      <c r="S1020" s="241"/>
      <c r="T1020" s="241"/>
      <c r="U1020" s="241"/>
      <c r="V1020" s="241"/>
      <c r="W1020" s="241"/>
      <c r="X1020" s="241"/>
      <c r="Y1020" s="241"/>
      <c r="Z1020" s="241"/>
      <c r="AA1020" s="241"/>
      <c r="AB1020" s="241"/>
      <c r="AC1020" s="241"/>
      <c r="AD1020" s="241"/>
      <c r="AE1020" s="241"/>
      <c r="AF1020" s="241"/>
      <c r="AG1020" s="241"/>
      <c r="AH1020" s="241"/>
      <c r="AI1020" s="241"/>
      <c r="AJ1020" s="241"/>
      <c r="AK1020" s="241"/>
      <c r="AL1020" s="241"/>
      <c r="AM1020" s="294"/>
      <c r="AN1020" s="294"/>
      <c r="AO1020" s="294"/>
      <c r="AP1020" s="295"/>
      <c r="AQ1020" s="295"/>
      <c r="AR1020" s="295"/>
      <c r="AS1020" s="295"/>
      <c r="AT1020" s="241"/>
      <c r="AU1020" s="241"/>
      <c r="AV1020" s="241"/>
      <c r="AW1020" s="241"/>
      <c r="AX1020" s="241"/>
      <c r="AY1020" s="241"/>
      <c r="AZ1020" s="241"/>
      <c r="BA1020" s="294"/>
      <c r="BB1020" s="294"/>
      <c r="BC1020" s="294"/>
      <c r="BD1020" s="293"/>
      <c r="BE1020" s="293"/>
      <c r="BF1020" s="241"/>
      <c r="BG1020" s="241"/>
      <c r="BH1020" s="295"/>
      <c r="BI1020" s="295"/>
      <c r="BJ1020" s="295"/>
      <c r="BK1020" s="295"/>
      <c r="BL1020" s="295"/>
      <c r="BM1020" s="293"/>
      <c r="BN1020" s="293"/>
      <c r="BO1020" s="293"/>
      <c r="BP1020" s="293"/>
      <c r="BQ1020" s="293"/>
      <c r="BR1020" s="241"/>
    </row>
    <row r="1021" spans="2:70" ht="7.5" customHeight="1">
      <c r="B1021" s="254"/>
      <c r="C1021" s="241"/>
      <c r="D1021" s="241"/>
      <c r="E1021" s="241"/>
      <c r="F1021" s="241"/>
      <c r="G1021" s="241"/>
      <c r="H1021" s="241"/>
      <c r="I1021" s="241"/>
      <c r="J1021" s="241"/>
      <c r="K1021" s="241"/>
      <c r="L1021" s="241"/>
      <c r="M1021" s="241"/>
      <c r="N1021" s="241"/>
      <c r="O1021" s="241"/>
      <c r="P1021" s="241"/>
      <c r="Q1021" s="241"/>
      <c r="R1021" s="241"/>
      <c r="S1021" s="241"/>
      <c r="T1021" s="241"/>
      <c r="U1021" s="241"/>
      <c r="V1021" s="241"/>
      <c r="W1021" s="241"/>
      <c r="X1021" s="241"/>
      <c r="Y1021" s="241"/>
      <c r="Z1021" s="241"/>
      <c r="AA1021" s="241"/>
      <c r="AB1021" s="241"/>
      <c r="AC1021" s="241"/>
      <c r="AD1021" s="241"/>
      <c r="AE1021" s="241"/>
      <c r="AF1021" s="241"/>
      <c r="AG1021" s="241"/>
      <c r="AH1021" s="241"/>
      <c r="AI1021" s="241"/>
      <c r="AJ1021" s="241"/>
      <c r="AK1021" s="241"/>
      <c r="AL1021" s="241"/>
      <c r="AM1021" s="241"/>
      <c r="AN1021" s="241"/>
      <c r="AO1021" s="241"/>
      <c r="AP1021" s="241"/>
      <c r="AQ1021" s="241"/>
      <c r="AR1021" s="241"/>
      <c r="AS1021" s="241"/>
      <c r="AT1021" s="241"/>
      <c r="AU1021" s="241"/>
      <c r="AV1021" s="241"/>
      <c r="AW1021" s="241"/>
      <c r="AX1021" s="241"/>
      <c r="AY1021" s="241"/>
      <c r="AZ1021" s="241"/>
      <c r="BA1021" s="241"/>
      <c r="BB1021" s="241"/>
      <c r="BC1021" s="241"/>
      <c r="BD1021" s="241"/>
      <c r="BE1021" s="241"/>
      <c r="BF1021" s="241"/>
      <c r="BG1021" s="241"/>
      <c r="BH1021" s="241"/>
      <c r="BI1021" s="241"/>
      <c r="BJ1021" s="241"/>
      <c r="BK1021" s="241"/>
      <c r="BL1021" s="241"/>
      <c r="BM1021" s="241"/>
      <c r="BN1021" s="241"/>
      <c r="BO1021" s="241"/>
      <c r="BP1021" s="241"/>
      <c r="BQ1021" s="241"/>
      <c r="BR1021" s="241"/>
    </row>
    <row r="1022" spans="2:70" ht="0.75" customHeight="1">
      <c r="B1022" s="254"/>
      <c r="C1022" s="292"/>
      <c r="D1022" s="292"/>
      <c r="E1022" s="241"/>
      <c r="F1022" s="293"/>
      <c r="G1022" s="293"/>
      <c r="H1022" s="293"/>
      <c r="I1022" s="293"/>
      <c r="J1022" s="293"/>
      <c r="K1022" s="293"/>
      <c r="L1022" s="293"/>
      <c r="M1022" s="293"/>
      <c r="N1022" s="241"/>
      <c r="O1022" s="241"/>
      <c r="P1022" s="241"/>
      <c r="Q1022" s="241"/>
      <c r="R1022" s="241"/>
      <c r="S1022" s="241"/>
      <c r="T1022" s="241"/>
      <c r="U1022" s="241"/>
      <c r="V1022" s="241"/>
      <c r="W1022" s="241"/>
      <c r="X1022" s="241"/>
      <c r="Y1022" s="241"/>
      <c r="Z1022" s="241"/>
      <c r="AA1022" s="241"/>
      <c r="AB1022" s="241"/>
      <c r="AC1022" s="241"/>
      <c r="AD1022" s="241"/>
      <c r="AE1022" s="241"/>
      <c r="AF1022" s="241"/>
      <c r="AG1022" s="241"/>
      <c r="AH1022" s="241"/>
      <c r="AI1022" s="241"/>
      <c r="AJ1022" s="241"/>
      <c r="AK1022" s="241"/>
      <c r="AL1022" s="241"/>
      <c r="AM1022" s="294"/>
      <c r="AN1022" s="294"/>
      <c r="AO1022" s="294"/>
      <c r="AP1022" s="295"/>
      <c r="AQ1022" s="295"/>
      <c r="AR1022" s="295"/>
      <c r="AS1022" s="295"/>
      <c r="AT1022" s="295"/>
      <c r="AU1022" s="295"/>
      <c r="AV1022" s="295"/>
      <c r="AW1022" s="241"/>
      <c r="AX1022" s="295"/>
      <c r="AY1022" s="295"/>
      <c r="AZ1022" s="241"/>
      <c r="BA1022" s="294"/>
      <c r="BB1022" s="294"/>
      <c r="BC1022" s="294"/>
      <c r="BD1022" s="293"/>
      <c r="BE1022" s="293"/>
      <c r="BF1022" s="241"/>
      <c r="BG1022" s="241"/>
      <c r="BH1022" s="295"/>
      <c r="BI1022" s="295"/>
      <c r="BJ1022" s="295"/>
      <c r="BK1022" s="295"/>
      <c r="BL1022" s="295"/>
      <c r="BM1022" s="293"/>
      <c r="BN1022" s="293"/>
      <c r="BO1022" s="293"/>
      <c r="BP1022" s="293"/>
      <c r="BQ1022" s="293"/>
      <c r="BR1022" s="241"/>
    </row>
    <row r="1023" spans="2:70" ht="8.25" customHeight="1">
      <c r="B1023" s="254"/>
      <c r="C1023" s="292"/>
      <c r="D1023" s="292"/>
      <c r="E1023" s="241"/>
      <c r="F1023" s="293"/>
      <c r="G1023" s="293"/>
      <c r="H1023" s="293"/>
      <c r="I1023" s="293"/>
      <c r="J1023" s="293"/>
      <c r="K1023" s="293"/>
      <c r="L1023" s="293"/>
      <c r="M1023" s="293"/>
      <c r="N1023" s="241"/>
      <c r="O1023" s="241"/>
      <c r="P1023" s="241"/>
      <c r="Q1023" s="241"/>
      <c r="R1023" s="241"/>
      <c r="S1023" s="241"/>
      <c r="T1023" s="241"/>
      <c r="U1023" s="241"/>
      <c r="V1023" s="241"/>
      <c r="W1023" s="241"/>
      <c r="X1023" s="241"/>
      <c r="Y1023" s="241"/>
      <c r="Z1023" s="241"/>
      <c r="AA1023" s="241"/>
      <c r="AB1023" s="241"/>
      <c r="AC1023" s="241"/>
      <c r="AD1023" s="241"/>
      <c r="AE1023" s="241"/>
      <c r="AF1023" s="241"/>
      <c r="AG1023" s="241"/>
      <c r="AH1023" s="241"/>
      <c r="AI1023" s="241"/>
      <c r="AJ1023" s="241"/>
      <c r="AK1023" s="241"/>
      <c r="AL1023" s="241"/>
      <c r="AM1023" s="294"/>
      <c r="AN1023" s="294"/>
      <c r="AO1023" s="294"/>
      <c r="AP1023" s="295"/>
      <c r="AQ1023" s="295"/>
      <c r="AR1023" s="295"/>
      <c r="AS1023" s="295"/>
      <c r="AT1023" s="295"/>
      <c r="AU1023" s="295"/>
      <c r="AV1023" s="295"/>
      <c r="AW1023" s="241"/>
      <c r="AX1023" s="295"/>
      <c r="AY1023" s="295"/>
      <c r="AZ1023" s="241"/>
      <c r="BA1023" s="294"/>
      <c r="BB1023" s="294"/>
      <c r="BC1023" s="294"/>
      <c r="BD1023" s="293"/>
      <c r="BE1023" s="293"/>
      <c r="BF1023" s="241"/>
      <c r="BG1023" s="241"/>
      <c r="BH1023" s="295"/>
      <c r="BI1023" s="295"/>
      <c r="BJ1023" s="295"/>
      <c r="BK1023" s="295"/>
      <c r="BL1023" s="295"/>
      <c r="BM1023" s="293"/>
      <c r="BN1023" s="293"/>
      <c r="BO1023" s="293"/>
      <c r="BP1023" s="293"/>
      <c r="BQ1023" s="293"/>
      <c r="BR1023" s="241"/>
    </row>
    <row r="1024" spans="2:70" ht="0.75" customHeight="1">
      <c r="B1024" s="254"/>
      <c r="C1024" s="292"/>
      <c r="D1024" s="292"/>
      <c r="E1024" s="241"/>
      <c r="F1024" s="293"/>
      <c r="G1024" s="293"/>
      <c r="H1024" s="293"/>
      <c r="I1024" s="293"/>
      <c r="J1024" s="293"/>
      <c r="K1024" s="293"/>
      <c r="L1024" s="293"/>
      <c r="M1024" s="293"/>
      <c r="N1024" s="241"/>
      <c r="O1024" s="241"/>
      <c r="P1024" s="241"/>
      <c r="Q1024" s="241"/>
      <c r="R1024" s="241"/>
      <c r="S1024" s="241"/>
      <c r="T1024" s="241"/>
      <c r="U1024" s="241"/>
      <c r="V1024" s="241"/>
      <c r="W1024" s="241"/>
      <c r="X1024" s="241"/>
      <c r="Y1024" s="241"/>
      <c r="Z1024" s="241"/>
      <c r="AA1024" s="241"/>
      <c r="AB1024" s="241"/>
      <c r="AC1024" s="241"/>
      <c r="AD1024" s="241"/>
      <c r="AE1024" s="241"/>
      <c r="AF1024" s="241"/>
      <c r="AG1024" s="241"/>
      <c r="AH1024" s="241"/>
      <c r="AI1024" s="241"/>
      <c r="AJ1024" s="241"/>
      <c r="AK1024" s="241"/>
      <c r="AL1024" s="241"/>
      <c r="AM1024" s="294"/>
      <c r="AN1024" s="294"/>
      <c r="AO1024" s="294"/>
      <c r="AP1024" s="295"/>
      <c r="AQ1024" s="295"/>
      <c r="AR1024" s="295"/>
      <c r="AS1024" s="295"/>
      <c r="AT1024" s="295"/>
      <c r="AU1024" s="295"/>
      <c r="AV1024" s="295"/>
      <c r="AW1024" s="241"/>
      <c r="AX1024" s="295"/>
      <c r="AY1024" s="295"/>
      <c r="AZ1024" s="241"/>
      <c r="BA1024" s="294"/>
      <c r="BB1024" s="294"/>
      <c r="BC1024" s="294"/>
      <c r="BD1024" s="293"/>
      <c r="BE1024" s="293"/>
      <c r="BF1024" s="241"/>
      <c r="BG1024" s="241"/>
      <c r="BH1024" s="295"/>
      <c r="BI1024" s="295"/>
      <c r="BJ1024" s="295"/>
      <c r="BK1024" s="295"/>
      <c r="BL1024" s="295"/>
      <c r="BM1024" s="293"/>
      <c r="BN1024" s="293"/>
      <c r="BO1024" s="293"/>
      <c r="BP1024" s="293"/>
      <c r="BQ1024" s="293"/>
      <c r="BR1024" s="241"/>
    </row>
    <row r="1025" spans="2:70" ht="10.5" customHeight="1">
      <c r="B1025" s="254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41"/>
      <c r="M1025" s="241"/>
      <c r="N1025" s="241"/>
      <c r="O1025" s="241"/>
      <c r="P1025" s="241"/>
      <c r="Q1025" s="241"/>
      <c r="R1025" s="241"/>
      <c r="S1025" s="241"/>
      <c r="T1025" s="241"/>
      <c r="U1025" s="241"/>
      <c r="V1025" s="241"/>
      <c r="W1025" s="241"/>
      <c r="X1025" s="241"/>
      <c r="Y1025" s="241"/>
      <c r="Z1025" s="241"/>
      <c r="AA1025" s="241"/>
      <c r="AB1025" s="241"/>
      <c r="AC1025" s="241"/>
      <c r="AD1025" s="241"/>
      <c r="AE1025" s="241"/>
      <c r="AF1025" s="241"/>
      <c r="AG1025" s="241"/>
      <c r="AH1025" s="241"/>
      <c r="AI1025" s="241"/>
      <c r="AJ1025" s="241"/>
      <c r="AK1025" s="241"/>
      <c r="AL1025" s="241"/>
      <c r="AM1025" s="294"/>
      <c r="AN1025" s="294"/>
      <c r="AO1025" s="294"/>
      <c r="AP1025" s="295"/>
      <c r="AQ1025" s="295"/>
      <c r="AR1025" s="295"/>
      <c r="AS1025" s="295"/>
      <c r="AT1025" s="295"/>
      <c r="AU1025" s="295"/>
      <c r="AV1025" s="295"/>
      <c r="AW1025" s="241"/>
      <c r="AX1025" s="295"/>
      <c r="AY1025" s="295"/>
      <c r="AZ1025" s="241"/>
      <c r="BA1025" s="294"/>
      <c r="BB1025" s="294"/>
      <c r="BC1025" s="294"/>
      <c r="BD1025" s="293"/>
      <c r="BE1025" s="293"/>
      <c r="BF1025" s="241"/>
      <c r="BG1025" s="241"/>
      <c r="BH1025" s="295"/>
      <c r="BI1025" s="295"/>
      <c r="BJ1025" s="295"/>
      <c r="BK1025" s="295"/>
      <c r="BL1025" s="295"/>
      <c r="BM1025" s="293"/>
      <c r="BN1025" s="293"/>
      <c r="BO1025" s="293"/>
      <c r="BP1025" s="293"/>
      <c r="BQ1025" s="293"/>
      <c r="BR1025" s="241"/>
    </row>
    <row r="1026" spans="2:70" ht="9.75" customHeight="1">
      <c r="B1026" s="254"/>
      <c r="C1026" s="241"/>
      <c r="D1026" s="241"/>
      <c r="E1026" s="241"/>
      <c r="F1026" s="241"/>
      <c r="G1026" s="241"/>
      <c r="H1026" s="241"/>
      <c r="I1026" s="241"/>
      <c r="J1026" s="241"/>
      <c r="K1026" s="241"/>
      <c r="L1026" s="241"/>
      <c r="M1026" s="241"/>
      <c r="N1026" s="241"/>
      <c r="O1026" s="241"/>
      <c r="P1026" s="241"/>
      <c r="Q1026" s="241"/>
      <c r="R1026" s="241"/>
      <c r="S1026" s="241"/>
      <c r="T1026" s="241"/>
      <c r="U1026" s="241"/>
      <c r="V1026" s="241"/>
      <c r="W1026" s="241"/>
      <c r="X1026" s="241"/>
      <c r="Y1026" s="241"/>
      <c r="Z1026" s="241"/>
      <c r="AA1026" s="241"/>
      <c r="AB1026" s="241"/>
      <c r="AC1026" s="241"/>
      <c r="AD1026" s="241"/>
      <c r="AE1026" s="241"/>
      <c r="AF1026" s="241"/>
      <c r="AG1026" s="241"/>
      <c r="AH1026" s="241"/>
      <c r="AI1026" s="241"/>
      <c r="AJ1026" s="241"/>
      <c r="AK1026" s="241"/>
      <c r="AL1026" s="241"/>
      <c r="AM1026" s="241"/>
      <c r="AN1026" s="241"/>
      <c r="AO1026" s="241"/>
      <c r="AP1026" s="241"/>
      <c r="AQ1026" s="241"/>
      <c r="AR1026" s="241"/>
      <c r="AS1026" s="241"/>
      <c r="AT1026" s="241"/>
      <c r="AU1026" s="241"/>
      <c r="AV1026" s="241"/>
      <c r="AW1026" s="241"/>
      <c r="AX1026" s="241"/>
      <c r="AY1026" s="241"/>
      <c r="AZ1026" s="241"/>
      <c r="BA1026" s="241"/>
      <c r="BB1026" s="241"/>
      <c r="BC1026" s="241"/>
      <c r="BD1026" s="241"/>
      <c r="BE1026" s="241"/>
      <c r="BF1026" s="241"/>
      <c r="BG1026" s="241"/>
      <c r="BH1026" s="241"/>
      <c r="BI1026" s="241"/>
      <c r="BJ1026" s="241"/>
      <c r="BK1026" s="241"/>
      <c r="BL1026" s="241"/>
      <c r="BM1026" s="241"/>
      <c r="BN1026" s="241"/>
      <c r="BO1026" s="241"/>
      <c r="BP1026" s="241"/>
      <c r="BQ1026" s="241"/>
      <c r="BR1026" s="241"/>
    </row>
    <row r="1027" spans="2:70" ht="12" customHeight="1">
      <c r="B1027" s="254"/>
      <c r="C1027" s="241"/>
      <c r="D1027" s="241"/>
      <c r="E1027" s="241"/>
      <c r="F1027" s="241"/>
      <c r="G1027" s="241"/>
      <c r="H1027" s="241"/>
      <c r="I1027" s="241"/>
      <c r="J1027" s="241"/>
      <c r="K1027" s="241"/>
      <c r="L1027" s="241"/>
      <c r="M1027" s="241"/>
      <c r="N1027" s="241"/>
      <c r="O1027" s="241"/>
      <c r="P1027" s="241"/>
      <c r="Q1027" s="241"/>
      <c r="R1027" s="241"/>
      <c r="S1027" s="241"/>
      <c r="T1027" s="241"/>
      <c r="U1027" s="241"/>
      <c r="V1027" s="241"/>
      <c r="W1027" s="241"/>
      <c r="X1027" s="241"/>
      <c r="Y1027" s="241"/>
      <c r="Z1027" s="241"/>
      <c r="AA1027" s="241"/>
      <c r="AB1027" s="241"/>
      <c r="AC1027" s="241"/>
      <c r="AD1027" s="241"/>
      <c r="AE1027" s="241"/>
      <c r="AF1027" s="241"/>
      <c r="AG1027" s="241"/>
      <c r="AH1027" s="241"/>
      <c r="AI1027" s="241"/>
      <c r="AJ1027" s="241"/>
      <c r="AK1027" s="241"/>
      <c r="AL1027" s="241"/>
      <c r="AM1027" s="294"/>
      <c r="AN1027" s="294"/>
      <c r="AO1027" s="294"/>
      <c r="AP1027" s="294"/>
      <c r="AQ1027" s="295"/>
      <c r="AR1027" s="295"/>
      <c r="AS1027" s="295"/>
      <c r="AT1027" s="295"/>
      <c r="AU1027" s="295"/>
      <c r="AV1027" s="295"/>
      <c r="AW1027" s="295"/>
      <c r="AX1027" s="295"/>
      <c r="AY1027" s="295"/>
      <c r="AZ1027" s="295"/>
      <c r="BA1027" s="292"/>
      <c r="BB1027" s="292"/>
      <c r="BC1027" s="292"/>
      <c r="BD1027" s="293"/>
      <c r="BE1027" s="293"/>
      <c r="BF1027" s="241"/>
      <c r="BG1027" s="241"/>
      <c r="BH1027" s="241"/>
      <c r="BI1027" s="241"/>
      <c r="BJ1027" s="241"/>
      <c r="BK1027" s="241"/>
      <c r="BL1027" s="241"/>
      <c r="BM1027" s="241"/>
      <c r="BN1027" s="241"/>
      <c r="BO1027" s="241"/>
      <c r="BP1027" s="241"/>
      <c r="BQ1027" s="241"/>
      <c r="BR1027" s="241"/>
    </row>
    <row r="1028" spans="2:70" ht="13.5" customHeight="1">
      <c r="B1028" s="254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 s="305"/>
      <c r="Q1028" s="305"/>
      <c r="R1028" s="305"/>
      <c r="S1028" s="305"/>
      <c r="T1028" s="305"/>
      <c r="U1028" s="305"/>
      <c r="V1028" s="305"/>
      <c r="W1028" s="305"/>
      <c r="X1028" s="305"/>
      <c r="Y1028" s="305"/>
      <c r="Z1028" s="305"/>
      <c r="AA1028" s="305"/>
      <c r="AB1028" s="305"/>
      <c r="AC1028" s="305"/>
      <c r="AD1028" s="305"/>
      <c r="AE1028" s="305"/>
      <c r="AF1028" s="241"/>
      <c r="AG1028" s="241"/>
      <c r="AH1028" s="241"/>
      <c r="AI1028" s="241"/>
      <c r="AJ1028" s="241"/>
      <c r="AK1028" s="241"/>
      <c r="AL1028" s="241"/>
      <c r="AM1028" s="241"/>
      <c r="AN1028" s="241"/>
      <c r="AO1028" s="241"/>
      <c r="AP1028" s="241"/>
      <c r="AQ1028" s="241"/>
      <c r="AR1028" s="241"/>
      <c r="AS1028" s="241"/>
      <c r="AT1028" s="241"/>
      <c r="AU1028" s="241"/>
      <c r="AV1028" s="241"/>
      <c r="AW1028" s="241"/>
      <c r="AX1028" s="241"/>
      <c r="AY1028" s="241"/>
      <c r="AZ1028" s="241"/>
      <c r="BA1028" s="241"/>
      <c r="BB1028" s="241"/>
      <c r="BC1028" s="241"/>
      <c r="BD1028" s="241"/>
      <c r="BE1028" s="241"/>
      <c r="BF1028" s="241"/>
      <c r="BG1028" s="241"/>
      <c r="BH1028" s="241"/>
      <c r="BI1028" s="241"/>
      <c r="BJ1028" s="241"/>
      <c r="BK1028" s="241"/>
      <c r="BL1028" s="241"/>
      <c r="BM1028" s="241"/>
      <c r="BN1028" s="241"/>
      <c r="BO1028" s="241"/>
      <c r="BP1028" s="241"/>
      <c r="BQ1028" s="241"/>
      <c r="BR1028" s="241"/>
    </row>
    <row r="1029" spans="2:70" ht="7.5" customHeight="1">
      <c r="B1029" s="254"/>
      <c r="C1029" s="241"/>
      <c r="D1029" s="241"/>
      <c r="E1029" s="241"/>
      <c r="F1029" s="241"/>
      <c r="G1029" s="241"/>
      <c r="H1029" s="241"/>
      <c r="I1029" s="241"/>
      <c r="J1029" s="241"/>
      <c r="K1029" s="241"/>
      <c r="L1029" s="241"/>
      <c r="M1029" s="241"/>
      <c r="N1029" s="241"/>
      <c r="O1029" s="241"/>
      <c r="P1029" s="241"/>
      <c r="Q1029" s="241"/>
      <c r="R1029" s="241"/>
      <c r="S1029" s="241"/>
      <c r="T1029" s="241"/>
      <c r="U1029" s="241"/>
      <c r="V1029" s="241"/>
      <c r="W1029" s="241"/>
      <c r="X1029" s="241"/>
      <c r="Y1029" s="241"/>
      <c r="Z1029" s="241"/>
      <c r="AA1029" s="241"/>
      <c r="AB1029" s="241"/>
      <c r="AC1029" s="241"/>
      <c r="AD1029" s="241"/>
      <c r="AE1029" s="241"/>
      <c r="AF1029" s="241"/>
      <c r="AG1029" s="241"/>
      <c r="AH1029" s="241"/>
      <c r="AI1029" s="241"/>
      <c r="AJ1029" s="241"/>
      <c r="AK1029" s="241"/>
      <c r="AL1029" s="241"/>
      <c r="AM1029" s="241"/>
      <c r="AN1029" s="241"/>
      <c r="AO1029" s="241"/>
      <c r="AP1029" s="241"/>
      <c r="AQ1029" s="241"/>
      <c r="AR1029" s="241"/>
      <c r="AS1029" s="241"/>
      <c r="AT1029" s="241"/>
      <c r="AU1029" s="241"/>
      <c r="AV1029" s="241"/>
      <c r="AW1029" s="241"/>
      <c r="AX1029" s="241"/>
      <c r="AY1029" s="241"/>
      <c r="AZ1029" s="241"/>
      <c r="BA1029" s="241"/>
      <c r="BB1029" s="241"/>
      <c r="BC1029" s="241"/>
      <c r="BD1029" s="241"/>
      <c r="BE1029" s="241"/>
      <c r="BF1029" s="241"/>
      <c r="BG1029" s="241"/>
      <c r="BH1029" s="241"/>
      <c r="BI1029" s="241"/>
      <c r="BJ1029" s="241"/>
      <c r="BK1029" s="241"/>
      <c r="BL1029" s="241"/>
      <c r="BM1029" s="241"/>
      <c r="BN1029" s="241"/>
      <c r="BO1029" s="241"/>
      <c r="BP1029" s="241"/>
      <c r="BQ1029" s="241"/>
      <c r="BR1029" s="241"/>
    </row>
    <row r="1030" spans="2:70" ht="16.5" customHeight="1">
      <c r="B1030" s="296"/>
      <c r="C1030" s="296"/>
      <c r="D1030" s="296"/>
      <c r="E1030" s="296"/>
      <c r="F1030" s="296"/>
      <c r="G1030" s="296"/>
      <c r="H1030" s="296"/>
      <c r="I1030" s="296"/>
      <c r="J1030" s="296"/>
      <c r="K1030" s="296"/>
      <c r="L1030" s="296"/>
      <c r="M1030" s="296"/>
      <c r="N1030" s="296"/>
      <c r="O1030" s="296"/>
      <c r="P1030" s="296"/>
      <c r="Q1030" s="296"/>
      <c r="R1030" s="296"/>
      <c r="S1030" s="296"/>
      <c r="T1030" s="296"/>
      <c r="U1030" s="296"/>
      <c r="V1030" s="241"/>
      <c r="W1030" s="241"/>
      <c r="X1030" s="296"/>
      <c r="Y1030" s="296"/>
      <c r="Z1030" s="296"/>
      <c r="AA1030" s="296"/>
      <c r="AB1030" s="296"/>
      <c r="AC1030" s="296"/>
      <c r="AD1030" s="296"/>
      <c r="AE1030" s="296"/>
      <c r="AF1030" s="296"/>
      <c r="AG1030" s="296"/>
      <c r="AH1030" s="241"/>
      <c r="AI1030" s="241"/>
      <c r="AJ1030" s="241"/>
      <c r="AK1030" s="241"/>
      <c r="AL1030" s="241"/>
      <c r="AM1030" s="296"/>
      <c r="AN1030" s="296"/>
      <c r="AO1030" s="296"/>
      <c r="AP1030" s="296"/>
      <c r="AQ1030" s="296"/>
      <c r="AR1030" s="296"/>
      <c r="AS1030" s="296"/>
      <c r="AT1030" s="296"/>
      <c r="AU1030" s="296"/>
      <c r="AV1030" s="296"/>
      <c r="AW1030" s="296"/>
      <c r="AX1030" s="296"/>
      <c r="AY1030" s="296"/>
      <c r="AZ1030" s="296"/>
      <c r="BA1030" s="296"/>
      <c r="BB1030" s="296"/>
      <c r="BC1030" s="241"/>
      <c r="BD1030" s="241"/>
      <c r="BE1030" s="296"/>
      <c r="BF1030" s="296"/>
      <c r="BG1030" s="296"/>
      <c r="BH1030" s="296"/>
      <c r="BI1030" s="296"/>
      <c r="BJ1030" s="296"/>
      <c r="BK1030" s="296"/>
      <c r="BL1030" s="296"/>
      <c r="BM1030" s="296"/>
      <c r="BN1030" s="296"/>
      <c r="BO1030" s="296"/>
      <c r="BP1030" s="296"/>
      <c r="BQ1030" s="241"/>
      <c r="BR1030" s="241"/>
    </row>
    <row r="1031" spans="2:70" ht="9.75" customHeight="1">
      <c r="B1031" s="254"/>
      <c r="C1031" s="241"/>
      <c r="D1031" s="241"/>
      <c r="E1031" s="301"/>
      <c r="F1031" s="301"/>
      <c r="G1031" s="301"/>
      <c r="H1031" s="301"/>
      <c r="I1031" s="301"/>
      <c r="J1031" s="301"/>
      <c r="K1031" s="301"/>
      <c r="L1031" s="301"/>
      <c r="M1031" s="241"/>
      <c r="N1031" s="241"/>
      <c r="O1031" s="301"/>
      <c r="P1031" s="301"/>
      <c r="Q1031" s="301"/>
      <c r="R1031" s="241"/>
      <c r="S1031" s="303"/>
      <c r="T1031" s="303"/>
      <c r="U1031" s="303"/>
      <c r="V1031" s="303"/>
      <c r="W1031" s="241"/>
      <c r="X1031" s="241"/>
      <c r="Y1031" s="241"/>
      <c r="Z1031" s="241"/>
      <c r="AA1031" s="241"/>
      <c r="AB1031" s="301"/>
      <c r="AC1031" s="301"/>
      <c r="AD1031" s="303"/>
      <c r="AE1031" s="303"/>
      <c r="AF1031" s="241"/>
      <c r="AG1031" s="241"/>
      <c r="AH1031" s="241"/>
      <c r="AI1031" s="241"/>
      <c r="AJ1031" s="241"/>
      <c r="AK1031" s="241"/>
      <c r="AL1031" s="241"/>
      <c r="AM1031" s="241"/>
      <c r="AN1031" s="241"/>
      <c r="AO1031" s="241"/>
      <c r="AP1031" s="241"/>
      <c r="AQ1031" s="241"/>
      <c r="AR1031" s="301"/>
      <c r="AS1031" s="301"/>
      <c r="AT1031" s="301"/>
      <c r="AU1031" s="241"/>
      <c r="AV1031" s="303"/>
      <c r="AW1031" s="303"/>
      <c r="AX1031" s="303"/>
      <c r="AY1031" s="303"/>
      <c r="AZ1031" s="303"/>
      <c r="BA1031" s="303"/>
      <c r="BB1031" s="303"/>
      <c r="BC1031" s="241"/>
      <c r="BD1031" s="241"/>
      <c r="BE1031" s="241"/>
      <c r="BF1031" s="241"/>
      <c r="BG1031" s="241"/>
      <c r="BH1031" s="297"/>
      <c r="BI1031" s="297"/>
      <c r="BJ1031" s="297"/>
      <c r="BK1031" s="297"/>
      <c r="BL1031" s="297"/>
      <c r="BM1031" s="241"/>
      <c r="BN1031" s="297"/>
      <c r="BO1031" s="297"/>
      <c r="BP1031" s="297"/>
      <c r="BQ1031" s="241"/>
      <c r="BR1031" s="241"/>
    </row>
    <row r="1032" spans="2:70" ht="0.75" customHeight="1">
      <c r="B1032" s="254"/>
      <c r="C1032" s="241"/>
      <c r="D1032" s="241"/>
      <c r="E1032" s="241"/>
      <c r="F1032" s="241"/>
      <c r="G1032" s="241"/>
      <c r="H1032" s="241"/>
      <c r="I1032" s="241"/>
      <c r="J1032" s="241"/>
      <c r="K1032" s="241"/>
      <c r="L1032" s="241"/>
      <c r="M1032" s="241"/>
      <c r="N1032" s="241"/>
      <c r="O1032" s="241"/>
      <c r="P1032" s="241"/>
      <c r="Q1032" s="241"/>
      <c r="R1032" s="241"/>
      <c r="S1032" s="241"/>
      <c r="T1032" s="241"/>
      <c r="U1032" s="241"/>
      <c r="V1032" s="241"/>
      <c r="W1032" s="241"/>
      <c r="X1032" s="241"/>
      <c r="Y1032" s="241"/>
      <c r="Z1032" s="241"/>
      <c r="AA1032" s="241"/>
      <c r="AB1032" s="241"/>
      <c r="AC1032" s="241"/>
      <c r="AD1032" s="241"/>
      <c r="AE1032" s="241"/>
      <c r="AF1032" s="241"/>
      <c r="AG1032" s="241"/>
      <c r="AH1032" s="241"/>
      <c r="AI1032" s="241"/>
      <c r="AJ1032" s="241"/>
      <c r="AK1032" s="241"/>
      <c r="AL1032" s="241"/>
      <c r="AM1032" s="241"/>
      <c r="AN1032" s="241"/>
      <c r="AO1032" s="241"/>
      <c r="AP1032" s="241"/>
      <c r="AQ1032" s="241"/>
      <c r="AR1032" s="241"/>
      <c r="AS1032" s="241"/>
      <c r="AT1032" s="241"/>
      <c r="AU1032" s="241"/>
      <c r="AV1032" s="241"/>
      <c r="AW1032" s="241"/>
      <c r="AX1032" s="241"/>
      <c r="AY1032" s="241"/>
      <c r="AZ1032" s="241"/>
      <c r="BA1032" s="241"/>
      <c r="BB1032" s="241"/>
      <c r="BC1032" s="241"/>
      <c r="BD1032" s="241"/>
      <c r="BE1032" s="241"/>
      <c r="BF1032" s="241"/>
      <c r="BG1032" s="241"/>
      <c r="BH1032" s="297"/>
      <c r="BI1032" s="297"/>
      <c r="BJ1032" s="297"/>
      <c r="BK1032" s="297"/>
      <c r="BL1032" s="297"/>
      <c r="BM1032" s="241"/>
      <c r="BN1032" s="297"/>
      <c r="BO1032" s="297"/>
      <c r="BP1032" s="297"/>
      <c r="BQ1032" s="241"/>
      <c r="BR1032" s="241"/>
    </row>
    <row r="1033" spans="2:70" ht="10.5" customHeight="1">
      <c r="B1033" s="254"/>
      <c r="C1033" s="241"/>
      <c r="D1033" s="241"/>
      <c r="E1033" s="241"/>
      <c r="F1033" s="301"/>
      <c r="G1033" s="301"/>
      <c r="H1033" s="301"/>
      <c r="I1033" s="301"/>
      <c r="J1033" s="301"/>
      <c r="K1033" s="301"/>
      <c r="L1033" s="241"/>
      <c r="M1033" s="241"/>
      <c r="N1033" s="301"/>
      <c r="O1033" s="301"/>
      <c r="P1033" s="301"/>
      <c r="Q1033" s="301"/>
      <c r="R1033" s="301"/>
      <c r="S1033" s="303"/>
      <c r="T1033" s="303"/>
      <c r="U1033" s="303"/>
      <c r="V1033" s="303"/>
      <c r="W1033" s="241"/>
      <c r="X1033" s="241"/>
      <c r="Y1033" s="241"/>
      <c r="Z1033" s="241"/>
      <c r="AA1033" s="241"/>
      <c r="AB1033" s="301"/>
      <c r="AC1033" s="301"/>
      <c r="AD1033" s="301"/>
      <c r="AE1033" s="303"/>
      <c r="AF1033" s="303"/>
      <c r="AG1033" s="303"/>
      <c r="AH1033" s="303"/>
      <c r="AI1033" s="303"/>
      <c r="AJ1033" s="241"/>
      <c r="AK1033" s="241"/>
      <c r="AL1033" s="241"/>
      <c r="AM1033" s="241"/>
      <c r="AN1033" s="241"/>
      <c r="AO1033" s="241"/>
      <c r="AP1033" s="241"/>
      <c r="AQ1033" s="241"/>
      <c r="AR1033" s="301"/>
      <c r="AS1033" s="301"/>
      <c r="AT1033" s="301"/>
      <c r="AU1033" s="241"/>
      <c r="AV1033" s="304"/>
      <c r="AW1033" s="304"/>
      <c r="AX1033" s="304"/>
      <c r="AY1033" s="304"/>
      <c r="AZ1033" s="304"/>
      <c r="BA1033" s="241"/>
      <c r="BB1033" s="241"/>
      <c r="BC1033" s="241"/>
      <c r="BD1033" s="241"/>
      <c r="BE1033" s="255"/>
      <c r="BF1033" s="241"/>
      <c r="BG1033" s="241"/>
      <c r="BH1033" s="241"/>
      <c r="BI1033" s="241"/>
      <c r="BJ1033" s="293"/>
      <c r="BK1033" s="293"/>
      <c r="BL1033" s="293"/>
      <c r="BM1033" s="241"/>
      <c r="BN1033" s="241"/>
      <c r="BO1033" s="293"/>
      <c r="BP1033" s="293"/>
      <c r="BQ1033" s="241"/>
      <c r="BR1033" s="241"/>
    </row>
    <row r="1034" spans="2:70" ht="8.25" customHeight="1">
      <c r="B1034" s="254"/>
      <c r="C1034" s="241"/>
      <c r="D1034" s="241"/>
      <c r="E1034" s="241"/>
      <c r="F1034" s="241"/>
      <c r="G1034" s="241"/>
      <c r="H1034" s="241"/>
      <c r="I1034" s="241"/>
      <c r="J1034" s="241"/>
      <c r="K1034" s="241"/>
      <c r="L1034" s="241"/>
      <c r="M1034" s="241"/>
      <c r="N1034" s="241"/>
      <c r="O1034" s="241"/>
      <c r="P1034" s="241"/>
      <c r="Q1034" s="241"/>
      <c r="R1034" s="241"/>
      <c r="S1034" s="241"/>
      <c r="T1034" s="241"/>
      <c r="U1034" s="241"/>
      <c r="V1034" s="241"/>
      <c r="W1034" s="241"/>
      <c r="X1034" s="241"/>
      <c r="Y1034" s="241"/>
      <c r="Z1034" s="241"/>
      <c r="AA1034" s="241"/>
      <c r="AB1034" s="241"/>
      <c r="AC1034" s="241"/>
      <c r="AD1034" s="241"/>
      <c r="AE1034" s="241"/>
      <c r="AF1034" s="241"/>
      <c r="AG1034" s="241"/>
      <c r="AH1034" s="241"/>
      <c r="AI1034" s="241"/>
      <c r="AJ1034" s="241"/>
      <c r="AK1034" s="241"/>
      <c r="AL1034" s="241"/>
      <c r="AM1034" s="241"/>
      <c r="AN1034" s="241"/>
      <c r="AO1034" s="241"/>
      <c r="AP1034" s="241"/>
      <c r="AQ1034" s="241"/>
      <c r="AR1034" s="241"/>
      <c r="AS1034" s="241"/>
      <c r="AT1034" s="241"/>
      <c r="AU1034" s="241"/>
      <c r="AV1034" s="241"/>
      <c r="AW1034" s="241"/>
      <c r="AX1034" s="241"/>
      <c r="AY1034" s="241"/>
      <c r="AZ1034" s="241"/>
      <c r="BA1034" s="241"/>
      <c r="BB1034" s="241"/>
      <c r="BC1034" s="241"/>
      <c r="BD1034" s="241"/>
      <c r="BE1034" s="241"/>
      <c r="BF1034" s="241"/>
      <c r="BG1034" s="241"/>
      <c r="BH1034" s="241"/>
      <c r="BI1034" s="241"/>
      <c r="BJ1034" s="241"/>
      <c r="BK1034" s="241"/>
      <c r="BL1034" s="241"/>
      <c r="BM1034" s="241"/>
      <c r="BN1034" s="241"/>
      <c r="BO1034" s="241"/>
      <c r="BP1034" s="241"/>
      <c r="BQ1034" s="241"/>
      <c r="BR1034" s="241"/>
    </row>
    <row r="1035" spans="2:70" ht="12.75" hidden="1" customHeight="1">
      <c r="B1035" s="254"/>
      <c r="C1035" s="241"/>
      <c r="D1035" s="241"/>
      <c r="E1035" s="241"/>
      <c r="F1035" s="241"/>
      <c r="G1035" s="241"/>
      <c r="H1035" s="241"/>
      <c r="I1035" s="241"/>
      <c r="J1035" s="241"/>
      <c r="K1035" s="241"/>
      <c r="L1035" s="241"/>
      <c r="M1035" s="241"/>
      <c r="N1035" s="241"/>
      <c r="O1035" s="241"/>
      <c r="P1035" s="241"/>
      <c r="Q1035" s="241"/>
      <c r="R1035" s="241"/>
      <c r="S1035" s="241"/>
      <c r="T1035" s="241"/>
      <c r="U1035" s="241"/>
      <c r="V1035" s="241"/>
      <c r="W1035" s="241"/>
      <c r="X1035" s="241"/>
      <c r="Y1035" s="241"/>
      <c r="Z1035" s="241"/>
      <c r="AA1035" s="241"/>
      <c r="AB1035" s="241"/>
      <c r="AC1035" s="241"/>
      <c r="AD1035" s="241"/>
      <c r="AE1035" s="241"/>
      <c r="AF1035" s="241"/>
      <c r="AG1035" s="241"/>
      <c r="AH1035" s="241"/>
      <c r="AI1035" s="241"/>
      <c r="AJ1035" s="241"/>
      <c r="AK1035" s="241"/>
      <c r="AL1035" s="241"/>
      <c r="AM1035" s="241"/>
      <c r="AN1035" s="241"/>
      <c r="AO1035" s="241"/>
      <c r="AP1035" s="241"/>
      <c r="AQ1035" s="241"/>
      <c r="AR1035" s="241"/>
      <c r="AS1035" s="241"/>
      <c r="AT1035" s="241"/>
      <c r="AU1035" s="241"/>
      <c r="AV1035" s="241"/>
      <c r="AW1035" s="241"/>
      <c r="AX1035" s="241"/>
      <c r="AY1035" s="241"/>
      <c r="AZ1035" s="241"/>
      <c r="BA1035" s="241"/>
      <c r="BB1035" s="241"/>
      <c r="BC1035" s="241"/>
      <c r="BD1035" s="241"/>
      <c r="BE1035" s="294"/>
      <c r="BF1035" s="294"/>
      <c r="BG1035" s="241"/>
      <c r="BH1035" s="241"/>
      <c r="BI1035" s="241"/>
      <c r="BJ1035" s="293"/>
      <c r="BK1035" s="293"/>
      <c r="BL1035" s="293"/>
      <c r="BM1035" s="241"/>
      <c r="BN1035" s="241"/>
      <c r="BO1035" s="293"/>
      <c r="BP1035" s="293"/>
      <c r="BQ1035" s="241"/>
      <c r="BR1035" s="241"/>
    </row>
    <row r="1036" spans="2:70" ht="9.75" customHeight="1">
      <c r="B1036" s="254"/>
      <c r="C1036" s="241"/>
      <c r="D1036" s="241"/>
      <c r="E1036" s="241"/>
      <c r="F1036" s="241"/>
      <c r="G1036" s="241"/>
      <c r="H1036" s="241"/>
      <c r="I1036" s="241"/>
      <c r="J1036" s="241"/>
      <c r="K1036" s="241"/>
      <c r="L1036" s="241"/>
      <c r="M1036" s="241"/>
      <c r="N1036" s="241"/>
      <c r="O1036" s="241"/>
      <c r="P1036" s="241"/>
      <c r="Q1036" s="241"/>
      <c r="R1036" s="241"/>
      <c r="S1036" s="241"/>
      <c r="T1036" s="241"/>
      <c r="U1036" s="241"/>
      <c r="V1036" s="241"/>
      <c r="W1036" s="241"/>
      <c r="X1036" s="241"/>
      <c r="Y1036" s="241"/>
      <c r="Z1036" s="241"/>
      <c r="AA1036" s="241"/>
      <c r="AB1036" s="241"/>
      <c r="AC1036" s="241"/>
      <c r="AD1036" s="241"/>
      <c r="AE1036" s="241"/>
      <c r="AF1036" s="241"/>
      <c r="AG1036" s="241"/>
      <c r="AH1036" s="241"/>
      <c r="AI1036" s="241"/>
      <c r="AJ1036" s="241"/>
      <c r="AK1036" s="241"/>
      <c r="AL1036" s="241"/>
      <c r="AM1036" s="241"/>
      <c r="AN1036" s="241"/>
      <c r="AO1036" s="241"/>
      <c r="AP1036" s="241"/>
      <c r="AQ1036" s="241"/>
      <c r="AR1036" s="241"/>
      <c r="AS1036" s="241"/>
      <c r="AT1036" s="241"/>
      <c r="AU1036" s="241"/>
      <c r="AV1036" s="241"/>
      <c r="AW1036" s="241"/>
      <c r="AX1036" s="241"/>
      <c r="AY1036" s="241"/>
      <c r="AZ1036" s="241"/>
      <c r="BA1036" s="241"/>
      <c r="BB1036" s="241"/>
      <c r="BC1036" s="241"/>
      <c r="BD1036" s="241"/>
      <c r="BE1036" s="294"/>
      <c r="BF1036" s="294"/>
      <c r="BG1036" s="241"/>
      <c r="BH1036" s="241"/>
      <c r="BI1036" s="241"/>
      <c r="BJ1036" s="293"/>
      <c r="BK1036" s="293"/>
      <c r="BL1036" s="293"/>
      <c r="BM1036" s="241"/>
      <c r="BN1036" s="241"/>
      <c r="BO1036" s="293"/>
      <c r="BP1036" s="293"/>
      <c r="BQ1036" s="241"/>
      <c r="BR1036" s="241"/>
    </row>
    <row r="1037" spans="2:70" ht="12.75" hidden="1" customHeight="1">
      <c r="B1037" s="254"/>
      <c r="C1037" s="241"/>
      <c r="D1037" s="241"/>
      <c r="E1037" s="241"/>
      <c r="F1037" s="241"/>
      <c r="G1037" s="241"/>
      <c r="H1037" s="241"/>
      <c r="I1037" s="241"/>
      <c r="J1037" s="241"/>
      <c r="K1037" s="241"/>
      <c r="L1037" s="241"/>
      <c r="M1037" s="241"/>
      <c r="N1037" s="241"/>
      <c r="O1037" s="241"/>
      <c r="P1037" s="241"/>
      <c r="Q1037" s="241"/>
      <c r="R1037" s="241"/>
      <c r="S1037" s="241"/>
      <c r="T1037" s="241"/>
      <c r="U1037" s="241"/>
      <c r="V1037" s="241"/>
      <c r="W1037" s="241"/>
      <c r="X1037" s="241"/>
      <c r="Y1037" s="241"/>
      <c r="Z1037" s="241"/>
      <c r="AA1037" s="241"/>
      <c r="AB1037" s="241"/>
      <c r="AC1037" s="241"/>
      <c r="AD1037" s="241"/>
      <c r="AE1037" s="241"/>
      <c r="AF1037" s="241"/>
      <c r="AG1037" s="241"/>
      <c r="AH1037" s="241"/>
      <c r="AI1037" s="241"/>
      <c r="AJ1037" s="241"/>
      <c r="AK1037" s="241"/>
      <c r="AL1037" s="241"/>
      <c r="AM1037" s="241"/>
      <c r="AN1037" s="241"/>
      <c r="AO1037" s="241"/>
      <c r="AP1037" s="241"/>
      <c r="AQ1037" s="241"/>
      <c r="AR1037" s="241"/>
      <c r="AS1037" s="241"/>
      <c r="AT1037" s="241"/>
      <c r="AU1037" s="241"/>
      <c r="AV1037" s="241"/>
      <c r="AW1037" s="241"/>
      <c r="AX1037" s="241"/>
      <c r="AY1037" s="241"/>
      <c r="AZ1037" s="241"/>
      <c r="BA1037" s="241"/>
      <c r="BB1037" s="241"/>
      <c r="BC1037" s="241"/>
      <c r="BD1037" s="241"/>
      <c r="BE1037" s="294"/>
      <c r="BF1037" s="294"/>
      <c r="BG1037" s="241"/>
      <c r="BH1037" s="241"/>
      <c r="BI1037" s="241"/>
      <c r="BJ1037" s="241"/>
      <c r="BK1037" s="241"/>
      <c r="BL1037" s="241"/>
      <c r="BM1037" s="241"/>
      <c r="BN1037" s="241"/>
      <c r="BO1037" s="241"/>
      <c r="BP1037" s="241"/>
      <c r="BQ1037" s="241"/>
      <c r="BR1037" s="241"/>
    </row>
    <row r="1038" spans="2:70" ht="10.5" customHeight="1">
      <c r="B1038" s="254"/>
      <c r="C1038" s="241"/>
      <c r="D1038" s="241"/>
      <c r="E1038" s="241"/>
      <c r="F1038" s="241"/>
      <c r="G1038" s="241"/>
      <c r="H1038" s="241"/>
      <c r="I1038" s="297"/>
      <c r="J1038" s="297"/>
      <c r="K1038" s="297"/>
      <c r="L1038" s="297"/>
      <c r="M1038" s="241"/>
      <c r="N1038" s="297"/>
      <c r="O1038" s="297"/>
      <c r="P1038" s="297"/>
      <c r="Q1038" s="297"/>
      <c r="R1038" s="297"/>
      <c r="S1038" s="297"/>
      <c r="T1038" s="241"/>
      <c r="U1038" s="297"/>
      <c r="V1038" s="297"/>
      <c r="W1038" s="297"/>
      <c r="X1038" s="241"/>
      <c r="Y1038" s="241"/>
      <c r="Z1038" s="297"/>
      <c r="AA1038" s="297"/>
      <c r="AB1038" s="297"/>
      <c r="AC1038" s="297"/>
      <c r="AD1038" s="297"/>
      <c r="AE1038" s="297"/>
      <c r="AF1038" s="241"/>
      <c r="AG1038" s="241"/>
      <c r="AH1038" s="241"/>
      <c r="AI1038" s="241"/>
      <c r="AJ1038" s="241"/>
      <c r="AK1038" s="241"/>
      <c r="AL1038" s="241"/>
      <c r="AM1038" s="241"/>
      <c r="AN1038" s="241"/>
      <c r="AO1038" s="297"/>
      <c r="AP1038" s="297"/>
      <c r="AQ1038" s="297"/>
      <c r="AR1038" s="297"/>
      <c r="AS1038" s="297"/>
      <c r="AT1038" s="297"/>
      <c r="AU1038" s="241"/>
      <c r="AV1038" s="297"/>
      <c r="AW1038" s="297"/>
      <c r="AX1038" s="297"/>
      <c r="AY1038" s="297"/>
      <c r="AZ1038" s="297"/>
      <c r="BA1038" s="297"/>
      <c r="BB1038" s="297"/>
      <c r="BC1038" s="241"/>
      <c r="BD1038" s="241"/>
      <c r="BE1038" s="255"/>
      <c r="BF1038" s="241"/>
      <c r="BG1038" s="241"/>
      <c r="BH1038" s="241"/>
      <c r="BI1038" s="241"/>
      <c r="BJ1038" s="293"/>
      <c r="BK1038" s="293"/>
      <c r="BL1038" s="293"/>
      <c r="BM1038" s="241"/>
      <c r="BN1038" s="241"/>
      <c r="BO1038" s="293"/>
      <c r="BP1038" s="293"/>
      <c r="BQ1038" s="241"/>
      <c r="BR1038" s="241"/>
    </row>
    <row r="1039" spans="2:70" ht="9.75" customHeight="1">
      <c r="B1039" s="254"/>
      <c r="C1039" s="241"/>
      <c r="D1039" s="241"/>
      <c r="E1039" s="241"/>
      <c r="F1039" s="241"/>
      <c r="G1039" s="241"/>
      <c r="H1039" s="241"/>
      <c r="I1039" s="241"/>
      <c r="J1039" s="241"/>
      <c r="K1039" s="241"/>
      <c r="L1039" s="241"/>
      <c r="M1039" s="241"/>
      <c r="N1039" s="241"/>
      <c r="O1039" s="241"/>
      <c r="P1039" s="241"/>
      <c r="Q1039" s="241"/>
      <c r="R1039" s="241"/>
      <c r="S1039" s="241"/>
      <c r="T1039" s="241"/>
      <c r="U1039" s="241"/>
      <c r="V1039" s="241"/>
      <c r="W1039" s="241"/>
      <c r="X1039" s="241"/>
      <c r="Y1039" s="241"/>
      <c r="Z1039" s="241"/>
      <c r="AA1039" s="241"/>
      <c r="AB1039" s="241"/>
      <c r="AC1039" s="241"/>
      <c r="AD1039" s="241"/>
      <c r="AE1039" s="241"/>
      <c r="AF1039" s="241"/>
      <c r="AG1039" s="241"/>
      <c r="AH1039" s="241"/>
      <c r="AI1039" s="241"/>
      <c r="AJ1039" s="241"/>
      <c r="AK1039" s="241"/>
      <c r="AL1039" s="241"/>
      <c r="AM1039" s="241"/>
      <c r="AN1039" s="241"/>
      <c r="AO1039" s="241"/>
      <c r="AP1039" s="241"/>
      <c r="AQ1039" s="241"/>
      <c r="AR1039" s="241"/>
      <c r="AS1039" s="241"/>
      <c r="AT1039" s="241"/>
      <c r="AU1039" s="241"/>
      <c r="AV1039" s="241"/>
      <c r="AW1039" s="241"/>
      <c r="AX1039" s="241"/>
      <c r="AY1039" s="241"/>
      <c r="AZ1039" s="241"/>
      <c r="BA1039" s="241"/>
      <c r="BB1039" s="241"/>
      <c r="BC1039" s="241"/>
      <c r="BD1039" s="241"/>
      <c r="BE1039" s="241"/>
      <c r="BF1039" s="241"/>
      <c r="BG1039" s="241"/>
      <c r="BH1039" s="241"/>
      <c r="BI1039" s="241"/>
      <c r="BJ1039" s="241"/>
      <c r="BK1039" s="241"/>
      <c r="BL1039" s="241"/>
      <c r="BM1039" s="241"/>
      <c r="BN1039" s="241"/>
      <c r="BO1039" s="241"/>
      <c r="BP1039" s="241"/>
      <c r="BQ1039" s="241"/>
      <c r="BR1039" s="241"/>
    </row>
    <row r="1040" spans="2:70" ht="10.5" customHeight="1">
      <c r="B1040" s="254"/>
      <c r="C1040" s="241"/>
      <c r="D1040" s="241"/>
      <c r="E1040" s="241"/>
      <c r="F1040" s="241"/>
      <c r="G1040" s="241"/>
      <c r="H1040" s="297"/>
      <c r="I1040" s="297"/>
      <c r="J1040" s="297"/>
      <c r="K1040" s="297"/>
      <c r="L1040" s="297"/>
      <c r="M1040" s="241"/>
      <c r="N1040" s="297"/>
      <c r="O1040" s="297"/>
      <c r="P1040" s="297"/>
      <c r="Q1040" s="297"/>
      <c r="R1040" s="297"/>
      <c r="S1040" s="297"/>
      <c r="T1040" s="241"/>
      <c r="U1040" s="297"/>
      <c r="V1040" s="297"/>
      <c r="W1040" s="297"/>
      <c r="X1040" s="241"/>
      <c r="Y1040" s="241"/>
      <c r="Z1040" s="297"/>
      <c r="AA1040" s="297"/>
      <c r="AB1040" s="297"/>
      <c r="AC1040" s="297"/>
      <c r="AD1040" s="297"/>
      <c r="AE1040" s="297"/>
      <c r="AF1040" s="241"/>
      <c r="AG1040" s="241"/>
      <c r="AH1040" s="241"/>
      <c r="AI1040" s="241"/>
      <c r="AJ1040" s="241"/>
      <c r="AK1040" s="241"/>
      <c r="AL1040" s="241"/>
      <c r="AM1040" s="241"/>
      <c r="AN1040" s="241"/>
      <c r="AO1040" s="297"/>
      <c r="AP1040" s="297"/>
      <c r="AQ1040" s="297"/>
      <c r="AR1040" s="297"/>
      <c r="AS1040" s="297"/>
      <c r="AT1040" s="297"/>
      <c r="AU1040" s="241"/>
      <c r="AV1040" s="297"/>
      <c r="AW1040" s="297"/>
      <c r="AX1040" s="297"/>
      <c r="AY1040" s="297"/>
      <c r="AZ1040" s="297"/>
      <c r="BA1040" s="297"/>
      <c r="BB1040" s="297"/>
      <c r="BC1040" s="241"/>
      <c r="BD1040" s="241"/>
      <c r="BE1040" s="294"/>
      <c r="BF1040" s="241"/>
      <c r="BG1040" s="241"/>
      <c r="BH1040" s="241"/>
      <c r="BI1040" s="241"/>
      <c r="BJ1040" s="293"/>
      <c r="BK1040" s="293"/>
      <c r="BL1040" s="293"/>
      <c r="BM1040" s="241"/>
      <c r="BN1040" s="241"/>
      <c r="BO1040" s="293"/>
      <c r="BP1040" s="293"/>
      <c r="BQ1040" s="241"/>
      <c r="BR1040" s="241"/>
    </row>
    <row r="1041" spans="2:70" ht="0.75" customHeight="1">
      <c r="B1041" s="254"/>
      <c r="C1041" s="241"/>
      <c r="D1041" s="241"/>
      <c r="E1041" s="241"/>
      <c r="F1041" s="241"/>
      <c r="G1041" s="241"/>
      <c r="H1041" s="297"/>
      <c r="I1041" s="297"/>
      <c r="J1041" s="297"/>
      <c r="K1041" s="297"/>
      <c r="L1041" s="297"/>
      <c r="M1041" s="241"/>
      <c r="N1041" s="297"/>
      <c r="O1041" s="297"/>
      <c r="P1041" s="297"/>
      <c r="Q1041" s="297"/>
      <c r="R1041" s="297"/>
      <c r="S1041" s="297"/>
      <c r="T1041" s="241"/>
      <c r="U1041" s="297"/>
      <c r="V1041" s="297"/>
      <c r="W1041" s="297"/>
      <c r="X1041" s="241"/>
      <c r="Y1041" s="241"/>
      <c r="Z1041" s="297"/>
      <c r="AA1041" s="297"/>
      <c r="AB1041" s="297"/>
      <c r="AC1041" s="297"/>
      <c r="AD1041" s="297"/>
      <c r="AE1041" s="297"/>
      <c r="AF1041" s="241"/>
      <c r="AG1041" s="241"/>
      <c r="AH1041" s="241"/>
      <c r="AI1041" s="241"/>
      <c r="AJ1041" s="241"/>
      <c r="AK1041" s="241"/>
      <c r="AL1041" s="241"/>
      <c r="AM1041" s="241"/>
      <c r="AN1041" s="241"/>
      <c r="AO1041" s="297"/>
      <c r="AP1041" s="297"/>
      <c r="AQ1041" s="297"/>
      <c r="AR1041" s="297"/>
      <c r="AS1041" s="297"/>
      <c r="AT1041" s="297"/>
      <c r="AU1041" s="241"/>
      <c r="AV1041" s="297"/>
      <c r="AW1041" s="297"/>
      <c r="AX1041" s="297"/>
      <c r="AY1041" s="297"/>
      <c r="AZ1041" s="297"/>
      <c r="BA1041" s="297"/>
      <c r="BB1041" s="297"/>
      <c r="BC1041" s="241"/>
      <c r="BD1041" s="241"/>
      <c r="BE1041" s="294"/>
      <c r="BF1041" s="241"/>
      <c r="BG1041" s="241"/>
      <c r="BH1041" s="241"/>
      <c r="BI1041" s="241"/>
      <c r="BJ1041" s="293"/>
      <c r="BK1041" s="293"/>
      <c r="BL1041" s="293"/>
      <c r="BM1041" s="241"/>
      <c r="BN1041" s="241"/>
      <c r="BO1041" s="293"/>
      <c r="BP1041" s="293"/>
      <c r="BQ1041" s="241"/>
      <c r="BR1041" s="241"/>
    </row>
    <row r="1042" spans="2:70" ht="10.5" customHeight="1">
      <c r="B1042" s="254"/>
      <c r="C1042" s="241"/>
      <c r="D1042" s="241"/>
      <c r="E1042" s="241"/>
      <c r="F1042" s="241"/>
      <c r="G1042" s="241"/>
      <c r="H1042" s="273"/>
      <c r="I1042" s="273"/>
      <c r="J1042" s="273"/>
      <c r="K1042" s="273"/>
      <c r="L1042" s="273"/>
      <c r="M1042" s="241"/>
      <c r="N1042" s="273"/>
      <c r="O1042" s="273"/>
      <c r="P1042" s="273"/>
      <c r="Q1042" s="241"/>
      <c r="R1042" s="273"/>
      <c r="S1042" s="273"/>
      <c r="T1042" s="241"/>
      <c r="U1042" s="297"/>
      <c r="V1042" s="297"/>
      <c r="W1042" s="297"/>
      <c r="X1042" s="241"/>
      <c r="Y1042" s="241"/>
      <c r="Z1042" s="273"/>
      <c r="AA1042" s="273"/>
      <c r="AB1042" s="273"/>
      <c r="AC1042" s="273"/>
      <c r="AD1042" s="297"/>
      <c r="AE1042" s="297"/>
      <c r="AF1042" s="241"/>
      <c r="AG1042" s="241"/>
      <c r="AH1042" s="241"/>
      <c r="AI1042" s="241"/>
      <c r="AJ1042" s="241"/>
      <c r="AK1042" s="241"/>
      <c r="AL1042" s="241"/>
      <c r="AM1042" s="241"/>
      <c r="AN1042" s="241"/>
      <c r="AO1042" s="273"/>
      <c r="AP1042" s="273"/>
      <c r="AQ1042" s="273"/>
      <c r="AR1042" s="273"/>
      <c r="AS1042" s="273"/>
      <c r="AT1042" s="273"/>
      <c r="AU1042" s="241"/>
      <c r="AV1042" s="273"/>
      <c r="AW1042" s="273"/>
      <c r="AX1042" s="273"/>
      <c r="AY1042" s="273"/>
      <c r="AZ1042" s="273"/>
      <c r="BA1042" s="241"/>
      <c r="BB1042" s="258"/>
      <c r="BC1042" s="241"/>
      <c r="BD1042" s="241"/>
      <c r="BE1042" s="255"/>
      <c r="BF1042" s="241"/>
      <c r="BG1042" s="241"/>
      <c r="BH1042" s="241"/>
      <c r="BI1042" s="241"/>
      <c r="BJ1042" s="241"/>
      <c r="BK1042" s="293"/>
      <c r="BL1042" s="293"/>
      <c r="BM1042" s="241"/>
      <c r="BN1042" s="241"/>
      <c r="BO1042" s="241"/>
      <c r="BP1042" s="259"/>
      <c r="BQ1042" s="241"/>
      <c r="BR1042" s="241"/>
    </row>
    <row r="1043" spans="2:70" ht="8.25" customHeight="1">
      <c r="B1043" s="254"/>
      <c r="C1043" s="241"/>
      <c r="D1043" s="241"/>
      <c r="E1043" s="241"/>
      <c r="F1043" s="241"/>
      <c r="G1043" s="241"/>
      <c r="H1043" s="241"/>
      <c r="I1043" s="241"/>
      <c r="J1043" s="241"/>
      <c r="K1043" s="241"/>
      <c r="L1043" s="241"/>
      <c r="M1043" s="241"/>
      <c r="N1043" s="241"/>
      <c r="O1043" s="241"/>
      <c r="P1043" s="241"/>
      <c r="Q1043" s="241"/>
      <c r="R1043" s="241"/>
      <c r="S1043" s="241"/>
      <c r="T1043" s="241"/>
      <c r="U1043" s="241"/>
      <c r="V1043" s="241"/>
      <c r="W1043" s="241"/>
      <c r="X1043" s="241"/>
      <c r="Y1043" s="241"/>
      <c r="Z1043" s="241"/>
      <c r="AA1043" s="241"/>
      <c r="AB1043" s="241"/>
      <c r="AC1043" s="241"/>
      <c r="AD1043" s="241"/>
      <c r="AE1043" s="241"/>
      <c r="AF1043" s="241"/>
      <c r="AG1043" s="241"/>
      <c r="AH1043" s="241"/>
      <c r="AI1043" s="241"/>
      <c r="AJ1043" s="241"/>
      <c r="AK1043" s="241"/>
      <c r="AL1043" s="241"/>
      <c r="AM1043" s="241"/>
      <c r="AN1043" s="241"/>
      <c r="AO1043" s="241"/>
      <c r="AP1043" s="241"/>
      <c r="AQ1043" s="241"/>
      <c r="AR1043" s="241"/>
      <c r="AS1043" s="241"/>
      <c r="AT1043" s="241"/>
      <c r="AU1043" s="241"/>
      <c r="AV1043" s="241"/>
      <c r="AW1043" s="241"/>
      <c r="AX1043" s="241"/>
      <c r="AY1043" s="241"/>
      <c r="AZ1043" s="241"/>
      <c r="BA1043" s="241"/>
      <c r="BB1043" s="241"/>
      <c r="BC1043" s="241"/>
      <c r="BD1043" s="241"/>
      <c r="BE1043" s="241"/>
      <c r="BF1043" s="241"/>
      <c r="BG1043" s="241"/>
      <c r="BH1043" s="241"/>
      <c r="BI1043" s="241"/>
      <c r="BJ1043" s="241"/>
      <c r="BK1043" s="241"/>
      <c r="BL1043" s="241"/>
      <c r="BM1043" s="241"/>
      <c r="BN1043" s="241"/>
      <c r="BO1043" s="241"/>
      <c r="BP1043" s="241"/>
      <c r="BQ1043" s="241"/>
      <c r="BR1043" s="241"/>
    </row>
    <row r="1044" spans="2:70" ht="0.75" customHeight="1">
      <c r="B1044" s="254"/>
      <c r="C1044" s="294"/>
      <c r="D1044" s="294"/>
      <c r="E1044" s="294"/>
      <c r="F1044" s="294"/>
      <c r="G1044" s="294"/>
      <c r="H1044" s="294"/>
      <c r="I1044" s="294"/>
      <c r="J1044" s="241"/>
      <c r="K1044" s="241"/>
      <c r="L1044" s="241"/>
      <c r="M1044" s="241"/>
      <c r="N1044" s="241"/>
      <c r="O1044" s="241"/>
      <c r="P1044" s="241"/>
      <c r="Q1044" s="241"/>
      <c r="R1044" s="241"/>
      <c r="S1044" s="241"/>
      <c r="T1044" s="241"/>
      <c r="U1044" s="241"/>
      <c r="V1044" s="241"/>
      <c r="W1044" s="241"/>
      <c r="X1044" s="241"/>
      <c r="Y1044" s="241"/>
      <c r="Z1044" s="241"/>
      <c r="AA1044" s="241"/>
      <c r="AB1044" s="241"/>
      <c r="AC1044" s="241"/>
      <c r="AD1044" s="241"/>
      <c r="AE1044" s="241"/>
      <c r="AF1044" s="241"/>
      <c r="AG1044" s="241"/>
      <c r="AH1044" s="294"/>
      <c r="AI1044" s="294"/>
      <c r="AJ1044" s="294"/>
      <c r="AK1044" s="294"/>
      <c r="AL1044" s="294"/>
      <c r="AM1044" s="294"/>
      <c r="AN1044" s="294"/>
      <c r="AO1044" s="294"/>
      <c r="AP1044" s="241"/>
      <c r="AQ1044" s="241"/>
      <c r="AR1044" s="241"/>
      <c r="AS1044" s="241"/>
      <c r="AT1044" s="241"/>
      <c r="AU1044" s="241"/>
      <c r="AV1044" s="241"/>
      <c r="AW1044" s="241"/>
      <c r="AX1044" s="241"/>
      <c r="AY1044" s="241"/>
      <c r="AZ1044" s="241"/>
      <c r="BA1044" s="241"/>
      <c r="BB1044" s="241"/>
      <c r="BC1044" s="241"/>
      <c r="BD1044" s="241"/>
      <c r="BE1044" s="294"/>
      <c r="BF1044" s="241"/>
      <c r="BG1044" s="241"/>
      <c r="BH1044" s="241"/>
      <c r="BI1044" s="241"/>
      <c r="BJ1044" s="241"/>
      <c r="BK1044" s="293"/>
      <c r="BL1044" s="293"/>
      <c r="BM1044" s="241"/>
      <c r="BN1044" s="241"/>
      <c r="BO1044" s="241"/>
      <c r="BP1044" s="293"/>
      <c r="BQ1044" s="241"/>
      <c r="BR1044" s="241"/>
    </row>
    <row r="1045" spans="2:70" ht="9" customHeight="1">
      <c r="B1045" s="254"/>
      <c r="C1045" s="294"/>
      <c r="D1045" s="294"/>
      <c r="E1045" s="294"/>
      <c r="F1045" s="294"/>
      <c r="G1045" s="294"/>
      <c r="H1045" s="294"/>
      <c r="I1045" s="294"/>
      <c r="J1045" s="241"/>
      <c r="K1045" s="241"/>
      <c r="L1045" s="241"/>
      <c r="M1045" s="241"/>
      <c r="N1045" s="241"/>
      <c r="O1045" s="241"/>
      <c r="P1045" s="241"/>
      <c r="Q1045" s="241"/>
      <c r="R1045" s="241"/>
      <c r="S1045" s="241"/>
      <c r="T1045" s="241"/>
      <c r="U1045" s="241"/>
      <c r="V1045" s="241"/>
      <c r="W1045" s="241"/>
      <c r="X1045" s="241"/>
      <c r="Y1045" s="241"/>
      <c r="Z1045" s="241"/>
      <c r="AA1045" s="241"/>
      <c r="AB1045" s="241"/>
      <c r="AC1045" s="241"/>
      <c r="AD1045" s="241"/>
      <c r="AE1045" s="241"/>
      <c r="AF1045" s="241"/>
      <c r="AG1045" s="241"/>
      <c r="AH1045" s="294"/>
      <c r="AI1045" s="294"/>
      <c r="AJ1045" s="294"/>
      <c r="AK1045" s="294"/>
      <c r="AL1045" s="294"/>
      <c r="AM1045" s="294"/>
      <c r="AN1045" s="294"/>
      <c r="AO1045" s="294"/>
      <c r="AP1045" s="241"/>
      <c r="AQ1045" s="241"/>
      <c r="AR1045" s="241"/>
      <c r="AS1045" s="241"/>
      <c r="AT1045" s="241"/>
      <c r="AU1045" s="241"/>
      <c r="AV1045" s="241"/>
      <c r="AW1045" s="241"/>
      <c r="AX1045" s="241"/>
      <c r="AY1045" s="241"/>
      <c r="AZ1045" s="241"/>
      <c r="BA1045" s="241"/>
      <c r="BB1045" s="241"/>
      <c r="BC1045" s="241"/>
      <c r="BD1045" s="241"/>
      <c r="BE1045" s="294"/>
      <c r="BF1045" s="241"/>
      <c r="BG1045" s="241"/>
      <c r="BH1045" s="241"/>
      <c r="BI1045" s="241"/>
      <c r="BJ1045" s="241"/>
      <c r="BK1045" s="293"/>
      <c r="BL1045" s="293"/>
      <c r="BM1045" s="241"/>
      <c r="BN1045" s="241"/>
      <c r="BO1045" s="241"/>
      <c r="BP1045" s="293"/>
      <c r="BQ1045" s="241"/>
      <c r="BR1045" s="241"/>
    </row>
    <row r="1046" spans="2:70" ht="0.75" customHeight="1">
      <c r="B1046" s="254"/>
      <c r="C1046" s="294"/>
      <c r="D1046" s="294"/>
      <c r="E1046" s="294"/>
      <c r="F1046" s="294"/>
      <c r="G1046" s="294"/>
      <c r="H1046" s="294"/>
      <c r="I1046" s="294"/>
      <c r="J1046" s="241"/>
      <c r="K1046" s="241"/>
      <c r="L1046" s="241"/>
      <c r="M1046" s="241"/>
      <c r="N1046" s="241"/>
      <c r="O1046" s="241"/>
      <c r="P1046" s="241"/>
      <c r="Q1046" s="241"/>
      <c r="R1046" s="241"/>
      <c r="S1046" s="241"/>
      <c r="T1046" s="241"/>
      <c r="U1046" s="241"/>
      <c r="V1046" s="241"/>
      <c r="W1046" s="241"/>
      <c r="X1046" s="241"/>
      <c r="Y1046" s="241"/>
      <c r="Z1046" s="241"/>
      <c r="AA1046" s="241"/>
      <c r="AB1046" s="241"/>
      <c r="AC1046" s="241"/>
      <c r="AD1046" s="241"/>
      <c r="AE1046" s="241"/>
      <c r="AF1046" s="241"/>
      <c r="AG1046" s="241"/>
      <c r="AH1046" s="294"/>
      <c r="AI1046" s="294"/>
      <c r="AJ1046" s="294"/>
      <c r="AK1046" s="294"/>
      <c r="AL1046" s="294"/>
      <c r="AM1046" s="294"/>
      <c r="AN1046" s="294"/>
      <c r="AO1046" s="294"/>
      <c r="AP1046" s="241"/>
      <c r="AQ1046" s="241"/>
      <c r="AR1046" s="241"/>
      <c r="AS1046" s="241"/>
      <c r="AT1046" s="241"/>
      <c r="AU1046" s="241"/>
      <c r="AV1046" s="241"/>
      <c r="AW1046" s="241"/>
      <c r="AX1046" s="241"/>
      <c r="AY1046" s="241"/>
      <c r="AZ1046" s="241"/>
      <c r="BA1046" s="241"/>
      <c r="BB1046" s="241"/>
      <c r="BC1046" s="241"/>
      <c r="BD1046" s="241"/>
      <c r="BE1046" s="294"/>
      <c r="BF1046" s="241"/>
      <c r="BG1046" s="241"/>
      <c r="BH1046" s="241"/>
      <c r="BI1046" s="241"/>
      <c r="BJ1046" s="241"/>
      <c r="BK1046" s="293"/>
      <c r="BL1046" s="293"/>
      <c r="BM1046" s="241"/>
      <c r="BN1046" s="241"/>
      <c r="BO1046" s="241"/>
      <c r="BP1046" s="241"/>
      <c r="BQ1046" s="241"/>
      <c r="BR1046" s="241"/>
    </row>
    <row r="1047" spans="2:70" ht="10.5" customHeight="1">
      <c r="B1047" s="254"/>
      <c r="C1047" s="272"/>
      <c r="D1047" s="272"/>
      <c r="E1047" s="272"/>
      <c r="F1047" s="272"/>
      <c r="G1047" s="272"/>
      <c r="H1047" s="295"/>
      <c r="I1047" s="295"/>
      <c r="J1047" s="295"/>
      <c r="K1047" s="295"/>
      <c r="L1047" s="295"/>
      <c r="M1047" s="241"/>
      <c r="N1047" s="295"/>
      <c r="O1047" s="295"/>
      <c r="P1047" s="295"/>
      <c r="Q1047" s="295"/>
      <c r="R1047" s="295"/>
      <c r="S1047" s="295"/>
      <c r="T1047" s="295"/>
      <c r="U1047" s="295"/>
      <c r="V1047" s="295"/>
      <c r="W1047" s="295"/>
      <c r="X1047" s="241"/>
      <c r="Y1047" s="241"/>
      <c r="Z1047" s="295"/>
      <c r="AA1047" s="295"/>
      <c r="AB1047" s="295"/>
      <c r="AC1047" s="295"/>
      <c r="AD1047" s="295"/>
      <c r="AE1047" s="295"/>
      <c r="AF1047" s="241"/>
      <c r="AG1047" s="241"/>
      <c r="AH1047" s="241"/>
      <c r="AI1047" s="272"/>
      <c r="AJ1047" s="272"/>
      <c r="AK1047" s="272"/>
      <c r="AL1047" s="272"/>
      <c r="AM1047" s="272"/>
      <c r="AN1047" s="241"/>
      <c r="AO1047" s="295"/>
      <c r="AP1047" s="295"/>
      <c r="AQ1047" s="295"/>
      <c r="AR1047" s="295"/>
      <c r="AS1047" s="295"/>
      <c r="AT1047" s="295"/>
      <c r="AU1047" s="241"/>
      <c r="AV1047" s="295"/>
      <c r="AW1047" s="295"/>
      <c r="AX1047" s="295"/>
      <c r="AY1047" s="295"/>
      <c r="AZ1047" s="295"/>
      <c r="BA1047" s="241"/>
      <c r="BB1047" s="257"/>
      <c r="BC1047" s="241"/>
      <c r="BD1047" s="241"/>
      <c r="BE1047" s="255"/>
      <c r="BF1047" s="241"/>
      <c r="BG1047" s="241"/>
      <c r="BH1047" s="241"/>
      <c r="BI1047" s="241"/>
      <c r="BJ1047" s="241"/>
      <c r="BK1047" s="293"/>
      <c r="BL1047" s="293"/>
      <c r="BM1047" s="241"/>
      <c r="BN1047" s="241"/>
      <c r="BO1047" s="241"/>
      <c r="BP1047" s="259"/>
      <c r="BQ1047" s="241"/>
      <c r="BR1047" s="241"/>
    </row>
    <row r="1048" spans="2:70" ht="7.5" customHeight="1">
      <c r="B1048" s="254"/>
      <c r="C1048" s="241"/>
      <c r="D1048" s="241"/>
      <c r="E1048" s="241"/>
      <c r="F1048" s="241"/>
      <c r="G1048" s="241"/>
      <c r="H1048" s="241"/>
      <c r="I1048" s="241"/>
      <c r="J1048" s="241"/>
      <c r="K1048" s="241"/>
      <c r="L1048" s="241"/>
      <c r="M1048" s="241"/>
      <c r="N1048" s="241"/>
      <c r="O1048" s="241"/>
      <c r="P1048" s="241"/>
      <c r="Q1048" s="241"/>
      <c r="R1048" s="241"/>
      <c r="S1048" s="241"/>
      <c r="T1048" s="241"/>
      <c r="U1048" s="241"/>
      <c r="V1048" s="241"/>
      <c r="W1048" s="241"/>
      <c r="X1048" s="241"/>
      <c r="Y1048" s="241"/>
      <c r="Z1048" s="241"/>
      <c r="AA1048" s="241"/>
      <c r="AB1048" s="241"/>
      <c r="AC1048" s="241"/>
      <c r="AD1048" s="241"/>
      <c r="AE1048" s="241"/>
      <c r="AF1048" s="241"/>
      <c r="AG1048" s="241"/>
      <c r="AH1048" s="241"/>
      <c r="AI1048" s="241"/>
      <c r="AJ1048" s="241"/>
      <c r="AK1048" s="241"/>
      <c r="AL1048" s="241"/>
      <c r="AM1048" s="241"/>
      <c r="AN1048" s="241"/>
      <c r="AO1048" s="241"/>
      <c r="AP1048" s="241"/>
      <c r="AQ1048" s="241"/>
      <c r="AR1048" s="241"/>
      <c r="AS1048" s="241"/>
      <c r="AT1048" s="241"/>
      <c r="AU1048" s="241"/>
      <c r="AV1048" s="241"/>
      <c r="AW1048" s="241"/>
      <c r="AX1048" s="241"/>
      <c r="AY1048" s="241"/>
      <c r="AZ1048" s="241"/>
      <c r="BA1048" s="241"/>
      <c r="BB1048" s="241"/>
      <c r="BC1048" s="241"/>
      <c r="BD1048" s="241"/>
      <c r="BE1048" s="241"/>
      <c r="BF1048" s="241"/>
      <c r="BG1048" s="241"/>
      <c r="BH1048" s="241"/>
      <c r="BI1048" s="241"/>
      <c r="BJ1048" s="241"/>
      <c r="BK1048" s="241"/>
      <c r="BL1048" s="241"/>
      <c r="BM1048" s="241"/>
      <c r="BN1048" s="241"/>
      <c r="BO1048" s="241"/>
      <c r="BP1048" s="241"/>
      <c r="BQ1048" s="241"/>
      <c r="BR1048" s="241"/>
    </row>
    <row r="1049" spans="2:70" ht="0.75" customHeight="1">
      <c r="B1049" s="254"/>
      <c r="C1049" s="272"/>
      <c r="D1049" s="272"/>
      <c r="E1049" s="272"/>
      <c r="F1049" s="272"/>
      <c r="G1049" s="272"/>
      <c r="H1049" s="295"/>
      <c r="I1049" s="295"/>
      <c r="J1049" s="295"/>
      <c r="K1049" s="295"/>
      <c r="L1049" s="295"/>
      <c r="M1049" s="241"/>
      <c r="N1049" s="295"/>
      <c r="O1049" s="295"/>
      <c r="P1049" s="295"/>
      <c r="Q1049" s="295"/>
      <c r="R1049" s="295"/>
      <c r="S1049" s="295"/>
      <c r="T1049" s="295"/>
      <c r="U1049" s="295"/>
      <c r="V1049" s="295"/>
      <c r="W1049" s="295"/>
      <c r="X1049" s="241"/>
      <c r="Y1049" s="241"/>
      <c r="Z1049" s="295"/>
      <c r="AA1049" s="295"/>
      <c r="AB1049" s="295"/>
      <c r="AC1049" s="295"/>
      <c r="AD1049" s="295"/>
      <c r="AE1049" s="295"/>
      <c r="AF1049" s="241"/>
      <c r="AG1049" s="241"/>
      <c r="AH1049" s="241"/>
      <c r="AI1049" s="272"/>
      <c r="AJ1049" s="272"/>
      <c r="AK1049" s="272"/>
      <c r="AL1049" s="272"/>
      <c r="AM1049" s="272"/>
      <c r="AN1049" s="241"/>
      <c r="AO1049" s="295"/>
      <c r="AP1049" s="295"/>
      <c r="AQ1049" s="295"/>
      <c r="AR1049" s="295"/>
      <c r="AS1049" s="295"/>
      <c r="AT1049" s="295"/>
      <c r="AU1049" s="241"/>
      <c r="AV1049" s="295"/>
      <c r="AW1049" s="295"/>
      <c r="AX1049" s="295"/>
      <c r="AY1049" s="295"/>
      <c r="AZ1049" s="295"/>
      <c r="BA1049" s="241"/>
      <c r="BB1049" s="300"/>
      <c r="BC1049" s="241"/>
      <c r="BD1049" s="241"/>
      <c r="BE1049" s="241"/>
      <c r="BF1049" s="241"/>
      <c r="BG1049" s="241"/>
      <c r="BH1049" s="241"/>
      <c r="BI1049" s="241"/>
      <c r="BJ1049" s="241"/>
      <c r="BK1049" s="241"/>
      <c r="BL1049" s="241"/>
      <c r="BM1049" s="241"/>
      <c r="BN1049" s="241"/>
      <c r="BO1049" s="241"/>
      <c r="BP1049" s="241"/>
      <c r="BQ1049" s="241"/>
      <c r="BR1049" s="241"/>
    </row>
    <row r="1050" spans="2:70" ht="8.25" customHeight="1">
      <c r="B1050" s="254"/>
      <c r="C1050" s="272"/>
      <c r="D1050" s="272"/>
      <c r="E1050" s="272"/>
      <c r="F1050" s="272"/>
      <c r="G1050" s="272"/>
      <c r="H1050" s="295"/>
      <c r="I1050" s="295"/>
      <c r="J1050" s="295"/>
      <c r="K1050" s="295"/>
      <c r="L1050" s="295"/>
      <c r="M1050" s="241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41"/>
      <c r="Y1050" s="241"/>
      <c r="Z1050" s="295"/>
      <c r="AA1050" s="295"/>
      <c r="AB1050" s="295"/>
      <c r="AC1050" s="295"/>
      <c r="AD1050" s="295"/>
      <c r="AE1050" s="295"/>
      <c r="AF1050" s="241"/>
      <c r="AG1050" s="241"/>
      <c r="AH1050" s="241"/>
      <c r="AI1050" s="272"/>
      <c r="AJ1050" s="272"/>
      <c r="AK1050" s="272"/>
      <c r="AL1050" s="272"/>
      <c r="AM1050" s="272"/>
      <c r="AN1050" s="241"/>
      <c r="AO1050" s="295"/>
      <c r="AP1050" s="295"/>
      <c r="AQ1050" s="295"/>
      <c r="AR1050" s="295"/>
      <c r="AS1050" s="295"/>
      <c r="AT1050" s="295"/>
      <c r="AU1050" s="241"/>
      <c r="AV1050" s="295"/>
      <c r="AW1050" s="295"/>
      <c r="AX1050" s="295"/>
      <c r="AY1050" s="295"/>
      <c r="AZ1050" s="295"/>
      <c r="BA1050" s="241"/>
      <c r="BB1050" s="300"/>
      <c r="BC1050" s="241"/>
      <c r="BD1050" s="241"/>
      <c r="BE1050" s="241"/>
      <c r="BF1050" s="241"/>
      <c r="BG1050" s="241"/>
      <c r="BH1050" s="241"/>
      <c r="BI1050" s="241"/>
      <c r="BJ1050" s="241"/>
      <c r="BK1050" s="241"/>
      <c r="BL1050" s="241"/>
      <c r="BM1050" s="241"/>
      <c r="BN1050" s="241"/>
      <c r="BO1050" s="241"/>
      <c r="BP1050" s="241"/>
      <c r="BQ1050" s="241"/>
      <c r="BR1050" s="241"/>
    </row>
    <row r="1051" spans="2:70" ht="0.75" customHeight="1">
      <c r="B1051" s="254"/>
      <c r="C1051" s="272"/>
      <c r="D1051" s="272"/>
      <c r="E1051" s="272"/>
      <c r="F1051" s="272"/>
      <c r="G1051" s="272"/>
      <c r="H1051" s="295"/>
      <c r="I1051" s="295"/>
      <c r="J1051" s="295"/>
      <c r="K1051" s="295"/>
      <c r="L1051" s="295"/>
      <c r="M1051" s="241"/>
      <c r="N1051" s="295"/>
      <c r="O1051" s="295"/>
      <c r="P1051" s="295"/>
      <c r="Q1051" s="295"/>
      <c r="R1051" s="295"/>
      <c r="S1051" s="295"/>
      <c r="T1051" s="295"/>
      <c r="U1051" s="295"/>
      <c r="V1051" s="295"/>
      <c r="W1051" s="295"/>
      <c r="X1051" s="241"/>
      <c r="Y1051" s="241"/>
      <c r="Z1051" s="295"/>
      <c r="AA1051" s="295"/>
      <c r="AB1051" s="295"/>
      <c r="AC1051" s="295"/>
      <c r="AD1051" s="295"/>
      <c r="AE1051" s="295"/>
      <c r="AF1051" s="241"/>
      <c r="AG1051" s="241"/>
      <c r="AH1051" s="241"/>
      <c r="AI1051" s="272"/>
      <c r="AJ1051" s="272"/>
      <c r="AK1051" s="272"/>
      <c r="AL1051" s="272"/>
      <c r="AM1051" s="272"/>
      <c r="AN1051" s="241"/>
      <c r="AO1051" s="295"/>
      <c r="AP1051" s="295"/>
      <c r="AQ1051" s="295"/>
      <c r="AR1051" s="295"/>
      <c r="AS1051" s="295"/>
      <c r="AT1051" s="295"/>
      <c r="AU1051" s="241"/>
      <c r="AV1051" s="295"/>
      <c r="AW1051" s="295"/>
      <c r="AX1051" s="295"/>
      <c r="AY1051" s="295"/>
      <c r="AZ1051" s="295"/>
      <c r="BA1051" s="241"/>
      <c r="BB1051" s="300"/>
      <c r="BC1051" s="241"/>
      <c r="BD1051" s="241"/>
      <c r="BE1051" s="241"/>
      <c r="BF1051" s="241"/>
      <c r="BG1051" s="241"/>
      <c r="BH1051" s="241"/>
      <c r="BI1051" s="241"/>
      <c r="BJ1051" s="241"/>
      <c r="BK1051" s="241"/>
      <c r="BL1051" s="241"/>
      <c r="BM1051" s="241"/>
      <c r="BN1051" s="241"/>
      <c r="BO1051" s="241"/>
      <c r="BP1051" s="241"/>
      <c r="BQ1051" s="241"/>
      <c r="BR1051" s="241"/>
    </row>
    <row r="1052" spans="2:70" ht="10.5" customHeight="1">
      <c r="B1052" s="254"/>
      <c r="C1052" s="272"/>
      <c r="D1052" s="272"/>
      <c r="E1052" s="272"/>
      <c r="F1052" s="272"/>
      <c r="G1052" s="272"/>
      <c r="H1052" s="295"/>
      <c r="I1052" s="295"/>
      <c r="J1052" s="295"/>
      <c r="K1052" s="295"/>
      <c r="L1052" s="295"/>
      <c r="M1052" s="241"/>
      <c r="N1052" s="295"/>
      <c r="O1052" s="295"/>
      <c r="P1052" s="295"/>
      <c r="Q1052" s="295"/>
      <c r="R1052" s="295"/>
      <c r="S1052" s="295"/>
      <c r="T1052" s="295"/>
      <c r="U1052" s="295"/>
      <c r="V1052" s="295"/>
      <c r="W1052" s="295"/>
      <c r="X1052" s="241"/>
      <c r="Y1052" s="241"/>
      <c r="Z1052" s="295"/>
      <c r="AA1052" s="295"/>
      <c r="AB1052" s="295"/>
      <c r="AC1052" s="295"/>
      <c r="AD1052" s="295"/>
      <c r="AE1052" s="295"/>
      <c r="AF1052" s="241"/>
      <c r="AG1052" s="241"/>
      <c r="AH1052" s="241"/>
      <c r="AI1052" s="272"/>
      <c r="AJ1052" s="272"/>
      <c r="AK1052" s="272"/>
      <c r="AL1052" s="272"/>
      <c r="AM1052" s="272"/>
      <c r="AN1052" s="241"/>
      <c r="AO1052" s="295"/>
      <c r="AP1052" s="295"/>
      <c r="AQ1052" s="295"/>
      <c r="AR1052" s="295"/>
      <c r="AS1052" s="295"/>
      <c r="AT1052" s="295"/>
      <c r="AU1052" s="241"/>
      <c r="AV1052" s="295"/>
      <c r="AW1052" s="295"/>
      <c r="AX1052" s="295"/>
      <c r="AY1052" s="295"/>
      <c r="AZ1052" s="295"/>
      <c r="BA1052" s="241"/>
      <c r="BB1052" s="257"/>
      <c r="BC1052" s="241"/>
      <c r="BD1052" s="241"/>
      <c r="BE1052" s="241"/>
      <c r="BF1052" s="241"/>
      <c r="BG1052" s="241"/>
      <c r="BH1052" s="241"/>
      <c r="BI1052" s="241"/>
      <c r="BJ1052" s="241"/>
      <c r="BK1052" s="241"/>
      <c r="BL1052" s="241"/>
      <c r="BM1052" s="241"/>
      <c r="BN1052" s="241"/>
      <c r="BO1052" s="241"/>
      <c r="BP1052" s="241"/>
      <c r="BQ1052" s="241"/>
      <c r="BR1052" s="241"/>
    </row>
    <row r="1053" spans="2:70" ht="7.5" customHeight="1">
      <c r="B1053" s="254"/>
      <c r="C1053" s="241"/>
      <c r="D1053" s="241"/>
      <c r="E1053" s="241"/>
      <c r="F1053" s="241"/>
      <c r="G1053" s="241"/>
      <c r="H1053" s="241"/>
      <c r="I1053" s="241"/>
      <c r="J1053" s="241"/>
      <c r="K1053" s="241"/>
      <c r="L1053" s="241"/>
      <c r="M1053" s="241"/>
      <c r="N1053" s="241"/>
      <c r="O1053" s="241"/>
      <c r="P1053" s="241"/>
      <c r="Q1053" s="241"/>
      <c r="R1053" s="241"/>
      <c r="S1053" s="241"/>
      <c r="T1053" s="241"/>
      <c r="U1053" s="241"/>
      <c r="V1053" s="241"/>
      <c r="W1053" s="241"/>
      <c r="X1053" s="241"/>
      <c r="Y1053" s="241"/>
      <c r="Z1053" s="241"/>
      <c r="AA1053" s="241"/>
      <c r="AB1053" s="241"/>
      <c r="AC1053" s="241"/>
      <c r="AD1053" s="241"/>
      <c r="AE1053" s="241"/>
      <c r="AF1053" s="241"/>
      <c r="AG1053" s="241"/>
      <c r="AH1053" s="241"/>
      <c r="AI1053" s="241"/>
      <c r="AJ1053" s="241"/>
      <c r="AK1053" s="241"/>
      <c r="AL1053" s="241"/>
      <c r="AM1053" s="241"/>
      <c r="AN1053" s="241"/>
      <c r="AO1053" s="241"/>
      <c r="AP1053" s="241"/>
      <c r="AQ1053" s="241"/>
      <c r="AR1053" s="241"/>
      <c r="AS1053" s="241"/>
      <c r="AT1053" s="241"/>
      <c r="AU1053" s="241"/>
      <c r="AV1053" s="241"/>
      <c r="AW1053" s="241"/>
      <c r="AX1053" s="241"/>
      <c r="AY1053" s="241"/>
      <c r="AZ1053" s="241"/>
      <c r="BA1053" s="241"/>
      <c r="BB1053" s="241"/>
      <c r="BC1053" s="241"/>
      <c r="BD1053" s="241"/>
      <c r="BE1053" s="241"/>
      <c r="BF1053" s="241"/>
      <c r="BG1053" s="241"/>
      <c r="BH1053" s="241"/>
      <c r="BI1053" s="241"/>
      <c r="BJ1053" s="241"/>
      <c r="BK1053" s="241"/>
      <c r="BL1053" s="241"/>
      <c r="BM1053" s="241"/>
      <c r="BN1053" s="241"/>
      <c r="BO1053" s="241"/>
      <c r="BP1053" s="241"/>
      <c r="BQ1053" s="241"/>
      <c r="BR1053" s="241"/>
    </row>
    <row r="1054" spans="2:70" ht="0.75" customHeight="1">
      <c r="B1054" s="254"/>
      <c r="C1054" s="272"/>
      <c r="D1054" s="272"/>
      <c r="E1054" s="272"/>
      <c r="F1054" s="272"/>
      <c r="G1054" s="272"/>
      <c r="H1054" s="295"/>
      <c r="I1054" s="295"/>
      <c r="J1054" s="295"/>
      <c r="K1054" s="295"/>
      <c r="L1054" s="295"/>
      <c r="M1054" s="241"/>
      <c r="N1054" s="295"/>
      <c r="O1054" s="295"/>
      <c r="P1054" s="295"/>
      <c r="Q1054" s="295"/>
      <c r="R1054" s="295"/>
      <c r="S1054" s="295"/>
      <c r="T1054" s="295"/>
      <c r="U1054" s="295"/>
      <c r="V1054" s="295"/>
      <c r="W1054" s="295"/>
      <c r="X1054" s="241"/>
      <c r="Y1054" s="241"/>
      <c r="Z1054" s="295"/>
      <c r="AA1054" s="295"/>
      <c r="AB1054" s="295"/>
      <c r="AC1054" s="295"/>
      <c r="AD1054" s="295"/>
      <c r="AE1054" s="295"/>
      <c r="AF1054" s="241"/>
      <c r="AG1054" s="241"/>
      <c r="AH1054" s="241"/>
      <c r="AI1054" s="272"/>
      <c r="AJ1054" s="272"/>
      <c r="AK1054" s="272"/>
      <c r="AL1054" s="272"/>
      <c r="AM1054" s="272"/>
      <c r="AN1054" s="241"/>
      <c r="AO1054" s="295"/>
      <c r="AP1054" s="295"/>
      <c r="AQ1054" s="295"/>
      <c r="AR1054" s="295"/>
      <c r="AS1054" s="295"/>
      <c r="AT1054" s="295"/>
      <c r="AU1054" s="241"/>
      <c r="AV1054" s="295"/>
      <c r="AW1054" s="295"/>
      <c r="AX1054" s="295"/>
      <c r="AY1054" s="295"/>
      <c r="AZ1054" s="295"/>
      <c r="BA1054" s="241"/>
      <c r="BB1054" s="300"/>
      <c r="BC1054" s="241"/>
      <c r="BD1054" s="241"/>
      <c r="BE1054" s="296"/>
      <c r="BF1054" s="296"/>
      <c r="BG1054" s="296"/>
      <c r="BH1054" s="296"/>
      <c r="BI1054" s="296"/>
      <c r="BJ1054" s="296"/>
      <c r="BK1054" s="296"/>
      <c r="BL1054" s="296"/>
      <c r="BM1054" s="296"/>
      <c r="BN1054" s="296"/>
      <c r="BO1054" s="296"/>
      <c r="BP1054" s="296"/>
      <c r="BQ1054" s="241"/>
      <c r="BR1054" s="241"/>
    </row>
    <row r="1055" spans="2:70">
      <c r="B1055" s="254"/>
      <c r="C1055" s="272"/>
      <c r="D1055" s="272"/>
      <c r="E1055" s="272"/>
      <c r="F1055" s="272"/>
      <c r="G1055" s="272"/>
      <c r="H1055" s="295"/>
      <c r="I1055" s="295"/>
      <c r="J1055" s="295"/>
      <c r="K1055" s="295"/>
      <c r="L1055" s="295"/>
      <c r="M1055" s="241"/>
      <c r="N1055" s="295"/>
      <c r="O1055" s="295"/>
      <c r="P1055" s="295"/>
      <c r="Q1055" s="295"/>
      <c r="R1055" s="295"/>
      <c r="S1055" s="295"/>
      <c r="T1055" s="295"/>
      <c r="U1055" s="295"/>
      <c r="V1055" s="295"/>
      <c r="W1055" s="295"/>
      <c r="X1055" s="241"/>
      <c r="Y1055" s="241"/>
      <c r="Z1055" s="295"/>
      <c r="AA1055" s="295"/>
      <c r="AB1055" s="295"/>
      <c r="AC1055" s="295"/>
      <c r="AD1055" s="295"/>
      <c r="AE1055" s="295"/>
      <c r="AF1055" s="241"/>
      <c r="AG1055" s="241"/>
      <c r="AH1055" s="241"/>
      <c r="AI1055" s="272"/>
      <c r="AJ1055" s="272"/>
      <c r="AK1055" s="272"/>
      <c r="AL1055" s="272"/>
      <c r="AM1055" s="272"/>
      <c r="AN1055" s="241"/>
      <c r="AO1055" s="295"/>
      <c r="AP1055" s="295"/>
      <c r="AQ1055" s="295"/>
      <c r="AR1055" s="295"/>
      <c r="AS1055" s="295"/>
      <c r="AT1055" s="295"/>
      <c r="AU1055" s="241"/>
      <c r="AV1055" s="295"/>
      <c r="AW1055" s="295"/>
      <c r="AX1055" s="295"/>
      <c r="AY1055" s="295"/>
      <c r="AZ1055" s="295"/>
      <c r="BA1055" s="241"/>
      <c r="BB1055" s="300"/>
      <c r="BC1055" s="241"/>
      <c r="BD1055" s="241"/>
      <c r="BE1055" s="296"/>
      <c r="BF1055" s="296"/>
      <c r="BG1055" s="296"/>
      <c r="BH1055" s="296"/>
      <c r="BI1055" s="296"/>
      <c r="BJ1055" s="296"/>
      <c r="BK1055" s="296"/>
      <c r="BL1055" s="296"/>
      <c r="BM1055" s="296"/>
      <c r="BN1055" s="296"/>
      <c r="BO1055" s="296"/>
      <c r="BP1055" s="296"/>
      <c r="BQ1055" s="241"/>
      <c r="BR1055" s="241"/>
    </row>
    <row r="1056" spans="2:70" ht="5.25" customHeight="1">
      <c r="B1056" s="254"/>
      <c r="C1056" s="272"/>
      <c r="D1056" s="272"/>
      <c r="E1056" s="272"/>
      <c r="F1056" s="272"/>
      <c r="G1056" s="272"/>
      <c r="H1056" s="295"/>
      <c r="I1056" s="295"/>
      <c r="J1056" s="295"/>
      <c r="K1056" s="295"/>
      <c r="L1056" s="295"/>
      <c r="M1056" s="241"/>
      <c r="N1056" s="295"/>
      <c r="O1056" s="295"/>
      <c r="P1056" s="295"/>
      <c r="Q1056" s="295"/>
      <c r="R1056" s="295"/>
      <c r="S1056" s="295"/>
      <c r="T1056" s="295"/>
      <c r="U1056" s="295"/>
      <c r="V1056" s="295"/>
      <c r="W1056" s="295"/>
      <c r="X1056" s="241"/>
      <c r="Y1056" s="241"/>
      <c r="Z1056" s="295"/>
      <c r="AA1056" s="295"/>
      <c r="AB1056" s="295"/>
      <c r="AC1056" s="295"/>
      <c r="AD1056" s="295"/>
      <c r="AE1056" s="295"/>
      <c r="AF1056" s="241"/>
      <c r="AG1056" s="241"/>
      <c r="AH1056" s="241"/>
      <c r="AI1056" s="272"/>
      <c r="AJ1056" s="272"/>
      <c r="AK1056" s="272"/>
      <c r="AL1056" s="272"/>
      <c r="AM1056" s="272"/>
      <c r="AN1056" s="272"/>
      <c r="AO1056" s="295"/>
      <c r="AP1056" s="295"/>
      <c r="AQ1056" s="295"/>
      <c r="AR1056" s="295"/>
      <c r="AS1056" s="295"/>
      <c r="AT1056" s="295"/>
      <c r="AU1056" s="241"/>
      <c r="AV1056" s="295"/>
      <c r="AW1056" s="295"/>
      <c r="AX1056" s="295"/>
      <c r="AY1056" s="295"/>
      <c r="AZ1056" s="295"/>
      <c r="BA1056" s="241"/>
      <c r="BB1056" s="300"/>
      <c r="BC1056" s="241"/>
      <c r="BD1056" s="241"/>
      <c r="BE1056" s="241"/>
      <c r="BF1056" s="241"/>
      <c r="BG1056" s="241"/>
      <c r="BH1056" s="241"/>
      <c r="BI1056" s="241"/>
      <c r="BJ1056" s="297"/>
      <c r="BK1056" s="297"/>
      <c r="BL1056" s="297"/>
      <c r="BM1056" s="297"/>
      <c r="BN1056" s="297"/>
      <c r="BO1056" s="297"/>
      <c r="BP1056" s="297"/>
      <c r="BQ1056" s="241"/>
      <c r="BR1056" s="241"/>
    </row>
    <row r="1057" spans="2:70" ht="5.25" customHeight="1">
      <c r="B1057" s="254"/>
      <c r="C1057" s="272"/>
      <c r="D1057" s="272"/>
      <c r="E1057" s="272"/>
      <c r="F1057" s="272"/>
      <c r="G1057" s="272"/>
      <c r="H1057" s="295"/>
      <c r="I1057" s="295"/>
      <c r="J1057" s="295"/>
      <c r="K1057" s="295"/>
      <c r="L1057" s="295"/>
      <c r="M1057" s="241"/>
      <c r="N1057" s="295"/>
      <c r="O1057" s="295"/>
      <c r="P1057" s="295"/>
      <c r="Q1057" s="295"/>
      <c r="R1057" s="295"/>
      <c r="S1057" s="295"/>
      <c r="T1057" s="295"/>
      <c r="U1057" s="295"/>
      <c r="V1057" s="295"/>
      <c r="W1057" s="295"/>
      <c r="X1057" s="241"/>
      <c r="Y1057" s="241"/>
      <c r="Z1057" s="295"/>
      <c r="AA1057" s="295"/>
      <c r="AB1057" s="295"/>
      <c r="AC1057" s="295"/>
      <c r="AD1057" s="295"/>
      <c r="AE1057" s="295"/>
      <c r="AF1057" s="241"/>
      <c r="AG1057" s="241"/>
      <c r="AH1057" s="241"/>
      <c r="AI1057" s="272"/>
      <c r="AJ1057" s="272"/>
      <c r="AK1057" s="272"/>
      <c r="AL1057" s="272"/>
      <c r="AM1057" s="272"/>
      <c r="AN1057" s="272"/>
      <c r="AO1057" s="295"/>
      <c r="AP1057" s="295"/>
      <c r="AQ1057" s="295"/>
      <c r="AR1057" s="295"/>
      <c r="AS1057" s="295"/>
      <c r="AT1057" s="295"/>
      <c r="AU1057" s="241"/>
      <c r="AV1057" s="295"/>
      <c r="AW1057" s="295"/>
      <c r="AX1057" s="295"/>
      <c r="AY1057" s="295"/>
      <c r="AZ1057" s="295"/>
      <c r="BA1057" s="241"/>
      <c r="BB1057" s="300"/>
      <c r="BC1057" s="241"/>
      <c r="BD1057" s="241"/>
      <c r="BE1057" s="241"/>
      <c r="BF1057" s="241"/>
      <c r="BG1057" s="241"/>
      <c r="BH1057" s="241"/>
      <c r="BI1057" s="241"/>
      <c r="BJ1057" s="297"/>
      <c r="BK1057" s="297"/>
      <c r="BL1057" s="297"/>
      <c r="BM1057" s="297"/>
      <c r="BN1057" s="297"/>
      <c r="BO1057" s="297"/>
      <c r="BP1057" s="297"/>
      <c r="BQ1057" s="241"/>
      <c r="BR1057" s="241"/>
    </row>
    <row r="1058" spans="2:70" ht="15" customHeight="1">
      <c r="B1058" s="254"/>
      <c r="C1058" s="272"/>
      <c r="D1058" s="272"/>
      <c r="E1058" s="272"/>
      <c r="F1058" s="272"/>
      <c r="G1058" s="272"/>
      <c r="H1058" s="295"/>
      <c r="I1058" s="295"/>
      <c r="J1058" s="295"/>
      <c r="K1058" s="295"/>
      <c r="L1058" s="295"/>
      <c r="M1058" s="241"/>
      <c r="N1058" s="295"/>
      <c r="O1058" s="295"/>
      <c r="P1058" s="295"/>
      <c r="Q1058" s="295"/>
      <c r="R1058" s="295"/>
      <c r="S1058" s="295"/>
      <c r="T1058" s="295"/>
      <c r="U1058" s="295"/>
      <c r="V1058" s="295"/>
      <c r="W1058" s="295"/>
      <c r="X1058" s="241"/>
      <c r="Y1058" s="241"/>
      <c r="Z1058" s="295"/>
      <c r="AA1058" s="295"/>
      <c r="AB1058" s="295"/>
      <c r="AC1058" s="295"/>
      <c r="AD1058" s="295"/>
      <c r="AE1058" s="295"/>
      <c r="AF1058" s="241"/>
      <c r="AG1058" s="241"/>
      <c r="AH1058" s="241"/>
      <c r="AI1058" s="272"/>
      <c r="AJ1058" s="272"/>
      <c r="AK1058" s="272"/>
      <c r="AL1058" s="272"/>
      <c r="AM1058" s="272"/>
      <c r="AN1058" s="241"/>
      <c r="AO1058" s="295"/>
      <c r="AP1058" s="295"/>
      <c r="AQ1058" s="295"/>
      <c r="AR1058" s="295"/>
      <c r="AS1058" s="295"/>
      <c r="AT1058" s="295"/>
      <c r="AU1058" s="241"/>
      <c r="AV1058" s="295"/>
      <c r="AW1058" s="295"/>
      <c r="AX1058" s="295"/>
      <c r="AY1058" s="295"/>
      <c r="AZ1058" s="295"/>
      <c r="BA1058" s="241"/>
      <c r="BB1058" s="257"/>
      <c r="BC1058" s="241"/>
      <c r="BD1058" s="241"/>
      <c r="BE1058" s="241"/>
      <c r="BF1058" s="241"/>
      <c r="BG1058" s="241"/>
      <c r="BH1058" s="241"/>
      <c r="BI1058" s="241"/>
      <c r="BJ1058" s="241"/>
      <c r="BK1058" s="241"/>
      <c r="BL1058" s="241"/>
      <c r="BM1058" s="241"/>
      <c r="BN1058" s="241"/>
      <c r="BO1058" s="241"/>
      <c r="BP1058" s="241"/>
      <c r="BQ1058" s="241"/>
      <c r="BR1058" s="241"/>
    </row>
    <row r="1059" spans="2:70" ht="0.75" customHeight="1">
      <c r="B1059" s="254"/>
      <c r="C1059" s="272"/>
      <c r="D1059" s="272"/>
      <c r="E1059" s="272"/>
      <c r="F1059" s="272"/>
      <c r="G1059" s="272"/>
      <c r="H1059" s="295"/>
      <c r="I1059" s="295"/>
      <c r="J1059" s="295"/>
      <c r="K1059" s="295"/>
      <c r="L1059" s="295"/>
      <c r="M1059" s="241"/>
      <c r="N1059" s="241"/>
      <c r="O1059" s="241"/>
      <c r="P1059" s="295"/>
      <c r="Q1059" s="295"/>
      <c r="R1059" s="295"/>
      <c r="S1059" s="295"/>
      <c r="T1059" s="241"/>
      <c r="U1059" s="295"/>
      <c r="V1059" s="295"/>
      <c r="W1059" s="295"/>
      <c r="X1059" s="241"/>
      <c r="Y1059" s="241"/>
      <c r="Z1059" s="295"/>
      <c r="AA1059" s="295"/>
      <c r="AB1059" s="295"/>
      <c r="AC1059" s="295"/>
      <c r="AD1059" s="295"/>
      <c r="AE1059" s="295"/>
      <c r="AF1059" s="241"/>
      <c r="AG1059" s="241"/>
      <c r="AH1059" s="241"/>
      <c r="AI1059" s="272"/>
      <c r="AJ1059" s="272"/>
      <c r="AK1059" s="272"/>
      <c r="AL1059" s="272"/>
      <c r="AM1059" s="272"/>
      <c r="AN1059" s="241"/>
      <c r="AO1059" s="295"/>
      <c r="AP1059" s="295"/>
      <c r="AQ1059" s="295"/>
      <c r="AR1059" s="295"/>
      <c r="AS1059" s="295"/>
      <c r="AT1059" s="295"/>
      <c r="AU1059" s="241"/>
      <c r="AV1059" s="295"/>
      <c r="AW1059" s="295"/>
      <c r="AX1059" s="295"/>
      <c r="AY1059" s="295"/>
      <c r="AZ1059" s="295"/>
      <c r="BA1059" s="241"/>
      <c r="BB1059" s="300"/>
      <c r="BC1059" s="241"/>
      <c r="BD1059" s="241"/>
      <c r="BE1059" s="294"/>
      <c r="BF1059" s="241"/>
      <c r="BG1059" s="241"/>
      <c r="BH1059" s="295"/>
      <c r="BI1059" s="295"/>
      <c r="BJ1059" s="295"/>
      <c r="BK1059" s="295"/>
      <c r="BL1059" s="295"/>
      <c r="BM1059" s="241"/>
      <c r="BN1059" s="295"/>
      <c r="BO1059" s="295"/>
      <c r="BP1059" s="295"/>
      <c r="BQ1059" s="241"/>
      <c r="BR1059" s="241"/>
    </row>
    <row r="1060" spans="2:70" ht="8.25" customHeight="1">
      <c r="B1060" s="254"/>
      <c r="C1060" s="272"/>
      <c r="D1060" s="272"/>
      <c r="E1060" s="272"/>
      <c r="F1060" s="272"/>
      <c r="G1060" s="272"/>
      <c r="H1060" s="295"/>
      <c r="I1060" s="295"/>
      <c r="J1060" s="295"/>
      <c r="K1060" s="295"/>
      <c r="L1060" s="295"/>
      <c r="M1060" s="241"/>
      <c r="N1060" s="241"/>
      <c r="O1060" s="241"/>
      <c r="P1060" s="295"/>
      <c r="Q1060" s="295"/>
      <c r="R1060" s="295"/>
      <c r="S1060" s="295"/>
      <c r="T1060" s="241"/>
      <c r="U1060" s="295"/>
      <c r="V1060" s="295"/>
      <c r="W1060" s="295"/>
      <c r="X1060" s="241"/>
      <c r="Y1060" s="241"/>
      <c r="Z1060" s="295"/>
      <c r="AA1060" s="295"/>
      <c r="AB1060" s="295"/>
      <c r="AC1060" s="295"/>
      <c r="AD1060" s="295"/>
      <c r="AE1060" s="295"/>
      <c r="AF1060" s="241"/>
      <c r="AG1060" s="241"/>
      <c r="AH1060" s="241"/>
      <c r="AI1060" s="272"/>
      <c r="AJ1060" s="272"/>
      <c r="AK1060" s="272"/>
      <c r="AL1060" s="272"/>
      <c r="AM1060" s="272"/>
      <c r="AN1060" s="241"/>
      <c r="AO1060" s="295"/>
      <c r="AP1060" s="295"/>
      <c r="AQ1060" s="295"/>
      <c r="AR1060" s="295"/>
      <c r="AS1060" s="295"/>
      <c r="AT1060" s="295"/>
      <c r="AU1060" s="241"/>
      <c r="AV1060" s="295"/>
      <c r="AW1060" s="295"/>
      <c r="AX1060" s="295"/>
      <c r="AY1060" s="295"/>
      <c r="AZ1060" s="295"/>
      <c r="BA1060" s="241"/>
      <c r="BB1060" s="300"/>
      <c r="BC1060" s="241"/>
      <c r="BD1060" s="241"/>
      <c r="BE1060" s="294"/>
      <c r="BF1060" s="241"/>
      <c r="BG1060" s="241"/>
      <c r="BH1060" s="295"/>
      <c r="BI1060" s="295"/>
      <c r="BJ1060" s="295"/>
      <c r="BK1060" s="295"/>
      <c r="BL1060" s="295"/>
      <c r="BM1060" s="241"/>
      <c r="BN1060" s="295"/>
      <c r="BO1060" s="295"/>
      <c r="BP1060" s="295"/>
      <c r="BQ1060" s="241"/>
      <c r="BR1060" s="241"/>
    </row>
    <row r="1061" spans="2:70" ht="0.75" customHeight="1">
      <c r="B1061" s="254"/>
      <c r="C1061" s="272"/>
      <c r="D1061" s="272"/>
      <c r="E1061" s="272"/>
      <c r="F1061" s="272"/>
      <c r="G1061" s="272"/>
      <c r="H1061" s="295"/>
      <c r="I1061" s="295"/>
      <c r="J1061" s="295"/>
      <c r="K1061" s="295"/>
      <c r="L1061" s="295"/>
      <c r="M1061" s="241"/>
      <c r="N1061" s="241"/>
      <c r="O1061" s="241"/>
      <c r="P1061" s="295"/>
      <c r="Q1061" s="295"/>
      <c r="R1061" s="295"/>
      <c r="S1061" s="295"/>
      <c r="T1061" s="241"/>
      <c r="U1061" s="295"/>
      <c r="V1061" s="295"/>
      <c r="W1061" s="295"/>
      <c r="X1061" s="241"/>
      <c r="Y1061" s="241"/>
      <c r="Z1061" s="295"/>
      <c r="AA1061" s="295"/>
      <c r="AB1061" s="295"/>
      <c r="AC1061" s="295"/>
      <c r="AD1061" s="295"/>
      <c r="AE1061" s="295"/>
      <c r="AF1061" s="241"/>
      <c r="AG1061" s="241"/>
      <c r="AH1061" s="241"/>
      <c r="AI1061" s="272"/>
      <c r="AJ1061" s="272"/>
      <c r="AK1061" s="272"/>
      <c r="AL1061" s="272"/>
      <c r="AM1061" s="272"/>
      <c r="AN1061" s="241"/>
      <c r="AO1061" s="295"/>
      <c r="AP1061" s="295"/>
      <c r="AQ1061" s="295"/>
      <c r="AR1061" s="295"/>
      <c r="AS1061" s="295"/>
      <c r="AT1061" s="295"/>
      <c r="AU1061" s="241"/>
      <c r="AV1061" s="295"/>
      <c r="AW1061" s="295"/>
      <c r="AX1061" s="295"/>
      <c r="AY1061" s="295"/>
      <c r="AZ1061" s="295"/>
      <c r="BA1061" s="241"/>
      <c r="BB1061" s="300"/>
      <c r="BC1061" s="241"/>
      <c r="BD1061" s="241"/>
      <c r="BE1061" s="294"/>
      <c r="BF1061" s="241"/>
      <c r="BG1061" s="241"/>
      <c r="BH1061" s="295"/>
      <c r="BI1061" s="295"/>
      <c r="BJ1061" s="295"/>
      <c r="BK1061" s="295"/>
      <c r="BL1061" s="295"/>
      <c r="BM1061" s="241"/>
      <c r="BN1061" s="295"/>
      <c r="BO1061" s="295"/>
      <c r="BP1061" s="295"/>
      <c r="BQ1061" s="241"/>
      <c r="BR1061" s="241"/>
    </row>
    <row r="1062" spans="2:70" ht="10.5" customHeight="1">
      <c r="B1062" s="254"/>
      <c r="C1062" s="272"/>
      <c r="D1062" s="272"/>
      <c r="E1062" s="272"/>
      <c r="F1062" s="272"/>
      <c r="G1062" s="272"/>
      <c r="H1062" s="295"/>
      <c r="I1062" s="295"/>
      <c r="J1062" s="295"/>
      <c r="K1062" s="295"/>
      <c r="L1062" s="295"/>
      <c r="M1062" s="241"/>
      <c r="N1062" s="241"/>
      <c r="O1062" s="241"/>
      <c r="P1062" s="295"/>
      <c r="Q1062" s="295"/>
      <c r="R1062" s="295"/>
      <c r="S1062" s="295"/>
      <c r="T1062" s="241"/>
      <c r="U1062" s="295"/>
      <c r="V1062" s="295"/>
      <c r="W1062" s="295"/>
      <c r="X1062" s="241"/>
      <c r="Y1062" s="241"/>
      <c r="Z1062" s="300"/>
      <c r="AA1062" s="300"/>
      <c r="AB1062" s="300"/>
      <c r="AC1062" s="300"/>
      <c r="AD1062" s="295"/>
      <c r="AE1062" s="295"/>
      <c r="AF1062" s="241"/>
      <c r="AG1062" s="241"/>
      <c r="AH1062" s="241"/>
      <c r="AI1062" s="272"/>
      <c r="AJ1062" s="272"/>
      <c r="AK1062" s="272"/>
      <c r="AL1062" s="272"/>
      <c r="AM1062" s="272"/>
      <c r="AN1062" s="241"/>
      <c r="AO1062" s="295"/>
      <c r="AP1062" s="295"/>
      <c r="AQ1062" s="295"/>
      <c r="AR1062" s="295"/>
      <c r="AS1062" s="295"/>
      <c r="AT1062" s="295"/>
      <c r="AU1062" s="241"/>
      <c r="AV1062" s="295"/>
      <c r="AW1062" s="295"/>
      <c r="AX1062" s="295"/>
      <c r="AY1062" s="295"/>
      <c r="AZ1062" s="295"/>
      <c r="BA1062" s="241"/>
      <c r="BB1062" s="257"/>
      <c r="BC1062" s="241"/>
      <c r="BD1062" s="241"/>
      <c r="BE1062" s="255"/>
      <c r="BF1062" s="241"/>
      <c r="BG1062" s="241"/>
      <c r="BH1062" s="295"/>
      <c r="BI1062" s="295"/>
      <c r="BJ1062" s="295"/>
      <c r="BK1062" s="295"/>
      <c r="BL1062" s="295"/>
      <c r="BM1062" s="241"/>
      <c r="BN1062" s="295"/>
      <c r="BO1062" s="295"/>
      <c r="BP1062" s="295"/>
      <c r="BQ1062" s="241"/>
      <c r="BR1062" s="241"/>
    </row>
    <row r="1063" spans="2:70" ht="7.5" customHeight="1">
      <c r="B1063" s="254"/>
      <c r="C1063" s="241"/>
      <c r="D1063" s="241"/>
      <c r="E1063" s="241"/>
      <c r="F1063" s="241"/>
      <c r="G1063" s="241"/>
      <c r="H1063" s="241"/>
      <c r="I1063" s="241"/>
      <c r="J1063" s="241"/>
      <c r="K1063" s="241"/>
      <c r="L1063" s="241"/>
      <c r="M1063" s="241"/>
      <c r="N1063" s="241"/>
      <c r="O1063" s="241"/>
      <c r="P1063" s="241"/>
      <c r="Q1063" s="241"/>
      <c r="R1063" s="241"/>
      <c r="S1063" s="241"/>
      <c r="T1063" s="241"/>
      <c r="U1063" s="241"/>
      <c r="V1063" s="241"/>
      <c r="W1063" s="241"/>
      <c r="X1063" s="241"/>
      <c r="Y1063" s="241"/>
      <c r="Z1063" s="241"/>
      <c r="AA1063" s="241"/>
      <c r="AB1063" s="241"/>
      <c r="AC1063" s="241"/>
      <c r="AD1063" s="241"/>
      <c r="AE1063" s="241"/>
      <c r="AF1063" s="241"/>
      <c r="AG1063" s="241"/>
      <c r="AH1063" s="241"/>
      <c r="AI1063" s="241"/>
      <c r="AJ1063" s="241"/>
      <c r="AK1063" s="241"/>
      <c r="AL1063" s="241"/>
      <c r="AM1063" s="241"/>
      <c r="AN1063" s="241"/>
      <c r="AO1063" s="241"/>
      <c r="AP1063" s="241"/>
      <c r="AQ1063" s="241"/>
      <c r="AR1063" s="241"/>
      <c r="AS1063" s="241"/>
      <c r="AT1063" s="241"/>
      <c r="AU1063" s="241"/>
      <c r="AV1063" s="241"/>
      <c r="AW1063" s="241"/>
      <c r="AX1063" s="241"/>
      <c r="AY1063" s="241"/>
      <c r="AZ1063" s="241"/>
      <c r="BA1063" s="241"/>
      <c r="BB1063" s="241"/>
      <c r="BC1063" s="241"/>
      <c r="BD1063" s="241"/>
      <c r="BE1063" s="241"/>
      <c r="BF1063" s="241"/>
      <c r="BG1063" s="241"/>
      <c r="BH1063" s="241"/>
      <c r="BI1063" s="241"/>
      <c r="BJ1063" s="241"/>
      <c r="BK1063" s="241"/>
      <c r="BL1063" s="241"/>
      <c r="BM1063" s="241"/>
      <c r="BN1063" s="241"/>
      <c r="BO1063" s="241"/>
      <c r="BP1063" s="241"/>
      <c r="BQ1063" s="241"/>
      <c r="BR1063" s="241"/>
    </row>
    <row r="1064" spans="2:70" ht="0.75" customHeight="1">
      <c r="B1064" s="254"/>
      <c r="C1064" s="272"/>
      <c r="D1064" s="272"/>
      <c r="E1064" s="272"/>
      <c r="F1064" s="272"/>
      <c r="G1064" s="272"/>
      <c r="H1064" s="300"/>
      <c r="I1064" s="300"/>
      <c r="J1064" s="300"/>
      <c r="K1064" s="300"/>
      <c r="L1064" s="300"/>
      <c r="M1064" s="241"/>
      <c r="N1064" s="300"/>
      <c r="O1064" s="300"/>
      <c r="P1064" s="300"/>
      <c r="Q1064" s="300"/>
      <c r="R1064" s="300"/>
      <c r="S1064" s="300"/>
      <c r="T1064" s="300"/>
      <c r="U1064" s="300"/>
      <c r="V1064" s="300"/>
      <c r="W1064" s="300"/>
      <c r="X1064" s="241"/>
      <c r="Y1064" s="241"/>
      <c r="Z1064" s="300"/>
      <c r="AA1064" s="300"/>
      <c r="AB1064" s="300"/>
      <c r="AC1064" s="300"/>
      <c r="AD1064" s="300"/>
      <c r="AE1064" s="300"/>
      <c r="AF1064" s="241"/>
      <c r="AG1064" s="241"/>
      <c r="AH1064" s="241"/>
      <c r="AI1064" s="272"/>
      <c r="AJ1064" s="272"/>
      <c r="AK1064" s="272"/>
      <c r="AL1064" s="272"/>
      <c r="AM1064" s="272"/>
      <c r="AN1064" s="241"/>
      <c r="AO1064" s="300"/>
      <c r="AP1064" s="300"/>
      <c r="AQ1064" s="300"/>
      <c r="AR1064" s="300"/>
      <c r="AS1064" s="300"/>
      <c r="AT1064" s="300"/>
      <c r="AU1064" s="241"/>
      <c r="AV1064" s="300"/>
      <c r="AW1064" s="300"/>
      <c r="AX1064" s="300"/>
      <c r="AY1064" s="300"/>
      <c r="AZ1064" s="300"/>
      <c r="BA1064" s="241"/>
      <c r="BB1064" s="300"/>
      <c r="BC1064" s="241"/>
      <c r="BD1064" s="241"/>
      <c r="BE1064" s="294"/>
      <c r="BF1064" s="241"/>
      <c r="BG1064" s="241"/>
      <c r="BH1064" s="295"/>
      <c r="BI1064" s="295"/>
      <c r="BJ1064" s="295"/>
      <c r="BK1064" s="295"/>
      <c r="BL1064" s="295"/>
      <c r="BM1064" s="241"/>
      <c r="BN1064" s="295"/>
      <c r="BO1064" s="295"/>
      <c r="BP1064" s="295"/>
      <c r="BQ1064" s="241"/>
      <c r="BR1064" s="241"/>
    </row>
    <row r="1065" spans="2:70" ht="9" customHeight="1">
      <c r="B1065" s="254"/>
      <c r="C1065" s="272"/>
      <c r="D1065" s="272"/>
      <c r="E1065" s="272"/>
      <c r="F1065" s="272"/>
      <c r="G1065" s="272"/>
      <c r="H1065" s="300"/>
      <c r="I1065" s="300"/>
      <c r="J1065" s="300"/>
      <c r="K1065" s="300"/>
      <c r="L1065" s="300"/>
      <c r="M1065" s="241"/>
      <c r="N1065" s="300"/>
      <c r="O1065" s="300"/>
      <c r="P1065" s="300"/>
      <c r="Q1065" s="300"/>
      <c r="R1065" s="300"/>
      <c r="S1065" s="300"/>
      <c r="T1065" s="300"/>
      <c r="U1065" s="300"/>
      <c r="V1065" s="300"/>
      <c r="W1065" s="300"/>
      <c r="X1065" s="241"/>
      <c r="Y1065" s="241"/>
      <c r="Z1065" s="300"/>
      <c r="AA1065" s="300"/>
      <c r="AB1065" s="300"/>
      <c r="AC1065" s="300"/>
      <c r="AD1065" s="300"/>
      <c r="AE1065" s="300"/>
      <c r="AF1065" s="241"/>
      <c r="AG1065" s="241"/>
      <c r="AH1065" s="241"/>
      <c r="AI1065" s="272"/>
      <c r="AJ1065" s="272"/>
      <c r="AK1065" s="272"/>
      <c r="AL1065" s="272"/>
      <c r="AM1065" s="272"/>
      <c r="AN1065" s="241"/>
      <c r="AO1065" s="300"/>
      <c r="AP1065" s="300"/>
      <c r="AQ1065" s="300"/>
      <c r="AR1065" s="300"/>
      <c r="AS1065" s="300"/>
      <c r="AT1065" s="300"/>
      <c r="AU1065" s="241"/>
      <c r="AV1065" s="300"/>
      <c r="AW1065" s="300"/>
      <c r="AX1065" s="300"/>
      <c r="AY1065" s="300"/>
      <c r="AZ1065" s="300"/>
      <c r="BA1065" s="241"/>
      <c r="BB1065" s="300"/>
      <c r="BC1065" s="241"/>
      <c r="BD1065" s="241"/>
      <c r="BE1065" s="294"/>
      <c r="BF1065" s="241"/>
      <c r="BG1065" s="241"/>
      <c r="BH1065" s="295"/>
      <c r="BI1065" s="295"/>
      <c r="BJ1065" s="295"/>
      <c r="BK1065" s="295"/>
      <c r="BL1065" s="295"/>
      <c r="BM1065" s="241"/>
      <c r="BN1065" s="295"/>
      <c r="BO1065" s="295"/>
      <c r="BP1065" s="295"/>
      <c r="BQ1065" s="241"/>
      <c r="BR1065" s="241"/>
    </row>
    <row r="1066" spans="2:70" ht="0.75" customHeight="1">
      <c r="B1066" s="254"/>
      <c r="C1066" s="272"/>
      <c r="D1066" s="272"/>
      <c r="E1066" s="272"/>
      <c r="F1066" s="272"/>
      <c r="G1066" s="272"/>
      <c r="H1066" s="300"/>
      <c r="I1066" s="300"/>
      <c r="J1066" s="300"/>
      <c r="K1066" s="300"/>
      <c r="L1066" s="300"/>
      <c r="M1066" s="241"/>
      <c r="N1066" s="300"/>
      <c r="O1066" s="300"/>
      <c r="P1066" s="300"/>
      <c r="Q1066" s="300"/>
      <c r="R1066" s="300"/>
      <c r="S1066" s="300"/>
      <c r="T1066" s="300"/>
      <c r="U1066" s="300"/>
      <c r="V1066" s="300"/>
      <c r="W1066" s="300"/>
      <c r="X1066" s="241"/>
      <c r="Y1066" s="241"/>
      <c r="Z1066" s="300"/>
      <c r="AA1066" s="300"/>
      <c r="AB1066" s="300"/>
      <c r="AC1066" s="300"/>
      <c r="AD1066" s="300"/>
      <c r="AE1066" s="300"/>
      <c r="AF1066" s="241"/>
      <c r="AG1066" s="241"/>
      <c r="AH1066" s="241"/>
      <c r="AI1066" s="272"/>
      <c r="AJ1066" s="272"/>
      <c r="AK1066" s="272"/>
      <c r="AL1066" s="272"/>
      <c r="AM1066" s="272"/>
      <c r="AN1066" s="241"/>
      <c r="AO1066" s="300"/>
      <c r="AP1066" s="300"/>
      <c r="AQ1066" s="300"/>
      <c r="AR1066" s="300"/>
      <c r="AS1066" s="300"/>
      <c r="AT1066" s="300"/>
      <c r="AU1066" s="241"/>
      <c r="AV1066" s="300"/>
      <c r="AW1066" s="300"/>
      <c r="AX1066" s="300"/>
      <c r="AY1066" s="300"/>
      <c r="AZ1066" s="300"/>
      <c r="BA1066" s="241"/>
      <c r="BB1066" s="300"/>
      <c r="BC1066" s="241"/>
      <c r="BD1066" s="241"/>
      <c r="BE1066" s="294"/>
      <c r="BF1066" s="241"/>
      <c r="BG1066" s="241"/>
      <c r="BH1066" s="295"/>
      <c r="BI1066" s="295"/>
      <c r="BJ1066" s="295"/>
      <c r="BK1066" s="295"/>
      <c r="BL1066" s="295"/>
      <c r="BM1066" s="241"/>
      <c r="BN1066" s="295"/>
      <c r="BO1066" s="295"/>
      <c r="BP1066" s="295"/>
      <c r="BQ1066" s="241"/>
      <c r="BR1066" s="241"/>
    </row>
    <row r="1067" spans="2:70" ht="10.5" customHeight="1">
      <c r="B1067" s="254"/>
      <c r="C1067" s="272"/>
      <c r="D1067" s="272"/>
      <c r="E1067" s="272"/>
      <c r="F1067" s="272"/>
      <c r="G1067" s="272"/>
      <c r="H1067" s="295"/>
      <c r="I1067" s="295"/>
      <c r="J1067" s="295"/>
      <c r="K1067" s="295"/>
      <c r="L1067" s="295"/>
      <c r="M1067" s="241"/>
      <c r="N1067" s="241"/>
      <c r="O1067" s="241"/>
      <c r="P1067" s="295"/>
      <c r="Q1067" s="295"/>
      <c r="R1067" s="295"/>
      <c r="S1067" s="295"/>
      <c r="T1067" s="241"/>
      <c r="U1067" s="295"/>
      <c r="V1067" s="295"/>
      <c r="W1067" s="295"/>
      <c r="X1067" s="241"/>
      <c r="Y1067" s="241"/>
      <c r="Z1067" s="295"/>
      <c r="AA1067" s="295"/>
      <c r="AB1067" s="295"/>
      <c r="AC1067" s="295"/>
      <c r="AD1067" s="295"/>
      <c r="AE1067" s="295"/>
      <c r="AF1067" s="241"/>
      <c r="AG1067" s="241"/>
      <c r="AH1067" s="241"/>
      <c r="AI1067" s="272"/>
      <c r="AJ1067" s="272"/>
      <c r="AK1067" s="272"/>
      <c r="AL1067" s="272"/>
      <c r="AM1067" s="272"/>
      <c r="AN1067" s="241"/>
      <c r="AO1067" s="295"/>
      <c r="AP1067" s="295"/>
      <c r="AQ1067" s="295"/>
      <c r="AR1067" s="295"/>
      <c r="AS1067" s="295"/>
      <c r="AT1067" s="295"/>
      <c r="AU1067" s="241"/>
      <c r="AV1067" s="295"/>
      <c r="AW1067" s="295"/>
      <c r="AX1067" s="295"/>
      <c r="AY1067" s="295"/>
      <c r="AZ1067" s="295"/>
      <c r="BA1067" s="241"/>
      <c r="BB1067" s="257"/>
      <c r="BC1067" s="241"/>
      <c r="BD1067" s="241"/>
      <c r="BE1067" s="255"/>
      <c r="BF1067" s="241"/>
      <c r="BG1067" s="241"/>
      <c r="BH1067" s="295"/>
      <c r="BI1067" s="295"/>
      <c r="BJ1067" s="295"/>
      <c r="BK1067" s="295"/>
      <c r="BL1067" s="295"/>
      <c r="BM1067" s="241"/>
      <c r="BN1067" s="295"/>
      <c r="BO1067" s="295"/>
      <c r="BP1067" s="295"/>
      <c r="BQ1067" s="241"/>
      <c r="BR1067" s="241"/>
    </row>
    <row r="1068" spans="2:70" ht="9" customHeight="1">
      <c r="B1068" s="254"/>
      <c r="C1068" s="241"/>
      <c r="D1068" s="241"/>
      <c r="E1068" s="241"/>
      <c r="F1068" s="241"/>
      <c r="G1068" s="241"/>
      <c r="H1068" s="241"/>
      <c r="I1068" s="241"/>
      <c r="J1068" s="241"/>
      <c r="K1068" s="241"/>
      <c r="L1068" s="241"/>
      <c r="M1068" s="241"/>
      <c r="N1068" s="241"/>
      <c r="O1068" s="241"/>
      <c r="P1068" s="241"/>
      <c r="Q1068" s="241"/>
      <c r="R1068" s="241"/>
      <c r="S1068" s="241"/>
      <c r="T1068" s="241"/>
      <c r="U1068" s="241"/>
      <c r="V1068" s="241"/>
      <c r="W1068" s="241"/>
      <c r="X1068" s="241"/>
      <c r="Y1068" s="241"/>
      <c r="Z1068" s="241"/>
      <c r="AA1068" s="241"/>
      <c r="AB1068" s="241"/>
      <c r="AC1068" s="241"/>
      <c r="AD1068" s="241"/>
      <c r="AE1068" s="241"/>
      <c r="AF1068" s="241"/>
      <c r="AG1068" s="241"/>
      <c r="AH1068" s="241"/>
      <c r="AI1068" s="241"/>
      <c r="AJ1068" s="241"/>
      <c r="AK1068" s="241"/>
      <c r="AL1068" s="241"/>
      <c r="AM1068" s="241"/>
      <c r="AN1068" s="241"/>
      <c r="AO1068" s="241"/>
      <c r="AP1068" s="241"/>
      <c r="AQ1068" s="241"/>
      <c r="AR1068" s="241"/>
      <c r="AS1068" s="241"/>
      <c r="AT1068" s="241"/>
      <c r="AU1068" s="241"/>
      <c r="AV1068" s="241"/>
      <c r="AW1068" s="241"/>
      <c r="AX1068" s="241"/>
      <c r="AY1068" s="241"/>
      <c r="AZ1068" s="241"/>
      <c r="BA1068" s="241"/>
      <c r="BB1068" s="241"/>
      <c r="BC1068" s="241"/>
      <c r="BD1068" s="241"/>
      <c r="BE1068" s="241"/>
      <c r="BF1068" s="241"/>
      <c r="BG1068" s="241"/>
      <c r="BH1068" s="241"/>
      <c r="BI1068" s="241"/>
      <c r="BJ1068" s="241"/>
      <c r="BK1068" s="241"/>
      <c r="BL1068" s="241"/>
      <c r="BM1068" s="241"/>
      <c r="BN1068" s="241"/>
      <c r="BO1068" s="241"/>
      <c r="BP1068" s="241"/>
      <c r="BQ1068" s="241"/>
      <c r="BR1068" s="241"/>
    </row>
    <row r="1069" spans="2:70" ht="10.5" customHeight="1">
      <c r="B1069" s="254"/>
      <c r="C1069" s="302"/>
      <c r="D1069" s="302"/>
      <c r="E1069" s="302"/>
      <c r="F1069" s="302"/>
      <c r="G1069" s="302"/>
      <c r="H1069" s="295"/>
      <c r="I1069" s="295"/>
      <c r="J1069" s="295"/>
      <c r="K1069" s="295"/>
      <c r="L1069" s="295"/>
      <c r="M1069" s="241"/>
      <c r="N1069" s="295"/>
      <c r="O1069" s="295"/>
      <c r="P1069" s="295"/>
      <c r="Q1069" s="295"/>
      <c r="R1069" s="295"/>
      <c r="S1069" s="295"/>
      <c r="T1069" s="295"/>
      <c r="U1069" s="295"/>
      <c r="V1069" s="295"/>
      <c r="W1069" s="295"/>
      <c r="X1069" s="241"/>
      <c r="Y1069" s="241"/>
      <c r="Z1069" s="295"/>
      <c r="AA1069" s="295"/>
      <c r="AB1069" s="295"/>
      <c r="AC1069" s="295"/>
      <c r="AD1069" s="295"/>
      <c r="AE1069" s="295"/>
      <c r="AF1069" s="241"/>
      <c r="AG1069" s="241"/>
      <c r="AH1069" s="241"/>
      <c r="AI1069" s="302"/>
      <c r="AJ1069" s="302"/>
      <c r="AK1069" s="302"/>
      <c r="AL1069" s="302"/>
      <c r="AM1069" s="302"/>
      <c r="AN1069" s="241"/>
      <c r="AO1069" s="295"/>
      <c r="AP1069" s="295"/>
      <c r="AQ1069" s="295"/>
      <c r="AR1069" s="295"/>
      <c r="AS1069" s="295"/>
      <c r="AT1069" s="295"/>
      <c r="AU1069" s="241"/>
      <c r="AV1069" s="295"/>
      <c r="AW1069" s="295"/>
      <c r="AX1069" s="295"/>
      <c r="AY1069" s="295"/>
      <c r="AZ1069" s="295"/>
      <c r="BA1069" s="241"/>
      <c r="BB1069" s="257"/>
      <c r="BC1069" s="241"/>
      <c r="BD1069" s="241"/>
      <c r="BE1069" s="294"/>
      <c r="BF1069" s="294"/>
      <c r="BG1069" s="241"/>
      <c r="BH1069" s="295"/>
      <c r="BI1069" s="295"/>
      <c r="BJ1069" s="295"/>
      <c r="BK1069" s="295"/>
      <c r="BL1069" s="295"/>
      <c r="BM1069" s="241"/>
      <c r="BN1069" s="295"/>
      <c r="BO1069" s="295"/>
      <c r="BP1069" s="295"/>
      <c r="BQ1069" s="241"/>
      <c r="BR1069" s="241"/>
    </row>
    <row r="1070" spans="2:70" ht="12.75" hidden="1" customHeight="1">
      <c r="B1070" s="254"/>
      <c r="C1070" s="241"/>
      <c r="D1070" s="241"/>
      <c r="E1070" s="241"/>
      <c r="F1070" s="241"/>
      <c r="G1070" s="241"/>
      <c r="H1070" s="241"/>
      <c r="I1070" s="241"/>
      <c r="J1070" s="241"/>
      <c r="K1070" s="241"/>
      <c r="L1070" s="241"/>
      <c r="M1070" s="241"/>
      <c r="N1070" s="241"/>
      <c r="O1070" s="241"/>
      <c r="P1070" s="241"/>
      <c r="Q1070" s="241"/>
      <c r="R1070" s="241"/>
      <c r="S1070" s="241"/>
      <c r="T1070" s="241"/>
      <c r="U1070" s="241"/>
      <c r="V1070" s="241"/>
      <c r="W1070" s="241"/>
      <c r="X1070" s="241"/>
      <c r="Y1070" s="241"/>
      <c r="Z1070" s="241"/>
      <c r="AA1070" s="241"/>
      <c r="AB1070" s="241"/>
      <c r="AC1070" s="241"/>
      <c r="AD1070" s="241"/>
      <c r="AE1070" s="241"/>
      <c r="AF1070" s="241"/>
      <c r="AG1070" s="241"/>
      <c r="AH1070" s="241"/>
      <c r="AI1070" s="241"/>
      <c r="AJ1070" s="241"/>
      <c r="AK1070" s="241"/>
      <c r="AL1070" s="241"/>
      <c r="AM1070" s="241"/>
      <c r="AN1070" s="241"/>
      <c r="AO1070" s="295"/>
      <c r="AP1070" s="295"/>
      <c r="AQ1070" s="295"/>
      <c r="AR1070" s="295"/>
      <c r="AS1070" s="295"/>
      <c r="AT1070" s="295"/>
      <c r="AU1070" s="241"/>
      <c r="AV1070" s="295"/>
      <c r="AW1070" s="295"/>
      <c r="AX1070" s="295"/>
      <c r="AY1070" s="295"/>
      <c r="AZ1070" s="295"/>
      <c r="BA1070" s="241"/>
      <c r="BB1070" s="241"/>
      <c r="BC1070" s="241"/>
      <c r="BD1070" s="241"/>
      <c r="BE1070" s="294"/>
      <c r="BF1070" s="294"/>
      <c r="BG1070" s="241"/>
      <c r="BH1070" s="241"/>
      <c r="BI1070" s="241"/>
      <c r="BJ1070" s="241"/>
      <c r="BK1070" s="241"/>
      <c r="BL1070" s="241"/>
      <c r="BM1070" s="241"/>
      <c r="BN1070" s="241"/>
      <c r="BO1070" s="241"/>
      <c r="BP1070" s="241"/>
      <c r="BQ1070" s="241"/>
      <c r="BR1070" s="241"/>
    </row>
    <row r="1071" spans="2:70" ht="12.75" hidden="1" customHeight="1">
      <c r="B1071" s="254"/>
      <c r="C1071" s="241"/>
      <c r="D1071" s="241"/>
      <c r="E1071" s="241"/>
      <c r="F1071" s="241"/>
      <c r="G1071" s="241"/>
      <c r="H1071" s="241"/>
      <c r="I1071" s="241"/>
      <c r="J1071" s="241"/>
      <c r="K1071" s="241"/>
      <c r="L1071" s="241"/>
      <c r="M1071" s="241"/>
      <c r="N1071" s="241"/>
      <c r="O1071" s="241"/>
      <c r="P1071" s="241"/>
      <c r="Q1071" s="241"/>
      <c r="R1071" s="241"/>
      <c r="S1071" s="241"/>
      <c r="T1071" s="241"/>
      <c r="U1071" s="241"/>
      <c r="V1071" s="241"/>
      <c r="W1071" s="241"/>
      <c r="X1071" s="241"/>
      <c r="Y1071" s="241"/>
      <c r="Z1071" s="241"/>
      <c r="AA1071" s="241"/>
      <c r="AB1071" s="241"/>
      <c r="AC1071" s="241"/>
      <c r="AD1071" s="241"/>
      <c r="AE1071" s="241"/>
      <c r="AF1071" s="241"/>
      <c r="AG1071" s="241"/>
      <c r="AH1071" s="241"/>
      <c r="AI1071" s="241"/>
      <c r="AJ1071" s="241"/>
      <c r="AK1071" s="241"/>
      <c r="AL1071" s="241"/>
      <c r="AM1071" s="241"/>
      <c r="AN1071" s="241"/>
      <c r="AO1071" s="295"/>
      <c r="AP1071" s="295"/>
      <c r="AQ1071" s="295"/>
      <c r="AR1071" s="295"/>
      <c r="AS1071" s="295"/>
      <c r="AT1071" s="295"/>
      <c r="AU1071" s="241"/>
      <c r="AV1071" s="295"/>
      <c r="AW1071" s="295"/>
      <c r="AX1071" s="295"/>
      <c r="AY1071" s="295"/>
      <c r="AZ1071" s="295"/>
      <c r="BA1071" s="241"/>
      <c r="BB1071" s="241"/>
      <c r="BC1071" s="241"/>
      <c r="BD1071" s="241"/>
      <c r="BE1071" s="294"/>
      <c r="BF1071" s="241"/>
      <c r="BG1071" s="241"/>
      <c r="BH1071" s="295"/>
      <c r="BI1071" s="295"/>
      <c r="BJ1071" s="295"/>
      <c r="BK1071" s="295"/>
      <c r="BL1071" s="295"/>
      <c r="BM1071" s="241"/>
      <c r="BN1071" s="295"/>
      <c r="BO1071" s="295"/>
      <c r="BP1071" s="295"/>
      <c r="BQ1071" s="241"/>
      <c r="BR1071" s="241"/>
    </row>
    <row r="1072" spans="2:70" ht="10.5" customHeight="1">
      <c r="B1072" s="254"/>
      <c r="C1072" s="241"/>
      <c r="D1072" s="241"/>
      <c r="E1072" s="241"/>
      <c r="F1072" s="241"/>
      <c r="G1072" s="241"/>
      <c r="H1072" s="241"/>
      <c r="I1072" s="241"/>
      <c r="J1072" s="241"/>
      <c r="K1072" s="241"/>
      <c r="L1072" s="241"/>
      <c r="M1072" s="241"/>
      <c r="N1072" s="241"/>
      <c r="O1072" s="241"/>
      <c r="P1072" s="241"/>
      <c r="Q1072" s="241"/>
      <c r="R1072" s="241"/>
      <c r="S1072" s="241"/>
      <c r="T1072" s="241"/>
      <c r="U1072" s="241"/>
      <c r="V1072" s="241"/>
      <c r="W1072" s="241"/>
      <c r="X1072" s="241"/>
      <c r="Y1072" s="241"/>
      <c r="Z1072" s="241"/>
      <c r="AA1072" s="241"/>
      <c r="AB1072" s="241"/>
      <c r="AC1072" s="241"/>
      <c r="AD1072" s="241"/>
      <c r="AE1072" s="241"/>
      <c r="AF1072" s="241"/>
      <c r="AG1072" s="241"/>
      <c r="AH1072" s="241"/>
      <c r="AI1072" s="241"/>
      <c r="AJ1072" s="241"/>
      <c r="AK1072" s="241"/>
      <c r="AL1072" s="241"/>
      <c r="AM1072" s="241"/>
      <c r="AN1072" s="241"/>
      <c r="AO1072" s="241"/>
      <c r="AP1072" s="241"/>
      <c r="AQ1072" s="241"/>
      <c r="AR1072" s="241"/>
      <c r="AS1072" s="241"/>
      <c r="AT1072" s="241"/>
      <c r="AU1072" s="241"/>
      <c r="AV1072" s="241"/>
      <c r="AW1072" s="241"/>
      <c r="AX1072" s="241"/>
      <c r="AY1072" s="241"/>
      <c r="AZ1072" s="241"/>
      <c r="BA1072" s="241"/>
      <c r="BB1072" s="241"/>
      <c r="BC1072" s="241"/>
      <c r="BD1072" s="241"/>
      <c r="BE1072" s="294"/>
      <c r="BF1072" s="241"/>
      <c r="BG1072" s="241"/>
      <c r="BH1072" s="295"/>
      <c r="BI1072" s="295"/>
      <c r="BJ1072" s="295"/>
      <c r="BK1072" s="295"/>
      <c r="BL1072" s="295"/>
      <c r="BM1072" s="241"/>
      <c r="BN1072" s="295"/>
      <c r="BO1072" s="295"/>
      <c r="BP1072" s="295"/>
      <c r="BQ1072" s="241"/>
      <c r="BR1072" s="241"/>
    </row>
    <row r="1073" spans="2:70" ht="9" customHeight="1">
      <c r="B1073" s="254"/>
      <c r="C1073" s="241"/>
      <c r="D1073" s="241"/>
      <c r="E1073" s="241"/>
      <c r="F1073" s="241"/>
      <c r="G1073" s="241"/>
      <c r="H1073" s="241"/>
      <c r="I1073" s="241"/>
      <c r="J1073" s="241"/>
      <c r="K1073" s="241"/>
      <c r="L1073" s="241"/>
      <c r="M1073" s="241"/>
      <c r="N1073" s="241"/>
      <c r="O1073" s="241"/>
      <c r="P1073" s="241"/>
      <c r="Q1073" s="241"/>
      <c r="R1073" s="241"/>
      <c r="S1073" s="241"/>
      <c r="T1073" s="241"/>
      <c r="U1073" s="241"/>
      <c r="V1073" s="241"/>
      <c r="W1073" s="241"/>
      <c r="X1073" s="241"/>
      <c r="Y1073" s="241"/>
      <c r="Z1073" s="241"/>
      <c r="AA1073" s="241"/>
      <c r="AB1073" s="241"/>
      <c r="AC1073" s="241"/>
      <c r="AD1073" s="241"/>
      <c r="AE1073" s="241"/>
      <c r="AF1073" s="241"/>
      <c r="AG1073" s="241"/>
      <c r="AH1073" s="241"/>
      <c r="AI1073" s="241"/>
      <c r="AJ1073" s="241"/>
      <c r="AK1073" s="241"/>
      <c r="AL1073" s="241"/>
      <c r="AM1073" s="241"/>
      <c r="AN1073" s="241"/>
      <c r="AO1073" s="241"/>
      <c r="AP1073" s="241"/>
      <c r="AQ1073" s="241"/>
      <c r="AR1073" s="241"/>
      <c r="AS1073" s="241"/>
      <c r="AT1073" s="241"/>
      <c r="AU1073" s="241"/>
      <c r="AV1073" s="241"/>
      <c r="AW1073" s="241"/>
      <c r="AX1073" s="241"/>
      <c r="AY1073" s="241"/>
      <c r="AZ1073" s="241"/>
      <c r="BA1073" s="241"/>
      <c r="BB1073" s="241"/>
      <c r="BC1073" s="241"/>
      <c r="BD1073" s="241"/>
      <c r="BE1073" s="241"/>
      <c r="BF1073" s="241"/>
      <c r="BG1073" s="241"/>
      <c r="BH1073" s="241"/>
      <c r="BI1073" s="241"/>
      <c r="BJ1073" s="241"/>
      <c r="BK1073" s="241"/>
      <c r="BL1073" s="241"/>
      <c r="BM1073" s="241"/>
      <c r="BN1073" s="241"/>
      <c r="BO1073" s="241"/>
      <c r="BP1073" s="241"/>
      <c r="BQ1073" s="241"/>
      <c r="BR1073" s="241"/>
    </row>
    <row r="1074" spans="2:70" ht="11.25" customHeight="1">
      <c r="B1074" s="254"/>
      <c r="C1074" s="294"/>
      <c r="D1074" s="294"/>
      <c r="E1074" s="294"/>
      <c r="F1074" s="294"/>
      <c r="G1074" s="294"/>
      <c r="H1074" s="294"/>
      <c r="I1074" s="294"/>
      <c r="J1074" s="241"/>
      <c r="K1074" s="241"/>
      <c r="L1074" s="241"/>
      <c r="M1074" s="241"/>
      <c r="N1074" s="241"/>
      <c r="O1074" s="241"/>
      <c r="P1074" s="241"/>
      <c r="Q1074" s="241"/>
      <c r="R1074" s="241"/>
      <c r="S1074" s="241"/>
      <c r="T1074" s="241"/>
      <c r="U1074" s="241"/>
      <c r="V1074" s="241"/>
      <c r="W1074" s="241"/>
      <c r="X1074" s="241"/>
      <c r="Y1074" s="241"/>
      <c r="Z1074" s="241"/>
      <c r="AA1074" s="241"/>
      <c r="AB1074" s="241"/>
      <c r="AC1074" s="241"/>
      <c r="AD1074" s="241"/>
      <c r="AE1074" s="241"/>
      <c r="AF1074" s="241"/>
      <c r="AG1074" s="241"/>
      <c r="AH1074" s="294"/>
      <c r="AI1074" s="294"/>
      <c r="AJ1074" s="294"/>
      <c r="AK1074" s="294"/>
      <c r="AL1074" s="294"/>
      <c r="AM1074" s="294"/>
      <c r="AN1074" s="294"/>
      <c r="AO1074" s="294"/>
      <c r="AP1074" s="241"/>
      <c r="AQ1074" s="241"/>
      <c r="AR1074" s="241"/>
      <c r="AS1074" s="241"/>
      <c r="AT1074" s="241"/>
      <c r="AU1074" s="241"/>
      <c r="AV1074" s="241"/>
      <c r="AW1074" s="241"/>
      <c r="AX1074" s="241"/>
      <c r="AY1074" s="241"/>
      <c r="AZ1074" s="241"/>
      <c r="BA1074" s="241"/>
      <c r="BB1074" s="241"/>
      <c r="BC1074" s="241"/>
      <c r="BD1074" s="241"/>
      <c r="BE1074" s="255"/>
      <c r="BF1074" s="241"/>
      <c r="BG1074" s="241"/>
      <c r="BH1074" s="295"/>
      <c r="BI1074" s="295"/>
      <c r="BJ1074" s="295"/>
      <c r="BK1074" s="295"/>
      <c r="BL1074" s="295"/>
      <c r="BM1074" s="241"/>
      <c r="BN1074" s="295"/>
      <c r="BO1074" s="295"/>
      <c r="BP1074" s="295"/>
      <c r="BQ1074" s="241"/>
      <c r="BR1074" s="241"/>
    </row>
    <row r="1075" spans="2:70" ht="9.75" customHeight="1">
      <c r="B1075" s="254"/>
      <c r="C1075" s="272"/>
      <c r="D1075" s="272"/>
      <c r="E1075" s="272"/>
      <c r="F1075" s="272"/>
      <c r="G1075" s="272"/>
      <c r="H1075" s="295"/>
      <c r="I1075" s="295"/>
      <c r="J1075" s="295"/>
      <c r="K1075" s="295"/>
      <c r="L1075" s="295"/>
      <c r="M1075" s="241"/>
      <c r="N1075" s="295"/>
      <c r="O1075" s="295"/>
      <c r="P1075" s="295"/>
      <c r="Q1075" s="295"/>
      <c r="R1075" s="295"/>
      <c r="S1075" s="295"/>
      <c r="T1075" s="295"/>
      <c r="U1075" s="295"/>
      <c r="V1075" s="295"/>
      <c r="W1075" s="295"/>
      <c r="X1075" s="241"/>
      <c r="Y1075" s="241"/>
      <c r="Z1075" s="295"/>
      <c r="AA1075" s="295"/>
      <c r="AB1075" s="295"/>
      <c r="AC1075" s="295"/>
      <c r="AD1075" s="295"/>
      <c r="AE1075" s="295"/>
      <c r="AF1075" s="241"/>
      <c r="AG1075" s="241"/>
      <c r="AH1075" s="241"/>
      <c r="AI1075" s="272"/>
      <c r="AJ1075" s="272"/>
      <c r="AK1075" s="272"/>
      <c r="AL1075" s="272"/>
      <c r="AM1075" s="272"/>
      <c r="AN1075" s="241"/>
      <c r="AO1075" s="295"/>
      <c r="AP1075" s="295"/>
      <c r="AQ1075" s="295"/>
      <c r="AR1075" s="295"/>
      <c r="AS1075" s="295"/>
      <c r="AT1075" s="295"/>
      <c r="AU1075" s="241"/>
      <c r="AV1075" s="295"/>
      <c r="AW1075" s="295"/>
      <c r="AX1075" s="295"/>
      <c r="AY1075" s="295"/>
      <c r="AZ1075" s="295"/>
      <c r="BA1075" s="241"/>
      <c r="BB1075" s="300"/>
      <c r="BC1075" s="241"/>
      <c r="BD1075" s="241"/>
      <c r="BE1075" s="294"/>
      <c r="BF1075" s="294"/>
      <c r="BG1075" s="241"/>
      <c r="BH1075" s="295"/>
      <c r="BI1075" s="295"/>
      <c r="BJ1075" s="295"/>
      <c r="BK1075" s="295"/>
      <c r="BL1075" s="295"/>
      <c r="BM1075" s="241"/>
      <c r="BN1075" s="295"/>
      <c r="BO1075" s="295"/>
      <c r="BP1075" s="295"/>
      <c r="BQ1075" s="241"/>
      <c r="BR1075" s="241"/>
    </row>
    <row r="1076" spans="2:70" ht="1.5" customHeight="1">
      <c r="B1076" s="254"/>
      <c r="C1076" s="272"/>
      <c r="D1076" s="272"/>
      <c r="E1076" s="272"/>
      <c r="F1076" s="272"/>
      <c r="G1076" s="272"/>
      <c r="H1076" s="295"/>
      <c r="I1076" s="295"/>
      <c r="J1076" s="295"/>
      <c r="K1076" s="295"/>
      <c r="L1076" s="295"/>
      <c r="M1076" s="241"/>
      <c r="N1076" s="295"/>
      <c r="O1076" s="295"/>
      <c r="P1076" s="295"/>
      <c r="Q1076" s="295"/>
      <c r="R1076" s="295"/>
      <c r="S1076" s="295"/>
      <c r="T1076" s="295"/>
      <c r="U1076" s="295"/>
      <c r="V1076" s="295"/>
      <c r="W1076" s="295"/>
      <c r="X1076" s="241"/>
      <c r="Y1076" s="241"/>
      <c r="Z1076" s="295"/>
      <c r="AA1076" s="295"/>
      <c r="AB1076" s="295"/>
      <c r="AC1076" s="295"/>
      <c r="AD1076" s="295"/>
      <c r="AE1076" s="295"/>
      <c r="AF1076" s="241"/>
      <c r="AG1076" s="241"/>
      <c r="AH1076" s="241"/>
      <c r="AI1076" s="272"/>
      <c r="AJ1076" s="272"/>
      <c r="AK1076" s="272"/>
      <c r="AL1076" s="272"/>
      <c r="AM1076" s="272"/>
      <c r="AN1076" s="241"/>
      <c r="AO1076" s="295"/>
      <c r="AP1076" s="295"/>
      <c r="AQ1076" s="295"/>
      <c r="AR1076" s="295"/>
      <c r="AS1076" s="295"/>
      <c r="AT1076" s="295"/>
      <c r="AU1076" s="241"/>
      <c r="AV1076" s="295"/>
      <c r="AW1076" s="295"/>
      <c r="AX1076" s="295"/>
      <c r="AY1076" s="295"/>
      <c r="AZ1076" s="295"/>
      <c r="BA1076" s="241"/>
      <c r="BB1076" s="300"/>
      <c r="BC1076" s="241"/>
      <c r="BD1076" s="241"/>
      <c r="BE1076" s="294"/>
      <c r="BF1076" s="294"/>
      <c r="BG1076" s="241"/>
      <c r="BH1076" s="295"/>
      <c r="BI1076" s="295"/>
      <c r="BJ1076" s="295"/>
      <c r="BK1076" s="295"/>
      <c r="BL1076" s="295"/>
      <c r="BM1076" s="241"/>
      <c r="BN1076" s="295"/>
      <c r="BO1076" s="295"/>
      <c r="BP1076" s="295"/>
      <c r="BQ1076" s="241"/>
      <c r="BR1076" s="241"/>
    </row>
    <row r="1077" spans="2:70" ht="10.5" customHeight="1">
      <c r="B1077" s="254"/>
      <c r="C1077" s="272"/>
      <c r="D1077" s="272"/>
      <c r="E1077" s="272"/>
      <c r="F1077" s="272"/>
      <c r="G1077" s="272"/>
      <c r="H1077" s="295"/>
      <c r="I1077" s="295"/>
      <c r="J1077" s="295"/>
      <c r="K1077" s="295"/>
      <c r="L1077" s="295"/>
      <c r="M1077" s="241"/>
      <c r="N1077" s="295"/>
      <c r="O1077" s="295"/>
      <c r="P1077" s="295"/>
      <c r="Q1077" s="295"/>
      <c r="R1077" s="295"/>
      <c r="S1077" s="295"/>
      <c r="T1077" s="295"/>
      <c r="U1077" s="295"/>
      <c r="V1077" s="295"/>
      <c r="W1077" s="295"/>
      <c r="X1077" s="241"/>
      <c r="Y1077" s="241"/>
      <c r="Z1077" s="295"/>
      <c r="AA1077" s="295"/>
      <c r="AB1077" s="295"/>
      <c r="AC1077" s="295"/>
      <c r="AD1077" s="295"/>
      <c r="AE1077" s="295"/>
      <c r="AF1077" s="241"/>
      <c r="AG1077" s="241"/>
      <c r="AH1077" s="241"/>
      <c r="AI1077" s="272"/>
      <c r="AJ1077" s="272"/>
      <c r="AK1077" s="272"/>
      <c r="AL1077" s="272"/>
      <c r="AM1077" s="272"/>
      <c r="AN1077" s="241"/>
      <c r="AO1077" s="295"/>
      <c r="AP1077" s="295"/>
      <c r="AQ1077" s="295"/>
      <c r="AR1077" s="295"/>
      <c r="AS1077" s="295"/>
      <c r="AT1077" s="295"/>
      <c r="AU1077" s="241"/>
      <c r="AV1077" s="295"/>
      <c r="AW1077" s="295"/>
      <c r="AX1077" s="295"/>
      <c r="AY1077" s="295"/>
      <c r="AZ1077" s="295"/>
      <c r="BA1077" s="241"/>
      <c r="BB1077" s="257"/>
      <c r="BC1077" s="241"/>
      <c r="BD1077" s="241"/>
      <c r="BE1077" s="255"/>
      <c r="BF1077" s="241"/>
      <c r="BG1077" s="241"/>
      <c r="BH1077" s="295"/>
      <c r="BI1077" s="295"/>
      <c r="BJ1077" s="295"/>
      <c r="BK1077" s="295"/>
      <c r="BL1077" s="295"/>
      <c r="BM1077" s="241"/>
      <c r="BN1077" s="295"/>
      <c r="BO1077" s="295"/>
      <c r="BP1077" s="295"/>
      <c r="BQ1077" s="241"/>
      <c r="BR1077" s="241"/>
    </row>
    <row r="1078" spans="2:70" ht="7.5" customHeight="1">
      <c r="B1078" s="254"/>
      <c r="C1078" s="241"/>
      <c r="D1078" s="241"/>
      <c r="E1078" s="241"/>
      <c r="F1078" s="241"/>
      <c r="G1078" s="241"/>
      <c r="H1078" s="241"/>
      <c r="I1078" s="241"/>
      <c r="J1078" s="241"/>
      <c r="K1078" s="241"/>
      <c r="L1078" s="241"/>
      <c r="M1078" s="241"/>
      <c r="N1078" s="241"/>
      <c r="O1078" s="241"/>
      <c r="P1078" s="241"/>
      <c r="Q1078" s="241"/>
      <c r="R1078" s="241"/>
      <c r="S1078" s="241"/>
      <c r="T1078" s="241"/>
      <c r="U1078" s="241"/>
      <c r="V1078" s="241"/>
      <c r="W1078" s="241"/>
      <c r="X1078" s="241"/>
      <c r="Y1078" s="241"/>
      <c r="Z1078" s="241"/>
      <c r="AA1078" s="241"/>
      <c r="AB1078" s="241"/>
      <c r="AC1078" s="241"/>
      <c r="AD1078" s="241"/>
      <c r="AE1078" s="241"/>
      <c r="AF1078" s="241"/>
      <c r="AG1078" s="241"/>
      <c r="AH1078" s="241"/>
      <c r="AI1078" s="241"/>
      <c r="AJ1078" s="241"/>
      <c r="AK1078" s="241"/>
      <c r="AL1078" s="241"/>
      <c r="AM1078" s="241"/>
      <c r="AN1078" s="241"/>
      <c r="AO1078" s="241"/>
      <c r="AP1078" s="241"/>
      <c r="AQ1078" s="241"/>
      <c r="AR1078" s="241"/>
      <c r="AS1078" s="241"/>
      <c r="AT1078" s="241"/>
      <c r="AU1078" s="241"/>
      <c r="AV1078" s="241"/>
      <c r="AW1078" s="241"/>
      <c r="AX1078" s="241"/>
      <c r="AY1078" s="241"/>
      <c r="AZ1078" s="241"/>
      <c r="BA1078" s="241"/>
      <c r="BB1078" s="241"/>
      <c r="BC1078" s="241"/>
      <c r="BD1078" s="241"/>
      <c r="BE1078" s="241"/>
      <c r="BF1078" s="241"/>
      <c r="BG1078" s="241"/>
      <c r="BH1078" s="241"/>
      <c r="BI1078" s="241"/>
      <c r="BJ1078" s="241"/>
      <c r="BK1078" s="241"/>
      <c r="BL1078" s="241"/>
      <c r="BM1078" s="241"/>
      <c r="BN1078" s="241"/>
      <c r="BO1078" s="241"/>
      <c r="BP1078" s="241"/>
      <c r="BQ1078" s="241"/>
      <c r="BR1078" s="241"/>
    </row>
    <row r="1079" spans="2:70" ht="0.75" customHeight="1">
      <c r="B1079" s="254"/>
      <c r="C1079" s="272"/>
      <c r="D1079" s="272"/>
      <c r="E1079" s="272"/>
      <c r="F1079" s="272"/>
      <c r="G1079" s="272"/>
      <c r="H1079" s="295"/>
      <c r="I1079" s="295"/>
      <c r="J1079" s="295"/>
      <c r="K1079" s="295"/>
      <c r="L1079" s="295"/>
      <c r="M1079" s="241"/>
      <c r="N1079" s="295"/>
      <c r="O1079" s="295"/>
      <c r="P1079" s="295"/>
      <c r="Q1079" s="295"/>
      <c r="R1079" s="295"/>
      <c r="S1079" s="295"/>
      <c r="T1079" s="295"/>
      <c r="U1079" s="295"/>
      <c r="V1079" s="295"/>
      <c r="W1079" s="295"/>
      <c r="X1079" s="241"/>
      <c r="Y1079" s="241"/>
      <c r="Z1079" s="295"/>
      <c r="AA1079" s="295"/>
      <c r="AB1079" s="295"/>
      <c r="AC1079" s="295"/>
      <c r="AD1079" s="295"/>
      <c r="AE1079" s="295"/>
      <c r="AF1079" s="241"/>
      <c r="AG1079" s="241"/>
      <c r="AH1079" s="241"/>
      <c r="AI1079" s="272"/>
      <c r="AJ1079" s="272"/>
      <c r="AK1079" s="272"/>
      <c r="AL1079" s="272"/>
      <c r="AM1079" s="272"/>
      <c r="AN1079" s="241"/>
      <c r="AO1079" s="295"/>
      <c r="AP1079" s="295"/>
      <c r="AQ1079" s="295"/>
      <c r="AR1079" s="295"/>
      <c r="AS1079" s="295"/>
      <c r="AT1079" s="295"/>
      <c r="AU1079" s="241"/>
      <c r="AV1079" s="295"/>
      <c r="AW1079" s="295"/>
      <c r="AX1079" s="295"/>
      <c r="AY1079" s="295"/>
      <c r="AZ1079" s="295"/>
      <c r="BA1079" s="241"/>
      <c r="BB1079" s="300"/>
      <c r="BC1079" s="241"/>
      <c r="BD1079" s="241"/>
      <c r="BE1079" s="294"/>
      <c r="BF1079" s="241"/>
      <c r="BG1079" s="241"/>
      <c r="BH1079" s="295"/>
      <c r="BI1079" s="295"/>
      <c r="BJ1079" s="295"/>
      <c r="BK1079" s="295"/>
      <c r="BL1079" s="295"/>
      <c r="BM1079" s="241"/>
      <c r="BN1079" s="295"/>
      <c r="BO1079" s="295"/>
      <c r="BP1079" s="295"/>
      <c r="BQ1079" s="241"/>
      <c r="BR1079" s="241"/>
    </row>
    <row r="1080" spans="2:70" ht="11.25" customHeight="1">
      <c r="B1080" s="254"/>
      <c r="C1080" s="272"/>
      <c r="D1080" s="272"/>
      <c r="E1080" s="272"/>
      <c r="F1080" s="272"/>
      <c r="G1080" s="272"/>
      <c r="H1080" s="295"/>
      <c r="I1080" s="295"/>
      <c r="J1080" s="295"/>
      <c r="K1080" s="295"/>
      <c r="L1080" s="295"/>
      <c r="M1080" s="241"/>
      <c r="N1080" s="295"/>
      <c r="O1080" s="295"/>
      <c r="P1080" s="295"/>
      <c r="Q1080" s="295"/>
      <c r="R1080" s="295"/>
      <c r="S1080" s="295"/>
      <c r="T1080" s="295"/>
      <c r="U1080" s="295"/>
      <c r="V1080" s="295"/>
      <c r="W1080" s="295"/>
      <c r="X1080" s="241"/>
      <c r="Y1080" s="241"/>
      <c r="Z1080" s="295"/>
      <c r="AA1080" s="295"/>
      <c r="AB1080" s="295"/>
      <c r="AC1080" s="295"/>
      <c r="AD1080" s="295"/>
      <c r="AE1080" s="295"/>
      <c r="AF1080" s="241"/>
      <c r="AG1080" s="241"/>
      <c r="AH1080" s="241"/>
      <c r="AI1080" s="272"/>
      <c r="AJ1080" s="272"/>
      <c r="AK1080" s="272"/>
      <c r="AL1080" s="272"/>
      <c r="AM1080" s="272"/>
      <c r="AN1080" s="241"/>
      <c r="AO1080" s="295"/>
      <c r="AP1080" s="295"/>
      <c r="AQ1080" s="295"/>
      <c r="AR1080" s="295"/>
      <c r="AS1080" s="295"/>
      <c r="AT1080" s="295"/>
      <c r="AU1080" s="241"/>
      <c r="AV1080" s="295"/>
      <c r="AW1080" s="295"/>
      <c r="AX1080" s="295"/>
      <c r="AY1080" s="295"/>
      <c r="AZ1080" s="295"/>
      <c r="BA1080" s="241"/>
      <c r="BB1080" s="300"/>
      <c r="BC1080" s="241"/>
      <c r="BD1080" s="241"/>
      <c r="BE1080" s="294"/>
      <c r="BF1080" s="241"/>
      <c r="BG1080" s="241"/>
      <c r="BH1080" s="295"/>
      <c r="BI1080" s="295"/>
      <c r="BJ1080" s="295"/>
      <c r="BK1080" s="295"/>
      <c r="BL1080" s="295"/>
      <c r="BM1080" s="241"/>
      <c r="BN1080" s="295"/>
      <c r="BO1080" s="295"/>
      <c r="BP1080" s="295"/>
      <c r="BQ1080" s="241"/>
      <c r="BR1080" s="241"/>
    </row>
    <row r="1081" spans="2:70" ht="8.25" customHeight="1">
      <c r="B1081" s="254"/>
      <c r="C1081" s="302"/>
      <c r="D1081" s="302"/>
      <c r="E1081" s="302"/>
      <c r="F1081" s="302"/>
      <c r="G1081" s="302"/>
      <c r="H1081" s="295"/>
      <c r="I1081" s="295"/>
      <c r="J1081" s="295"/>
      <c r="K1081" s="295"/>
      <c r="L1081" s="295"/>
      <c r="M1081" s="241"/>
      <c r="N1081" s="295"/>
      <c r="O1081" s="295"/>
      <c r="P1081" s="295"/>
      <c r="Q1081" s="295"/>
      <c r="R1081" s="295"/>
      <c r="S1081" s="295"/>
      <c r="T1081" s="295"/>
      <c r="U1081" s="295"/>
      <c r="V1081" s="295"/>
      <c r="W1081" s="295"/>
      <c r="X1081" s="241"/>
      <c r="Y1081" s="241"/>
      <c r="Z1081" s="295"/>
      <c r="AA1081" s="295"/>
      <c r="AB1081" s="295"/>
      <c r="AC1081" s="295"/>
      <c r="AD1081" s="295"/>
      <c r="AE1081" s="295"/>
      <c r="AF1081" s="241"/>
      <c r="AG1081" s="241"/>
      <c r="AH1081" s="241"/>
      <c r="AI1081" s="302"/>
      <c r="AJ1081" s="302"/>
      <c r="AK1081" s="302"/>
      <c r="AL1081" s="302"/>
      <c r="AM1081" s="302"/>
      <c r="AN1081" s="241"/>
      <c r="AO1081" s="295"/>
      <c r="AP1081" s="295"/>
      <c r="AQ1081" s="295"/>
      <c r="AR1081" s="295"/>
      <c r="AS1081" s="295"/>
      <c r="AT1081" s="295"/>
      <c r="AU1081" s="241"/>
      <c r="AV1081" s="295"/>
      <c r="AW1081" s="295"/>
      <c r="AX1081" s="295"/>
      <c r="AY1081" s="295"/>
      <c r="AZ1081" s="295"/>
      <c r="BA1081" s="241"/>
      <c r="BB1081" s="300"/>
      <c r="BC1081" s="241"/>
      <c r="BD1081" s="241"/>
      <c r="BE1081" s="294"/>
      <c r="BF1081" s="241"/>
      <c r="BG1081" s="241"/>
      <c r="BH1081" s="295"/>
      <c r="BI1081" s="295"/>
      <c r="BJ1081" s="295"/>
      <c r="BK1081" s="295"/>
      <c r="BL1081" s="295"/>
      <c r="BM1081" s="241"/>
      <c r="BN1081" s="295"/>
      <c r="BO1081" s="295"/>
      <c r="BP1081" s="295"/>
      <c r="BQ1081" s="241"/>
      <c r="BR1081" s="241"/>
    </row>
    <row r="1082" spans="2:70" ht="2.25" customHeight="1">
      <c r="B1082" s="254"/>
      <c r="C1082" s="302"/>
      <c r="D1082" s="302"/>
      <c r="E1082" s="302"/>
      <c r="F1082" s="302"/>
      <c r="G1082" s="302"/>
      <c r="H1082" s="295"/>
      <c r="I1082" s="295"/>
      <c r="J1082" s="295"/>
      <c r="K1082" s="295"/>
      <c r="L1082" s="295"/>
      <c r="M1082" s="241"/>
      <c r="N1082" s="295"/>
      <c r="O1082" s="295"/>
      <c r="P1082" s="295"/>
      <c r="Q1082" s="295"/>
      <c r="R1082" s="295"/>
      <c r="S1082" s="295"/>
      <c r="T1082" s="295"/>
      <c r="U1082" s="295"/>
      <c r="V1082" s="295"/>
      <c r="W1082" s="295"/>
      <c r="X1082" s="241"/>
      <c r="Y1082" s="241"/>
      <c r="Z1082" s="295"/>
      <c r="AA1082" s="295"/>
      <c r="AB1082" s="295"/>
      <c r="AC1082" s="295"/>
      <c r="AD1082" s="295"/>
      <c r="AE1082" s="295"/>
      <c r="AF1082" s="241"/>
      <c r="AG1082" s="241"/>
      <c r="AH1082" s="241"/>
      <c r="AI1082" s="302"/>
      <c r="AJ1082" s="302"/>
      <c r="AK1082" s="302"/>
      <c r="AL1082" s="302"/>
      <c r="AM1082" s="302"/>
      <c r="AN1082" s="241"/>
      <c r="AO1082" s="295"/>
      <c r="AP1082" s="295"/>
      <c r="AQ1082" s="295"/>
      <c r="AR1082" s="295"/>
      <c r="AS1082" s="295"/>
      <c r="AT1082" s="295"/>
      <c r="AU1082" s="241"/>
      <c r="AV1082" s="295"/>
      <c r="AW1082" s="295"/>
      <c r="AX1082" s="295"/>
      <c r="AY1082" s="295"/>
      <c r="AZ1082" s="295"/>
      <c r="BA1082" s="241"/>
      <c r="BB1082" s="300"/>
      <c r="BC1082" s="241"/>
      <c r="BD1082" s="241"/>
      <c r="BE1082" s="294"/>
      <c r="BF1082" s="241"/>
      <c r="BG1082" s="241"/>
      <c r="BH1082" s="295"/>
      <c r="BI1082" s="295"/>
      <c r="BJ1082" s="295"/>
      <c r="BK1082" s="295"/>
      <c r="BL1082" s="295"/>
      <c r="BM1082" s="241"/>
      <c r="BN1082" s="295"/>
      <c r="BO1082" s="295"/>
      <c r="BP1082" s="295"/>
      <c r="BQ1082" s="241"/>
      <c r="BR1082" s="241"/>
    </row>
    <row r="1083" spans="2:70" ht="10.5" customHeight="1">
      <c r="B1083" s="254"/>
      <c r="C1083" s="241"/>
      <c r="D1083" s="241"/>
      <c r="E1083" s="241"/>
      <c r="F1083" s="241"/>
      <c r="G1083" s="241"/>
      <c r="H1083" s="241"/>
      <c r="I1083" s="241"/>
      <c r="J1083" s="241"/>
      <c r="K1083" s="241"/>
      <c r="L1083" s="241"/>
      <c r="M1083" s="241"/>
      <c r="N1083" s="241"/>
      <c r="O1083" s="241"/>
      <c r="P1083" s="241"/>
      <c r="Q1083" s="241"/>
      <c r="R1083" s="241"/>
      <c r="S1083" s="241"/>
      <c r="T1083" s="241"/>
      <c r="U1083" s="241"/>
      <c r="V1083" s="241"/>
      <c r="W1083" s="241"/>
      <c r="X1083" s="241"/>
      <c r="Y1083" s="241"/>
      <c r="Z1083" s="241"/>
      <c r="AA1083" s="241"/>
      <c r="AB1083" s="241"/>
      <c r="AC1083" s="241"/>
      <c r="AD1083" s="241"/>
      <c r="AE1083" s="241"/>
      <c r="AF1083" s="241"/>
      <c r="AG1083" s="241"/>
      <c r="AH1083" s="241"/>
      <c r="AI1083" s="241"/>
      <c r="AJ1083" s="241"/>
      <c r="AK1083" s="241"/>
      <c r="AL1083" s="241"/>
      <c r="AM1083" s="241"/>
      <c r="AN1083" s="241"/>
      <c r="AO1083" s="241"/>
      <c r="AP1083" s="241"/>
      <c r="AQ1083" s="241"/>
      <c r="AR1083" s="241"/>
      <c r="AS1083" s="241"/>
      <c r="AT1083" s="241"/>
      <c r="AU1083" s="241"/>
      <c r="AV1083" s="241"/>
      <c r="AW1083" s="241"/>
      <c r="AX1083" s="241"/>
      <c r="AY1083" s="241"/>
      <c r="AZ1083" s="241"/>
      <c r="BA1083" s="241"/>
      <c r="BB1083" s="241"/>
      <c r="BC1083" s="241"/>
      <c r="BD1083" s="241"/>
      <c r="BE1083" s="255"/>
      <c r="BF1083" s="241"/>
      <c r="BG1083" s="241"/>
      <c r="BH1083" s="295"/>
      <c r="BI1083" s="295"/>
      <c r="BJ1083" s="295"/>
      <c r="BK1083" s="295"/>
      <c r="BL1083" s="295"/>
      <c r="BM1083" s="241"/>
      <c r="BN1083" s="295"/>
      <c r="BO1083" s="295"/>
      <c r="BP1083" s="295"/>
      <c r="BQ1083" s="241"/>
      <c r="BR1083" s="241"/>
    </row>
    <row r="1084" spans="2:70" ht="7.5" customHeight="1">
      <c r="B1084" s="254"/>
      <c r="C1084" s="241"/>
      <c r="D1084" s="241"/>
      <c r="E1084" s="241"/>
      <c r="F1084" s="241"/>
      <c r="G1084" s="241"/>
      <c r="H1084" s="241"/>
      <c r="I1084" s="241"/>
      <c r="J1084" s="241"/>
      <c r="K1084" s="241"/>
      <c r="L1084" s="241"/>
      <c r="M1084" s="241"/>
      <c r="N1084" s="241"/>
      <c r="O1084" s="241"/>
      <c r="P1084" s="241"/>
      <c r="Q1084" s="241"/>
      <c r="R1084" s="241"/>
      <c r="S1084" s="241"/>
      <c r="T1084" s="241"/>
      <c r="U1084" s="241"/>
      <c r="V1084" s="241"/>
      <c r="W1084" s="241"/>
      <c r="X1084" s="241"/>
      <c r="Y1084" s="241"/>
      <c r="Z1084" s="241"/>
      <c r="AA1084" s="241"/>
      <c r="AB1084" s="241"/>
      <c r="AC1084" s="241"/>
      <c r="AD1084" s="241"/>
      <c r="AE1084" s="241"/>
      <c r="AF1084" s="241"/>
      <c r="AG1084" s="241"/>
      <c r="AH1084" s="241"/>
      <c r="AI1084" s="241"/>
      <c r="AJ1084" s="241"/>
      <c r="AK1084" s="241"/>
      <c r="AL1084" s="241"/>
      <c r="AM1084" s="241"/>
      <c r="AN1084" s="241"/>
      <c r="AO1084" s="241"/>
      <c r="AP1084" s="241"/>
      <c r="AQ1084" s="241"/>
      <c r="AR1084" s="241"/>
      <c r="AS1084" s="241"/>
      <c r="AT1084" s="241"/>
      <c r="AU1084" s="241"/>
      <c r="AV1084" s="241"/>
      <c r="AW1084" s="241"/>
      <c r="AX1084" s="241"/>
      <c r="AY1084" s="241"/>
      <c r="AZ1084" s="241"/>
      <c r="BA1084" s="241"/>
      <c r="BB1084" s="241"/>
      <c r="BC1084" s="241"/>
      <c r="BD1084" s="241"/>
      <c r="BE1084" s="241"/>
      <c r="BF1084" s="241"/>
      <c r="BG1084" s="241"/>
      <c r="BH1084" s="241"/>
      <c r="BI1084" s="241"/>
      <c r="BJ1084" s="241"/>
      <c r="BK1084" s="241"/>
      <c r="BL1084" s="241"/>
      <c r="BM1084" s="241"/>
      <c r="BN1084" s="241"/>
      <c r="BO1084" s="241"/>
      <c r="BP1084" s="241"/>
      <c r="BQ1084" s="241"/>
      <c r="BR1084" s="241"/>
    </row>
    <row r="1085" spans="2:70" ht="9.75" customHeight="1">
      <c r="B1085" s="254"/>
      <c r="C1085" s="294"/>
      <c r="D1085" s="294"/>
      <c r="E1085" s="294"/>
      <c r="F1085" s="294"/>
      <c r="G1085" s="294"/>
      <c r="H1085" s="295"/>
      <c r="I1085" s="295"/>
      <c r="J1085" s="295"/>
      <c r="K1085" s="295"/>
      <c r="L1085" s="295"/>
      <c r="M1085" s="241"/>
      <c r="N1085" s="295"/>
      <c r="O1085" s="295"/>
      <c r="P1085" s="295"/>
      <c r="Q1085" s="295"/>
      <c r="R1085" s="295"/>
      <c r="S1085" s="295"/>
      <c r="T1085" s="295"/>
      <c r="U1085" s="295"/>
      <c r="V1085" s="295"/>
      <c r="W1085" s="295"/>
      <c r="X1085" s="241"/>
      <c r="Y1085" s="241"/>
      <c r="Z1085" s="295"/>
      <c r="AA1085" s="295"/>
      <c r="AB1085" s="295"/>
      <c r="AC1085" s="295"/>
      <c r="AD1085" s="295"/>
      <c r="AE1085" s="295"/>
      <c r="AF1085" s="241"/>
      <c r="AG1085" s="241"/>
      <c r="AH1085" s="294"/>
      <c r="AI1085" s="294"/>
      <c r="AJ1085" s="294"/>
      <c r="AK1085" s="294"/>
      <c r="AL1085" s="294"/>
      <c r="AM1085" s="294"/>
      <c r="AN1085" s="241"/>
      <c r="AO1085" s="295"/>
      <c r="AP1085" s="295"/>
      <c r="AQ1085" s="295"/>
      <c r="AR1085" s="295"/>
      <c r="AS1085" s="295"/>
      <c r="AT1085" s="295"/>
      <c r="AU1085" s="241"/>
      <c r="AV1085" s="241"/>
      <c r="AW1085" s="241"/>
      <c r="AX1085" s="241"/>
      <c r="AY1085" s="241"/>
      <c r="AZ1085" s="301"/>
      <c r="BA1085" s="241"/>
      <c r="BB1085" s="301"/>
      <c r="BC1085" s="241"/>
      <c r="BD1085" s="241"/>
      <c r="BE1085" s="294"/>
      <c r="BF1085" s="294"/>
      <c r="BG1085" s="294"/>
      <c r="BH1085" s="295"/>
      <c r="BI1085" s="295"/>
      <c r="BJ1085" s="295"/>
      <c r="BK1085" s="295"/>
      <c r="BL1085" s="295"/>
      <c r="BM1085" s="241"/>
      <c r="BN1085" s="295"/>
      <c r="BO1085" s="295"/>
      <c r="BP1085" s="295"/>
      <c r="BQ1085" s="241"/>
      <c r="BR1085" s="241"/>
    </row>
    <row r="1086" spans="2:70" ht="0.75" customHeight="1">
      <c r="B1086" s="254"/>
      <c r="C1086" s="294"/>
      <c r="D1086" s="294"/>
      <c r="E1086" s="294"/>
      <c r="F1086" s="294"/>
      <c r="G1086" s="294"/>
      <c r="H1086" s="295"/>
      <c r="I1086" s="295"/>
      <c r="J1086" s="295"/>
      <c r="K1086" s="295"/>
      <c r="L1086" s="295"/>
      <c r="M1086" s="241"/>
      <c r="N1086" s="295"/>
      <c r="O1086" s="295"/>
      <c r="P1086" s="295"/>
      <c r="Q1086" s="295"/>
      <c r="R1086" s="295"/>
      <c r="S1086" s="295"/>
      <c r="T1086" s="295"/>
      <c r="U1086" s="295"/>
      <c r="V1086" s="295"/>
      <c r="W1086" s="295"/>
      <c r="X1086" s="241"/>
      <c r="Y1086" s="241"/>
      <c r="Z1086" s="295"/>
      <c r="AA1086" s="295"/>
      <c r="AB1086" s="295"/>
      <c r="AC1086" s="295"/>
      <c r="AD1086" s="295"/>
      <c r="AE1086" s="295"/>
      <c r="AF1086" s="241"/>
      <c r="AG1086" s="241"/>
      <c r="AH1086" s="294"/>
      <c r="AI1086" s="294"/>
      <c r="AJ1086" s="294"/>
      <c r="AK1086" s="294"/>
      <c r="AL1086" s="294"/>
      <c r="AM1086" s="294"/>
      <c r="AN1086" s="241"/>
      <c r="AO1086" s="295"/>
      <c r="AP1086" s="295"/>
      <c r="AQ1086" s="295"/>
      <c r="AR1086" s="295"/>
      <c r="AS1086" s="295"/>
      <c r="AT1086" s="295"/>
      <c r="AU1086" s="241"/>
      <c r="AV1086" s="241"/>
      <c r="AW1086" s="241"/>
      <c r="AX1086" s="241"/>
      <c r="AY1086" s="241"/>
      <c r="AZ1086" s="301"/>
      <c r="BA1086" s="241"/>
      <c r="BB1086" s="301"/>
      <c r="BC1086" s="241"/>
      <c r="BD1086" s="241"/>
      <c r="BE1086" s="294"/>
      <c r="BF1086" s="294"/>
      <c r="BG1086" s="294"/>
      <c r="BH1086" s="295"/>
      <c r="BI1086" s="295"/>
      <c r="BJ1086" s="295"/>
      <c r="BK1086" s="295"/>
      <c r="BL1086" s="295"/>
      <c r="BM1086" s="241"/>
      <c r="BN1086" s="295"/>
      <c r="BO1086" s="295"/>
      <c r="BP1086" s="295"/>
      <c r="BQ1086" s="241"/>
      <c r="BR1086" s="241"/>
    </row>
    <row r="1087" spans="2:70" ht="10.5" customHeight="1">
      <c r="B1087" s="254"/>
      <c r="C1087" s="294"/>
      <c r="D1087" s="294"/>
      <c r="E1087" s="294"/>
      <c r="F1087" s="294"/>
      <c r="G1087" s="294"/>
      <c r="H1087" s="295"/>
      <c r="I1087" s="295"/>
      <c r="J1087" s="295"/>
      <c r="K1087" s="295"/>
      <c r="L1087" s="295"/>
      <c r="M1087" s="241"/>
      <c r="N1087" s="295"/>
      <c r="O1087" s="295"/>
      <c r="P1087" s="295"/>
      <c r="Q1087" s="295"/>
      <c r="R1087" s="295"/>
      <c r="S1087" s="295"/>
      <c r="T1087" s="295"/>
      <c r="U1087" s="295"/>
      <c r="V1087" s="295"/>
      <c r="W1087" s="295"/>
      <c r="X1087" s="241"/>
      <c r="Y1087" s="241"/>
      <c r="Z1087" s="295"/>
      <c r="AA1087" s="295"/>
      <c r="AB1087" s="295"/>
      <c r="AC1087" s="295"/>
      <c r="AD1087" s="295"/>
      <c r="AE1087" s="295"/>
      <c r="AF1087" s="241"/>
      <c r="AG1087" s="241"/>
      <c r="AH1087" s="294"/>
      <c r="AI1087" s="294"/>
      <c r="AJ1087" s="294"/>
      <c r="AK1087" s="294"/>
      <c r="AL1087" s="294"/>
      <c r="AM1087" s="294"/>
      <c r="AN1087" s="294"/>
      <c r="AO1087" s="295"/>
      <c r="AP1087" s="295"/>
      <c r="AQ1087" s="295"/>
      <c r="AR1087" s="295"/>
      <c r="AS1087" s="295"/>
      <c r="AT1087" s="295"/>
      <c r="AU1087" s="241"/>
      <c r="AV1087" s="295"/>
      <c r="AW1087" s="295"/>
      <c r="AX1087" s="295"/>
      <c r="AY1087" s="295"/>
      <c r="AZ1087" s="295"/>
      <c r="BA1087" s="241"/>
      <c r="BB1087" s="257"/>
      <c r="BC1087" s="241"/>
      <c r="BD1087" s="241"/>
      <c r="BE1087" s="294"/>
      <c r="BF1087" s="294"/>
      <c r="BG1087" s="294"/>
      <c r="BH1087" s="295"/>
      <c r="BI1087" s="295"/>
      <c r="BJ1087" s="295"/>
      <c r="BK1087" s="295"/>
      <c r="BL1087" s="295"/>
      <c r="BM1087" s="241"/>
      <c r="BN1087" s="295"/>
      <c r="BO1087" s="295"/>
      <c r="BP1087" s="295"/>
      <c r="BQ1087" s="241"/>
      <c r="BR1087" s="241"/>
    </row>
    <row r="1088" spans="2:70" ht="9" customHeight="1">
      <c r="B1088" s="254"/>
      <c r="C1088" s="241"/>
      <c r="D1088" s="241"/>
      <c r="E1088" s="241"/>
      <c r="F1088" s="241"/>
      <c r="G1088" s="241"/>
      <c r="H1088" s="241"/>
      <c r="I1088" s="241"/>
      <c r="J1088" s="241"/>
      <c r="K1088" s="241"/>
      <c r="L1088" s="241"/>
      <c r="M1088" s="241"/>
      <c r="N1088" s="241"/>
      <c r="O1088" s="241"/>
      <c r="P1088" s="241"/>
      <c r="Q1088" s="241"/>
      <c r="R1088" s="241"/>
      <c r="S1088" s="241"/>
      <c r="T1088" s="241"/>
      <c r="U1088" s="241"/>
      <c r="V1088" s="241"/>
      <c r="W1088" s="241"/>
      <c r="X1088" s="241"/>
      <c r="Y1088" s="241"/>
      <c r="Z1088" s="241"/>
      <c r="AA1088" s="241"/>
      <c r="AB1088" s="241"/>
      <c r="AC1088" s="241"/>
      <c r="AD1088" s="241"/>
      <c r="AE1088" s="241"/>
      <c r="AF1088" s="241"/>
      <c r="AG1088" s="241"/>
      <c r="AH1088" s="241"/>
      <c r="AI1088" s="241"/>
      <c r="AJ1088" s="241"/>
      <c r="AK1088" s="241"/>
      <c r="AL1088" s="241"/>
      <c r="AM1088" s="241"/>
      <c r="AN1088" s="241"/>
      <c r="AO1088" s="241"/>
      <c r="AP1088" s="241"/>
      <c r="AQ1088" s="241"/>
      <c r="AR1088" s="241"/>
      <c r="AS1088" s="241"/>
      <c r="AT1088" s="241"/>
      <c r="AU1088" s="241"/>
      <c r="AV1088" s="241"/>
      <c r="AW1088" s="241"/>
      <c r="AX1088" s="241"/>
      <c r="AY1088" s="241"/>
      <c r="AZ1088" s="241"/>
      <c r="BA1088" s="241"/>
      <c r="BB1088" s="241"/>
      <c r="BC1088" s="241"/>
      <c r="BD1088" s="241"/>
      <c r="BE1088" s="241"/>
      <c r="BF1088" s="241"/>
      <c r="BG1088" s="241"/>
      <c r="BH1088" s="241"/>
      <c r="BI1088" s="241"/>
      <c r="BJ1088" s="241"/>
      <c r="BK1088" s="241"/>
      <c r="BL1088" s="241"/>
      <c r="BM1088" s="241"/>
      <c r="BN1088" s="241"/>
      <c r="BO1088" s="241"/>
      <c r="BP1088" s="241"/>
      <c r="BQ1088" s="241"/>
      <c r="BR1088" s="241"/>
    </row>
    <row r="1089" spans="2:70" ht="11.25" customHeight="1">
      <c r="B1089" s="254"/>
      <c r="C1089" s="294"/>
      <c r="D1089" s="294"/>
      <c r="E1089" s="294"/>
      <c r="F1089" s="294"/>
      <c r="G1089" s="294"/>
      <c r="H1089" s="294"/>
      <c r="I1089" s="295"/>
      <c r="J1089" s="295"/>
      <c r="K1089" s="295"/>
      <c r="L1089" s="295"/>
      <c r="M1089" s="295"/>
      <c r="N1089" s="241"/>
      <c r="O1089" s="241"/>
      <c r="P1089" s="295"/>
      <c r="Q1089" s="295"/>
      <c r="R1089" s="295"/>
      <c r="S1089" s="295"/>
      <c r="T1089" s="241"/>
      <c r="U1089" s="295"/>
      <c r="V1089" s="295"/>
      <c r="W1089" s="295"/>
      <c r="X1089" s="241"/>
      <c r="Y1089" s="241"/>
      <c r="Z1089" s="295"/>
      <c r="AA1089" s="295"/>
      <c r="AB1089" s="295"/>
      <c r="AC1089" s="295"/>
      <c r="AD1089" s="295"/>
      <c r="AE1089" s="295"/>
      <c r="AF1089" s="241"/>
      <c r="AG1089" s="241"/>
      <c r="AH1089" s="294"/>
      <c r="AI1089" s="294"/>
      <c r="AJ1089" s="294"/>
      <c r="AK1089" s="294"/>
      <c r="AL1089" s="294"/>
      <c r="AM1089" s="294"/>
      <c r="AN1089" s="294"/>
      <c r="AO1089" s="295"/>
      <c r="AP1089" s="295"/>
      <c r="AQ1089" s="295"/>
      <c r="AR1089" s="295"/>
      <c r="AS1089" s="295"/>
      <c r="AT1089" s="295"/>
      <c r="AU1089" s="241"/>
      <c r="AV1089" s="295"/>
      <c r="AW1089" s="295"/>
      <c r="AX1089" s="295"/>
      <c r="AY1089" s="295"/>
      <c r="AZ1089" s="295"/>
      <c r="BA1089" s="241"/>
      <c r="BB1089" s="256"/>
      <c r="BC1089" s="241"/>
      <c r="BD1089" s="241"/>
      <c r="BE1089" s="241"/>
      <c r="BF1089" s="241"/>
      <c r="BG1089" s="241"/>
      <c r="BH1089" s="241"/>
      <c r="BI1089" s="241"/>
      <c r="BJ1089" s="241"/>
      <c r="BK1089" s="241"/>
      <c r="BL1089" s="241"/>
      <c r="BM1089" s="241"/>
      <c r="BN1089" s="241"/>
      <c r="BO1089" s="241"/>
      <c r="BP1089" s="241"/>
      <c r="BQ1089" s="241"/>
      <c r="BR1089" s="241"/>
    </row>
    <row r="1090" spans="2:70" ht="9.75" customHeight="1">
      <c r="B1090" s="254"/>
      <c r="C1090" s="294"/>
      <c r="D1090" s="294"/>
      <c r="E1090" s="294"/>
      <c r="F1090" s="294"/>
      <c r="G1090" s="294"/>
      <c r="H1090" s="294"/>
      <c r="I1090" s="294"/>
      <c r="J1090" s="294"/>
      <c r="K1090" s="294"/>
      <c r="L1090" s="241"/>
      <c r="M1090" s="241"/>
      <c r="N1090" s="241"/>
      <c r="O1090" s="241"/>
      <c r="P1090" s="295"/>
      <c r="Q1090" s="295"/>
      <c r="R1090" s="295"/>
      <c r="S1090" s="295"/>
      <c r="T1090" s="241"/>
      <c r="U1090" s="295"/>
      <c r="V1090" s="295"/>
      <c r="W1090" s="295"/>
      <c r="X1090" s="241"/>
      <c r="Y1090" s="241"/>
      <c r="Z1090" s="241"/>
      <c r="AA1090" s="241"/>
      <c r="AB1090" s="241"/>
      <c r="AC1090" s="241"/>
      <c r="AD1090" s="241"/>
      <c r="AE1090" s="241"/>
      <c r="AF1090" s="241"/>
      <c r="AG1090" s="241"/>
      <c r="AH1090" s="294"/>
      <c r="AI1090" s="294"/>
      <c r="AJ1090" s="294"/>
      <c r="AK1090" s="294"/>
      <c r="AL1090" s="294"/>
      <c r="AM1090" s="294"/>
      <c r="AN1090" s="241"/>
      <c r="AO1090" s="295"/>
      <c r="AP1090" s="295"/>
      <c r="AQ1090" s="295"/>
      <c r="AR1090" s="295"/>
      <c r="AS1090" s="295"/>
      <c r="AT1090" s="295"/>
      <c r="AU1090" s="241"/>
      <c r="AV1090" s="295"/>
      <c r="AW1090" s="295"/>
      <c r="AX1090" s="295"/>
      <c r="AY1090" s="295"/>
      <c r="AZ1090" s="295"/>
      <c r="BA1090" s="241"/>
      <c r="BB1090" s="300"/>
      <c r="BC1090" s="241"/>
      <c r="BD1090" s="241"/>
      <c r="BE1090" s="241"/>
      <c r="BF1090" s="241"/>
      <c r="BG1090" s="241"/>
      <c r="BH1090" s="241"/>
      <c r="BI1090" s="241"/>
      <c r="BJ1090" s="241"/>
      <c r="BK1090" s="241"/>
      <c r="BL1090" s="241"/>
      <c r="BM1090" s="241"/>
      <c r="BN1090" s="241"/>
      <c r="BO1090" s="241"/>
      <c r="BP1090" s="241"/>
      <c r="BQ1090" s="241"/>
      <c r="BR1090" s="241"/>
    </row>
    <row r="1091" spans="2:70" ht="0.75" customHeight="1">
      <c r="B1091" s="254"/>
      <c r="C1091" s="294"/>
      <c r="D1091" s="294"/>
      <c r="E1091" s="294"/>
      <c r="F1091" s="294"/>
      <c r="G1091" s="294"/>
      <c r="H1091" s="294"/>
      <c r="I1091" s="294"/>
      <c r="J1091" s="294"/>
      <c r="K1091" s="294"/>
      <c r="L1091" s="241"/>
      <c r="M1091" s="241"/>
      <c r="N1091" s="241"/>
      <c r="O1091" s="241"/>
      <c r="P1091" s="295"/>
      <c r="Q1091" s="295"/>
      <c r="R1091" s="295"/>
      <c r="S1091" s="295"/>
      <c r="T1091" s="241"/>
      <c r="U1091" s="295"/>
      <c r="V1091" s="295"/>
      <c r="W1091" s="295"/>
      <c r="X1091" s="241"/>
      <c r="Y1091" s="241"/>
      <c r="Z1091" s="241"/>
      <c r="AA1091" s="241"/>
      <c r="AB1091" s="241"/>
      <c r="AC1091" s="241"/>
      <c r="AD1091" s="241"/>
      <c r="AE1091" s="241"/>
      <c r="AF1091" s="241"/>
      <c r="AG1091" s="241"/>
      <c r="AH1091" s="294"/>
      <c r="AI1091" s="294"/>
      <c r="AJ1091" s="294"/>
      <c r="AK1091" s="294"/>
      <c r="AL1091" s="294"/>
      <c r="AM1091" s="294"/>
      <c r="AN1091" s="241"/>
      <c r="AO1091" s="295"/>
      <c r="AP1091" s="295"/>
      <c r="AQ1091" s="295"/>
      <c r="AR1091" s="295"/>
      <c r="AS1091" s="295"/>
      <c r="AT1091" s="295"/>
      <c r="AU1091" s="241"/>
      <c r="AV1091" s="295"/>
      <c r="AW1091" s="295"/>
      <c r="AX1091" s="295"/>
      <c r="AY1091" s="295"/>
      <c r="AZ1091" s="295"/>
      <c r="BA1091" s="241"/>
      <c r="BB1091" s="300"/>
      <c r="BC1091" s="241"/>
      <c r="BD1091" s="241"/>
      <c r="BE1091" s="241"/>
      <c r="BF1091" s="241"/>
      <c r="BG1091" s="241"/>
      <c r="BH1091" s="241"/>
      <c r="BI1091" s="241"/>
      <c r="BJ1091" s="241"/>
      <c r="BK1091" s="241"/>
      <c r="BL1091" s="241"/>
      <c r="BM1091" s="241"/>
      <c r="BN1091" s="241"/>
      <c r="BO1091" s="241"/>
      <c r="BP1091" s="241"/>
      <c r="BQ1091" s="241"/>
      <c r="BR1091" s="241"/>
    </row>
    <row r="1092" spans="2:70">
      <c r="B1092" s="254"/>
      <c r="C1092" s="294"/>
      <c r="D1092" s="294"/>
      <c r="E1092" s="294"/>
      <c r="F1092" s="294"/>
      <c r="G1092" s="294"/>
      <c r="H1092" s="295"/>
      <c r="I1092" s="295"/>
      <c r="J1092" s="295"/>
      <c r="K1092" s="295"/>
      <c r="L1092" s="295"/>
      <c r="M1092" s="241"/>
      <c r="N1092" s="241"/>
      <c r="O1092" s="241"/>
      <c r="P1092" s="295"/>
      <c r="Q1092" s="295"/>
      <c r="R1092" s="295"/>
      <c r="S1092" s="295"/>
      <c r="T1092" s="241"/>
      <c r="U1092" s="295"/>
      <c r="V1092" s="295"/>
      <c r="W1092" s="295"/>
      <c r="X1092" s="241"/>
      <c r="Y1092" s="241"/>
      <c r="Z1092" s="295"/>
      <c r="AA1092" s="295"/>
      <c r="AB1092" s="295"/>
      <c r="AC1092" s="295"/>
      <c r="AD1092" s="295"/>
      <c r="AE1092" s="295"/>
      <c r="AF1092" s="241"/>
      <c r="AG1092" s="241"/>
      <c r="AH1092" s="294"/>
      <c r="AI1092" s="294"/>
      <c r="AJ1092" s="294"/>
      <c r="AK1092" s="294"/>
      <c r="AL1092" s="294"/>
      <c r="AM1092" s="294"/>
      <c r="AN1092" s="241"/>
      <c r="AO1092" s="241"/>
      <c r="AP1092" s="241"/>
      <c r="AQ1092" s="241"/>
      <c r="AR1092" s="241"/>
      <c r="AS1092" s="241"/>
      <c r="AT1092" s="241"/>
      <c r="AU1092" s="241"/>
      <c r="AV1092" s="295"/>
      <c r="AW1092" s="295"/>
      <c r="AX1092" s="295"/>
      <c r="AY1092" s="295"/>
      <c r="AZ1092" s="295"/>
      <c r="BA1092" s="241"/>
      <c r="BB1092" s="257"/>
      <c r="BC1092" s="241"/>
      <c r="BD1092" s="241"/>
      <c r="BE1092" s="296"/>
      <c r="BF1092" s="296"/>
      <c r="BG1092" s="296"/>
      <c r="BH1092" s="296"/>
      <c r="BI1092" s="296"/>
      <c r="BJ1092" s="296"/>
      <c r="BK1092" s="296"/>
      <c r="BL1092" s="296"/>
      <c r="BM1092" s="296"/>
      <c r="BN1092" s="296"/>
      <c r="BO1092" s="296"/>
      <c r="BP1092" s="296"/>
      <c r="BQ1092" s="241"/>
      <c r="BR1092" s="241"/>
    </row>
    <row r="1093" spans="2:70" ht="6.75" customHeight="1">
      <c r="B1093" s="254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41"/>
      <c r="M1093" s="241"/>
      <c r="N1093" s="241"/>
      <c r="O1093" s="241"/>
      <c r="P1093" s="241"/>
      <c r="Q1093" s="241"/>
      <c r="R1093" s="241"/>
      <c r="S1093" s="241"/>
      <c r="T1093" s="241"/>
      <c r="U1093" s="241"/>
      <c r="V1093" s="241"/>
      <c r="W1093" s="241"/>
      <c r="X1093" s="241"/>
      <c r="Y1093" s="241"/>
      <c r="Z1093" s="241"/>
      <c r="AA1093" s="241"/>
      <c r="AB1093" s="241"/>
      <c r="AC1093" s="241"/>
      <c r="AD1093" s="241"/>
      <c r="AE1093" s="241"/>
      <c r="AF1093" s="241"/>
      <c r="AG1093" s="241"/>
      <c r="AH1093" s="241"/>
      <c r="AI1093" s="241"/>
      <c r="AJ1093" s="241"/>
      <c r="AK1093" s="241"/>
      <c r="AL1093" s="241"/>
      <c r="AM1093" s="241"/>
      <c r="AN1093" s="241"/>
      <c r="AO1093" s="241"/>
      <c r="AP1093" s="241"/>
      <c r="AQ1093" s="241"/>
      <c r="AR1093" s="241"/>
      <c r="AS1093" s="241"/>
      <c r="AT1093" s="241"/>
      <c r="AU1093" s="241"/>
      <c r="AV1093" s="241"/>
      <c r="AW1093" s="241"/>
      <c r="AX1093" s="241"/>
      <c r="AY1093" s="241"/>
      <c r="AZ1093" s="241"/>
      <c r="BA1093" s="241"/>
      <c r="BB1093" s="241"/>
      <c r="BC1093" s="241"/>
      <c r="BD1093" s="241"/>
      <c r="BE1093" s="241"/>
      <c r="BF1093" s="241"/>
      <c r="BG1093" s="241"/>
      <c r="BH1093" s="241"/>
      <c r="BI1093" s="241"/>
      <c r="BJ1093" s="241"/>
      <c r="BK1093" s="241"/>
      <c r="BL1093" s="241"/>
      <c r="BM1093" s="241"/>
      <c r="BN1093" s="241"/>
      <c r="BO1093" s="241"/>
      <c r="BP1093" s="241"/>
      <c r="BQ1093" s="241"/>
      <c r="BR1093" s="241"/>
    </row>
    <row r="1094" spans="2:70" ht="2.25" customHeight="1">
      <c r="B1094" s="254"/>
      <c r="C1094" s="294"/>
      <c r="D1094" s="294"/>
      <c r="E1094" s="294"/>
      <c r="F1094" s="294"/>
      <c r="G1094" s="294"/>
      <c r="H1094" s="241"/>
      <c r="I1094" s="241"/>
      <c r="J1094" s="241"/>
      <c r="K1094" s="241"/>
      <c r="L1094" s="241"/>
      <c r="M1094" s="241"/>
      <c r="N1094" s="295"/>
      <c r="O1094" s="295"/>
      <c r="P1094" s="295"/>
      <c r="Q1094" s="295"/>
      <c r="R1094" s="295"/>
      <c r="S1094" s="295"/>
      <c r="T1094" s="295"/>
      <c r="U1094" s="295"/>
      <c r="V1094" s="295"/>
      <c r="W1094" s="295"/>
      <c r="X1094" s="241"/>
      <c r="Y1094" s="241"/>
      <c r="Z1094" s="241"/>
      <c r="AA1094" s="241"/>
      <c r="AB1094" s="241"/>
      <c r="AC1094" s="241"/>
      <c r="AD1094" s="241"/>
      <c r="AE1094" s="241"/>
      <c r="AF1094" s="241"/>
      <c r="AG1094" s="241"/>
      <c r="AH1094" s="294"/>
      <c r="AI1094" s="294"/>
      <c r="AJ1094" s="294"/>
      <c r="AK1094" s="294"/>
      <c r="AL1094" s="294"/>
      <c r="AM1094" s="294"/>
      <c r="AN1094" s="294"/>
      <c r="AO1094" s="294"/>
      <c r="AP1094" s="294"/>
      <c r="AQ1094" s="294"/>
      <c r="AR1094" s="294"/>
      <c r="AS1094" s="241"/>
      <c r="AT1094" s="241"/>
      <c r="AU1094" s="241"/>
      <c r="AV1094" s="295"/>
      <c r="AW1094" s="295"/>
      <c r="AX1094" s="295"/>
      <c r="AY1094" s="295"/>
      <c r="AZ1094" s="295"/>
      <c r="BA1094" s="241"/>
      <c r="BB1094" s="300"/>
      <c r="BC1094" s="241"/>
      <c r="BD1094" s="241"/>
      <c r="BE1094" s="241"/>
      <c r="BF1094" s="241"/>
      <c r="BG1094" s="241"/>
      <c r="BH1094" s="241"/>
      <c r="BI1094" s="241"/>
      <c r="BJ1094" s="241"/>
      <c r="BK1094" s="241"/>
      <c r="BL1094" s="241"/>
      <c r="BM1094" s="241"/>
      <c r="BN1094" s="241"/>
      <c r="BO1094" s="241"/>
      <c r="BP1094" s="241"/>
      <c r="BQ1094" s="241"/>
      <c r="BR1094" s="241"/>
    </row>
    <row r="1095" spans="2:70" ht="7.5" customHeight="1">
      <c r="B1095" s="254"/>
      <c r="C1095" s="294"/>
      <c r="D1095" s="294"/>
      <c r="E1095" s="294"/>
      <c r="F1095" s="294"/>
      <c r="G1095" s="294"/>
      <c r="H1095" s="241"/>
      <c r="I1095" s="241"/>
      <c r="J1095" s="241"/>
      <c r="K1095" s="241"/>
      <c r="L1095" s="241"/>
      <c r="M1095" s="241"/>
      <c r="N1095" s="295"/>
      <c r="O1095" s="295"/>
      <c r="P1095" s="295"/>
      <c r="Q1095" s="295"/>
      <c r="R1095" s="295"/>
      <c r="S1095" s="295"/>
      <c r="T1095" s="295"/>
      <c r="U1095" s="295"/>
      <c r="V1095" s="295"/>
      <c r="W1095" s="295"/>
      <c r="X1095" s="241"/>
      <c r="Y1095" s="241"/>
      <c r="Z1095" s="241"/>
      <c r="AA1095" s="241"/>
      <c r="AB1095" s="241"/>
      <c r="AC1095" s="241"/>
      <c r="AD1095" s="241"/>
      <c r="AE1095" s="241"/>
      <c r="AF1095" s="241"/>
      <c r="AG1095" s="241"/>
      <c r="AH1095" s="294"/>
      <c r="AI1095" s="294"/>
      <c r="AJ1095" s="294"/>
      <c r="AK1095" s="294"/>
      <c r="AL1095" s="294"/>
      <c r="AM1095" s="294"/>
      <c r="AN1095" s="294"/>
      <c r="AO1095" s="294"/>
      <c r="AP1095" s="294"/>
      <c r="AQ1095" s="294"/>
      <c r="AR1095" s="294"/>
      <c r="AS1095" s="241"/>
      <c r="AT1095" s="241"/>
      <c r="AU1095" s="241"/>
      <c r="AV1095" s="295"/>
      <c r="AW1095" s="295"/>
      <c r="AX1095" s="295"/>
      <c r="AY1095" s="295"/>
      <c r="AZ1095" s="295"/>
      <c r="BA1095" s="241"/>
      <c r="BB1095" s="300"/>
      <c r="BC1095" s="241"/>
      <c r="BD1095" s="241"/>
      <c r="BE1095" s="241"/>
      <c r="BF1095" s="241"/>
      <c r="BG1095" s="241"/>
      <c r="BH1095" s="241"/>
      <c r="BI1095" s="241"/>
      <c r="BJ1095" s="241"/>
      <c r="BK1095" s="241"/>
      <c r="BL1095" s="241"/>
      <c r="BM1095" s="241"/>
      <c r="BN1095" s="241"/>
      <c r="BO1095" s="241"/>
      <c r="BP1095" s="241"/>
      <c r="BQ1095" s="241"/>
      <c r="BR1095" s="241"/>
    </row>
    <row r="1096" spans="2:70" ht="0.75" customHeight="1">
      <c r="B1096" s="254"/>
      <c r="C1096" s="294"/>
      <c r="D1096" s="294"/>
      <c r="E1096" s="294"/>
      <c r="F1096" s="294"/>
      <c r="G1096" s="294"/>
      <c r="H1096" s="241"/>
      <c r="I1096" s="241"/>
      <c r="J1096" s="241"/>
      <c r="K1096" s="241"/>
      <c r="L1096" s="241"/>
      <c r="M1096" s="241"/>
      <c r="N1096" s="295"/>
      <c r="O1096" s="295"/>
      <c r="P1096" s="295"/>
      <c r="Q1096" s="295"/>
      <c r="R1096" s="295"/>
      <c r="S1096" s="295"/>
      <c r="T1096" s="295"/>
      <c r="U1096" s="295"/>
      <c r="V1096" s="295"/>
      <c r="W1096" s="295"/>
      <c r="X1096" s="241"/>
      <c r="Y1096" s="241"/>
      <c r="Z1096" s="241"/>
      <c r="AA1096" s="241"/>
      <c r="AB1096" s="241"/>
      <c r="AC1096" s="241"/>
      <c r="AD1096" s="241"/>
      <c r="AE1096" s="241"/>
      <c r="AF1096" s="241"/>
      <c r="AG1096" s="241"/>
      <c r="AH1096" s="294"/>
      <c r="AI1096" s="294"/>
      <c r="AJ1096" s="294"/>
      <c r="AK1096" s="294"/>
      <c r="AL1096" s="294"/>
      <c r="AM1096" s="294"/>
      <c r="AN1096" s="294"/>
      <c r="AO1096" s="294"/>
      <c r="AP1096" s="294"/>
      <c r="AQ1096" s="294"/>
      <c r="AR1096" s="294"/>
      <c r="AS1096" s="241"/>
      <c r="AT1096" s="241"/>
      <c r="AU1096" s="241"/>
      <c r="AV1096" s="295"/>
      <c r="AW1096" s="295"/>
      <c r="AX1096" s="295"/>
      <c r="AY1096" s="295"/>
      <c r="AZ1096" s="295"/>
      <c r="BA1096" s="241"/>
      <c r="BB1096" s="300"/>
      <c r="BC1096" s="241"/>
      <c r="BD1096" s="241"/>
      <c r="BE1096" s="241"/>
      <c r="BF1096" s="241"/>
      <c r="BG1096" s="241"/>
      <c r="BH1096" s="241"/>
      <c r="BI1096" s="241"/>
      <c r="BJ1096" s="241"/>
      <c r="BK1096" s="241"/>
      <c r="BL1096" s="241"/>
      <c r="BM1096" s="241"/>
      <c r="BN1096" s="241"/>
      <c r="BO1096" s="241"/>
      <c r="BP1096" s="241"/>
      <c r="BQ1096" s="241"/>
      <c r="BR1096" s="241"/>
    </row>
    <row r="1097" spans="2:70" ht="10.5" customHeight="1">
      <c r="B1097" s="254"/>
      <c r="C1097" s="294"/>
      <c r="D1097" s="294"/>
      <c r="E1097" s="294"/>
      <c r="F1097" s="294"/>
      <c r="G1097" s="294"/>
      <c r="H1097" s="241"/>
      <c r="I1097" s="241"/>
      <c r="J1097" s="241"/>
      <c r="K1097" s="241"/>
      <c r="L1097" s="241"/>
      <c r="M1097" s="241"/>
      <c r="N1097" s="241"/>
      <c r="O1097" s="241"/>
      <c r="P1097" s="295"/>
      <c r="Q1097" s="295"/>
      <c r="R1097" s="295"/>
      <c r="S1097" s="295"/>
      <c r="T1097" s="241"/>
      <c r="U1097" s="295"/>
      <c r="V1097" s="295"/>
      <c r="W1097" s="295"/>
      <c r="X1097" s="241"/>
      <c r="Y1097" s="241"/>
      <c r="Z1097" s="241"/>
      <c r="AA1097" s="241"/>
      <c r="AB1097" s="241"/>
      <c r="AC1097" s="241"/>
      <c r="AD1097" s="241"/>
      <c r="AE1097" s="241"/>
      <c r="AF1097" s="241"/>
      <c r="AG1097" s="241"/>
      <c r="AH1097" s="294"/>
      <c r="AI1097" s="294"/>
      <c r="AJ1097" s="294"/>
      <c r="AK1097" s="294"/>
      <c r="AL1097" s="294"/>
      <c r="AM1097" s="294"/>
      <c r="AN1097" s="294"/>
      <c r="AO1097" s="294"/>
      <c r="AP1097" s="294"/>
      <c r="AQ1097" s="294"/>
      <c r="AR1097" s="294"/>
      <c r="AS1097" s="241"/>
      <c r="AT1097" s="241"/>
      <c r="AU1097" s="241"/>
      <c r="AV1097" s="295"/>
      <c r="AW1097" s="295"/>
      <c r="AX1097" s="295"/>
      <c r="AY1097" s="295"/>
      <c r="AZ1097" s="295"/>
      <c r="BA1097" s="241"/>
      <c r="BB1097" s="257"/>
      <c r="BC1097" s="241"/>
      <c r="BD1097" s="241"/>
      <c r="BE1097" s="241"/>
      <c r="BF1097" s="241"/>
      <c r="BG1097" s="297"/>
      <c r="BH1097" s="297"/>
      <c r="BI1097" s="297"/>
      <c r="BJ1097" s="297"/>
      <c r="BK1097" s="241"/>
      <c r="BL1097" s="241"/>
      <c r="BM1097" s="241"/>
      <c r="BN1097" s="297"/>
      <c r="BO1097" s="297"/>
      <c r="BP1097" s="297"/>
      <c r="BQ1097" s="241"/>
      <c r="BR1097" s="241"/>
    </row>
    <row r="1098" spans="2:70" ht="7.5" customHeight="1">
      <c r="B1098" s="254"/>
      <c r="C1098" s="241"/>
      <c r="D1098" s="241"/>
      <c r="E1098" s="241"/>
      <c r="F1098" s="241"/>
      <c r="G1098" s="241"/>
      <c r="H1098" s="241"/>
      <c r="I1098" s="241"/>
      <c r="J1098" s="241"/>
      <c r="K1098" s="241"/>
      <c r="L1098" s="241"/>
      <c r="M1098" s="241"/>
      <c r="N1098" s="241"/>
      <c r="O1098" s="241"/>
      <c r="P1098" s="241"/>
      <c r="Q1098" s="241"/>
      <c r="R1098" s="241"/>
      <c r="S1098" s="241"/>
      <c r="T1098" s="241"/>
      <c r="U1098" s="241"/>
      <c r="V1098" s="241"/>
      <c r="W1098" s="241"/>
      <c r="X1098" s="241"/>
      <c r="Y1098" s="241"/>
      <c r="Z1098" s="241"/>
      <c r="AA1098" s="241"/>
      <c r="AB1098" s="241"/>
      <c r="AC1098" s="241"/>
      <c r="AD1098" s="241"/>
      <c r="AE1098" s="241"/>
      <c r="AF1098" s="241"/>
      <c r="AG1098" s="241"/>
      <c r="AH1098" s="241"/>
      <c r="AI1098" s="241"/>
      <c r="AJ1098" s="241"/>
      <c r="AK1098" s="241"/>
      <c r="AL1098" s="241"/>
      <c r="AM1098" s="241"/>
      <c r="AN1098" s="241"/>
      <c r="AO1098" s="241"/>
      <c r="AP1098" s="241"/>
      <c r="AQ1098" s="241"/>
      <c r="AR1098" s="241"/>
      <c r="AS1098" s="241"/>
      <c r="AT1098" s="241"/>
      <c r="AU1098" s="241"/>
      <c r="AV1098" s="241"/>
      <c r="AW1098" s="241"/>
      <c r="AX1098" s="241"/>
      <c r="AY1098" s="241"/>
      <c r="AZ1098" s="241"/>
      <c r="BA1098" s="241"/>
      <c r="BB1098" s="241"/>
      <c r="BC1098" s="241"/>
      <c r="BD1098" s="241"/>
      <c r="BE1098" s="241"/>
      <c r="BF1098" s="241"/>
      <c r="BG1098" s="241"/>
      <c r="BH1098" s="241"/>
      <c r="BI1098" s="241"/>
      <c r="BJ1098" s="241"/>
      <c r="BK1098" s="241"/>
      <c r="BL1098" s="241"/>
      <c r="BM1098" s="241"/>
      <c r="BN1098" s="241"/>
      <c r="BO1098" s="241"/>
      <c r="BP1098" s="241"/>
      <c r="BQ1098" s="241"/>
      <c r="BR1098" s="241"/>
    </row>
    <row r="1099" spans="2:70" ht="0.75" customHeight="1">
      <c r="B1099" s="254"/>
      <c r="C1099" s="294"/>
      <c r="D1099" s="294"/>
      <c r="E1099" s="294"/>
      <c r="F1099" s="294"/>
      <c r="G1099" s="294"/>
      <c r="H1099" s="241"/>
      <c r="I1099" s="241"/>
      <c r="J1099" s="241"/>
      <c r="K1099" s="241"/>
      <c r="L1099" s="241"/>
      <c r="M1099" s="241"/>
      <c r="N1099" s="295"/>
      <c r="O1099" s="295"/>
      <c r="P1099" s="295"/>
      <c r="Q1099" s="295"/>
      <c r="R1099" s="295"/>
      <c r="S1099" s="295"/>
      <c r="T1099" s="295"/>
      <c r="U1099" s="295"/>
      <c r="V1099" s="295"/>
      <c r="W1099" s="295"/>
      <c r="X1099" s="241"/>
      <c r="Y1099" s="241"/>
      <c r="Z1099" s="241"/>
      <c r="AA1099" s="241"/>
      <c r="AB1099" s="241"/>
      <c r="AC1099" s="241"/>
      <c r="AD1099" s="241"/>
      <c r="AE1099" s="241"/>
      <c r="AF1099" s="241"/>
      <c r="AG1099" s="241"/>
      <c r="AH1099" s="294"/>
      <c r="AI1099" s="294"/>
      <c r="AJ1099" s="294"/>
      <c r="AK1099" s="294"/>
      <c r="AL1099" s="294"/>
      <c r="AM1099" s="294"/>
      <c r="AN1099" s="294"/>
      <c r="AO1099" s="294"/>
      <c r="AP1099" s="294"/>
      <c r="AQ1099" s="294"/>
      <c r="AR1099" s="294"/>
      <c r="AS1099" s="241"/>
      <c r="AT1099" s="241"/>
      <c r="AU1099" s="241"/>
      <c r="AV1099" s="295"/>
      <c r="AW1099" s="295"/>
      <c r="AX1099" s="295"/>
      <c r="AY1099" s="295"/>
      <c r="AZ1099" s="295"/>
      <c r="BA1099" s="241"/>
      <c r="BB1099" s="300"/>
      <c r="BC1099" s="241"/>
      <c r="BD1099" s="241"/>
      <c r="BE1099" s="294"/>
      <c r="BF1099" s="294"/>
      <c r="BG1099" s="294"/>
      <c r="BH1099" s="293"/>
      <c r="BI1099" s="293"/>
      <c r="BJ1099" s="293"/>
      <c r="BK1099" s="293"/>
      <c r="BL1099" s="241"/>
      <c r="BM1099" s="241"/>
      <c r="BN1099" s="293"/>
      <c r="BO1099" s="293"/>
      <c r="BP1099" s="293"/>
      <c r="BQ1099" s="241"/>
      <c r="BR1099" s="241"/>
    </row>
    <row r="1100" spans="2:70" ht="8.25" customHeight="1">
      <c r="B1100" s="254"/>
      <c r="C1100" s="294"/>
      <c r="D1100" s="294"/>
      <c r="E1100" s="294"/>
      <c r="F1100" s="294"/>
      <c r="G1100" s="294"/>
      <c r="H1100" s="241"/>
      <c r="I1100" s="241"/>
      <c r="J1100" s="241"/>
      <c r="K1100" s="241"/>
      <c r="L1100" s="241"/>
      <c r="M1100" s="241"/>
      <c r="N1100" s="295"/>
      <c r="O1100" s="295"/>
      <c r="P1100" s="295"/>
      <c r="Q1100" s="295"/>
      <c r="R1100" s="295"/>
      <c r="S1100" s="295"/>
      <c r="T1100" s="295"/>
      <c r="U1100" s="295"/>
      <c r="V1100" s="295"/>
      <c r="W1100" s="295"/>
      <c r="X1100" s="241"/>
      <c r="Y1100" s="241"/>
      <c r="Z1100" s="241"/>
      <c r="AA1100" s="241"/>
      <c r="AB1100" s="241"/>
      <c r="AC1100" s="241"/>
      <c r="AD1100" s="241"/>
      <c r="AE1100" s="241"/>
      <c r="AF1100" s="241"/>
      <c r="AG1100" s="241"/>
      <c r="AH1100" s="294"/>
      <c r="AI1100" s="294"/>
      <c r="AJ1100" s="294"/>
      <c r="AK1100" s="294"/>
      <c r="AL1100" s="294"/>
      <c r="AM1100" s="294"/>
      <c r="AN1100" s="294"/>
      <c r="AO1100" s="294"/>
      <c r="AP1100" s="294"/>
      <c r="AQ1100" s="294"/>
      <c r="AR1100" s="294"/>
      <c r="AS1100" s="241"/>
      <c r="AT1100" s="241"/>
      <c r="AU1100" s="241"/>
      <c r="AV1100" s="295"/>
      <c r="AW1100" s="295"/>
      <c r="AX1100" s="295"/>
      <c r="AY1100" s="295"/>
      <c r="AZ1100" s="295"/>
      <c r="BA1100" s="241"/>
      <c r="BB1100" s="300"/>
      <c r="BC1100" s="241"/>
      <c r="BD1100" s="241"/>
      <c r="BE1100" s="294"/>
      <c r="BF1100" s="294"/>
      <c r="BG1100" s="294"/>
      <c r="BH1100" s="293"/>
      <c r="BI1100" s="293"/>
      <c r="BJ1100" s="293"/>
      <c r="BK1100" s="293"/>
      <c r="BL1100" s="241"/>
      <c r="BM1100" s="241"/>
      <c r="BN1100" s="293"/>
      <c r="BO1100" s="293"/>
      <c r="BP1100" s="293"/>
      <c r="BQ1100" s="241"/>
      <c r="BR1100" s="241"/>
    </row>
    <row r="1101" spans="2:70" ht="0.75" customHeight="1">
      <c r="B1101" s="254"/>
      <c r="C1101" s="294"/>
      <c r="D1101" s="294"/>
      <c r="E1101" s="294"/>
      <c r="F1101" s="294"/>
      <c r="G1101" s="294"/>
      <c r="H1101" s="241"/>
      <c r="I1101" s="241"/>
      <c r="J1101" s="241"/>
      <c r="K1101" s="241"/>
      <c r="L1101" s="241"/>
      <c r="M1101" s="241"/>
      <c r="N1101" s="295"/>
      <c r="O1101" s="295"/>
      <c r="P1101" s="295"/>
      <c r="Q1101" s="295"/>
      <c r="R1101" s="295"/>
      <c r="S1101" s="295"/>
      <c r="T1101" s="295"/>
      <c r="U1101" s="295"/>
      <c r="V1101" s="295"/>
      <c r="W1101" s="295"/>
      <c r="X1101" s="241"/>
      <c r="Y1101" s="241"/>
      <c r="Z1101" s="241"/>
      <c r="AA1101" s="241"/>
      <c r="AB1101" s="241"/>
      <c r="AC1101" s="241"/>
      <c r="AD1101" s="241"/>
      <c r="AE1101" s="241"/>
      <c r="AF1101" s="241"/>
      <c r="AG1101" s="241"/>
      <c r="AH1101" s="294"/>
      <c r="AI1101" s="294"/>
      <c r="AJ1101" s="294"/>
      <c r="AK1101" s="294"/>
      <c r="AL1101" s="294"/>
      <c r="AM1101" s="294"/>
      <c r="AN1101" s="294"/>
      <c r="AO1101" s="294"/>
      <c r="AP1101" s="294"/>
      <c r="AQ1101" s="294"/>
      <c r="AR1101" s="294"/>
      <c r="AS1101" s="241"/>
      <c r="AT1101" s="241"/>
      <c r="AU1101" s="241"/>
      <c r="AV1101" s="295"/>
      <c r="AW1101" s="295"/>
      <c r="AX1101" s="295"/>
      <c r="AY1101" s="295"/>
      <c r="AZ1101" s="295"/>
      <c r="BA1101" s="241"/>
      <c r="BB1101" s="300"/>
      <c r="BC1101" s="241"/>
      <c r="BD1101" s="241"/>
      <c r="BE1101" s="294"/>
      <c r="BF1101" s="294"/>
      <c r="BG1101" s="294"/>
      <c r="BH1101" s="293"/>
      <c r="BI1101" s="293"/>
      <c r="BJ1101" s="293"/>
      <c r="BK1101" s="293"/>
      <c r="BL1101" s="241"/>
      <c r="BM1101" s="241"/>
      <c r="BN1101" s="293"/>
      <c r="BO1101" s="293"/>
      <c r="BP1101" s="293"/>
      <c r="BQ1101" s="241"/>
      <c r="BR1101" s="241"/>
    </row>
    <row r="1102" spans="2:70" ht="11.25" customHeight="1">
      <c r="B1102" s="254"/>
      <c r="C1102" s="294"/>
      <c r="D1102" s="294"/>
      <c r="E1102" s="294"/>
      <c r="F1102" s="294"/>
      <c r="G1102" s="294"/>
      <c r="H1102" s="241"/>
      <c r="I1102" s="241"/>
      <c r="J1102" s="241"/>
      <c r="K1102" s="241"/>
      <c r="L1102" s="241"/>
      <c r="M1102" s="241"/>
      <c r="N1102" s="295"/>
      <c r="O1102" s="295"/>
      <c r="P1102" s="295"/>
      <c r="Q1102" s="295"/>
      <c r="R1102" s="295"/>
      <c r="S1102" s="295"/>
      <c r="T1102" s="295"/>
      <c r="U1102" s="295"/>
      <c r="V1102" s="295"/>
      <c r="W1102" s="295"/>
      <c r="X1102" s="241"/>
      <c r="Y1102" s="241"/>
      <c r="Z1102" s="241"/>
      <c r="AA1102" s="241"/>
      <c r="AB1102" s="241"/>
      <c r="AC1102" s="241"/>
      <c r="AD1102" s="241"/>
      <c r="AE1102" s="241"/>
      <c r="AF1102" s="241"/>
      <c r="AG1102" s="241"/>
      <c r="AH1102" s="294"/>
      <c r="AI1102" s="294"/>
      <c r="AJ1102" s="294"/>
      <c r="AK1102" s="294"/>
      <c r="AL1102" s="294"/>
      <c r="AM1102" s="294"/>
      <c r="AN1102" s="294"/>
      <c r="AO1102" s="294"/>
      <c r="AP1102" s="294"/>
      <c r="AQ1102" s="294"/>
      <c r="AR1102" s="294"/>
      <c r="AS1102" s="241"/>
      <c r="AT1102" s="241"/>
      <c r="AU1102" s="241"/>
      <c r="AV1102" s="295"/>
      <c r="AW1102" s="295"/>
      <c r="AX1102" s="295"/>
      <c r="AY1102" s="295"/>
      <c r="AZ1102" s="295"/>
      <c r="BA1102" s="241"/>
      <c r="BB1102" s="257"/>
      <c r="BC1102" s="241"/>
      <c r="BD1102" s="241"/>
      <c r="BE1102" s="299"/>
      <c r="BF1102" s="299"/>
      <c r="BG1102" s="299"/>
      <c r="BH1102" s="300"/>
      <c r="BI1102" s="300"/>
      <c r="BJ1102" s="300"/>
      <c r="BK1102" s="300"/>
      <c r="BL1102" s="241"/>
      <c r="BM1102" s="241"/>
      <c r="BN1102" s="300"/>
      <c r="BO1102" s="300"/>
      <c r="BP1102" s="300"/>
      <c r="BQ1102" s="241"/>
      <c r="BR1102" s="241"/>
    </row>
    <row r="1103" spans="2:70" ht="7.5" customHeight="1">
      <c r="B1103" s="254"/>
      <c r="C1103" s="241"/>
      <c r="D1103" s="241"/>
      <c r="E1103" s="241"/>
      <c r="F1103" s="241"/>
      <c r="G1103" s="241"/>
      <c r="H1103" s="241"/>
      <c r="I1103" s="241"/>
      <c r="J1103" s="241"/>
      <c r="K1103" s="241"/>
      <c r="L1103" s="241"/>
      <c r="M1103" s="241"/>
      <c r="N1103" s="241"/>
      <c r="O1103" s="241"/>
      <c r="P1103" s="241"/>
      <c r="Q1103" s="241"/>
      <c r="R1103" s="241"/>
      <c r="S1103" s="241"/>
      <c r="T1103" s="241"/>
      <c r="U1103" s="241"/>
      <c r="V1103" s="241"/>
      <c r="W1103" s="241"/>
      <c r="X1103" s="241"/>
      <c r="Y1103" s="241"/>
      <c r="Z1103" s="241"/>
      <c r="AA1103" s="241"/>
      <c r="AB1103" s="241"/>
      <c r="AC1103" s="241"/>
      <c r="AD1103" s="241"/>
      <c r="AE1103" s="241"/>
      <c r="AF1103" s="241"/>
      <c r="AG1103" s="241"/>
      <c r="AH1103" s="241"/>
      <c r="AI1103" s="241"/>
      <c r="AJ1103" s="241"/>
      <c r="AK1103" s="241"/>
      <c r="AL1103" s="241"/>
      <c r="AM1103" s="241"/>
      <c r="AN1103" s="241"/>
      <c r="AO1103" s="241"/>
      <c r="AP1103" s="241"/>
      <c r="AQ1103" s="241"/>
      <c r="AR1103" s="241"/>
      <c r="AS1103" s="241"/>
      <c r="AT1103" s="241"/>
      <c r="AU1103" s="241"/>
      <c r="AV1103" s="241"/>
      <c r="AW1103" s="241"/>
      <c r="AX1103" s="241"/>
      <c r="AY1103" s="241"/>
      <c r="AZ1103" s="241"/>
      <c r="BA1103" s="241"/>
      <c r="BB1103" s="241"/>
      <c r="BC1103" s="241"/>
      <c r="BD1103" s="241"/>
      <c r="BE1103" s="241"/>
      <c r="BF1103" s="241"/>
      <c r="BG1103" s="241"/>
      <c r="BH1103" s="241"/>
      <c r="BI1103" s="241"/>
      <c r="BJ1103" s="241"/>
      <c r="BK1103" s="241"/>
      <c r="BL1103" s="241"/>
      <c r="BM1103" s="241"/>
      <c r="BN1103" s="241"/>
      <c r="BO1103" s="241"/>
      <c r="BP1103" s="241"/>
      <c r="BQ1103" s="241"/>
      <c r="BR1103" s="241"/>
    </row>
    <row r="1104" spans="2:70" ht="1.5" customHeight="1">
      <c r="B1104" s="254"/>
      <c r="C1104" s="294"/>
      <c r="D1104" s="294"/>
      <c r="E1104" s="294"/>
      <c r="F1104" s="294"/>
      <c r="G1104" s="294"/>
      <c r="H1104" s="294"/>
      <c r="I1104" s="294"/>
      <c r="J1104" s="294"/>
      <c r="K1104" s="241"/>
      <c r="L1104" s="241"/>
      <c r="M1104" s="241"/>
      <c r="N1104" s="241"/>
      <c r="O1104" s="241"/>
      <c r="P1104" s="295"/>
      <c r="Q1104" s="295"/>
      <c r="R1104" s="295"/>
      <c r="S1104" s="295"/>
      <c r="T1104" s="241"/>
      <c r="U1104" s="295"/>
      <c r="V1104" s="295"/>
      <c r="W1104" s="295"/>
      <c r="X1104" s="241"/>
      <c r="Y1104" s="241"/>
      <c r="Z1104" s="241"/>
      <c r="AA1104" s="241"/>
      <c r="AB1104" s="241"/>
      <c r="AC1104" s="241"/>
      <c r="AD1104" s="241"/>
      <c r="AE1104" s="241"/>
      <c r="AF1104" s="241"/>
      <c r="AG1104" s="241"/>
      <c r="AH1104" s="294"/>
      <c r="AI1104" s="294"/>
      <c r="AJ1104" s="294"/>
      <c r="AK1104" s="294"/>
      <c r="AL1104" s="294"/>
      <c r="AM1104" s="294"/>
      <c r="AN1104" s="294"/>
      <c r="AO1104" s="294"/>
      <c r="AP1104" s="294"/>
      <c r="AQ1104" s="294"/>
      <c r="AR1104" s="294"/>
      <c r="AS1104" s="241"/>
      <c r="AT1104" s="241"/>
      <c r="AU1104" s="241"/>
      <c r="AV1104" s="295"/>
      <c r="AW1104" s="295"/>
      <c r="AX1104" s="295"/>
      <c r="AY1104" s="295"/>
      <c r="AZ1104" s="295"/>
      <c r="BA1104" s="241"/>
      <c r="BB1104" s="300"/>
      <c r="BC1104" s="241"/>
      <c r="BD1104" s="241"/>
      <c r="BE1104" s="299"/>
      <c r="BF1104" s="299"/>
      <c r="BG1104" s="299"/>
      <c r="BH1104" s="300"/>
      <c r="BI1104" s="300"/>
      <c r="BJ1104" s="300"/>
      <c r="BK1104" s="300"/>
      <c r="BL1104" s="241"/>
      <c r="BM1104" s="241"/>
      <c r="BN1104" s="241"/>
      <c r="BO1104" s="241"/>
      <c r="BP1104" s="241"/>
      <c r="BQ1104" s="241"/>
      <c r="BR1104" s="241"/>
    </row>
    <row r="1105" spans="2:70" ht="9" customHeight="1">
      <c r="B1105" s="254"/>
      <c r="C1105" s="294"/>
      <c r="D1105" s="294"/>
      <c r="E1105" s="294"/>
      <c r="F1105" s="294"/>
      <c r="G1105" s="294"/>
      <c r="H1105" s="294"/>
      <c r="I1105" s="294"/>
      <c r="J1105" s="294"/>
      <c r="K1105" s="241"/>
      <c r="L1105" s="241"/>
      <c r="M1105" s="241"/>
      <c r="N1105" s="241"/>
      <c r="O1105" s="241"/>
      <c r="P1105" s="295"/>
      <c r="Q1105" s="295"/>
      <c r="R1105" s="295"/>
      <c r="S1105" s="295"/>
      <c r="T1105" s="241"/>
      <c r="U1105" s="295"/>
      <c r="V1105" s="295"/>
      <c r="W1105" s="295"/>
      <c r="X1105" s="241"/>
      <c r="Y1105" s="241"/>
      <c r="Z1105" s="241"/>
      <c r="AA1105" s="241"/>
      <c r="AB1105" s="241"/>
      <c r="AC1105" s="241"/>
      <c r="AD1105" s="241"/>
      <c r="AE1105" s="241"/>
      <c r="AF1105" s="241"/>
      <c r="AG1105" s="241"/>
      <c r="AH1105" s="294"/>
      <c r="AI1105" s="294"/>
      <c r="AJ1105" s="294"/>
      <c r="AK1105" s="294"/>
      <c r="AL1105" s="294"/>
      <c r="AM1105" s="294"/>
      <c r="AN1105" s="294"/>
      <c r="AO1105" s="294"/>
      <c r="AP1105" s="294"/>
      <c r="AQ1105" s="294"/>
      <c r="AR1105" s="294"/>
      <c r="AS1105" s="241"/>
      <c r="AT1105" s="241"/>
      <c r="AU1105" s="241"/>
      <c r="AV1105" s="295"/>
      <c r="AW1105" s="295"/>
      <c r="AX1105" s="295"/>
      <c r="AY1105" s="295"/>
      <c r="AZ1105" s="295"/>
      <c r="BA1105" s="241"/>
      <c r="BB1105" s="300"/>
      <c r="BC1105" s="241"/>
      <c r="BD1105" s="241"/>
      <c r="BE1105" s="299"/>
      <c r="BF1105" s="299"/>
      <c r="BG1105" s="299"/>
      <c r="BH1105" s="300"/>
      <c r="BI1105" s="300"/>
      <c r="BJ1105" s="300"/>
      <c r="BK1105" s="300"/>
      <c r="BL1105" s="241"/>
      <c r="BM1105" s="241"/>
      <c r="BN1105" s="241"/>
      <c r="BO1105" s="241"/>
      <c r="BP1105" s="241"/>
      <c r="BQ1105" s="241"/>
      <c r="BR1105" s="241"/>
    </row>
    <row r="1106" spans="2:70" ht="0.75" customHeight="1">
      <c r="B1106" s="254"/>
      <c r="C1106" s="294"/>
      <c r="D1106" s="294"/>
      <c r="E1106" s="294"/>
      <c r="F1106" s="294"/>
      <c r="G1106" s="294"/>
      <c r="H1106" s="294"/>
      <c r="I1106" s="294"/>
      <c r="J1106" s="294"/>
      <c r="K1106" s="241"/>
      <c r="L1106" s="241"/>
      <c r="M1106" s="241"/>
      <c r="N1106" s="241"/>
      <c r="O1106" s="241"/>
      <c r="P1106" s="295"/>
      <c r="Q1106" s="295"/>
      <c r="R1106" s="295"/>
      <c r="S1106" s="295"/>
      <c r="T1106" s="241"/>
      <c r="U1106" s="295"/>
      <c r="V1106" s="295"/>
      <c r="W1106" s="295"/>
      <c r="X1106" s="241"/>
      <c r="Y1106" s="241"/>
      <c r="Z1106" s="241"/>
      <c r="AA1106" s="241"/>
      <c r="AB1106" s="241"/>
      <c r="AC1106" s="241"/>
      <c r="AD1106" s="241"/>
      <c r="AE1106" s="241"/>
      <c r="AF1106" s="241"/>
      <c r="AG1106" s="241"/>
      <c r="AH1106" s="294"/>
      <c r="AI1106" s="294"/>
      <c r="AJ1106" s="294"/>
      <c r="AK1106" s="294"/>
      <c r="AL1106" s="294"/>
      <c r="AM1106" s="294"/>
      <c r="AN1106" s="294"/>
      <c r="AO1106" s="294"/>
      <c r="AP1106" s="294"/>
      <c r="AQ1106" s="294"/>
      <c r="AR1106" s="294"/>
      <c r="AS1106" s="241"/>
      <c r="AT1106" s="241"/>
      <c r="AU1106" s="241"/>
      <c r="AV1106" s="295"/>
      <c r="AW1106" s="295"/>
      <c r="AX1106" s="295"/>
      <c r="AY1106" s="295"/>
      <c r="AZ1106" s="295"/>
      <c r="BA1106" s="241"/>
      <c r="BB1106" s="300"/>
      <c r="BC1106" s="241"/>
      <c r="BD1106" s="241"/>
      <c r="BE1106" s="299"/>
      <c r="BF1106" s="299"/>
      <c r="BG1106" s="299"/>
      <c r="BH1106" s="241"/>
      <c r="BI1106" s="241"/>
      <c r="BJ1106" s="241"/>
      <c r="BK1106" s="241"/>
      <c r="BL1106" s="241"/>
      <c r="BM1106" s="241"/>
      <c r="BN1106" s="241"/>
      <c r="BO1106" s="241"/>
      <c r="BP1106" s="241"/>
      <c r="BQ1106" s="241"/>
      <c r="BR1106" s="241"/>
    </row>
    <row r="1107" spans="2:70" ht="11.25" customHeight="1">
      <c r="B1107" s="254"/>
      <c r="C1107" s="294"/>
      <c r="D1107" s="294"/>
      <c r="E1107" s="294"/>
      <c r="F1107" s="294"/>
      <c r="G1107" s="294"/>
      <c r="H1107" s="294"/>
      <c r="I1107" s="294"/>
      <c r="J1107" s="294"/>
      <c r="K1107" s="241"/>
      <c r="L1107" s="241"/>
      <c r="M1107" s="241"/>
      <c r="N1107" s="295"/>
      <c r="O1107" s="295"/>
      <c r="P1107" s="295"/>
      <c r="Q1107" s="295"/>
      <c r="R1107" s="295"/>
      <c r="S1107" s="295"/>
      <c r="T1107" s="295"/>
      <c r="U1107" s="295"/>
      <c r="V1107" s="295"/>
      <c r="W1107" s="295"/>
      <c r="X1107" s="241"/>
      <c r="Y1107" s="241"/>
      <c r="Z1107" s="241"/>
      <c r="AA1107" s="241"/>
      <c r="AB1107" s="241"/>
      <c r="AC1107" s="241"/>
      <c r="AD1107" s="241"/>
      <c r="AE1107" s="241"/>
      <c r="AF1107" s="241"/>
      <c r="AG1107" s="241"/>
      <c r="AH1107" s="294"/>
      <c r="AI1107" s="294"/>
      <c r="AJ1107" s="294"/>
      <c r="AK1107" s="294"/>
      <c r="AL1107" s="294"/>
      <c r="AM1107" s="294"/>
      <c r="AN1107" s="294"/>
      <c r="AO1107" s="294"/>
      <c r="AP1107" s="294"/>
      <c r="AQ1107" s="294"/>
      <c r="AR1107" s="294"/>
      <c r="AS1107" s="241"/>
      <c r="AT1107" s="241"/>
      <c r="AU1107" s="241"/>
      <c r="AV1107" s="295"/>
      <c r="AW1107" s="295"/>
      <c r="AX1107" s="295"/>
      <c r="AY1107" s="295"/>
      <c r="AZ1107" s="295"/>
      <c r="BA1107" s="241"/>
      <c r="BB1107" s="257"/>
      <c r="BC1107" s="241"/>
      <c r="BD1107" s="241"/>
      <c r="BE1107" s="299"/>
      <c r="BF1107" s="299"/>
      <c r="BG1107" s="299"/>
      <c r="BH1107" s="300"/>
      <c r="BI1107" s="300"/>
      <c r="BJ1107" s="300"/>
      <c r="BK1107" s="300"/>
      <c r="BL1107" s="241"/>
      <c r="BM1107" s="241"/>
      <c r="BN1107" s="241"/>
      <c r="BO1107" s="241"/>
      <c r="BP1107" s="241"/>
      <c r="BQ1107" s="241"/>
      <c r="BR1107" s="241"/>
    </row>
    <row r="1108" spans="2:70" ht="9" customHeight="1">
      <c r="B1108" s="254"/>
      <c r="C1108" s="241"/>
      <c r="D1108" s="241"/>
      <c r="E1108" s="241"/>
      <c r="F1108" s="241"/>
      <c r="G1108" s="241"/>
      <c r="H1108" s="241"/>
      <c r="I1108" s="241"/>
      <c r="J1108" s="241"/>
      <c r="K1108" s="241"/>
      <c r="L1108" s="241"/>
      <c r="M1108" s="241"/>
      <c r="N1108" s="241"/>
      <c r="O1108" s="241"/>
      <c r="P1108" s="241"/>
      <c r="Q1108" s="241"/>
      <c r="R1108" s="241"/>
      <c r="S1108" s="241"/>
      <c r="T1108" s="241"/>
      <c r="U1108" s="241"/>
      <c r="V1108" s="241"/>
      <c r="W1108" s="241"/>
      <c r="X1108" s="241"/>
      <c r="Y1108" s="241"/>
      <c r="Z1108" s="241"/>
      <c r="AA1108" s="241"/>
      <c r="AB1108" s="241"/>
      <c r="AC1108" s="241"/>
      <c r="AD1108" s="241"/>
      <c r="AE1108" s="241"/>
      <c r="AF1108" s="241"/>
      <c r="AG1108" s="241"/>
      <c r="AH1108" s="241"/>
      <c r="AI1108" s="241"/>
      <c r="AJ1108" s="241"/>
      <c r="AK1108" s="241"/>
      <c r="AL1108" s="241"/>
      <c r="AM1108" s="241"/>
      <c r="AN1108" s="241"/>
      <c r="AO1108" s="241"/>
      <c r="AP1108" s="241"/>
      <c r="AQ1108" s="241"/>
      <c r="AR1108" s="241"/>
      <c r="AS1108" s="241"/>
      <c r="AT1108" s="241"/>
      <c r="AU1108" s="241"/>
      <c r="AV1108" s="241"/>
      <c r="AW1108" s="241"/>
      <c r="AX1108" s="241"/>
      <c r="AY1108" s="241"/>
      <c r="AZ1108" s="241"/>
      <c r="BA1108" s="241"/>
      <c r="BB1108" s="241"/>
      <c r="BC1108" s="241"/>
      <c r="BD1108" s="241"/>
      <c r="BE1108" s="241"/>
      <c r="BF1108" s="241"/>
      <c r="BG1108" s="241"/>
      <c r="BH1108" s="241"/>
      <c r="BI1108" s="241"/>
      <c r="BJ1108" s="241"/>
      <c r="BK1108" s="241"/>
      <c r="BL1108" s="241"/>
      <c r="BM1108" s="241"/>
      <c r="BN1108" s="241"/>
      <c r="BO1108" s="241"/>
      <c r="BP1108" s="241"/>
      <c r="BQ1108" s="241"/>
      <c r="BR1108" s="241"/>
    </row>
    <row r="1109" spans="2:70" ht="0.75" customHeight="1">
      <c r="B1109" s="254"/>
      <c r="C1109" s="241"/>
      <c r="D1109" s="241"/>
      <c r="E1109" s="241"/>
      <c r="F1109" s="241"/>
      <c r="G1109" s="241"/>
      <c r="H1109" s="241"/>
      <c r="I1109" s="241"/>
      <c r="J1109" s="241"/>
      <c r="K1109" s="241"/>
      <c r="L1109" s="241"/>
      <c r="M1109" s="241"/>
      <c r="N1109" s="241"/>
      <c r="O1109" s="241"/>
      <c r="P1109" s="241"/>
      <c r="Q1109" s="241"/>
      <c r="R1109" s="241"/>
      <c r="S1109" s="241"/>
      <c r="T1109" s="241"/>
      <c r="U1109" s="241"/>
      <c r="V1109" s="241"/>
      <c r="W1109" s="241"/>
      <c r="X1109" s="241"/>
      <c r="Y1109" s="241"/>
      <c r="Z1109" s="241"/>
      <c r="AA1109" s="241"/>
      <c r="AB1109" s="241"/>
      <c r="AC1109" s="241"/>
      <c r="AD1109" s="241"/>
      <c r="AE1109" s="241"/>
      <c r="AF1109" s="241"/>
      <c r="AG1109" s="241"/>
      <c r="AH1109" s="241"/>
      <c r="AI1109" s="241"/>
      <c r="AJ1109" s="241"/>
      <c r="AK1109" s="241"/>
      <c r="AL1109" s="241"/>
      <c r="AM1109" s="241"/>
      <c r="AN1109" s="241"/>
      <c r="AO1109" s="241"/>
      <c r="AP1109" s="241"/>
      <c r="AQ1109" s="241"/>
      <c r="AR1109" s="241"/>
      <c r="AS1109" s="241"/>
      <c r="AT1109" s="241"/>
      <c r="AU1109" s="241"/>
      <c r="AV1109" s="241"/>
      <c r="AW1109" s="241"/>
      <c r="AX1109" s="241"/>
      <c r="AY1109" s="241"/>
      <c r="AZ1109" s="241"/>
      <c r="BA1109" s="241"/>
      <c r="BB1109" s="241"/>
      <c r="BC1109" s="241"/>
      <c r="BD1109" s="241"/>
      <c r="BE1109" s="299"/>
      <c r="BF1109" s="299"/>
      <c r="BG1109" s="299"/>
      <c r="BH1109" s="300"/>
      <c r="BI1109" s="300"/>
      <c r="BJ1109" s="300"/>
      <c r="BK1109" s="300"/>
      <c r="BL1109" s="241"/>
      <c r="BM1109" s="241"/>
      <c r="BN1109" s="300"/>
      <c r="BO1109" s="300"/>
      <c r="BP1109" s="300"/>
      <c r="BQ1109" s="241"/>
      <c r="BR1109" s="241"/>
    </row>
    <row r="1110" spans="2:70">
      <c r="B1110" s="254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41"/>
      <c r="M1110" s="241"/>
      <c r="N1110" s="241"/>
      <c r="O1110" s="241"/>
      <c r="P1110" s="241"/>
      <c r="Q1110" s="241"/>
      <c r="R1110" s="241"/>
      <c r="S1110" s="241"/>
      <c r="T1110" s="241"/>
      <c r="U1110" s="241"/>
      <c r="V1110" s="241"/>
      <c r="W1110" s="241"/>
      <c r="X1110" s="241"/>
      <c r="Y1110" s="241"/>
      <c r="Z1110" s="241"/>
      <c r="AA1110" s="241"/>
      <c r="AB1110" s="241"/>
      <c r="AC1110" s="241"/>
      <c r="AD1110" s="241"/>
      <c r="AE1110" s="241"/>
      <c r="AF1110" s="241"/>
      <c r="AG1110" s="241"/>
      <c r="AH1110" s="241"/>
      <c r="AI1110" s="241"/>
      <c r="AJ1110" s="241"/>
      <c r="AK1110" s="241"/>
      <c r="AL1110" s="241"/>
      <c r="AM1110" s="241"/>
      <c r="AN1110" s="241"/>
      <c r="AO1110" s="241"/>
      <c r="AP1110" s="241"/>
      <c r="AQ1110" s="241"/>
      <c r="AR1110" s="241"/>
      <c r="AS1110" s="241"/>
      <c r="AT1110" s="241"/>
      <c r="AU1110" s="241"/>
      <c r="AV1110" s="241"/>
      <c r="AW1110" s="241"/>
      <c r="AX1110" s="241"/>
      <c r="AY1110" s="241"/>
      <c r="AZ1110" s="241"/>
      <c r="BA1110" s="241"/>
      <c r="BB1110" s="241"/>
      <c r="BC1110" s="241"/>
      <c r="BD1110" s="241"/>
      <c r="BE1110" s="299"/>
      <c r="BF1110" s="299"/>
      <c r="BG1110" s="299"/>
      <c r="BH1110" s="300"/>
      <c r="BI1110" s="300"/>
      <c r="BJ1110" s="300"/>
      <c r="BK1110" s="300"/>
      <c r="BL1110" s="241"/>
      <c r="BM1110" s="241"/>
      <c r="BN1110" s="300"/>
      <c r="BO1110" s="300"/>
      <c r="BP1110" s="300"/>
      <c r="BQ1110" s="241"/>
      <c r="BR1110" s="241"/>
    </row>
    <row r="1111" spans="2:70" ht="10.5" customHeight="1">
      <c r="B1111" s="254"/>
      <c r="C1111" s="292"/>
      <c r="D1111" s="292"/>
      <c r="E1111" s="292"/>
      <c r="F1111" s="292"/>
      <c r="G1111" s="292"/>
      <c r="H1111" s="295"/>
      <c r="I1111" s="295"/>
      <c r="J1111" s="295"/>
      <c r="K1111" s="295"/>
      <c r="L1111" s="295"/>
      <c r="M1111" s="241"/>
      <c r="N1111" s="295"/>
      <c r="O1111" s="295"/>
      <c r="P1111" s="295"/>
      <c r="Q1111" s="295"/>
      <c r="R1111" s="295"/>
      <c r="S1111" s="295"/>
      <c r="T1111" s="295"/>
      <c r="U1111" s="301"/>
      <c r="V1111" s="301"/>
      <c r="W1111" s="301"/>
      <c r="X1111" s="241"/>
      <c r="Y1111" s="241"/>
      <c r="Z1111" s="295"/>
      <c r="AA1111" s="295"/>
      <c r="AB1111" s="295"/>
      <c r="AC1111" s="295"/>
      <c r="AD1111" s="301"/>
      <c r="AE1111" s="301"/>
      <c r="AF1111" s="241"/>
      <c r="AG1111" s="241"/>
      <c r="AH1111" s="292"/>
      <c r="AI1111" s="292"/>
      <c r="AJ1111" s="292"/>
      <c r="AK1111" s="292"/>
      <c r="AL1111" s="292"/>
      <c r="AM1111" s="292"/>
      <c r="AN1111" s="241"/>
      <c r="AO1111" s="295"/>
      <c r="AP1111" s="295"/>
      <c r="AQ1111" s="295"/>
      <c r="AR1111" s="295"/>
      <c r="AS1111" s="295"/>
      <c r="AT1111" s="295"/>
      <c r="AU1111" s="241"/>
      <c r="AV1111" s="295"/>
      <c r="AW1111" s="295"/>
      <c r="AX1111" s="295"/>
      <c r="AY1111" s="295"/>
      <c r="AZ1111" s="295"/>
      <c r="BA1111" s="241"/>
      <c r="BB1111" s="301"/>
      <c r="BC1111" s="301"/>
      <c r="BD1111" s="241"/>
      <c r="BE1111" s="294"/>
      <c r="BF1111" s="294"/>
      <c r="BG1111" s="241"/>
      <c r="BH1111" s="241"/>
      <c r="BI1111" s="293"/>
      <c r="BJ1111" s="293"/>
      <c r="BK1111" s="241"/>
      <c r="BL1111" s="273"/>
      <c r="BM1111" s="273"/>
      <c r="BN1111" s="273"/>
      <c r="BO1111" s="273"/>
      <c r="BP1111" s="273"/>
      <c r="BQ1111" s="241"/>
      <c r="BR1111" s="241"/>
    </row>
    <row r="1112" spans="2:70" ht="7.5" customHeight="1">
      <c r="B1112" s="254"/>
      <c r="C1112" s="241"/>
      <c r="D1112" s="241"/>
      <c r="E1112" s="241"/>
      <c r="F1112" s="241"/>
      <c r="G1112" s="241"/>
      <c r="H1112" s="241"/>
      <c r="I1112" s="241"/>
      <c r="J1112" s="241"/>
      <c r="K1112" s="241"/>
      <c r="L1112" s="241"/>
      <c r="M1112" s="241"/>
      <c r="N1112" s="241"/>
      <c r="O1112" s="241"/>
      <c r="P1112" s="241"/>
      <c r="Q1112" s="241"/>
      <c r="R1112" s="241"/>
      <c r="S1112" s="241"/>
      <c r="T1112" s="241"/>
      <c r="U1112" s="241"/>
      <c r="V1112" s="241"/>
      <c r="W1112" s="241"/>
      <c r="X1112" s="241"/>
      <c r="Y1112" s="241"/>
      <c r="Z1112" s="241"/>
      <c r="AA1112" s="241"/>
      <c r="AB1112" s="241"/>
      <c r="AC1112" s="241"/>
      <c r="AD1112" s="241"/>
      <c r="AE1112" s="241"/>
      <c r="AF1112" s="241"/>
      <c r="AG1112" s="241"/>
      <c r="AH1112" s="241"/>
      <c r="AI1112" s="241"/>
      <c r="AJ1112" s="241"/>
      <c r="AK1112" s="241"/>
      <c r="AL1112" s="241"/>
      <c r="AM1112" s="241"/>
      <c r="AN1112" s="241"/>
      <c r="AO1112" s="241"/>
      <c r="AP1112" s="241"/>
      <c r="AQ1112" s="241"/>
      <c r="AR1112" s="241"/>
      <c r="AS1112" s="241"/>
      <c r="AT1112" s="241"/>
      <c r="AU1112" s="241"/>
      <c r="AV1112" s="241"/>
      <c r="AW1112" s="241"/>
      <c r="AX1112" s="241"/>
      <c r="AY1112" s="241"/>
      <c r="AZ1112" s="241"/>
      <c r="BA1112" s="241"/>
      <c r="BB1112" s="241"/>
      <c r="BC1112" s="241"/>
      <c r="BD1112" s="241"/>
      <c r="BE1112" s="241"/>
      <c r="BF1112" s="241"/>
      <c r="BG1112" s="241"/>
      <c r="BH1112" s="241"/>
      <c r="BI1112" s="241"/>
      <c r="BJ1112" s="241"/>
      <c r="BK1112" s="241"/>
      <c r="BL1112" s="241"/>
      <c r="BM1112" s="241"/>
      <c r="BN1112" s="241"/>
      <c r="BO1112" s="241"/>
      <c r="BP1112" s="241"/>
      <c r="BQ1112" s="241"/>
      <c r="BR1112" s="241"/>
    </row>
    <row r="1113" spans="2:70" ht="12" customHeight="1">
      <c r="B1113" s="296"/>
      <c r="C1113" s="296"/>
      <c r="D1113" s="296"/>
      <c r="E1113" s="296"/>
      <c r="F1113" s="296"/>
      <c r="G1113" s="296"/>
      <c r="H1113" s="296"/>
      <c r="I1113" s="296"/>
      <c r="J1113" s="296"/>
      <c r="K1113" s="296"/>
      <c r="L1113" s="296"/>
      <c r="M1113" s="296"/>
      <c r="N1113" s="296"/>
      <c r="O1113" s="296"/>
      <c r="P1113" s="296"/>
      <c r="Q1113" s="296"/>
      <c r="R1113" s="296"/>
      <c r="S1113" s="296"/>
      <c r="T1113" s="296"/>
      <c r="U1113" s="296"/>
      <c r="V1113" s="296"/>
      <c r="W1113" s="296"/>
      <c r="X1113" s="296"/>
      <c r="Y1113" s="296"/>
      <c r="Z1113" s="296"/>
      <c r="AA1113" s="296"/>
      <c r="AB1113" s="296"/>
      <c r="AC1113" s="296"/>
      <c r="AD1113" s="296"/>
      <c r="AE1113" s="296"/>
      <c r="AF1113" s="296"/>
      <c r="AG1113" s="296"/>
      <c r="AH1113" s="296"/>
      <c r="AI1113" s="296"/>
      <c r="AJ1113" s="296"/>
      <c r="AK1113" s="241"/>
      <c r="AL1113" s="296"/>
      <c r="AM1113" s="296"/>
      <c r="AN1113" s="296"/>
      <c r="AO1113" s="296"/>
      <c r="AP1113" s="296"/>
      <c r="AQ1113" s="296"/>
      <c r="AR1113" s="296"/>
      <c r="AS1113" s="296"/>
      <c r="AT1113" s="296"/>
      <c r="AU1113" s="296"/>
      <c r="AV1113" s="296"/>
      <c r="AW1113" s="296"/>
      <c r="AX1113" s="296"/>
      <c r="AY1113" s="296"/>
      <c r="AZ1113" s="296"/>
      <c r="BA1113" s="296"/>
      <c r="BB1113" s="296"/>
      <c r="BC1113" s="296"/>
      <c r="BD1113" s="296"/>
      <c r="BE1113" s="296"/>
      <c r="BF1113" s="296"/>
      <c r="BG1113" s="296"/>
      <c r="BH1113" s="296"/>
      <c r="BI1113" s="296"/>
      <c r="BJ1113" s="296"/>
      <c r="BK1113" s="296"/>
      <c r="BL1113" s="296"/>
      <c r="BM1113" s="296"/>
      <c r="BN1113" s="296"/>
      <c r="BO1113" s="296"/>
      <c r="BP1113" s="296"/>
      <c r="BQ1113" s="296"/>
      <c r="BR1113" s="241"/>
    </row>
    <row r="1114" spans="2:70" ht="0.75" customHeight="1">
      <c r="B1114" s="296"/>
      <c r="C1114" s="296"/>
      <c r="D1114" s="296"/>
      <c r="E1114" s="296"/>
      <c r="F1114" s="296"/>
      <c r="G1114" s="296"/>
      <c r="H1114" s="296"/>
      <c r="I1114" s="296"/>
      <c r="J1114" s="296"/>
      <c r="K1114" s="296"/>
      <c r="L1114" s="296"/>
      <c r="M1114" s="296"/>
      <c r="N1114" s="296"/>
      <c r="O1114" s="296"/>
      <c r="P1114" s="296"/>
      <c r="Q1114" s="296"/>
      <c r="R1114" s="296"/>
      <c r="S1114" s="296"/>
      <c r="T1114" s="296"/>
      <c r="U1114" s="296"/>
      <c r="V1114" s="296"/>
      <c r="W1114" s="296"/>
      <c r="X1114" s="296"/>
      <c r="Y1114" s="296"/>
      <c r="Z1114" s="296"/>
      <c r="AA1114" s="296"/>
      <c r="AB1114" s="296"/>
      <c r="AC1114" s="296"/>
      <c r="AD1114" s="296"/>
      <c r="AE1114" s="296"/>
      <c r="AF1114" s="296"/>
      <c r="AG1114" s="296"/>
      <c r="AH1114" s="296"/>
      <c r="AI1114" s="296"/>
      <c r="AJ1114" s="296"/>
      <c r="AK1114" s="241"/>
      <c r="AL1114" s="296"/>
      <c r="AM1114" s="296"/>
      <c r="AN1114" s="296"/>
      <c r="AO1114" s="296"/>
      <c r="AP1114" s="296"/>
      <c r="AQ1114" s="296"/>
      <c r="AR1114" s="296"/>
      <c r="AS1114" s="296"/>
      <c r="AT1114" s="296"/>
      <c r="AU1114" s="296"/>
      <c r="AV1114" s="296"/>
      <c r="AW1114" s="296"/>
      <c r="AX1114" s="296"/>
      <c r="AY1114" s="296"/>
      <c r="AZ1114" s="296"/>
      <c r="BA1114" s="296"/>
      <c r="BB1114" s="296"/>
      <c r="BC1114" s="296"/>
      <c r="BD1114" s="296"/>
      <c r="BE1114" s="296"/>
      <c r="BF1114" s="296"/>
      <c r="BG1114" s="296"/>
      <c r="BH1114" s="296"/>
      <c r="BI1114" s="296"/>
      <c r="BJ1114" s="296"/>
      <c r="BK1114" s="296"/>
      <c r="BL1114" s="296"/>
      <c r="BM1114" s="296"/>
      <c r="BN1114" s="296"/>
      <c r="BO1114" s="296"/>
      <c r="BP1114" s="296"/>
      <c r="BQ1114" s="296"/>
      <c r="BR1114" s="241"/>
    </row>
    <row r="1115" spans="2:70" ht="10.5" customHeight="1">
      <c r="B1115" s="254"/>
      <c r="C1115" s="241"/>
      <c r="D1115" s="241"/>
      <c r="E1115" s="241"/>
      <c r="F1115" s="241"/>
      <c r="G1115" s="297"/>
      <c r="H1115" s="297"/>
      <c r="I1115" s="297"/>
      <c r="J1115" s="297"/>
      <c r="K1115" s="297"/>
      <c r="L1115" s="297"/>
      <c r="M1115" s="241"/>
      <c r="N1115" s="297"/>
      <c r="O1115" s="297"/>
      <c r="P1115" s="298"/>
      <c r="Q1115" s="298"/>
      <c r="R1115" s="298"/>
      <c r="S1115" s="298"/>
      <c r="T1115" s="241"/>
      <c r="U1115" s="297"/>
      <c r="V1115" s="297"/>
      <c r="W1115" s="297"/>
      <c r="X1115" s="297"/>
      <c r="Y1115" s="297"/>
      <c r="Z1115" s="297"/>
      <c r="AA1115" s="297"/>
      <c r="AB1115" s="297"/>
      <c r="AC1115" s="241"/>
      <c r="AD1115" s="297"/>
      <c r="AE1115" s="297"/>
      <c r="AF1115" s="297"/>
      <c r="AG1115" s="297"/>
      <c r="AH1115" s="297"/>
      <c r="AI1115" s="297"/>
      <c r="AJ1115" s="241"/>
      <c r="AK1115" s="241"/>
      <c r="AL1115" s="241"/>
      <c r="AM1115" s="241"/>
      <c r="AN1115" s="241"/>
      <c r="AO1115" s="297"/>
      <c r="AP1115" s="297"/>
      <c r="AQ1115" s="297"/>
      <c r="AR1115" s="297"/>
      <c r="AS1115" s="241"/>
      <c r="AT1115" s="241"/>
      <c r="AU1115" s="298"/>
      <c r="AV1115" s="298"/>
      <c r="AW1115" s="298"/>
      <c r="AX1115" s="298"/>
      <c r="AY1115" s="298"/>
      <c r="AZ1115" s="241"/>
      <c r="BA1115" s="241"/>
      <c r="BB1115" s="241"/>
      <c r="BC1115" s="241"/>
      <c r="BD1115" s="241"/>
      <c r="BE1115" s="297"/>
      <c r="BF1115" s="297"/>
      <c r="BG1115" s="297"/>
      <c r="BH1115" s="297"/>
      <c r="BI1115" s="297"/>
      <c r="BJ1115" s="297"/>
      <c r="BK1115" s="297"/>
      <c r="BL1115" s="297"/>
      <c r="BM1115" s="297"/>
      <c r="BN1115" s="297"/>
      <c r="BO1115" s="297"/>
      <c r="BP1115" s="297"/>
      <c r="BQ1115" s="297"/>
      <c r="BR1115" s="241"/>
    </row>
    <row r="1116" spans="2:70" ht="7.5" customHeight="1">
      <c r="B1116" s="254"/>
      <c r="C1116" s="241"/>
      <c r="D1116" s="241"/>
      <c r="E1116" s="241"/>
      <c r="F1116" s="241"/>
      <c r="G1116" s="241"/>
      <c r="H1116" s="241"/>
      <c r="I1116" s="241"/>
      <c r="J1116" s="241"/>
      <c r="K1116" s="241"/>
      <c r="L1116" s="241"/>
      <c r="M1116" s="241"/>
      <c r="N1116" s="241"/>
      <c r="O1116" s="241"/>
      <c r="P1116" s="241"/>
      <c r="Q1116" s="241"/>
      <c r="R1116" s="241"/>
      <c r="S1116" s="241"/>
      <c r="T1116" s="241"/>
      <c r="U1116" s="241"/>
      <c r="V1116" s="241"/>
      <c r="W1116" s="241"/>
      <c r="X1116" s="241"/>
      <c r="Y1116" s="241"/>
      <c r="Z1116" s="241"/>
      <c r="AA1116" s="241"/>
      <c r="AB1116" s="241"/>
      <c r="AC1116" s="241"/>
      <c r="AD1116" s="241"/>
      <c r="AE1116" s="241"/>
      <c r="AF1116" s="241"/>
      <c r="AG1116" s="241"/>
      <c r="AH1116" s="241"/>
      <c r="AI1116" s="241"/>
      <c r="AJ1116" s="241"/>
      <c r="AK1116" s="241"/>
      <c r="AL1116" s="241"/>
      <c r="AM1116" s="241"/>
      <c r="AN1116" s="241"/>
      <c r="AO1116" s="241"/>
      <c r="AP1116" s="241"/>
      <c r="AQ1116" s="241"/>
      <c r="AR1116" s="241"/>
      <c r="AS1116" s="241"/>
      <c r="AT1116" s="241"/>
      <c r="AU1116" s="241"/>
      <c r="AV1116" s="241"/>
      <c r="AW1116" s="241"/>
      <c r="AX1116" s="241"/>
      <c r="AY1116" s="241"/>
      <c r="AZ1116" s="241"/>
      <c r="BA1116" s="241"/>
      <c r="BB1116" s="241"/>
      <c r="BC1116" s="241"/>
      <c r="BD1116" s="241"/>
      <c r="BE1116" s="241"/>
      <c r="BF1116" s="241"/>
      <c r="BG1116" s="241"/>
      <c r="BH1116" s="241"/>
      <c r="BI1116" s="241"/>
      <c r="BJ1116" s="241"/>
      <c r="BK1116" s="241"/>
      <c r="BL1116" s="241"/>
      <c r="BM1116" s="241"/>
      <c r="BN1116" s="241"/>
      <c r="BO1116" s="241"/>
      <c r="BP1116" s="241"/>
      <c r="BQ1116" s="241"/>
      <c r="BR1116" s="241"/>
    </row>
    <row r="1117" spans="2:70" ht="0.75" customHeight="1">
      <c r="B1117" s="254"/>
      <c r="C1117" s="241"/>
      <c r="D1117" s="241"/>
      <c r="E1117" s="241"/>
      <c r="F1117" s="273"/>
      <c r="G1117" s="273"/>
      <c r="H1117" s="273"/>
      <c r="I1117" s="273"/>
      <c r="J1117" s="241"/>
      <c r="K1117" s="273"/>
      <c r="L1117" s="273"/>
      <c r="M1117" s="273"/>
      <c r="N1117" s="273"/>
      <c r="O1117" s="273"/>
      <c r="P1117" s="241"/>
      <c r="Q1117" s="241"/>
      <c r="R1117" s="273"/>
      <c r="S1117" s="273"/>
      <c r="T1117" s="273"/>
      <c r="U1117" s="273"/>
      <c r="V1117" s="273"/>
      <c r="W1117" s="273"/>
      <c r="X1117" s="273"/>
      <c r="Y1117" s="273"/>
      <c r="Z1117" s="273"/>
      <c r="AA1117" s="273"/>
      <c r="AB1117" s="273"/>
      <c r="AC1117" s="241"/>
      <c r="AD1117" s="273"/>
      <c r="AE1117" s="273"/>
      <c r="AF1117" s="273"/>
      <c r="AG1117" s="273"/>
      <c r="AH1117" s="273"/>
      <c r="AI1117" s="273"/>
      <c r="AJ1117" s="241"/>
      <c r="AK1117" s="241"/>
      <c r="AL1117" s="241"/>
      <c r="AM1117" s="241"/>
      <c r="AN1117" s="241"/>
      <c r="AO1117" s="241"/>
      <c r="AP1117" s="241"/>
      <c r="AQ1117" s="241"/>
      <c r="AR1117" s="241"/>
      <c r="AS1117" s="241"/>
      <c r="AT1117" s="241"/>
      <c r="AU1117" s="273"/>
      <c r="AV1117" s="273"/>
      <c r="AW1117" s="273"/>
      <c r="AX1117" s="297"/>
      <c r="AY1117" s="297"/>
      <c r="AZ1117" s="241"/>
      <c r="BA1117" s="241"/>
      <c r="BB1117" s="241"/>
      <c r="BC1117" s="241"/>
      <c r="BD1117" s="241"/>
      <c r="BE1117" s="273"/>
      <c r="BF1117" s="273"/>
      <c r="BG1117" s="241"/>
      <c r="BH1117" s="273"/>
      <c r="BI1117" s="273"/>
      <c r="BJ1117" s="273"/>
      <c r="BK1117" s="273"/>
      <c r="BL1117" s="273"/>
      <c r="BM1117" s="273"/>
      <c r="BN1117" s="273"/>
      <c r="BO1117" s="273"/>
      <c r="BP1117" s="273"/>
      <c r="BQ1117" s="273"/>
      <c r="BR1117" s="241"/>
    </row>
    <row r="1118" spans="2:70" ht="13.5" customHeight="1">
      <c r="B1118" s="254"/>
      <c r="C1118" s="241"/>
      <c r="D1118" s="241"/>
      <c r="E1118" s="241"/>
      <c r="F1118" s="273"/>
      <c r="G1118" s="273"/>
      <c r="H1118" s="273"/>
      <c r="I1118" s="273"/>
      <c r="J1118" s="241"/>
      <c r="K1118" s="273"/>
      <c r="L1118" s="273"/>
      <c r="M1118" s="273"/>
      <c r="N1118" s="273"/>
      <c r="O1118" s="273"/>
      <c r="P1118" s="241"/>
      <c r="Q1118" s="241"/>
      <c r="R1118" s="273"/>
      <c r="S1118" s="273"/>
      <c r="T1118" s="273"/>
      <c r="U1118" s="273"/>
      <c r="V1118" s="273"/>
      <c r="W1118" s="273"/>
      <c r="X1118" s="273"/>
      <c r="Y1118" s="273"/>
      <c r="Z1118" s="273"/>
      <c r="AA1118" s="273"/>
      <c r="AB1118" s="273"/>
      <c r="AC1118" s="241"/>
      <c r="AD1118" s="273"/>
      <c r="AE1118" s="273"/>
      <c r="AF1118" s="273"/>
      <c r="AG1118" s="273"/>
      <c r="AH1118" s="273"/>
      <c r="AI1118" s="273"/>
      <c r="AJ1118" s="241"/>
      <c r="AK1118" s="241"/>
      <c r="AL1118" s="241"/>
      <c r="AM1118" s="241"/>
      <c r="AN1118" s="241"/>
      <c r="AO1118" s="241"/>
      <c r="AP1118" s="241"/>
      <c r="AQ1118" s="241"/>
      <c r="AR1118" s="241"/>
      <c r="AS1118" s="241"/>
      <c r="AT1118" s="241"/>
      <c r="AU1118" s="273"/>
      <c r="AV1118" s="273"/>
      <c r="AW1118" s="273"/>
      <c r="AX1118" s="297"/>
      <c r="AY1118" s="297"/>
      <c r="AZ1118" s="241"/>
      <c r="BA1118" s="241"/>
      <c r="BB1118" s="241"/>
      <c r="BC1118" s="241"/>
      <c r="BD1118" s="241"/>
      <c r="BE1118" s="273"/>
      <c r="BF1118" s="273"/>
      <c r="BG1118" s="241"/>
      <c r="BH1118" s="273"/>
      <c r="BI1118" s="273"/>
      <c r="BJ1118" s="273"/>
      <c r="BK1118" s="273"/>
      <c r="BL1118" s="273"/>
      <c r="BM1118" s="273"/>
      <c r="BN1118" s="273"/>
      <c r="BO1118" s="273"/>
      <c r="BP1118" s="273"/>
      <c r="BQ1118" s="273"/>
      <c r="BR1118" s="241"/>
    </row>
    <row r="1119" spans="2:70" ht="9.75" customHeight="1">
      <c r="B1119" s="254"/>
      <c r="C1119" s="294"/>
      <c r="D1119" s="294"/>
      <c r="E1119" s="241"/>
      <c r="F1119" s="293"/>
      <c r="G1119" s="293"/>
      <c r="H1119" s="293"/>
      <c r="I1119" s="293"/>
      <c r="J1119" s="293"/>
      <c r="K1119" s="293"/>
      <c r="L1119" s="293"/>
      <c r="M1119" s="293"/>
      <c r="N1119" s="293"/>
      <c r="O1119" s="293"/>
      <c r="P1119" s="241"/>
      <c r="Q1119" s="241"/>
      <c r="R1119" s="295"/>
      <c r="S1119" s="295"/>
      <c r="T1119" s="295"/>
      <c r="U1119" s="293"/>
      <c r="V1119" s="293"/>
      <c r="W1119" s="293"/>
      <c r="X1119" s="293"/>
      <c r="Y1119" s="293"/>
      <c r="Z1119" s="293"/>
      <c r="AA1119" s="293"/>
      <c r="AB1119" s="293"/>
      <c r="AC1119" s="241"/>
      <c r="AD1119" s="293"/>
      <c r="AE1119" s="293"/>
      <c r="AF1119" s="293"/>
      <c r="AG1119" s="293"/>
      <c r="AH1119" s="293"/>
      <c r="AI1119" s="293"/>
      <c r="AJ1119" s="241"/>
      <c r="AK1119" s="241"/>
      <c r="AL1119" s="241"/>
      <c r="AM1119" s="294"/>
      <c r="AN1119" s="294"/>
      <c r="AO1119" s="294"/>
      <c r="AP1119" s="295"/>
      <c r="AQ1119" s="295"/>
      <c r="AR1119" s="295"/>
      <c r="AS1119" s="295"/>
      <c r="AT1119" s="241"/>
      <c r="AU1119" s="241"/>
      <c r="AV1119" s="241"/>
      <c r="AW1119" s="241"/>
      <c r="AX1119" s="241"/>
      <c r="AY1119" s="241"/>
      <c r="AZ1119" s="241"/>
      <c r="BA1119" s="294"/>
      <c r="BB1119" s="294"/>
      <c r="BC1119" s="294"/>
      <c r="BD1119" s="293"/>
      <c r="BE1119" s="293"/>
      <c r="BF1119" s="241"/>
      <c r="BG1119" s="241"/>
      <c r="BH1119" s="295"/>
      <c r="BI1119" s="295"/>
      <c r="BJ1119" s="295"/>
      <c r="BK1119" s="295"/>
      <c r="BL1119" s="295"/>
      <c r="BM1119" s="293"/>
      <c r="BN1119" s="293"/>
      <c r="BO1119" s="293"/>
      <c r="BP1119" s="293"/>
      <c r="BQ1119" s="293"/>
      <c r="BR1119" s="241"/>
    </row>
    <row r="1120" spans="2:70" ht="0.75" customHeight="1">
      <c r="B1120" s="254"/>
      <c r="C1120" s="294"/>
      <c r="D1120" s="294"/>
      <c r="E1120" s="241"/>
      <c r="F1120" s="293"/>
      <c r="G1120" s="293"/>
      <c r="H1120" s="293"/>
      <c r="I1120" s="293"/>
      <c r="J1120" s="293"/>
      <c r="K1120" s="293"/>
      <c r="L1120" s="293"/>
      <c r="M1120" s="293"/>
      <c r="N1120" s="293"/>
      <c r="O1120" s="293"/>
      <c r="P1120" s="241"/>
      <c r="Q1120" s="241"/>
      <c r="R1120" s="295"/>
      <c r="S1120" s="295"/>
      <c r="T1120" s="295"/>
      <c r="U1120" s="293"/>
      <c r="V1120" s="293"/>
      <c r="W1120" s="293"/>
      <c r="X1120" s="293"/>
      <c r="Y1120" s="293"/>
      <c r="Z1120" s="293"/>
      <c r="AA1120" s="293"/>
      <c r="AB1120" s="293"/>
      <c r="AC1120" s="241"/>
      <c r="AD1120" s="293"/>
      <c r="AE1120" s="293"/>
      <c r="AF1120" s="293"/>
      <c r="AG1120" s="293"/>
      <c r="AH1120" s="293"/>
      <c r="AI1120" s="293"/>
      <c r="AJ1120" s="241"/>
      <c r="AK1120" s="241"/>
      <c r="AL1120" s="241"/>
      <c r="AM1120" s="294"/>
      <c r="AN1120" s="294"/>
      <c r="AO1120" s="294"/>
      <c r="AP1120" s="295"/>
      <c r="AQ1120" s="295"/>
      <c r="AR1120" s="295"/>
      <c r="AS1120" s="295"/>
      <c r="AT1120" s="241"/>
      <c r="AU1120" s="241"/>
      <c r="AV1120" s="241"/>
      <c r="AW1120" s="241"/>
      <c r="AX1120" s="241"/>
      <c r="AY1120" s="241"/>
      <c r="AZ1120" s="241"/>
      <c r="BA1120" s="294"/>
      <c r="BB1120" s="294"/>
      <c r="BC1120" s="294"/>
      <c r="BD1120" s="293"/>
      <c r="BE1120" s="293"/>
      <c r="BF1120" s="241"/>
      <c r="BG1120" s="241"/>
      <c r="BH1120" s="295"/>
      <c r="BI1120" s="295"/>
      <c r="BJ1120" s="295"/>
      <c r="BK1120" s="295"/>
      <c r="BL1120" s="295"/>
      <c r="BM1120" s="293"/>
      <c r="BN1120" s="293"/>
      <c r="BO1120" s="293"/>
      <c r="BP1120" s="293"/>
      <c r="BQ1120" s="293"/>
      <c r="BR1120" s="241"/>
    </row>
    <row r="1121" spans="2:70" ht="10.5" customHeight="1">
      <c r="B1121" s="254"/>
      <c r="C1121" s="294"/>
      <c r="D1121" s="294"/>
      <c r="E1121" s="241"/>
      <c r="F1121" s="293"/>
      <c r="G1121" s="293"/>
      <c r="H1121" s="293"/>
      <c r="I1121" s="293"/>
      <c r="J1121" s="293"/>
      <c r="K1121" s="293"/>
      <c r="L1121" s="293"/>
      <c r="M1121" s="293"/>
      <c r="N1121" s="293"/>
      <c r="O1121" s="293"/>
      <c r="P1121" s="241"/>
      <c r="Q1121" s="241"/>
      <c r="R1121" s="295"/>
      <c r="S1121" s="295"/>
      <c r="T1121" s="295"/>
      <c r="U1121" s="293"/>
      <c r="V1121" s="293"/>
      <c r="W1121" s="293"/>
      <c r="X1121" s="293"/>
      <c r="Y1121" s="293"/>
      <c r="Z1121" s="293"/>
      <c r="AA1121" s="293"/>
      <c r="AB1121" s="293"/>
      <c r="AC1121" s="241"/>
      <c r="AD1121" s="259"/>
      <c r="AE1121" s="293"/>
      <c r="AF1121" s="293"/>
      <c r="AG1121" s="293"/>
      <c r="AH1121" s="293"/>
      <c r="AI1121" s="259"/>
      <c r="AJ1121" s="241"/>
      <c r="AK1121" s="241"/>
      <c r="AL1121" s="241"/>
      <c r="AM1121" s="294"/>
      <c r="AN1121" s="294"/>
      <c r="AO1121" s="294"/>
      <c r="AP1121" s="295"/>
      <c r="AQ1121" s="295"/>
      <c r="AR1121" s="295"/>
      <c r="AS1121" s="295"/>
      <c r="AT1121" s="241"/>
      <c r="AU1121" s="241"/>
      <c r="AV1121" s="241"/>
      <c r="AW1121" s="241"/>
      <c r="AX1121" s="241"/>
      <c r="AY1121" s="241"/>
      <c r="AZ1121" s="241"/>
      <c r="BA1121" s="294"/>
      <c r="BB1121" s="294"/>
      <c r="BC1121" s="294"/>
      <c r="BD1121" s="293"/>
      <c r="BE1121" s="293"/>
      <c r="BF1121" s="241"/>
      <c r="BG1121" s="241"/>
      <c r="BH1121" s="295"/>
      <c r="BI1121" s="295"/>
      <c r="BJ1121" s="295"/>
      <c r="BK1121" s="295"/>
      <c r="BL1121" s="295"/>
      <c r="BM1121" s="293"/>
      <c r="BN1121" s="293"/>
      <c r="BO1121" s="293"/>
      <c r="BP1121" s="293"/>
      <c r="BQ1121" s="293"/>
      <c r="BR1121" s="241"/>
    </row>
    <row r="1122" spans="2:70" ht="9.75" customHeight="1">
      <c r="B1122" s="254"/>
      <c r="C1122" s="241"/>
      <c r="D1122" s="241"/>
      <c r="E1122" s="241"/>
      <c r="F1122" s="241"/>
      <c r="G1122" s="241"/>
      <c r="H1122" s="241"/>
      <c r="I1122" s="241"/>
      <c r="J1122" s="241"/>
      <c r="K1122" s="241"/>
      <c r="L1122" s="241"/>
      <c r="M1122" s="241"/>
      <c r="N1122" s="241"/>
      <c r="O1122" s="241"/>
      <c r="P1122" s="241"/>
      <c r="Q1122" s="241"/>
      <c r="R1122" s="241"/>
      <c r="S1122" s="241"/>
      <c r="T1122" s="241"/>
      <c r="U1122" s="241"/>
      <c r="V1122" s="241"/>
      <c r="W1122" s="241"/>
      <c r="X1122" s="241"/>
      <c r="Y1122" s="241"/>
      <c r="Z1122" s="241"/>
      <c r="AA1122" s="241"/>
      <c r="AB1122" s="241"/>
      <c r="AC1122" s="241"/>
      <c r="AD1122" s="241"/>
      <c r="AE1122" s="241"/>
      <c r="AF1122" s="241"/>
      <c r="AG1122" s="241"/>
      <c r="AH1122" s="241"/>
      <c r="AI1122" s="241"/>
      <c r="AJ1122" s="241"/>
      <c r="AK1122" s="241"/>
      <c r="AL1122" s="241"/>
      <c r="AM1122" s="241"/>
      <c r="AN1122" s="241"/>
      <c r="AO1122" s="241"/>
      <c r="AP1122" s="241"/>
      <c r="AQ1122" s="241"/>
      <c r="AR1122" s="241"/>
      <c r="AS1122" s="241"/>
      <c r="AT1122" s="241"/>
      <c r="AU1122" s="241"/>
      <c r="AV1122" s="241"/>
      <c r="AW1122" s="241"/>
      <c r="AX1122" s="241"/>
      <c r="AY1122" s="241"/>
      <c r="AZ1122" s="241"/>
      <c r="BA1122" s="241"/>
      <c r="BB1122" s="241"/>
      <c r="BC1122" s="241"/>
      <c r="BD1122" s="241"/>
      <c r="BE1122" s="241"/>
      <c r="BF1122" s="241"/>
      <c r="BG1122" s="241"/>
      <c r="BH1122" s="241"/>
      <c r="BI1122" s="241"/>
      <c r="BJ1122" s="241"/>
      <c r="BK1122" s="241"/>
      <c r="BL1122" s="241"/>
      <c r="BM1122" s="241"/>
      <c r="BN1122" s="241"/>
      <c r="BO1122" s="241"/>
      <c r="BP1122" s="241"/>
      <c r="BQ1122" s="241"/>
      <c r="BR1122" s="241"/>
    </row>
    <row r="1123" spans="2:70" ht="9.75" customHeight="1">
      <c r="B1123" s="254"/>
      <c r="C1123" s="294"/>
      <c r="D1123" s="294"/>
      <c r="E1123" s="241"/>
      <c r="F1123" s="293"/>
      <c r="G1123" s="293"/>
      <c r="H1123" s="293"/>
      <c r="I1123" s="293"/>
      <c r="J1123" s="293"/>
      <c r="K1123" s="293"/>
      <c r="L1123" s="293"/>
      <c r="M1123" s="293"/>
      <c r="N1123" s="293"/>
      <c r="O1123" s="293"/>
      <c r="P1123" s="241"/>
      <c r="Q1123" s="241"/>
      <c r="R1123" s="295"/>
      <c r="S1123" s="295"/>
      <c r="T1123" s="295"/>
      <c r="U1123" s="293"/>
      <c r="V1123" s="293"/>
      <c r="W1123" s="293"/>
      <c r="X1123" s="293"/>
      <c r="Y1123" s="293"/>
      <c r="Z1123" s="293"/>
      <c r="AA1123" s="293"/>
      <c r="AB1123" s="293"/>
      <c r="AC1123" s="241"/>
      <c r="AD1123" s="293"/>
      <c r="AE1123" s="293"/>
      <c r="AF1123" s="293"/>
      <c r="AG1123" s="293"/>
      <c r="AH1123" s="293"/>
      <c r="AI1123" s="293"/>
      <c r="AJ1123" s="241"/>
      <c r="AK1123" s="241"/>
      <c r="AL1123" s="241"/>
      <c r="AM1123" s="294"/>
      <c r="AN1123" s="294"/>
      <c r="AO1123" s="294"/>
      <c r="AP1123" s="294"/>
      <c r="AQ1123" s="295"/>
      <c r="AR1123" s="295"/>
      <c r="AS1123" s="295"/>
      <c r="AT1123" s="295"/>
      <c r="AU1123" s="241"/>
      <c r="AV1123" s="241"/>
      <c r="AW1123" s="241"/>
      <c r="AX1123" s="241"/>
      <c r="AY1123" s="241"/>
      <c r="AZ1123" s="241"/>
      <c r="BA1123" s="294"/>
      <c r="BB1123" s="294"/>
      <c r="BC1123" s="294"/>
      <c r="BD1123" s="293"/>
      <c r="BE1123" s="293"/>
      <c r="BF1123" s="241"/>
      <c r="BG1123" s="241"/>
      <c r="BH1123" s="295"/>
      <c r="BI1123" s="295"/>
      <c r="BJ1123" s="295"/>
      <c r="BK1123" s="295"/>
      <c r="BL1123" s="295"/>
      <c r="BM1123" s="293"/>
      <c r="BN1123" s="293"/>
      <c r="BO1123" s="293"/>
      <c r="BP1123" s="293"/>
      <c r="BQ1123" s="293"/>
      <c r="BR1123" s="241"/>
    </row>
    <row r="1124" spans="2:70" ht="0.75" customHeight="1">
      <c r="B1124" s="254"/>
      <c r="C1124" s="294"/>
      <c r="D1124" s="294"/>
      <c r="E1124" s="241"/>
      <c r="F1124" s="293"/>
      <c r="G1124" s="293"/>
      <c r="H1124" s="293"/>
      <c r="I1124" s="293"/>
      <c r="J1124" s="293"/>
      <c r="K1124" s="293"/>
      <c r="L1124" s="293"/>
      <c r="M1124" s="293"/>
      <c r="N1124" s="293"/>
      <c r="O1124" s="293"/>
      <c r="P1124" s="241"/>
      <c r="Q1124" s="241"/>
      <c r="R1124" s="295"/>
      <c r="S1124" s="295"/>
      <c r="T1124" s="295"/>
      <c r="U1124" s="293"/>
      <c r="V1124" s="293"/>
      <c r="W1124" s="293"/>
      <c r="X1124" s="293"/>
      <c r="Y1124" s="293"/>
      <c r="Z1124" s="293"/>
      <c r="AA1124" s="293"/>
      <c r="AB1124" s="293"/>
      <c r="AC1124" s="241"/>
      <c r="AD1124" s="293"/>
      <c r="AE1124" s="293"/>
      <c r="AF1124" s="293"/>
      <c r="AG1124" s="293"/>
      <c r="AH1124" s="293"/>
      <c r="AI1124" s="293"/>
      <c r="AJ1124" s="241"/>
      <c r="AK1124" s="241"/>
      <c r="AL1124" s="241"/>
      <c r="AM1124" s="294"/>
      <c r="AN1124" s="294"/>
      <c r="AO1124" s="294"/>
      <c r="AP1124" s="294"/>
      <c r="AQ1124" s="295"/>
      <c r="AR1124" s="295"/>
      <c r="AS1124" s="295"/>
      <c r="AT1124" s="295"/>
      <c r="AU1124" s="241"/>
      <c r="AV1124" s="241"/>
      <c r="AW1124" s="241"/>
      <c r="AX1124" s="241"/>
      <c r="AY1124" s="241"/>
      <c r="AZ1124" s="241"/>
      <c r="BA1124" s="294"/>
      <c r="BB1124" s="294"/>
      <c r="BC1124" s="294"/>
      <c r="BD1124" s="293"/>
      <c r="BE1124" s="293"/>
      <c r="BF1124" s="241"/>
      <c r="BG1124" s="241"/>
      <c r="BH1124" s="295"/>
      <c r="BI1124" s="295"/>
      <c r="BJ1124" s="295"/>
      <c r="BK1124" s="295"/>
      <c r="BL1124" s="295"/>
      <c r="BM1124" s="293"/>
      <c r="BN1124" s="293"/>
      <c r="BO1124" s="293"/>
      <c r="BP1124" s="293"/>
      <c r="BQ1124" s="293"/>
      <c r="BR1124" s="241"/>
    </row>
    <row r="1125" spans="2:70" ht="12.75" hidden="1" customHeight="1">
      <c r="B1125" s="254"/>
      <c r="C1125" s="241"/>
      <c r="D1125" s="241"/>
      <c r="E1125" s="241"/>
      <c r="F1125" s="293"/>
      <c r="G1125" s="293"/>
      <c r="H1125" s="293"/>
      <c r="I1125" s="293"/>
      <c r="J1125" s="293"/>
      <c r="K1125" s="293"/>
      <c r="L1125" s="293"/>
      <c r="M1125" s="293"/>
      <c r="N1125" s="293"/>
      <c r="O1125" s="293"/>
      <c r="P1125" s="241"/>
      <c r="Q1125" s="241"/>
      <c r="R1125" s="241"/>
      <c r="S1125" s="241"/>
      <c r="T1125" s="241"/>
      <c r="U1125" s="241"/>
      <c r="V1125" s="241"/>
      <c r="W1125" s="241"/>
      <c r="X1125" s="241"/>
      <c r="Y1125" s="241"/>
      <c r="Z1125" s="241"/>
      <c r="AA1125" s="241"/>
      <c r="AB1125" s="241"/>
      <c r="AC1125" s="241"/>
      <c r="AD1125" s="241"/>
      <c r="AE1125" s="241"/>
      <c r="AF1125" s="241"/>
      <c r="AG1125" s="241"/>
      <c r="AH1125" s="241"/>
      <c r="AI1125" s="241"/>
      <c r="AJ1125" s="241"/>
      <c r="AK1125" s="241"/>
      <c r="AL1125" s="241"/>
      <c r="AM1125" s="294"/>
      <c r="AN1125" s="294"/>
      <c r="AO1125" s="294"/>
      <c r="AP1125" s="295"/>
      <c r="AQ1125" s="295"/>
      <c r="AR1125" s="295"/>
      <c r="AS1125" s="295"/>
      <c r="AT1125" s="241"/>
      <c r="AU1125" s="241"/>
      <c r="AV1125" s="241"/>
      <c r="AW1125" s="241"/>
      <c r="AX1125" s="241"/>
      <c r="AY1125" s="241"/>
      <c r="AZ1125" s="241"/>
      <c r="BA1125" s="294"/>
      <c r="BB1125" s="294"/>
      <c r="BC1125" s="294"/>
      <c r="BD1125" s="293"/>
      <c r="BE1125" s="293"/>
      <c r="BF1125" s="241"/>
      <c r="BG1125" s="241"/>
      <c r="BH1125" s="295"/>
      <c r="BI1125" s="295"/>
      <c r="BJ1125" s="295"/>
      <c r="BK1125" s="295"/>
      <c r="BL1125" s="295"/>
      <c r="BM1125" s="293"/>
      <c r="BN1125" s="293"/>
      <c r="BO1125" s="293"/>
      <c r="BP1125" s="293"/>
      <c r="BQ1125" s="293"/>
      <c r="BR1125" s="241"/>
    </row>
    <row r="1126" spans="2:70" ht="10.5" customHeight="1">
      <c r="B1126" s="254"/>
      <c r="C1126" s="241"/>
      <c r="D1126" s="241"/>
      <c r="E1126" s="241"/>
      <c r="F1126" s="241"/>
      <c r="G1126" s="241"/>
      <c r="H1126" s="241"/>
      <c r="I1126" s="241"/>
      <c r="J1126" s="241"/>
      <c r="K1126" s="241"/>
      <c r="L1126" s="241"/>
      <c r="M1126" s="241"/>
      <c r="N1126" s="241"/>
      <c r="O1126" s="241"/>
      <c r="P1126" s="241"/>
      <c r="Q1126" s="241"/>
      <c r="R1126" s="241"/>
      <c r="S1126" s="241"/>
      <c r="T1126" s="241"/>
      <c r="U1126" s="241"/>
      <c r="V1126" s="241"/>
      <c r="W1126" s="241"/>
      <c r="X1126" s="241"/>
      <c r="Y1126" s="241"/>
      <c r="Z1126" s="241"/>
      <c r="AA1126" s="241"/>
      <c r="AB1126" s="241"/>
      <c r="AC1126" s="241"/>
      <c r="AD1126" s="241"/>
      <c r="AE1126" s="241"/>
      <c r="AF1126" s="241"/>
      <c r="AG1126" s="241"/>
      <c r="AH1126" s="241"/>
      <c r="AI1126" s="241"/>
      <c r="AJ1126" s="241"/>
      <c r="AK1126" s="241"/>
      <c r="AL1126" s="241"/>
      <c r="AM1126" s="294"/>
      <c r="AN1126" s="294"/>
      <c r="AO1126" s="294"/>
      <c r="AP1126" s="295"/>
      <c r="AQ1126" s="295"/>
      <c r="AR1126" s="295"/>
      <c r="AS1126" s="295"/>
      <c r="AT1126" s="241"/>
      <c r="AU1126" s="241"/>
      <c r="AV1126" s="241"/>
      <c r="AW1126" s="241"/>
      <c r="AX1126" s="241"/>
      <c r="AY1126" s="241"/>
      <c r="AZ1126" s="241"/>
      <c r="BA1126" s="294"/>
      <c r="BB1126" s="294"/>
      <c r="BC1126" s="294"/>
      <c r="BD1126" s="293"/>
      <c r="BE1126" s="293"/>
      <c r="BF1126" s="241"/>
      <c r="BG1126" s="241"/>
      <c r="BH1126" s="295"/>
      <c r="BI1126" s="295"/>
      <c r="BJ1126" s="295"/>
      <c r="BK1126" s="295"/>
      <c r="BL1126" s="295"/>
      <c r="BM1126" s="293"/>
      <c r="BN1126" s="293"/>
      <c r="BO1126" s="293"/>
      <c r="BP1126" s="293"/>
      <c r="BQ1126" s="293"/>
      <c r="BR1126" s="241"/>
    </row>
    <row r="1127" spans="2:70" ht="7.5" customHeight="1">
      <c r="B1127" s="254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41"/>
      <c r="M1127" s="241"/>
      <c r="N1127" s="241"/>
      <c r="O1127" s="241"/>
      <c r="P1127" s="241"/>
      <c r="Q1127" s="241"/>
      <c r="R1127" s="241"/>
      <c r="S1127" s="241"/>
      <c r="T1127" s="241"/>
      <c r="U1127" s="241"/>
      <c r="V1127" s="241"/>
      <c r="W1127" s="241"/>
      <c r="X1127" s="241"/>
      <c r="Y1127" s="241"/>
      <c r="Z1127" s="241"/>
      <c r="AA1127" s="241"/>
      <c r="AB1127" s="241"/>
      <c r="AC1127" s="241"/>
      <c r="AD1127" s="241"/>
      <c r="AE1127" s="241"/>
      <c r="AF1127" s="241"/>
      <c r="AG1127" s="241"/>
      <c r="AH1127" s="241"/>
      <c r="AI1127" s="241"/>
      <c r="AJ1127" s="241"/>
      <c r="AK1127" s="241"/>
      <c r="AL1127" s="241"/>
      <c r="AM1127" s="241"/>
      <c r="AN1127" s="241"/>
      <c r="AO1127" s="241"/>
      <c r="AP1127" s="241"/>
      <c r="AQ1127" s="241"/>
      <c r="AR1127" s="241"/>
      <c r="AS1127" s="241"/>
      <c r="AT1127" s="241"/>
      <c r="AU1127" s="241"/>
      <c r="AV1127" s="241"/>
      <c r="AW1127" s="241"/>
      <c r="AX1127" s="241"/>
      <c r="AY1127" s="241"/>
      <c r="AZ1127" s="241"/>
      <c r="BA1127" s="241"/>
      <c r="BB1127" s="241"/>
      <c r="BC1127" s="241"/>
      <c r="BD1127" s="241"/>
      <c r="BE1127" s="241"/>
      <c r="BF1127" s="241"/>
      <c r="BG1127" s="241"/>
      <c r="BH1127" s="241"/>
      <c r="BI1127" s="241"/>
      <c r="BJ1127" s="241"/>
      <c r="BK1127" s="241"/>
      <c r="BL1127" s="241"/>
      <c r="BM1127" s="241"/>
      <c r="BN1127" s="241"/>
      <c r="BO1127" s="241"/>
      <c r="BP1127" s="241"/>
      <c r="BQ1127" s="241"/>
      <c r="BR1127" s="241"/>
    </row>
    <row r="1128" spans="2:70" ht="0.75" customHeight="1">
      <c r="B1128" s="254"/>
      <c r="C1128" s="292"/>
      <c r="D1128" s="292"/>
      <c r="E1128" s="241"/>
      <c r="F1128" s="293"/>
      <c r="G1128" s="293"/>
      <c r="H1128" s="293"/>
      <c r="I1128" s="293"/>
      <c r="J1128" s="293"/>
      <c r="K1128" s="293"/>
      <c r="L1128" s="293"/>
      <c r="M1128" s="293"/>
      <c r="N1128" s="241"/>
      <c r="O1128" s="241"/>
      <c r="P1128" s="241"/>
      <c r="Q1128" s="241"/>
      <c r="R1128" s="241"/>
      <c r="S1128" s="241"/>
      <c r="T1128" s="241"/>
      <c r="U1128" s="241"/>
      <c r="V1128" s="241"/>
      <c r="W1128" s="241"/>
      <c r="X1128" s="241"/>
      <c r="Y1128" s="241"/>
      <c r="Z1128" s="241"/>
      <c r="AA1128" s="241"/>
      <c r="AB1128" s="241"/>
      <c r="AC1128" s="241"/>
      <c r="AD1128" s="241"/>
      <c r="AE1128" s="241"/>
      <c r="AF1128" s="241"/>
      <c r="AG1128" s="241"/>
      <c r="AH1128" s="241"/>
      <c r="AI1128" s="241"/>
      <c r="AJ1128" s="241"/>
      <c r="AK1128" s="241"/>
      <c r="AL1128" s="241"/>
      <c r="AM1128" s="294"/>
      <c r="AN1128" s="294"/>
      <c r="AO1128" s="294"/>
      <c r="AP1128" s="295"/>
      <c r="AQ1128" s="295"/>
      <c r="AR1128" s="295"/>
      <c r="AS1128" s="295"/>
      <c r="AT1128" s="295"/>
      <c r="AU1128" s="295"/>
      <c r="AV1128" s="295"/>
      <c r="AW1128" s="241"/>
      <c r="AX1128" s="295"/>
      <c r="AY1128" s="295"/>
      <c r="AZ1128" s="241"/>
      <c r="BA1128" s="294"/>
      <c r="BB1128" s="294"/>
      <c r="BC1128" s="294"/>
      <c r="BD1128" s="293"/>
      <c r="BE1128" s="293"/>
      <c r="BF1128" s="241"/>
      <c r="BG1128" s="241"/>
      <c r="BH1128" s="295"/>
      <c r="BI1128" s="295"/>
      <c r="BJ1128" s="295"/>
      <c r="BK1128" s="295"/>
      <c r="BL1128" s="295"/>
      <c r="BM1128" s="293"/>
      <c r="BN1128" s="293"/>
      <c r="BO1128" s="293"/>
      <c r="BP1128" s="293"/>
      <c r="BQ1128" s="293"/>
      <c r="BR1128" s="241"/>
    </row>
    <row r="1129" spans="2:70" ht="8.25" customHeight="1">
      <c r="B1129" s="254"/>
      <c r="C1129" s="292"/>
      <c r="D1129" s="292"/>
      <c r="E1129" s="241"/>
      <c r="F1129" s="293"/>
      <c r="G1129" s="293"/>
      <c r="H1129" s="293"/>
      <c r="I1129" s="293"/>
      <c r="J1129" s="293"/>
      <c r="K1129" s="293"/>
      <c r="L1129" s="293"/>
      <c r="M1129" s="293"/>
      <c r="N1129" s="241"/>
      <c r="O1129" s="241"/>
      <c r="P1129" s="241"/>
      <c r="Q1129" s="241"/>
      <c r="R1129" s="241"/>
      <c r="S1129" s="241"/>
      <c r="T1129" s="241"/>
      <c r="U1129" s="241"/>
      <c r="V1129" s="241"/>
      <c r="W1129" s="241"/>
      <c r="X1129" s="241"/>
      <c r="Y1129" s="241"/>
      <c r="Z1129" s="241"/>
      <c r="AA1129" s="241"/>
      <c r="AB1129" s="241"/>
      <c r="AC1129" s="241"/>
      <c r="AD1129" s="241"/>
      <c r="AE1129" s="241"/>
      <c r="AF1129" s="241"/>
      <c r="AG1129" s="241"/>
      <c r="AH1129" s="241"/>
      <c r="AI1129" s="241"/>
      <c r="AJ1129" s="241"/>
      <c r="AK1129" s="241"/>
      <c r="AL1129" s="241"/>
      <c r="AM1129" s="294"/>
      <c r="AN1129" s="294"/>
      <c r="AO1129" s="294"/>
      <c r="AP1129" s="295"/>
      <c r="AQ1129" s="295"/>
      <c r="AR1129" s="295"/>
      <c r="AS1129" s="295"/>
      <c r="AT1129" s="295"/>
      <c r="AU1129" s="295"/>
      <c r="AV1129" s="295"/>
      <c r="AW1129" s="241"/>
      <c r="AX1129" s="295"/>
      <c r="AY1129" s="295"/>
      <c r="AZ1129" s="241"/>
      <c r="BA1129" s="294"/>
      <c r="BB1129" s="294"/>
      <c r="BC1129" s="294"/>
      <c r="BD1129" s="293"/>
      <c r="BE1129" s="293"/>
      <c r="BF1129" s="241"/>
      <c r="BG1129" s="241"/>
      <c r="BH1129" s="295"/>
      <c r="BI1129" s="295"/>
      <c r="BJ1129" s="295"/>
      <c r="BK1129" s="295"/>
      <c r="BL1129" s="295"/>
      <c r="BM1129" s="293"/>
      <c r="BN1129" s="293"/>
      <c r="BO1129" s="293"/>
      <c r="BP1129" s="293"/>
      <c r="BQ1129" s="293"/>
      <c r="BR1129" s="241"/>
    </row>
    <row r="1130" spans="2:70" ht="0.75" customHeight="1">
      <c r="B1130" s="254"/>
      <c r="C1130" s="292"/>
      <c r="D1130" s="292"/>
      <c r="E1130" s="241"/>
      <c r="F1130" s="293"/>
      <c r="G1130" s="293"/>
      <c r="H1130" s="293"/>
      <c r="I1130" s="293"/>
      <c r="J1130" s="293"/>
      <c r="K1130" s="293"/>
      <c r="L1130" s="293"/>
      <c r="M1130" s="293"/>
      <c r="N1130" s="241"/>
      <c r="O1130" s="241"/>
      <c r="P1130" s="241"/>
      <c r="Q1130" s="241"/>
      <c r="R1130" s="241"/>
      <c r="S1130" s="241"/>
      <c r="T1130" s="241"/>
      <c r="U1130" s="241"/>
      <c r="V1130" s="241"/>
      <c r="W1130" s="241"/>
      <c r="X1130" s="241"/>
      <c r="Y1130" s="241"/>
      <c r="Z1130" s="241"/>
      <c r="AA1130" s="241"/>
      <c r="AB1130" s="241"/>
      <c r="AC1130" s="241"/>
      <c r="AD1130" s="241"/>
      <c r="AE1130" s="241"/>
      <c r="AF1130" s="241"/>
      <c r="AG1130" s="241"/>
      <c r="AH1130" s="241"/>
      <c r="AI1130" s="241"/>
      <c r="AJ1130" s="241"/>
      <c r="AK1130" s="241"/>
      <c r="AL1130" s="241"/>
      <c r="AM1130" s="294"/>
      <c r="AN1130" s="294"/>
      <c r="AO1130" s="294"/>
      <c r="AP1130" s="295"/>
      <c r="AQ1130" s="295"/>
      <c r="AR1130" s="295"/>
      <c r="AS1130" s="295"/>
      <c r="AT1130" s="295"/>
      <c r="AU1130" s="295"/>
      <c r="AV1130" s="295"/>
      <c r="AW1130" s="241"/>
      <c r="AX1130" s="295"/>
      <c r="AY1130" s="295"/>
      <c r="AZ1130" s="241"/>
      <c r="BA1130" s="294"/>
      <c r="BB1130" s="294"/>
      <c r="BC1130" s="294"/>
      <c r="BD1130" s="293"/>
      <c r="BE1130" s="293"/>
      <c r="BF1130" s="241"/>
      <c r="BG1130" s="241"/>
      <c r="BH1130" s="295"/>
      <c r="BI1130" s="295"/>
      <c r="BJ1130" s="295"/>
      <c r="BK1130" s="295"/>
      <c r="BL1130" s="295"/>
      <c r="BM1130" s="293"/>
      <c r="BN1130" s="293"/>
      <c r="BO1130" s="293"/>
      <c r="BP1130" s="293"/>
      <c r="BQ1130" s="293"/>
      <c r="BR1130" s="241"/>
    </row>
    <row r="1131" spans="2:70" ht="10.5" customHeight="1">
      <c r="B1131" s="254"/>
      <c r="C1131" s="241"/>
      <c r="D1131" s="241"/>
      <c r="E1131" s="241"/>
      <c r="F1131" s="241"/>
      <c r="G1131" s="241"/>
      <c r="H1131" s="241"/>
      <c r="I1131" s="241"/>
      <c r="J1131" s="241"/>
      <c r="K1131" s="241"/>
      <c r="L1131" s="241"/>
      <c r="M1131" s="241"/>
      <c r="N1131" s="241"/>
      <c r="O1131" s="241"/>
      <c r="P1131" s="241"/>
      <c r="Q1131" s="241"/>
      <c r="R1131" s="241"/>
      <c r="S1131" s="241"/>
      <c r="T1131" s="241"/>
      <c r="U1131" s="241"/>
      <c r="V1131" s="241"/>
      <c r="W1131" s="241"/>
      <c r="X1131" s="241"/>
      <c r="Y1131" s="241"/>
      <c r="Z1131" s="241"/>
      <c r="AA1131" s="241"/>
      <c r="AB1131" s="241"/>
      <c r="AC1131" s="241"/>
      <c r="AD1131" s="241"/>
      <c r="AE1131" s="241"/>
      <c r="AF1131" s="241"/>
      <c r="AG1131" s="241"/>
      <c r="AH1131" s="241"/>
      <c r="AI1131" s="241"/>
      <c r="AJ1131" s="241"/>
      <c r="AK1131" s="241"/>
      <c r="AL1131" s="241"/>
      <c r="AM1131" s="294"/>
      <c r="AN1131" s="294"/>
      <c r="AO1131" s="294"/>
      <c r="AP1131" s="295"/>
      <c r="AQ1131" s="295"/>
      <c r="AR1131" s="295"/>
      <c r="AS1131" s="295"/>
      <c r="AT1131" s="295"/>
      <c r="AU1131" s="295"/>
      <c r="AV1131" s="295"/>
      <c r="AW1131" s="241"/>
      <c r="AX1131" s="295"/>
      <c r="AY1131" s="295"/>
      <c r="AZ1131" s="241"/>
      <c r="BA1131" s="294"/>
      <c r="BB1131" s="294"/>
      <c r="BC1131" s="294"/>
      <c r="BD1131" s="293"/>
      <c r="BE1131" s="293"/>
      <c r="BF1131" s="241"/>
      <c r="BG1131" s="241"/>
      <c r="BH1131" s="295"/>
      <c r="BI1131" s="295"/>
      <c r="BJ1131" s="295"/>
      <c r="BK1131" s="295"/>
      <c r="BL1131" s="295"/>
      <c r="BM1131" s="293"/>
      <c r="BN1131" s="293"/>
      <c r="BO1131" s="293"/>
      <c r="BP1131" s="293"/>
      <c r="BQ1131" s="293"/>
      <c r="BR1131" s="241"/>
    </row>
    <row r="1132" spans="2:70" ht="9.75" customHeight="1">
      <c r="B1132" s="254"/>
      <c r="C1132" s="241"/>
      <c r="D1132" s="241"/>
      <c r="E1132" s="241"/>
      <c r="F1132" s="241"/>
      <c r="G1132" s="241"/>
      <c r="H1132" s="241"/>
      <c r="I1132" s="241"/>
      <c r="J1132" s="241"/>
      <c r="K1132" s="241"/>
      <c r="L1132" s="241"/>
      <c r="M1132" s="241"/>
      <c r="N1132" s="241"/>
      <c r="O1132" s="241"/>
      <c r="P1132" s="241"/>
      <c r="Q1132" s="241"/>
      <c r="R1132" s="241"/>
      <c r="S1132" s="241"/>
      <c r="T1132" s="241"/>
      <c r="U1132" s="241"/>
      <c r="V1132" s="241"/>
      <c r="W1132" s="241"/>
      <c r="X1132" s="241"/>
      <c r="Y1132" s="241"/>
      <c r="Z1132" s="241"/>
      <c r="AA1132" s="241"/>
      <c r="AB1132" s="241"/>
      <c r="AC1132" s="241"/>
      <c r="AD1132" s="241"/>
      <c r="AE1132" s="241"/>
      <c r="AF1132" s="241"/>
      <c r="AG1132" s="241"/>
      <c r="AH1132" s="241"/>
      <c r="AI1132" s="241"/>
      <c r="AJ1132" s="241"/>
      <c r="AK1132" s="241"/>
      <c r="AL1132" s="241"/>
      <c r="AM1132" s="241"/>
      <c r="AN1132" s="241"/>
      <c r="AO1132" s="241"/>
      <c r="AP1132" s="241"/>
      <c r="AQ1132" s="241"/>
      <c r="AR1132" s="241"/>
      <c r="AS1132" s="241"/>
      <c r="AT1132" s="241"/>
      <c r="AU1132" s="241"/>
      <c r="AV1132" s="241"/>
      <c r="AW1132" s="241"/>
      <c r="AX1132" s="241"/>
      <c r="AY1132" s="241"/>
      <c r="AZ1132" s="241"/>
      <c r="BA1132" s="241"/>
      <c r="BB1132" s="241"/>
      <c r="BC1132" s="241"/>
      <c r="BD1132" s="241"/>
      <c r="BE1132" s="241"/>
      <c r="BF1132" s="241"/>
      <c r="BG1132" s="241"/>
      <c r="BH1132" s="241"/>
      <c r="BI1132" s="241"/>
      <c r="BJ1132" s="241"/>
      <c r="BK1132" s="241"/>
      <c r="BL1132" s="241"/>
      <c r="BM1132" s="241"/>
      <c r="BN1132" s="241"/>
      <c r="BO1132" s="241"/>
      <c r="BP1132" s="241"/>
      <c r="BQ1132" s="241"/>
      <c r="BR1132" s="241"/>
    </row>
    <row r="1133" spans="2:70" ht="12" customHeight="1">
      <c r="B1133" s="254"/>
      <c r="C1133" s="241"/>
      <c r="D1133" s="241"/>
      <c r="E1133" s="241"/>
      <c r="F1133" s="241"/>
      <c r="G1133" s="241"/>
      <c r="H1133" s="241"/>
      <c r="I1133" s="241"/>
      <c r="J1133" s="241"/>
      <c r="K1133" s="241"/>
      <c r="L1133" s="241"/>
      <c r="M1133" s="241"/>
      <c r="N1133" s="241"/>
      <c r="O1133" s="241"/>
      <c r="P1133" s="241"/>
      <c r="Q1133" s="241"/>
      <c r="R1133" s="241"/>
      <c r="S1133" s="241"/>
      <c r="T1133" s="241"/>
      <c r="U1133" s="241"/>
      <c r="V1133" s="241"/>
      <c r="W1133" s="241"/>
      <c r="X1133" s="241"/>
      <c r="Y1133" s="241"/>
      <c r="Z1133" s="241"/>
      <c r="AA1133" s="241"/>
      <c r="AB1133" s="241"/>
      <c r="AC1133" s="241"/>
      <c r="AD1133" s="241"/>
      <c r="AE1133" s="241"/>
      <c r="AF1133" s="241"/>
      <c r="AG1133" s="241"/>
      <c r="AH1133" s="241"/>
      <c r="AI1133" s="241"/>
      <c r="AJ1133" s="241"/>
      <c r="AK1133" s="241"/>
      <c r="AL1133" s="241"/>
      <c r="AM1133" s="294"/>
      <c r="AN1133" s="294"/>
      <c r="AO1133" s="294"/>
      <c r="AP1133" s="294"/>
      <c r="AQ1133" s="295"/>
      <c r="AR1133" s="295"/>
      <c r="AS1133" s="295"/>
      <c r="AT1133" s="295"/>
      <c r="AU1133" s="295"/>
      <c r="AV1133" s="295"/>
      <c r="AW1133" s="295"/>
      <c r="AX1133" s="295"/>
      <c r="AY1133" s="295"/>
      <c r="AZ1133" s="295"/>
      <c r="BA1133" s="292"/>
      <c r="BB1133" s="292"/>
      <c r="BC1133" s="292"/>
      <c r="BD1133" s="293"/>
      <c r="BE1133" s="293"/>
      <c r="BF1133" s="241"/>
      <c r="BG1133" s="241"/>
      <c r="BH1133" s="241"/>
      <c r="BI1133" s="241"/>
      <c r="BJ1133" s="241"/>
      <c r="BK1133" s="241"/>
      <c r="BL1133" s="241"/>
      <c r="BM1133" s="241"/>
      <c r="BN1133" s="241"/>
      <c r="BO1133" s="241"/>
      <c r="BP1133" s="241"/>
      <c r="BQ1133" s="241"/>
      <c r="BR1133" s="241"/>
    </row>
    <row r="1134" spans="2:70" ht="13.5" customHeight="1">
      <c r="B1134" s="25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 s="305"/>
      <c r="Q1134" s="305"/>
      <c r="R1134" s="305"/>
      <c r="S1134" s="305"/>
      <c r="T1134" s="305"/>
      <c r="U1134" s="305"/>
      <c r="V1134" s="305"/>
      <c r="W1134" s="305"/>
      <c r="X1134" s="305"/>
      <c r="Y1134" s="305"/>
      <c r="Z1134" s="305"/>
      <c r="AA1134" s="305"/>
      <c r="AB1134" s="305"/>
      <c r="AC1134" s="305"/>
      <c r="AD1134" s="305"/>
      <c r="AE1134" s="305"/>
      <c r="AF1134" s="241"/>
      <c r="AG1134" s="241"/>
      <c r="AH1134" s="241"/>
      <c r="AI1134" s="241"/>
      <c r="AJ1134" s="241"/>
      <c r="AK1134" s="241"/>
      <c r="AL1134" s="241"/>
      <c r="AM1134" s="241"/>
      <c r="AN1134" s="241"/>
      <c r="AO1134" s="241"/>
      <c r="AP1134" s="241"/>
      <c r="AQ1134" s="241"/>
      <c r="AR1134" s="241"/>
      <c r="AS1134" s="241"/>
      <c r="AT1134" s="241"/>
      <c r="AU1134" s="241"/>
      <c r="AV1134" s="241"/>
      <c r="AW1134" s="241"/>
      <c r="AX1134" s="241"/>
      <c r="AY1134" s="241"/>
      <c r="AZ1134" s="241"/>
      <c r="BA1134" s="241"/>
      <c r="BB1134" s="241"/>
      <c r="BC1134" s="241"/>
      <c r="BD1134" s="241"/>
      <c r="BE1134" s="241"/>
      <c r="BF1134" s="241"/>
      <c r="BG1134" s="241"/>
      <c r="BH1134" s="241"/>
      <c r="BI1134" s="241"/>
      <c r="BJ1134" s="241"/>
      <c r="BK1134" s="241"/>
      <c r="BL1134" s="241"/>
      <c r="BM1134" s="241"/>
      <c r="BN1134" s="241"/>
      <c r="BO1134" s="241"/>
      <c r="BP1134" s="241"/>
      <c r="BQ1134" s="241"/>
      <c r="BR1134" s="241"/>
    </row>
    <row r="1135" spans="2:70" ht="7.5" customHeight="1">
      <c r="B1135" s="254"/>
      <c r="C1135" s="241"/>
      <c r="D1135" s="241"/>
      <c r="E1135" s="241"/>
      <c r="F1135" s="241"/>
      <c r="G1135" s="241"/>
      <c r="H1135" s="241"/>
      <c r="I1135" s="241"/>
      <c r="J1135" s="241"/>
      <c r="K1135" s="241"/>
      <c r="L1135" s="241"/>
      <c r="M1135" s="241"/>
      <c r="N1135" s="241"/>
      <c r="O1135" s="241"/>
      <c r="P1135" s="241"/>
      <c r="Q1135" s="241"/>
      <c r="R1135" s="241"/>
      <c r="S1135" s="241"/>
      <c r="T1135" s="241"/>
      <c r="U1135" s="241"/>
      <c r="V1135" s="241"/>
      <c r="W1135" s="241"/>
      <c r="X1135" s="241"/>
      <c r="Y1135" s="241"/>
      <c r="Z1135" s="241"/>
      <c r="AA1135" s="241"/>
      <c r="AB1135" s="241"/>
      <c r="AC1135" s="241"/>
      <c r="AD1135" s="241"/>
      <c r="AE1135" s="241"/>
      <c r="AF1135" s="241"/>
      <c r="AG1135" s="241"/>
      <c r="AH1135" s="241"/>
      <c r="AI1135" s="241"/>
      <c r="AJ1135" s="241"/>
      <c r="AK1135" s="241"/>
      <c r="AL1135" s="241"/>
      <c r="AM1135" s="241"/>
      <c r="AN1135" s="241"/>
      <c r="AO1135" s="241"/>
      <c r="AP1135" s="241"/>
      <c r="AQ1135" s="241"/>
      <c r="AR1135" s="241"/>
      <c r="AS1135" s="241"/>
      <c r="AT1135" s="241"/>
      <c r="AU1135" s="241"/>
      <c r="AV1135" s="241"/>
      <c r="AW1135" s="241"/>
      <c r="AX1135" s="241"/>
      <c r="AY1135" s="241"/>
      <c r="AZ1135" s="241"/>
      <c r="BA1135" s="241"/>
      <c r="BB1135" s="241"/>
      <c r="BC1135" s="241"/>
      <c r="BD1135" s="241"/>
      <c r="BE1135" s="241"/>
      <c r="BF1135" s="241"/>
      <c r="BG1135" s="241"/>
      <c r="BH1135" s="241"/>
      <c r="BI1135" s="241"/>
      <c r="BJ1135" s="241"/>
      <c r="BK1135" s="241"/>
      <c r="BL1135" s="241"/>
      <c r="BM1135" s="241"/>
      <c r="BN1135" s="241"/>
      <c r="BO1135" s="241"/>
      <c r="BP1135" s="241"/>
      <c r="BQ1135" s="241"/>
      <c r="BR1135" s="241"/>
    </row>
    <row r="1136" spans="2:70" ht="16.5" customHeight="1">
      <c r="B1136" s="296"/>
      <c r="C1136" s="296"/>
      <c r="D1136" s="296"/>
      <c r="E1136" s="296"/>
      <c r="F1136" s="296"/>
      <c r="G1136" s="296"/>
      <c r="H1136" s="296"/>
      <c r="I1136" s="296"/>
      <c r="J1136" s="296"/>
      <c r="K1136" s="296"/>
      <c r="L1136" s="296"/>
      <c r="M1136" s="296"/>
      <c r="N1136" s="296"/>
      <c r="O1136" s="296"/>
      <c r="P1136" s="296"/>
      <c r="Q1136" s="296"/>
      <c r="R1136" s="296"/>
      <c r="S1136" s="296"/>
      <c r="T1136" s="296"/>
      <c r="U1136" s="296"/>
      <c r="V1136" s="241"/>
      <c r="W1136" s="241"/>
      <c r="X1136" s="296"/>
      <c r="Y1136" s="296"/>
      <c r="Z1136" s="296"/>
      <c r="AA1136" s="296"/>
      <c r="AB1136" s="296"/>
      <c r="AC1136" s="296"/>
      <c r="AD1136" s="296"/>
      <c r="AE1136" s="296"/>
      <c r="AF1136" s="296"/>
      <c r="AG1136" s="296"/>
      <c r="AH1136" s="241"/>
      <c r="AI1136" s="241"/>
      <c r="AJ1136" s="241"/>
      <c r="AK1136" s="241"/>
      <c r="AL1136" s="241"/>
      <c r="AM1136" s="296"/>
      <c r="AN1136" s="296"/>
      <c r="AO1136" s="296"/>
      <c r="AP1136" s="296"/>
      <c r="AQ1136" s="296"/>
      <c r="AR1136" s="296"/>
      <c r="AS1136" s="296"/>
      <c r="AT1136" s="296"/>
      <c r="AU1136" s="296"/>
      <c r="AV1136" s="296"/>
      <c r="AW1136" s="296"/>
      <c r="AX1136" s="296"/>
      <c r="AY1136" s="296"/>
      <c r="AZ1136" s="296"/>
      <c r="BA1136" s="296"/>
      <c r="BB1136" s="296"/>
      <c r="BC1136" s="241"/>
      <c r="BD1136" s="241"/>
      <c r="BE1136" s="296"/>
      <c r="BF1136" s="296"/>
      <c r="BG1136" s="296"/>
      <c r="BH1136" s="296"/>
      <c r="BI1136" s="296"/>
      <c r="BJ1136" s="296"/>
      <c r="BK1136" s="296"/>
      <c r="BL1136" s="296"/>
      <c r="BM1136" s="296"/>
      <c r="BN1136" s="296"/>
      <c r="BO1136" s="296"/>
      <c r="BP1136" s="296"/>
      <c r="BQ1136" s="241"/>
      <c r="BR1136" s="241"/>
    </row>
    <row r="1137" spans="2:70" ht="9.75" customHeight="1">
      <c r="B1137" s="254"/>
      <c r="C1137" s="241"/>
      <c r="D1137" s="241"/>
      <c r="E1137" s="301"/>
      <c r="F1137" s="301"/>
      <c r="G1137" s="301"/>
      <c r="H1137" s="301"/>
      <c r="I1137" s="301"/>
      <c r="J1137" s="301"/>
      <c r="K1137" s="301"/>
      <c r="L1137" s="301"/>
      <c r="M1137" s="241"/>
      <c r="N1137" s="241"/>
      <c r="O1137" s="301"/>
      <c r="P1137" s="301"/>
      <c r="Q1137" s="301"/>
      <c r="R1137" s="241"/>
      <c r="S1137" s="303"/>
      <c r="T1137" s="303"/>
      <c r="U1137" s="303"/>
      <c r="V1137" s="303"/>
      <c r="W1137" s="241"/>
      <c r="X1137" s="241"/>
      <c r="Y1137" s="241"/>
      <c r="Z1137" s="241"/>
      <c r="AA1137" s="241"/>
      <c r="AB1137" s="301"/>
      <c r="AC1137" s="301"/>
      <c r="AD1137" s="303"/>
      <c r="AE1137" s="303"/>
      <c r="AF1137" s="241"/>
      <c r="AG1137" s="241"/>
      <c r="AH1137" s="241"/>
      <c r="AI1137" s="241"/>
      <c r="AJ1137" s="241"/>
      <c r="AK1137" s="241"/>
      <c r="AL1137" s="241"/>
      <c r="AM1137" s="241"/>
      <c r="AN1137" s="241"/>
      <c r="AO1137" s="241"/>
      <c r="AP1137" s="241"/>
      <c r="AQ1137" s="241"/>
      <c r="AR1137" s="301"/>
      <c r="AS1137" s="301"/>
      <c r="AT1137" s="301"/>
      <c r="AU1137" s="241"/>
      <c r="AV1137" s="303"/>
      <c r="AW1137" s="303"/>
      <c r="AX1137" s="303"/>
      <c r="AY1137" s="303"/>
      <c r="AZ1137" s="303"/>
      <c r="BA1137" s="303"/>
      <c r="BB1137" s="303"/>
      <c r="BC1137" s="241"/>
      <c r="BD1137" s="241"/>
      <c r="BE1137" s="241"/>
      <c r="BF1137" s="241"/>
      <c r="BG1137" s="241"/>
      <c r="BH1137" s="297"/>
      <c r="BI1137" s="297"/>
      <c r="BJ1137" s="297"/>
      <c r="BK1137" s="297"/>
      <c r="BL1137" s="297"/>
      <c r="BM1137" s="241"/>
      <c r="BN1137" s="297"/>
      <c r="BO1137" s="297"/>
      <c r="BP1137" s="297"/>
      <c r="BQ1137" s="241"/>
      <c r="BR1137" s="241"/>
    </row>
    <row r="1138" spans="2:70" ht="0.75" customHeight="1">
      <c r="B1138" s="254"/>
      <c r="C1138" s="241"/>
      <c r="D1138" s="241"/>
      <c r="E1138" s="241"/>
      <c r="F1138" s="241"/>
      <c r="G1138" s="241"/>
      <c r="H1138" s="241"/>
      <c r="I1138" s="241"/>
      <c r="J1138" s="241"/>
      <c r="K1138" s="241"/>
      <c r="L1138" s="241"/>
      <c r="M1138" s="241"/>
      <c r="N1138" s="241"/>
      <c r="O1138" s="241"/>
      <c r="P1138" s="241"/>
      <c r="Q1138" s="241"/>
      <c r="R1138" s="241"/>
      <c r="S1138" s="241"/>
      <c r="T1138" s="241"/>
      <c r="U1138" s="241"/>
      <c r="V1138" s="241"/>
      <c r="W1138" s="241"/>
      <c r="X1138" s="241"/>
      <c r="Y1138" s="241"/>
      <c r="Z1138" s="241"/>
      <c r="AA1138" s="241"/>
      <c r="AB1138" s="241"/>
      <c r="AC1138" s="241"/>
      <c r="AD1138" s="241"/>
      <c r="AE1138" s="241"/>
      <c r="AF1138" s="241"/>
      <c r="AG1138" s="241"/>
      <c r="AH1138" s="241"/>
      <c r="AI1138" s="241"/>
      <c r="AJ1138" s="241"/>
      <c r="AK1138" s="241"/>
      <c r="AL1138" s="241"/>
      <c r="AM1138" s="241"/>
      <c r="AN1138" s="241"/>
      <c r="AO1138" s="241"/>
      <c r="AP1138" s="241"/>
      <c r="AQ1138" s="241"/>
      <c r="AR1138" s="241"/>
      <c r="AS1138" s="241"/>
      <c r="AT1138" s="241"/>
      <c r="AU1138" s="241"/>
      <c r="AV1138" s="241"/>
      <c r="AW1138" s="241"/>
      <c r="AX1138" s="241"/>
      <c r="AY1138" s="241"/>
      <c r="AZ1138" s="241"/>
      <c r="BA1138" s="241"/>
      <c r="BB1138" s="241"/>
      <c r="BC1138" s="241"/>
      <c r="BD1138" s="241"/>
      <c r="BE1138" s="241"/>
      <c r="BF1138" s="241"/>
      <c r="BG1138" s="241"/>
      <c r="BH1138" s="297"/>
      <c r="BI1138" s="297"/>
      <c r="BJ1138" s="297"/>
      <c r="BK1138" s="297"/>
      <c r="BL1138" s="297"/>
      <c r="BM1138" s="241"/>
      <c r="BN1138" s="297"/>
      <c r="BO1138" s="297"/>
      <c r="BP1138" s="297"/>
      <c r="BQ1138" s="241"/>
      <c r="BR1138" s="241"/>
    </row>
    <row r="1139" spans="2:70" ht="10.5" customHeight="1">
      <c r="B1139" s="254"/>
      <c r="C1139" s="241"/>
      <c r="D1139" s="241"/>
      <c r="E1139" s="241"/>
      <c r="F1139" s="301"/>
      <c r="G1139" s="301"/>
      <c r="H1139" s="301"/>
      <c r="I1139" s="301"/>
      <c r="J1139" s="301"/>
      <c r="K1139" s="301"/>
      <c r="L1139" s="241"/>
      <c r="M1139" s="241"/>
      <c r="N1139" s="301"/>
      <c r="O1139" s="301"/>
      <c r="P1139" s="301"/>
      <c r="Q1139" s="301"/>
      <c r="R1139" s="301"/>
      <c r="S1139" s="303"/>
      <c r="T1139" s="303"/>
      <c r="U1139" s="303"/>
      <c r="V1139" s="303"/>
      <c r="W1139" s="241"/>
      <c r="X1139" s="241"/>
      <c r="Y1139" s="241"/>
      <c r="Z1139" s="241"/>
      <c r="AA1139" s="241"/>
      <c r="AB1139" s="301"/>
      <c r="AC1139" s="301"/>
      <c r="AD1139" s="301"/>
      <c r="AE1139" s="303"/>
      <c r="AF1139" s="303"/>
      <c r="AG1139" s="303"/>
      <c r="AH1139" s="303"/>
      <c r="AI1139" s="303"/>
      <c r="AJ1139" s="241"/>
      <c r="AK1139" s="241"/>
      <c r="AL1139" s="241"/>
      <c r="AM1139" s="241"/>
      <c r="AN1139" s="241"/>
      <c r="AO1139" s="241"/>
      <c r="AP1139" s="241"/>
      <c r="AQ1139" s="241"/>
      <c r="AR1139" s="301"/>
      <c r="AS1139" s="301"/>
      <c r="AT1139" s="301"/>
      <c r="AU1139" s="241"/>
      <c r="AV1139" s="304"/>
      <c r="AW1139" s="304"/>
      <c r="AX1139" s="304"/>
      <c r="AY1139" s="304"/>
      <c r="AZ1139" s="304"/>
      <c r="BA1139" s="241"/>
      <c r="BB1139" s="241"/>
      <c r="BC1139" s="241"/>
      <c r="BD1139" s="241"/>
      <c r="BE1139" s="255"/>
      <c r="BF1139" s="241"/>
      <c r="BG1139" s="241"/>
      <c r="BH1139" s="241"/>
      <c r="BI1139" s="241"/>
      <c r="BJ1139" s="293"/>
      <c r="BK1139" s="293"/>
      <c r="BL1139" s="293"/>
      <c r="BM1139" s="241"/>
      <c r="BN1139" s="241"/>
      <c r="BO1139" s="293"/>
      <c r="BP1139" s="293"/>
      <c r="BQ1139" s="241"/>
      <c r="BR1139" s="241"/>
    </row>
    <row r="1140" spans="2:70" ht="8.25" customHeight="1">
      <c r="B1140" s="254"/>
      <c r="C1140" s="241"/>
      <c r="D1140" s="241"/>
      <c r="E1140" s="241"/>
      <c r="F1140" s="241"/>
      <c r="G1140" s="241"/>
      <c r="H1140" s="241"/>
      <c r="I1140" s="241"/>
      <c r="J1140" s="241"/>
      <c r="K1140" s="241"/>
      <c r="L1140" s="241"/>
      <c r="M1140" s="241"/>
      <c r="N1140" s="241"/>
      <c r="O1140" s="241"/>
      <c r="P1140" s="241"/>
      <c r="Q1140" s="241"/>
      <c r="R1140" s="241"/>
      <c r="S1140" s="241"/>
      <c r="T1140" s="241"/>
      <c r="U1140" s="241"/>
      <c r="V1140" s="241"/>
      <c r="W1140" s="241"/>
      <c r="X1140" s="241"/>
      <c r="Y1140" s="241"/>
      <c r="Z1140" s="241"/>
      <c r="AA1140" s="241"/>
      <c r="AB1140" s="241"/>
      <c r="AC1140" s="241"/>
      <c r="AD1140" s="241"/>
      <c r="AE1140" s="241"/>
      <c r="AF1140" s="241"/>
      <c r="AG1140" s="241"/>
      <c r="AH1140" s="241"/>
      <c r="AI1140" s="241"/>
      <c r="AJ1140" s="241"/>
      <c r="AK1140" s="241"/>
      <c r="AL1140" s="241"/>
      <c r="AM1140" s="241"/>
      <c r="AN1140" s="241"/>
      <c r="AO1140" s="241"/>
      <c r="AP1140" s="241"/>
      <c r="AQ1140" s="241"/>
      <c r="AR1140" s="241"/>
      <c r="AS1140" s="241"/>
      <c r="AT1140" s="241"/>
      <c r="AU1140" s="241"/>
      <c r="AV1140" s="241"/>
      <c r="AW1140" s="241"/>
      <c r="AX1140" s="241"/>
      <c r="AY1140" s="241"/>
      <c r="AZ1140" s="241"/>
      <c r="BA1140" s="241"/>
      <c r="BB1140" s="241"/>
      <c r="BC1140" s="241"/>
      <c r="BD1140" s="241"/>
      <c r="BE1140" s="241"/>
      <c r="BF1140" s="241"/>
      <c r="BG1140" s="241"/>
      <c r="BH1140" s="241"/>
      <c r="BI1140" s="241"/>
      <c r="BJ1140" s="241"/>
      <c r="BK1140" s="241"/>
      <c r="BL1140" s="241"/>
      <c r="BM1140" s="241"/>
      <c r="BN1140" s="241"/>
      <c r="BO1140" s="241"/>
      <c r="BP1140" s="241"/>
      <c r="BQ1140" s="241"/>
      <c r="BR1140" s="241"/>
    </row>
    <row r="1141" spans="2:70" ht="12.75" hidden="1" customHeight="1">
      <c r="B1141" s="254"/>
      <c r="C1141" s="241"/>
      <c r="D1141" s="241"/>
      <c r="E1141" s="241"/>
      <c r="F1141" s="241"/>
      <c r="G1141" s="241"/>
      <c r="H1141" s="241"/>
      <c r="I1141" s="241"/>
      <c r="J1141" s="241"/>
      <c r="K1141" s="241"/>
      <c r="L1141" s="241"/>
      <c r="M1141" s="241"/>
      <c r="N1141" s="241"/>
      <c r="O1141" s="241"/>
      <c r="P1141" s="241"/>
      <c r="Q1141" s="241"/>
      <c r="R1141" s="241"/>
      <c r="S1141" s="241"/>
      <c r="T1141" s="241"/>
      <c r="U1141" s="241"/>
      <c r="V1141" s="241"/>
      <c r="W1141" s="241"/>
      <c r="X1141" s="241"/>
      <c r="Y1141" s="241"/>
      <c r="Z1141" s="241"/>
      <c r="AA1141" s="241"/>
      <c r="AB1141" s="241"/>
      <c r="AC1141" s="241"/>
      <c r="AD1141" s="241"/>
      <c r="AE1141" s="241"/>
      <c r="AF1141" s="241"/>
      <c r="AG1141" s="241"/>
      <c r="AH1141" s="241"/>
      <c r="AI1141" s="241"/>
      <c r="AJ1141" s="241"/>
      <c r="AK1141" s="241"/>
      <c r="AL1141" s="241"/>
      <c r="AM1141" s="241"/>
      <c r="AN1141" s="241"/>
      <c r="AO1141" s="241"/>
      <c r="AP1141" s="241"/>
      <c r="AQ1141" s="241"/>
      <c r="AR1141" s="241"/>
      <c r="AS1141" s="241"/>
      <c r="AT1141" s="241"/>
      <c r="AU1141" s="241"/>
      <c r="AV1141" s="241"/>
      <c r="AW1141" s="241"/>
      <c r="AX1141" s="241"/>
      <c r="AY1141" s="241"/>
      <c r="AZ1141" s="241"/>
      <c r="BA1141" s="241"/>
      <c r="BB1141" s="241"/>
      <c r="BC1141" s="241"/>
      <c r="BD1141" s="241"/>
      <c r="BE1141" s="294"/>
      <c r="BF1141" s="294"/>
      <c r="BG1141" s="241"/>
      <c r="BH1141" s="241"/>
      <c r="BI1141" s="241"/>
      <c r="BJ1141" s="293"/>
      <c r="BK1141" s="293"/>
      <c r="BL1141" s="293"/>
      <c r="BM1141" s="241"/>
      <c r="BN1141" s="241"/>
      <c r="BO1141" s="293"/>
      <c r="BP1141" s="293"/>
      <c r="BQ1141" s="241"/>
      <c r="BR1141" s="241"/>
    </row>
    <row r="1142" spans="2:70" ht="9.75" customHeight="1">
      <c r="B1142" s="254"/>
      <c r="C1142" s="241"/>
      <c r="D1142" s="241"/>
      <c r="E1142" s="241"/>
      <c r="F1142" s="241"/>
      <c r="G1142" s="241"/>
      <c r="H1142" s="241"/>
      <c r="I1142" s="241"/>
      <c r="J1142" s="241"/>
      <c r="K1142" s="241"/>
      <c r="L1142" s="241"/>
      <c r="M1142" s="241"/>
      <c r="N1142" s="241"/>
      <c r="O1142" s="241"/>
      <c r="P1142" s="241"/>
      <c r="Q1142" s="241"/>
      <c r="R1142" s="241"/>
      <c r="S1142" s="241"/>
      <c r="T1142" s="241"/>
      <c r="U1142" s="241"/>
      <c r="V1142" s="241"/>
      <c r="W1142" s="241"/>
      <c r="X1142" s="241"/>
      <c r="Y1142" s="241"/>
      <c r="Z1142" s="241"/>
      <c r="AA1142" s="241"/>
      <c r="AB1142" s="241"/>
      <c r="AC1142" s="241"/>
      <c r="AD1142" s="241"/>
      <c r="AE1142" s="241"/>
      <c r="AF1142" s="241"/>
      <c r="AG1142" s="241"/>
      <c r="AH1142" s="241"/>
      <c r="AI1142" s="241"/>
      <c r="AJ1142" s="241"/>
      <c r="AK1142" s="241"/>
      <c r="AL1142" s="241"/>
      <c r="AM1142" s="241"/>
      <c r="AN1142" s="241"/>
      <c r="AO1142" s="241"/>
      <c r="AP1142" s="241"/>
      <c r="AQ1142" s="241"/>
      <c r="AR1142" s="241"/>
      <c r="AS1142" s="241"/>
      <c r="AT1142" s="241"/>
      <c r="AU1142" s="241"/>
      <c r="AV1142" s="241"/>
      <c r="AW1142" s="241"/>
      <c r="AX1142" s="241"/>
      <c r="AY1142" s="241"/>
      <c r="AZ1142" s="241"/>
      <c r="BA1142" s="241"/>
      <c r="BB1142" s="241"/>
      <c r="BC1142" s="241"/>
      <c r="BD1142" s="241"/>
      <c r="BE1142" s="294"/>
      <c r="BF1142" s="294"/>
      <c r="BG1142" s="241"/>
      <c r="BH1142" s="241"/>
      <c r="BI1142" s="241"/>
      <c r="BJ1142" s="293"/>
      <c r="BK1142" s="293"/>
      <c r="BL1142" s="293"/>
      <c r="BM1142" s="241"/>
      <c r="BN1142" s="241"/>
      <c r="BO1142" s="293"/>
      <c r="BP1142" s="293"/>
      <c r="BQ1142" s="241"/>
      <c r="BR1142" s="241"/>
    </row>
    <row r="1143" spans="2:70" ht="12.75" hidden="1" customHeight="1">
      <c r="B1143" s="254"/>
      <c r="C1143" s="241"/>
      <c r="D1143" s="241"/>
      <c r="E1143" s="241"/>
      <c r="F1143" s="241"/>
      <c r="G1143" s="241"/>
      <c r="H1143" s="241"/>
      <c r="I1143" s="241"/>
      <c r="J1143" s="241"/>
      <c r="K1143" s="241"/>
      <c r="L1143" s="241"/>
      <c r="M1143" s="241"/>
      <c r="N1143" s="241"/>
      <c r="O1143" s="241"/>
      <c r="P1143" s="241"/>
      <c r="Q1143" s="241"/>
      <c r="R1143" s="241"/>
      <c r="S1143" s="241"/>
      <c r="T1143" s="241"/>
      <c r="U1143" s="241"/>
      <c r="V1143" s="241"/>
      <c r="W1143" s="241"/>
      <c r="X1143" s="241"/>
      <c r="Y1143" s="241"/>
      <c r="Z1143" s="241"/>
      <c r="AA1143" s="241"/>
      <c r="AB1143" s="241"/>
      <c r="AC1143" s="241"/>
      <c r="AD1143" s="241"/>
      <c r="AE1143" s="241"/>
      <c r="AF1143" s="241"/>
      <c r="AG1143" s="241"/>
      <c r="AH1143" s="241"/>
      <c r="AI1143" s="241"/>
      <c r="AJ1143" s="241"/>
      <c r="AK1143" s="241"/>
      <c r="AL1143" s="241"/>
      <c r="AM1143" s="241"/>
      <c r="AN1143" s="241"/>
      <c r="AO1143" s="241"/>
      <c r="AP1143" s="241"/>
      <c r="AQ1143" s="241"/>
      <c r="AR1143" s="241"/>
      <c r="AS1143" s="241"/>
      <c r="AT1143" s="241"/>
      <c r="AU1143" s="241"/>
      <c r="AV1143" s="241"/>
      <c r="AW1143" s="241"/>
      <c r="AX1143" s="241"/>
      <c r="AY1143" s="241"/>
      <c r="AZ1143" s="241"/>
      <c r="BA1143" s="241"/>
      <c r="BB1143" s="241"/>
      <c r="BC1143" s="241"/>
      <c r="BD1143" s="241"/>
      <c r="BE1143" s="294"/>
      <c r="BF1143" s="294"/>
      <c r="BG1143" s="241"/>
      <c r="BH1143" s="241"/>
      <c r="BI1143" s="241"/>
      <c r="BJ1143" s="241"/>
      <c r="BK1143" s="241"/>
      <c r="BL1143" s="241"/>
      <c r="BM1143" s="241"/>
      <c r="BN1143" s="241"/>
      <c r="BO1143" s="241"/>
      <c r="BP1143" s="241"/>
      <c r="BQ1143" s="241"/>
      <c r="BR1143" s="241"/>
    </row>
    <row r="1144" spans="2:70" ht="10.5" customHeight="1">
      <c r="B1144" s="254"/>
      <c r="C1144" s="241"/>
      <c r="D1144" s="241"/>
      <c r="E1144" s="241"/>
      <c r="F1144" s="241"/>
      <c r="G1144" s="241"/>
      <c r="H1144" s="241"/>
      <c r="I1144" s="297"/>
      <c r="J1144" s="297"/>
      <c r="K1144" s="297"/>
      <c r="L1144" s="297"/>
      <c r="M1144" s="241"/>
      <c r="N1144" s="297"/>
      <c r="O1144" s="297"/>
      <c r="P1144" s="297"/>
      <c r="Q1144" s="297"/>
      <c r="R1144" s="297"/>
      <c r="S1144" s="297"/>
      <c r="T1144" s="241"/>
      <c r="U1144" s="297"/>
      <c r="V1144" s="297"/>
      <c r="W1144" s="297"/>
      <c r="X1144" s="241"/>
      <c r="Y1144" s="241"/>
      <c r="Z1144" s="297"/>
      <c r="AA1144" s="297"/>
      <c r="AB1144" s="297"/>
      <c r="AC1144" s="297"/>
      <c r="AD1144" s="297"/>
      <c r="AE1144" s="297"/>
      <c r="AF1144" s="241"/>
      <c r="AG1144" s="241"/>
      <c r="AH1144" s="241"/>
      <c r="AI1144" s="241"/>
      <c r="AJ1144" s="241"/>
      <c r="AK1144" s="241"/>
      <c r="AL1144" s="241"/>
      <c r="AM1144" s="241"/>
      <c r="AN1144" s="241"/>
      <c r="AO1144" s="297"/>
      <c r="AP1144" s="297"/>
      <c r="AQ1144" s="297"/>
      <c r="AR1144" s="297"/>
      <c r="AS1144" s="297"/>
      <c r="AT1144" s="297"/>
      <c r="AU1144" s="241"/>
      <c r="AV1144" s="297"/>
      <c r="AW1144" s="297"/>
      <c r="AX1144" s="297"/>
      <c r="AY1144" s="297"/>
      <c r="AZ1144" s="297"/>
      <c r="BA1144" s="297"/>
      <c r="BB1144" s="297"/>
      <c r="BC1144" s="241"/>
      <c r="BD1144" s="241"/>
      <c r="BE1144" s="255"/>
      <c r="BF1144" s="241"/>
      <c r="BG1144" s="241"/>
      <c r="BH1144" s="241"/>
      <c r="BI1144" s="241"/>
      <c r="BJ1144" s="293"/>
      <c r="BK1144" s="293"/>
      <c r="BL1144" s="293"/>
      <c r="BM1144" s="241"/>
      <c r="BN1144" s="241"/>
      <c r="BO1144" s="293"/>
      <c r="BP1144" s="293"/>
      <c r="BQ1144" s="241"/>
      <c r="BR1144" s="241"/>
    </row>
    <row r="1145" spans="2:70" ht="9.75" customHeight="1">
      <c r="B1145" s="254"/>
      <c r="C1145" s="241"/>
      <c r="D1145" s="241"/>
      <c r="E1145" s="241"/>
      <c r="F1145" s="241"/>
      <c r="G1145" s="241"/>
      <c r="H1145" s="241"/>
      <c r="I1145" s="241"/>
      <c r="J1145" s="241"/>
      <c r="K1145" s="241"/>
      <c r="L1145" s="241"/>
      <c r="M1145" s="241"/>
      <c r="N1145" s="241"/>
      <c r="O1145" s="241"/>
      <c r="P1145" s="241"/>
      <c r="Q1145" s="241"/>
      <c r="R1145" s="241"/>
      <c r="S1145" s="241"/>
      <c r="T1145" s="241"/>
      <c r="U1145" s="241"/>
      <c r="V1145" s="241"/>
      <c r="W1145" s="241"/>
      <c r="X1145" s="241"/>
      <c r="Y1145" s="241"/>
      <c r="Z1145" s="241"/>
      <c r="AA1145" s="241"/>
      <c r="AB1145" s="241"/>
      <c r="AC1145" s="241"/>
      <c r="AD1145" s="241"/>
      <c r="AE1145" s="241"/>
      <c r="AF1145" s="241"/>
      <c r="AG1145" s="241"/>
      <c r="AH1145" s="241"/>
      <c r="AI1145" s="241"/>
      <c r="AJ1145" s="241"/>
      <c r="AK1145" s="241"/>
      <c r="AL1145" s="241"/>
      <c r="AM1145" s="241"/>
      <c r="AN1145" s="241"/>
      <c r="AO1145" s="241"/>
      <c r="AP1145" s="241"/>
      <c r="AQ1145" s="241"/>
      <c r="AR1145" s="241"/>
      <c r="AS1145" s="241"/>
      <c r="AT1145" s="241"/>
      <c r="AU1145" s="241"/>
      <c r="AV1145" s="241"/>
      <c r="AW1145" s="241"/>
      <c r="AX1145" s="241"/>
      <c r="AY1145" s="241"/>
      <c r="AZ1145" s="241"/>
      <c r="BA1145" s="241"/>
      <c r="BB1145" s="241"/>
      <c r="BC1145" s="241"/>
      <c r="BD1145" s="241"/>
      <c r="BE1145" s="241"/>
      <c r="BF1145" s="241"/>
      <c r="BG1145" s="241"/>
      <c r="BH1145" s="241"/>
      <c r="BI1145" s="241"/>
      <c r="BJ1145" s="241"/>
      <c r="BK1145" s="241"/>
      <c r="BL1145" s="241"/>
      <c r="BM1145" s="241"/>
      <c r="BN1145" s="241"/>
      <c r="BO1145" s="241"/>
      <c r="BP1145" s="241"/>
      <c r="BQ1145" s="241"/>
      <c r="BR1145" s="241"/>
    </row>
    <row r="1146" spans="2:70" ht="10.5" customHeight="1">
      <c r="B1146" s="254"/>
      <c r="C1146" s="241"/>
      <c r="D1146" s="241"/>
      <c r="E1146" s="241"/>
      <c r="F1146" s="241"/>
      <c r="G1146" s="241"/>
      <c r="H1146" s="297"/>
      <c r="I1146" s="297"/>
      <c r="J1146" s="297"/>
      <c r="K1146" s="297"/>
      <c r="L1146" s="297"/>
      <c r="M1146" s="241"/>
      <c r="N1146" s="297"/>
      <c r="O1146" s="297"/>
      <c r="P1146" s="297"/>
      <c r="Q1146" s="297"/>
      <c r="R1146" s="297"/>
      <c r="S1146" s="297"/>
      <c r="T1146" s="241"/>
      <c r="U1146" s="297"/>
      <c r="V1146" s="297"/>
      <c r="W1146" s="297"/>
      <c r="X1146" s="241"/>
      <c r="Y1146" s="241"/>
      <c r="Z1146" s="297"/>
      <c r="AA1146" s="297"/>
      <c r="AB1146" s="297"/>
      <c r="AC1146" s="297"/>
      <c r="AD1146" s="297"/>
      <c r="AE1146" s="297"/>
      <c r="AF1146" s="241"/>
      <c r="AG1146" s="241"/>
      <c r="AH1146" s="241"/>
      <c r="AI1146" s="241"/>
      <c r="AJ1146" s="241"/>
      <c r="AK1146" s="241"/>
      <c r="AL1146" s="241"/>
      <c r="AM1146" s="241"/>
      <c r="AN1146" s="241"/>
      <c r="AO1146" s="297"/>
      <c r="AP1146" s="297"/>
      <c r="AQ1146" s="297"/>
      <c r="AR1146" s="297"/>
      <c r="AS1146" s="297"/>
      <c r="AT1146" s="297"/>
      <c r="AU1146" s="241"/>
      <c r="AV1146" s="297"/>
      <c r="AW1146" s="297"/>
      <c r="AX1146" s="297"/>
      <c r="AY1146" s="297"/>
      <c r="AZ1146" s="297"/>
      <c r="BA1146" s="297"/>
      <c r="BB1146" s="297"/>
      <c r="BC1146" s="241"/>
      <c r="BD1146" s="241"/>
      <c r="BE1146" s="294"/>
      <c r="BF1146" s="241"/>
      <c r="BG1146" s="241"/>
      <c r="BH1146" s="241"/>
      <c r="BI1146" s="241"/>
      <c r="BJ1146" s="293"/>
      <c r="BK1146" s="293"/>
      <c r="BL1146" s="293"/>
      <c r="BM1146" s="241"/>
      <c r="BN1146" s="241"/>
      <c r="BO1146" s="293"/>
      <c r="BP1146" s="293"/>
      <c r="BQ1146" s="241"/>
      <c r="BR1146" s="241"/>
    </row>
    <row r="1147" spans="2:70" ht="0.75" customHeight="1">
      <c r="B1147" s="254"/>
      <c r="C1147" s="241"/>
      <c r="D1147" s="241"/>
      <c r="E1147" s="241"/>
      <c r="F1147" s="241"/>
      <c r="G1147" s="241"/>
      <c r="H1147" s="297"/>
      <c r="I1147" s="297"/>
      <c r="J1147" s="297"/>
      <c r="K1147" s="297"/>
      <c r="L1147" s="297"/>
      <c r="M1147" s="241"/>
      <c r="N1147" s="297"/>
      <c r="O1147" s="297"/>
      <c r="P1147" s="297"/>
      <c r="Q1147" s="297"/>
      <c r="R1147" s="297"/>
      <c r="S1147" s="297"/>
      <c r="T1147" s="241"/>
      <c r="U1147" s="297"/>
      <c r="V1147" s="297"/>
      <c r="W1147" s="297"/>
      <c r="X1147" s="241"/>
      <c r="Y1147" s="241"/>
      <c r="Z1147" s="297"/>
      <c r="AA1147" s="297"/>
      <c r="AB1147" s="297"/>
      <c r="AC1147" s="297"/>
      <c r="AD1147" s="297"/>
      <c r="AE1147" s="297"/>
      <c r="AF1147" s="241"/>
      <c r="AG1147" s="241"/>
      <c r="AH1147" s="241"/>
      <c r="AI1147" s="241"/>
      <c r="AJ1147" s="241"/>
      <c r="AK1147" s="241"/>
      <c r="AL1147" s="241"/>
      <c r="AM1147" s="241"/>
      <c r="AN1147" s="241"/>
      <c r="AO1147" s="297"/>
      <c r="AP1147" s="297"/>
      <c r="AQ1147" s="297"/>
      <c r="AR1147" s="297"/>
      <c r="AS1147" s="297"/>
      <c r="AT1147" s="297"/>
      <c r="AU1147" s="241"/>
      <c r="AV1147" s="297"/>
      <c r="AW1147" s="297"/>
      <c r="AX1147" s="297"/>
      <c r="AY1147" s="297"/>
      <c r="AZ1147" s="297"/>
      <c r="BA1147" s="297"/>
      <c r="BB1147" s="297"/>
      <c r="BC1147" s="241"/>
      <c r="BD1147" s="241"/>
      <c r="BE1147" s="294"/>
      <c r="BF1147" s="241"/>
      <c r="BG1147" s="241"/>
      <c r="BH1147" s="241"/>
      <c r="BI1147" s="241"/>
      <c r="BJ1147" s="293"/>
      <c r="BK1147" s="293"/>
      <c r="BL1147" s="293"/>
      <c r="BM1147" s="241"/>
      <c r="BN1147" s="241"/>
      <c r="BO1147" s="293"/>
      <c r="BP1147" s="293"/>
      <c r="BQ1147" s="241"/>
      <c r="BR1147" s="241"/>
    </row>
    <row r="1148" spans="2:70" ht="10.5" customHeight="1">
      <c r="B1148" s="254"/>
      <c r="C1148" s="241"/>
      <c r="D1148" s="241"/>
      <c r="E1148" s="241"/>
      <c r="F1148" s="241"/>
      <c r="G1148" s="241"/>
      <c r="H1148" s="273"/>
      <c r="I1148" s="273"/>
      <c r="J1148" s="273"/>
      <c r="K1148" s="273"/>
      <c r="L1148" s="273"/>
      <c r="M1148" s="241"/>
      <c r="N1148" s="273"/>
      <c r="O1148" s="273"/>
      <c r="P1148" s="273"/>
      <c r="Q1148" s="241"/>
      <c r="R1148" s="273"/>
      <c r="S1148" s="273"/>
      <c r="T1148" s="241"/>
      <c r="U1148" s="297"/>
      <c r="V1148" s="297"/>
      <c r="W1148" s="297"/>
      <c r="X1148" s="241"/>
      <c r="Y1148" s="241"/>
      <c r="Z1148" s="273"/>
      <c r="AA1148" s="273"/>
      <c r="AB1148" s="273"/>
      <c r="AC1148" s="273"/>
      <c r="AD1148" s="297"/>
      <c r="AE1148" s="297"/>
      <c r="AF1148" s="241"/>
      <c r="AG1148" s="241"/>
      <c r="AH1148" s="241"/>
      <c r="AI1148" s="241"/>
      <c r="AJ1148" s="241"/>
      <c r="AK1148" s="241"/>
      <c r="AL1148" s="241"/>
      <c r="AM1148" s="241"/>
      <c r="AN1148" s="241"/>
      <c r="AO1148" s="273"/>
      <c r="AP1148" s="273"/>
      <c r="AQ1148" s="273"/>
      <c r="AR1148" s="273"/>
      <c r="AS1148" s="273"/>
      <c r="AT1148" s="273"/>
      <c r="AU1148" s="241"/>
      <c r="AV1148" s="273"/>
      <c r="AW1148" s="273"/>
      <c r="AX1148" s="273"/>
      <c r="AY1148" s="273"/>
      <c r="AZ1148" s="273"/>
      <c r="BA1148" s="241"/>
      <c r="BB1148" s="258"/>
      <c r="BC1148" s="241"/>
      <c r="BD1148" s="241"/>
      <c r="BE1148" s="255"/>
      <c r="BF1148" s="241"/>
      <c r="BG1148" s="241"/>
      <c r="BH1148" s="241"/>
      <c r="BI1148" s="241"/>
      <c r="BJ1148" s="241"/>
      <c r="BK1148" s="293"/>
      <c r="BL1148" s="293"/>
      <c r="BM1148" s="241"/>
      <c r="BN1148" s="241"/>
      <c r="BO1148" s="241"/>
      <c r="BP1148" s="259"/>
      <c r="BQ1148" s="241"/>
      <c r="BR1148" s="241"/>
    </row>
    <row r="1149" spans="2:70" ht="8.25" customHeight="1">
      <c r="B1149" s="254"/>
      <c r="C1149" s="241"/>
      <c r="D1149" s="241"/>
      <c r="E1149" s="241"/>
      <c r="F1149" s="241"/>
      <c r="G1149" s="241"/>
      <c r="H1149" s="241"/>
      <c r="I1149" s="241"/>
      <c r="J1149" s="241"/>
      <c r="K1149" s="241"/>
      <c r="L1149" s="241"/>
      <c r="M1149" s="241"/>
      <c r="N1149" s="241"/>
      <c r="O1149" s="241"/>
      <c r="P1149" s="241"/>
      <c r="Q1149" s="241"/>
      <c r="R1149" s="241"/>
      <c r="S1149" s="241"/>
      <c r="T1149" s="241"/>
      <c r="U1149" s="241"/>
      <c r="V1149" s="241"/>
      <c r="W1149" s="241"/>
      <c r="X1149" s="241"/>
      <c r="Y1149" s="241"/>
      <c r="Z1149" s="241"/>
      <c r="AA1149" s="241"/>
      <c r="AB1149" s="241"/>
      <c r="AC1149" s="241"/>
      <c r="AD1149" s="241"/>
      <c r="AE1149" s="241"/>
      <c r="AF1149" s="241"/>
      <c r="AG1149" s="241"/>
      <c r="AH1149" s="241"/>
      <c r="AI1149" s="241"/>
      <c r="AJ1149" s="241"/>
      <c r="AK1149" s="241"/>
      <c r="AL1149" s="241"/>
      <c r="AM1149" s="241"/>
      <c r="AN1149" s="241"/>
      <c r="AO1149" s="241"/>
      <c r="AP1149" s="241"/>
      <c r="AQ1149" s="241"/>
      <c r="AR1149" s="241"/>
      <c r="AS1149" s="241"/>
      <c r="AT1149" s="241"/>
      <c r="AU1149" s="241"/>
      <c r="AV1149" s="241"/>
      <c r="AW1149" s="241"/>
      <c r="AX1149" s="241"/>
      <c r="AY1149" s="241"/>
      <c r="AZ1149" s="241"/>
      <c r="BA1149" s="241"/>
      <c r="BB1149" s="241"/>
      <c r="BC1149" s="241"/>
      <c r="BD1149" s="241"/>
      <c r="BE1149" s="241"/>
      <c r="BF1149" s="241"/>
      <c r="BG1149" s="241"/>
      <c r="BH1149" s="241"/>
      <c r="BI1149" s="241"/>
      <c r="BJ1149" s="241"/>
      <c r="BK1149" s="241"/>
      <c r="BL1149" s="241"/>
      <c r="BM1149" s="241"/>
      <c r="BN1149" s="241"/>
      <c r="BO1149" s="241"/>
      <c r="BP1149" s="241"/>
      <c r="BQ1149" s="241"/>
      <c r="BR1149" s="241"/>
    </row>
    <row r="1150" spans="2:70" ht="0.75" customHeight="1">
      <c r="B1150" s="254"/>
      <c r="C1150" s="294"/>
      <c r="D1150" s="294"/>
      <c r="E1150" s="294"/>
      <c r="F1150" s="294"/>
      <c r="G1150" s="294"/>
      <c r="H1150" s="294"/>
      <c r="I1150" s="294"/>
      <c r="J1150" s="241"/>
      <c r="K1150" s="241"/>
      <c r="L1150" s="241"/>
      <c r="M1150" s="241"/>
      <c r="N1150" s="241"/>
      <c r="O1150" s="241"/>
      <c r="P1150" s="241"/>
      <c r="Q1150" s="241"/>
      <c r="R1150" s="241"/>
      <c r="S1150" s="241"/>
      <c r="T1150" s="241"/>
      <c r="U1150" s="241"/>
      <c r="V1150" s="241"/>
      <c r="W1150" s="241"/>
      <c r="X1150" s="241"/>
      <c r="Y1150" s="241"/>
      <c r="Z1150" s="241"/>
      <c r="AA1150" s="241"/>
      <c r="AB1150" s="241"/>
      <c r="AC1150" s="241"/>
      <c r="AD1150" s="241"/>
      <c r="AE1150" s="241"/>
      <c r="AF1150" s="241"/>
      <c r="AG1150" s="241"/>
      <c r="AH1150" s="294"/>
      <c r="AI1150" s="294"/>
      <c r="AJ1150" s="294"/>
      <c r="AK1150" s="294"/>
      <c r="AL1150" s="294"/>
      <c r="AM1150" s="294"/>
      <c r="AN1150" s="294"/>
      <c r="AO1150" s="294"/>
      <c r="AP1150" s="241"/>
      <c r="AQ1150" s="241"/>
      <c r="AR1150" s="241"/>
      <c r="AS1150" s="241"/>
      <c r="AT1150" s="241"/>
      <c r="AU1150" s="241"/>
      <c r="AV1150" s="241"/>
      <c r="AW1150" s="241"/>
      <c r="AX1150" s="241"/>
      <c r="AY1150" s="241"/>
      <c r="AZ1150" s="241"/>
      <c r="BA1150" s="241"/>
      <c r="BB1150" s="241"/>
      <c r="BC1150" s="241"/>
      <c r="BD1150" s="241"/>
      <c r="BE1150" s="294"/>
      <c r="BF1150" s="241"/>
      <c r="BG1150" s="241"/>
      <c r="BH1150" s="241"/>
      <c r="BI1150" s="241"/>
      <c r="BJ1150" s="241"/>
      <c r="BK1150" s="293"/>
      <c r="BL1150" s="293"/>
      <c r="BM1150" s="241"/>
      <c r="BN1150" s="241"/>
      <c r="BO1150" s="241"/>
      <c r="BP1150" s="293"/>
      <c r="BQ1150" s="241"/>
      <c r="BR1150" s="241"/>
    </row>
    <row r="1151" spans="2:70" ht="9" customHeight="1">
      <c r="B1151" s="254"/>
      <c r="C1151" s="294"/>
      <c r="D1151" s="294"/>
      <c r="E1151" s="294"/>
      <c r="F1151" s="294"/>
      <c r="G1151" s="294"/>
      <c r="H1151" s="294"/>
      <c r="I1151" s="294"/>
      <c r="J1151" s="241"/>
      <c r="K1151" s="241"/>
      <c r="L1151" s="241"/>
      <c r="M1151" s="241"/>
      <c r="N1151" s="241"/>
      <c r="O1151" s="241"/>
      <c r="P1151" s="241"/>
      <c r="Q1151" s="241"/>
      <c r="R1151" s="241"/>
      <c r="S1151" s="241"/>
      <c r="T1151" s="241"/>
      <c r="U1151" s="241"/>
      <c r="V1151" s="241"/>
      <c r="W1151" s="241"/>
      <c r="X1151" s="241"/>
      <c r="Y1151" s="241"/>
      <c r="Z1151" s="241"/>
      <c r="AA1151" s="241"/>
      <c r="AB1151" s="241"/>
      <c r="AC1151" s="241"/>
      <c r="AD1151" s="241"/>
      <c r="AE1151" s="241"/>
      <c r="AF1151" s="241"/>
      <c r="AG1151" s="241"/>
      <c r="AH1151" s="294"/>
      <c r="AI1151" s="294"/>
      <c r="AJ1151" s="294"/>
      <c r="AK1151" s="294"/>
      <c r="AL1151" s="294"/>
      <c r="AM1151" s="294"/>
      <c r="AN1151" s="294"/>
      <c r="AO1151" s="294"/>
      <c r="AP1151" s="241"/>
      <c r="AQ1151" s="241"/>
      <c r="AR1151" s="241"/>
      <c r="AS1151" s="241"/>
      <c r="AT1151" s="241"/>
      <c r="AU1151" s="241"/>
      <c r="AV1151" s="241"/>
      <c r="AW1151" s="241"/>
      <c r="AX1151" s="241"/>
      <c r="AY1151" s="241"/>
      <c r="AZ1151" s="241"/>
      <c r="BA1151" s="241"/>
      <c r="BB1151" s="241"/>
      <c r="BC1151" s="241"/>
      <c r="BD1151" s="241"/>
      <c r="BE1151" s="294"/>
      <c r="BF1151" s="241"/>
      <c r="BG1151" s="241"/>
      <c r="BH1151" s="241"/>
      <c r="BI1151" s="241"/>
      <c r="BJ1151" s="241"/>
      <c r="BK1151" s="293"/>
      <c r="BL1151" s="293"/>
      <c r="BM1151" s="241"/>
      <c r="BN1151" s="241"/>
      <c r="BO1151" s="241"/>
      <c r="BP1151" s="293"/>
      <c r="BQ1151" s="241"/>
      <c r="BR1151" s="241"/>
    </row>
    <row r="1152" spans="2:70" ht="0.75" customHeight="1">
      <c r="B1152" s="254"/>
      <c r="C1152" s="294"/>
      <c r="D1152" s="294"/>
      <c r="E1152" s="294"/>
      <c r="F1152" s="294"/>
      <c r="G1152" s="294"/>
      <c r="H1152" s="294"/>
      <c r="I1152" s="294"/>
      <c r="J1152" s="241"/>
      <c r="K1152" s="241"/>
      <c r="L1152" s="241"/>
      <c r="M1152" s="241"/>
      <c r="N1152" s="241"/>
      <c r="O1152" s="241"/>
      <c r="P1152" s="241"/>
      <c r="Q1152" s="241"/>
      <c r="R1152" s="241"/>
      <c r="S1152" s="241"/>
      <c r="T1152" s="241"/>
      <c r="U1152" s="241"/>
      <c r="V1152" s="241"/>
      <c r="W1152" s="241"/>
      <c r="X1152" s="241"/>
      <c r="Y1152" s="241"/>
      <c r="Z1152" s="241"/>
      <c r="AA1152" s="241"/>
      <c r="AB1152" s="241"/>
      <c r="AC1152" s="241"/>
      <c r="AD1152" s="241"/>
      <c r="AE1152" s="241"/>
      <c r="AF1152" s="241"/>
      <c r="AG1152" s="241"/>
      <c r="AH1152" s="294"/>
      <c r="AI1152" s="294"/>
      <c r="AJ1152" s="294"/>
      <c r="AK1152" s="294"/>
      <c r="AL1152" s="294"/>
      <c r="AM1152" s="294"/>
      <c r="AN1152" s="294"/>
      <c r="AO1152" s="294"/>
      <c r="AP1152" s="241"/>
      <c r="AQ1152" s="241"/>
      <c r="AR1152" s="241"/>
      <c r="AS1152" s="241"/>
      <c r="AT1152" s="241"/>
      <c r="AU1152" s="241"/>
      <c r="AV1152" s="241"/>
      <c r="AW1152" s="241"/>
      <c r="AX1152" s="241"/>
      <c r="AY1152" s="241"/>
      <c r="AZ1152" s="241"/>
      <c r="BA1152" s="241"/>
      <c r="BB1152" s="241"/>
      <c r="BC1152" s="241"/>
      <c r="BD1152" s="241"/>
      <c r="BE1152" s="294"/>
      <c r="BF1152" s="241"/>
      <c r="BG1152" s="241"/>
      <c r="BH1152" s="241"/>
      <c r="BI1152" s="241"/>
      <c r="BJ1152" s="241"/>
      <c r="BK1152" s="293"/>
      <c r="BL1152" s="293"/>
      <c r="BM1152" s="241"/>
      <c r="BN1152" s="241"/>
      <c r="BO1152" s="241"/>
      <c r="BP1152" s="241"/>
      <c r="BQ1152" s="241"/>
      <c r="BR1152" s="241"/>
    </row>
    <row r="1153" spans="2:70" ht="10.5" customHeight="1">
      <c r="B1153" s="254"/>
      <c r="C1153" s="272"/>
      <c r="D1153" s="272"/>
      <c r="E1153" s="272"/>
      <c r="F1153" s="272"/>
      <c r="G1153" s="272"/>
      <c r="H1153" s="295"/>
      <c r="I1153" s="295"/>
      <c r="J1153" s="295"/>
      <c r="K1153" s="295"/>
      <c r="L1153" s="295"/>
      <c r="M1153" s="241"/>
      <c r="N1153" s="295"/>
      <c r="O1153" s="295"/>
      <c r="P1153" s="295"/>
      <c r="Q1153" s="295"/>
      <c r="R1153" s="295"/>
      <c r="S1153" s="295"/>
      <c r="T1153" s="295"/>
      <c r="U1153" s="295"/>
      <c r="V1153" s="295"/>
      <c r="W1153" s="295"/>
      <c r="X1153" s="241"/>
      <c r="Y1153" s="241"/>
      <c r="Z1153" s="295"/>
      <c r="AA1153" s="295"/>
      <c r="AB1153" s="295"/>
      <c r="AC1153" s="295"/>
      <c r="AD1153" s="295"/>
      <c r="AE1153" s="295"/>
      <c r="AF1153" s="241"/>
      <c r="AG1153" s="241"/>
      <c r="AH1153" s="241"/>
      <c r="AI1153" s="272"/>
      <c r="AJ1153" s="272"/>
      <c r="AK1153" s="272"/>
      <c r="AL1153" s="272"/>
      <c r="AM1153" s="272"/>
      <c r="AN1153" s="241"/>
      <c r="AO1153" s="295"/>
      <c r="AP1153" s="295"/>
      <c r="AQ1153" s="295"/>
      <c r="AR1153" s="295"/>
      <c r="AS1153" s="295"/>
      <c r="AT1153" s="295"/>
      <c r="AU1153" s="241"/>
      <c r="AV1153" s="295"/>
      <c r="AW1153" s="295"/>
      <c r="AX1153" s="295"/>
      <c r="AY1153" s="295"/>
      <c r="AZ1153" s="295"/>
      <c r="BA1153" s="241"/>
      <c r="BB1153" s="257"/>
      <c r="BC1153" s="241"/>
      <c r="BD1153" s="241"/>
      <c r="BE1153" s="255"/>
      <c r="BF1153" s="241"/>
      <c r="BG1153" s="241"/>
      <c r="BH1153" s="241"/>
      <c r="BI1153" s="241"/>
      <c r="BJ1153" s="241"/>
      <c r="BK1153" s="293"/>
      <c r="BL1153" s="293"/>
      <c r="BM1153" s="241"/>
      <c r="BN1153" s="241"/>
      <c r="BO1153" s="241"/>
      <c r="BP1153" s="259"/>
      <c r="BQ1153" s="241"/>
      <c r="BR1153" s="241"/>
    </row>
    <row r="1154" spans="2:70" ht="7.5" customHeight="1">
      <c r="B1154" s="254"/>
      <c r="C1154" s="241"/>
      <c r="D1154" s="241"/>
      <c r="E1154" s="241"/>
      <c r="F1154" s="241"/>
      <c r="G1154" s="241"/>
      <c r="H1154" s="241"/>
      <c r="I1154" s="241"/>
      <c r="J1154" s="241"/>
      <c r="K1154" s="241"/>
      <c r="L1154" s="241"/>
      <c r="M1154" s="241"/>
      <c r="N1154" s="241"/>
      <c r="O1154" s="241"/>
      <c r="P1154" s="241"/>
      <c r="Q1154" s="241"/>
      <c r="R1154" s="241"/>
      <c r="S1154" s="241"/>
      <c r="T1154" s="241"/>
      <c r="U1154" s="241"/>
      <c r="V1154" s="241"/>
      <c r="W1154" s="241"/>
      <c r="X1154" s="241"/>
      <c r="Y1154" s="241"/>
      <c r="Z1154" s="241"/>
      <c r="AA1154" s="241"/>
      <c r="AB1154" s="241"/>
      <c r="AC1154" s="241"/>
      <c r="AD1154" s="241"/>
      <c r="AE1154" s="241"/>
      <c r="AF1154" s="241"/>
      <c r="AG1154" s="241"/>
      <c r="AH1154" s="241"/>
      <c r="AI1154" s="241"/>
      <c r="AJ1154" s="241"/>
      <c r="AK1154" s="241"/>
      <c r="AL1154" s="241"/>
      <c r="AM1154" s="241"/>
      <c r="AN1154" s="241"/>
      <c r="AO1154" s="241"/>
      <c r="AP1154" s="241"/>
      <c r="AQ1154" s="241"/>
      <c r="AR1154" s="241"/>
      <c r="AS1154" s="241"/>
      <c r="AT1154" s="241"/>
      <c r="AU1154" s="241"/>
      <c r="AV1154" s="241"/>
      <c r="AW1154" s="241"/>
      <c r="AX1154" s="241"/>
      <c r="AY1154" s="241"/>
      <c r="AZ1154" s="241"/>
      <c r="BA1154" s="241"/>
      <c r="BB1154" s="241"/>
      <c r="BC1154" s="241"/>
      <c r="BD1154" s="241"/>
      <c r="BE1154" s="241"/>
      <c r="BF1154" s="241"/>
      <c r="BG1154" s="241"/>
      <c r="BH1154" s="241"/>
      <c r="BI1154" s="241"/>
      <c r="BJ1154" s="241"/>
      <c r="BK1154" s="241"/>
      <c r="BL1154" s="241"/>
      <c r="BM1154" s="241"/>
      <c r="BN1154" s="241"/>
      <c r="BO1154" s="241"/>
      <c r="BP1154" s="241"/>
      <c r="BQ1154" s="241"/>
      <c r="BR1154" s="241"/>
    </row>
    <row r="1155" spans="2:70" ht="0.75" customHeight="1">
      <c r="B1155" s="254"/>
      <c r="C1155" s="272"/>
      <c r="D1155" s="272"/>
      <c r="E1155" s="272"/>
      <c r="F1155" s="272"/>
      <c r="G1155" s="272"/>
      <c r="H1155" s="295"/>
      <c r="I1155" s="295"/>
      <c r="J1155" s="295"/>
      <c r="K1155" s="295"/>
      <c r="L1155" s="295"/>
      <c r="M1155" s="241"/>
      <c r="N1155" s="295"/>
      <c r="O1155" s="295"/>
      <c r="P1155" s="295"/>
      <c r="Q1155" s="295"/>
      <c r="R1155" s="295"/>
      <c r="S1155" s="295"/>
      <c r="T1155" s="295"/>
      <c r="U1155" s="295"/>
      <c r="V1155" s="295"/>
      <c r="W1155" s="295"/>
      <c r="X1155" s="241"/>
      <c r="Y1155" s="241"/>
      <c r="Z1155" s="295"/>
      <c r="AA1155" s="295"/>
      <c r="AB1155" s="295"/>
      <c r="AC1155" s="295"/>
      <c r="AD1155" s="295"/>
      <c r="AE1155" s="295"/>
      <c r="AF1155" s="241"/>
      <c r="AG1155" s="241"/>
      <c r="AH1155" s="241"/>
      <c r="AI1155" s="272"/>
      <c r="AJ1155" s="272"/>
      <c r="AK1155" s="272"/>
      <c r="AL1155" s="272"/>
      <c r="AM1155" s="272"/>
      <c r="AN1155" s="241"/>
      <c r="AO1155" s="295"/>
      <c r="AP1155" s="295"/>
      <c r="AQ1155" s="295"/>
      <c r="AR1155" s="295"/>
      <c r="AS1155" s="295"/>
      <c r="AT1155" s="295"/>
      <c r="AU1155" s="241"/>
      <c r="AV1155" s="295"/>
      <c r="AW1155" s="295"/>
      <c r="AX1155" s="295"/>
      <c r="AY1155" s="295"/>
      <c r="AZ1155" s="295"/>
      <c r="BA1155" s="241"/>
      <c r="BB1155" s="300"/>
      <c r="BC1155" s="241"/>
      <c r="BD1155" s="241"/>
      <c r="BE1155" s="241"/>
      <c r="BF1155" s="241"/>
      <c r="BG1155" s="241"/>
      <c r="BH1155" s="241"/>
      <c r="BI1155" s="241"/>
      <c r="BJ1155" s="241"/>
      <c r="BK1155" s="241"/>
      <c r="BL1155" s="241"/>
      <c r="BM1155" s="241"/>
      <c r="BN1155" s="241"/>
      <c r="BO1155" s="241"/>
      <c r="BP1155" s="241"/>
      <c r="BQ1155" s="241"/>
      <c r="BR1155" s="241"/>
    </row>
    <row r="1156" spans="2:70" ht="8.25" customHeight="1">
      <c r="B1156" s="254"/>
      <c r="C1156" s="272"/>
      <c r="D1156" s="272"/>
      <c r="E1156" s="272"/>
      <c r="F1156" s="272"/>
      <c r="G1156" s="272"/>
      <c r="H1156" s="295"/>
      <c r="I1156" s="295"/>
      <c r="J1156" s="295"/>
      <c r="K1156" s="295"/>
      <c r="L1156" s="295"/>
      <c r="M1156" s="241"/>
      <c r="N1156" s="295"/>
      <c r="O1156" s="295"/>
      <c r="P1156" s="295"/>
      <c r="Q1156" s="295"/>
      <c r="R1156" s="295"/>
      <c r="S1156" s="295"/>
      <c r="T1156" s="295"/>
      <c r="U1156" s="295"/>
      <c r="V1156" s="295"/>
      <c r="W1156" s="295"/>
      <c r="X1156" s="241"/>
      <c r="Y1156" s="241"/>
      <c r="Z1156" s="295"/>
      <c r="AA1156" s="295"/>
      <c r="AB1156" s="295"/>
      <c r="AC1156" s="295"/>
      <c r="AD1156" s="295"/>
      <c r="AE1156" s="295"/>
      <c r="AF1156" s="241"/>
      <c r="AG1156" s="241"/>
      <c r="AH1156" s="241"/>
      <c r="AI1156" s="272"/>
      <c r="AJ1156" s="272"/>
      <c r="AK1156" s="272"/>
      <c r="AL1156" s="272"/>
      <c r="AM1156" s="272"/>
      <c r="AN1156" s="241"/>
      <c r="AO1156" s="295"/>
      <c r="AP1156" s="295"/>
      <c r="AQ1156" s="295"/>
      <c r="AR1156" s="295"/>
      <c r="AS1156" s="295"/>
      <c r="AT1156" s="295"/>
      <c r="AU1156" s="241"/>
      <c r="AV1156" s="295"/>
      <c r="AW1156" s="295"/>
      <c r="AX1156" s="295"/>
      <c r="AY1156" s="295"/>
      <c r="AZ1156" s="295"/>
      <c r="BA1156" s="241"/>
      <c r="BB1156" s="300"/>
      <c r="BC1156" s="241"/>
      <c r="BD1156" s="241"/>
      <c r="BE1156" s="241"/>
      <c r="BF1156" s="241"/>
      <c r="BG1156" s="241"/>
      <c r="BH1156" s="241"/>
      <c r="BI1156" s="241"/>
      <c r="BJ1156" s="241"/>
      <c r="BK1156" s="241"/>
      <c r="BL1156" s="241"/>
      <c r="BM1156" s="241"/>
      <c r="BN1156" s="241"/>
      <c r="BO1156" s="241"/>
      <c r="BP1156" s="241"/>
      <c r="BQ1156" s="241"/>
      <c r="BR1156" s="241"/>
    </row>
    <row r="1157" spans="2:70" ht="0.75" customHeight="1">
      <c r="B1157" s="254"/>
      <c r="C1157" s="272"/>
      <c r="D1157" s="272"/>
      <c r="E1157" s="272"/>
      <c r="F1157" s="272"/>
      <c r="G1157" s="272"/>
      <c r="H1157" s="295"/>
      <c r="I1157" s="295"/>
      <c r="J1157" s="295"/>
      <c r="K1157" s="295"/>
      <c r="L1157" s="295"/>
      <c r="M1157" s="241"/>
      <c r="N1157" s="295"/>
      <c r="O1157" s="295"/>
      <c r="P1157" s="295"/>
      <c r="Q1157" s="295"/>
      <c r="R1157" s="295"/>
      <c r="S1157" s="295"/>
      <c r="T1157" s="295"/>
      <c r="U1157" s="295"/>
      <c r="V1157" s="295"/>
      <c r="W1157" s="295"/>
      <c r="X1157" s="241"/>
      <c r="Y1157" s="241"/>
      <c r="Z1157" s="295"/>
      <c r="AA1157" s="295"/>
      <c r="AB1157" s="295"/>
      <c r="AC1157" s="295"/>
      <c r="AD1157" s="295"/>
      <c r="AE1157" s="295"/>
      <c r="AF1157" s="241"/>
      <c r="AG1157" s="241"/>
      <c r="AH1157" s="241"/>
      <c r="AI1157" s="272"/>
      <c r="AJ1157" s="272"/>
      <c r="AK1157" s="272"/>
      <c r="AL1157" s="272"/>
      <c r="AM1157" s="272"/>
      <c r="AN1157" s="241"/>
      <c r="AO1157" s="295"/>
      <c r="AP1157" s="295"/>
      <c r="AQ1157" s="295"/>
      <c r="AR1157" s="295"/>
      <c r="AS1157" s="295"/>
      <c r="AT1157" s="295"/>
      <c r="AU1157" s="241"/>
      <c r="AV1157" s="295"/>
      <c r="AW1157" s="295"/>
      <c r="AX1157" s="295"/>
      <c r="AY1157" s="295"/>
      <c r="AZ1157" s="295"/>
      <c r="BA1157" s="241"/>
      <c r="BB1157" s="300"/>
      <c r="BC1157" s="241"/>
      <c r="BD1157" s="241"/>
      <c r="BE1157" s="241"/>
      <c r="BF1157" s="241"/>
      <c r="BG1157" s="241"/>
      <c r="BH1157" s="241"/>
      <c r="BI1157" s="241"/>
      <c r="BJ1157" s="241"/>
      <c r="BK1157" s="241"/>
      <c r="BL1157" s="241"/>
      <c r="BM1157" s="241"/>
      <c r="BN1157" s="241"/>
      <c r="BO1157" s="241"/>
      <c r="BP1157" s="241"/>
      <c r="BQ1157" s="241"/>
      <c r="BR1157" s="241"/>
    </row>
    <row r="1158" spans="2:70" ht="10.5" customHeight="1">
      <c r="B1158" s="254"/>
      <c r="C1158" s="272"/>
      <c r="D1158" s="272"/>
      <c r="E1158" s="272"/>
      <c r="F1158" s="272"/>
      <c r="G1158" s="272"/>
      <c r="H1158" s="295"/>
      <c r="I1158" s="295"/>
      <c r="J1158" s="295"/>
      <c r="K1158" s="295"/>
      <c r="L1158" s="295"/>
      <c r="M1158" s="241"/>
      <c r="N1158" s="295"/>
      <c r="O1158" s="295"/>
      <c r="P1158" s="295"/>
      <c r="Q1158" s="295"/>
      <c r="R1158" s="295"/>
      <c r="S1158" s="295"/>
      <c r="T1158" s="295"/>
      <c r="U1158" s="295"/>
      <c r="V1158" s="295"/>
      <c r="W1158" s="295"/>
      <c r="X1158" s="241"/>
      <c r="Y1158" s="241"/>
      <c r="Z1158" s="295"/>
      <c r="AA1158" s="295"/>
      <c r="AB1158" s="295"/>
      <c r="AC1158" s="295"/>
      <c r="AD1158" s="295"/>
      <c r="AE1158" s="295"/>
      <c r="AF1158" s="241"/>
      <c r="AG1158" s="241"/>
      <c r="AH1158" s="241"/>
      <c r="AI1158" s="272"/>
      <c r="AJ1158" s="272"/>
      <c r="AK1158" s="272"/>
      <c r="AL1158" s="272"/>
      <c r="AM1158" s="272"/>
      <c r="AN1158" s="241"/>
      <c r="AO1158" s="295"/>
      <c r="AP1158" s="295"/>
      <c r="AQ1158" s="295"/>
      <c r="AR1158" s="295"/>
      <c r="AS1158" s="295"/>
      <c r="AT1158" s="295"/>
      <c r="AU1158" s="241"/>
      <c r="AV1158" s="295"/>
      <c r="AW1158" s="295"/>
      <c r="AX1158" s="295"/>
      <c r="AY1158" s="295"/>
      <c r="AZ1158" s="295"/>
      <c r="BA1158" s="241"/>
      <c r="BB1158" s="257"/>
      <c r="BC1158" s="241"/>
      <c r="BD1158" s="241"/>
      <c r="BE1158" s="241"/>
      <c r="BF1158" s="241"/>
      <c r="BG1158" s="241"/>
      <c r="BH1158" s="241"/>
      <c r="BI1158" s="241"/>
      <c r="BJ1158" s="241"/>
      <c r="BK1158" s="241"/>
      <c r="BL1158" s="241"/>
      <c r="BM1158" s="241"/>
      <c r="BN1158" s="241"/>
      <c r="BO1158" s="241"/>
      <c r="BP1158" s="241"/>
      <c r="BQ1158" s="241"/>
      <c r="BR1158" s="241"/>
    </row>
    <row r="1159" spans="2:70" ht="7.5" customHeight="1">
      <c r="B1159" s="254"/>
      <c r="C1159" s="241"/>
      <c r="D1159" s="241"/>
      <c r="E1159" s="241"/>
      <c r="F1159" s="241"/>
      <c r="G1159" s="241"/>
      <c r="H1159" s="241"/>
      <c r="I1159" s="241"/>
      <c r="J1159" s="241"/>
      <c r="K1159" s="241"/>
      <c r="L1159" s="241"/>
      <c r="M1159" s="241"/>
      <c r="N1159" s="241"/>
      <c r="O1159" s="241"/>
      <c r="P1159" s="241"/>
      <c r="Q1159" s="241"/>
      <c r="R1159" s="241"/>
      <c r="S1159" s="241"/>
      <c r="T1159" s="241"/>
      <c r="U1159" s="241"/>
      <c r="V1159" s="241"/>
      <c r="W1159" s="241"/>
      <c r="X1159" s="241"/>
      <c r="Y1159" s="241"/>
      <c r="Z1159" s="241"/>
      <c r="AA1159" s="241"/>
      <c r="AB1159" s="241"/>
      <c r="AC1159" s="241"/>
      <c r="AD1159" s="241"/>
      <c r="AE1159" s="241"/>
      <c r="AF1159" s="241"/>
      <c r="AG1159" s="241"/>
      <c r="AH1159" s="241"/>
      <c r="AI1159" s="241"/>
      <c r="AJ1159" s="241"/>
      <c r="AK1159" s="241"/>
      <c r="AL1159" s="241"/>
      <c r="AM1159" s="241"/>
      <c r="AN1159" s="241"/>
      <c r="AO1159" s="241"/>
      <c r="AP1159" s="241"/>
      <c r="AQ1159" s="241"/>
      <c r="AR1159" s="241"/>
      <c r="AS1159" s="241"/>
      <c r="AT1159" s="241"/>
      <c r="AU1159" s="241"/>
      <c r="AV1159" s="241"/>
      <c r="AW1159" s="241"/>
      <c r="AX1159" s="241"/>
      <c r="AY1159" s="241"/>
      <c r="AZ1159" s="241"/>
      <c r="BA1159" s="241"/>
      <c r="BB1159" s="241"/>
      <c r="BC1159" s="241"/>
      <c r="BD1159" s="241"/>
      <c r="BE1159" s="241"/>
      <c r="BF1159" s="241"/>
      <c r="BG1159" s="241"/>
      <c r="BH1159" s="241"/>
      <c r="BI1159" s="241"/>
      <c r="BJ1159" s="241"/>
      <c r="BK1159" s="241"/>
      <c r="BL1159" s="241"/>
      <c r="BM1159" s="241"/>
      <c r="BN1159" s="241"/>
      <c r="BO1159" s="241"/>
      <c r="BP1159" s="241"/>
      <c r="BQ1159" s="241"/>
      <c r="BR1159" s="241"/>
    </row>
    <row r="1160" spans="2:70" ht="0.75" customHeight="1">
      <c r="B1160" s="254"/>
      <c r="C1160" s="272"/>
      <c r="D1160" s="272"/>
      <c r="E1160" s="272"/>
      <c r="F1160" s="272"/>
      <c r="G1160" s="272"/>
      <c r="H1160" s="295"/>
      <c r="I1160" s="295"/>
      <c r="J1160" s="295"/>
      <c r="K1160" s="295"/>
      <c r="L1160" s="295"/>
      <c r="M1160" s="241"/>
      <c r="N1160" s="295"/>
      <c r="O1160" s="295"/>
      <c r="P1160" s="295"/>
      <c r="Q1160" s="295"/>
      <c r="R1160" s="295"/>
      <c r="S1160" s="295"/>
      <c r="T1160" s="295"/>
      <c r="U1160" s="295"/>
      <c r="V1160" s="295"/>
      <c r="W1160" s="295"/>
      <c r="X1160" s="241"/>
      <c r="Y1160" s="241"/>
      <c r="Z1160" s="295"/>
      <c r="AA1160" s="295"/>
      <c r="AB1160" s="295"/>
      <c r="AC1160" s="295"/>
      <c r="AD1160" s="295"/>
      <c r="AE1160" s="295"/>
      <c r="AF1160" s="241"/>
      <c r="AG1160" s="241"/>
      <c r="AH1160" s="241"/>
      <c r="AI1160" s="272"/>
      <c r="AJ1160" s="272"/>
      <c r="AK1160" s="272"/>
      <c r="AL1160" s="272"/>
      <c r="AM1160" s="272"/>
      <c r="AN1160" s="241"/>
      <c r="AO1160" s="295"/>
      <c r="AP1160" s="295"/>
      <c r="AQ1160" s="295"/>
      <c r="AR1160" s="295"/>
      <c r="AS1160" s="295"/>
      <c r="AT1160" s="295"/>
      <c r="AU1160" s="241"/>
      <c r="AV1160" s="295"/>
      <c r="AW1160" s="295"/>
      <c r="AX1160" s="295"/>
      <c r="AY1160" s="295"/>
      <c r="AZ1160" s="295"/>
      <c r="BA1160" s="241"/>
      <c r="BB1160" s="300"/>
      <c r="BC1160" s="241"/>
      <c r="BD1160" s="241"/>
      <c r="BE1160" s="296"/>
      <c r="BF1160" s="296"/>
      <c r="BG1160" s="296"/>
      <c r="BH1160" s="296"/>
      <c r="BI1160" s="296"/>
      <c r="BJ1160" s="296"/>
      <c r="BK1160" s="296"/>
      <c r="BL1160" s="296"/>
      <c r="BM1160" s="296"/>
      <c r="BN1160" s="296"/>
      <c r="BO1160" s="296"/>
      <c r="BP1160" s="296"/>
      <c r="BQ1160" s="241"/>
      <c r="BR1160" s="241"/>
    </row>
    <row r="1161" spans="2:70">
      <c r="B1161" s="254"/>
      <c r="C1161" s="272"/>
      <c r="D1161" s="272"/>
      <c r="E1161" s="272"/>
      <c r="F1161" s="272"/>
      <c r="G1161" s="272"/>
      <c r="H1161" s="295"/>
      <c r="I1161" s="295"/>
      <c r="J1161" s="295"/>
      <c r="K1161" s="295"/>
      <c r="L1161" s="295"/>
      <c r="M1161" s="241"/>
      <c r="N1161" s="295"/>
      <c r="O1161" s="295"/>
      <c r="P1161" s="295"/>
      <c r="Q1161" s="295"/>
      <c r="R1161" s="295"/>
      <c r="S1161" s="295"/>
      <c r="T1161" s="295"/>
      <c r="U1161" s="295"/>
      <c r="V1161" s="295"/>
      <c r="W1161" s="295"/>
      <c r="X1161" s="241"/>
      <c r="Y1161" s="241"/>
      <c r="Z1161" s="295"/>
      <c r="AA1161" s="295"/>
      <c r="AB1161" s="295"/>
      <c r="AC1161" s="295"/>
      <c r="AD1161" s="295"/>
      <c r="AE1161" s="295"/>
      <c r="AF1161" s="241"/>
      <c r="AG1161" s="241"/>
      <c r="AH1161" s="241"/>
      <c r="AI1161" s="272"/>
      <c r="AJ1161" s="272"/>
      <c r="AK1161" s="272"/>
      <c r="AL1161" s="272"/>
      <c r="AM1161" s="272"/>
      <c r="AN1161" s="241"/>
      <c r="AO1161" s="295"/>
      <c r="AP1161" s="295"/>
      <c r="AQ1161" s="295"/>
      <c r="AR1161" s="295"/>
      <c r="AS1161" s="295"/>
      <c r="AT1161" s="295"/>
      <c r="AU1161" s="241"/>
      <c r="AV1161" s="295"/>
      <c r="AW1161" s="295"/>
      <c r="AX1161" s="295"/>
      <c r="AY1161" s="295"/>
      <c r="AZ1161" s="295"/>
      <c r="BA1161" s="241"/>
      <c r="BB1161" s="300"/>
      <c r="BC1161" s="241"/>
      <c r="BD1161" s="241"/>
      <c r="BE1161" s="296"/>
      <c r="BF1161" s="296"/>
      <c r="BG1161" s="296"/>
      <c r="BH1161" s="296"/>
      <c r="BI1161" s="296"/>
      <c r="BJ1161" s="296"/>
      <c r="BK1161" s="296"/>
      <c r="BL1161" s="296"/>
      <c r="BM1161" s="296"/>
      <c r="BN1161" s="296"/>
      <c r="BO1161" s="296"/>
      <c r="BP1161" s="296"/>
      <c r="BQ1161" s="241"/>
      <c r="BR1161" s="241"/>
    </row>
    <row r="1162" spans="2:70" ht="5.25" customHeight="1">
      <c r="B1162" s="254"/>
      <c r="C1162" s="272"/>
      <c r="D1162" s="272"/>
      <c r="E1162" s="272"/>
      <c r="F1162" s="272"/>
      <c r="G1162" s="272"/>
      <c r="H1162" s="295"/>
      <c r="I1162" s="295"/>
      <c r="J1162" s="295"/>
      <c r="K1162" s="295"/>
      <c r="L1162" s="295"/>
      <c r="M1162" s="241"/>
      <c r="N1162" s="295"/>
      <c r="O1162" s="295"/>
      <c r="P1162" s="295"/>
      <c r="Q1162" s="295"/>
      <c r="R1162" s="295"/>
      <c r="S1162" s="295"/>
      <c r="T1162" s="295"/>
      <c r="U1162" s="295"/>
      <c r="V1162" s="295"/>
      <c r="W1162" s="295"/>
      <c r="X1162" s="241"/>
      <c r="Y1162" s="241"/>
      <c r="Z1162" s="295"/>
      <c r="AA1162" s="295"/>
      <c r="AB1162" s="295"/>
      <c r="AC1162" s="295"/>
      <c r="AD1162" s="295"/>
      <c r="AE1162" s="295"/>
      <c r="AF1162" s="241"/>
      <c r="AG1162" s="241"/>
      <c r="AH1162" s="241"/>
      <c r="AI1162" s="272"/>
      <c r="AJ1162" s="272"/>
      <c r="AK1162" s="272"/>
      <c r="AL1162" s="272"/>
      <c r="AM1162" s="272"/>
      <c r="AN1162" s="272"/>
      <c r="AO1162" s="295"/>
      <c r="AP1162" s="295"/>
      <c r="AQ1162" s="295"/>
      <c r="AR1162" s="295"/>
      <c r="AS1162" s="295"/>
      <c r="AT1162" s="295"/>
      <c r="AU1162" s="241"/>
      <c r="AV1162" s="295"/>
      <c r="AW1162" s="295"/>
      <c r="AX1162" s="295"/>
      <c r="AY1162" s="295"/>
      <c r="AZ1162" s="295"/>
      <c r="BA1162" s="241"/>
      <c r="BB1162" s="300"/>
      <c r="BC1162" s="241"/>
      <c r="BD1162" s="241"/>
      <c r="BE1162" s="241"/>
      <c r="BF1162" s="241"/>
      <c r="BG1162" s="241"/>
      <c r="BH1162" s="241"/>
      <c r="BI1162" s="241"/>
      <c r="BJ1162" s="297"/>
      <c r="BK1162" s="297"/>
      <c r="BL1162" s="297"/>
      <c r="BM1162" s="297"/>
      <c r="BN1162" s="297"/>
      <c r="BO1162" s="297"/>
      <c r="BP1162" s="297"/>
      <c r="BQ1162" s="241"/>
      <c r="BR1162" s="241"/>
    </row>
    <row r="1163" spans="2:70" ht="5.25" customHeight="1">
      <c r="B1163" s="254"/>
      <c r="C1163" s="272"/>
      <c r="D1163" s="272"/>
      <c r="E1163" s="272"/>
      <c r="F1163" s="272"/>
      <c r="G1163" s="272"/>
      <c r="H1163" s="295"/>
      <c r="I1163" s="295"/>
      <c r="J1163" s="295"/>
      <c r="K1163" s="295"/>
      <c r="L1163" s="295"/>
      <c r="M1163" s="241"/>
      <c r="N1163" s="295"/>
      <c r="O1163" s="295"/>
      <c r="P1163" s="295"/>
      <c r="Q1163" s="295"/>
      <c r="R1163" s="295"/>
      <c r="S1163" s="295"/>
      <c r="T1163" s="295"/>
      <c r="U1163" s="295"/>
      <c r="V1163" s="295"/>
      <c r="W1163" s="295"/>
      <c r="X1163" s="241"/>
      <c r="Y1163" s="241"/>
      <c r="Z1163" s="295"/>
      <c r="AA1163" s="295"/>
      <c r="AB1163" s="295"/>
      <c r="AC1163" s="295"/>
      <c r="AD1163" s="295"/>
      <c r="AE1163" s="295"/>
      <c r="AF1163" s="241"/>
      <c r="AG1163" s="241"/>
      <c r="AH1163" s="241"/>
      <c r="AI1163" s="272"/>
      <c r="AJ1163" s="272"/>
      <c r="AK1163" s="272"/>
      <c r="AL1163" s="272"/>
      <c r="AM1163" s="272"/>
      <c r="AN1163" s="272"/>
      <c r="AO1163" s="295"/>
      <c r="AP1163" s="295"/>
      <c r="AQ1163" s="295"/>
      <c r="AR1163" s="295"/>
      <c r="AS1163" s="295"/>
      <c r="AT1163" s="295"/>
      <c r="AU1163" s="241"/>
      <c r="AV1163" s="295"/>
      <c r="AW1163" s="295"/>
      <c r="AX1163" s="295"/>
      <c r="AY1163" s="295"/>
      <c r="AZ1163" s="295"/>
      <c r="BA1163" s="241"/>
      <c r="BB1163" s="300"/>
      <c r="BC1163" s="241"/>
      <c r="BD1163" s="241"/>
      <c r="BE1163" s="241"/>
      <c r="BF1163" s="241"/>
      <c r="BG1163" s="241"/>
      <c r="BH1163" s="241"/>
      <c r="BI1163" s="241"/>
      <c r="BJ1163" s="297"/>
      <c r="BK1163" s="297"/>
      <c r="BL1163" s="297"/>
      <c r="BM1163" s="297"/>
      <c r="BN1163" s="297"/>
      <c r="BO1163" s="297"/>
      <c r="BP1163" s="297"/>
      <c r="BQ1163" s="241"/>
      <c r="BR1163" s="241"/>
    </row>
    <row r="1164" spans="2:70" ht="15" customHeight="1">
      <c r="B1164" s="254"/>
      <c r="C1164" s="272"/>
      <c r="D1164" s="272"/>
      <c r="E1164" s="272"/>
      <c r="F1164" s="272"/>
      <c r="G1164" s="272"/>
      <c r="H1164" s="295"/>
      <c r="I1164" s="295"/>
      <c r="J1164" s="295"/>
      <c r="K1164" s="295"/>
      <c r="L1164" s="295"/>
      <c r="M1164" s="241"/>
      <c r="N1164" s="295"/>
      <c r="O1164" s="295"/>
      <c r="P1164" s="295"/>
      <c r="Q1164" s="295"/>
      <c r="R1164" s="295"/>
      <c r="S1164" s="295"/>
      <c r="T1164" s="295"/>
      <c r="U1164" s="295"/>
      <c r="V1164" s="295"/>
      <c r="W1164" s="295"/>
      <c r="X1164" s="241"/>
      <c r="Y1164" s="241"/>
      <c r="Z1164" s="295"/>
      <c r="AA1164" s="295"/>
      <c r="AB1164" s="295"/>
      <c r="AC1164" s="295"/>
      <c r="AD1164" s="295"/>
      <c r="AE1164" s="295"/>
      <c r="AF1164" s="241"/>
      <c r="AG1164" s="241"/>
      <c r="AH1164" s="241"/>
      <c r="AI1164" s="272"/>
      <c r="AJ1164" s="272"/>
      <c r="AK1164" s="272"/>
      <c r="AL1164" s="272"/>
      <c r="AM1164" s="272"/>
      <c r="AN1164" s="241"/>
      <c r="AO1164" s="295"/>
      <c r="AP1164" s="295"/>
      <c r="AQ1164" s="295"/>
      <c r="AR1164" s="295"/>
      <c r="AS1164" s="295"/>
      <c r="AT1164" s="295"/>
      <c r="AU1164" s="241"/>
      <c r="AV1164" s="295"/>
      <c r="AW1164" s="295"/>
      <c r="AX1164" s="295"/>
      <c r="AY1164" s="295"/>
      <c r="AZ1164" s="295"/>
      <c r="BA1164" s="241"/>
      <c r="BB1164" s="257"/>
      <c r="BC1164" s="241"/>
      <c r="BD1164" s="241"/>
      <c r="BE1164" s="241"/>
      <c r="BF1164" s="241"/>
      <c r="BG1164" s="241"/>
      <c r="BH1164" s="241"/>
      <c r="BI1164" s="241"/>
      <c r="BJ1164" s="241"/>
      <c r="BK1164" s="241"/>
      <c r="BL1164" s="241"/>
      <c r="BM1164" s="241"/>
      <c r="BN1164" s="241"/>
      <c r="BO1164" s="241"/>
      <c r="BP1164" s="241"/>
      <c r="BQ1164" s="241"/>
      <c r="BR1164" s="241"/>
    </row>
    <row r="1165" spans="2:70" ht="0.75" customHeight="1">
      <c r="B1165" s="254"/>
      <c r="C1165" s="272"/>
      <c r="D1165" s="272"/>
      <c r="E1165" s="272"/>
      <c r="F1165" s="272"/>
      <c r="G1165" s="272"/>
      <c r="H1165" s="295"/>
      <c r="I1165" s="295"/>
      <c r="J1165" s="295"/>
      <c r="K1165" s="295"/>
      <c r="L1165" s="295"/>
      <c r="M1165" s="241"/>
      <c r="N1165" s="241"/>
      <c r="O1165" s="241"/>
      <c r="P1165" s="295"/>
      <c r="Q1165" s="295"/>
      <c r="R1165" s="295"/>
      <c r="S1165" s="295"/>
      <c r="T1165" s="241"/>
      <c r="U1165" s="295"/>
      <c r="V1165" s="295"/>
      <c r="W1165" s="295"/>
      <c r="X1165" s="241"/>
      <c r="Y1165" s="241"/>
      <c r="Z1165" s="295"/>
      <c r="AA1165" s="295"/>
      <c r="AB1165" s="295"/>
      <c r="AC1165" s="295"/>
      <c r="AD1165" s="295"/>
      <c r="AE1165" s="295"/>
      <c r="AF1165" s="241"/>
      <c r="AG1165" s="241"/>
      <c r="AH1165" s="241"/>
      <c r="AI1165" s="272"/>
      <c r="AJ1165" s="272"/>
      <c r="AK1165" s="272"/>
      <c r="AL1165" s="272"/>
      <c r="AM1165" s="272"/>
      <c r="AN1165" s="241"/>
      <c r="AO1165" s="295"/>
      <c r="AP1165" s="295"/>
      <c r="AQ1165" s="295"/>
      <c r="AR1165" s="295"/>
      <c r="AS1165" s="295"/>
      <c r="AT1165" s="295"/>
      <c r="AU1165" s="241"/>
      <c r="AV1165" s="295"/>
      <c r="AW1165" s="295"/>
      <c r="AX1165" s="295"/>
      <c r="AY1165" s="295"/>
      <c r="AZ1165" s="295"/>
      <c r="BA1165" s="241"/>
      <c r="BB1165" s="300"/>
      <c r="BC1165" s="241"/>
      <c r="BD1165" s="241"/>
      <c r="BE1165" s="294"/>
      <c r="BF1165" s="241"/>
      <c r="BG1165" s="241"/>
      <c r="BH1165" s="295"/>
      <c r="BI1165" s="295"/>
      <c r="BJ1165" s="295"/>
      <c r="BK1165" s="295"/>
      <c r="BL1165" s="295"/>
      <c r="BM1165" s="241"/>
      <c r="BN1165" s="295"/>
      <c r="BO1165" s="295"/>
      <c r="BP1165" s="295"/>
      <c r="BQ1165" s="241"/>
      <c r="BR1165" s="241"/>
    </row>
    <row r="1166" spans="2:70" ht="8.25" customHeight="1">
      <c r="B1166" s="254"/>
      <c r="C1166" s="272"/>
      <c r="D1166" s="272"/>
      <c r="E1166" s="272"/>
      <c r="F1166" s="272"/>
      <c r="G1166" s="272"/>
      <c r="H1166" s="295"/>
      <c r="I1166" s="295"/>
      <c r="J1166" s="295"/>
      <c r="K1166" s="295"/>
      <c r="L1166" s="295"/>
      <c r="M1166" s="241"/>
      <c r="N1166" s="241"/>
      <c r="O1166" s="241"/>
      <c r="P1166" s="295"/>
      <c r="Q1166" s="295"/>
      <c r="R1166" s="295"/>
      <c r="S1166" s="295"/>
      <c r="T1166" s="241"/>
      <c r="U1166" s="295"/>
      <c r="V1166" s="295"/>
      <c r="W1166" s="295"/>
      <c r="X1166" s="241"/>
      <c r="Y1166" s="241"/>
      <c r="Z1166" s="295"/>
      <c r="AA1166" s="295"/>
      <c r="AB1166" s="295"/>
      <c r="AC1166" s="295"/>
      <c r="AD1166" s="295"/>
      <c r="AE1166" s="295"/>
      <c r="AF1166" s="241"/>
      <c r="AG1166" s="241"/>
      <c r="AH1166" s="241"/>
      <c r="AI1166" s="272"/>
      <c r="AJ1166" s="272"/>
      <c r="AK1166" s="272"/>
      <c r="AL1166" s="272"/>
      <c r="AM1166" s="272"/>
      <c r="AN1166" s="241"/>
      <c r="AO1166" s="295"/>
      <c r="AP1166" s="295"/>
      <c r="AQ1166" s="295"/>
      <c r="AR1166" s="295"/>
      <c r="AS1166" s="295"/>
      <c r="AT1166" s="295"/>
      <c r="AU1166" s="241"/>
      <c r="AV1166" s="295"/>
      <c r="AW1166" s="295"/>
      <c r="AX1166" s="295"/>
      <c r="AY1166" s="295"/>
      <c r="AZ1166" s="295"/>
      <c r="BA1166" s="241"/>
      <c r="BB1166" s="300"/>
      <c r="BC1166" s="241"/>
      <c r="BD1166" s="241"/>
      <c r="BE1166" s="294"/>
      <c r="BF1166" s="241"/>
      <c r="BG1166" s="241"/>
      <c r="BH1166" s="295"/>
      <c r="BI1166" s="295"/>
      <c r="BJ1166" s="295"/>
      <c r="BK1166" s="295"/>
      <c r="BL1166" s="295"/>
      <c r="BM1166" s="241"/>
      <c r="BN1166" s="295"/>
      <c r="BO1166" s="295"/>
      <c r="BP1166" s="295"/>
      <c r="BQ1166" s="241"/>
      <c r="BR1166" s="241"/>
    </row>
    <row r="1167" spans="2:70" ht="0.75" customHeight="1">
      <c r="B1167" s="254"/>
      <c r="C1167" s="272"/>
      <c r="D1167" s="272"/>
      <c r="E1167" s="272"/>
      <c r="F1167" s="272"/>
      <c r="G1167" s="272"/>
      <c r="H1167" s="295"/>
      <c r="I1167" s="295"/>
      <c r="J1167" s="295"/>
      <c r="K1167" s="295"/>
      <c r="L1167" s="295"/>
      <c r="M1167" s="241"/>
      <c r="N1167" s="241"/>
      <c r="O1167" s="241"/>
      <c r="P1167" s="295"/>
      <c r="Q1167" s="295"/>
      <c r="R1167" s="295"/>
      <c r="S1167" s="295"/>
      <c r="T1167" s="241"/>
      <c r="U1167" s="295"/>
      <c r="V1167" s="295"/>
      <c r="W1167" s="295"/>
      <c r="X1167" s="241"/>
      <c r="Y1167" s="241"/>
      <c r="Z1167" s="295"/>
      <c r="AA1167" s="295"/>
      <c r="AB1167" s="295"/>
      <c r="AC1167" s="295"/>
      <c r="AD1167" s="295"/>
      <c r="AE1167" s="295"/>
      <c r="AF1167" s="241"/>
      <c r="AG1167" s="241"/>
      <c r="AH1167" s="241"/>
      <c r="AI1167" s="272"/>
      <c r="AJ1167" s="272"/>
      <c r="AK1167" s="272"/>
      <c r="AL1167" s="272"/>
      <c r="AM1167" s="272"/>
      <c r="AN1167" s="241"/>
      <c r="AO1167" s="295"/>
      <c r="AP1167" s="295"/>
      <c r="AQ1167" s="295"/>
      <c r="AR1167" s="295"/>
      <c r="AS1167" s="295"/>
      <c r="AT1167" s="295"/>
      <c r="AU1167" s="241"/>
      <c r="AV1167" s="295"/>
      <c r="AW1167" s="295"/>
      <c r="AX1167" s="295"/>
      <c r="AY1167" s="295"/>
      <c r="AZ1167" s="295"/>
      <c r="BA1167" s="241"/>
      <c r="BB1167" s="300"/>
      <c r="BC1167" s="241"/>
      <c r="BD1167" s="241"/>
      <c r="BE1167" s="294"/>
      <c r="BF1167" s="241"/>
      <c r="BG1167" s="241"/>
      <c r="BH1167" s="295"/>
      <c r="BI1167" s="295"/>
      <c r="BJ1167" s="295"/>
      <c r="BK1167" s="295"/>
      <c r="BL1167" s="295"/>
      <c r="BM1167" s="241"/>
      <c r="BN1167" s="295"/>
      <c r="BO1167" s="295"/>
      <c r="BP1167" s="295"/>
      <c r="BQ1167" s="241"/>
      <c r="BR1167" s="241"/>
    </row>
    <row r="1168" spans="2:70" ht="10.5" customHeight="1">
      <c r="B1168" s="254"/>
      <c r="C1168" s="272"/>
      <c r="D1168" s="272"/>
      <c r="E1168" s="272"/>
      <c r="F1168" s="272"/>
      <c r="G1168" s="272"/>
      <c r="H1168" s="295"/>
      <c r="I1168" s="295"/>
      <c r="J1168" s="295"/>
      <c r="K1168" s="295"/>
      <c r="L1168" s="295"/>
      <c r="M1168" s="241"/>
      <c r="N1168" s="241"/>
      <c r="O1168" s="241"/>
      <c r="P1168" s="295"/>
      <c r="Q1168" s="295"/>
      <c r="R1168" s="295"/>
      <c r="S1168" s="295"/>
      <c r="T1168" s="241"/>
      <c r="U1168" s="295"/>
      <c r="V1168" s="295"/>
      <c r="W1168" s="295"/>
      <c r="X1168" s="241"/>
      <c r="Y1168" s="241"/>
      <c r="Z1168" s="300"/>
      <c r="AA1168" s="300"/>
      <c r="AB1168" s="300"/>
      <c r="AC1168" s="300"/>
      <c r="AD1168" s="295"/>
      <c r="AE1168" s="295"/>
      <c r="AF1168" s="241"/>
      <c r="AG1168" s="241"/>
      <c r="AH1168" s="241"/>
      <c r="AI1168" s="272"/>
      <c r="AJ1168" s="272"/>
      <c r="AK1168" s="272"/>
      <c r="AL1168" s="272"/>
      <c r="AM1168" s="272"/>
      <c r="AN1168" s="241"/>
      <c r="AO1168" s="295"/>
      <c r="AP1168" s="295"/>
      <c r="AQ1168" s="295"/>
      <c r="AR1168" s="295"/>
      <c r="AS1168" s="295"/>
      <c r="AT1168" s="295"/>
      <c r="AU1168" s="241"/>
      <c r="AV1168" s="295"/>
      <c r="AW1168" s="295"/>
      <c r="AX1168" s="295"/>
      <c r="AY1168" s="295"/>
      <c r="AZ1168" s="295"/>
      <c r="BA1168" s="241"/>
      <c r="BB1168" s="257"/>
      <c r="BC1168" s="241"/>
      <c r="BD1168" s="241"/>
      <c r="BE1168" s="255"/>
      <c r="BF1168" s="241"/>
      <c r="BG1168" s="241"/>
      <c r="BH1168" s="295"/>
      <c r="BI1168" s="295"/>
      <c r="BJ1168" s="295"/>
      <c r="BK1168" s="295"/>
      <c r="BL1168" s="295"/>
      <c r="BM1168" s="241"/>
      <c r="BN1168" s="295"/>
      <c r="BO1168" s="295"/>
      <c r="BP1168" s="295"/>
      <c r="BQ1168" s="241"/>
      <c r="BR1168" s="241"/>
    </row>
    <row r="1169" spans="2:70" ht="7.5" customHeight="1">
      <c r="B1169" s="254"/>
      <c r="C1169" s="241"/>
      <c r="D1169" s="241"/>
      <c r="E1169" s="241"/>
      <c r="F1169" s="241"/>
      <c r="G1169" s="241"/>
      <c r="H1169" s="241"/>
      <c r="I1169" s="241"/>
      <c r="J1169" s="241"/>
      <c r="K1169" s="241"/>
      <c r="L1169" s="241"/>
      <c r="M1169" s="241"/>
      <c r="N1169" s="241"/>
      <c r="O1169" s="241"/>
      <c r="P1169" s="241"/>
      <c r="Q1169" s="241"/>
      <c r="R1169" s="241"/>
      <c r="S1169" s="241"/>
      <c r="T1169" s="241"/>
      <c r="U1169" s="241"/>
      <c r="V1169" s="241"/>
      <c r="W1169" s="241"/>
      <c r="X1169" s="241"/>
      <c r="Y1169" s="241"/>
      <c r="Z1169" s="241"/>
      <c r="AA1169" s="241"/>
      <c r="AB1169" s="241"/>
      <c r="AC1169" s="241"/>
      <c r="AD1169" s="241"/>
      <c r="AE1169" s="241"/>
      <c r="AF1169" s="241"/>
      <c r="AG1169" s="241"/>
      <c r="AH1169" s="241"/>
      <c r="AI1169" s="241"/>
      <c r="AJ1169" s="241"/>
      <c r="AK1169" s="241"/>
      <c r="AL1169" s="241"/>
      <c r="AM1169" s="241"/>
      <c r="AN1169" s="241"/>
      <c r="AO1169" s="241"/>
      <c r="AP1169" s="241"/>
      <c r="AQ1169" s="241"/>
      <c r="AR1169" s="241"/>
      <c r="AS1169" s="241"/>
      <c r="AT1169" s="241"/>
      <c r="AU1169" s="241"/>
      <c r="AV1169" s="241"/>
      <c r="AW1169" s="241"/>
      <c r="AX1169" s="241"/>
      <c r="AY1169" s="241"/>
      <c r="AZ1169" s="241"/>
      <c r="BA1169" s="241"/>
      <c r="BB1169" s="241"/>
      <c r="BC1169" s="241"/>
      <c r="BD1169" s="241"/>
      <c r="BE1169" s="241"/>
      <c r="BF1169" s="241"/>
      <c r="BG1169" s="241"/>
      <c r="BH1169" s="241"/>
      <c r="BI1169" s="241"/>
      <c r="BJ1169" s="241"/>
      <c r="BK1169" s="241"/>
      <c r="BL1169" s="241"/>
      <c r="BM1169" s="241"/>
      <c r="BN1169" s="241"/>
      <c r="BO1169" s="241"/>
      <c r="BP1169" s="241"/>
      <c r="BQ1169" s="241"/>
      <c r="BR1169" s="241"/>
    </row>
    <row r="1170" spans="2:70" ht="0.75" customHeight="1">
      <c r="B1170" s="254"/>
      <c r="C1170" s="272"/>
      <c r="D1170" s="272"/>
      <c r="E1170" s="272"/>
      <c r="F1170" s="272"/>
      <c r="G1170" s="272"/>
      <c r="H1170" s="300"/>
      <c r="I1170" s="300"/>
      <c r="J1170" s="300"/>
      <c r="K1170" s="300"/>
      <c r="L1170" s="300"/>
      <c r="M1170" s="241"/>
      <c r="N1170" s="300"/>
      <c r="O1170" s="300"/>
      <c r="P1170" s="300"/>
      <c r="Q1170" s="300"/>
      <c r="R1170" s="300"/>
      <c r="S1170" s="300"/>
      <c r="T1170" s="300"/>
      <c r="U1170" s="300"/>
      <c r="V1170" s="300"/>
      <c r="W1170" s="300"/>
      <c r="X1170" s="241"/>
      <c r="Y1170" s="241"/>
      <c r="Z1170" s="300"/>
      <c r="AA1170" s="300"/>
      <c r="AB1170" s="300"/>
      <c r="AC1170" s="300"/>
      <c r="AD1170" s="300"/>
      <c r="AE1170" s="300"/>
      <c r="AF1170" s="241"/>
      <c r="AG1170" s="241"/>
      <c r="AH1170" s="241"/>
      <c r="AI1170" s="272"/>
      <c r="AJ1170" s="272"/>
      <c r="AK1170" s="272"/>
      <c r="AL1170" s="272"/>
      <c r="AM1170" s="272"/>
      <c r="AN1170" s="241"/>
      <c r="AO1170" s="300"/>
      <c r="AP1170" s="300"/>
      <c r="AQ1170" s="300"/>
      <c r="AR1170" s="300"/>
      <c r="AS1170" s="300"/>
      <c r="AT1170" s="300"/>
      <c r="AU1170" s="241"/>
      <c r="AV1170" s="300"/>
      <c r="AW1170" s="300"/>
      <c r="AX1170" s="300"/>
      <c r="AY1170" s="300"/>
      <c r="AZ1170" s="300"/>
      <c r="BA1170" s="241"/>
      <c r="BB1170" s="300"/>
      <c r="BC1170" s="241"/>
      <c r="BD1170" s="241"/>
      <c r="BE1170" s="294"/>
      <c r="BF1170" s="241"/>
      <c r="BG1170" s="241"/>
      <c r="BH1170" s="295"/>
      <c r="BI1170" s="295"/>
      <c r="BJ1170" s="295"/>
      <c r="BK1170" s="295"/>
      <c r="BL1170" s="295"/>
      <c r="BM1170" s="241"/>
      <c r="BN1170" s="295"/>
      <c r="BO1170" s="295"/>
      <c r="BP1170" s="295"/>
      <c r="BQ1170" s="241"/>
      <c r="BR1170" s="241"/>
    </row>
    <row r="1171" spans="2:70" ht="9" customHeight="1">
      <c r="B1171" s="254"/>
      <c r="C1171" s="272"/>
      <c r="D1171" s="272"/>
      <c r="E1171" s="272"/>
      <c r="F1171" s="272"/>
      <c r="G1171" s="272"/>
      <c r="H1171" s="300"/>
      <c r="I1171" s="300"/>
      <c r="J1171" s="300"/>
      <c r="K1171" s="300"/>
      <c r="L1171" s="300"/>
      <c r="M1171" s="241"/>
      <c r="N1171" s="300"/>
      <c r="O1171" s="300"/>
      <c r="P1171" s="300"/>
      <c r="Q1171" s="300"/>
      <c r="R1171" s="300"/>
      <c r="S1171" s="300"/>
      <c r="T1171" s="300"/>
      <c r="U1171" s="300"/>
      <c r="V1171" s="300"/>
      <c r="W1171" s="300"/>
      <c r="X1171" s="241"/>
      <c r="Y1171" s="241"/>
      <c r="Z1171" s="300"/>
      <c r="AA1171" s="300"/>
      <c r="AB1171" s="300"/>
      <c r="AC1171" s="300"/>
      <c r="AD1171" s="300"/>
      <c r="AE1171" s="300"/>
      <c r="AF1171" s="241"/>
      <c r="AG1171" s="241"/>
      <c r="AH1171" s="241"/>
      <c r="AI1171" s="272"/>
      <c r="AJ1171" s="272"/>
      <c r="AK1171" s="272"/>
      <c r="AL1171" s="272"/>
      <c r="AM1171" s="272"/>
      <c r="AN1171" s="241"/>
      <c r="AO1171" s="300"/>
      <c r="AP1171" s="300"/>
      <c r="AQ1171" s="300"/>
      <c r="AR1171" s="300"/>
      <c r="AS1171" s="300"/>
      <c r="AT1171" s="300"/>
      <c r="AU1171" s="241"/>
      <c r="AV1171" s="300"/>
      <c r="AW1171" s="300"/>
      <c r="AX1171" s="300"/>
      <c r="AY1171" s="300"/>
      <c r="AZ1171" s="300"/>
      <c r="BA1171" s="241"/>
      <c r="BB1171" s="300"/>
      <c r="BC1171" s="241"/>
      <c r="BD1171" s="241"/>
      <c r="BE1171" s="294"/>
      <c r="BF1171" s="241"/>
      <c r="BG1171" s="241"/>
      <c r="BH1171" s="295"/>
      <c r="BI1171" s="295"/>
      <c r="BJ1171" s="295"/>
      <c r="BK1171" s="295"/>
      <c r="BL1171" s="295"/>
      <c r="BM1171" s="241"/>
      <c r="BN1171" s="295"/>
      <c r="BO1171" s="295"/>
      <c r="BP1171" s="295"/>
      <c r="BQ1171" s="241"/>
      <c r="BR1171" s="241"/>
    </row>
    <row r="1172" spans="2:70" ht="0.75" customHeight="1">
      <c r="B1172" s="254"/>
      <c r="C1172" s="272"/>
      <c r="D1172" s="272"/>
      <c r="E1172" s="272"/>
      <c r="F1172" s="272"/>
      <c r="G1172" s="272"/>
      <c r="H1172" s="300"/>
      <c r="I1172" s="300"/>
      <c r="J1172" s="300"/>
      <c r="K1172" s="300"/>
      <c r="L1172" s="300"/>
      <c r="M1172" s="241"/>
      <c r="N1172" s="300"/>
      <c r="O1172" s="300"/>
      <c r="P1172" s="300"/>
      <c r="Q1172" s="300"/>
      <c r="R1172" s="300"/>
      <c r="S1172" s="300"/>
      <c r="T1172" s="300"/>
      <c r="U1172" s="300"/>
      <c r="V1172" s="300"/>
      <c r="W1172" s="300"/>
      <c r="X1172" s="241"/>
      <c r="Y1172" s="241"/>
      <c r="Z1172" s="300"/>
      <c r="AA1172" s="300"/>
      <c r="AB1172" s="300"/>
      <c r="AC1172" s="300"/>
      <c r="AD1172" s="300"/>
      <c r="AE1172" s="300"/>
      <c r="AF1172" s="241"/>
      <c r="AG1172" s="241"/>
      <c r="AH1172" s="241"/>
      <c r="AI1172" s="272"/>
      <c r="AJ1172" s="272"/>
      <c r="AK1172" s="272"/>
      <c r="AL1172" s="272"/>
      <c r="AM1172" s="272"/>
      <c r="AN1172" s="241"/>
      <c r="AO1172" s="300"/>
      <c r="AP1172" s="300"/>
      <c r="AQ1172" s="300"/>
      <c r="AR1172" s="300"/>
      <c r="AS1172" s="300"/>
      <c r="AT1172" s="300"/>
      <c r="AU1172" s="241"/>
      <c r="AV1172" s="300"/>
      <c r="AW1172" s="300"/>
      <c r="AX1172" s="300"/>
      <c r="AY1172" s="300"/>
      <c r="AZ1172" s="300"/>
      <c r="BA1172" s="241"/>
      <c r="BB1172" s="300"/>
      <c r="BC1172" s="241"/>
      <c r="BD1172" s="241"/>
      <c r="BE1172" s="294"/>
      <c r="BF1172" s="241"/>
      <c r="BG1172" s="241"/>
      <c r="BH1172" s="295"/>
      <c r="BI1172" s="295"/>
      <c r="BJ1172" s="295"/>
      <c r="BK1172" s="295"/>
      <c r="BL1172" s="295"/>
      <c r="BM1172" s="241"/>
      <c r="BN1172" s="295"/>
      <c r="BO1172" s="295"/>
      <c r="BP1172" s="295"/>
      <c r="BQ1172" s="241"/>
      <c r="BR1172" s="241"/>
    </row>
    <row r="1173" spans="2:70" ht="10.5" customHeight="1">
      <c r="B1173" s="254"/>
      <c r="C1173" s="272"/>
      <c r="D1173" s="272"/>
      <c r="E1173" s="272"/>
      <c r="F1173" s="272"/>
      <c r="G1173" s="272"/>
      <c r="H1173" s="295"/>
      <c r="I1173" s="295"/>
      <c r="J1173" s="295"/>
      <c r="K1173" s="295"/>
      <c r="L1173" s="295"/>
      <c r="M1173" s="241"/>
      <c r="N1173" s="241"/>
      <c r="O1173" s="241"/>
      <c r="P1173" s="295"/>
      <c r="Q1173" s="295"/>
      <c r="R1173" s="295"/>
      <c r="S1173" s="295"/>
      <c r="T1173" s="241"/>
      <c r="U1173" s="295"/>
      <c r="V1173" s="295"/>
      <c r="W1173" s="295"/>
      <c r="X1173" s="241"/>
      <c r="Y1173" s="241"/>
      <c r="Z1173" s="295"/>
      <c r="AA1173" s="295"/>
      <c r="AB1173" s="295"/>
      <c r="AC1173" s="295"/>
      <c r="AD1173" s="295"/>
      <c r="AE1173" s="295"/>
      <c r="AF1173" s="241"/>
      <c r="AG1173" s="241"/>
      <c r="AH1173" s="241"/>
      <c r="AI1173" s="272"/>
      <c r="AJ1173" s="272"/>
      <c r="AK1173" s="272"/>
      <c r="AL1173" s="272"/>
      <c r="AM1173" s="272"/>
      <c r="AN1173" s="241"/>
      <c r="AO1173" s="295"/>
      <c r="AP1173" s="295"/>
      <c r="AQ1173" s="295"/>
      <c r="AR1173" s="295"/>
      <c r="AS1173" s="295"/>
      <c r="AT1173" s="295"/>
      <c r="AU1173" s="241"/>
      <c r="AV1173" s="295"/>
      <c r="AW1173" s="295"/>
      <c r="AX1173" s="295"/>
      <c r="AY1173" s="295"/>
      <c r="AZ1173" s="295"/>
      <c r="BA1173" s="241"/>
      <c r="BB1173" s="257"/>
      <c r="BC1173" s="241"/>
      <c r="BD1173" s="241"/>
      <c r="BE1173" s="255"/>
      <c r="BF1173" s="241"/>
      <c r="BG1173" s="241"/>
      <c r="BH1173" s="295"/>
      <c r="BI1173" s="295"/>
      <c r="BJ1173" s="295"/>
      <c r="BK1173" s="295"/>
      <c r="BL1173" s="295"/>
      <c r="BM1173" s="241"/>
      <c r="BN1173" s="295"/>
      <c r="BO1173" s="295"/>
      <c r="BP1173" s="295"/>
      <c r="BQ1173" s="241"/>
      <c r="BR1173" s="241"/>
    </row>
    <row r="1174" spans="2:70" ht="9" customHeight="1">
      <c r="B1174" s="254"/>
      <c r="C1174" s="241"/>
      <c r="D1174" s="241"/>
      <c r="E1174" s="241"/>
      <c r="F1174" s="241"/>
      <c r="G1174" s="241"/>
      <c r="H1174" s="241"/>
      <c r="I1174" s="241"/>
      <c r="J1174" s="241"/>
      <c r="K1174" s="241"/>
      <c r="L1174" s="241"/>
      <c r="M1174" s="241"/>
      <c r="N1174" s="241"/>
      <c r="O1174" s="241"/>
      <c r="P1174" s="241"/>
      <c r="Q1174" s="241"/>
      <c r="R1174" s="241"/>
      <c r="S1174" s="241"/>
      <c r="T1174" s="241"/>
      <c r="U1174" s="241"/>
      <c r="V1174" s="241"/>
      <c r="W1174" s="241"/>
      <c r="X1174" s="241"/>
      <c r="Y1174" s="241"/>
      <c r="Z1174" s="241"/>
      <c r="AA1174" s="241"/>
      <c r="AB1174" s="241"/>
      <c r="AC1174" s="241"/>
      <c r="AD1174" s="241"/>
      <c r="AE1174" s="241"/>
      <c r="AF1174" s="241"/>
      <c r="AG1174" s="241"/>
      <c r="AH1174" s="241"/>
      <c r="AI1174" s="241"/>
      <c r="AJ1174" s="241"/>
      <c r="AK1174" s="241"/>
      <c r="AL1174" s="241"/>
      <c r="AM1174" s="241"/>
      <c r="AN1174" s="241"/>
      <c r="AO1174" s="241"/>
      <c r="AP1174" s="241"/>
      <c r="AQ1174" s="241"/>
      <c r="AR1174" s="241"/>
      <c r="AS1174" s="241"/>
      <c r="AT1174" s="241"/>
      <c r="AU1174" s="241"/>
      <c r="AV1174" s="241"/>
      <c r="AW1174" s="241"/>
      <c r="AX1174" s="241"/>
      <c r="AY1174" s="241"/>
      <c r="AZ1174" s="241"/>
      <c r="BA1174" s="241"/>
      <c r="BB1174" s="241"/>
      <c r="BC1174" s="241"/>
      <c r="BD1174" s="241"/>
      <c r="BE1174" s="241"/>
      <c r="BF1174" s="241"/>
      <c r="BG1174" s="241"/>
      <c r="BH1174" s="241"/>
      <c r="BI1174" s="241"/>
      <c r="BJ1174" s="241"/>
      <c r="BK1174" s="241"/>
      <c r="BL1174" s="241"/>
      <c r="BM1174" s="241"/>
      <c r="BN1174" s="241"/>
      <c r="BO1174" s="241"/>
      <c r="BP1174" s="241"/>
      <c r="BQ1174" s="241"/>
      <c r="BR1174" s="241"/>
    </row>
    <row r="1175" spans="2:70" ht="10.5" customHeight="1">
      <c r="B1175" s="254"/>
      <c r="C1175" s="302"/>
      <c r="D1175" s="302"/>
      <c r="E1175" s="302"/>
      <c r="F1175" s="302"/>
      <c r="G1175" s="302"/>
      <c r="H1175" s="295"/>
      <c r="I1175" s="295"/>
      <c r="J1175" s="295"/>
      <c r="K1175" s="295"/>
      <c r="L1175" s="295"/>
      <c r="M1175" s="241"/>
      <c r="N1175" s="295"/>
      <c r="O1175" s="295"/>
      <c r="P1175" s="295"/>
      <c r="Q1175" s="295"/>
      <c r="R1175" s="295"/>
      <c r="S1175" s="295"/>
      <c r="T1175" s="295"/>
      <c r="U1175" s="295"/>
      <c r="V1175" s="295"/>
      <c r="W1175" s="295"/>
      <c r="X1175" s="241"/>
      <c r="Y1175" s="241"/>
      <c r="Z1175" s="295"/>
      <c r="AA1175" s="295"/>
      <c r="AB1175" s="295"/>
      <c r="AC1175" s="295"/>
      <c r="AD1175" s="295"/>
      <c r="AE1175" s="295"/>
      <c r="AF1175" s="241"/>
      <c r="AG1175" s="241"/>
      <c r="AH1175" s="241"/>
      <c r="AI1175" s="302"/>
      <c r="AJ1175" s="302"/>
      <c r="AK1175" s="302"/>
      <c r="AL1175" s="302"/>
      <c r="AM1175" s="302"/>
      <c r="AN1175" s="241"/>
      <c r="AO1175" s="295"/>
      <c r="AP1175" s="295"/>
      <c r="AQ1175" s="295"/>
      <c r="AR1175" s="295"/>
      <c r="AS1175" s="295"/>
      <c r="AT1175" s="295"/>
      <c r="AU1175" s="241"/>
      <c r="AV1175" s="295"/>
      <c r="AW1175" s="295"/>
      <c r="AX1175" s="295"/>
      <c r="AY1175" s="295"/>
      <c r="AZ1175" s="295"/>
      <c r="BA1175" s="241"/>
      <c r="BB1175" s="257"/>
      <c r="BC1175" s="241"/>
      <c r="BD1175" s="241"/>
      <c r="BE1175" s="294"/>
      <c r="BF1175" s="294"/>
      <c r="BG1175" s="241"/>
      <c r="BH1175" s="295"/>
      <c r="BI1175" s="295"/>
      <c r="BJ1175" s="295"/>
      <c r="BK1175" s="295"/>
      <c r="BL1175" s="295"/>
      <c r="BM1175" s="241"/>
      <c r="BN1175" s="295"/>
      <c r="BO1175" s="295"/>
      <c r="BP1175" s="295"/>
      <c r="BQ1175" s="241"/>
      <c r="BR1175" s="241"/>
    </row>
    <row r="1176" spans="2:70" ht="12.75" hidden="1" customHeight="1">
      <c r="B1176" s="254"/>
      <c r="C1176" s="241"/>
      <c r="D1176" s="241"/>
      <c r="E1176" s="241"/>
      <c r="F1176" s="241"/>
      <c r="G1176" s="241"/>
      <c r="H1176" s="241"/>
      <c r="I1176" s="241"/>
      <c r="J1176" s="241"/>
      <c r="K1176" s="241"/>
      <c r="L1176" s="241"/>
      <c r="M1176" s="241"/>
      <c r="N1176" s="241"/>
      <c r="O1176" s="241"/>
      <c r="P1176" s="241"/>
      <c r="Q1176" s="241"/>
      <c r="R1176" s="241"/>
      <c r="S1176" s="241"/>
      <c r="T1176" s="241"/>
      <c r="U1176" s="241"/>
      <c r="V1176" s="241"/>
      <c r="W1176" s="241"/>
      <c r="X1176" s="241"/>
      <c r="Y1176" s="241"/>
      <c r="Z1176" s="241"/>
      <c r="AA1176" s="241"/>
      <c r="AB1176" s="241"/>
      <c r="AC1176" s="241"/>
      <c r="AD1176" s="241"/>
      <c r="AE1176" s="241"/>
      <c r="AF1176" s="241"/>
      <c r="AG1176" s="241"/>
      <c r="AH1176" s="241"/>
      <c r="AI1176" s="241"/>
      <c r="AJ1176" s="241"/>
      <c r="AK1176" s="241"/>
      <c r="AL1176" s="241"/>
      <c r="AM1176" s="241"/>
      <c r="AN1176" s="241"/>
      <c r="AO1176" s="295"/>
      <c r="AP1176" s="295"/>
      <c r="AQ1176" s="295"/>
      <c r="AR1176" s="295"/>
      <c r="AS1176" s="295"/>
      <c r="AT1176" s="295"/>
      <c r="AU1176" s="241"/>
      <c r="AV1176" s="295"/>
      <c r="AW1176" s="295"/>
      <c r="AX1176" s="295"/>
      <c r="AY1176" s="295"/>
      <c r="AZ1176" s="295"/>
      <c r="BA1176" s="241"/>
      <c r="BB1176" s="241"/>
      <c r="BC1176" s="241"/>
      <c r="BD1176" s="241"/>
      <c r="BE1176" s="294"/>
      <c r="BF1176" s="294"/>
      <c r="BG1176" s="241"/>
      <c r="BH1176" s="241"/>
      <c r="BI1176" s="241"/>
      <c r="BJ1176" s="241"/>
      <c r="BK1176" s="241"/>
      <c r="BL1176" s="241"/>
      <c r="BM1176" s="241"/>
      <c r="BN1176" s="241"/>
      <c r="BO1176" s="241"/>
      <c r="BP1176" s="241"/>
      <c r="BQ1176" s="241"/>
      <c r="BR1176" s="241"/>
    </row>
    <row r="1177" spans="2:70" ht="12.75" hidden="1" customHeight="1">
      <c r="B1177" s="254"/>
      <c r="C1177" s="241"/>
      <c r="D1177" s="241"/>
      <c r="E1177" s="241"/>
      <c r="F1177" s="241"/>
      <c r="G1177" s="241"/>
      <c r="H1177" s="241"/>
      <c r="I1177" s="241"/>
      <c r="J1177" s="241"/>
      <c r="K1177" s="241"/>
      <c r="L1177" s="241"/>
      <c r="M1177" s="241"/>
      <c r="N1177" s="241"/>
      <c r="O1177" s="241"/>
      <c r="P1177" s="241"/>
      <c r="Q1177" s="241"/>
      <c r="R1177" s="241"/>
      <c r="S1177" s="241"/>
      <c r="T1177" s="241"/>
      <c r="U1177" s="241"/>
      <c r="V1177" s="241"/>
      <c r="W1177" s="241"/>
      <c r="X1177" s="241"/>
      <c r="Y1177" s="241"/>
      <c r="Z1177" s="241"/>
      <c r="AA1177" s="241"/>
      <c r="AB1177" s="241"/>
      <c r="AC1177" s="241"/>
      <c r="AD1177" s="241"/>
      <c r="AE1177" s="241"/>
      <c r="AF1177" s="241"/>
      <c r="AG1177" s="241"/>
      <c r="AH1177" s="241"/>
      <c r="AI1177" s="241"/>
      <c r="AJ1177" s="241"/>
      <c r="AK1177" s="241"/>
      <c r="AL1177" s="241"/>
      <c r="AM1177" s="241"/>
      <c r="AN1177" s="241"/>
      <c r="AO1177" s="295"/>
      <c r="AP1177" s="295"/>
      <c r="AQ1177" s="295"/>
      <c r="AR1177" s="295"/>
      <c r="AS1177" s="295"/>
      <c r="AT1177" s="295"/>
      <c r="AU1177" s="241"/>
      <c r="AV1177" s="295"/>
      <c r="AW1177" s="295"/>
      <c r="AX1177" s="295"/>
      <c r="AY1177" s="295"/>
      <c r="AZ1177" s="295"/>
      <c r="BA1177" s="241"/>
      <c r="BB1177" s="241"/>
      <c r="BC1177" s="241"/>
      <c r="BD1177" s="241"/>
      <c r="BE1177" s="294"/>
      <c r="BF1177" s="241"/>
      <c r="BG1177" s="241"/>
      <c r="BH1177" s="295"/>
      <c r="BI1177" s="295"/>
      <c r="BJ1177" s="295"/>
      <c r="BK1177" s="295"/>
      <c r="BL1177" s="295"/>
      <c r="BM1177" s="241"/>
      <c r="BN1177" s="295"/>
      <c r="BO1177" s="295"/>
      <c r="BP1177" s="295"/>
      <c r="BQ1177" s="241"/>
      <c r="BR1177" s="241"/>
    </row>
    <row r="1178" spans="2:70" ht="10.5" customHeight="1">
      <c r="B1178" s="254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41"/>
      <c r="M1178" s="241"/>
      <c r="N1178" s="241"/>
      <c r="O1178" s="241"/>
      <c r="P1178" s="241"/>
      <c r="Q1178" s="241"/>
      <c r="R1178" s="241"/>
      <c r="S1178" s="241"/>
      <c r="T1178" s="241"/>
      <c r="U1178" s="241"/>
      <c r="V1178" s="241"/>
      <c r="W1178" s="241"/>
      <c r="X1178" s="241"/>
      <c r="Y1178" s="241"/>
      <c r="Z1178" s="241"/>
      <c r="AA1178" s="241"/>
      <c r="AB1178" s="241"/>
      <c r="AC1178" s="241"/>
      <c r="AD1178" s="241"/>
      <c r="AE1178" s="241"/>
      <c r="AF1178" s="241"/>
      <c r="AG1178" s="241"/>
      <c r="AH1178" s="241"/>
      <c r="AI1178" s="241"/>
      <c r="AJ1178" s="241"/>
      <c r="AK1178" s="241"/>
      <c r="AL1178" s="241"/>
      <c r="AM1178" s="241"/>
      <c r="AN1178" s="241"/>
      <c r="AO1178" s="241"/>
      <c r="AP1178" s="241"/>
      <c r="AQ1178" s="241"/>
      <c r="AR1178" s="241"/>
      <c r="AS1178" s="241"/>
      <c r="AT1178" s="241"/>
      <c r="AU1178" s="241"/>
      <c r="AV1178" s="241"/>
      <c r="AW1178" s="241"/>
      <c r="AX1178" s="241"/>
      <c r="AY1178" s="241"/>
      <c r="AZ1178" s="241"/>
      <c r="BA1178" s="241"/>
      <c r="BB1178" s="241"/>
      <c r="BC1178" s="241"/>
      <c r="BD1178" s="241"/>
      <c r="BE1178" s="294"/>
      <c r="BF1178" s="241"/>
      <c r="BG1178" s="241"/>
      <c r="BH1178" s="295"/>
      <c r="BI1178" s="295"/>
      <c r="BJ1178" s="295"/>
      <c r="BK1178" s="295"/>
      <c r="BL1178" s="295"/>
      <c r="BM1178" s="241"/>
      <c r="BN1178" s="295"/>
      <c r="BO1178" s="295"/>
      <c r="BP1178" s="295"/>
      <c r="BQ1178" s="241"/>
      <c r="BR1178" s="241"/>
    </row>
    <row r="1179" spans="2:70" ht="9" customHeight="1">
      <c r="B1179" s="254"/>
      <c r="C1179" s="241"/>
      <c r="D1179" s="241"/>
      <c r="E1179" s="241"/>
      <c r="F1179" s="241"/>
      <c r="G1179" s="241"/>
      <c r="H1179" s="241"/>
      <c r="I1179" s="241"/>
      <c r="J1179" s="241"/>
      <c r="K1179" s="241"/>
      <c r="L1179" s="241"/>
      <c r="M1179" s="241"/>
      <c r="N1179" s="241"/>
      <c r="O1179" s="241"/>
      <c r="P1179" s="241"/>
      <c r="Q1179" s="241"/>
      <c r="R1179" s="241"/>
      <c r="S1179" s="241"/>
      <c r="T1179" s="241"/>
      <c r="U1179" s="241"/>
      <c r="V1179" s="241"/>
      <c r="W1179" s="241"/>
      <c r="X1179" s="241"/>
      <c r="Y1179" s="241"/>
      <c r="Z1179" s="241"/>
      <c r="AA1179" s="241"/>
      <c r="AB1179" s="241"/>
      <c r="AC1179" s="241"/>
      <c r="AD1179" s="241"/>
      <c r="AE1179" s="241"/>
      <c r="AF1179" s="241"/>
      <c r="AG1179" s="241"/>
      <c r="AH1179" s="241"/>
      <c r="AI1179" s="241"/>
      <c r="AJ1179" s="241"/>
      <c r="AK1179" s="241"/>
      <c r="AL1179" s="241"/>
      <c r="AM1179" s="241"/>
      <c r="AN1179" s="241"/>
      <c r="AO1179" s="241"/>
      <c r="AP1179" s="241"/>
      <c r="AQ1179" s="241"/>
      <c r="AR1179" s="241"/>
      <c r="AS1179" s="241"/>
      <c r="AT1179" s="241"/>
      <c r="AU1179" s="241"/>
      <c r="AV1179" s="241"/>
      <c r="AW1179" s="241"/>
      <c r="AX1179" s="241"/>
      <c r="AY1179" s="241"/>
      <c r="AZ1179" s="241"/>
      <c r="BA1179" s="241"/>
      <c r="BB1179" s="241"/>
      <c r="BC1179" s="241"/>
      <c r="BD1179" s="241"/>
      <c r="BE1179" s="241"/>
      <c r="BF1179" s="241"/>
      <c r="BG1179" s="241"/>
      <c r="BH1179" s="241"/>
      <c r="BI1179" s="241"/>
      <c r="BJ1179" s="241"/>
      <c r="BK1179" s="241"/>
      <c r="BL1179" s="241"/>
      <c r="BM1179" s="241"/>
      <c r="BN1179" s="241"/>
      <c r="BO1179" s="241"/>
      <c r="BP1179" s="241"/>
      <c r="BQ1179" s="241"/>
      <c r="BR1179" s="241"/>
    </row>
    <row r="1180" spans="2:70" ht="11.25" customHeight="1">
      <c r="B1180" s="254"/>
      <c r="C1180" s="294"/>
      <c r="D1180" s="294"/>
      <c r="E1180" s="294"/>
      <c r="F1180" s="294"/>
      <c r="G1180" s="294"/>
      <c r="H1180" s="294"/>
      <c r="I1180" s="294"/>
      <c r="J1180" s="241"/>
      <c r="K1180" s="241"/>
      <c r="L1180" s="241"/>
      <c r="M1180" s="241"/>
      <c r="N1180" s="241"/>
      <c r="O1180" s="241"/>
      <c r="P1180" s="241"/>
      <c r="Q1180" s="241"/>
      <c r="R1180" s="241"/>
      <c r="S1180" s="241"/>
      <c r="T1180" s="241"/>
      <c r="U1180" s="241"/>
      <c r="V1180" s="241"/>
      <c r="W1180" s="241"/>
      <c r="X1180" s="241"/>
      <c r="Y1180" s="241"/>
      <c r="Z1180" s="241"/>
      <c r="AA1180" s="241"/>
      <c r="AB1180" s="241"/>
      <c r="AC1180" s="241"/>
      <c r="AD1180" s="241"/>
      <c r="AE1180" s="241"/>
      <c r="AF1180" s="241"/>
      <c r="AG1180" s="241"/>
      <c r="AH1180" s="294"/>
      <c r="AI1180" s="294"/>
      <c r="AJ1180" s="294"/>
      <c r="AK1180" s="294"/>
      <c r="AL1180" s="294"/>
      <c r="AM1180" s="294"/>
      <c r="AN1180" s="294"/>
      <c r="AO1180" s="294"/>
      <c r="AP1180" s="241"/>
      <c r="AQ1180" s="241"/>
      <c r="AR1180" s="241"/>
      <c r="AS1180" s="241"/>
      <c r="AT1180" s="241"/>
      <c r="AU1180" s="241"/>
      <c r="AV1180" s="241"/>
      <c r="AW1180" s="241"/>
      <c r="AX1180" s="241"/>
      <c r="AY1180" s="241"/>
      <c r="AZ1180" s="241"/>
      <c r="BA1180" s="241"/>
      <c r="BB1180" s="241"/>
      <c r="BC1180" s="241"/>
      <c r="BD1180" s="241"/>
      <c r="BE1180" s="255"/>
      <c r="BF1180" s="241"/>
      <c r="BG1180" s="241"/>
      <c r="BH1180" s="295"/>
      <c r="BI1180" s="295"/>
      <c r="BJ1180" s="295"/>
      <c r="BK1180" s="295"/>
      <c r="BL1180" s="295"/>
      <c r="BM1180" s="241"/>
      <c r="BN1180" s="295"/>
      <c r="BO1180" s="295"/>
      <c r="BP1180" s="295"/>
      <c r="BQ1180" s="241"/>
      <c r="BR1180" s="241"/>
    </row>
    <row r="1181" spans="2:70" ht="9.75" customHeight="1">
      <c r="B1181" s="254"/>
      <c r="C1181" s="272"/>
      <c r="D1181" s="272"/>
      <c r="E1181" s="272"/>
      <c r="F1181" s="272"/>
      <c r="G1181" s="272"/>
      <c r="H1181" s="295"/>
      <c r="I1181" s="295"/>
      <c r="J1181" s="295"/>
      <c r="K1181" s="295"/>
      <c r="L1181" s="295"/>
      <c r="M1181" s="241"/>
      <c r="N1181" s="295"/>
      <c r="O1181" s="295"/>
      <c r="P1181" s="295"/>
      <c r="Q1181" s="295"/>
      <c r="R1181" s="295"/>
      <c r="S1181" s="295"/>
      <c r="T1181" s="295"/>
      <c r="U1181" s="295"/>
      <c r="V1181" s="295"/>
      <c r="W1181" s="295"/>
      <c r="X1181" s="241"/>
      <c r="Y1181" s="241"/>
      <c r="Z1181" s="295"/>
      <c r="AA1181" s="295"/>
      <c r="AB1181" s="295"/>
      <c r="AC1181" s="295"/>
      <c r="AD1181" s="295"/>
      <c r="AE1181" s="295"/>
      <c r="AF1181" s="241"/>
      <c r="AG1181" s="241"/>
      <c r="AH1181" s="241"/>
      <c r="AI1181" s="272"/>
      <c r="AJ1181" s="272"/>
      <c r="AK1181" s="272"/>
      <c r="AL1181" s="272"/>
      <c r="AM1181" s="272"/>
      <c r="AN1181" s="241"/>
      <c r="AO1181" s="295"/>
      <c r="AP1181" s="295"/>
      <c r="AQ1181" s="295"/>
      <c r="AR1181" s="295"/>
      <c r="AS1181" s="295"/>
      <c r="AT1181" s="295"/>
      <c r="AU1181" s="241"/>
      <c r="AV1181" s="295"/>
      <c r="AW1181" s="295"/>
      <c r="AX1181" s="295"/>
      <c r="AY1181" s="295"/>
      <c r="AZ1181" s="295"/>
      <c r="BA1181" s="241"/>
      <c r="BB1181" s="300"/>
      <c r="BC1181" s="241"/>
      <c r="BD1181" s="241"/>
      <c r="BE1181" s="294"/>
      <c r="BF1181" s="294"/>
      <c r="BG1181" s="241"/>
      <c r="BH1181" s="295"/>
      <c r="BI1181" s="295"/>
      <c r="BJ1181" s="295"/>
      <c r="BK1181" s="295"/>
      <c r="BL1181" s="295"/>
      <c r="BM1181" s="241"/>
      <c r="BN1181" s="295"/>
      <c r="BO1181" s="295"/>
      <c r="BP1181" s="295"/>
      <c r="BQ1181" s="241"/>
      <c r="BR1181" s="241"/>
    </row>
    <row r="1182" spans="2:70" ht="1.5" customHeight="1">
      <c r="B1182" s="254"/>
      <c r="C1182" s="272"/>
      <c r="D1182" s="272"/>
      <c r="E1182" s="272"/>
      <c r="F1182" s="272"/>
      <c r="G1182" s="272"/>
      <c r="H1182" s="295"/>
      <c r="I1182" s="295"/>
      <c r="J1182" s="295"/>
      <c r="K1182" s="295"/>
      <c r="L1182" s="295"/>
      <c r="M1182" s="241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41"/>
      <c r="Y1182" s="241"/>
      <c r="Z1182" s="295"/>
      <c r="AA1182" s="295"/>
      <c r="AB1182" s="295"/>
      <c r="AC1182" s="295"/>
      <c r="AD1182" s="295"/>
      <c r="AE1182" s="295"/>
      <c r="AF1182" s="241"/>
      <c r="AG1182" s="241"/>
      <c r="AH1182" s="241"/>
      <c r="AI1182" s="272"/>
      <c r="AJ1182" s="272"/>
      <c r="AK1182" s="272"/>
      <c r="AL1182" s="272"/>
      <c r="AM1182" s="272"/>
      <c r="AN1182" s="241"/>
      <c r="AO1182" s="295"/>
      <c r="AP1182" s="295"/>
      <c r="AQ1182" s="295"/>
      <c r="AR1182" s="295"/>
      <c r="AS1182" s="295"/>
      <c r="AT1182" s="295"/>
      <c r="AU1182" s="241"/>
      <c r="AV1182" s="295"/>
      <c r="AW1182" s="295"/>
      <c r="AX1182" s="295"/>
      <c r="AY1182" s="295"/>
      <c r="AZ1182" s="295"/>
      <c r="BA1182" s="241"/>
      <c r="BB1182" s="300"/>
      <c r="BC1182" s="241"/>
      <c r="BD1182" s="241"/>
      <c r="BE1182" s="294"/>
      <c r="BF1182" s="294"/>
      <c r="BG1182" s="241"/>
      <c r="BH1182" s="295"/>
      <c r="BI1182" s="295"/>
      <c r="BJ1182" s="295"/>
      <c r="BK1182" s="295"/>
      <c r="BL1182" s="295"/>
      <c r="BM1182" s="241"/>
      <c r="BN1182" s="295"/>
      <c r="BO1182" s="295"/>
      <c r="BP1182" s="295"/>
      <c r="BQ1182" s="241"/>
      <c r="BR1182" s="241"/>
    </row>
    <row r="1183" spans="2:70" ht="10.5" customHeight="1">
      <c r="B1183" s="254"/>
      <c r="C1183" s="272"/>
      <c r="D1183" s="272"/>
      <c r="E1183" s="272"/>
      <c r="F1183" s="272"/>
      <c r="G1183" s="272"/>
      <c r="H1183" s="295"/>
      <c r="I1183" s="295"/>
      <c r="J1183" s="295"/>
      <c r="K1183" s="295"/>
      <c r="L1183" s="295"/>
      <c r="M1183" s="241"/>
      <c r="N1183" s="295"/>
      <c r="O1183" s="295"/>
      <c r="P1183" s="295"/>
      <c r="Q1183" s="295"/>
      <c r="R1183" s="295"/>
      <c r="S1183" s="295"/>
      <c r="T1183" s="295"/>
      <c r="U1183" s="295"/>
      <c r="V1183" s="295"/>
      <c r="W1183" s="295"/>
      <c r="X1183" s="241"/>
      <c r="Y1183" s="241"/>
      <c r="Z1183" s="295"/>
      <c r="AA1183" s="295"/>
      <c r="AB1183" s="295"/>
      <c r="AC1183" s="295"/>
      <c r="AD1183" s="295"/>
      <c r="AE1183" s="295"/>
      <c r="AF1183" s="241"/>
      <c r="AG1183" s="241"/>
      <c r="AH1183" s="241"/>
      <c r="AI1183" s="272"/>
      <c r="AJ1183" s="272"/>
      <c r="AK1183" s="272"/>
      <c r="AL1183" s="272"/>
      <c r="AM1183" s="272"/>
      <c r="AN1183" s="241"/>
      <c r="AO1183" s="295"/>
      <c r="AP1183" s="295"/>
      <c r="AQ1183" s="295"/>
      <c r="AR1183" s="295"/>
      <c r="AS1183" s="295"/>
      <c r="AT1183" s="295"/>
      <c r="AU1183" s="241"/>
      <c r="AV1183" s="295"/>
      <c r="AW1183" s="295"/>
      <c r="AX1183" s="295"/>
      <c r="AY1183" s="295"/>
      <c r="AZ1183" s="295"/>
      <c r="BA1183" s="241"/>
      <c r="BB1183" s="257"/>
      <c r="BC1183" s="241"/>
      <c r="BD1183" s="241"/>
      <c r="BE1183" s="255"/>
      <c r="BF1183" s="241"/>
      <c r="BG1183" s="241"/>
      <c r="BH1183" s="295"/>
      <c r="BI1183" s="295"/>
      <c r="BJ1183" s="295"/>
      <c r="BK1183" s="295"/>
      <c r="BL1183" s="295"/>
      <c r="BM1183" s="241"/>
      <c r="BN1183" s="295"/>
      <c r="BO1183" s="295"/>
      <c r="BP1183" s="295"/>
      <c r="BQ1183" s="241"/>
      <c r="BR1183" s="241"/>
    </row>
    <row r="1184" spans="2:70" ht="7.5" customHeight="1">
      <c r="B1184" s="254"/>
      <c r="C1184" s="241"/>
      <c r="D1184" s="241"/>
      <c r="E1184" s="241"/>
      <c r="F1184" s="241"/>
      <c r="G1184" s="241"/>
      <c r="H1184" s="241"/>
      <c r="I1184" s="241"/>
      <c r="J1184" s="241"/>
      <c r="K1184" s="241"/>
      <c r="L1184" s="241"/>
      <c r="M1184" s="241"/>
      <c r="N1184" s="241"/>
      <c r="O1184" s="241"/>
      <c r="P1184" s="241"/>
      <c r="Q1184" s="241"/>
      <c r="R1184" s="241"/>
      <c r="S1184" s="241"/>
      <c r="T1184" s="241"/>
      <c r="U1184" s="241"/>
      <c r="V1184" s="241"/>
      <c r="W1184" s="241"/>
      <c r="X1184" s="241"/>
      <c r="Y1184" s="241"/>
      <c r="Z1184" s="241"/>
      <c r="AA1184" s="241"/>
      <c r="AB1184" s="241"/>
      <c r="AC1184" s="241"/>
      <c r="AD1184" s="241"/>
      <c r="AE1184" s="241"/>
      <c r="AF1184" s="241"/>
      <c r="AG1184" s="241"/>
      <c r="AH1184" s="241"/>
      <c r="AI1184" s="241"/>
      <c r="AJ1184" s="241"/>
      <c r="AK1184" s="241"/>
      <c r="AL1184" s="241"/>
      <c r="AM1184" s="241"/>
      <c r="AN1184" s="241"/>
      <c r="AO1184" s="241"/>
      <c r="AP1184" s="241"/>
      <c r="AQ1184" s="241"/>
      <c r="AR1184" s="241"/>
      <c r="AS1184" s="241"/>
      <c r="AT1184" s="241"/>
      <c r="AU1184" s="241"/>
      <c r="AV1184" s="241"/>
      <c r="AW1184" s="241"/>
      <c r="AX1184" s="241"/>
      <c r="AY1184" s="241"/>
      <c r="AZ1184" s="241"/>
      <c r="BA1184" s="241"/>
      <c r="BB1184" s="241"/>
      <c r="BC1184" s="241"/>
      <c r="BD1184" s="241"/>
      <c r="BE1184" s="241"/>
      <c r="BF1184" s="241"/>
      <c r="BG1184" s="241"/>
      <c r="BH1184" s="241"/>
      <c r="BI1184" s="241"/>
      <c r="BJ1184" s="241"/>
      <c r="BK1184" s="241"/>
      <c r="BL1184" s="241"/>
      <c r="BM1184" s="241"/>
      <c r="BN1184" s="241"/>
      <c r="BO1184" s="241"/>
      <c r="BP1184" s="241"/>
      <c r="BQ1184" s="241"/>
      <c r="BR1184" s="241"/>
    </row>
    <row r="1185" spans="2:70" ht="0.75" customHeight="1">
      <c r="B1185" s="254"/>
      <c r="C1185" s="272"/>
      <c r="D1185" s="272"/>
      <c r="E1185" s="272"/>
      <c r="F1185" s="272"/>
      <c r="G1185" s="272"/>
      <c r="H1185" s="295"/>
      <c r="I1185" s="295"/>
      <c r="J1185" s="295"/>
      <c r="K1185" s="295"/>
      <c r="L1185" s="295"/>
      <c r="M1185" s="241"/>
      <c r="N1185" s="295"/>
      <c r="O1185" s="295"/>
      <c r="P1185" s="295"/>
      <c r="Q1185" s="295"/>
      <c r="R1185" s="295"/>
      <c r="S1185" s="295"/>
      <c r="T1185" s="295"/>
      <c r="U1185" s="295"/>
      <c r="V1185" s="295"/>
      <c r="W1185" s="295"/>
      <c r="X1185" s="241"/>
      <c r="Y1185" s="241"/>
      <c r="Z1185" s="295"/>
      <c r="AA1185" s="295"/>
      <c r="AB1185" s="295"/>
      <c r="AC1185" s="295"/>
      <c r="AD1185" s="295"/>
      <c r="AE1185" s="295"/>
      <c r="AF1185" s="241"/>
      <c r="AG1185" s="241"/>
      <c r="AH1185" s="241"/>
      <c r="AI1185" s="272"/>
      <c r="AJ1185" s="272"/>
      <c r="AK1185" s="272"/>
      <c r="AL1185" s="272"/>
      <c r="AM1185" s="272"/>
      <c r="AN1185" s="241"/>
      <c r="AO1185" s="295"/>
      <c r="AP1185" s="295"/>
      <c r="AQ1185" s="295"/>
      <c r="AR1185" s="295"/>
      <c r="AS1185" s="295"/>
      <c r="AT1185" s="295"/>
      <c r="AU1185" s="241"/>
      <c r="AV1185" s="295"/>
      <c r="AW1185" s="295"/>
      <c r="AX1185" s="295"/>
      <c r="AY1185" s="295"/>
      <c r="AZ1185" s="295"/>
      <c r="BA1185" s="241"/>
      <c r="BB1185" s="300"/>
      <c r="BC1185" s="241"/>
      <c r="BD1185" s="241"/>
      <c r="BE1185" s="294"/>
      <c r="BF1185" s="241"/>
      <c r="BG1185" s="241"/>
      <c r="BH1185" s="295"/>
      <c r="BI1185" s="295"/>
      <c r="BJ1185" s="295"/>
      <c r="BK1185" s="295"/>
      <c r="BL1185" s="295"/>
      <c r="BM1185" s="241"/>
      <c r="BN1185" s="295"/>
      <c r="BO1185" s="295"/>
      <c r="BP1185" s="295"/>
      <c r="BQ1185" s="241"/>
      <c r="BR1185" s="241"/>
    </row>
    <row r="1186" spans="2:70" ht="11.25" customHeight="1">
      <c r="B1186" s="254"/>
      <c r="C1186" s="272"/>
      <c r="D1186" s="272"/>
      <c r="E1186" s="272"/>
      <c r="F1186" s="272"/>
      <c r="G1186" s="272"/>
      <c r="H1186" s="295"/>
      <c r="I1186" s="295"/>
      <c r="J1186" s="295"/>
      <c r="K1186" s="295"/>
      <c r="L1186" s="295"/>
      <c r="M1186" s="241"/>
      <c r="N1186" s="295"/>
      <c r="O1186" s="295"/>
      <c r="P1186" s="295"/>
      <c r="Q1186" s="295"/>
      <c r="R1186" s="295"/>
      <c r="S1186" s="295"/>
      <c r="T1186" s="295"/>
      <c r="U1186" s="295"/>
      <c r="V1186" s="295"/>
      <c r="W1186" s="295"/>
      <c r="X1186" s="241"/>
      <c r="Y1186" s="241"/>
      <c r="Z1186" s="295"/>
      <c r="AA1186" s="295"/>
      <c r="AB1186" s="295"/>
      <c r="AC1186" s="295"/>
      <c r="AD1186" s="295"/>
      <c r="AE1186" s="295"/>
      <c r="AF1186" s="241"/>
      <c r="AG1186" s="241"/>
      <c r="AH1186" s="241"/>
      <c r="AI1186" s="272"/>
      <c r="AJ1186" s="272"/>
      <c r="AK1186" s="272"/>
      <c r="AL1186" s="272"/>
      <c r="AM1186" s="272"/>
      <c r="AN1186" s="241"/>
      <c r="AO1186" s="295"/>
      <c r="AP1186" s="295"/>
      <c r="AQ1186" s="295"/>
      <c r="AR1186" s="295"/>
      <c r="AS1186" s="295"/>
      <c r="AT1186" s="295"/>
      <c r="AU1186" s="241"/>
      <c r="AV1186" s="295"/>
      <c r="AW1186" s="295"/>
      <c r="AX1186" s="295"/>
      <c r="AY1186" s="295"/>
      <c r="AZ1186" s="295"/>
      <c r="BA1186" s="241"/>
      <c r="BB1186" s="300"/>
      <c r="BC1186" s="241"/>
      <c r="BD1186" s="241"/>
      <c r="BE1186" s="294"/>
      <c r="BF1186" s="241"/>
      <c r="BG1186" s="241"/>
      <c r="BH1186" s="295"/>
      <c r="BI1186" s="295"/>
      <c r="BJ1186" s="295"/>
      <c r="BK1186" s="295"/>
      <c r="BL1186" s="295"/>
      <c r="BM1186" s="241"/>
      <c r="BN1186" s="295"/>
      <c r="BO1186" s="295"/>
      <c r="BP1186" s="295"/>
      <c r="BQ1186" s="241"/>
      <c r="BR1186" s="241"/>
    </row>
    <row r="1187" spans="2:70" ht="8.25" customHeight="1">
      <c r="B1187" s="254"/>
      <c r="C1187" s="302"/>
      <c r="D1187" s="302"/>
      <c r="E1187" s="302"/>
      <c r="F1187" s="302"/>
      <c r="G1187" s="302"/>
      <c r="H1187" s="295"/>
      <c r="I1187" s="295"/>
      <c r="J1187" s="295"/>
      <c r="K1187" s="295"/>
      <c r="L1187" s="295"/>
      <c r="M1187" s="241"/>
      <c r="N1187" s="295"/>
      <c r="O1187" s="295"/>
      <c r="P1187" s="295"/>
      <c r="Q1187" s="295"/>
      <c r="R1187" s="295"/>
      <c r="S1187" s="295"/>
      <c r="T1187" s="295"/>
      <c r="U1187" s="295"/>
      <c r="V1187" s="295"/>
      <c r="W1187" s="295"/>
      <c r="X1187" s="241"/>
      <c r="Y1187" s="241"/>
      <c r="Z1187" s="295"/>
      <c r="AA1187" s="295"/>
      <c r="AB1187" s="295"/>
      <c r="AC1187" s="295"/>
      <c r="AD1187" s="295"/>
      <c r="AE1187" s="295"/>
      <c r="AF1187" s="241"/>
      <c r="AG1187" s="241"/>
      <c r="AH1187" s="241"/>
      <c r="AI1187" s="302"/>
      <c r="AJ1187" s="302"/>
      <c r="AK1187" s="302"/>
      <c r="AL1187" s="302"/>
      <c r="AM1187" s="302"/>
      <c r="AN1187" s="241"/>
      <c r="AO1187" s="295"/>
      <c r="AP1187" s="295"/>
      <c r="AQ1187" s="295"/>
      <c r="AR1187" s="295"/>
      <c r="AS1187" s="295"/>
      <c r="AT1187" s="295"/>
      <c r="AU1187" s="241"/>
      <c r="AV1187" s="295"/>
      <c r="AW1187" s="295"/>
      <c r="AX1187" s="295"/>
      <c r="AY1187" s="295"/>
      <c r="AZ1187" s="295"/>
      <c r="BA1187" s="241"/>
      <c r="BB1187" s="300"/>
      <c r="BC1187" s="241"/>
      <c r="BD1187" s="241"/>
      <c r="BE1187" s="294"/>
      <c r="BF1187" s="241"/>
      <c r="BG1187" s="241"/>
      <c r="BH1187" s="295"/>
      <c r="BI1187" s="295"/>
      <c r="BJ1187" s="295"/>
      <c r="BK1187" s="295"/>
      <c r="BL1187" s="295"/>
      <c r="BM1187" s="241"/>
      <c r="BN1187" s="295"/>
      <c r="BO1187" s="295"/>
      <c r="BP1187" s="295"/>
      <c r="BQ1187" s="241"/>
      <c r="BR1187" s="241"/>
    </row>
    <row r="1188" spans="2:70" ht="2.25" customHeight="1">
      <c r="B1188" s="254"/>
      <c r="C1188" s="302"/>
      <c r="D1188" s="302"/>
      <c r="E1188" s="302"/>
      <c r="F1188" s="302"/>
      <c r="G1188" s="302"/>
      <c r="H1188" s="295"/>
      <c r="I1188" s="295"/>
      <c r="J1188" s="295"/>
      <c r="K1188" s="295"/>
      <c r="L1188" s="295"/>
      <c r="M1188" s="241"/>
      <c r="N1188" s="295"/>
      <c r="O1188" s="295"/>
      <c r="P1188" s="295"/>
      <c r="Q1188" s="295"/>
      <c r="R1188" s="295"/>
      <c r="S1188" s="295"/>
      <c r="T1188" s="295"/>
      <c r="U1188" s="295"/>
      <c r="V1188" s="295"/>
      <c r="W1188" s="295"/>
      <c r="X1188" s="241"/>
      <c r="Y1188" s="241"/>
      <c r="Z1188" s="295"/>
      <c r="AA1188" s="295"/>
      <c r="AB1188" s="295"/>
      <c r="AC1188" s="295"/>
      <c r="AD1188" s="295"/>
      <c r="AE1188" s="295"/>
      <c r="AF1188" s="241"/>
      <c r="AG1188" s="241"/>
      <c r="AH1188" s="241"/>
      <c r="AI1188" s="302"/>
      <c r="AJ1188" s="302"/>
      <c r="AK1188" s="302"/>
      <c r="AL1188" s="302"/>
      <c r="AM1188" s="302"/>
      <c r="AN1188" s="241"/>
      <c r="AO1188" s="295"/>
      <c r="AP1188" s="295"/>
      <c r="AQ1188" s="295"/>
      <c r="AR1188" s="295"/>
      <c r="AS1188" s="295"/>
      <c r="AT1188" s="295"/>
      <c r="AU1188" s="241"/>
      <c r="AV1188" s="295"/>
      <c r="AW1188" s="295"/>
      <c r="AX1188" s="295"/>
      <c r="AY1188" s="295"/>
      <c r="AZ1188" s="295"/>
      <c r="BA1188" s="241"/>
      <c r="BB1188" s="300"/>
      <c r="BC1188" s="241"/>
      <c r="BD1188" s="241"/>
      <c r="BE1188" s="294"/>
      <c r="BF1188" s="241"/>
      <c r="BG1188" s="241"/>
      <c r="BH1188" s="295"/>
      <c r="BI1188" s="295"/>
      <c r="BJ1188" s="295"/>
      <c r="BK1188" s="295"/>
      <c r="BL1188" s="295"/>
      <c r="BM1188" s="241"/>
      <c r="BN1188" s="295"/>
      <c r="BO1188" s="295"/>
      <c r="BP1188" s="295"/>
      <c r="BQ1188" s="241"/>
      <c r="BR1188" s="241"/>
    </row>
    <row r="1189" spans="2:70" ht="10.5" customHeight="1">
      <c r="B1189" s="254"/>
      <c r="C1189" s="241"/>
      <c r="D1189" s="241"/>
      <c r="E1189" s="241"/>
      <c r="F1189" s="241"/>
      <c r="G1189" s="241"/>
      <c r="H1189" s="241"/>
      <c r="I1189" s="241"/>
      <c r="J1189" s="241"/>
      <c r="K1189" s="241"/>
      <c r="L1189" s="241"/>
      <c r="M1189" s="241"/>
      <c r="N1189" s="241"/>
      <c r="O1189" s="241"/>
      <c r="P1189" s="241"/>
      <c r="Q1189" s="241"/>
      <c r="R1189" s="241"/>
      <c r="S1189" s="241"/>
      <c r="T1189" s="241"/>
      <c r="U1189" s="241"/>
      <c r="V1189" s="241"/>
      <c r="W1189" s="241"/>
      <c r="X1189" s="241"/>
      <c r="Y1189" s="241"/>
      <c r="Z1189" s="241"/>
      <c r="AA1189" s="241"/>
      <c r="AB1189" s="241"/>
      <c r="AC1189" s="241"/>
      <c r="AD1189" s="241"/>
      <c r="AE1189" s="241"/>
      <c r="AF1189" s="241"/>
      <c r="AG1189" s="241"/>
      <c r="AH1189" s="241"/>
      <c r="AI1189" s="241"/>
      <c r="AJ1189" s="241"/>
      <c r="AK1189" s="241"/>
      <c r="AL1189" s="241"/>
      <c r="AM1189" s="241"/>
      <c r="AN1189" s="241"/>
      <c r="AO1189" s="241"/>
      <c r="AP1189" s="241"/>
      <c r="AQ1189" s="241"/>
      <c r="AR1189" s="241"/>
      <c r="AS1189" s="241"/>
      <c r="AT1189" s="241"/>
      <c r="AU1189" s="241"/>
      <c r="AV1189" s="241"/>
      <c r="AW1189" s="241"/>
      <c r="AX1189" s="241"/>
      <c r="AY1189" s="241"/>
      <c r="AZ1189" s="241"/>
      <c r="BA1189" s="241"/>
      <c r="BB1189" s="241"/>
      <c r="BC1189" s="241"/>
      <c r="BD1189" s="241"/>
      <c r="BE1189" s="255"/>
      <c r="BF1189" s="241"/>
      <c r="BG1189" s="241"/>
      <c r="BH1189" s="295"/>
      <c r="BI1189" s="295"/>
      <c r="BJ1189" s="295"/>
      <c r="BK1189" s="295"/>
      <c r="BL1189" s="295"/>
      <c r="BM1189" s="241"/>
      <c r="BN1189" s="295"/>
      <c r="BO1189" s="295"/>
      <c r="BP1189" s="295"/>
      <c r="BQ1189" s="241"/>
      <c r="BR1189" s="241"/>
    </row>
    <row r="1190" spans="2:70" ht="7.5" customHeight="1">
      <c r="B1190" s="254"/>
      <c r="C1190" s="241"/>
      <c r="D1190" s="241"/>
      <c r="E1190" s="241"/>
      <c r="F1190" s="241"/>
      <c r="G1190" s="241"/>
      <c r="H1190" s="241"/>
      <c r="I1190" s="241"/>
      <c r="J1190" s="241"/>
      <c r="K1190" s="241"/>
      <c r="L1190" s="241"/>
      <c r="M1190" s="241"/>
      <c r="N1190" s="241"/>
      <c r="O1190" s="241"/>
      <c r="P1190" s="241"/>
      <c r="Q1190" s="241"/>
      <c r="R1190" s="241"/>
      <c r="S1190" s="241"/>
      <c r="T1190" s="241"/>
      <c r="U1190" s="241"/>
      <c r="V1190" s="241"/>
      <c r="W1190" s="241"/>
      <c r="X1190" s="241"/>
      <c r="Y1190" s="241"/>
      <c r="Z1190" s="241"/>
      <c r="AA1190" s="241"/>
      <c r="AB1190" s="241"/>
      <c r="AC1190" s="241"/>
      <c r="AD1190" s="241"/>
      <c r="AE1190" s="241"/>
      <c r="AF1190" s="241"/>
      <c r="AG1190" s="241"/>
      <c r="AH1190" s="241"/>
      <c r="AI1190" s="241"/>
      <c r="AJ1190" s="241"/>
      <c r="AK1190" s="241"/>
      <c r="AL1190" s="241"/>
      <c r="AM1190" s="241"/>
      <c r="AN1190" s="241"/>
      <c r="AO1190" s="241"/>
      <c r="AP1190" s="241"/>
      <c r="AQ1190" s="241"/>
      <c r="AR1190" s="241"/>
      <c r="AS1190" s="241"/>
      <c r="AT1190" s="241"/>
      <c r="AU1190" s="241"/>
      <c r="AV1190" s="241"/>
      <c r="AW1190" s="241"/>
      <c r="AX1190" s="241"/>
      <c r="AY1190" s="241"/>
      <c r="AZ1190" s="241"/>
      <c r="BA1190" s="241"/>
      <c r="BB1190" s="241"/>
      <c r="BC1190" s="241"/>
      <c r="BD1190" s="241"/>
      <c r="BE1190" s="241"/>
      <c r="BF1190" s="241"/>
      <c r="BG1190" s="241"/>
      <c r="BH1190" s="241"/>
      <c r="BI1190" s="241"/>
      <c r="BJ1190" s="241"/>
      <c r="BK1190" s="241"/>
      <c r="BL1190" s="241"/>
      <c r="BM1190" s="241"/>
      <c r="BN1190" s="241"/>
      <c r="BO1190" s="241"/>
      <c r="BP1190" s="241"/>
      <c r="BQ1190" s="241"/>
      <c r="BR1190" s="241"/>
    </row>
    <row r="1191" spans="2:70" ht="9.75" customHeight="1">
      <c r="B1191" s="254"/>
      <c r="C1191" s="294"/>
      <c r="D1191" s="294"/>
      <c r="E1191" s="294"/>
      <c r="F1191" s="294"/>
      <c r="G1191" s="294"/>
      <c r="H1191" s="295"/>
      <c r="I1191" s="295"/>
      <c r="J1191" s="295"/>
      <c r="K1191" s="295"/>
      <c r="L1191" s="295"/>
      <c r="M1191" s="241"/>
      <c r="N1191" s="295"/>
      <c r="O1191" s="295"/>
      <c r="P1191" s="295"/>
      <c r="Q1191" s="295"/>
      <c r="R1191" s="295"/>
      <c r="S1191" s="295"/>
      <c r="T1191" s="295"/>
      <c r="U1191" s="295"/>
      <c r="V1191" s="295"/>
      <c r="W1191" s="295"/>
      <c r="X1191" s="241"/>
      <c r="Y1191" s="241"/>
      <c r="Z1191" s="295"/>
      <c r="AA1191" s="295"/>
      <c r="AB1191" s="295"/>
      <c r="AC1191" s="295"/>
      <c r="AD1191" s="295"/>
      <c r="AE1191" s="295"/>
      <c r="AF1191" s="241"/>
      <c r="AG1191" s="241"/>
      <c r="AH1191" s="294"/>
      <c r="AI1191" s="294"/>
      <c r="AJ1191" s="294"/>
      <c r="AK1191" s="294"/>
      <c r="AL1191" s="294"/>
      <c r="AM1191" s="294"/>
      <c r="AN1191" s="241"/>
      <c r="AO1191" s="295"/>
      <c r="AP1191" s="295"/>
      <c r="AQ1191" s="295"/>
      <c r="AR1191" s="295"/>
      <c r="AS1191" s="295"/>
      <c r="AT1191" s="295"/>
      <c r="AU1191" s="241"/>
      <c r="AV1191" s="241"/>
      <c r="AW1191" s="241"/>
      <c r="AX1191" s="241"/>
      <c r="AY1191" s="241"/>
      <c r="AZ1191" s="301"/>
      <c r="BA1191" s="241"/>
      <c r="BB1191" s="301"/>
      <c r="BC1191" s="241"/>
      <c r="BD1191" s="241"/>
      <c r="BE1191" s="294"/>
      <c r="BF1191" s="294"/>
      <c r="BG1191" s="294"/>
      <c r="BH1191" s="295"/>
      <c r="BI1191" s="295"/>
      <c r="BJ1191" s="295"/>
      <c r="BK1191" s="295"/>
      <c r="BL1191" s="295"/>
      <c r="BM1191" s="241"/>
      <c r="BN1191" s="295"/>
      <c r="BO1191" s="295"/>
      <c r="BP1191" s="295"/>
      <c r="BQ1191" s="241"/>
      <c r="BR1191" s="241"/>
    </row>
    <row r="1192" spans="2:70" ht="0.75" customHeight="1">
      <c r="B1192" s="254"/>
      <c r="C1192" s="294"/>
      <c r="D1192" s="294"/>
      <c r="E1192" s="294"/>
      <c r="F1192" s="294"/>
      <c r="G1192" s="294"/>
      <c r="H1192" s="295"/>
      <c r="I1192" s="295"/>
      <c r="J1192" s="295"/>
      <c r="K1192" s="295"/>
      <c r="L1192" s="295"/>
      <c r="M1192" s="241"/>
      <c r="N1192" s="295"/>
      <c r="O1192" s="295"/>
      <c r="P1192" s="295"/>
      <c r="Q1192" s="295"/>
      <c r="R1192" s="295"/>
      <c r="S1192" s="295"/>
      <c r="T1192" s="295"/>
      <c r="U1192" s="295"/>
      <c r="V1192" s="295"/>
      <c r="W1192" s="295"/>
      <c r="X1192" s="241"/>
      <c r="Y1192" s="241"/>
      <c r="Z1192" s="295"/>
      <c r="AA1192" s="295"/>
      <c r="AB1192" s="295"/>
      <c r="AC1192" s="295"/>
      <c r="AD1192" s="295"/>
      <c r="AE1192" s="295"/>
      <c r="AF1192" s="241"/>
      <c r="AG1192" s="241"/>
      <c r="AH1192" s="294"/>
      <c r="AI1192" s="294"/>
      <c r="AJ1192" s="294"/>
      <c r="AK1192" s="294"/>
      <c r="AL1192" s="294"/>
      <c r="AM1192" s="294"/>
      <c r="AN1192" s="241"/>
      <c r="AO1192" s="295"/>
      <c r="AP1192" s="295"/>
      <c r="AQ1192" s="295"/>
      <c r="AR1192" s="295"/>
      <c r="AS1192" s="295"/>
      <c r="AT1192" s="295"/>
      <c r="AU1192" s="241"/>
      <c r="AV1192" s="241"/>
      <c r="AW1192" s="241"/>
      <c r="AX1192" s="241"/>
      <c r="AY1192" s="241"/>
      <c r="AZ1192" s="301"/>
      <c r="BA1192" s="241"/>
      <c r="BB1192" s="301"/>
      <c r="BC1192" s="241"/>
      <c r="BD1192" s="241"/>
      <c r="BE1192" s="294"/>
      <c r="BF1192" s="294"/>
      <c r="BG1192" s="294"/>
      <c r="BH1192" s="295"/>
      <c r="BI1192" s="295"/>
      <c r="BJ1192" s="295"/>
      <c r="BK1192" s="295"/>
      <c r="BL1192" s="295"/>
      <c r="BM1192" s="241"/>
      <c r="BN1192" s="295"/>
      <c r="BO1192" s="295"/>
      <c r="BP1192" s="295"/>
      <c r="BQ1192" s="241"/>
      <c r="BR1192" s="241"/>
    </row>
    <row r="1193" spans="2:70" ht="10.5" customHeight="1">
      <c r="B1193" s="254"/>
      <c r="C1193" s="294"/>
      <c r="D1193" s="294"/>
      <c r="E1193" s="294"/>
      <c r="F1193" s="294"/>
      <c r="G1193" s="294"/>
      <c r="H1193" s="295"/>
      <c r="I1193" s="295"/>
      <c r="J1193" s="295"/>
      <c r="K1193" s="295"/>
      <c r="L1193" s="295"/>
      <c r="M1193" s="241"/>
      <c r="N1193" s="295"/>
      <c r="O1193" s="295"/>
      <c r="P1193" s="295"/>
      <c r="Q1193" s="295"/>
      <c r="R1193" s="295"/>
      <c r="S1193" s="295"/>
      <c r="T1193" s="295"/>
      <c r="U1193" s="295"/>
      <c r="V1193" s="295"/>
      <c r="W1193" s="295"/>
      <c r="X1193" s="241"/>
      <c r="Y1193" s="241"/>
      <c r="Z1193" s="295"/>
      <c r="AA1193" s="295"/>
      <c r="AB1193" s="295"/>
      <c r="AC1193" s="295"/>
      <c r="AD1193" s="295"/>
      <c r="AE1193" s="295"/>
      <c r="AF1193" s="241"/>
      <c r="AG1193" s="241"/>
      <c r="AH1193" s="294"/>
      <c r="AI1193" s="294"/>
      <c r="AJ1193" s="294"/>
      <c r="AK1193" s="294"/>
      <c r="AL1193" s="294"/>
      <c r="AM1193" s="294"/>
      <c r="AN1193" s="294"/>
      <c r="AO1193" s="295"/>
      <c r="AP1193" s="295"/>
      <c r="AQ1193" s="295"/>
      <c r="AR1193" s="295"/>
      <c r="AS1193" s="295"/>
      <c r="AT1193" s="295"/>
      <c r="AU1193" s="241"/>
      <c r="AV1193" s="295"/>
      <c r="AW1193" s="295"/>
      <c r="AX1193" s="295"/>
      <c r="AY1193" s="295"/>
      <c r="AZ1193" s="295"/>
      <c r="BA1193" s="241"/>
      <c r="BB1193" s="257"/>
      <c r="BC1193" s="241"/>
      <c r="BD1193" s="241"/>
      <c r="BE1193" s="294"/>
      <c r="BF1193" s="294"/>
      <c r="BG1193" s="294"/>
      <c r="BH1193" s="295"/>
      <c r="BI1193" s="295"/>
      <c r="BJ1193" s="295"/>
      <c r="BK1193" s="295"/>
      <c r="BL1193" s="295"/>
      <c r="BM1193" s="241"/>
      <c r="BN1193" s="295"/>
      <c r="BO1193" s="295"/>
      <c r="BP1193" s="295"/>
      <c r="BQ1193" s="241"/>
      <c r="BR1193" s="241"/>
    </row>
    <row r="1194" spans="2:70" ht="9" customHeight="1">
      <c r="B1194" s="254"/>
      <c r="C1194" s="241"/>
      <c r="D1194" s="241"/>
      <c r="E1194" s="241"/>
      <c r="F1194" s="241"/>
      <c r="G1194" s="241"/>
      <c r="H1194" s="241"/>
      <c r="I1194" s="241"/>
      <c r="J1194" s="241"/>
      <c r="K1194" s="241"/>
      <c r="L1194" s="241"/>
      <c r="M1194" s="241"/>
      <c r="N1194" s="241"/>
      <c r="O1194" s="241"/>
      <c r="P1194" s="241"/>
      <c r="Q1194" s="241"/>
      <c r="R1194" s="241"/>
      <c r="S1194" s="241"/>
      <c r="T1194" s="241"/>
      <c r="U1194" s="241"/>
      <c r="V1194" s="241"/>
      <c r="W1194" s="241"/>
      <c r="X1194" s="241"/>
      <c r="Y1194" s="241"/>
      <c r="Z1194" s="241"/>
      <c r="AA1194" s="241"/>
      <c r="AB1194" s="241"/>
      <c r="AC1194" s="241"/>
      <c r="AD1194" s="241"/>
      <c r="AE1194" s="241"/>
      <c r="AF1194" s="241"/>
      <c r="AG1194" s="241"/>
      <c r="AH1194" s="241"/>
      <c r="AI1194" s="241"/>
      <c r="AJ1194" s="241"/>
      <c r="AK1194" s="241"/>
      <c r="AL1194" s="241"/>
      <c r="AM1194" s="241"/>
      <c r="AN1194" s="241"/>
      <c r="AO1194" s="241"/>
      <c r="AP1194" s="241"/>
      <c r="AQ1194" s="241"/>
      <c r="AR1194" s="241"/>
      <c r="AS1194" s="241"/>
      <c r="AT1194" s="241"/>
      <c r="AU1194" s="241"/>
      <c r="AV1194" s="241"/>
      <c r="AW1194" s="241"/>
      <c r="AX1194" s="241"/>
      <c r="AY1194" s="241"/>
      <c r="AZ1194" s="241"/>
      <c r="BA1194" s="241"/>
      <c r="BB1194" s="241"/>
      <c r="BC1194" s="241"/>
      <c r="BD1194" s="241"/>
      <c r="BE1194" s="241"/>
      <c r="BF1194" s="241"/>
      <c r="BG1194" s="241"/>
      <c r="BH1194" s="241"/>
      <c r="BI1194" s="241"/>
      <c r="BJ1194" s="241"/>
      <c r="BK1194" s="241"/>
      <c r="BL1194" s="241"/>
      <c r="BM1194" s="241"/>
      <c r="BN1194" s="241"/>
      <c r="BO1194" s="241"/>
      <c r="BP1194" s="241"/>
      <c r="BQ1194" s="241"/>
      <c r="BR1194" s="241"/>
    </row>
    <row r="1195" spans="2:70" ht="11.25" customHeight="1">
      <c r="B1195" s="254"/>
      <c r="C1195" s="294"/>
      <c r="D1195" s="294"/>
      <c r="E1195" s="294"/>
      <c r="F1195" s="294"/>
      <c r="G1195" s="294"/>
      <c r="H1195" s="294"/>
      <c r="I1195" s="295"/>
      <c r="J1195" s="295"/>
      <c r="K1195" s="295"/>
      <c r="L1195" s="295"/>
      <c r="M1195" s="295"/>
      <c r="N1195" s="241"/>
      <c r="O1195" s="241"/>
      <c r="P1195" s="295"/>
      <c r="Q1195" s="295"/>
      <c r="R1195" s="295"/>
      <c r="S1195" s="295"/>
      <c r="T1195" s="241"/>
      <c r="U1195" s="295"/>
      <c r="V1195" s="295"/>
      <c r="W1195" s="295"/>
      <c r="X1195" s="241"/>
      <c r="Y1195" s="241"/>
      <c r="Z1195" s="295"/>
      <c r="AA1195" s="295"/>
      <c r="AB1195" s="295"/>
      <c r="AC1195" s="295"/>
      <c r="AD1195" s="295"/>
      <c r="AE1195" s="295"/>
      <c r="AF1195" s="241"/>
      <c r="AG1195" s="241"/>
      <c r="AH1195" s="294"/>
      <c r="AI1195" s="294"/>
      <c r="AJ1195" s="294"/>
      <c r="AK1195" s="294"/>
      <c r="AL1195" s="294"/>
      <c r="AM1195" s="294"/>
      <c r="AN1195" s="294"/>
      <c r="AO1195" s="295"/>
      <c r="AP1195" s="295"/>
      <c r="AQ1195" s="295"/>
      <c r="AR1195" s="295"/>
      <c r="AS1195" s="295"/>
      <c r="AT1195" s="295"/>
      <c r="AU1195" s="241"/>
      <c r="AV1195" s="295"/>
      <c r="AW1195" s="295"/>
      <c r="AX1195" s="295"/>
      <c r="AY1195" s="295"/>
      <c r="AZ1195" s="295"/>
      <c r="BA1195" s="241"/>
      <c r="BB1195" s="256"/>
      <c r="BC1195" s="241"/>
      <c r="BD1195" s="241"/>
      <c r="BE1195" s="241"/>
      <c r="BF1195" s="241"/>
      <c r="BG1195" s="241"/>
      <c r="BH1195" s="241"/>
      <c r="BI1195" s="241"/>
      <c r="BJ1195" s="241"/>
      <c r="BK1195" s="241"/>
      <c r="BL1195" s="241"/>
      <c r="BM1195" s="241"/>
      <c r="BN1195" s="241"/>
      <c r="BO1195" s="241"/>
      <c r="BP1195" s="241"/>
      <c r="BQ1195" s="241"/>
      <c r="BR1195" s="241"/>
    </row>
    <row r="1196" spans="2:70" ht="9.75" customHeight="1">
      <c r="B1196" s="254"/>
      <c r="C1196" s="294"/>
      <c r="D1196" s="294"/>
      <c r="E1196" s="294"/>
      <c r="F1196" s="294"/>
      <c r="G1196" s="294"/>
      <c r="H1196" s="294"/>
      <c r="I1196" s="294"/>
      <c r="J1196" s="294"/>
      <c r="K1196" s="294"/>
      <c r="L1196" s="241"/>
      <c r="M1196" s="241"/>
      <c r="N1196" s="241"/>
      <c r="O1196" s="241"/>
      <c r="P1196" s="295"/>
      <c r="Q1196" s="295"/>
      <c r="R1196" s="295"/>
      <c r="S1196" s="295"/>
      <c r="T1196" s="241"/>
      <c r="U1196" s="295"/>
      <c r="V1196" s="295"/>
      <c r="W1196" s="295"/>
      <c r="X1196" s="241"/>
      <c r="Y1196" s="241"/>
      <c r="Z1196" s="241"/>
      <c r="AA1196" s="241"/>
      <c r="AB1196" s="241"/>
      <c r="AC1196" s="241"/>
      <c r="AD1196" s="241"/>
      <c r="AE1196" s="241"/>
      <c r="AF1196" s="241"/>
      <c r="AG1196" s="241"/>
      <c r="AH1196" s="294"/>
      <c r="AI1196" s="294"/>
      <c r="AJ1196" s="294"/>
      <c r="AK1196" s="294"/>
      <c r="AL1196" s="294"/>
      <c r="AM1196" s="294"/>
      <c r="AN1196" s="241"/>
      <c r="AO1196" s="295"/>
      <c r="AP1196" s="295"/>
      <c r="AQ1196" s="295"/>
      <c r="AR1196" s="295"/>
      <c r="AS1196" s="295"/>
      <c r="AT1196" s="295"/>
      <c r="AU1196" s="241"/>
      <c r="AV1196" s="295"/>
      <c r="AW1196" s="295"/>
      <c r="AX1196" s="295"/>
      <c r="AY1196" s="295"/>
      <c r="AZ1196" s="295"/>
      <c r="BA1196" s="241"/>
      <c r="BB1196" s="300"/>
      <c r="BC1196" s="241"/>
      <c r="BD1196" s="241"/>
      <c r="BE1196" s="241"/>
      <c r="BF1196" s="241"/>
      <c r="BG1196" s="241"/>
      <c r="BH1196" s="241"/>
      <c r="BI1196" s="241"/>
      <c r="BJ1196" s="241"/>
      <c r="BK1196" s="241"/>
      <c r="BL1196" s="241"/>
      <c r="BM1196" s="241"/>
      <c r="BN1196" s="241"/>
      <c r="BO1196" s="241"/>
      <c r="BP1196" s="241"/>
      <c r="BQ1196" s="241"/>
      <c r="BR1196" s="241"/>
    </row>
    <row r="1197" spans="2:70" ht="0.75" customHeight="1">
      <c r="B1197" s="254"/>
      <c r="C1197" s="294"/>
      <c r="D1197" s="294"/>
      <c r="E1197" s="294"/>
      <c r="F1197" s="294"/>
      <c r="G1197" s="294"/>
      <c r="H1197" s="294"/>
      <c r="I1197" s="294"/>
      <c r="J1197" s="294"/>
      <c r="K1197" s="294"/>
      <c r="L1197" s="241"/>
      <c r="M1197" s="241"/>
      <c r="N1197" s="241"/>
      <c r="O1197" s="241"/>
      <c r="P1197" s="295"/>
      <c r="Q1197" s="295"/>
      <c r="R1197" s="295"/>
      <c r="S1197" s="295"/>
      <c r="T1197" s="241"/>
      <c r="U1197" s="295"/>
      <c r="V1197" s="295"/>
      <c r="W1197" s="295"/>
      <c r="X1197" s="241"/>
      <c r="Y1197" s="241"/>
      <c r="Z1197" s="241"/>
      <c r="AA1197" s="241"/>
      <c r="AB1197" s="241"/>
      <c r="AC1197" s="241"/>
      <c r="AD1197" s="241"/>
      <c r="AE1197" s="241"/>
      <c r="AF1197" s="241"/>
      <c r="AG1197" s="241"/>
      <c r="AH1197" s="294"/>
      <c r="AI1197" s="294"/>
      <c r="AJ1197" s="294"/>
      <c r="AK1197" s="294"/>
      <c r="AL1197" s="294"/>
      <c r="AM1197" s="294"/>
      <c r="AN1197" s="241"/>
      <c r="AO1197" s="295"/>
      <c r="AP1197" s="295"/>
      <c r="AQ1197" s="295"/>
      <c r="AR1197" s="295"/>
      <c r="AS1197" s="295"/>
      <c r="AT1197" s="295"/>
      <c r="AU1197" s="241"/>
      <c r="AV1197" s="295"/>
      <c r="AW1197" s="295"/>
      <c r="AX1197" s="295"/>
      <c r="AY1197" s="295"/>
      <c r="AZ1197" s="295"/>
      <c r="BA1197" s="241"/>
      <c r="BB1197" s="300"/>
      <c r="BC1197" s="241"/>
      <c r="BD1197" s="241"/>
      <c r="BE1197" s="241"/>
      <c r="BF1197" s="241"/>
      <c r="BG1197" s="241"/>
      <c r="BH1197" s="241"/>
      <c r="BI1197" s="241"/>
      <c r="BJ1197" s="241"/>
      <c r="BK1197" s="241"/>
      <c r="BL1197" s="241"/>
      <c r="BM1197" s="241"/>
      <c r="BN1197" s="241"/>
      <c r="BO1197" s="241"/>
      <c r="BP1197" s="241"/>
      <c r="BQ1197" s="241"/>
      <c r="BR1197" s="241"/>
    </row>
    <row r="1198" spans="2:70">
      <c r="B1198" s="254"/>
      <c r="C1198" s="294"/>
      <c r="D1198" s="294"/>
      <c r="E1198" s="294"/>
      <c r="F1198" s="294"/>
      <c r="G1198" s="294"/>
      <c r="H1198" s="295"/>
      <c r="I1198" s="295"/>
      <c r="J1198" s="295"/>
      <c r="K1198" s="295"/>
      <c r="L1198" s="295"/>
      <c r="M1198" s="241"/>
      <c r="N1198" s="241"/>
      <c r="O1198" s="241"/>
      <c r="P1198" s="295"/>
      <c r="Q1198" s="295"/>
      <c r="R1198" s="295"/>
      <c r="S1198" s="295"/>
      <c r="T1198" s="241"/>
      <c r="U1198" s="295"/>
      <c r="V1198" s="295"/>
      <c r="W1198" s="295"/>
      <c r="X1198" s="241"/>
      <c r="Y1198" s="241"/>
      <c r="Z1198" s="295"/>
      <c r="AA1198" s="295"/>
      <c r="AB1198" s="295"/>
      <c r="AC1198" s="295"/>
      <c r="AD1198" s="295"/>
      <c r="AE1198" s="295"/>
      <c r="AF1198" s="241"/>
      <c r="AG1198" s="241"/>
      <c r="AH1198" s="294"/>
      <c r="AI1198" s="294"/>
      <c r="AJ1198" s="294"/>
      <c r="AK1198" s="294"/>
      <c r="AL1198" s="294"/>
      <c r="AM1198" s="294"/>
      <c r="AN1198" s="241"/>
      <c r="AO1198" s="241"/>
      <c r="AP1198" s="241"/>
      <c r="AQ1198" s="241"/>
      <c r="AR1198" s="241"/>
      <c r="AS1198" s="241"/>
      <c r="AT1198" s="241"/>
      <c r="AU1198" s="241"/>
      <c r="AV1198" s="295"/>
      <c r="AW1198" s="295"/>
      <c r="AX1198" s="295"/>
      <c r="AY1198" s="295"/>
      <c r="AZ1198" s="295"/>
      <c r="BA1198" s="241"/>
      <c r="BB1198" s="257"/>
      <c r="BC1198" s="241"/>
      <c r="BD1198" s="241"/>
      <c r="BE1198" s="296"/>
      <c r="BF1198" s="296"/>
      <c r="BG1198" s="296"/>
      <c r="BH1198" s="296"/>
      <c r="BI1198" s="296"/>
      <c r="BJ1198" s="296"/>
      <c r="BK1198" s="296"/>
      <c r="BL1198" s="296"/>
      <c r="BM1198" s="296"/>
      <c r="BN1198" s="296"/>
      <c r="BO1198" s="296"/>
      <c r="BP1198" s="296"/>
      <c r="BQ1198" s="241"/>
      <c r="BR1198" s="241"/>
    </row>
    <row r="1199" spans="2:70" ht="6.75" customHeight="1">
      <c r="B1199" s="254"/>
      <c r="C1199" s="241"/>
      <c r="D1199" s="241"/>
      <c r="E1199" s="241"/>
      <c r="F1199" s="241"/>
      <c r="G1199" s="241"/>
      <c r="H1199" s="241"/>
      <c r="I1199" s="241"/>
      <c r="J1199" s="241"/>
      <c r="K1199" s="241"/>
      <c r="L1199" s="241"/>
      <c r="M1199" s="241"/>
      <c r="N1199" s="241"/>
      <c r="O1199" s="241"/>
      <c r="P1199" s="241"/>
      <c r="Q1199" s="241"/>
      <c r="R1199" s="241"/>
      <c r="S1199" s="241"/>
      <c r="T1199" s="241"/>
      <c r="U1199" s="241"/>
      <c r="V1199" s="241"/>
      <c r="W1199" s="241"/>
      <c r="X1199" s="241"/>
      <c r="Y1199" s="241"/>
      <c r="Z1199" s="241"/>
      <c r="AA1199" s="241"/>
      <c r="AB1199" s="241"/>
      <c r="AC1199" s="241"/>
      <c r="AD1199" s="241"/>
      <c r="AE1199" s="241"/>
      <c r="AF1199" s="241"/>
      <c r="AG1199" s="241"/>
      <c r="AH1199" s="241"/>
      <c r="AI1199" s="241"/>
      <c r="AJ1199" s="241"/>
      <c r="AK1199" s="241"/>
      <c r="AL1199" s="241"/>
      <c r="AM1199" s="241"/>
      <c r="AN1199" s="241"/>
      <c r="AO1199" s="241"/>
      <c r="AP1199" s="241"/>
      <c r="AQ1199" s="241"/>
      <c r="AR1199" s="241"/>
      <c r="AS1199" s="241"/>
      <c r="AT1199" s="241"/>
      <c r="AU1199" s="241"/>
      <c r="AV1199" s="241"/>
      <c r="AW1199" s="241"/>
      <c r="AX1199" s="241"/>
      <c r="AY1199" s="241"/>
      <c r="AZ1199" s="241"/>
      <c r="BA1199" s="241"/>
      <c r="BB1199" s="241"/>
      <c r="BC1199" s="241"/>
      <c r="BD1199" s="241"/>
      <c r="BE1199" s="241"/>
      <c r="BF1199" s="241"/>
      <c r="BG1199" s="241"/>
      <c r="BH1199" s="241"/>
      <c r="BI1199" s="241"/>
      <c r="BJ1199" s="241"/>
      <c r="BK1199" s="241"/>
      <c r="BL1199" s="241"/>
      <c r="BM1199" s="241"/>
      <c r="BN1199" s="241"/>
      <c r="BO1199" s="241"/>
      <c r="BP1199" s="241"/>
      <c r="BQ1199" s="241"/>
      <c r="BR1199" s="241"/>
    </row>
    <row r="1200" spans="2:70" ht="2.25" customHeight="1">
      <c r="B1200" s="254"/>
      <c r="C1200" s="294"/>
      <c r="D1200" s="294"/>
      <c r="E1200" s="294"/>
      <c r="F1200" s="294"/>
      <c r="G1200" s="294"/>
      <c r="H1200" s="241"/>
      <c r="I1200" s="241"/>
      <c r="J1200" s="241"/>
      <c r="K1200" s="241"/>
      <c r="L1200" s="241"/>
      <c r="M1200" s="241"/>
      <c r="N1200" s="295"/>
      <c r="O1200" s="295"/>
      <c r="P1200" s="295"/>
      <c r="Q1200" s="295"/>
      <c r="R1200" s="295"/>
      <c r="S1200" s="295"/>
      <c r="T1200" s="295"/>
      <c r="U1200" s="295"/>
      <c r="V1200" s="295"/>
      <c r="W1200" s="295"/>
      <c r="X1200" s="241"/>
      <c r="Y1200" s="241"/>
      <c r="Z1200" s="241"/>
      <c r="AA1200" s="241"/>
      <c r="AB1200" s="241"/>
      <c r="AC1200" s="241"/>
      <c r="AD1200" s="241"/>
      <c r="AE1200" s="241"/>
      <c r="AF1200" s="241"/>
      <c r="AG1200" s="241"/>
      <c r="AH1200" s="294"/>
      <c r="AI1200" s="294"/>
      <c r="AJ1200" s="294"/>
      <c r="AK1200" s="294"/>
      <c r="AL1200" s="294"/>
      <c r="AM1200" s="294"/>
      <c r="AN1200" s="294"/>
      <c r="AO1200" s="294"/>
      <c r="AP1200" s="294"/>
      <c r="AQ1200" s="294"/>
      <c r="AR1200" s="294"/>
      <c r="AS1200" s="241"/>
      <c r="AT1200" s="241"/>
      <c r="AU1200" s="241"/>
      <c r="AV1200" s="295"/>
      <c r="AW1200" s="295"/>
      <c r="AX1200" s="295"/>
      <c r="AY1200" s="295"/>
      <c r="AZ1200" s="295"/>
      <c r="BA1200" s="241"/>
      <c r="BB1200" s="300"/>
      <c r="BC1200" s="241"/>
      <c r="BD1200" s="241"/>
      <c r="BE1200" s="241"/>
      <c r="BF1200" s="241"/>
      <c r="BG1200" s="241"/>
      <c r="BH1200" s="241"/>
      <c r="BI1200" s="241"/>
      <c r="BJ1200" s="241"/>
      <c r="BK1200" s="241"/>
      <c r="BL1200" s="241"/>
      <c r="BM1200" s="241"/>
      <c r="BN1200" s="241"/>
      <c r="BO1200" s="241"/>
      <c r="BP1200" s="241"/>
      <c r="BQ1200" s="241"/>
      <c r="BR1200" s="241"/>
    </row>
    <row r="1201" spans="2:70" ht="7.5" customHeight="1">
      <c r="B1201" s="254"/>
      <c r="C1201" s="294"/>
      <c r="D1201" s="294"/>
      <c r="E1201" s="294"/>
      <c r="F1201" s="294"/>
      <c r="G1201" s="294"/>
      <c r="H1201" s="241"/>
      <c r="I1201" s="241"/>
      <c r="J1201" s="241"/>
      <c r="K1201" s="241"/>
      <c r="L1201" s="241"/>
      <c r="M1201" s="241"/>
      <c r="N1201" s="295"/>
      <c r="O1201" s="295"/>
      <c r="P1201" s="295"/>
      <c r="Q1201" s="295"/>
      <c r="R1201" s="295"/>
      <c r="S1201" s="295"/>
      <c r="T1201" s="295"/>
      <c r="U1201" s="295"/>
      <c r="V1201" s="295"/>
      <c r="W1201" s="295"/>
      <c r="X1201" s="241"/>
      <c r="Y1201" s="241"/>
      <c r="Z1201" s="241"/>
      <c r="AA1201" s="241"/>
      <c r="AB1201" s="241"/>
      <c r="AC1201" s="241"/>
      <c r="AD1201" s="241"/>
      <c r="AE1201" s="241"/>
      <c r="AF1201" s="241"/>
      <c r="AG1201" s="241"/>
      <c r="AH1201" s="294"/>
      <c r="AI1201" s="294"/>
      <c r="AJ1201" s="294"/>
      <c r="AK1201" s="294"/>
      <c r="AL1201" s="294"/>
      <c r="AM1201" s="294"/>
      <c r="AN1201" s="294"/>
      <c r="AO1201" s="294"/>
      <c r="AP1201" s="294"/>
      <c r="AQ1201" s="294"/>
      <c r="AR1201" s="294"/>
      <c r="AS1201" s="241"/>
      <c r="AT1201" s="241"/>
      <c r="AU1201" s="241"/>
      <c r="AV1201" s="295"/>
      <c r="AW1201" s="295"/>
      <c r="AX1201" s="295"/>
      <c r="AY1201" s="295"/>
      <c r="AZ1201" s="295"/>
      <c r="BA1201" s="241"/>
      <c r="BB1201" s="300"/>
      <c r="BC1201" s="241"/>
      <c r="BD1201" s="241"/>
      <c r="BE1201" s="241"/>
      <c r="BF1201" s="241"/>
      <c r="BG1201" s="241"/>
      <c r="BH1201" s="241"/>
      <c r="BI1201" s="241"/>
      <c r="BJ1201" s="241"/>
      <c r="BK1201" s="241"/>
      <c r="BL1201" s="241"/>
      <c r="BM1201" s="241"/>
      <c r="BN1201" s="241"/>
      <c r="BO1201" s="241"/>
      <c r="BP1201" s="241"/>
      <c r="BQ1201" s="241"/>
      <c r="BR1201" s="241"/>
    </row>
    <row r="1202" spans="2:70" ht="0.75" customHeight="1">
      <c r="B1202" s="254"/>
      <c r="C1202" s="294"/>
      <c r="D1202" s="294"/>
      <c r="E1202" s="294"/>
      <c r="F1202" s="294"/>
      <c r="G1202" s="294"/>
      <c r="H1202" s="241"/>
      <c r="I1202" s="241"/>
      <c r="J1202" s="241"/>
      <c r="K1202" s="241"/>
      <c r="L1202" s="241"/>
      <c r="M1202" s="241"/>
      <c r="N1202" s="295"/>
      <c r="O1202" s="295"/>
      <c r="P1202" s="295"/>
      <c r="Q1202" s="295"/>
      <c r="R1202" s="295"/>
      <c r="S1202" s="295"/>
      <c r="T1202" s="295"/>
      <c r="U1202" s="295"/>
      <c r="V1202" s="295"/>
      <c r="W1202" s="295"/>
      <c r="X1202" s="241"/>
      <c r="Y1202" s="241"/>
      <c r="Z1202" s="241"/>
      <c r="AA1202" s="241"/>
      <c r="AB1202" s="241"/>
      <c r="AC1202" s="241"/>
      <c r="AD1202" s="241"/>
      <c r="AE1202" s="241"/>
      <c r="AF1202" s="241"/>
      <c r="AG1202" s="241"/>
      <c r="AH1202" s="294"/>
      <c r="AI1202" s="294"/>
      <c r="AJ1202" s="294"/>
      <c r="AK1202" s="294"/>
      <c r="AL1202" s="294"/>
      <c r="AM1202" s="294"/>
      <c r="AN1202" s="294"/>
      <c r="AO1202" s="294"/>
      <c r="AP1202" s="294"/>
      <c r="AQ1202" s="294"/>
      <c r="AR1202" s="294"/>
      <c r="AS1202" s="241"/>
      <c r="AT1202" s="241"/>
      <c r="AU1202" s="241"/>
      <c r="AV1202" s="295"/>
      <c r="AW1202" s="295"/>
      <c r="AX1202" s="295"/>
      <c r="AY1202" s="295"/>
      <c r="AZ1202" s="295"/>
      <c r="BA1202" s="241"/>
      <c r="BB1202" s="300"/>
      <c r="BC1202" s="241"/>
      <c r="BD1202" s="241"/>
      <c r="BE1202" s="241"/>
      <c r="BF1202" s="241"/>
      <c r="BG1202" s="241"/>
      <c r="BH1202" s="241"/>
      <c r="BI1202" s="241"/>
      <c r="BJ1202" s="241"/>
      <c r="BK1202" s="241"/>
      <c r="BL1202" s="241"/>
      <c r="BM1202" s="241"/>
      <c r="BN1202" s="241"/>
      <c r="BO1202" s="241"/>
      <c r="BP1202" s="241"/>
      <c r="BQ1202" s="241"/>
      <c r="BR1202" s="241"/>
    </row>
    <row r="1203" spans="2:70" ht="10.5" customHeight="1">
      <c r="B1203" s="254"/>
      <c r="C1203" s="294"/>
      <c r="D1203" s="294"/>
      <c r="E1203" s="294"/>
      <c r="F1203" s="294"/>
      <c r="G1203" s="294"/>
      <c r="H1203" s="241"/>
      <c r="I1203" s="241"/>
      <c r="J1203" s="241"/>
      <c r="K1203" s="241"/>
      <c r="L1203" s="241"/>
      <c r="M1203" s="241"/>
      <c r="N1203" s="241"/>
      <c r="O1203" s="241"/>
      <c r="P1203" s="295"/>
      <c r="Q1203" s="295"/>
      <c r="R1203" s="295"/>
      <c r="S1203" s="295"/>
      <c r="T1203" s="241"/>
      <c r="U1203" s="295"/>
      <c r="V1203" s="295"/>
      <c r="W1203" s="295"/>
      <c r="X1203" s="241"/>
      <c r="Y1203" s="241"/>
      <c r="Z1203" s="241"/>
      <c r="AA1203" s="241"/>
      <c r="AB1203" s="241"/>
      <c r="AC1203" s="241"/>
      <c r="AD1203" s="241"/>
      <c r="AE1203" s="241"/>
      <c r="AF1203" s="241"/>
      <c r="AG1203" s="241"/>
      <c r="AH1203" s="294"/>
      <c r="AI1203" s="294"/>
      <c r="AJ1203" s="294"/>
      <c r="AK1203" s="294"/>
      <c r="AL1203" s="294"/>
      <c r="AM1203" s="294"/>
      <c r="AN1203" s="294"/>
      <c r="AO1203" s="294"/>
      <c r="AP1203" s="294"/>
      <c r="AQ1203" s="294"/>
      <c r="AR1203" s="294"/>
      <c r="AS1203" s="241"/>
      <c r="AT1203" s="241"/>
      <c r="AU1203" s="241"/>
      <c r="AV1203" s="295"/>
      <c r="AW1203" s="295"/>
      <c r="AX1203" s="295"/>
      <c r="AY1203" s="295"/>
      <c r="AZ1203" s="295"/>
      <c r="BA1203" s="241"/>
      <c r="BB1203" s="257"/>
      <c r="BC1203" s="241"/>
      <c r="BD1203" s="241"/>
      <c r="BE1203" s="241"/>
      <c r="BF1203" s="241"/>
      <c r="BG1203" s="297"/>
      <c r="BH1203" s="297"/>
      <c r="BI1203" s="297"/>
      <c r="BJ1203" s="297"/>
      <c r="BK1203" s="241"/>
      <c r="BL1203" s="241"/>
      <c r="BM1203" s="241"/>
      <c r="BN1203" s="297"/>
      <c r="BO1203" s="297"/>
      <c r="BP1203" s="297"/>
      <c r="BQ1203" s="241"/>
      <c r="BR1203" s="241"/>
    </row>
    <row r="1204" spans="2:70" ht="7.5" customHeight="1">
      <c r="B1204" s="254"/>
      <c r="C1204" s="241"/>
      <c r="D1204" s="241"/>
      <c r="E1204" s="241"/>
      <c r="F1204" s="241"/>
      <c r="G1204" s="241"/>
      <c r="H1204" s="241"/>
      <c r="I1204" s="241"/>
      <c r="J1204" s="241"/>
      <c r="K1204" s="241"/>
      <c r="L1204" s="241"/>
      <c r="M1204" s="241"/>
      <c r="N1204" s="241"/>
      <c r="O1204" s="241"/>
      <c r="P1204" s="241"/>
      <c r="Q1204" s="241"/>
      <c r="R1204" s="241"/>
      <c r="S1204" s="241"/>
      <c r="T1204" s="241"/>
      <c r="U1204" s="241"/>
      <c r="V1204" s="241"/>
      <c r="W1204" s="241"/>
      <c r="X1204" s="241"/>
      <c r="Y1204" s="241"/>
      <c r="Z1204" s="241"/>
      <c r="AA1204" s="241"/>
      <c r="AB1204" s="241"/>
      <c r="AC1204" s="241"/>
      <c r="AD1204" s="241"/>
      <c r="AE1204" s="241"/>
      <c r="AF1204" s="241"/>
      <c r="AG1204" s="241"/>
      <c r="AH1204" s="241"/>
      <c r="AI1204" s="241"/>
      <c r="AJ1204" s="241"/>
      <c r="AK1204" s="241"/>
      <c r="AL1204" s="241"/>
      <c r="AM1204" s="241"/>
      <c r="AN1204" s="241"/>
      <c r="AO1204" s="241"/>
      <c r="AP1204" s="241"/>
      <c r="AQ1204" s="241"/>
      <c r="AR1204" s="241"/>
      <c r="AS1204" s="241"/>
      <c r="AT1204" s="241"/>
      <c r="AU1204" s="241"/>
      <c r="AV1204" s="241"/>
      <c r="AW1204" s="241"/>
      <c r="AX1204" s="241"/>
      <c r="AY1204" s="241"/>
      <c r="AZ1204" s="241"/>
      <c r="BA1204" s="241"/>
      <c r="BB1204" s="241"/>
      <c r="BC1204" s="241"/>
      <c r="BD1204" s="241"/>
      <c r="BE1204" s="241"/>
      <c r="BF1204" s="241"/>
      <c r="BG1204" s="241"/>
      <c r="BH1204" s="241"/>
      <c r="BI1204" s="241"/>
      <c r="BJ1204" s="241"/>
      <c r="BK1204" s="241"/>
      <c r="BL1204" s="241"/>
      <c r="BM1204" s="241"/>
      <c r="BN1204" s="241"/>
      <c r="BO1204" s="241"/>
      <c r="BP1204" s="241"/>
      <c r="BQ1204" s="241"/>
      <c r="BR1204" s="241"/>
    </row>
    <row r="1205" spans="2:70" ht="0.75" customHeight="1">
      <c r="B1205" s="254"/>
      <c r="C1205" s="294"/>
      <c r="D1205" s="294"/>
      <c r="E1205" s="294"/>
      <c r="F1205" s="294"/>
      <c r="G1205" s="294"/>
      <c r="H1205" s="241"/>
      <c r="I1205" s="241"/>
      <c r="J1205" s="241"/>
      <c r="K1205" s="241"/>
      <c r="L1205" s="241"/>
      <c r="M1205" s="241"/>
      <c r="N1205" s="295"/>
      <c r="O1205" s="295"/>
      <c r="P1205" s="295"/>
      <c r="Q1205" s="295"/>
      <c r="R1205" s="295"/>
      <c r="S1205" s="295"/>
      <c r="T1205" s="295"/>
      <c r="U1205" s="295"/>
      <c r="V1205" s="295"/>
      <c r="W1205" s="295"/>
      <c r="X1205" s="241"/>
      <c r="Y1205" s="241"/>
      <c r="Z1205" s="241"/>
      <c r="AA1205" s="241"/>
      <c r="AB1205" s="241"/>
      <c r="AC1205" s="241"/>
      <c r="AD1205" s="241"/>
      <c r="AE1205" s="241"/>
      <c r="AF1205" s="241"/>
      <c r="AG1205" s="241"/>
      <c r="AH1205" s="294"/>
      <c r="AI1205" s="294"/>
      <c r="AJ1205" s="294"/>
      <c r="AK1205" s="294"/>
      <c r="AL1205" s="294"/>
      <c r="AM1205" s="294"/>
      <c r="AN1205" s="294"/>
      <c r="AO1205" s="294"/>
      <c r="AP1205" s="294"/>
      <c r="AQ1205" s="294"/>
      <c r="AR1205" s="294"/>
      <c r="AS1205" s="241"/>
      <c r="AT1205" s="241"/>
      <c r="AU1205" s="241"/>
      <c r="AV1205" s="295"/>
      <c r="AW1205" s="295"/>
      <c r="AX1205" s="295"/>
      <c r="AY1205" s="295"/>
      <c r="AZ1205" s="295"/>
      <c r="BA1205" s="241"/>
      <c r="BB1205" s="300"/>
      <c r="BC1205" s="241"/>
      <c r="BD1205" s="241"/>
      <c r="BE1205" s="294"/>
      <c r="BF1205" s="294"/>
      <c r="BG1205" s="294"/>
      <c r="BH1205" s="293"/>
      <c r="BI1205" s="293"/>
      <c r="BJ1205" s="293"/>
      <c r="BK1205" s="293"/>
      <c r="BL1205" s="241"/>
      <c r="BM1205" s="241"/>
      <c r="BN1205" s="293"/>
      <c r="BO1205" s="293"/>
      <c r="BP1205" s="293"/>
      <c r="BQ1205" s="241"/>
      <c r="BR1205" s="241"/>
    </row>
    <row r="1206" spans="2:70" ht="8.25" customHeight="1">
      <c r="B1206" s="254"/>
      <c r="C1206" s="294"/>
      <c r="D1206" s="294"/>
      <c r="E1206" s="294"/>
      <c r="F1206" s="294"/>
      <c r="G1206" s="294"/>
      <c r="H1206" s="241"/>
      <c r="I1206" s="241"/>
      <c r="J1206" s="241"/>
      <c r="K1206" s="241"/>
      <c r="L1206" s="241"/>
      <c r="M1206" s="241"/>
      <c r="N1206" s="295"/>
      <c r="O1206" s="295"/>
      <c r="P1206" s="295"/>
      <c r="Q1206" s="295"/>
      <c r="R1206" s="295"/>
      <c r="S1206" s="295"/>
      <c r="T1206" s="295"/>
      <c r="U1206" s="295"/>
      <c r="V1206" s="295"/>
      <c r="W1206" s="295"/>
      <c r="X1206" s="241"/>
      <c r="Y1206" s="241"/>
      <c r="Z1206" s="241"/>
      <c r="AA1206" s="241"/>
      <c r="AB1206" s="241"/>
      <c r="AC1206" s="241"/>
      <c r="AD1206" s="241"/>
      <c r="AE1206" s="241"/>
      <c r="AF1206" s="241"/>
      <c r="AG1206" s="241"/>
      <c r="AH1206" s="294"/>
      <c r="AI1206" s="294"/>
      <c r="AJ1206" s="294"/>
      <c r="AK1206" s="294"/>
      <c r="AL1206" s="294"/>
      <c r="AM1206" s="294"/>
      <c r="AN1206" s="294"/>
      <c r="AO1206" s="294"/>
      <c r="AP1206" s="294"/>
      <c r="AQ1206" s="294"/>
      <c r="AR1206" s="294"/>
      <c r="AS1206" s="241"/>
      <c r="AT1206" s="241"/>
      <c r="AU1206" s="241"/>
      <c r="AV1206" s="295"/>
      <c r="AW1206" s="295"/>
      <c r="AX1206" s="295"/>
      <c r="AY1206" s="295"/>
      <c r="AZ1206" s="295"/>
      <c r="BA1206" s="241"/>
      <c r="BB1206" s="300"/>
      <c r="BC1206" s="241"/>
      <c r="BD1206" s="241"/>
      <c r="BE1206" s="294"/>
      <c r="BF1206" s="294"/>
      <c r="BG1206" s="294"/>
      <c r="BH1206" s="293"/>
      <c r="BI1206" s="293"/>
      <c r="BJ1206" s="293"/>
      <c r="BK1206" s="293"/>
      <c r="BL1206" s="241"/>
      <c r="BM1206" s="241"/>
      <c r="BN1206" s="293"/>
      <c r="BO1206" s="293"/>
      <c r="BP1206" s="293"/>
      <c r="BQ1206" s="241"/>
      <c r="BR1206" s="241"/>
    </row>
    <row r="1207" spans="2:70" ht="0.75" customHeight="1">
      <c r="B1207" s="254"/>
      <c r="C1207" s="294"/>
      <c r="D1207" s="294"/>
      <c r="E1207" s="294"/>
      <c r="F1207" s="294"/>
      <c r="G1207" s="294"/>
      <c r="H1207" s="241"/>
      <c r="I1207" s="241"/>
      <c r="J1207" s="241"/>
      <c r="K1207" s="241"/>
      <c r="L1207" s="241"/>
      <c r="M1207" s="241"/>
      <c r="N1207" s="295"/>
      <c r="O1207" s="295"/>
      <c r="P1207" s="295"/>
      <c r="Q1207" s="295"/>
      <c r="R1207" s="295"/>
      <c r="S1207" s="295"/>
      <c r="T1207" s="295"/>
      <c r="U1207" s="295"/>
      <c r="V1207" s="295"/>
      <c r="W1207" s="295"/>
      <c r="X1207" s="241"/>
      <c r="Y1207" s="241"/>
      <c r="Z1207" s="241"/>
      <c r="AA1207" s="241"/>
      <c r="AB1207" s="241"/>
      <c r="AC1207" s="241"/>
      <c r="AD1207" s="241"/>
      <c r="AE1207" s="241"/>
      <c r="AF1207" s="241"/>
      <c r="AG1207" s="241"/>
      <c r="AH1207" s="294"/>
      <c r="AI1207" s="294"/>
      <c r="AJ1207" s="294"/>
      <c r="AK1207" s="294"/>
      <c r="AL1207" s="294"/>
      <c r="AM1207" s="294"/>
      <c r="AN1207" s="294"/>
      <c r="AO1207" s="294"/>
      <c r="AP1207" s="294"/>
      <c r="AQ1207" s="294"/>
      <c r="AR1207" s="294"/>
      <c r="AS1207" s="241"/>
      <c r="AT1207" s="241"/>
      <c r="AU1207" s="241"/>
      <c r="AV1207" s="295"/>
      <c r="AW1207" s="295"/>
      <c r="AX1207" s="295"/>
      <c r="AY1207" s="295"/>
      <c r="AZ1207" s="295"/>
      <c r="BA1207" s="241"/>
      <c r="BB1207" s="300"/>
      <c r="BC1207" s="241"/>
      <c r="BD1207" s="241"/>
      <c r="BE1207" s="294"/>
      <c r="BF1207" s="294"/>
      <c r="BG1207" s="294"/>
      <c r="BH1207" s="293"/>
      <c r="BI1207" s="293"/>
      <c r="BJ1207" s="293"/>
      <c r="BK1207" s="293"/>
      <c r="BL1207" s="241"/>
      <c r="BM1207" s="241"/>
      <c r="BN1207" s="293"/>
      <c r="BO1207" s="293"/>
      <c r="BP1207" s="293"/>
      <c r="BQ1207" s="241"/>
      <c r="BR1207" s="241"/>
    </row>
    <row r="1208" spans="2:70" ht="11.25" customHeight="1">
      <c r="B1208" s="254"/>
      <c r="C1208" s="294"/>
      <c r="D1208" s="294"/>
      <c r="E1208" s="294"/>
      <c r="F1208" s="294"/>
      <c r="G1208" s="294"/>
      <c r="H1208" s="241"/>
      <c r="I1208" s="241"/>
      <c r="J1208" s="241"/>
      <c r="K1208" s="241"/>
      <c r="L1208" s="241"/>
      <c r="M1208" s="241"/>
      <c r="N1208" s="295"/>
      <c r="O1208" s="295"/>
      <c r="P1208" s="295"/>
      <c r="Q1208" s="295"/>
      <c r="R1208" s="295"/>
      <c r="S1208" s="295"/>
      <c r="T1208" s="295"/>
      <c r="U1208" s="295"/>
      <c r="V1208" s="295"/>
      <c r="W1208" s="295"/>
      <c r="X1208" s="241"/>
      <c r="Y1208" s="241"/>
      <c r="Z1208" s="241"/>
      <c r="AA1208" s="241"/>
      <c r="AB1208" s="241"/>
      <c r="AC1208" s="241"/>
      <c r="AD1208" s="241"/>
      <c r="AE1208" s="241"/>
      <c r="AF1208" s="241"/>
      <c r="AG1208" s="241"/>
      <c r="AH1208" s="294"/>
      <c r="AI1208" s="294"/>
      <c r="AJ1208" s="294"/>
      <c r="AK1208" s="294"/>
      <c r="AL1208" s="294"/>
      <c r="AM1208" s="294"/>
      <c r="AN1208" s="294"/>
      <c r="AO1208" s="294"/>
      <c r="AP1208" s="294"/>
      <c r="AQ1208" s="294"/>
      <c r="AR1208" s="294"/>
      <c r="AS1208" s="241"/>
      <c r="AT1208" s="241"/>
      <c r="AU1208" s="241"/>
      <c r="AV1208" s="295"/>
      <c r="AW1208" s="295"/>
      <c r="AX1208" s="295"/>
      <c r="AY1208" s="295"/>
      <c r="AZ1208" s="295"/>
      <c r="BA1208" s="241"/>
      <c r="BB1208" s="257"/>
      <c r="BC1208" s="241"/>
      <c r="BD1208" s="241"/>
      <c r="BE1208" s="299"/>
      <c r="BF1208" s="299"/>
      <c r="BG1208" s="299"/>
      <c r="BH1208" s="300"/>
      <c r="BI1208" s="300"/>
      <c r="BJ1208" s="300"/>
      <c r="BK1208" s="300"/>
      <c r="BL1208" s="241"/>
      <c r="BM1208" s="241"/>
      <c r="BN1208" s="300"/>
      <c r="BO1208" s="300"/>
      <c r="BP1208" s="300"/>
      <c r="BQ1208" s="241"/>
      <c r="BR1208" s="241"/>
    </row>
    <row r="1209" spans="2:70" ht="7.5" customHeight="1">
      <c r="B1209" s="254"/>
      <c r="C1209" s="241"/>
      <c r="D1209" s="241"/>
      <c r="E1209" s="241"/>
      <c r="F1209" s="241"/>
      <c r="G1209" s="241"/>
      <c r="H1209" s="241"/>
      <c r="I1209" s="241"/>
      <c r="J1209" s="241"/>
      <c r="K1209" s="241"/>
      <c r="L1209" s="241"/>
      <c r="M1209" s="241"/>
      <c r="N1209" s="241"/>
      <c r="O1209" s="241"/>
      <c r="P1209" s="241"/>
      <c r="Q1209" s="241"/>
      <c r="R1209" s="241"/>
      <c r="S1209" s="241"/>
      <c r="T1209" s="241"/>
      <c r="U1209" s="241"/>
      <c r="V1209" s="241"/>
      <c r="W1209" s="241"/>
      <c r="X1209" s="241"/>
      <c r="Y1209" s="241"/>
      <c r="Z1209" s="241"/>
      <c r="AA1209" s="241"/>
      <c r="AB1209" s="241"/>
      <c r="AC1209" s="241"/>
      <c r="AD1209" s="241"/>
      <c r="AE1209" s="241"/>
      <c r="AF1209" s="241"/>
      <c r="AG1209" s="241"/>
      <c r="AH1209" s="241"/>
      <c r="AI1209" s="241"/>
      <c r="AJ1209" s="241"/>
      <c r="AK1209" s="241"/>
      <c r="AL1209" s="241"/>
      <c r="AM1209" s="241"/>
      <c r="AN1209" s="241"/>
      <c r="AO1209" s="241"/>
      <c r="AP1209" s="241"/>
      <c r="AQ1209" s="241"/>
      <c r="AR1209" s="241"/>
      <c r="AS1209" s="241"/>
      <c r="AT1209" s="241"/>
      <c r="AU1209" s="241"/>
      <c r="AV1209" s="241"/>
      <c r="AW1209" s="241"/>
      <c r="AX1209" s="241"/>
      <c r="AY1209" s="241"/>
      <c r="AZ1209" s="241"/>
      <c r="BA1209" s="241"/>
      <c r="BB1209" s="241"/>
      <c r="BC1209" s="241"/>
      <c r="BD1209" s="241"/>
      <c r="BE1209" s="241"/>
      <c r="BF1209" s="241"/>
      <c r="BG1209" s="241"/>
      <c r="BH1209" s="241"/>
      <c r="BI1209" s="241"/>
      <c r="BJ1209" s="241"/>
      <c r="BK1209" s="241"/>
      <c r="BL1209" s="241"/>
      <c r="BM1209" s="241"/>
      <c r="BN1209" s="241"/>
      <c r="BO1209" s="241"/>
      <c r="BP1209" s="241"/>
      <c r="BQ1209" s="241"/>
      <c r="BR1209" s="241"/>
    </row>
    <row r="1210" spans="2:70" ht="1.5" customHeight="1">
      <c r="B1210" s="254"/>
      <c r="C1210" s="294"/>
      <c r="D1210" s="294"/>
      <c r="E1210" s="294"/>
      <c r="F1210" s="294"/>
      <c r="G1210" s="294"/>
      <c r="H1210" s="294"/>
      <c r="I1210" s="294"/>
      <c r="J1210" s="294"/>
      <c r="K1210" s="241"/>
      <c r="L1210" s="241"/>
      <c r="M1210" s="241"/>
      <c r="N1210" s="241"/>
      <c r="O1210" s="241"/>
      <c r="P1210" s="295"/>
      <c r="Q1210" s="295"/>
      <c r="R1210" s="295"/>
      <c r="S1210" s="295"/>
      <c r="T1210" s="241"/>
      <c r="U1210" s="295"/>
      <c r="V1210" s="295"/>
      <c r="W1210" s="295"/>
      <c r="X1210" s="241"/>
      <c r="Y1210" s="241"/>
      <c r="Z1210" s="241"/>
      <c r="AA1210" s="241"/>
      <c r="AB1210" s="241"/>
      <c r="AC1210" s="241"/>
      <c r="AD1210" s="241"/>
      <c r="AE1210" s="241"/>
      <c r="AF1210" s="241"/>
      <c r="AG1210" s="241"/>
      <c r="AH1210" s="294"/>
      <c r="AI1210" s="294"/>
      <c r="AJ1210" s="294"/>
      <c r="AK1210" s="294"/>
      <c r="AL1210" s="294"/>
      <c r="AM1210" s="294"/>
      <c r="AN1210" s="294"/>
      <c r="AO1210" s="294"/>
      <c r="AP1210" s="294"/>
      <c r="AQ1210" s="294"/>
      <c r="AR1210" s="294"/>
      <c r="AS1210" s="241"/>
      <c r="AT1210" s="241"/>
      <c r="AU1210" s="241"/>
      <c r="AV1210" s="295"/>
      <c r="AW1210" s="295"/>
      <c r="AX1210" s="295"/>
      <c r="AY1210" s="295"/>
      <c r="AZ1210" s="295"/>
      <c r="BA1210" s="241"/>
      <c r="BB1210" s="300"/>
      <c r="BC1210" s="241"/>
      <c r="BD1210" s="241"/>
      <c r="BE1210" s="299"/>
      <c r="BF1210" s="299"/>
      <c r="BG1210" s="299"/>
      <c r="BH1210" s="300"/>
      <c r="BI1210" s="300"/>
      <c r="BJ1210" s="300"/>
      <c r="BK1210" s="300"/>
      <c r="BL1210" s="241"/>
      <c r="BM1210" s="241"/>
      <c r="BN1210" s="241"/>
      <c r="BO1210" s="241"/>
      <c r="BP1210" s="241"/>
      <c r="BQ1210" s="241"/>
      <c r="BR1210" s="241"/>
    </row>
    <row r="1211" spans="2:70" ht="9" customHeight="1">
      <c r="B1211" s="254"/>
      <c r="C1211" s="294"/>
      <c r="D1211" s="294"/>
      <c r="E1211" s="294"/>
      <c r="F1211" s="294"/>
      <c r="G1211" s="294"/>
      <c r="H1211" s="294"/>
      <c r="I1211" s="294"/>
      <c r="J1211" s="294"/>
      <c r="K1211" s="241"/>
      <c r="L1211" s="241"/>
      <c r="M1211" s="241"/>
      <c r="N1211" s="241"/>
      <c r="O1211" s="241"/>
      <c r="P1211" s="295"/>
      <c r="Q1211" s="295"/>
      <c r="R1211" s="295"/>
      <c r="S1211" s="295"/>
      <c r="T1211" s="241"/>
      <c r="U1211" s="295"/>
      <c r="V1211" s="295"/>
      <c r="W1211" s="295"/>
      <c r="X1211" s="241"/>
      <c r="Y1211" s="241"/>
      <c r="Z1211" s="241"/>
      <c r="AA1211" s="241"/>
      <c r="AB1211" s="241"/>
      <c r="AC1211" s="241"/>
      <c r="AD1211" s="241"/>
      <c r="AE1211" s="241"/>
      <c r="AF1211" s="241"/>
      <c r="AG1211" s="241"/>
      <c r="AH1211" s="294"/>
      <c r="AI1211" s="294"/>
      <c r="AJ1211" s="294"/>
      <c r="AK1211" s="294"/>
      <c r="AL1211" s="294"/>
      <c r="AM1211" s="294"/>
      <c r="AN1211" s="294"/>
      <c r="AO1211" s="294"/>
      <c r="AP1211" s="294"/>
      <c r="AQ1211" s="294"/>
      <c r="AR1211" s="294"/>
      <c r="AS1211" s="241"/>
      <c r="AT1211" s="241"/>
      <c r="AU1211" s="241"/>
      <c r="AV1211" s="295"/>
      <c r="AW1211" s="295"/>
      <c r="AX1211" s="295"/>
      <c r="AY1211" s="295"/>
      <c r="AZ1211" s="295"/>
      <c r="BA1211" s="241"/>
      <c r="BB1211" s="300"/>
      <c r="BC1211" s="241"/>
      <c r="BD1211" s="241"/>
      <c r="BE1211" s="299"/>
      <c r="BF1211" s="299"/>
      <c r="BG1211" s="299"/>
      <c r="BH1211" s="300"/>
      <c r="BI1211" s="300"/>
      <c r="BJ1211" s="300"/>
      <c r="BK1211" s="300"/>
      <c r="BL1211" s="241"/>
      <c r="BM1211" s="241"/>
      <c r="BN1211" s="241"/>
      <c r="BO1211" s="241"/>
      <c r="BP1211" s="241"/>
      <c r="BQ1211" s="241"/>
      <c r="BR1211" s="241"/>
    </row>
    <row r="1212" spans="2:70" ht="0.75" customHeight="1">
      <c r="B1212" s="254"/>
      <c r="C1212" s="294"/>
      <c r="D1212" s="294"/>
      <c r="E1212" s="294"/>
      <c r="F1212" s="294"/>
      <c r="G1212" s="294"/>
      <c r="H1212" s="294"/>
      <c r="I1212" s="294"/>
      <c r="J1212" s="294"/>
      <c r="K1212" s="241"/>
      <c r="L1212" s="241"/>
      <c r="M1212" s="241"/>
      <c r="N1212" s="241"/>
      <c r="O1212" s="241"/>
      <c r="P1212" s="295"/>
      <c r="Q1212" s="295"/>
      <c r="R1212" s="295"/>
      <c r="S1212" s="295"/>
      <c r="T1212" s="241"/>
      <c r="U1212" s="295"/>
      <c r="V1212" s="295"/>
      <c r="W1212" s="295"/>
      <c r="X1212" s="241"/>
      <c r="Y1212" s="241"/>
      <c r="Z1212" s="241"/>
      <c r="AA1212" s="241"/>
      <c r="AB1212" s="241"/>
      <c r="AC1212" s="241"/>
      <c r="AD1212" s="241"/>
      <c r="AE1212" s="241"/>
      <c r="AF1212" s="241"/>
      <c r="AG1212" s="241"/>
      <c r="AH1212" s="294"/>
      <c r="AI1212" s="294"/>
      <c r="AJ1212" s="294"/>
      <c r="AK1212" s="294"/>
      <c r="AL1212" s="294"/>
      <c r="AM1212" s="294"/>
      <c r="AN1212" s="294"/>
      <c r="AO1212" s="294"/>
      <c r="AP1212" s="294"/>
      <c r="AQ1212" s="294"/>
      <c r="AR1212" s="294"/>
      <c r="AS1212" s="241"/>
      <c r="AT1212" s="241"/>
      <c r="AU1212" s="241"/>
      <c r="AV1212" s="295"/>
      <c r="AW1212" s="295"/>
      <c r="AX1212" s="295"/>
      <c r="AY1212" s="295"/>
      <c r="AZ1212" s="295"/>
      <c r="BA1212" s="241"/>
      <c r="BB1212" s="300"/>
      <c r="BC1212" s="241"/>
      <c r="BD1212" s="241"/>
      <c r="BE1212" s="299"/>
      <c r="BF1212" s="299"/>
      <c r="BG1212" s="299"/>
      <c r="BH1212" s="241"/>
      <c r="BI1212" s="241"/>
      <c r="BJ1212" s="241"/>
      <c r="BK1212" s="241"/>
      <c r="BL1212" s="241"/>
      <c r="BM1212" s="241"/>
      <c r="BN1212" s="241"/>
      <c r="BO1212" s="241"/>
      <c r="BP1212" s="241"/>
      <c r="BQ1212" s="241"/>
      <c r="BR1212" s="241"/>
    </row>
    <row r="1213" spans="2:70" ht="11.25" customHeight="1">
      <c r="B1213" s="254"/>
      <c r="C1213" s="294"/>
      <c r="D1213" s="294"/>
      <c r="E1213" s="294"/>
      <c r="F1213" s="294"/>
      <c r="G1213" s="294"/>
      <c r="H1213" s="294"/>
      <c r="I1213" s="294"/>
      <c r="J1213" s="294"/>
      <c r="K1213" s="241"/>
      <c r="L1213" s="241"/>
      <c r="M1213" s="241"/>
      <c r="N1213" s="295"/>
      <c r="O1213" s="295"/>
      <c r="P1213" s="295"/>
      <c r="Q1213" s="295"/>
      <c r="R1213" s="295"/>
      <c r="S1213" s="295"/>
      <c r="T1213" s="295"/>
      <c r="U1213" s="295"/>
      <c r="V1213" s="295"/>
      <c r="W1213" s="295"/>
      <c r="X1213" s="241"/>
      <c r="Y1213" s="241"/>
      <c r="Z1213" s="241"/>
      <c r="AA1213" s="241"/>
      <c r="AB1213" s="241"/>
      <c r="AC1213" s="241"/>
      <c r="AD1213" s="241"/>
      <c r="AE1213" s="241"/>
      <c r="AF1213" s="241"/>
      <c r="AG1213" s="241"/>
      <c r="AH1213" s="294"/>
      <c r="AI1213" s="294"/>
      <c r="AJ1213" s="294"/>
      <c r="AK1213" s="294"/>
      <c r="AL1213" s="294"/>
      <c r="AM1213" s="294"/>
      <c r="AN1213" s="294"/>
      <c r="AO1213" s="294"/>
      <c r="AP1213" s="294"/>
      <c r="AQ1213" s="294"/>
      <c r="AR1213" s="294"/>
      <c r="AS1213" s="241"/>
      <c r="AT1213" s="241"/>
      <c r="AU1213" s="241"/>
      <c r="AV1213" s="295"/>
      <c r="AW1213" s="295"/>
      <c r="AX1213" s="295"/>
      <c r="AY1213" s="295"/>
      <c r="AZ1213" s="295"/>
      <c r="BA1213" s="241"/>
      <c r="BB1213" s="257"/>
      <c r="BC1213" s="241"/>
      <c r="BD1213" s="241"/>
      <c r="BE1213" s="299"/>
      <c r="BF1213" s="299"/>
      <c r="BG1213" s="299"/>
      <c r="BH1213" s="300"/>
      <c r="BI1213" s="300"/>
      <c r="BJ1213" s="300"/>
      <c r="BK1213" s="300"/>
      <c r="BL1213" s="241"/>
      <c r="BM1213" s="241"/>
      <c r="BN1213" s="241"/>
      <c r="BO1213" s="241"/>
      <c r="BP1213" s="241"/>
      <c r="BQ1213" s="241"/>
      <c r="BR1213" s="241"/>
    </row>
    <row r="1214" spans="2:70" ht="9" customHeight="1">
      <c r="B1214" s="254"/>
      <c r="C1214" s="241"/>
      <c r="D1214" s="241"/>
      <c r="E1214" s="241"/>
      <c r="F1214" s="241"/>
      <c r="G1214" s="241"/>
      <c r="H1214" s="241"/>
      <c r="I1214" s="241"/>
      <c r="J1214" s="241"/>
      <c r="K1214" s="241"/>
      <c r="L1214" s="241"/>
      <c r="M1214" s="241"/>
      <c r="N1214" s="241"/>
      <c r="O1214" s="241"/>
      <c r="P1214" s="241"/>
      <c r="Q1214" s="241"/>
      <c r="R1214" s="241"/>
      <c r="S1214" s="241"/>
      <c r="T1214" s="241"/>
      <c r="U1214" s="241"/>
      <c r="V1214" s="241"/>
      <c r="W1214" s="241"/>
      <c r="X1214" s="241"/>
      <c r="Y1214" s="241"/>
      <c r="Z1214" s="241"/>
      <c r="AA1214" s="241"/>
      <c r="AB1214" s="241"/>
      <c r="AC1214" s="241"/>
      <c r="AD1214" s="241"/>
      <c r="AE1214" s="241"/>
      <c r="AF1214" s="241"/>
      <c r="AG1214" s="241"/>
      <c r="AH1214" s="241"/>
      <c r="AI1214" s="241"/>
      <c r="AJ1214" s="241"/>
      <c r="AK1214" s="241"/>
      <c r="AL1214" s="241"/>
      <c r="AM1214" s="241"/>
      <c r="AN1214" s="241"/>
      <c r="AO1214" s="241"/>
      <c r="AP1214" s="241"/>
      <c r="AQ1214" s="241"/>
      <c r="AR1214" s="241"/>
      <c r="AS1214" s="241"/>
      <c r="AT1214" s="241"/>
      <c r="AU1214" s="241"/>
      <c r="AV1214" s="241"/>
      <c r="AW1214" s="241"/>
      <c r="AX1214" s="241"/>
      <c r="AY1214" s="241"/>
      <c r="AZ1214" s="241"/>
      <c r="BA1214" s="241"/>
      <c r="BB1214" s="241"/>
      <c r="BC1214" s="241"/>
      <c r="BD1214" s="241"/>
      <c r="BE1214" s="241"/>
      <c r="BF1214" s="241"/>
      <c r="BG1214" s="241"/>
      <c r="BH1214" s="241"/>
      <c r="BI1214" s="241"/>
      <c r="BJ1214" s="241"/>
      <c r="BK1214" s="241"/>
      <c r="BL1214" s="241"/>
      <c r="BM1214" s="241"/>
      <c r="BN1214" s="241"/>
      <c r="BO1214" s="241"/>
      <c r="BP1214" s="241"/>
      <c r="BQ1214" s="241"/>
      <c r="BR1214" s="241"/>
    </row>
    <row r="1215" spans="2:70" ht="0.75" customHeight="1">
      <c r="B1215" s="254"/>
      <c r="C1215" s="241"/>
      <c r="D1215" s="241"/>
      <c r="E1215" s="241"/>
      <c r="F1215" s="241"/>
      <c r="G1215" s="241"/>
      <c r="H1215" s="241"/>
      <c r="I1215" s="241"/>
      <c r="J1215" s="241"/>
      <c r="K1215" s="241"/>
      <c r="L1215" s="241"/>
      <c r="M1215" s="241"/>
      <c r="N1215" s="241"/>
      <c r="O1215" s="241"/>
      <c r="P1215" s="241"/>
      <c r="Q1215" s="241"/>
      <c r="R1215" s="241"/>
      <c r="S1215" s="241"/>
      <c r="T1215" s="241"/>
      <c r="U1215" s="241"/>
      <c r="V1215" s="241"/>
      <c r="W1215" s="241"/>
      <c r="X1215" s="241"/>
      <c r="Y1215" s="241"/>
      <c r="Z1215" s="241"/>
      <c r="AA1215" s="241"/>
      <c r="AB1215" s="241"/>
      <c r="AC1215" s="241"/>
      <c r="AD1215" s="241"/>
      <c r="AE1215" s="241"/>
      <c r="AF1215" s="241"/>
      <c r="AG1215" s="241"/>
      <c r="AH1215" s="241"/>
      <c r="AI1215" s="241"/>
      <c r="AJ1215" s="241"/>
      <c r="AK1215" s="241"/>
      <c r="AL1215" s="241"/>
      <c r="AM1215" s="241"/>
      <c r="AN1215" s="241"/>
      <c r="AO1215" s="241"/>
      <c r="AP1215" s="241"/>
      <c r="AQ1215" s="241"/>
      <c r="AR1215" s="241"/>
      <c r="AS1215" s="241"/>
      <c r="AT1215" s="241"/>
      <c r="AU1215" s="241"/>
      <c r="AV1215" s="241"/>
      <c r="AW1215" s="241"/>
      <c r="AX1215" s="241"/>
      <c r="AY1215" s="241"/>
      <c r="AZ1215" s="241"/>
      <c r="BA1215" s="241"/>
      <c r="BB1215" s="241"/>
      <c r="BC1215" s="241"/>
      <c r="BD1215" s="241"/>
      <c r="BE1215" s="299"/>
      <c r="BF1215" s="299"/>
      <c r="BG1215" s="299"/>
      <c r="BH1215" s="300"/>
      <c r="BI1215" s="300"/>
      <c r="BJ1215" s="300"/>
      <c r="BK1215" s="300"/>
      <c r="BL1215" s="241"/>
      <c r="BM1215" s="241"/>
      <c r="BN1215" s="300"/>
      <c r="BO1215" s="300"/>
      <c r="BP1215" s="300"/>
      <c r="BQ1215" s="241"/>
      <c r="BR1215" s="241"/>
    </row>
    <row r="1216" spans="2:70">
      <c r="B1216" s="254"/>
      <c r="C1216" s="241"/>
      <c r="D1216" s="241"/>
      <c r="E1216" s="241"/>
      <c r="F1216" s="241"/>
      <c r="G1216" s="241"/>
      <c r="H1216" s="241"/>
      <c r="I1216" s="241"/>
      <c r="J1216" s="241"/>
      <c r="K1216" s="241"/>
      <c r="L1216" s="241"/>
      <c r="M1216" s="241"/>
      <c r="N1216" s="241"/>
      <c r="O1216" s="241"/>
      <c r="P1216" s="241"/>
      <c r="Q1216" s="241"/>
      <c r="R1216" s="241"/>
      <c r="S1216" s="241"/>
      <c r="T1216" s="241"/>
      <c r="U1216" s="241"/>
      <c r="V1216" s="241"/>
      <c r="W1216" s="241"/>
      <c r="X1216" s="241"/>
      <c r="Y1216" s="241"/>
      <c r="Z1216" s="241"/>
      <c r="AA1216" s="241"/>
      <c r="AB1216" s="241"/>
      <c r="AC1216" s="241"/>
      <c r="AD1216" s="241"/>
      <c r="AE1216" s="241"/>
      <c r="AF1216" s="241"/>
      <c r="AG1216" s="241"/>
      <c r="AH1216" s="241"/>
      <c r="AI1216" s="241"/>
      <c r="AJ1216" s="241"/>
      <c r="AK1216" s="241"/>
      <c r="AL1216" s="241"/>
      <c r="AM1216" s="241"/>
      <c r="AN1216" s="241"/>
      <c r="AO1216" s="241"/>
      <c r="AP1216" s="241"/>
      <c r="AQ1216" s="241"/>
      <c r="AR1216" s="241"/>
      <c r="AS1216" s="241"/>
      <c r="AT1216" s="241"/>
      <c r="AU1216" s="241"/>
      <c r="AV1216" s="241"/>
      <c r="AW1216" s="241"/>
      <c r="AX1216" s="241"/>
      <c r="AY1216" s="241"/>
      <c r="AZ1216" s="241"/>
      <c r="BA1216" s="241"/>
      <c r="BB1216" s="241"/>
      <c r="BC1216" s="241"/>
      <c r="BD1216" s="241"/>
      <c r="BE1216" s="299"/>
      <c r="BF1216" s="299"/>
      <c r="BG1216" s="299"/>
      <c r="BH1216" s="300"/>
      <c r="BI1216" s="300"/>
      <c r="BJ1216" s="300"/>
      <c r="BK1216" s="300"/>
      <c r="BL1216" s="241"/>
      <c r="BM1216" s="241"/>
      <c r="BN1216" s="300"/>
      <c r="BO1216" s="300"/>
      <c r="BP1216" s="300"/>
      <c r="BQ1216" s="241"/>
      <c r="BR1216" s="241"/>
    </row>
    <row r="1217" spans="2:70" ht="10.5" customHeight="1">
      <c r="B1217" s="254"/>
      <c r="C1217" s="292"/>
      <c r="D1217" s="292"/>
      <c r="E1217" s="292"/>
      <c r="F1217" s="292"/>
      <c r="G1217" s="292"/>
      <c r="H1217" s="295"/>
      <c r="I1217" s="295"/>
      <c r="J1217" s="295"/>
      <c r="K1217" s="295"/>
      <c r="L1217" s="295"/>
      <c r="M1217" s="241"/>
      <c r="N1217" s="295"/>
      <c r="O1217" s="295"/>
      <c r="P1217" s="295"/>
      <c r="Q1217" s="295"/>
      <c r="R1217" s="295"/>
      <c r="S1217" s="295"/>
      <c r="T1217" s="295"/>
      <c r="U1217" s="301"/>
      <c r="V1217" s="301"/>
      <c r="W1217" s="301"/>
      <c r="X1217" s="241"/>
      <c r="Y1217" s="241"/>
      <c r="Z1217" s="295"/>
      <c r="AA1217" s="295"/>
      <c r="AB1217" s="295"/>
      <c r="AC1217" s="295"/>
      <c r="AD1217" s="301"/>
      <c r="AE1217" s="301"/>
      <c r="AF1217" s="241"/>
      <c r="AG1217" s="241"/>
      <c r="AH1217" s="292"/>
      <c r="AI1217" s="292"/>
      <c r="AJ1217" s="292"/>
      <c r="AK1217" s="292"/>
      <c r="AL1217" s="292"/>
      <c r="AM1217" s="292"/>
      <c r="AN1217" s="241"/>
      <c r="AO1217" s="295"/>
      <c r="AP1217" s="295"/>
      <c r="AQ1217" s="295"/>
      <c r="AR1217" s="295"/>
      <c r="AS1217" s="295"/>
      <c r="AT1217" s="295"/>
      <c r="AU1217" s="241"/>
      <c r="AV1217" s="295"/>
      <c r="AW1217" s="295"/>
      <c r="AX1217" s="295"/>
      <c r="AY1217" s="295"/>
      <c r="AZ1217" s="295"/>
      <c r="BA1217" s="241"/>
      <c r="BB1217" s="301"/>
      <c r="BC1217" s="301"/>
      <c r="BD1217" s="241"/>
      <c r="BE1217" s="294"/>
      <c r="BF1217" s="294"/>
      <c r="BG1217" s="241"/>
      <c r="BH1217" s="241"/>
      <c r="BI1217" s="293"/>
      <c r="BJ1217" s="293"/>
      <c r="BK1217" s="241"/>
      <c r="BL1217" s="273"/>
      <c r="BM1217" s="273"/>
      <c r="BN1217" s="273"/>
      <c r="BO1217" s="273"/>
      <c r="BP1217" s="273"/>
      <c r="BQ1217" s="241"/>
      <c r="BR1217" s="241"/>
    </row>
    <row r="1218" spans="2:70" ht="7.5" customHeight="1">
      <c r="B1218" s="254"/>
      <c r="C1218" s="241"/>
      <c r="D1218" s="241"/>
      <c r="E1218" s="241"/>
      <c r="F1218" s="241"/>
      <c r="G1218" s="241"/>
      <c r="H1218" s="241"/>
      <c r="I1218" s="241"/>
      <c r="J1218" s="241"/>
      <c r="K1218" s="241"/>
      <c r="L1218" s="241"/>
      <c r="M1218" s="241"/>
      <c r="N1218" s="241"/>
      <c r="O1218" s="241"/>
      <c r="P1218" s="241"/>
      <c r="Q1218" s="241"/>
      <c r="R1218" s="241"/>
      <c r="S1218" s="241"/>
      <c r="T1218" s="241"/>
      <c r="U1218" s="241"/>
      <c r="V1218" s="241"/>
      <c r="W1218" s="241"/>
      <c r="X1218" s="241"/>
      <c r="Y1218" s="241"/>
      <c r="Z1218" s="241"/>
      <c r="AA1218" s="241"/>
      <c r="AB1218" s="241"/>
      <c r="AC1218" s="241"/>
      <c r="AD1218" s="241"/>
      <c r="AE1218" s="241"/>
      <c r="AF1218" s="241"/>
      <c r="AG1218" s="241"/>
      <c r="AH1218" s="241"/>
      <c r="AI1218" s="241"/>
      <c r="AJ1218" s="241"/>
      <c r="AK1218" s="241"/>
      <c r="AL1218" s="241"/>
      <c r="AM1218" s="241"/>
      <c r="AN1218" s="241"/>
      <c r="AO1218" s="241"/>
      <c r="AP1218" s="241"/>
      <c r="AQ1218" s="241"/>
      <c r="AR1218" s="241"/>
      <c r="AS1218" s="241"/>
      <c r="AT1218" s="241"/>
      <c r="AU1218" s="241"/>
      <c r="AV1218" s="241"/>
      <c r="AW1218" s="241"/>
      <c r="AX1218" s="241"/>
      <c r="AY1218" s="241"/>
      <c r="AZ1218" s="241"/>
      <c r="BA1218" s="241"/>
      <c r="BB1218" s="241"/>
      <c r="BC1218" s="241"/>
      <c r="BD1218" s="241"/>
      <c r="BE1218" s="241"/>
      <c r="BF1218" s="241"/>
      <c r="BG1218" s="241"/>
      <c r="BH1218" s="241"/>
      <c r="BI1218" s="241"/>
      <c r="BJ1218" s="241"/>
      <c r="BK1218" s="241"/>
      <c r="BL1218" s="241"/>
      <c r="BM1218" s="241"/>
      <c r="BN1218" s="241"/>
      <c r="BO1218" s="241"/>
      <c r="BP1218" s="241"/>
      <c r="BQ1218" s="241"/>
      <c r="BR1218" s="241"/>
    </row>
    <row r="1219" spans="2:70" ht="12" customHeight="1">
      <c r="B1219" s="296"/>
      <c r="C1219" s="296"/>
      <c r="D1219" s="296"/>
      <c r="E1219" s="296"/>
      <c r="F1219" s="296"/>
      <c r="G1219" s="296"/>
      <c r="H1219" s="296"/>
      <c r="I1219" s="296"/>
      <c r="J1219" s="296"/>
      <c r="K1219" s="296"/>
      <c r="L1219" s="296"/>
      <c r="M1219" s="296"/>
      <c r="N1219" s="296"/>
      <c r="O1219" s="296"/>
      <c r="P1219" s="296"/>
      <c r="Q1219" s="296"/>
      <c r="R1219" s="296"/>
      <c r="S1219" s="296"/>
      <c r="T1219" s="296"/>
      <c r="U1219" s="296"/>
      <c r="V1219" s="296"/>
      <c r="W1219" s="296"/>
      <c r="X1219" s="296"/>
      <c r="Y1219" s="296"/>
      <c r="Z1219" s="296"/>
      <c r="AA1219" s="296"/>
      <c r="AB1219" s="296"/>
      <c r="AC1219" s="296"/>
      <c r="AD1219" s="296"/>
      <c r="AE1219" s="296"/>
      <c r="AF1219" s="296"/>
      <c r="AG1219" s="296"/>
      <c r="AH1219" s="296"/>
      <c r="AI1219" s="296"/>
      <c r="AJ1219" s="296"/>
      <c r="AK1219" s="241"/>
      <c r="AL1219" s="296"/>
      <c r="AM1219" s="296"/>
      <c r="AN1219" s="296"/>
      <c r="AO1219" s="296"/>
      <c r="AP1219" s="296"/>
      <c r="AQ1219" s="296"/>
      <c r="AR1219" s="296"/>
      <c r="AS1219" s="296"/>
      <c r="AT1219" s="296"/>
      <c r="AU1219" s="296"/>
      <c r="AV1219" s="296"/>
      <c r="AW1219" s="296"/>
      <c r="AX1219" s="296"/>
      <c r="AY1219" s="296"/>
      <c r="AZ1219" s="296"/>
      <c r="BA1219" s="296"/>
      <c r="BB1219" s="296"/>
      <c r="BC1219" s="296"/>
      <c r="BD1219" s="296"/>
      <c r="BE1219" s="296"/>
      <c r="BF1219" s="296"/>
      <c r="BG1219" s="296"/>
      <c r="BH1219" s="296"/>
      <c r="BI1219" s="296"/>
      <c r="BJ1219" s="296"/>
      <c r="BK1219" s="296"/>
      <c r="BL1219" s="296"/>
      <c r="BM1219" s="296"/>
      <c r="BN1219" s="296"/>
      <c r="BO1219" s="296"/>
      <c r="BP1219" s="296"/>
      <c r="BQ1219" s="296"/>
      <c r="BR1219" s="241"/>
    </row>
    <row r="1220" spans="2:70" ht="0.75" customHeight="1">
      <c r="B1220" s="296"/>
      <c r="C1220" s="296"/>
      <c r="D1220" s="296"/>
      <c r="E1220" s="296"/>
      <c r="F1220" s="296"/>
      <c r="G1220" s="296"/>
      <c r="H1220" s="296"/>
      <c r="I1220" s="296"/>
      <c r="J1220" s="296"/>
      <c r="K1220" s="296"/>
      <c r="L1220" s="296"/>
      <c r="M1220" s="296"/>
      <c r="N1220" s="296"/>
      <c r="O1220" s="296"/>
      <c r="P1220" s="296"/>
      <c r="Q1220" s="296"/>
      <c r="R1220" s="296"/>
      <c r="S1220" s="296"/>
      <c r="T1220" s="296"/>
      <c r="U1220" s="296"/>
      <c r="V1220" s="296"/>
      <c r="W1220" s="296"/>
      <c r="X1220" s="296"/>
      <c r="Y1220" s="296"/>
      <c r="Z1220" s="296"/>
      <c r="AA1220" s="296"/>
      <c r="AB1220" s="296"/>
      <c r="AC1220" s="296"/>
      <c r="AD1220" s="296"/>
      <c r="AE1220" s="296"/>
      <c r="AF1220" s="296"/>
      <c r="AG1220" s="296"/>
      <c r="AH1220" s="296"/>
      <c r="AI1220" s="296"/>
      <c r="AJ1220" s="296"/>
      <c r="AK1220" s="241"/>
      <c r="AL1220" s="296"/>
      <c r="AM1220" s="296"/>
      <c r="AN1220" s="296"/>
      <c r="AO1220" s="296"/>
      <c r="AP1220" s="296"/>
      <c r="AQ1220" s="296"/>
      <c r="AR1220" s="296"/>
      <c r="AS1220" s="296"/>
      <c r="AT1220" s="296"/>
      <c r="AU1220" s="296"/>
      <c r="AV1220" s="296"/>
      <c r="AW1220" s="296"/>
      <c r="AX1220" s="296"/>
      <c r="AY1220" s="296"/>
      <c r="AZ1220" s="296"/>
      <c r="BA1220" s="296"/>
      <c r="BB1220" s="296"/>
      <c r="BC1220" s="296"/>
      <c r="BD1220" s="296"/>
      <c r="BE1220" s="296"/>
      <c r="BF1220" s="296"/>
      <c r="BG1220" s="296"/>
      <c r="BH1220" s="296"/>
      <c r="BI1220" s="296"/>
      <c r="BJ1220" s="296"/>
      <c r="BK1220" s="296"/>
      <c r="BL1220" s="296"/>
      <c r="BM1220" s="296"/>
      <c r="BN1220" s="296"/>
      <c r="BO1220" s="296"/>
      <c r="BP1220" s="296"/>
      <c r="BQ1220" s="296"/>
      <c r="BR1220" s="241"/>
    </row>
    <row r="1221" spans="2:70" ht="10.5" customHeight="1">
      <c r="B1221" s="254"/>
      <c r="C1221" s="241"/>
      <c r="D1221" s="241"/>
      <c r="E1221" s="241"/>
      <c r="F1221" s="241"/>
      <c r="G1221" s="297"/>
      <c r="H1221" s="297"/>
      <c r="I1221" s="297"/>
      <c r="J1221" s="297"/>
      <c r="K1221" s="297"/>
      <c r="L1221" s="297"/>
      <c r="M1221" s="241"/>
      <c r="N1221" s="297"/>
      <c r="O1221" s="297"/>
      <c r="P1221" s="298"/>
      <c r="Q1221" s="298"/>
      <c r="R1221" s="298"/>
      <c r="S1221" s="298"/>
      <c r="T1221" s="241"/>
      <c r="U1221" s="297"/>
      <c r="V1221" s="297"/>
      <c r="W1221" s="297"/>
      <c r="X1221" s="297"/>
      <c r="Y1221" s="297"/>
      <c r="Z1221" s="297"/>
      <c r="AA1221" s="297"/>
      <c r="AB1221" s="297"/>
      <c r="AC1221" s="241"/>
      <c r="AD1221" s="297"/>
      <c r="AE1221" s="297"/>
      <c r="AF1221" s="297"/>
      <c r="AG1221" s="297"/>
      <c r="AH1221" s="297"/>
      <c r="AI1221" s="297"/>
      <c r="AJ1221" s="241"/>
      <c r="AK1221" s="241"/>
      <c r="AL1221" s="241"/>
      <c r="AM1221" s="241"/>
      <c r="AN1221" s="241"/>
      <c r="AO1221" s="297"/>
      <c r="AP1221" s="297"/>
      <c r="AQ1221" s="297"/>
      <c r="AR1221" s="297"/>
      <c r="AS1221" s="241"/>
      <c r="AT1221" s="241"/>
      <c r="AU1221" s="298"/>
      <c r="AV1221" s="298"/>
      <c r="AW1221" s="298"/>
      <c r="AX1221" s="298"/>
      <c r="AY1221" s="298"/>
      <c r="AZ1221" s="241"/>
      <c r="BA1221" s="241"/>
      <c r="BB1221" s="241"/>
      <c r="BC1221" s="241"/>
      <c r="BD1221" s="241"/>
      <c r="BE1221" s="297"/>
      <c r="BF1221" s="297"/>
      <c r="BG1221" s="297"/>
      <c r="BH1221" s="297"/>
      <c r="BI1221" s="297"/>
      <c r="BJ1221" s="297"/>
      <c r="BK1221" s="297"/>
      <c r="BL1221" s="297"/>
      <c r="BM1221" s="297"/>
      <c r="BN1221" s="297"/>
      <c r="BO1221" s="297"/>
      <c r="BP1221" s="297"/>
      <c r="BQ1221" s="297"/>
      <c r="BR1221" s="241"/>
    </row>
    <row r="1222" spans="2:70" ht="7.5" customHeight="1">
      <c r="B1222" s="254"/>
      <c r="C1222" s="241"/>
      <c r="D1222" s="241"/>
      <c r="E1222" s="241"/>
      <c r="F1222" s="241"/>
      <c r="G1222" s="241"/>
      <c r="H1222" s="241"/>
      <c r="I1222" s="241"/>
      <c r="J1222" s="241"/>
      <c r="K1222" s="241"/>
      <c r="L1222" s="241"/>
      <c r="M1222" s="241"/>
      <c r="N1222" s="241"/>
      <c r="O1222" s="241"/>
      <c r="P1222" s="241"/>
      <c r="Q1222" s="241"/>
      <c r="R1222" s="241"/>
      <c r="S1222" s="241"/>
      <c r="T1222" s="241"/>
      <c r="U1222" s="241"/>
      <c r="V1222" s="241"/>
      <c r="W1222" s="241"/>
      <c r="X1222" s="241"/>
      <c r="Y1222" s="241"/>
      <c r="Z1222" s="241"/>
      <c r="AA1222" s="241"/>
      <c r="AB1222" s="241"/>
      <c r="AC1222" s="241"/>
      <c r="AD1222" s="241"/>
      <c r="AE1222" s="241"/>
      <c r="AF1222" s="241"/>
      <c r="AG1222" s="241"/>
      <c r="AH1222" s="241"/>
      <c r="AI1222" s="241"/>
      <c r="AJ1222" s="241"/>
      <c r="AK1222" s="241"/>
      <c r="AL1222" s="241"/>
      <c r="AM1222" s="241"/>
      <c r="AN1222" s="241"/>
      <c r="AO1222" s="241"/>
      <c r="AP1222" s="241"/>
      <c r="AQ1222" s="241"/>
      <c r="AR1222" s="241"/>
      <c r="AS1222" s="241"/>
      <c r="AT1222" s="241"/>
      <c r="AU1222" s="241"/>
      <c r="AV1222" s="241"/>
      <c r="AW1222" s="241"/>
      <c r="AX1222" s="241"/>
      <c r="AY1222" s="241"/>
      <c r="AZ1222" s="241"/>
      <c r="BA1222" s="241"/>
      <c r="BB1222" s="241"/>
      <c r="BC1222" s="241"/>
      <c r="BD1222" s="241"/>
      <c r="BE1222" s="241"/>
      <c r="BF1222" s="241"/>
      <c r="BG1222" s="241"/>
      <c r="BH1222" s="241"/>
      <c r="BI1222" s="241"/>
      <c r="BJ1222" s="241"/>
      <c r="BK1222" s="241"/>
      <c r="BL1222" s="241"/>
      <c r="BM1222" s="241"/>
      <c r="BN1222" s="241"/>
      <c r="BO1222" s="241"/>
      <c r="BP1222" s="241"/>
      <c r="BQ1222" s="241"/>
      <c r="BR1222" s="241"/>
    </row>
    <row r="1223" spans="2:70" ht="0.75" customHeight="1">
      <c r="B1223" s="254"/>
      <c r="C1223" s="241"/>
      <c r="D1223" s="241"/>
      <c r="E1223" s="241"/>
      <c r="F1223" s="273"/>
      <c r="G1223" s="273"/>
      <c r="H1223" s="273"/>
      <c r="I1223" s="273"/>
      <c r="J1223" s="241"/>
      <c r="K1223" s="273"/>
      <c r="L1223" s="273"/>
      <c r="M1223" s="273"/>
      <c r="N1223" s="273"/>
      <c r="O1223" s="273"/>
      <c r="P1223" s="241"/>
      <c r="Q1223" s="241"/>
      <c r="R1223" s="273"/>
      <c r="S1223" s="273"/>
      <c r="T1223" s="273"/>
      <c r="U1223" s="273"/>
      <c r="V1223" s="273"/>
      <c r="W1223" s="273"/>
      <c r="X1223" s="273"/>
      <c r="Y1223" s="273"/>
      <c r="Z1223" s="273"/>
      <c r="AA1223" s="273"/>
      <c r="AB1223" s="273"/>
      <c r="AC1223" s="241"/>
      <c r="AD1223" s="273"/>
      <c r="AE1223" s="273"/>
      <c r="AF1223" s="273"/>
      <c r="AG1223" s="273"/>
      <c r="AH1223" s="273"/>
      <c r="AI1223" s="273"/>
      <c r="AJ1223" s="241"/>
      <c r="AK1223" s="241"/>
      <c r="AL1223" s="241"/>
      <c r="AM1223" s="241"/>
      <c r="AN1223" s="241"/>
      <c r="AO1223" s="241"/>
      <c r="AP1223" s="241"/>
      <c r="AQ1223" s="241"/>
      <c r="AR1223" s="241"/>
      <c r="AS1223" s="241"/>
      <c r="AT1223" s="241"/>
      <c r="AU1223" s="273"/>
      <c r="AV1223" s="273"/>
      <c r="AW1223" s="273"/>
      <c r="AX1223" s="297"/>
      <c r="AY1223" s="297"/>
      <c r="AZ1223" s="241"/>
      <c r="BA1223" s="241"/>
      <c r="BB1223" s="241"/>
      <c r="BC1223" s="241"/>
      <c r="BD1223" s="241"/>
      <c r="BE1223" s="273"/>
      <c r="BF1223" s="273"/>
      <c r="BG1223" s="241"/>
      <c r="BH1223" s="273"/>
      <c r="BI1223" s="273"/>
      <c r="BJ1223" s="273"/>
      <c r="BK1223" s="273"/>
      <c r="BL1223" s="273"/>
      <c r="BM1223" s="273"/>
      <c r="BN1223" s="273"/>
      <c r="BO1223" s="273"/>
      <c r="BP1223" s="273"/>
      <c r="BQ1223" s="273"/>
      <c r="BR1223" s="241"/>
    </row>
    <row r="1224" spans="2:70" ht="13.5" customHeight="1">
      <c r="B1224" s="254"/>
      <c r="C1224" s="241"/>
      <c r="D1224" s="241"/>
      <c r="E1224" s="241"/>
      <c r="F1224" s="273"/>
      <c r="G1224" s="273"/>
      <c r="H1224" s="273"/>
      <c r="I1224" s="273"/>
      <c r="J1224" s="241"/>
      <c r="K1224" s="273"/>
      <c r="L1224" s="273"/>
      <c r="M1224" s="273"/>
      <c r="N1224" s="273"/>
      <c r="O1224" s="273"/>
      <c r="P1224" s="241"/>
      <c r="Q1224" s="241"/>
      <c r="R1224" s="273"/>
      <c r="S1224" s="273"/>
      <c r="T1224" s="273"/>
      <c r="U1224" s="273"/>
      <c r="V1224" s="273"/>
      <c r="W1224" s="273"/>
      <c r="X1224" s="273"/>
      <c r="Y1224" s="273"/>
      <c r="Z1224" s="273"/>
      <c r="AA1224" s="273"/>
      <c r="AB1224" s="273"/>
      <c r="AC1224" s="241"/>
      <c r="AD1224" s="273"/>
      <c r="AE1224" s="273"/>
      <c r="AF1224" s="273"/>
      <c r="AG1224" s="273"/>
      <c r="AH1224" s="273"/>
      <c r="AI1224" s="273"/>
      <c r="AJ1224" s="241"/>
      <c r="AK1224" s="241"/>
      <c r="AL1224" s="241"/>
      <c r="AM1224" s="241"/>
      <c r="AN1224" s="241"/>
      <c r="AO1224" s="241"/>
      <c r="AP1224" s="241"/>
      <c r="AQ1224" s="241"/>
      <c r="AR1224" s="241"/>
      <c r="AS1224" s="241"/>
      <c r="AT1224" s="241"/>
      <c r="AU1224" s="273"/>
      <c r="AV1224" s="273"/>
      <c r="AW1224" s="273"/>
      <c r="AX1224" s="297"/>
      <c r="AY1224" s="297"/>
      <c r="AZ1224" s="241"/>
      <c r="BA1224" s="241"/>
      <c r="BB1224" s="241"/>
      <c r="BC1224" s="241"/>
      <c r="BD1224" s="241"/>
      <c r="BE1224" s="273"/>
      <c r="BF1224" s="273"/>
      <c r="BG1224" s="241"/>
      <c r="BH1224" s="273"/>
      <c r="BI1224" s="273"/>
      <c r="BJ1224" s="273"/>
      <c r="BK1224" s="273"/>
      <c r="BL1224" s="273"/>
      <c r="BM1224" s="273"/>
      <c r="BN1224" s="273"/>
      <c r="BO1224" s="273"/>
      <c r="BP1224" s="273"/>
      <c r="BQ1224" s="273"/>
      <c r="BR1224" s="241"/>
    </row>
    <row r="1225" spans="2:70" ht="9.75" customHeight="1">
      <c r="B1225" s="254"/>
      <c r="C1225" s="294"/>
      <c r="D1225" s="294"/>
      <c r="E1225" s="241"/>
      <c r="F1225" s="293"/>
      <c r="G1225" s="293"/>
      <c r="H1225" s="293"/>
      <c r="I1225" s="293"/>
      <c r="J1225" s="293"/>
      <c r="K1225" s="293"/>
      <c r="L1225" s="293"/>
      <c r="M1225" s="293"/>
      <c r="N1225" s="293"/>
      <c r="O1225" s="293"/>
      <c r="P1225" s="241"/>
      <c r="Q1225" s="241"/>
      <c r="R1225" s="295"/>
      <c r="S1225" s="295"/>
      <c r="T1225" s="295"/>
      <c r="U1225" s="293"/>
      <c r="V1225" s="293"/>
      <c r="W1225" s="293"/>
      <c r="X1225" s="293"/>
      <c r="Y1225" s="293"/>
      <c r="Z1225" s="293"/>
      <c r="AA1225" s="293"/>
      <c r="AB1225" s="293"/>
      <c r="AC1225" s="241"/>
      <c r="AD1225" s="293"/>
      <c r="AE1225" s="293"/>
      <c r="AF1225" s="293"/>
      <c r="AG1225" s="293"/>
      <c r="AH1225" s="293"/>
      <c r="AI1225" s="293"/>
      <c r="AJ1225" s="241"/>
      <c r="AK1225" s="241"/>
      <c r="AL1225" s="241"/>
      <c r="AM1225" s="294"/>
      <c r="AN1225" s="294"/>
      <c r="AO1225" s="294"/>
      <c r="AP1225" s="295"/>
      <c r="AQ1225" s="295"/>
      <c r="AR1225" s="295"/>
      <c r="AS1225" s="295"/>
      <c r="AT1225" s="241"/>
      <c r="AU1225" s="241"/>
      <c r="AV1225" s="241"/>
      <c r="AW1225" s="241"/>
      <c r="AX1225" s="241"/>
      <c r="AY1225" s="241"/>
      <c r="AZ1225" s="241"/>
      <c r="BA1225" s="294"/>
      <c r="BB1225" s="294"/>
      <c r="BC1225" s="294"/>
      <c r="BD1225" s="293"/>
      <c r="BE1225" s="293"/>
      <c r="BF1225" s="241"/>
      <c r="BG1225" s="241"/>
      <c r="BH1225" s="295"/>
      <c r="BI1225" s="295"/>
      <c r="BJ1225" s="295"/>
      <c r="BK1225" s="295"/>
      <c r="BL1225" s="295"/>
      <c r="BM1225" s="293"/>
      <c r="BN1225" s="293"/>
      <c r="BO1225" s="293"/>
      <c r="BP1225" s="293"/>
      <c r="BQ1225" s="293"/>
      <c r="BR1225" s="241"/>
    </row>
    <row r="1226" spans="2:70" ht="0.75" customHeight="1">
      <c r="B1226" s="254"/>
      <c r="C1226" s="294"/>
      <c r="D1226" s="294"/>
      <c r="E1226" s="241"/>
      <c r="F1226" s="293"/>
      <c r="G1226" s="293"/>
      <c r="H1226" s="293"/>
      <c r="I1226" s="293"/>
      <c r="J1226" s="293"/>
      <c r="K1226" s="293"/>
      <c r="L1226" s="293"/>
      <c r="M1226" s="293"/>
      <c r="N1226" s="293"/>
      <c r="O1226" s="293"/>
      <c r="P1226" s="241"/>
      <c r="Q1226" s="241"/>
      <c r="R1226" s="295"/>
      <c r="S1226" s="295"/>
      <c r="T1226" s="295"/>
      <c r="U1226" s="293"/>
      <c r="V1226" s="293"/>
      <c r="W1226" s="293"/>
      <c r="X1226" s="293"/>
      <c r="Y1226" s="293"/>
      <c r="Z1226" s="293"/>
      <c r="AA1226" s="293"/>
      <c r="AB1226" s="293"/>
      <c r="AC1226" s="241"/>
      <c r="AD1226" s="293"/>
      <c r="AE1226" s="293"/>
      <c r="AF1226" s="293"/>
      <c r="AG1226" s="293"/>
      <c r="AH1226" s="293"/>
      <c r="AI1226" s="293"/>
      <c r="AJ1226" s="241"/>
      <c r="AK1226" s="241"/>
      <c r="AL1226" s="241"/>
      <c r="AM1226" s="294"/>
      <c r="AN1226" s="294"/>
      <c r="AO1226" s="294"/>
      <c r="AP1226" s="295"/>
      <c r="AQ1226" s="295"/>
      <c r="AR1226" s="295"/>
      <c r="AS1226" s="295"/>
      <c r="AT1226" s="241"/>
      <c r="AU1226" s="241"/>
      <c r="AV1226" s="241"/>
      <c r="AW1226" s="241"/>
      <c r="AX1226" s="241"/>
      <c r="AY1226" s="241"/>
      <c r="AZ1226" s="241"/>
      <c r="BA1226" s="294"/>
      <c r="BB1226" s="294"/>
      <c r="BC1226" s="294"/>
      <c r="BD1226" s="293"/>
      <c r="BE1226" s="293"/>
      <c r="BF1226" s="241"/>
      <c r="BG1226" s="241"/>
      <c r="BH1226" s="295"/>
      <c r="BI1226" s="295"/>
      <c r="BJ1226" s="295"/>
      <c r="BK1226" s="295"/>
      <c r="BL1226" s="295"/>
      <c r="BM1226" s="293"/>
      <c r="BN1226" s="293"/>
      <c r="BO1226" s="293"/>
      <c r="BP1226" s="293"/>
      <c r="BQ1226" s="293"/>
      <c r="BR1226" s="241"/>
    </row>
    <row r="1227" spans="2:70" ht="10.5" customHeight="1">
      <c r="B1227" s="254"/>
      <c r="C1227" s="294"/>
      <c r="D1227" s="294"/>
      <c r="E1227" s="241"/>
      <c r="F1227" s="293"/>
      <c r="G1227" s="293"/>
      <c r="H1227" s="293"/>
      <c r="I1227" s="293"/>
      <c r="J1227" s="293"/>
      <c r="K1227" s="293"/>
      <c r="L1227" s="293"/>
      <c r="M1227" s="293"/>
      <c r="N1227" s="293"/>
      <c r="O1227" s="293"/>
      <c r="P1227" s="241"/>
      <c r="Q1227" s="241"/>
      <c r="R1227" s="295"/>
      <c r="S1227" s="295"/>
      <c r="T1227" s="295"/>
      <c r="U1227" s="293"/>
      <c r="V1227" s="293"/>
      <c r="W1227" s="293"/>
      <c r="X1227" s="293"/>
      <c r="Y1227" s="293"/>
      <c r="Z1227" s="293"/>
      <c r="AA1227" s="293"/>
      <c r="AB1227" s="293"/>
      <c r="AC1227" s="241"/>
      <c r="AD1227" s="259"/>
      <c r="AE1227" s="293"/>
      <c r="AF1227" s="293"/>
      <c r="AG1227" s="293"/>
      <c r="AH1227" s="293"/>
      <c r="AI1227" s="259"/>
      <c r="AJ1227" s="241"/>
      <c r="AK1227" s="241"/>
      <c r="AL1227" s="241"/>
      <c r="AM1227" s="294"/>
      <c r="AN1227" s="294"/>
      <c r="AO1227" s="294"/>
      <c r="AP1227" s="295"/>
      <c r="AQ1227" s="295"/>
      <c r="AR1227" s="295"/>
      <c r="AS1227" s="295"/>
      <c r="AT1227" s="241"/>
      <c r="AU1227" s="241"/>
      <c r="AV1227" s="241"/>
      <c r="AW1227" s="241"/>
      <c r="AX1227" s="241"/>
      <c r="AY1227" s="241"/>
      <c r="AZ1227" s="241"/>
      <c r="BA1227" s="294"/>
      <c r="BB1227" s="294"/>
      <c r="BC1227" s="294"/>
      <c r="BD1227" s="293"/>
      <c r="BE1227" s="293"/>
      <c r="BF1227" s="241"/>
      <c r="BG1227" s="241"/>
      <c r="BH1227" s="295"/>
      <c r="BI1227" s="295"/>
      <c r="BJ1227" s="295"/>
      <c r="BK1227" s="295"/>
      <c r="BL1227" s="295"/>
      <c r="BM1227" s="293"/>
      <c r="BN1227" s="293"/>
      <c r="BO1227" s="293"/>
      <c r="BP1227" s="293"/>
      <c r="BQ1227" s="293"/>
      <c r="BR1227" s="241"/>
    </row>
    <row r="1228" spans="2:70" ht="9.75" customHeight="1">
      <c r="B1228" s="254"/>
      <c r="C1228" s="241"/>
      <c r="D1228" s="241"/>
      <c r="E1228" s="241"/>
      <c r="F1228" s="241"/>
      <c r="G1228" s="241"/>
      <c r="H1228" s="241"/>
      <c r="I1228" s="241"/>
      <c r="J1228" s="241"/>
      <c r="K1228" s="241"/>
      <c r="L1228" s="241"/>
      <c r="M1228" s="241"/>
      <c r="N1228" s="241"/>
      <c r="O1228" s="241"/>
      <c r="P1228" s="241"/>
      <c r="Q1228" s="241"/>
      <c r="R1228" s="241"/>
      <c r="S1228" s="241"/>
      <c r="T1228" s="241"/>
      <c r="U1228" s="241"/>
      <c r="V1228" s="241"/>
      <c r="W1228" s="241"/>
      <c r="X1228" s="241"/>
      <c r="Y1228" s="241"/>
      <c r="Z1228" s="241"/>
      <c r="AA1228" s="241"/>
      <c r="AB1228" s="241"/>
      <c r="AC1228" s="241"/>
      <c r="AD1228" s="241"/>
      <c r="AE1228" s="241"/>
      <c r="AF1228" s="241"/>
      <c r="AG1228" s="241"/>
      <c r="AH1228" s="241"/>
      <c r="AI1228" s="241"/>
      <c r="AJ1228" s="241"/>
      <c r="AK1228" s="241"/>
      <c r="AL1228" s="241"/>
      <c r="AM1228" s="241"/>
      <c r="AN1228" s="241"/>
      <c r="AO1228" s="241"/>
      <c r="AP1228" s="241"/>
      <c r="AQ1228" s="241"/>
      <c r="AR1228" s="241"/>
      <c r="AS1228" s="241"/>
      <c r="AT1228" s="241"/>
      <c r="AU1228" s="241"/>
      <c r="AV1228" s="241"/>
      <c r="AW1228" s="241"/>
      <c r="AX1228" s="241"/>
      <c r="AY1228" s="241"/>
      <c r="AZ1228" s="241"/>
      <c r="BA1228" s="241"/>
      <c r="BB1228" s="241"/>
      <c r="BC1228" s="241"/>
      <c r="BD1228" s="241"/>
      <c r="BE1228" s="241"/>
      <c r="BF1228" s="241"/>
      <c r="BG1228" s="241"/>
      <c r="BH1228" s="241"/>
      <c r="BI1228" s="241"/>
      <c r="BJ1228" s="241"/>
      <c r="BK1228" s="241"/>
      <c r="BL1228" s="241"/>
      <c r="BM1228" s="241"/>
      <c r="BN1228" s="241"/>
      <c r="BO1228" s="241"/>
      <c r="BP1228" s="241"/>
      <c r="BQ1228" s="241"/>
      <c r="BR1228" s="241"/>
    </row>
    <row r="1229" spans="2:70" ht="9.75" customHeight="1">
      <c r="B1229" s="254"/>
      <c r="C1229" s="294"/>
      <c r="D1229" s="294"/>
      <c r="E1229" s="241"/>
      <c r="F1229" s="293"/>
      <c r="G1229" s="293"/>
      <c r="H1229" s="293"/>
      <c r="I1229" s="293"/>
      <c r="J1229" s="293"/>
      <c r="K1229" s="293"/>
      <c r="L1229" s="293"/>
      <c r="M1229" s="293"/>
      <c r="N1229" s="293"/>
      <c r="O1229" s="293"/>
      <c r="P1229" s="241"/>
      <c r="Q1229" s="241"/>
      <c r="R1229" s="295"/>
      <c r="S1229" s="295"/>
      <c r="T1229" s="295"/>
      <c r="U1229" s="293"/>
      <c r="V1229" s="293"/>
      <c r="W1229" s="293"/>
      <c r="X1229" s="293"/>
      <c r="Y1229" s="293"/>
      <c r="Z1229" s="293"/>
      <c r="AA1229" s="293"/>
      <c r="AB1229" s="293"/>
      <c r="AC1229" s="241"/>
      <c r="AD1229" s="293"/>
      <c r="AE1229" s="293"/>
      <c r="AF1229" s="293"/>
      <c r="AG1229" s="293"/>
      <c r="AH1229" s="293"/>
      <c r="AI1229" s="293"/>
      <c r="AJ1229" s="241"/>
      <c r="AK1229" s="241"/>
      <c r="AL1229" s="241"/>
      <c r="AM1229" s="294"/>
      <c r="AN1229" s="294"/>
      <c r="AO1229" s="294"/>
      <c r="AP1229" s="294"/>
      <c r="AQ1229" s="295"/>
      <c r="AR1229" s="295"/>
      <c r="AS1229" s="295"/>
      <c r="AT1229" s="295"/>
      <c r="AU1229" s="241"/>
      <c r="AV1229" s="241"/>
      <c r="AW1229" s="241"/>
      <c r="AX1229" s="241"/>
      <c r="AY1229" s="241"/>
      <c r="AZ1229" s="241"/>
      <c r="BA1229" s="294"/>
      <c r="BB1229" s="294"/>
      <c r="BC1229" s="294"/>
      <c r="BD1229" s="293"/>
      <c r="BE1229" s="293"/>
      <c r="BF1229" s="241"/>
      <c r="BG1229" s="241"/>
      <c r="BH1229" s="295"/>
      <c r="BI1229" s="295"/>
      <c r="BJ1229" s="295"/>
      <c r="BK1229" s="295"/>
      <c r="BL1229" s="295"/>
      <c r="BM1229" s="293"/>
      <c r="BN1229" s="293"/>
      <c r="BO1229" s="293"/>
      <c r="BP1229" s="293"/>
      <c r="BQ1229" s="293"/>
      <c r="BR1229" s="241"/>
    </row>
    <row r="1230" spans="2:70" ht="0.75" customHeight="1">
      <c r="B1230" s="254"/>
      <c r="C1230" s="294"/>
      <c r="D1230" s="294"/>
      <c r="E1230" s="241"/>
      <c r="F1230" s="293"/>
      <c r="G1230" s="293"/>
      <c r="H1230" s="293"/>
      <c r="I1230" s="293"/>
      <c r="J1230" s="293"/>
      <c r="K1230" s="293"/>
      <c r="L1230" s="293"/>
      <c r="M1230" s="293"/>
      <c r="N1230" s="293"/>
      <c r="O1230" s="293"/>
      <c r="P1230" s="241"/>
      <c r="Q1230" s="241"/>
      <c r="R1230" s="295"/>
      <c r="S1230" s="295"/>
      <c r="T1230" s="295"/>
      <c r="U1230" s="293"/>
      <c r="V1230" s="293"/>
      <c r="W1230" s="293"/>
      <c r="X1230" s="293"/>
      <c r="Y1230" s="293"/>
      <c r="Z1230" s="293"/>
      <c r="AA1230" s="293"/>
      <c r="AB1230" s="293"/>
      <c r="AC1230" s="241"/>
      <c r="AD1230" s="293"/>
      <c r="AE1230" s="293"/>
      <c r="AF1230" s="293"/>
      <c r="AG1230" s="293"/>
      <c r="AH1230" s="293"/>
      <c r="AI1230" s="293"/>
      <c r="AJ1230" s="241"/>
      <c r="AK1230" s="241"/>
      <c r="AL1230" s="241"/>
      <c r="AM1230" s="294"/>
      <c r="AN1230" s="294"/>
      <c r="AO1230" s="294"/>
      <c r="AP1230" s="294"/>
      <c r="AQ1230" s="295"/>
      <c r="AR1230" s="295"/>
      <c r="AS1230" s="295"/>
      <c r="AT1230" s="295"/>
      <c r="AU1230" s="241"/>
      <c r="AV1230" s="241"/>
      <c r="AW1230" s="241"/>
      <c r="AX1230" s="241"/>
      <c r="AY1230" s="241"/>
      <c r="AZ1230" s="241"/>
      <c r="BA1230" s="294"/>
      <c r="BB1230" s="294"/>
      <c r="BC1230" s="294"/>
      <c r="BD1230" s="293"/>
      <c r="BE1230" s="293"/>
      <c r="BF1230" s="241"/>
      <c r="BG1230" s="241"/>
      <c r="BH1230" s="295"/>
      <c r="BI1230" s="295"/>
      <c r="BJ1230" s="295"/>
      <c r="BK1230" s="295"/>
      <c r="BL1230" s="295"/>
      <c r="BM1230" s="293"/>
      <c r="BN1230" s="293"/>
      <c r="BO1230" s="293"/>
      <c r="BP1230" s="293"/>
      <c r="BQ1230" s="293"/>
      <c r="BR1230" s="241"/>
    </row>
    <row r="1231" spans="2:70" ht="12.75" hidden="1" customHeight="1">
      <c r="B1231" s="254"/>
      <c r="C1231" s="241"/>
      <c r="D1231" s="241"/>
      <c r="E1231" s="241"/>
      <c r="F1231" s="293"/>
      <c r="G1231" s="293"/>
      <c r="H1231" s="293"/>
      <c r="I1231" s="293"/>
      <c r="J1231" s="293"/>
      <c r="K1231" s="293"/>
      <c r="L1231" s="293"/>
      <c r="M1231" s="293"/>
      <c r="N1231" s="293"/>
      <c r="O1231" s="293"/>
      <c r="P1231" s="241"/>
      <c r="Q1231" s="241"/>
      <c r="R1231" s="241"/>
      <c r="S1231" s="241"/>
      <c r="T1231" s="241"/>
      <c r="U1231" s="241"/>
      <c r="V1231" s="241"/>
      <c r="W1231" s="241"/>
      <c r="X1231" s="241"/>
      <c r="Y1231" s="241"/>
      <c r="Z1231" s="241"/>
      <c r="AA1231" s="241"/>
      <c r="AB1231" s="241"/>
      <c r="AC1231" s="241"/>
      <c r="AD1231" s="241"/>
      <c r="AE1231" s="241"/>
      <c r="AF1231" s="241"/>
      <c r="AG1231" s="241"/>
      <c r="AH1231" s="241"/>
      <c r="AI1231" s="241"/>
      <c r="AJ1231" s="241"/>
      <c r="AK1231" s="241"/>
      <c r="AL1231" s="241"/>
      <c r="AM1231" s="294"/>
      <c r="AN1231" s="294"/>
      <c r="AO1231" s="294"/>
      <c r="AP1231" s="295"/>
      <c r="AQ1231" s="295"/>
      <c r="AR1231" s="295"/>
      <c r="AS1231" s="295"/>
      <c r="AT1231" s="241"/>
      <c r="AU1231" s="241"/>
      <c r="AV1231" s="241"/>
      <c r="AW1231" s="241"/>
      <c r="AX1231" s="241"/>
      <c r="AY1231" s="241"/>
      <c r="AZ1231" s="241"/>
      <c r="BA1231" s="294"/>
      <c r="BB1231" s="294"/>
      <c r="BC1231" s="294"/>
      <c r="BD1231" s="293"/>
      <c r="BE1231" s="293"/>
      <c r="BF1231" s="241"/>
      <c r="BG1231" s="241"/>
      <c r="BH1231" s="295"/>
      <c r="BI1231" s="295"/>
      <c r="BJ1231" s="295"/>
      <c r="BK1231" s="295"/>
      <c r="BL1231" s="295"/>
      <c r="BM1231" s="293"/>
      <c r="BN1231" s="293"/>
      <c r="BO1231" s="293"/>
      <c r="BP1231" s="293"/>
      <c r="BQ1231" s="293"/>
      <c r="BR1231" s="241"/>
    </row>
    <row r="1232" spans="2:70" ht="10.5" customHeight="1">
      <c r="B1232" s="254"/>
      <c r="C1232" s="241"/>
      <c r="D1232" s="241"/>
      <c r="E1232" s="241"/>
      <c r="F1232" s="241"/>
      <c r="G1232" s="241"/>
      <c r="H1232" s="241"/>
      <c r="I1232" s="241"/>
      <c r="J1232" s="241"/>
      <c r="K1232" s="241"/>
      <c r="L1232" s="241"/>
      <c r="M1232" s="241"/>
      <c r="N1232" s="241"/>
      <c r="O1232" s="241"/>
      <c r="P1232" s="241"/>
      <c r="Q1232" s="241"/>
      <c r="R1232" s="241"/>
      <c r="S1232" s="241"/>
      <c r="T1232" s="241"/>
      <c r="U1232" s="241"/>
      <c r="V1232" s="241"/>
      <c r="W1232" s="241"/>
      <c r="X1232" s="241"/>
      <c r="Y1232" s="241"/>
      <c r="Z1232" s="241"/>
      <c r="AA1232" s="241"/>
      <c r="AB1232" s="241"/>
      <c r="AC1232" s="241"/>
      <c r="AD1232" s="241"/>
      <c r="AE1232" s="241"/>
      <c r="AF1232" s="241"/>
      <c r="AG1232" s="241"/>
      <c r="AH1232" s="241"/>
      <c r="AI1232" s="241"/>
      <c r="AJ1232" s="241"/>
      <c r="AK1232" s="241"/>
      <c r="AL1232" s="241"/>
      <c r="AM1232" s="294"/>
      <c r="AN1232" s="294"/>
      <c r="AO1232" s="294"/>
      <c r="AP1232" s="295"/>
      <c r="AQ1232" s="295"/>
      <c r="AR1232" s="295"/>
      <c r="AS1232" s="295"/>
      <c r="AT1232" s="241"/>
      <c r="AU1232" s="241"/>
      <c r="AV1232" s="241"/>
      <c r="AW1232" s="241"/>
      <c r="AX1232" s="241"/>
      <c r="AY1232" s="241"/>
      <c r="AZ1232" s="241"/>
      <c r="BA1232" s="294"/>
      <c r="BB1232" s="294"/>
      <c r="BC1232" s="294"/>
      <c r="BD1232" s="293"/>
      <c r="BE1232" s="293"/>
      <c r="BF1232" s="241"/>
      <c r="BG1232" s="241"/>
      <c r="BH1232" s="295"/>
      <c r="BI1232" s="295"/>
      <c r="BJ1232" s="295"/>
      <c r="BK1232" s="295"/>
      <c r="BL1232" s="295"/>
      <c r="BM1232" s="293"/>
      <c r="BN1232" s="293"/>
      <c r="BO1232" s="293"/>
      <c r="BP1232" s="293"/>
      <c r="BQ1232" s="293"/>
      <c r="BR1232" s="241"/>
    </row>
    <row r="1233" spans="2:70" ht="7.5" customHeight="1">
      <c r="B1233" s="254"/>
      <c r="C1233" s="241"/>
      <c r="D1233" s="241"/>
      <c r="E1233" s="241"/>
      <c r="F1233" s="241"/>
      <c r="G1233" s="241"/>
      <c r="H1233" s="241"/>
      <c r="I1233" s="241"/>
      <c r="J1233" s="241"/>
      <c r="K1233" s="241"/>
      <c r="L1233" s="241"/>
      <c r="M1233" s="241"/>
      <c r="N1233" s="241"/>
      <c r="O1233" s="241"/>
      <c r="P1233" s="241"/>
      <c r="Q1233" s="241"/>
      <c r="R1233" s="241"/>
      <c r="S1233" s="241"/>
      <c r="T1233" s="241"/>
      <c r="U1233" s="241"/>
      <c r="V1233" s="241"/>
      <c r="W1233" s="241"/>
      <c r="X1233" s="241"/>
      <c r="Y1233" s="241"/>
      <c r="Z1233" s="241"/>
      <c r="AA1233" s="241"/>
      <c r="AB1233" s="241"/>
      <c r="AC1233" s="241"/>
      <c r="AD1233" s="241"/>
      <c r="AE1233" s="241"/>
      <c r="AF1233" s="241"/>
      <c r="AG1233" s="241"/>
      <c r="AH1233" s="241"/>
      <c r="AI1233" s="241"/>
      <c r="AJ1233" s="241"/>
      <c r="AK1233" s="241"/>
      <c r="AL1233" s="241"/>
      <c r="AM1233" s="241"/>
      <c r="AN1233" s="241"/>
      <c r="AO1233" s="241"/>
      <c r="AP1233" s="241"/>
      <c r="AQ1233" s="241"/>
      <c r="AR1233" s="241"/>
      <c r="AS1233" s="241"/>
      <c r="AT1233" s="241"/>
      <c r="AU1233" s="241"/>
      <c r="AV1233" s="241"/>
      <c r="AW1233" s="241"/>
      <c r="AX1233" s="241"/>
      <c r="AY1233" s="241"/>
      <c r="AZ1233" s="241"/>
      <c r="BA1233" s="241"/>
      <c r="BB1233" s="241"/>
      <c r="BC1233" s="241"/>
      <c r="BD1233" s="241"/>
      <c r="BE1233" s="241"/>
      <c r="BF1233" s="241"/>
      <c r="BG1233" s="241"/>
      <c r="BH1233" s="241"/>
      <c r="BI1233" s="241"/>
      <c r="BJ1233" s="241"/>
      <c r="BK1233" s="241"/>
      <c r="BL1233" s="241"/>
      <c r="BM1233" s="241"/>
      <c r="BN1233" s="241"/>
      <c r="BO1233" s="241"/>
      <c r="BP1233" s="241"/>
      <c r="BQ1233" s="241"/>
      <c r="BR1233" s="241"/>
    </row>
    <row r="1234" spans="2:70" ht="0.75" customHeight="1">
      <c r="B1234" s="254"/>
      <c r="C1234" s="292"/>
      <c r="D1234" s="292"/>
      <c r="E1234" s="241"/>
      <c r="F1234" s="293"/>
      <c r="G1234" s="293"/>
      <c r="H1234" s="293"/>
      <c r="I1234" s="293"/>
      <c r="J1234" s="293"/>
      <c r="K1234" s="293"/>
      <c r="L1234" s="293"/>
      <c r="M1234" s="293"/>
      <c r="N1234" s="241"/>
      <c r="O1234" s="241"/>
      <c r="P1234" s="241"/>
      <c r="Q1234" s="241"/>
      <c r="R1234" s="241"/>
      <c r="S1234" s="241"/>
      <c r="T1234" s="241"/>
      <c r="U1234" s="241"/>
      <c r="V1234" s="241"/>
      <c r="W1234" s="241"/>
      <c r="X1234" s="241"/>
      <c r="Y1234" s="241"/>
      <c r="Z1234" s="241"/>
      <c r="AA1234" s="241"/>
      <c r="AB1234" s="241"/>
      <c r="AC1234" s="241"/>
      <c r="AD1234" s="241"/>
      <c r="AE1234" s="241"/>
      <c r="AF1234" s="241"/>
      <c r="AG1234" s="241"/>
      <c r="AH1234" s="241"/>
      <c r="AI1234" s="241"/>
      <c r="AJ1234" s="241"/>
      <c r="AK1234" s="241"/>
      <c r="AL1234" s="241"/>
      <c r="AM1234" s="294"/>
      <c r="AN1234" s="294"/>
      <c r="AO1234" s="294"/>
      <c r="AP1234" s="295"/>
      <c r="AQ1234" s="295"/>
      <c r="AR1234" s="295"/>
      <c r="AS1234" s="295"/>
      <c r="AT1234" s="295"/>
      <c r="AU1234" s="295"/>
      <c r="AV1234" s="295"/>
      <c r="AW1234" s="241"/>
      <c r="AX1234" s="295"/>
      <c r="AY1234" s="295"/>
      <c r="AZ1234" s="241"/>
      <c r="BA1234" s="294"/>
      <c r="BB1234" s="294"/>
      <c r="BC1234" s="294"/>
      <c r="BD1234" s="293"/>
      <c r="BE1234" s="293"/>
      <c r="BF1234" s="241"/>
      <c r="BG1234" s="241"/>
      <c r="BH1234" s="295"/>
      <c r="BI1234" s="295"/>
      <c r="BJ1234" s="295"/>
      <c r="BK1234" s="295"/>
      <c r="BL1234" s="295"/>
      <c r="BM1234" s="293"/>
      <c r="BN1234" s="293"/>
      <c r="BO1234" s="293"/>
      <c r="BP1234" s="293"/>
      <c r="BQ1234" s="293"/>
      <c r="BR1234" s="241"/>
    </row>
    <row r="1235" spans="2:70" ht="8.25" customHeight="1">
      <c r="B1235" s="254"/>
      <c r="C1235" s="292"/>
      <c r="D1235" s="292"/>
      <c r="E1235" s="241"/>
      <c r="F1235" s="293"/>
      <c r="G1235" s="293"/>
      <c r="H1235" s="293"/>
      <c r="I1235" s="293"/>
      <c r="J1235" s="293"/>
      <c r="K1235" s="293"/>
      <c r="L1235" s="293"/>
      <c r="M1235" s="293"/>
      <c r="N1235" s="241"/>
      <c r="O1235" s="241"/>
      <c r="P1235" s="241"/>
      <c r="Q1235" s="241"/>
      <c r="R1235" s="241"/>
      <c r="S1235" s="241"/>
      <c r="T1235" s="241"/>
      <c r="U1235" s="241"/>
      <c r="V1235" s="241"/>
      <c r="W1235" s="241"/>
      <c r="X1235" s="241"/>
      <c r="Y1235" s="241"/>
      <c r="Z1235" s="241"/>
      <c r="AA1235" s="241"/>
      <c r="AB1235" s="241"/>
      <c r="AC1235" s="241"/>
      <c r="AD1235" s="241"/>
      <c r="AE1235" s="241"/>
      <c r="AF1235" s="241"/>
      <c r="AG1235" s="241"/>
      <c r="AH1235" s="241"/>
      <c r="AI1235" s="241"/>
      <c r="AJ1235" s="241"/>
      <c r="AK1235" s="241"/>
      <c r="AL1235" s="241"/>
      <c r="AM1235" s="294"/>
      <c r="AN1235" s="294"/>
      <c r="AO1235" s="294"/>
      <c r="AP1235" s="295"/>
      <c r="AQ1235" s="295"/>
      <c r="AR1235" s="295"/>
      <c r="AS1235" s="295"/>
      <c r="AT1235" s="295"/>
      <c r="AU1235" s="295"/>
      <c r="AV1235" s="295"/>
      <c r="AW1235" s="241"/>
      <c r="AX1235" s="295"/>
      <c r="AY1235" s="295"/>
      <c r="AZ1235" s="241"/>
      <c r="BA1235" s="294"/>
      <c r="BB1235" s="294"/>
      <c r="BC1235" s="294"/>
      <c r="BD1235" s="293"/>
      <c r="BE1235" s="293"/>
      <c r="BF1235" s="241"/>
      <c r="BG1235" s="241"/>
      <c r="BH1235" s="295"/>
      <c r="BI1235" s="295"/>
      <c r="BJ1235" s="295"/>
      <c r="BK1235" s="295"/>
      <c r="BL1235" s="295"/>
      <c r="BM1235" s="293"/>
      <c r="BN1235" s="293"/>
      <c r="BO1235" s="293"/>
      <c r="BP1235" s="293"/>
      <c r="BQ1235" s="293"/>
      <c r="BR1235" s="241"/>
    </row>
    <row r="1236" spans="2:70" ht="0.75" customHeight="1">
      <c r="B1236" s="254"/>
      <c r="C1236" s="292"/>
      <c r="D1236" s="292"/>
      <c r="E1236" s="241"/>
      <c r="F1236" s="293"/>
      <c r="G1236" s="293"/>
      <c r="H1236" s="293"/>
      <c r="I1236" s="293"/>
      <c r="J1236" s="293"/>
      <c r="K1236" s="293"/>
      <c r="L1236" s="293"/>
      <c r="M1236" s="293"/>
      <c r="N1236" s="241"/>
      <c r="O1236" s="241"/>
      <c r="P1236" s="241"/>
      <c r="Q1236" s="241"/>
      <c r="R1236" s="241"/>
      <c r="S1236" s="241"/>
      <c r="T1236" s="241"/>
      <c r="U1236" s="241"/>
      <c r="V1236" s="241"/>
      <c r="W1236" s="241"/>
      <c r="X1236" s="241"/>
      <c r="Y1236" s="241"/>
      <c r="Z1236" s="241"/>
      <c r="AA1236" s="241"/>
      <c r="AB1236" s="241"/>
      <c r="AC1236" s="241"/>
      <c r="AD1236" s="241"/>
      <c r="AE1236" s="241"/>
      <c r="AF1236" s="241"/>
      <c r="AG1236" s="241"/>
      <c r="AH1236" s="241"/>
      <c r="AI1236" s="241"/>
      <c r="AJ1236" s="241"/>
      <c r="AK1236" s="241"/>
      <c r="AL1236" s="241"/>
      <c r="AM1236" s="294"/>
      <c r="AN1236" s="294"/>
      <c r="AO1236" s="294"/>
      <c r="AP1236" s="295"/>
      <c r="AQ1236" s="295"/>
      <c r="AR1236" s="295"/>
      <c r="AS1236" s="295"/>
      <c r="AT1236" s="295"/>
      <c r="AU1236" s="295"/>
      <c r="AV1236" s="295"/>
      <c r="AW1236" s="241"/>
      <c r="AX1236" s="295"/>
      <c r="AY1236" s="295"/>
      <c r="AZ1236" s="241"/>
      <c r="BA1236" s="294"/>
      <c r="BB1236" s="294"/>
      <c r="BC1236" s="294"/>
      <c r="BD1236" s="293"/>
      <c r="BE1236" s="293"/>
      <c r="BF1236" s="241"/>
      <c r="BG1236" s="241"/>
      <c r="BH1236" s="295"/>
      <c r="BI1236" s="295"/>
      <c r="BJ1236" s="295"/>
      <c r="BK1236" s="295"/>
      <c r="BL1236" s="295"/>
      <c r="BM1236" s="293"/>
      <c r="BN1236" s="293"/>
      <c r="BO1236" s="293"/>
      <c r="BP1236" s="293"/>
      <c r="BQ1236" s="293"/>
      <c r="BR1236" s="241"/>
    </row>
    <row r="1237" spans="2:70" ht="10.5" customHeight="1">
      <c r="B1237" s="254"/>
      <c r="C1237" s="241"/>
      <c r="D1237" s="241"/>
      <c r="E1237" s="241"/>
      <c r="F1237" s="241"/>
      <c r="G1237" s="241"/>
      <c r="H1237" s="241"/>
      <c r="I1237" s="241"/>
      <c r="J1237" s="241"/>
      <c r="K1237" s="241"/>
      <c r="L1237" s="241"/>
      <c r="M1237" s="241"/>
      <c r="N1237" s="241"/>
      <c r="O1237" s="241"/>
      <c r="P1237" s="241"/>
      <c r="Q1237" s="241"/>
      <c r="R1237" s="241"/>
      <c r="S1237" s="241"/>
      <c r="T1237" s="241"/>
      <c r="U1237" s="241"/>
      <c r="V1237" s="241"/>
      <c r="W1237" s="241"/>
      <c r="X1237" s="241"/>
      <c r="Y1237" s="241"/>
      <c r="Z1237" s="241"/>
      <c r="AA1237" s="241"/>
      <c r="AB1237" s="241"/>
      <c r="AC1237" s="241"/>
      <c r="AD1237" s="241"/>
      <c r="AE1237" s="241"/>
      <c r="AF1237" s="241"/>
      <c r="AG1237" s="241"/>
      <c r="AH1237" s="241"/>
      <c r="AI1237" s="241"/>
      <c r="AJ1237" s="241"/>
      <c r="AK1237" s="241"/>
      <c r="AL1237" s="241"/>
      <c r="AM1237" s="294"/>
      <c r="AN1237" s="294"/>
      <c r="AO1237" s="294"/>
      <c r="AP1237" s="295"/>
      <c r="AQ1237" s="295"/>
      <c r="AR1237" s="295"/>
      <c r="AS1237" s="295"/>
      <c r="AT1237" s="295"/>
      <c r="AU1237" s="295"/>
      <c r="AV1237" s="295"/>
      <c r="AW1237" s="241"/>
      <c r="AX1237" s="295"/>
      <c r="AY1237" s="295"/>
      <c r="AZ1237" s="241"/>
      <c r="BA1237" s="294"/>
      <c r="BB1237" s="294"/>
      <c r="BC1237" s="294"/>
      <c r="BD1237" s="293"/>
      <c r="BE1237" s="293"/>
      <c r="BF1237" s="241"/>
      <c r="BG1237" s="241"/>
      <c r="BH1237" s="295"/>
      <c r="BI1237" s="295"/>
      <c r="BJ1237" s="295"/>
      <c r="BK1237" s="295"/>
      <c r="BL1237" s="295"/>
      <c r="BM1237" s="293"/>
      <c r="BN1237" s="293"/>
      <c r="BO1237" s="293"/>
      <c r="BP1237" s="293"/>
      <c r="BQ1237" s="293"/>
      <c r="BR1237" s="241"/>
    </row>
    <row r="1238" spans="2:70" ht="9.75" customHeight="1">
      <c r="B1238" s="254"/>
      <c r="C1238" s="241"/>
      <c r="D1238" s="241"/>
      <c r="E1238" s="241"/>
      <c r="F1238" s="241"/>
      <c r="G1238" s="241"/>
      <c r="H1238" s="241"/>
      <c r="I1238" s="241"/>
      <c r="J1238" s="241"/>
      <c r="K1238" s="241"/>
      <c r="L1238" s="241"/>
      <c r="M1238" s="241"/>
      <c r="N1238" s="241"/>
      <c r="O1238" s="241"/>
      <c r="P1238" s="241"/>
      <c r="Q1238" s="241"/>
      <c r="R1238" s="241"/>
      <c r="S1238" s="241"/>
      <c r="T1238" s="241"/>
      <c r="U1238" s="241"/>
      <c r="V1238" s="241"/>
      <c r="W1238" s="241"/>
      <c r="X1238" s="241"/>
      <c r="Y1238" s="241"/>
      <c r="Z1238" s="241"/>
      <c r="AA1238" s="241"/>
      <c r="AB1238" s="241"/>
      <c r="AC1238" s="241"/>
      <c r="AD1238" s="241"/>
      <c r="AE1238" s="241"/>
      <c r="AF1238" s="241"/>
      <c r="AG1238" s="241"/>
      <c r="AH1238" s="241"/>
      <c r="AI1238" s="241"/>
      <c r="AJ1238" s="241"/>
      <c r="AK1238" s="241"/>
      <c r="AL1238" s="241"/>
      <c r="AM1238" s="241"/>
      <c r="AN1238" s="241"/>
      <c r="AO1238" s="241"/>
      <c r="AP1238" s="241"/>
      <c r="AQ1238" s="241"/>
      <c r="AR1238" s="241"/>
      <c r="AS1238" s="241"/>
      <c r="AT1238" s="241"/>
      <c r="AU1238" s="241"/>
      <c r="AV1238" s="241"/>
      <c r="AW1238" s="241"/>
      <c r="AX1238" s="241"/>
      <c r="AY1238" s="241"/>
      <c r="AZ1238" s="241"/>
      <c r="BA1238" s="241"/>
      <c r="BB1238" s="241"/>
      <c r="BC1238" s="241"/>
      <c r="BD1238" s="241"/>
      <c r="BE1238" s="241"/>
      <c r="BF1238" s="241"/>
      <c r="BG1238" s="241"/>
      <c r="BH1238" s="241"/>
      <c r="BI1238" s="241"/>
      <c r="BJ1238" s="241"/>
      <c r="BK1238" s="241"/>
      <c r="BL1238" s="241"/>
      <c r="BM1238" s="241"/>
      <c r="BN1238" s="241"/>
      <c r="BO1238" s="241"/>
      <c r="BP1238" s="241"/>
      <c r="BQ1238" s="241"/>
      <c r="BR1238" s="241"/>
    </row>
    <row r="1239" spans="2:70" ht="12" customHeight="1">
      <c r="B1239" s="254"/>
      <c r="C1239" s="241"/>
      <c r="D1239" s="241"/>
      <c r="E1239" s="241"/>
      <c r="F1239" s="241"/>
      <c r="G1239" s="241"/>
      <c r="H1239" s="241"/>
      <c r="I1239" s="241"/>
      <c r="J1239" s="241"/>
      <c r="K1239" s="241"/>
      <c r="L1239" s="241"/>
      <c r="M1239" s="241"/>
      <c r="N1239" s="241"/>
      <c r="O1239" s="241"/>
      <c r="P1239" s="241"/>
      <c r="Q1239" s="241"/>
      <c r="R1239" s="241"/>
      <c r="S1239" s="241"/>
      <c r="T1239" s="241"/>
      <c r="U1239" s="241"/>
      <c r="V1239" s="241"/>
      <c r="W1239" s="241"/>
      <c r="X1239" s="241"/>
      <c r="Y1239" s="241"/>
      <c r="Z1239" s="241"/>
      <c r="AA1239" s="241"/>
      <c r="AB1239" s="241"/>
      <c r="AC1239" s="241"/>
      <c r="AD1239" s="241"/>
      <c r="AE1239" s="241"/>
      <c r="AF1239" s="241"/>
      <c r="AG1239" s="241"/>
      <c r="AH1239" s="241"/>
      <c r="AI1239" s="241"/>
      <c r="AJ1239" s="241"/>
      <c r="AK1239" s="241"/>
      <c r="AL1239" s="241"/>
      <c r="AM1239" s="294"/>
      <c r="AN1239" s="294"/>
      <c r="AO1239" s="294"/>
      <c r="AP1239" s="294"/>
      <c r="AQ1239" s="295"/>
      <c r="AR1239" s="295"/>
      <c r="AS1239" s="295"/>
      <c r="AT1239" s="295"/>
      <c r="AU1239" s="295"/>
      <c r="AV1239" s="295"/>
      <c r="AW1239" s="295"/>
      <c r="AX1239" s="295"/>
      <c r="AY1239" s="295"/>
      <c r="AZ1239" s="295"/>
      <c r="BA1239" s="292"/>
      <c r="BB1239" s="292"/>
      <c r="BC1239" s="292"/>
      <c r="BD1239" s="293"/>
      <c r="BE1239" s="293"/>
      <c r="BF1239" s="241"/>
      <c r="BG1239" s="241"/>
      <c r="BH1239" s="241"/>
      <c r="BI1239" s="241"/>
      <c r="BJ1239" s="241"/>
      <c r="BK1239" s="241"/>
      <c r="BL1239" s="241"/>
      <c r="BM1239" s="241"/>
      <c r="BN1239" s="241"/>
      <c r="BO1239" s="241"/>
      <c r="BP1239" s="241"/>
      <c r="BQ1239" s="241"/>
      <c r="BR1239" s="241"/>
    </row>
    <row r="1240" spans="2:70" ht="13.5" customHeight="1">
      <c r="B1240" s="254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 s="305"/>
      <c r="Q1240" s="305"/>
      <c r="R1240" s="305"/>
      <c r="S1240" s="305"/>
      <c r="T1240" s="305"/>
      <c r="U1240" s="305"/>
      <c r="V1240" s="305"/>
      <c r="W1240" s="305"/>
      <c r="X1240" s="305"/>
      <c r="Y1240" s="305"/>
      <c r="Z1240" s="305"/>
      <c r="AA1240" s="305"/>
      <c r="AB1240" s="305"/>
      <c r="AC1240" s="305"/>
      <c r="AD1240" s="305"/>
      <c r="AE1240" s="305"/>
      <c r="AF1240" s="241"/>
      <c r="AG1240" s="241"/>
      <c r="AH1240" s="241"/>
      <c r="AI1240" s="241"/>
      <c r="AJ1240" s="241"/>
      <c r="AK1240" s="241"/>
      <c r="AL1240" s="241"/>
      <c r="AM1240" s="241"/>
      <c r="AN1240" s="241"/>
      <c r="AO1240" s="241"/>
      <c r="AP1240" s="241"/>
      <c r="AQ1240" s="241"/>
      <c r="AR1240" s="241"/>
      <c r="AS1240" s="241"/>
      <c r="AT1240" s="241"/>
      <c r="AU1240" s="241"/>
      <c r="AV1240" s="241"/>
      <c r="AW1240" s="241"/>
      <c r="AX1240" s="241"/>
      <c r="AY1240" s="241"/>
      <c r="AZ1240" s="241"/>
      <c r="BA1240" s="241"/>
      <c r="BB1240" s="241"/>
      <c r="BC1240" s="241"/>
      <c r="BD1240" s="241"/>
      <c r="BE1240" s="241"/>
      <c r="BF1240" s="241"/>
      <c r="BG1240" s="241"/>
      <c r="BH1240" s="241"/>
      <c r="BI1240" s="241"/>
      <c r="BJ1240" s="241"/>
      <c r="BK1240" s="241"/>
      <c r="BL1240" s="241"/>
      <c r="BM1240" s="241"/>
      <c r="BN1240" s="241"/>
      <c r="BO1240" s="241"/>
      <c r="BP1240" s="241"/>
      <c r="BQ1240" s="241"/>
      <c r="BR1240" s="241"/>
    </row>
    <row r="1241" spans="2:70" ht="7.5" customHeight="1">
      <c r="B1241" s="254"/>
      <c r="C1241" s="241"/>
      <c r="D1241" s="241"/>
      <c r="E1241" s="241"/>
      <c r="F1241" s="241"/>
      <c r="G1241" s="241"/>
      <c r="H1241" s="241"/>
      <c r="I1241" s="241"/>
      <c r="J1241" s="241"/>
      <c r="K1241" s="241"/>
      <c r="L1241" s="241"/>
      <c r="M1241" s="241"/>
      <c r="N1241" s="241"/>
      <c r="O1241" s="241"/>
      <c r="P1241" s="241"/>
      <c r="Q1241" s="241"/>
      <c r="R1241" s="241"/>
      <c r="S1241" s="241"/>
      <c r="T1241" s="241"/>
      <c r="U1241" s="241"/>
      <c r="V1241" s="241"/>
      <c r="W1241" s="241"/>
      <c r="X1241" s="241"/>
      <c r="Y1241" s="241"/>
      <c r="Z1241" s="241"/>
      <c r="AA1241" s="241"/>
      <c r="AB1241" s="241"/>
      <c r="AC1241" s="241"/>
      <c r="AD1241" s="241"/>
      <c r="AE1241" s="241"/>
      <c r="AF1241" s="241"/>
      <c r="AG1241" s="241"/>
      <c r="AH1241" s="241"/>
      <c r="AI1241" s="241"/>
      <c r="AJ1241" s="241"/>
      <c r="AK1241" s="241"/>
      <c r="AL1241" s="241"/>
      <c r="AM1241" s="241"/>
      <c r="AN1241" s="241"/>
      <c r="AO1241" s="241"/>
      <c r="AP1241" s="241"/>
      <c r="AQ1241" s="241"/>
      <c r="AR1241" s="241"/>
      <c r="AS1241" s="241"/>
      <c r="AT1241" s="241"/>
      <c r="AU1241" s="241"/>
      <c r="AV1241" s="241"/>
      <c r="AW1241" s="241"/>
      <c r="AX1241" s="241"/>
      <c r="AY1241" s="241"/>
      <c r="AZ1241" s="241"/>
      <c r="BA1241" s="241"/>
      <c r="BB1241" s="241"/>
      <c r="BC1241" s="241"/>
      <c r="BD1241" s="241"/>
      <c r="BE1241" s="241"/>
      <c r="BF1241" s="241"/>
      <c r="BG1241" s="241"/>
      <c r="BH1241" s="241"/>
      <c r="BI1241" s="241"/>
      <c r="BJ1241" s="241"/>
      <c r="BK1241" s="241"/>
      <c r="BL1241" s="241"/>
      <c r="BM1241" s="241"/>
      <c r="BN1241" s="241"/>
      <c r="BO1241" s="241"/>
      <c r="BP1241" s="241"/>
      <c r="BQ1241" s="241"/>
      <c r="BR1241" s="241"/>
    </row>
    <row r="1242" spans="2:70" ht="16.5" customHeight="1">
      <c r="B1242" s="296"/>
      <c r="C1242" s="296"/>
      <c r="D1242" s="296"/>
      <c r="E1242" s="296"/>
      <c r="F1242" s="296"/>
      <c r="G1242" s="296"/>
      <c r="H1242" s="296"/>
      <c r="I1242" s="296"/>
      <c r="J1242" s="296"/>
      <c r="K1242" s="296"/>
      <c r="L1242" s="296"/>
      <c r="M1242" s="296"/>
      <c r="N1242" s="296"/>
      <c r="O1242" s="296"/>
      <c r="P1242" s="296"/>
      <c r="Q1242" s="296"/>
      <c r="R1242" s="296"/>
      <c r="S1242" s="296"/>
      <c r="T1242" s="296"/>
      <c r="U1242" s="296"/>
      <c r="V1242" s="241"/>
      <c r="W1242" s="241"/>
      <c r="X1242" s="296"/>
      <c r="Y1242" s="296"/>
      <c r="Z1242" s="296"/>
      <c r="AA1242" s="296"/>
      <c r="AB1242" s="296"/>
      <c r="AC1242" s="296"/>
      <c r="AD1242" s="296"/>
      <c r="AE1242" s="296"/>
      <c r="AF1242" s="296"/>
      <c r="AG1242" s="296"/>
      <c r="AH1242" s="241"/>
      <c r="AI1242" s="241"/>
      <c r="AJ1242" s="241"/>
      <c r="AK1242" s="241"/>
      <c r="AL1242" s="241"/>
      <c r="AM1242" s="296"/>
      <c r="AN1242" s="296"/>
      <c r="AO1242" s="296"/>
      <c r="AP1242" s="296"/>
      <c r="AQ1242" s="296"/>
      <c r="AR1242" s="296"/>
      <c r="AS1242" s="296"/>
      <c r="AT1242" s="296"/>
      <c r="AU1242" s="296"/>
      <c r="AV1242" s="296"/>
      <c r="AW1242" s="296"/>
      <c r="AX1242" s="296"/>
      <c r="AY1242" s="296"/>
      <c r="AZ1242" s="296"/>
      <c r="BA1242" s="296"/>
      <c r="BB1242" s="296"/>
      <c r="BC1242" s="241"/>
      <c r="BD1242" s="241"/>
      <c r="BE1242" s="296"/>
      <c r="BF1242" s="296"/>
      <c r="BG1242" s="296"/>
      <c r="BH1242" s="296"/>
      <c r="BI1242" s="296"/>
      <c r="BJ1242" s="296"/>
      <c r="BK1242" s="296"/>
      <c r="BL1242" s="296"/>
      <c r="BM1242" s="296"/>
      <c r="BN1242" s="296"/>
      <c r="BO1242" s="296"/>
      <c r="BP1242" s="296"/>
      <c r="BQ1242" s="241"/>
      <c r="BR1242" s="241"/>
    </row>
    <row r="1243" spans="2:70" ht="9.75" customHeight="1">
      <c r="B1243" s="254"/>
      <c r="C1243" s="241"/>
      <c r="D1243" s="241"/>
      <c r="E1243" s="301"/>
      <c r="F1243" s="301"/>
      <c r="G1243" s="301"/>
      <c r="H1243" s="301"/>
      <c r="I1243" s="301"/>
      <c r="J1243" s="301"/>
      <c r="K1243" s="301"/>
      <c r="L1243" s="301"/>
      <c r="M1243" s="241"/>
      <c r="N1243" s="241"/>
      <c r="O1243" s="301"/>
      <c r="P1243" s="301"/>
      <c r="Q1243" s="301"/>
      <c r="R1243" s="241"/>
      <c r="S1243" s="303"/>
      <c r="T1243" s="303"/>
      <c r="U1243" s="303"/>
      <c r="V1243" s="303"/>
      <c r="W1243" s="241"/>
      <c r="X1243" s="241"/>
      <c r="Y1243" s="241"/>
      <c r="Z1243" s="241"/>
      <c r="AA1243" s="241"/>
      <c r="AB1243" s="301"/>
      <c r="AC1243" s="301"/>
      <c r="AD1243" s="303"/>
      <c r="AE1243" s="303"/>
      <c r="AF1243" s="241"/>
      <c r="AG1243" s="241"/>
      <c r="AH1243" s="241"/>
      <c r="AI1243" s="241"/>
      <c r="AJ1243" s="241"/>
      <c r="AK1243" s="241"/>
      <c r="AL1243" s="241"/>
      <c r="AM1243" s="241"/>
      <c r="AN1243" s="241"/>
      <c r="AO1243" s="241"/>
      <c r="AP1243" s="241"/>
      <c r="AQ1243" s="241"/>
      <c r="AR1243" s="301"/>
      <c r="AS1243" s="301"/>
      <c r="AT1243" s="301"/>
      <c r="AU1243" s="241"/>
      <c r="AV1243" s="303"/>
      <c r="AW1243" s="303"/>
      <c r="AX1243" s="303"/>
      <c r="AY1243" s="303"/>
      <c r="AZ1243" s="303"/>
      <c r="BA1243" s="303"/>
      <c r="BB1243" s="303"/>
      <c r="BC1243" s="241"/>
      <c r="BD1243" s="241"/>
      <c r="BE1243" s="241"/>
      <c r="BF1243" s="241"/>
      <c r="BG1243" s="241"/>
      <c r="BH1243" s="297"/>
      <c r="BI1243" s="297"/>
      <c r="BJ1243" s="297"/>
      <c r="BK1243" s="297"/>
      <c r="BL1243" s="297"/>
      <c r="BM1243" s="241"/>
      <c r="BN1243" s="297"/>
      <c r="BO1243" s="297"/>
      <c r="BP1243" s="297"/>
      <c r="BQ1243" s="241"/>
      <c r="BR1243" s="241"/>
    </row>
    <row r="1244" spans="2:70" ht="0.75" customHeight="1">
      <c r="B1244" s="254"/>
      <c r="C1244" s="241"/>
      <c r="D1244" s="241"/>
      <c r="E1244" s="241"/>
      <c r="F1244" s="241"/>
      <c r="G1244" s="241"/>
      <c r="H1244" s="241"/>
      <c r="I1244" s="241"/>
      <c r="J1244" s="241"/>
      <c r="K1244" s="241"/>
      <c r="L1244" s="241"/>
      <c r="M1244" s="241"/>
      <c r="N1244" s="241"/>
      <c r="O1244" s="241"/>
      <c r="P1244" s="241"/>
      <c r="Q1244" s="241"/>
      <c r="R1244" s="241"/>
      <c r="S1244" s="241"/>
      <c r="T1244" s="241"/>
      <c r="U1244" s="241"/>
      <c r="V1244" s="241"/>
      <c r="W1244" s="241"/>
      <c r="X1244" s="241"/>
      <c r="Y1244" s="241"/>
      <c r="Z1244" s="241"/>
      <c r="AA1244" s="241"/>
      <c r="AB1244" s="241"/>
      <c r="AC1244" s="241"/>
      <c r="AD1244" s="241"/>
      <c r="AE1244" s="241"/>
      <c r="AF1244" s="241"/>
      <c r="AG1244" s="241"/>
      <c r="AH1244" s="241"/>
      <c r="AI1244" s="241"/>
      <c r="AJ1244" s="241"/>
      <c r="AK1244" s="241"/>
      <c r="AL1244" s="241"/>
      <c r="AM1244" s="241"/>
      <c r="AN1244" s="241"/>
      <c r="AO1244" s="241"/>
      <c r="AP1244" s="241"/>
      <c r="AQ1244" s="241"/>
      <c r="AR1244" s="241"/>
      <c r="AS1244" s="241"/>
      <c r="AT1244" s="241"/>
      <c r="AU1244" s="241"/>
      <c r="AV1244" s="241"/>
      <c r="AW1244" s="241"/>
      <c r="AX1244" s="241"/>
      <c r="AY1244" s="241"/>
      <c r="AZ1244" s="241"/>
      <c r="BA1244" s="241"/>
      <c r="BB1244" s="241"/>
      <c r="BC1244" s="241"/>
      <c r="BD1244" s="241"/>
      <c r="BE1244" s="241"/>
      <c r="BF1244" s="241"/>
      <c r="BG1244" s="241"/>
      <c r="BH1244" s="297"/>
      <c r="BI1244" s="297"/>
      <c r="BJ1244" s="297"/>
      <c r="BK1244" s="297"/>
      <c r="BL1244" s="297"/>
      <c r="BM1244" s="241"/>
      <c r="BN1244" s="297"/>
      <c r="BO1244" s="297"/>
      <c r="BP1244" s="297"/>
      <c r="BQ1244" s="241"/>
      <c r="BR1244" s="241"/>
    </row>
    <row r="1245" spans="2:70" ht="10.5" customHeight="1">
      <c r="B1245" s="254"/>
      <c r="C1245" s="241"/>
      <c r="D1245" s="241"/>
      <c r="E1245" s="241"/>
      <c r="F1245" s="301"/>
      <c r="G1245" s="301"/>
      <c r="H1245" s="301"/>
      <c r="I1245" s="301"/>
      <c r="J1245" s="301"/>
      <c r="K1245" s="301"/>
      <c r="L1245" s="241"/>
      <c r="M1245" s="241"/>
      <c r="N1245" s="301"/>
      <c r="O1245" s="301"/>
      <c r="P1245" s="301"/>
      <c r="Q1245" s="301"/>
      <c r="R1245" s="301"/>
      <c r="S1245" s="303"/>
      <c r="T1245" s="303"/>
      <c r="U1245" s="303"/>
      <c r="V1245" s="303"/>
      <c r="W1245" s="241"/>
      <c r="X1245" s="241"/>
      <c r="Y1245" s="241"/>
      <c r="Z1245" s="241"/>
      <c r="AA1245" s="241"/>
      <c r="AB1245" s="301"/>
      <c r="AC1245" s="301"/>
      <c r="AD1245" s="301"/>
      <c r="AE1245" s="303"/>
      <c r="AF1245" s="303"/>
      <c r="AG1245" s="303"/>
      <c r="AH1245" s="303"/>
      <c r="AI1245" s="303"/>
      <c r="AJ1245" s="241"/>
      <c r="AK1245" s="241"/>
      <c r="AL1245" s="241"/>
      <c r="AM1245" s="241"/>
      <c r="AN1245" s="241"/>
      <c r="AO1245" s="241"/>
      <c r="AP1245" s="241"/>
      <c r="AQ1245" s="241"/>
      <c r="AR1245" s="301"/>
      <c r="AS1245" s="301"/>
      <c r="AT1245" s="301"/>
      <c r="AU1245" s="241"/>
      <c r="AV1245" s="304"/>
      <c r="AW1245" s="304"/>
      <c r="AX1245" s="304"/>
      <c r="AY1245" s="304"/>
      <c r="AZ1245" s="304"/>
      <c r="BA1245" s="241"/>
      <c r="BB1245" s="241"/>
      <c r="BC1245" s="241"/>
      <c r="BD1245" s="241"/>
      <c r="BE1245" s="255"/>
      <c r="BF1245" s="241"/>
      <c r="BG1245" s="241"/>
      <c r="BH1245" s="241"/>
      <c r="BI1245" s="241"/>
      <c r="BJ1245" s="293"/>
      <c r="BK1245" s="293"/>
      <c r="BL1245" s="293"/>
      <c r="BM1245" s="241"/>
      <c r="BN1245" s="241"/>
      <c r="BO1245" s="293"/>
      <c r="BP1245" s="293"/>
      <c r="BQ1245" s="241"/>
      <c r="BR1245" s="241"/>
    </row>
    <row r="1246" spans="2:70" ht="8.25" customHeight="1">
      <c r="B1246" s="254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41"/>
      <c r="M1246" s="241"/>
      <c r="N1246" s="241"/>
      <c r="O1246" s="241"/>
      <c r="P1246" s="241"/>
      <c r="Q1246" s="241"/>
      <c r="R1246" s="241"/>
      <c r="S1246" s="241"/>
      <c r="T1246" s="241"/>
      <c r="U1246" s="241"/>
      <c r="V1246" s="241"/>
      <c r="W1246" s="241"/>
      <c r="X1246" s="241"/>
      <c r="Y1246" s="241"/>
      <c r="Z1246" s="241"/>
      <c r="AA1246" s="241"/>
      <c r="AB1246" s="241"/>
      <c r="AC1246" s="241"/>
      <c r="AD1246" s="241"/>
      <c r="AE1246" s="241"/>
      <c r="AF1246" s="241"/>
      <c r="AG1246" s="241"/>
      <c r="AH1246" s="241"/>
      <c r="AI1246" s="241"/>
      <c r="AJ1246" s="241"/>
      <c r="AK1246" s="241"/>
      <c r="AL1246" s="241"/>
      <c r="AM1246" s="241"/>
      <c r="AN1246" s="241"/>
      <c r="AO1246" s="241"/>
      <c r="AP1246" s="241"/>
      <c r="AQ1246" s="241"/>
      <c r="AR1246" s="241"/>
      <c r="AS1246" s="241"/>
      <c r="AT1246" s="241"/>
      <c r="AU1246" s="241"/>
      <c r="AV1246" s="241"/>
      <c r="AW1246" s="241"/>
      <c r="AX1246" s="241"/>
      <c r="AY1246" s="241"/>
      <c r="AZ1246" s="241"/>
      <c r="BA1246" s="241"/>
      <c r="BB1246" s="241"/>
      <c r="BC1246" s="241"/>
      <c r="BD1246" s="241"/>
      <c r="BE1246" s="241"/>
      <c r="BF1246" s="241"/>
      <c r="BG1246" s="241"/>
      <c r="BH1246" s="241"/>
      <c r="BI1246" s="241"/>
      <c r="BJ1246" s="241"/>
      <c r="BK1246" s="241"/>
      <c r="BL1246" s="241"/>
      <c r="BM1246" s="241"/>
      <c r="BN1246" s="241"/>
      <c r="BO1246" s="241"/>
      <c r="BP1246" s="241"/>
      <c r="BQ1246" s="241"/>
      <c r="BR1246" s="241"/>
    </row>
    <row r="1247" spans="2:70" ht="12.75" hidden="1" customHeight="1">
      <c r="B1247" s="254"/>
      <c r="C1247" s="241"/>
      <c r="D1247" s="241"/>
      <c r="E1247" s="241"/>
      <c r="F1247" s="241"/>
      <c r="G1247" s="241"/>
      <c r="H1247" s="241"/>
      <c r="I1247" s="241"/>
      <c r="J1247" s="241"/>
      <c r="K1247" s="241"/>
      <c r="L1247" s="241"/>
      <c r="M1247" s="241"/>
      <c r="N1247" s="241"/>
      <c r="O1247" s="241"/>
      <c r="P1247" s="241"/>
      <c r="Q1247" s="241"/>
      <c r="R1247" s="241"/>
      <c r="S1247" s="241"/>
      <c r="T1247" s="241"/>
      <c r="U1247" s="241"/>
      <c r="V1247" s="241"/>
      <c r="W1247" s="241"/>
      <c r="X1247" s="241"/>
      <c r="Y1247" s="241"/>
      <c r="Z1247" s="241"/>
      <c r="AA1247" s="241"/>
      <c r="AB1247" s="241"/>
      <c r="AC1247" s="241"/>
      <c r="AD1247" s="241"/>
      <c r="AE1247" s="241"/>
      <c r="AF1247" s="241"/>
      <c r="AG1247" s="241"/>
      <c r="AH1247" s="241"/>
      <c r="AI1247" s="241"/>
      <c r="AJ1247" s="241"/>
      <c r="AK1247" s="241"/>
      <c r="AL1247" s="241"/>
      <c r="AM1247" s="241"/>
      <c r="AN1247" s="241"/>
      <c r="AO1247" s="241"/>
      <c r="AP1247" s="241"/>
      <c r="AQ1247" s="241"/>
      <c r="AR1247" s="241"/>
      <c r="AS1247" s="241"/>
      <c r="AT1247" s="241"/>
      <c r="AU1247" s="241"/>
      <c r="AV1247" s="241"/>
      <c r="AW1247" s="241"/>
      <c r="AX1247" s="241"/>
      <c r="AY1247" s="241"/>
      <c r="AZ1247" s="241"/>
      <c r="BA1247" s="241"/>
      <c r="BB1247" s="241"/>
      <c r="BC1247" s="241"/>
      <c r="BD1247" s="241"/>
      <c r="BE1247" s="294"/>
      <c r="BF1247" s="294"/>
      <c r="BG1247" s="241"/>
      <c r="BH1247" s="241"/>
      <c r="BI1247" s="241"/>
      <c r="BJ1247" s="293"/>
      <c r="BK1247" s="293"/>
      <c r="BL1247" s="293"/>
      <c r="BM1247" s="241"/>
      <c r="BN1247" s="241"/>
      <c r="BO1247" s="293"/>
      <c r="BP1247" s="293"/>
      <c r="BQ1247" s="241"/>
      <c r="BR1247" s="241"/>
    </row>
    <row r="1248" spans="2:70" ht="9.75" customHeight="1">
      <c r="B1248" s="254"/>
      <c r="C1248" s="241"/>
      <c r="D1248" s="241"/>
      <c r="E1248" s="241"/>
      <c r="F1248" s="241"/>
      <c r="G1248" s="241"/>
      <c r="H1248" s="241"/>
      <c r="I1248" s="241"/>
      <c r="J1248" s="241"/>
      <c r="K1248" s="241"/>
      <c r="L1248" s="241"/>
      <c r="M1248" s="241"/>
      <c r="N1248" s="241"/>
      <c r="O1248" s="241"/>
      <c r="P1248" s="241"/>
      <c r="Q1248" s="241"/>
      <c r="R1248" s="241"/>
      <c r="S1248" s="241"/>
      <c r="T1248" s="241"/>
      <c r="U1248" s="241"/>
      <c r="V1248" s="241"/>
      <c r="W1248" s="241"/>
      <c r="X1248" s="241"/>
      <c r="Y1248" s="241"/>
      <c r="Z1248" s="241"/>
      <c r="AA1248" s="241"/>
      <c r="AB1248" s="241"/>
      <c r="AC1248" s="241"/>
      <c r="AD1248" s="241"/>
      <c r="AE1248" s="241"/>
      <c r="AF1248" s="241"/>
      <c r="AG1248" s="241"/>
      <c r="AH1248" s="241"/>
      <c r="AI1248" s="241"/>
      <c r="AJ1248" s="241"/>
      <c r="AK1248" s="241"/>
      <c r="AL1248" s="241"/>
      <c r="AM1248" s="241"/>
      <c r="AN1248" s="241"/>
      <c r="AO1248" s="241"/>
      <c r="AP1248" s="241"/>
      <c r="AQ1248" s="241"/>
      <c r="AR1248" s="241"/>
      <c r="AS1248" s="241"/>
      <c r="AT1248" s="241"/>
      <c r="AU1248" s="241"/>
      <c r="AV1248" s="241"/>
      <c r="AW1248" s="241"/>
      <c r="AX1248" s="241"/>
      <c r="AY1248" s="241"/>
      <c r="AZ1248" s="241"/>
      <c r="BA1248" s="241"/>
      <c r="BB1248" s="241"/>
      <c r="BC1248" s="241"/>
      <c r="BD1248" s="241"/>
      <c r="BE1248" s="294"/>
      <c r="BF1248" s="294"/>
      <c r="BG1248" s="241"/>
      <c r="BH1248" s="241"/>
      <c r="BI1248" s="241"/>
      <c r="BJ1248" s="293"/>
      <c r="BK1248" s="293"/>
      <c r="BL1248" s="293"/>
      <c r="BM1248" s="241"/>
      <c r="BN1248" s="241"/>
      <c r="BO1248" s="293"/>
      <c r="BP1248" s="293"/>
      <c r="BQ1248" s="241"/>
      <c r="BR1248" s="241"/>
    </row>
    <row r="1249" spans="2:70" ht="12.75" hidden="1" customHeight="1">
      <c r="B1249" s="254"/>
      <c r="C1249" s="241"/>
      <c r="D1249" s="241"/>
      <c r="E1249" s="241"/>
      <c r="F1249" s="241"/>
      <c r="G1249" s="241"/>
      <c r="H1249" s="241"/>
      <c r="I1249" s="241"/>
      <c r="J1249" s="241"/>
      <c r="K1249" s="241"/>
      <c r="L1249" s="241"/>
      <c r="M1249" s="241"/>
      <c r="N1249" s="241"/>
      <c r="O1249" s="241"/>
      <c r="P1249" s="241"/>
      <c r="Q1249" s="241"/>
      <c r="R1249" s="241"/>
      <c r="S1249" s="241"/>
      <c r="T1249" s="241"/>
      <c r="U1249" s="241"/>
      <c r="V1249" s="241"/>
      <c r="W1249" s="241"/>
      <c r="X1249" s="241"/>
      <c r="Y1249" s="241"/>
      <c r="Z1249" s="241"/>
      <c r="AA1249" s="241"/>
      <c r="AB1249" s="241"/>
      <c r="AC1249" s="241"/>
      <c r="AD1249" s="241"/>
      <c r="AE1249" s="241"/>
      <c r="AF1249" s="241"/>
      <c r="AG1249" s="241"/>
      <c r="AH1249" s="241"/>
      <c r="AI1249" s="241"/>
      <c r="AJ1249" s="241"/>
      <c r="AK1249" s="241"/>
      <c r="AL1249" s="241"/>
      <c r="AM1249" s="241"/>
      <c r="AN1249" s="241"/>
      <c r="AO1249" s="241"/>
      <c r="AP1249" s="241"/>
      <c r="AQ1249" s="241"/>
      <c r="AR1249" s="241"/>
      <c r="AS1249" s="241"/>
      <c r="AT1249" s="241"/>
      <c r="AU1249" s="241"/>
      <c r="AV1249" s="241"/>
      <c r="AW1249" s="241"/>
      <c r="AX1249" s="241"/>
      <c r="AY1249" s="241"/>
      <c r="AZ1249" s="241"/>
      <c r="BA1249" s="241"/>
      <c r="BB1249" s="241"/>
      <c r="BC1249" s="241"/>
      <c r="BD1249" s="241"/>
      <c r="BE1249" s="294"/>
      <c r="BF1249" s="294"/>
      <c r="BG1249" s="241"/>
      <c r="BH1249" s="241"/>
      <c r="BI1249" s="241"/>
      <c r="BJ1249" s="241"/>
      <c r="BK1249" s="241"/>
      <c r="BL1249" s="241"/>
      <c r="BM1249" s="241"/>
      <c r="BN1249" s="241"/>
      <c r="BO1249" s="241"/>
      <c r="BP1249" s="241"/>
      <c r="BQ1249" s="241"/>
      <c r="BR1249" s="241"/>
    </row>
    <row r="1250" spans="2:70" ht="10.5" customHeight="1">
      <c r="B1250" s="254"/>
      <c r="C1250" s="241"/>
      <c r="D1250" s="241"/>
      <c r="E1250" s="241"/>
      <c r="F1250" s="241"/>
      <c r="G1250" s="241"/>
      <c r="H1250" s="241"/>
      <c r="I1250" s="297"/>
      <c r="J1250" s="297"/>
      <c r="K1250" s="297"/>
      <c r="L1250" s="297"/>
      <c r="M1250" s="241"/>
      <c r="N1250" s="297"/>
      <c r="O1250" s="297"/>
      <c r="P1250" s="297"/>
      <c r="Q1250" s="297"/>
      <c r="R1250" s="297"/>
      <c r="S1250" s="297"/>
      <c r="T1250" s="241"/>
      <c r="U1250" s="297"/>
      <c r="V1250" s="297"/>
      <c r="W1250" s="297"/>
      <c r="X1250" s="241"/>
      <c r="Y1250" s="241"/>
      <c r="Z1250" s="297"/>
      <c r="AA1250" s="297"/>
      <c r="AB1250" s="297"/>
      <c r="AC1250" s="297"/>
      <c r="AD1250" s="297"/>
      <c r="AE1250" s="297"/>
      <c r="AF1250" s="241"/>
      <c r="AG1250" s="241"/>
      <c r="AH1250" s="241"/>
      <c r="AI1250" s="241"/>
      <c r="AJ1250" s="241"/>
      <c r="AK1250" s="241"/>
      <c r="AL1250" s="241"/>
      <c r="AM1250" s="241"/>
      <c r="AN1250" s="241"/>
      <c r="AO1250" s="297"/>
      <c r="AP1250" s="297"/>
      <c r="AQ1250" s="297"/>
      <c r="AR1250" s="297"/>
      <c r="AS1250" s="297"/>
      <c r="AT1250" s="297"/>
      <c r="AU1250" s="241"/>
      <c r="AV1250" s="297"/>
      <c r="AW1250" s="297"/>
      <c r="AX1250" s="297"/>
      <c r="AY1250" s="297"/>
      <c r="AZ1250" s="297"/>
      <c r="BA1250" s="297"/>
      <c r="BB1250" s="297"/>
      <c r="BC1250" s="241"/>
      <c r="BD1250" s="241"/>
      <c r="BE1250" s="255"/>
      <c r="BF1250" s="241"/>
      <c r="BG1250" s="241"/>
      <c r="BH1250" s="241"/>
      <c r="BI1250" s="241"/>
      <c r="BJ1250" s="293"/>
      <c r="BK1250" s="293"/>
      <c r="BL1250" s="293"/>
      <c r="BM1250" s="241"/>
      <c r="BN1250" s="241"/>
      <c r="BO1250" s="293"/>
      <c r="BP1250" s="293"/>
      <c r="BQ1250" s="241"/>
      <c r="BR1250" s="241"/>
    </row>
    <row r="1251" spans="2:70" ht="9.75" customHeight="1">
      <c r="B1251" s="254"/>
      <c r="C1251" s="241"/>
      <c r="D1251" s="241"/>
      <c r="E1251" s="241"/>
      <c r="F1251" s="241"/>
      <c r="G1251" s="241"/>
      <c r="H1251" s="241"/>
      <c r="I1251" s="241"/>
      <c r="J1251" s="241"/>
      <c r="K1251" s="241"/>
      <c r="L1251" s="241"/>
      <c r="M1251" s="241"/>
      <c r="N1251" s="241"/>
      <c r="O1251" s="241"/>
      <c r="P1251" s="241"/>
      <c r="Q1251" s="241"/>
      <c r="R1251" s="241"/>
      <c r="S1251" s="241"/>
      <c r="T1251" s="241"/>
      <c r="U1251" s="241"/>
      <c r="V1251" s="241"/>
      <c r="W1251" s="241"/>
      <c r="X1251" s="241"/>
      <c r="Y1251" s="241"/>
      <c r="Z1251" s="241"/>
      <c r="AA1251" s="241"/>
      <c r="AB1251" s="241"/>
      <c r="AC1251" s="241"/>
      <c r="AD1251" s="241"/>
      <c r="AE1251" s="241"/>
      <c r="AF1251" s="241"/>
      <c r="AG1251" s="241"/>
      <c r="AH1251" s="241"/>
      <c r="AI1251" s="241"/>
      <c r="AJ1251" s="241"/>
      <c r="AK1251" s="241"/>
      <c r="AL1251" s="241"/>
      <c r="AM1251" s="241"/>
      <c r="AN1251" s="241"/>
      <c r="AO1251" s="241"/>
      <c r="AP1251" s="241"/>
      <c r="AQ1251" s="241"/>
      <c r="AR1251" s="241"/>
      <c r="AS1251" s="241"/>
      <c r="AT1251" s="241"/>
      <c r="AU1251" s="241"/>
      <c r="AV1251" s="241"/>
      <c r="AW1251" s="241"/>
      <c r="AX1251" s="241"/>
      <c r="AY1251" s="241"/>
      <c r="AZ1251" s="241"/>
      <c r="BA1251" s="241"/>
      <c r="BB1251" s="241"/>
      <c r="BC1251" s="241"/>
      <c r="BD1251" s="241"/>
      <c r="BE1251" s="241"/>
      <c r="BF1251" s="241"/>
      <c r="BG1251" s="241"/>
      <c r="BH1251" s="241"/>
      <c r="BI1251" s="241"/>
      <c r="BJ1251" s="241"/>
      <c r="BK1251" s="241"/>
      <c r="BL1251" s="241"/>
      <c r="BM1251" s="241"/>
      <c r="BN1251" s="241"/>
      <c r="BO1251" s="241"/>
      <c r="BP1251" s="241"/>
      <c r="BQ1251" s="241"/>
      <c r="BR1251" s="241"/>
    </row>
    <row r="1252" spans="2:70" ht="10.5" customHeight="1">
      <c r="B1252" s="254"/>
      <c r="C1252" s="241"/>
      <c r="D1252" s="241"/>
      <c r="E1252" s="241"/>
      <c r="F1252" s="241"/>
      <c r="G1252" s="241"/>
      <c r="H1252" s="297"/>
      <c r="I1252" s="297"/>
      <c r="J1252" s="297"/>
      <c r="K1252" s="297"/>
      <c r="L1252" s="297"/>
      <c r="M1252" s="241"/>
      <c r="N1252" s="297"/>
      <c r="O1252" s="297"/>
      <c r="P1252" s="297"/>
      <c r="Q1252" s="297"/>
      <c r="R1252" s="297"/>
      <c r="S1252" s="297"/>
      <c r="T1252" s="241"/>
      <c r="U1252" s="297"/>
      <c r="V1252" s="297"/>
      <c r="W1252" s="297"/>
      <c r="X1252" s="241"/>
      <c r="Y1252" s="241"/>
      <c r="Z1252" s="297"/>
      <c r="AA1252" s="297"/>
      <c r="AB1252" s="297"/>
      <c r="AC1252" s="297"/>
      <c r="AD1252" s="297"/>
      <c r="AE1252" s="297"/>
      <c r="AF1252" s="241"/>
      <c r="AG1252" s="241"/>
      <c r="AH1252" s="241"/>
      <c r="AI1252" s="241"/>
      <c r="AJ1252" s="241"/>
      <c r="AK1252" s="241"/>
      <c r="AL1252" s="241"/>
      <c r="AM1252" s="241"/>
      <c r="AN1252" s="241"/>
      <c r="AO1252" s="297"/>
      <c r="AP1252" s="297"/>
      <c r="AQ1252" s="297"/>
      <c r="AR1252" s="297"/>
      <c r="AS1252" s="297"/>
      <c r="AT1252" s="297"/>
      <c r="AU1252" s="241"/>
      <c r="AV1252" s="297"/>
      <c r="AW1252" s="297"/>
      <c r="AX1252" s="297"/>
      <c r="AY1252" s="297"/>
      <c r="AZ1252" s="297"/>
      <c r="BA1252" s="297"/>
      <c r="BB1252" s="297"/>
      <c r="BC1252" s="241"/>
      <c r="BD1252" s="241"/>
      <c r="BE1252" s="294"/>
      <c r="BF1252" s="241"/>
      <c r="BG1252" s="241"/>
      <c r="BH1252" s="241"/>
      <c r="BI1252" s="241"/>
      <c r="BJ1252" s="293"/>
      <c r="BK1252" s="293"/>
      <c r="BL1252" s="293"/>
      <c r="BM1252" s="241"/>
      <c r="BN1252" s="241"/>
      <c r="BO1252" s="293"/>
      <c r="BP1252" s="293"/>
      <c r="BQ1252" s="241"/>
      <c r="BR1252" s="241"/>
    </row>
    <row r="1253" spans="2:70" ht="0.75" customHeight="1">
      <c r="B1253" s="254"/>
      <c r="C1253" s="241"/>
      <c r="D1253" s="241"/>
      <c r="E1253" s="241"/>
      <c r="F1253" s="241"/>
      <c r="G1253" s="241"/>
      <c r="H1253" s="297"/>
      <c r="I1253" s="297"/>
      <c r="J1253" s="297"/>
      <c r="K1253" s="297"/>
      <c r="L1253" s="297"/>
      <c r="M1253" s="241"/>
      <c r="N1253" s="297"/>
      <c r="O1253" s="297"/>
      <c r="P1253" s="297"/>
      <c r="Q1253" s="297"/>
      <c r="R1253" s="297"/>
      <c r="S1253" s="297"/>
      <c r="T1253" s="241"/>
      <c r="U1253" s="297"/>
      <c r="V1253" s="297"/>
      <c r="W1253" s="297"/>
      <c r="X1253" s="241"/>
      <c r="Y1253" s="241"/>
      <c r="Z1253" s="297"/>
      <c r="AA1253" s="297"/>
      <c r="AB1253" s="297"/>
      <c r="AC1253" s="297"/>
      <c r="AD1253" s="297"/>
      <c r="AE1253" s="297"/>
      <c r="AF1253" s="241"/>
      <c r="AG1253" s="241"/>
      <c r="AH1253" s="241"/>
      <c r="AI1253" s="241"/>
      <c r="AJ1253" s="241"/>
      <c r="AK1253" s="241"/>
      <c r="AL1253" s="241"/>
      <c r="AM1253" s="241"/>
      <c r="AN1253" s="241"/>
      <c r="AO1253" s="297"/>
      <c r="AP1253" s="297"/>
      <c r="AQ1253" s="297"/>
      <c r="AR1253" s="297"/>
      <c r="AS1253" s="297"/>
      <c r="AT1253" s="297"/>
      <c r="AU1253" s="241"/>
      <c r="AV1253" s="297"/>
      <c r="AW1253" s="297"/>
      <c r="AX1253" s="297"/>
      <c r="AY1253" s="297"/>
      <c r="AZ1253" s="297"/>
      <c r="BA1253" s="297"/>
      <c r="BB1253" s="297"/>
      <c r="BC1253" s="241"/>
      <c r="BD1253" s="241"/>
      <c r="BE1253" s="294"/>
      <c r="BF1253" s="241"/>
      <c r="BG1253" s="241"/>
      <c r="BH1253" s="241"/>
      <c r="BI1253" s="241"/>
      <c r="BJ1253" s="293"/>
      <c r="BK1253" s="293"/>
      <c r="BL1253" s="293"/>
      <c r="BM1253" s="241"/>
      <c r="BN1253" s="241"/>
      <c r="BO1253" s="293"/>
      <c r="BP1253" s="293"/>
      <c r="BQ1253" s="241"/>
      <c r="BR1253" s="241"/>
    </row>
    <row r="1254" spans="2:70" ht="10.5" customHeight="1">
      <c r="B1254" s="254"/>
      <c r="C1254" s="241"/>
      <c r="D1254" s="241"/>
      <c r="E1254" s="241"/>
      <c r="F1254" s="241"/>
      <c r="G1254" s="241"/>
      <c r="H1254" s="273"/>
      <c r="I1254" s="273"/>
      <c r="J1254" s="273"/>
      <c r="K1254" s="273"/>
      <c r="L1254" s="273"/>
      <c r="M1254" s="241"/>
      <c r="N1254" s="273"/>
      <c r="O1254" s="273"/>
      <c r="P1254" s="273"/>
      <c r="Q1254" s="241"/>
      <c r="R1254" s="273"/>
      <c r="S1254" s="273"/>
      <c r="T1254" s="241"/>
      <c r="U1254" s="297"/>
      <c r="V1254" s="297"/>
      <c r="W1254" s="297"/>
      <c r="X1254" s="241"/>
      <c r="Y1254" s="241"/>
      <c r="Z1254" s="273"/>
      <c r="AA1254" s="273"/>
      <c r="AB1254" s="273"/>
      <c r="AC1254" s="273"/>
      <c r="AD1254" s="297"/>
      <c r="AE1254" s="297"/>
      <c r="AF1254" s="241"/>
      <c r="AG1254" s="241"/>
      <c r="AH1254" s="241"/>
      <c r="AI1254" s="241"/>
      <c r="AJ1254" s="241"/>
      <c r="AK1254" s="241"/>
      <c r="AL1254" s="241"/>
      <c r="AM1254" s="241"/>
      <c r="AN1254" s="241"/>
      <c r="AO1254" s="273"/>
      <c r="AP1254" s="273"/>
      <c r="AQ1254" s="273"/>
      <c r="AR1254" s="273"/>
      <c r="AS1254" s="273"/>
      <c r="AT1254" s="273"/>
      <c r="AU1254" s="241"/>
      <c r="AV1254" s="273"/>
      <c r="AW1254" s="273"/>
      <c r="AX1254" s="273"/>
      <c r="AY1254" s="273"/>
      <c r="AZ1254" s="273"/>
      <c r="BA1254" s="241"/>
      <c r="BB1254" s="258"/>
      <c r="BC1254" s="241"/>
      <c r="BD1254" s="241"/>
      <c r="BE1254" s="255"/>
      <c r="BF1254" s="241"/>
      <c r="BG1254" s="241"/>
      <c r="BH1254" s="241"/>
      <c r="BI1254" s="241"/>
      <c r="BJ1254" s="241"/>
      <c r="BK1254" s="293"/>
      <c r="BL1254" s="293"/>
      <c r="BM1254" s="241"/>
      <c r="BN1254" s="241"/>
      <c r="BO1254" s="241"/>
      <c r="BP1254" s="259"/>
      <c r="BQ1254" s="241"/>
      <c r="BR1254" s="241"/>
    </row>
    <row r="1255" spans="2:70" ht="8.25" customHeight="1">
      <c r="B1255" s="254"/>
      <c r="C1255" s="241"/>
      <c r="D1255" s="241"/>
      <c r="E1255" s="241"/>
      <c r="F1255" s="241"/>
      <c r="G1255" s="241"/>
      <c r="H1255" s="241"/>
      <c r="I1255" s="241"/>
      <c r="J1255" s="241"/>
      <c r="K1255" s="241"/>
      <c r="L1255" s="241"/>
      <c r="M1255" s="241"/>
      <c r="N1255" s="241"/>
      <c r="O1255" s="241"/>
      <c r="P1255" s="241"/>
      <c r="Q1255" s="241"/>
      <c r="R1255" s="241"/>
      <c r="S1255" s="241"/>
      <c r="T1255" s="241"/>
      <c r="U1255" s="241"/>
      <c r="V1255" s="241"/>
      <c r="W1255" s="241"/>
      <c r="X1255" s="241"/>
      <c r="Y1255" s="241"/>
      <c r="Z1255" s="241"/>
      <c r="AA1255" s="241"/>
      <c r="AB1255" s="241"/>
      <c r="AC1255" s="241"/>
      <c r="AD1255" s="241"/>
      <c r="AE1255" s="241"/>
      <c r="AF1255" s="241"/>
      <c r="AG1255" s="241"/>
      <c r="AH1255" s="241"/>
      <c r="AI1255" s="241"/>
      <c r="AJ1255" s="241"/>
      <c r="AK1255" s="241"/>
      <c r="AL1255" s="241"/>
      <c r="AM1255" s="241"/>
      <c r="AN1255" s="241"/>
      <c r="AO1255" s="241"/>
      <c r="AP1255" s="241"/>
      <c r="AQ1255" s="241"/>
      <c r="AR1255" s="241"/>
      <c r="AS1255" s="241"/>
      <c r="AT1255" s="241"/>
      <c r="AU1255" s="241"/>
      <c r="AV1255" s="241"/>
      <c r="AW1255" s="241"/>
      <c r="AX1255" s="241"/>
      <c r="AY1255" s="241"/>
      <c r="AZ1255" s="241"/>
      <c r="BA1255" s="241"/>
      <c r="BB1255" s="241"/>
      <c r="BC1255" s="241"/>
      <c r="BD1255" s="241"/>
      <c r="BE1255" s="241"/>
      <c r="BF1255" s="241"/>
      <c r="BG1255" s="241"/>
      <c r="BH1255" s="241"/>
      <c r="BI1255" s="241"/>
      <c r="BJ1255" s="241"/>
      <c r="BK1255" s="241"/>
      <c r="BL1255" s="241"/>
      <c r="BM1255" s="241"/>
      <c r="BN1255" s="241"/>
      <c r="BO1255" s="241"/>
      <c r="BP1255" s="241"/>
      <c r="BQ1255" s="241"/>
      <c r="BR1255" s="241"/>
    </row>
    <row r="1256" spans="2:70" ht="0.75" customHeight="1">
      <c r="B1256" s="254"/>
      <c r="C1256" s="294"/>
      <c r="D1256" s="294"/>
      <c r="E1256" s="294"/>
      <c r="F1256" s="294"/>
      <c r="G1256" s="294"/>
      <c r="H1256" s="294"/>
      <c r="I1256" s="294"/>
      <c r="J1256" s="241"/>
      <c r="K1256" s="241"/>
      <c r="L1256" s="241"/>
      <c r="M1256" s="241"/>
      <c r="N1256" s="241"/>
      <c r="O1256" s="241"/>
      <c r="P1256" s="241"/>
      <c r="Q1256" s="241"/>
      <c r="R1256" s="241"/>
      <c r="S1256" s="241"/>
      <c r="T1256" s="241"/>
      <c r="U1256" s="241"/>
      <c r="V1256" s="241"/>
      <c r="W1256" s="241"/>
      <c r="X1256" s="241"/>
      <c r="Y1256" s="241"/>
      <c r="Z1256" s="241"/>
      <c r="AA1256" s="241"/>
      <c r="AB1256" s="241"/>
      <c r="AC1256" s="241"/>
      <c r="AD1256" s="241"/>
      <c r="AE1256" s="241"/>
      <c r="AF1256" s="241"/>
      <c r="AG1256" s="241"/>
      <c r="AH1256" s="294"/>
      <c r="AI1256" s="294"/>
      <c r="AJ1256" s="294"/>
      <c r="AK1256" s="294"/>
      <c r="AL1256" s="294"/>
      <c r="AM1256" s="294"/>
      <c r="AN1256" s="294"/>
      <c r="AO1256" s="294"/>
      <c r="AP1256" s="241"/>
      <c r="AQ1256" s="241"/>
      <c r="AR1256" s="241"/>
      <c r="AS1256" s="241"/>
      <c r="AT1256" s="241"/>
      <c r="AU1256" s="241"/>
      <c r="AV1256" s="241"/>
      <c r="AW1256" s="241"/>
      <c r="AX1256" s="241"/>
      <c r="AY1256" s="241"/>
      <c r="AZ1256" s="241"/>
      <c r="BA1256" s="241"/>
      <c r="BB1256" s="241"/>
      <c r="BC1256" s="241"/>
      <c r="BD1256" s="241"/>
      <c r="BE1256" s="294"/>
      <c r="BF1256" s="241"/>
      <c r="BG1256" s="241"/>
      <c r="BH1256" s="241"/>
      <c r="BI1256" s="241"/>
      <c r="BJ1256" s="241"/>
      <c r="BK1256" s="293"/>
      <c r="BL1256" s="293"/>
      <c r="BM1256" s="241"/>
      <c r="BN1256" s="241"/>
      <c r="BO1256" s="241"/>
      <c r="BP1256" s="293"/>
      <c r="BQ1256" s="241"/>
      <c r="BR1256" s="241"/>
    </row>
    <row r="1257" spans="2:70" ht="9" customHeight="1">
      <c r="B1257" s="254"/>
      <c r="C1257" s="294"/>
      <c r="D1257" s="294"/>
      <c r="E1257" s="294"/>
      <c r="F1257" s="294"/>
      <c r="G1257" s="294"/>
      <c r="H1257" s="294"/>
      <c r="I1257" s="294"/>
      <c r="J1257" s="241"/>
      <c r="K1257" s="241"/>
      <c r="L1257" s="241"/>
      <c r="M1257" s="241"/>
      <c r="N1257" s="241"/>
      <c r="O1257" s="241"/>
      <c r="P1257" s="241"/>
      <c r="Q1257" s="241"/>
      <c r="R1257" s="241"/>
      <c r="S1257" s="241"/>
      <c r="T1257" s="241"/>
      <c r="U1257" s="241"/>
      <c r="V1257" s="241"/>
      <c r="W1257" s="241"/>
      <c r="X1257" s="241"/>
      <c r="Y1257" s="241"/>
      <c r="Z1257" s="241"/>
      <c r="AA1257" s="241"/>
      <c r="AB1257" s="241"/>
      <c r="AC1257" s="241"/>
      <c r="AD1257" s="241"/>
      <c r="AE1257" s="241"/>
      <c r="AF1257" s="241"/>
      <c r="AG1257" s="241"/>
      <c r="AH1257" s="294"/>
      <c r="AI1257" s="294"/>
      <c r="AJ1257" s="294"/>
      <c r="AK1257" s="294"/>
      <c r="AL1257" s="294"/>
      <c r="AM1257" s="294"/>
      <c r="AN1257" s="294"/>
      <c r="AO1257" s="294"/>
      <c r="AP1257" s="241"/>
      <c r="AQ1257" s="241"/>
      <c r="AR1257" s="241"/>
      <c r="AS1257" s="241"/>
      <c r="AT1257" s="241"/>
      <c r="AU1257" s="241"/>
      <c r="AV1257" s="241"/>
      <c r="AW1257" s="241"/>
      <c r="AX1257" s="241"/>
      <c r="AY1257" s="241"/>
      <c r="AZ1257" s="241"/>
      <c r="BA1257" s="241"/>
      <c r="BB1257" s="241"/>
      <c r="BC1257" s="241"/>
      <c r="BD1257" s="241"/>
      <c r="BE1257" s="294"/>
      <c r="BF1257" s="241"/>
      <c r="BG1257" s="241"/>
      <c r="BH1257" s="241"/>
      <c r="BI1257" s="241"/>
      <c r="BJ1257" s="241"/>
      <c r="BK1257" s="293"/>
      <c r="BL1257" s="293"/>
      <c r="BM1257" s="241"/>
      <c r="BN1257" s="241"/>
      <c r="BO1257" s="241"/>
      <c r="BP1257" s="293"/>
      <c r="BQ1257" s="241"/>
      <c r="BR1257" s="241"/>
    </row>
    <row r="1258" spans="2:70" ht="0.75" customHeight="1">
      <c r="B1258" s="254"/>
      <c r="C1258" s="294"/>
      <c r="D1258" s="294"/>
      <c r="E1258" s="294"/>
      <c r="F1258" s="294"/>
      <c r="G1258" s="294"/>
      <c r="H1258" s="294"/>
      <c r="I1258" s="294"/>
      <c r="J1258" s="241"/>
      <c r="K1258" s="241"/>
      <c r="L1258" s="241"/>
      <c r="M1258" s="241"/>
      <c r="N1258" s="241"/>
      <c r="O1258" s="241"/>
      <c r="P1258" s="241"/>
      <c r="Q1258" s="241"/>
      <c r="R1258" s="241"/>
      <c r="S1258" s="241"/>
      <c r="T1258" s="241"/>
      <c r="U1258" s="241"/>
      <c r="V1258" s="241"/>
      <c r="W1258" s="241"/>
      <c r="X1258" s="241"/>
      <c r="Y1258" s="241"/>
      <c r="Z1258" s="241"/>
      <c r="AA1258" s="241"/>
      <c r="AB1258" s="241"/>
      <c r="AC1258" s="241"/>
      <c r="AD1258" s="241"/>
      <c r="AE1258" s="241"/>
      <c r="AF1258" s="241"/>
      <c r="AG1258" s="241"/>
      <c r="AH1258" s="294"/>
      <c r="AI1258" s="294"/>
      <c r="AJ1258" s="294"/>
      <c r="AK1258" s="294"/>
      <c r="AL1258" s="294"/>
      <c r="AM1258" s="294"/>
      <c r="AN1258" s="294"/>
      <c r="AO1258" s="294"/>
      <c r="AP1258" s="241"/>
      <c r="AQ1258" s="241"/>
      <c r="AR1258" s="241"/>
      <c r="AS1258" s="241"/>
      <c r="AT1258" s="241"/>
      <c r="AU1258" s="241"/>
      <c r="AV1258" s="241"/>
      <c r="AW1258" s="241"/>
      <c r="AX1258" s="241"/>
      <c r="AY1258" s="241"/>
      <c r="AZ1258" s="241"/>
      <c r="BA1258" s="241"/>
      <c r="BB1258" s="241"/>
      <c r="BC1258" s="241"/>
      <c r="BD1258" s="241"/>
      <c r="BE1258" s="294"/>
      <c r="BF1258" s="241"/>
      <c r="BG1258" s="241"/>
      <c r="BH1258" s="241"/>
      <c r="BI1258" s="241"/>
      <c r="BJ1258" s="241"/>
      <c r="BK1258" s="293"/>
      <c r="BL1258" s="293"/>
      <c r="BM1258" s="241"/>
      <c r="BN1258" s="241"/>
      <c r="BO1258" s="241"/>
      <c r="BP1258" s="241"/>
      <c r="BQ1258" s="241"/>
      <c r="BR1258" s="241"/>
    </row>
    <row r="1259" spans="2:70" ht="10.5" customHeight="1">
      <c r="B1259" s="254"/>
      <c r="C1259" s="272"/>
      <c r="D1259" s="272"/>
      <c r="E1259" s="272"/>
      <c r="F1259" s="272"/>
      <c r="G1259" s="272"/>
      <c r="H1259" s="295"/>
      <c r="I1259" s="295"/>
      <c r="J1259" s="295"/>
      <c r="K1259" s="295"/>
      <c r="L1259" s="295"/>
      <c r="M1259" s="241"/>
      <c r="N1259" s="295"/>
      <c r="O1259" s="295"/>
      <c r="P1259" s="295"/>
      <c r="Q1259" s="295"/>
      <c r="R1259" s="295"/>
      <c r="S1259" s="295"/>
      <c r="T1259" s="295"/>
      <c r="U1259" s="295"/>
      <c r="V1259" s="295"/>
      <c r="W1259" s="295"/>
      <c r="X1259" s="241"/>
      <c r="Y1259" s="241"/>
      <c r="Z1259" s="295"/>
      <c r="AA1259" s="295"/>
      <c r="AB1259" s="295"/>
      <c r="AC1259" s="295"/>
      <c r="AD1259" s="295"/>
      <c r="AE1259" s="295"/>
      <c r="AF1259" s="241"/>
      <c r="AG1259" s="241"/>
      <c r="AH1259" s="241"/>
      <c r="AI1259" s="272"/>
      <c r="AJ1259" s="272"/>
      <c r="AK1259" s="272"/>
      <c r="AL1259" s="272"/>
      <c r="AM1259" s="272"/>
      <c r="AN1259" s="241"/>
      <c r="AO1259" s="295"/>
      <c r="AP1259" s="295"/>
      <c r="AQ1259" s="295"/>
      <c r="AR1259" s="295"/>
      <c r="AS1259" s="295"/>
      <c r="AT1259" s="295"/>
      <c r="AU1259" s="241"/>
      <c r="AV1259" s="295"/>
      <c r="AW1259" s="295"/>
      <c r="AX1259" s="295"/>
      <c r="AY1259" s="295"/>
      <c r="AZ1259" s="295"/>
      <c r="BA1259" s="241"/>
      <c r="BB1259" s="257"/>
      <c r="BC1259" s="241"/>
      <c r="BD1259" s="241"/>
      <c r="BE1259" s="255"/>
      <c r="BF1259" s="241"/>
      <c r="BG1259" s="241"/>
      <c r="BH1259" s="241"/>
      <c r="BI1259" s="241"/>
      <c r="BJ1259" s="241"/>
      <c r="BK1259" s="293"/>
      <c r="BL1259" s="293"/>
      <c r="BM1259" s="241"/>
      <c r="BN1259" s="241"/>
      <c r="BO1259" s="241"/>
      <c r="BP1259" s="259"/>
      <c r="BQ1259" s="241"/>
      <c r="BR1259" s="241"/>
    </row>
    <row r="1260" spans="2:70" ht="7.5" customHeight="1">
      <c r="B1260" s="254"/>
      <c r="C1260" s="241"/>
      <c r="D1260" s="241"/>
      <c r="E1260" s="241"/>
      <c r="F1260" s="241"/>
      <c r="G1260" s="241"/>
      <c r="H1260" s="241"/>
      <c r="I1260" s="241"/>
      <c r="J1260" s="241"/>
      <c r="K1260" s="241"/>
      <c r="L1260" s="241"/>
      <c r="M1260" s="241"/>
      <c r="N1260" s="241"/>
      <c r="O1260" s="241"/>
      <c r="P1260" s="241"/>
      <c r="Q1260" s="241"/>
      <c r="R1260" s="241"/>
      <c r="S1260" s="241"/>
      <c r="T1260" s="241"/>
      <c r="U1260" s="241"/>
      <c r="V1260" s="241"/>
      <c r="W1260" s="241"/>
      <c r="X1260" s="241"/>
      <c r="Y1260" s="241"/>
      <c r="Z1260" s="241"/>
      <c r="AA1260" s="241"/>
      <c r="AB1260" s="241"/>
      <c r="AC1260" s="241"/>
      <c r="AD1260" s="241"/>
      <c r="AE1260" s="241"/>
      <c r="AF1260" s="241"/>
      <c r="AG1260" s="241"/>
      <c r="AH1260" s="241"/>
      <c r="AI1260" s="241"/>
      <c r="AJ1260" s="241"/>
      <c r="AK1260" s="241"/>
      <c r="AL1260" s="241"/>
      <c r="AM1260" s="241"/>
      <c r="AN1260" s="241"/>
      <c r="AO1260" s="241"/>
      <c r="AP1260" s="241"/>
      <c r="AQ1260" s="241"/>
      <c r="AR1260" s="241"/>
      <c r="AS1260" s="241"/>
      <c r="AT1260" s="241"/>
      <c r="AU1260" s="241"/>
      <c r="AV1260" s="241"/>
      <c r="AW1260" s="241"/>
      <c r="AX1260" s="241"/>
      <c r="AY1260" s="241"/>
      <c r="AZ1260" s="241"/>
      <c r="BA1260" s="241"/>
      <c r="BB1260" s="241"/>
      <c r="BC1260" s="241"/>
      <c r="BD1260" s="241"/>
      <c r="BE1260" s="241"/>
      <c r="BF1260" s="241"/>
      <c r="BG1260" s="241"/>
      <c r="BH1260" s="241"/>
      <c r="BI1260" s="241"/>
      <c r="BJ1260" s="241"/>
      <c r="BK1260" s="241"/>
      <c r="BL1260" s="241"/>
      <c r="BM1260" s="241"/>
      <c r="BN1260" s="241"/>
      <c r="BO1260" s="241"/>
      <c r="BP1260" s="241"/>
      <c r="BQ1260" s="241"/>
      <c r="BR1260" s="241"/>
    </row>
    <row r="1261" spans="2:70" ht="0.75" customHeight="1">
      <c r="B1261" s="254"/>
      <c r="C1261" s="272"/>
      <c r="D1261" s="272"/>
      <c r="E1261" s="272"/>
      <c r="F1261" s="272"/>
      <c r="G1261" s="272"/>
      <c r="H1261" s="295"/>
      <c r="I1261" s="295"/>
      <c r="J1261" s="295"/>
      <c r="K1261" s="295"/>
      <c r="L1261" s="295"/>
      <c r="M1261" s="241"/>
      <c r="N1261" s="295"/>
      <c r="O1261" s="295"/>
      <c r="P1261" s="295"/>
      <c r="Q1261" s="295"/>
      <c r="R1261" s="295"/>
      <c r="S1261" s="295"/>
      <c r="T1261" s="295"/>
      <c r="U1261" s="295"/>
      <c r="V1261" s="295"/>
      <c r="W1261" s="295"/>
      <c r="X1261" s="241"/>
      <c r="Y1261" s="241"/>
      <c r="Z1261" s="295"/>
      <c r="AA1261" s="295"/>
      <c r="AB1261" s="295"/>
      <c r="AC1261" s="295"/>
      <c r="AD1261" s="295"/>
      <c r="AE1261" s="295"/>
      <c r="AF1261" s="241"/>
      <c r="AG1261" s="241"/>
      <c r="AH1261" s="241"/>
      <c r="AI1261" s="272"/>
      <c r="AJ1261" s="272"/>
      <c r="AK1261" s="272"/>
      <c r="AL1261" s="272"/>
      <c r="AM1261" s="272"/>
      <c r="AN1261" s="241"/>
      <c r="AO1261" s="295"/>
      <c r="AP1261" s="295"/>
      <c r="AQ1261" s="295"/>
      <c r="AR1261" s="295"/>
      <c r="AS1261" s="295"/>
      <c r="AT1261" s="295"/>
      <c r="AU1261" s="241"/>
      <c r="AV1261" s="295"/>
      <c r="AW1261" s="295"/>
      <c r="AX1261" s="295"/>
      <c r="AY1261" s="295"/>
      <c r="AZ1261" s="295"/>
      <c r="BA1261" s="241"/>
      <c r="BB1261" s="300"/>
      <c r="BC1261" s="241"/>
      <c r="BD1261" s="241"/>
      <c r="BE1261" s="241"/>
      <c r="BF1261" s="241"/>
      <c r="BG1261" s="241"/>
      <c r="BH1261" s="241"/>
      <c r="BI1261" s="241"/>
      <c r="BJ1261" s="241"/>
      <c r="BK1261" s="241"/>
      <c r="BL1261" s="241"/>
      <c r="BM1261" s="241"/>
      <c r="BN1261" s="241"/>
      <c r="BO1261" s="241"/>
      <c r="BP1261" s="241"/>
      <c r="BQ1261" s="241"/>
      <c r="BR1261" s="241"/>
    </row>
    <row r="1262" spans="2:70" ht="8.25" customHeight="1">
      <c r="B1262" s="254"/>
      <c r="C1262" s="272"/>
      <c r="D1262" s="272"/>
      <c r="E1262" s="272"/>
      <c r="F1262" s="272"/>
      <c r="G1262" s="272"/>
      <c r="H1262" s="295"/>
      <c r="I1262" s="295"/>
      <c r="J1262" s="295"/>
      <c r="K1262" s="295"/>
      <c r="L1262" s="295"/>
      <c r="M1262" s="241"/>
      <c r="N1262" s="295"/>
      <c r="O1262" s="295"/>
      <c r="P1262" s="295"/>
      <c r="Q1262" s="295"/>
      <c r="R1262" s="295"/>
      <c r="S1262" s="295"/>
      <c r="T1262" s="295"/>
      <c r="U1262" s="295"/>
      <c r="V1262" s="295"/>
      <c r="W1262" s="295"/>
      <c r="X1262" s="241"/>
      <c r="Y1262" s="241"/>
      <c r="Z1262" s="295"/>
      <c r="AA1262" s="295"/>
      <c r="AB1262" s="295"/>
      <c r="AC1262" s="295"/>
      <c r="AD1262" s="295"/>
      <c r="AE1262" s="295"/>
      <c r="AF1262" s="241"/>
      <c r="AG1262" s="241"/>
      <c r="AH1262" s="241"/>
      <c r="AI1262" s="272"/>
      <c r="AJ1262" s="272"/>
      <c r="AK1262" s="272"/>
      <c r="AL1262" s="272"/>
      <c r="AM1262" s="272"/>
      <c r="AN1262" s="241"/>
      <c r="AO1262" s="295"/>
      <c r="AP1262" s="295"/>
      <c r="AQ1262" s="295"/>
      <c r="AR1262" s="295"/>
      <c r="AS1262" s="295"/>
      <c r="AT1262" s="295"/>
      <c r="AU1262" s="241"/>
      <c r="AV1262" s="295"/>
      <c r="AW1262" s="295"/>
      <c r="AX1262" s="295"/>
      <c r="AY1262" s="295"/>
      <c r="AZ1262" s="295"/>
      <c r="BA1262" s="241"/>
      <c r="BB1262" s="300"/>
      <c r="BC1262" s="241"/>
      <c r="BD1262" s="241"/>
      <c r="BE1262" s="241"/>
      <c r="BF1262" s="241"/>
      <c r="BG1262" s="241"/>
      <c r="BH1262" s="241"/>
      <c r="BI1262" s="241"/>
      <c r="BJ1262" s="241"/>
      <c r="BK1262" s="241"/>
      <c r="BL1262" s="241"/>
      <c r="BM1262" s="241"/>
      <c r="BN1262" s="241"/>
      <c r="BO1262" s="241"/>
      <c r="BP1262" s="241"/>
      <c r="BQ1262" s="241"/>
      <c r="BR1262" s="241"/>
    </row>
    <row r="1263" spans="2:70" ht="0.75" customHeight="1">
      <c r="B1263" s="254"/>
      <c r="C1263" s="272"/>
      <c r="D1263" s="272"/>
      <c r="E1263" s="272"/>
      <c r="F1263" s="272"/>
      <c r="G1263" s="272"/>
      <c r="H1263" s="295"/>
      <c r="I1263" s="295"/>
      <c r="J1263" s="295"/>
      <c r="K1263" s="295"/>
      <c r="L1263" s="295"/>
      <c r="M1263" s="241"/>
      <c r="N1263" s="295"/>
      <c r="O1263" s="295"/>
      <c r="P1263" s="295"/>
      <c r="Q1263" s="295"/>
      <c r="R1263" s="295"/>
      <c r="S1263" s="295"/>
      <c r="T1263" s="295"/>
      <c r="U1263" s="295"/>
      <c r="V1263" s="295"/>
      <c r="W1263" s="295"/>
      <c r="X1263" s="241"/>
      <c r="Y1263" s="241"/>
      <c r="Z1263" s="295"/>
      <c r="AA1263" s="295"/>
      <c r="AB1263" s="295"/>
      <c r="AC1263" s="295"/>
      <c r="AD1263" s="295"/>
      <c r="AE1263" s="295"/>
      <c r="AF1263" s="241"/>
      <c r="AG1263" s="241"/>
      <c r="AH1263" s="241"/>
      <c r="AI1263" s="272"/>
      <c r="AJ1263" s="272"/>
      <c r="AK1263" s="272"/>
      <c r="AL1263" s="272"/>
      <c r="AM1263" s="272"/>
      <c r="AN1263" s="241"/>
      <c r="AO1263" s="295"/>
      <c r="AP1263" s="295"/>
      <c r="AQ1263" s="295"/>
      <c r="AR1263" s="295"/>
      <c r="AS1263" s="295"/>
      <c r="AT1263" s="295"/>
      <c r="AU1263" s="241"/>
      <c r="AV1263" s="295"/>
      <c r="AW1263" s="295"/>
      <c r="AX1263" s="295"/>
      <c r="AY1263" s="295"/>
      <c r="AZ1263" s="295"/>
      <c r="BA1263" s="241"/>
      <c r="BB1263" s="300"/>
      <c r="BC1263" s="241"/>
      <c r="BD1263" s="241"/>
      <c r="BE1263" s="241"/>
      <c r="BF1263" s="241"/>
      <c r="BG1263" s="241"/>
      <c r="BH1263" s="241"/>
      <c r="BI1263" s="241"/>
      <c r="BJ1263" s="241"/>
      <c r="BK1263" s="241"/>
      <c r="BL1263" s="241"/>
      <c r="BM1263" s="241"/>
      <c r="BN1263" s="241"/>
      <c r="BO1263" s="241"/>
      <c r="BP1263" s="241"/>
      <c r="BQ1263" s="241"/>
      <c r="BR1263" s="241"/>
    </row>
    <row r="1264" spans="2:70" ht="10.5" customHeight="1">
      <c r="B1264" s="254"/>
      <c r="C1264" s="272"/>
      <c r="D1264" s="272"/>
      <c r="E1264" s="272"/>
      <c r="F1264" s="272"/>
      <c r="G1264" s="272"/>
      <c r="H1264" s="295"/>
      <c r="I1264" s="295"/>
      <c r="J1264" s="295"/>
      <c r="K1264" s="295"/>
      <c r="L1264" s="295"/>
      <c r="M1264" s="241"/>
      <c r="N1264" s="295"/>
      <c r="O1264" s="295"/>
      <c r="P1264" s="295"/>
      <c r="Q1264" s="295"/>
      <c r="R1264" s="295"/>
      <c r="S1264" s="295"/>
      <c r="T1264" s="295"/>
      <c r="U1264" s="295"/>
      <c r="V1264" s="295"/>
      <c r="W1264" s="295"/>
      <c r="X1264" s="241"/>
      <c r="Y1264" s="241"/>
      <c r="Z1264" s="295"/>
      <c r="AA1264" s="295"/>
      <c r="AB1264" s="295"/>
      <c r="AC1264" s="295"/>
      <c r="AD1264" s="295"/>
      <c r="AE1264" s="295"/>
      <c r="AF1264" s="241"/>
      <c r="AG1264" s="241"/>
      <c r="AH1264" s="241"/>
      <c r="AI1264" s="272"/>
      <c r="AJ1264" s="272"/>
      <c r="AK1264" s="272"/>
      <c r="AL1264" s="272"/>
      <c r="AM1264" s="272"/>
      <c r="AN1264" s="241"/>
      <c r="AO1264" s="295"/>
      <c r="AP1264" s="295"/>
      <c r="AQ1264" s="295"/>
      <c r="AR1264" s="295"/>
      <c r="AS1264" s="295"/>
      <c r="AT1264" s="295"/>
      <c r="AU1264" s="241"/>
      <c r="AV1264" s="295"/>
      <c r="AW1264" s="295"/>
      <c r="AX1264" s="295"/>
      <c r="AY1264" s="295"/>
      <c r="AZ1264" s="295"/>
      <c r="BA1264" s="241"/>
      <c r="BB1264" s="257"/>
      <c r="BC1264" s="241"/>
      <c r="BD1264" s="241"/>
      <c r="BE1264" s="241"/>
      <c r="BF1264" s="241"/>
      <c r="BG1264" s="241"/>
      <c r="BH1264" s="241"/>
      <c r="BI1264" s="241"/>
      <c r="BJ1264" s="241"/>
      <c r="BK1264" s="241"/>
      <c r="BL1264" s="241"/>
      <c r="BM1264" s="241"/>
      <c r="BN1264" s="241"/>
      <c r="BO1264" s="241"/>
      <c r="BP1264" s="241"/>
      <c r="BQ1264" s="241"/>
      <c r="BR1264" s="241"/>
    </row>
    <row r="1265" spans="2:70" ht="7.5" customHeight="1">
      <c r="B1265" s="254"/>
      <c r="C1265" s="241"/>
      <c r="D1265" s="241"/>
      <c r="E1265" s="241"/>
      <c r="F1265" s="241"/>
      <c r="G1265" s="241"/>
      <c r="H1265" s="241"/>
      <c r="I1265" s="241"/>
      <c r="J1265" s="241"/>
      <c r="K1265" s="241"/>
      <c r="L1265" s="241"/>
      <c r="M1265" s="241"/>
      <c r="N1265" s="241"/>
      <c r="O1265" s="241"/>
      <c r="P1265" s="241"/>
      <c r="Q1265" s="241"/>
      <c r="R1265" s="241"/>
      <c r="S1265" s="241"/>
      <c r="T1265" s="241"/>
      <c r="U1265" s="241"/>
      <c r="V1265" s="241"/>
      <c r="W1265" s="241"/>
      <c r="X1265" s="241"/>
      <c r="Y1265" s="241"/>
      <c r="Z1265" s="241"/>
      <c r="AA1265" s="241"/>
      <c r="AB1265" s="241"/>
      <c r="AC1265" s="241"/>
      <c r="AD1265" s="241"/>
      <c r="AE1265" s="241"/>
      <c r="AF1265" s="241"/>
      <c r="AG1265" s="241"/>
      <c r="AH1265" s="241"/>
      <c r="AI1265" s="241"/>
      <c r="AJ1265" s="241"/>
      <c r="AK1265" s="241"/>
      <c r="AL1265" s="241"/>
      <c r="AM1265" s="241"/>
      <c r="AN1265" s="241"/>
      <c r="AO1265" s="241"/>
      <c r="AP1265" s="241"/>
      <c r="AQ1265" s="241"/>
      <c r="AR1265" s="241"/>
      <c r="AS1265" s="241"/>
      <c r="AT1265" s="241"/>
      <c r="AU1265" s="241"/>
      <c r="AV1265" s="241"/>
      <c r="AW1265" s="241"/>
      <c r="AX1265" s="241"/>
      <c r="AY1265" s="241"/>
      <c r="AZ1265" s="241"/>
      <c r="BA1265" s="241"/>
      <c r="BB1265" s="241"/>
      <c r="BC1265" s="241"/>
      <c r="BD1265" s="241"/>
      <c r="BE1265" s="241"/>
      <c r="BF1265" s="241"/>
      <c r="BG1265" s="241"/>
      <c r="BH1265" s="241"/>
      <c r="BI1265" s="241"/>
      <c r="BJ1265" s="241"/>
      <c r="BK1265" s="241"/>
      <c r="BL1265" s="241"/>
      <c r="BM1265" s="241"/>
      <c r="BN1265" s="241"/>
      <c r="BO1265" s="241"/>
      <c r="BP1265" s="241"/>
      <c r="BQ1265" s="241"/>
      <c r="BR1265" s="241"/>
    </row>
    <row r="1266" spans="2:70" ht="0.75" customHeight="1">
      <c r="B1266" s="254"/>
      <c r="C1266" s="272"/>
      <c r="D1266" s="272"/>
      <c r="E1266" s="272"/>
      <c r="F1266" s="272"/>
      <c r="G1266" s="272"/>
      <c r="H1266" s="295"/>
      <c r="I1266" s="295"/>
      <c r="J1266" s="295"/>
      <c r="K1266" s="295"/>
      <c r="L1266" s="295"/>
      <c r="M1266" s="241"/>
      <c r="N1266" s="295"/>
      <c r="O1266" s="295"/>
      <c r="P1266" s="295"/>
      <c r="Q1266" s="295"/>
      <c r="R1266" s="295"/>
      <c r="S1266" s="295"/>
      <c r="T1266" s="295"/>
      <c r="U1266" s="295"/>
      <c r="V1266" s="295"/>
      <c r="W1266" s="295"/>
      <c r="X1266" s="241"/>
      <c r="Y1266" s="241"/>
      <c r="Z1266" s="295"/>
      <c r="AA1266" s="295"/>
      <c r="AB1266" s="295"/>
      <c r="AC1266" s="295"/>
      <c r="AD1266" s="295"/>
      <c r="AE1266" s="295"/>
      <c r="AF1266" s="241"/>
      <c r="AG1266" s="241"/>
      <c r="AH1266" s="241"/>
      <c r="AI1266" s="272"/>
      <c r="AJ1266" s="272"/>
      <c r="AK1266" s="272"/>
      <c r="AL1266" s="272"/>
      <c r="AM1266" s="272"/>
      <c r="AN1266" s="241"/>
      <c r="AO1266" s="295"/>
      <c r="AP1266" s="295"/>
      <c r="AQ1266" s="295"/>
      <c r="AR1266" s="295"/>
      <c r="AS1266" s="295"/>
      <c r="AT1266" s="295"/>
      <c r="AU1266" s="241"/>
      <c r="AV1266" s="295"/>
      <c r="AW1266" s="295"/>
      <c r="AX1266" s="295"/>
      <c r="AY1266" s="295"/>
      <c r="AZ1266" s="295"/>
      <c r="BA1266" s="241"/>
      <c r="BB1266" s="300"/>
      <c r="BC1266" s="241"/>
      <c r="BD1266" s="241"/>
      <c r="BE1266" s="296"/>
      <c r="BF1266" s="296"/>
      <c r="BG1266" s="296"/>
      <c r="BH1266" s="296"/>
      <c r="BI1266" s="296"/>
      <c r="BJ1266" s="296"/>
      <c r="BK1266" s="296"/>
      <c r="BL1266" s="296"/>
      <c r="BM1266" s="296"/>
      <c r="BN1266" s="296"/>
      <c r="BO1266" s="296"/>
      <c r="BP1266" s="296"/>
      <c r="BQ1266" s="241"/>
      <c r="BR1266" s="241"/>
    </row>
    <row r="1267" spans="2:70">
      <c r="B1267" s="254"/>
      <c r="C1267" s="272"/>
      <c r="D1267" s="272"/>
      <c r="E1267" s="272"/>
      <c r="F1267" s="272"/>
      <c r="G1267" s="272"/>
      <c r="H1267" s="295"/>
      <c r="I1267" s="295"/>
      <c r="J1267" s="295"/>
      <c r="K1267" s="295"/>
      <c r="L1267" s="295"/>
      <c r="M1267" s="241"/>
      <c r="N1267" s="295"/>
      <c r="O1267" s="295"/>
      <c r="P1267" s="295"/>
      <c r="Q1267" s="295"/>
      <c r="R1267" s="295"/>
      <c r="S1267" s="295"/>
      <c r="T1267" s="295"/>
      <c r="U1267" s="295"/>
      <c r="V1267" s="295"/>
      <c r="W1267" s="295"/>
      <c r="X1267" s="241"/>
      <c r="Y1267" s="241"/>
      <c r="Z1267" s="295"/>
      <c r="AA1267" s="295"/>
      <c r="AB1267" s="295"/>
      <c r="AC1267" s="295"/>
      <c r="AD1267" s="295"/>
      <c r="AE1267" s="295"/>
      <c r="AF1267" s="241"/>
      <c r="AG1267" s="241"/>
      <c r="AH1267" s="241"/>
      <c r="AI1267" s="272"/>
      <c r="AJ1267" s="272"/>
      <c r="AK1267" s="272"/>
      <c r="AL1267" s="272"/>
      <c r="AM1267" s="272"/>
      <c r="AN1267" s="241"/>
      <c r="AO1267" s="295"/>
      <c r="AP1267" s="295"/>
      <c r="AQ1267" s="295"/>
      <c r="AR1267" s="295"/>
      <c r="AS1267" s="295"/>
      <c r="AT1267" s="295"/>
      <c r="AU1267" s="241"/>
      <c r="AV1267" s="295"/>
      <c r="AW1267" s="295"/>
      <c r="AX1267" s="295"/>
      <c r="AY1267" s="295"/>
      <c r="AZ1267" s="295"/>
      <c r="BA1267" s="241"/>
      <c r="BB1267" s="300"/>
      <c r="BC1267" s="241"/>
      <c r="BD1267" s="241"/>
      <c r="BE1267" s="296"/>
      <c r="BF1267" s="296"/>
      <c r="BG1267" s="296"/>
      <c r="BH1267" s="296"/>
      <c r="BI1267" s="296"/>
      <c r="BJ1267" s="296"/>
      <c r="BK1267" s="296"/>
      <c r="BL1267" s="296"/>
      <c r="BM1267" s="296"/>
      <c r="BN1267" s="296"/>
      <c r="BO1267" s="296"/>
      <c r="BP1267" s="296"/>
      <c r="BQ1267" s="241"/>
      <c r="BR1267" s="241"/>
    </row>
    <row r="1268" spans="2:70" ht="5.25" customHeight="1">
      <c r="B1268" s="254"/>
      <c r="C1268" s="272"/>
      <c r="D1268" s="272"/>
      <c r="E1268" s="272"/>
      <c r="F1268" s="272"/>
      <c r="G1268" s="272"/>
      <c r="H1268" s="295"/>
      <c r="I1268" s="295"/>
      <c r="J1268" s="295"/>
      <c r="K1268" s="295"/>
      <c r="L1268" s="295"/>
      <c r="M1268" s="241"/>
      <c r="N1268" s="295"/>
      <c r="O1268" s="295"/>
      <c r="P1268" s="295"/>
      <c r="Q1268" s="295"/>
      <c r="R1268" s="295"/>
      <c r="S1268" s="295"/>
      <c r="T1268" s="295"/>
      <c r="U1268" s="295"/>
      <c r="V1268" s="295"/>
      <c r="W1268" s="295"/>
      <c r="X1268" s="241"/>
      <c r="Y1268" s="241"/>
      <c r="Z1268" s="295"/>
      <c r="AA1268" s="295"/>
      <c r="AB1268" s="295"/>
      <c r="AC1268" s="295"/>
      <c r="AD1268" s="295"/>
      <c r="AE1268" s="295"/>
      <c r="AF1268" s="241"/>
      <c r="AG1268" s="241"/>
      <c r="AH1268" s="241"/>
      <c r="AI1268" s="272"/>
      <c r="AJ1268" s="272"/>
      <c r="AK1268" s="272"/>
      <c r="AL1268" s="272"/>
      <c r="AM1268" s="272"/>
      <c r="AN1268" s="272"/>
      <c r="AO1268" s="295"/>
      <c r="AP1268" s="295"/>
      <c r="AQ1268" s="295"/>
      <c r="AR1268" s="295"/>
      <c r="AS1268" s="295"/>
      <c r="AT1268" s="295"/>
      <c r="AU1268" s="241"/>
      <c r="AV1268" s="295"/>
      <c r="AW1268" s="295"/>
      <c r="AX1268" s="295"/>
      <c r="AY1268" s="295"/>
      <c r="AZ1268" s="295"/>
      <c r="BA1268" s="241"/>
      <c r="BB1268" s="300"/>
      <c r="BC1268" s="241"/>
      <c r="BD1268" s="241"/>
      <c r="BE1268" s="241"/>
      <c r="BF1268" s="241"/>
      <c r="BG1268" s="241"/>
      <c r="BH1268" s="241"/>
      <c r="BI1268" s="241"/>
      <c r="BJ1268" s="297"/>
      <c r="BK1268" s="297"/>
      <c r="BL1268" s="297"/>
      <c r="BM1268" s="297"/>
      <c r="BN1268" s="297"/>
      <c r="BO1268" s="297"/>
      <c r="BP1268" s="297"/>
      <c r="BQ1268" s="241"/>
      <c r="BR1268" s="241"/>
    </row>
    <row r="1269" spans="2:70" ht="5.25" customHeight="1">
      <c r="B1269" s="254"/>
      <c r="C1269" s="272"/>
      <c r="D1269" s="272"/>
      <c r="E1269" s="272"/>
      <c r="F1269" s="272"/>
      <c r="G1269" s="272"/>
      <c r="H1269" s="295"/>
      <c r="I1269" s="295"/>
      <c r="J1269" s="295"/>
      <c r="K1269" s="295"/>
      <c r="L1269" s="295"/>
      <c r="M1269" s="241"/>
      <c r="N1269" s="295"/>
      <c r="O1269" s="295"/>
      <c r="P1269" s="295"/>
      <c r="Q1269" s="295"/>
      <c r="R1269" s="295"/>
      <c r="S1269" s="295"/>
      <c r="T1269" s="295"/>
      <c r="U1269" s="295"/>
      <c r="V1269" s="295"/>
      <c r="W1269" s="295"/>
      <c r="X1269" s="241"/>
      <c r="Y1269" s="241"/>
      <c r="Z1269" s="295"/>
      <c r="AA1269" s="295"/>
      <c r="AB1269" s="295"/>
      <c r="AC1269" s="295"/>
      <c r="AD1269" s="295"/>
      <c r="AE1269" s="295"/>
      <c r="AF1269" s="241"/>
      <c r="AG1269" s="241"/>
      <c r="AH1269" s="241"/>
      <c r="AI1269" s="272"/>
      <c r="AJ1269" s="272"/>
      <c r="AK1269" s="272"/>
      <c r="AL1269" s="272"/>
      <c r="AM1269" s="272"/>
      <c r="AN1269" s="272"/>
      <c r="AO1269" s="295"/>
      <c r="AP1269" s="295"/>
      <c r="AQ1269" s="295"/>
      <c r="AR1269" s="295"/>
      <c r="AS1269" s="295"/>
      <c r="AT1269" s="295"/>
      <c r="AU1269" s="241"/>
      <c r="AV1269" s="295"/>
      <c r="AW1269" s="295"/>
      <c r="AX1269" s="295"/>
      <c r="AY1269" s="295"/>
      <c r="AZ1269" s="295"/>
      <c r="BA1269" s="241"/>
      <c r="BB1269" s="300"/>
      <c r="BC1269" s="241"/>
      <c r="BD1269" s="241"/>
      <c r="BE1269" s="241"/>
      <c r="BF1269" s="241"/>
      <c r="BG1269" s="241"/>
      <c r="BH1269" s="241"/>
      <c r="BI1269" s="241"/>
      <c r="BJ1269" s="297"/>
      <c r="BK1269" s="297"/>
      <c r="BL1269" s="297"/>
      <c r="BM1269" s="297"/>
      <c r="BN1269" s="297"/>
      <c r="BO1269" s="297"/>
      <c r="BP1269" s="297"/>
      <c r="BQ1269" s="241"/>
      <c r="BR1269" s="241"/>
    </row>
    <row r="1270" spans="2:70" ht="15" customHeight="1">
      <c r="B1270" s="254"/>
      <c r="C1270" s="272"/>
      <c r="D1270" s="272"/>
      <c r="E1270" s="272"/>
      <c r="F1270" s="272"/>
      <c r="G1270" s="272"/>
      <c r="H1270" s="295"/>
      <c r="I1270" s="295"/>
      <c r="J1270" s="295"/>
      <c r="K1270" s="295"/>
      <c r="L1270" s="295"/>
      <c r="M1270" s="241"/>
      <c r="N1270" s="295"/>
      <c r="O1270" s="295"/>
      <c r="P1270" s="295"/>
      <c r="Q1270" s="295"/>
      <c r="R1270" s="295"/>
      <c r="S1270" s="295"/>
      <c r="T1270" s="295"/>
      <c r="U1270" s="295"/>
      <c r="V1270" s="295"/>
      <c r="W1270" s="295"/>
      <c r="X1270" s="241"/>
      <c r="Y1270" s="241"/>
      <c r="Z1270" s="295"/>
      <c r="AA1270" s="295"/>
      <c r="AB1270" s="295"/>
      <c r="AC1270" s="295"/>
      <c r="AD1270" s="295"/>
      <c r="AE1270" s="295"/>
      <c r="AF1270" s="241"/>
      <c r="AG1270" s="241"/>
      <c r="AH1270" s="241"/>
      <c r="AI1270" s="272"/>
      <c r="AJ1270" s="272"/>
      <c r="AK1270" s="272"/>
      <c r="AL1270" s="272"/>
      <c r="AM1270" s="272"/>
      <c r="AN1270" s="241"/>
      <c r="AO1270" s="295"/>
      <c r="AP1270" s="295"/>
      <c r="AQ1270" s="295"/>
      <c r="AR1270" s="295"/>
      <c r="AS1270" s="295"/>
      <c r="AT1270" s="295"/>
      <c r="AU1270" s="241"/>
      <c r="AV1270" s="295"/>
      <c r="AW1270" s="295"/>
      <c r="AX1270" s="295"/>
      <c r="AY1270" s="295"/>
      <c r="AZ1270" s="295"/>
      <c r="BA1270" s="241"/>
      <c r="BB1270" s="257"/>
      <c r="BC1270" s="241"/>
      <c r="BD1270" s="241"/>
      <c r="BE1270" s="241"/>
      <c r="BF1270" s="241"/>
      <c r="BG1270" s="241"/>
      <c r="BH1270" s="241"/>
      <c r="BI1270" s="241"/>
      <c r="BJ1270" s="241"/>
      <c r="BK1270" s="241"/>
      <c r="BL1270" s="241"/>
      <c r="BM1270" s="241"/>
      <c r="BN1270" s="241"/>
      <c r="BO1270" s="241"/>
      <c r="BP1270" s="241"/>
      <c r="BQ1270" s="241"/>
      <c r="BR1270" s="241"/>
    </row>
    <row r="1271" spans="2:70" ht="0.75" customHeight="1">
      <c r="B1271" s="254"/>
      <c r="C1271" s="272"/>
      <c r="D1271" s="272"/>
      <c r="E1271" s="272"/>
      <c r="F1271" s="272"/>
      <c r="G1271" s="272"/>
      <c r="H1271" s="295"/>
      <c r="I1271" s="295"/>
      <c r="J1271" s="295"/>
      <c r="K1271" s="295"/>
      <c r="L1271" s="295"/>
      <c r="M1271" s="241"/>
      <c r="N1271" s="241"/>
      <c r="O1271" s="241"/>
      <c r="P1271" s="295"/>
      <c r="Q1271" s="295"/>
      <c r="R1271" s="295"/>
      <c r="S1271" s="295"/>
      <c r="T1271" s="241"/>
      <c r="U1271" s="295"/>
      <c r="V1271" s="295"/>
      <c r="W1271" s="295"/>
      <c r="X1271" s="241"/>
      <c r="Y1271" s="241"/>
      <c r="Z1271" s="295"/>
      <c r="AA1271" s="295"/>
      <c r="AB1271" s="295"/>
      <c r="AC1271" s="295"/>
      <c r="AD1271" s="295"/>
      <c r="AE1271" s="295"/>
      <c r="AF1271" s="241"/>
      <c r="AG1271" s="241"/>
      <c r="AH1271" s="241"/>
      <c r="AI1271" s="272"/>
      <c r="AJ1271" s="272"/>
      <c r="AK1271" s="272"/>
      <c r="AL1271" s="272"/>
      <c r="AM1271" s="272"/>
      <c r="AN1271" s="241"/>
      <c r="AO1271" s="295"/>
      <c r="AP1271" s="295"/>
      <c r="AQ1271" s="295"/>
      <c r="AR1271" s="295"/>
      <c r="AS1271" s="295"/>
      <c r="AT1271" s="295"/>
      <c r="AU1271" s="241"/>
      <c r="AV1271" s="295"/>
      <c r="AW1271" s="295"/>
      <c r="AX1271" s="295"/>
      <c r="AY1271" s="295"/>
      <c r="AZ1271" s="295"/>
      <c r="BA1271" s="241"/>
      <c r="BB1271" s="300"/>
      <c r="BC1271" s="241"/>
      <c r="BD1271" s="241"/>
      <c r="BE1271" s="294"/>
      <c r="BF1271" s="241"/>
      <c r="BG1271" s="241"/>
      <c r="BH1271" s="295"/>
      <c r="BI1271" s="295"/>
      <c r="BJ1271" s="295"/>
      <c r="BK1271" s="295"/>
      <c r="BL1271" s="295"/>
      <c r="BM1271" s="241"/>
      <c r="BN1271" s="295"/>
      <c r="BO1271" s="295"/>
      <c r="BP1271" s="295"/>
      <c r="BQ1271" s="241"/>
      <c r="BR1271" s="241"/>
    </row>
    <row r="1272" spans="2:70" ht="8.25" customHeight="1">
      <c r="B1272" s="254"/>
      <c r="C1272" s="272"/>
      <c r="D1272" s="272"/>
      <c r="E1272" s="272"/>
      <c r="F1272" s="272"/>
      <c r="G1272" s="272"/>
      <c r="H1272" s="295"/>
      <c r="I1272" s="295"/>
      <c r="J1272" s="295"/>
      <c r="K1272" s="295"/>
      <c r="L1272" s="295"/>
      <c r="M1272" s="241"/>
      <c r="N1272" s="241"/>
      <c r="O1272" s="241"/>
      <c r="P1272" s="295"/>
      <c r="Q1272" s="295"/>
      <c r="R1272" s="295"/>
      <c r="S1272" s="295"/>
      <c r="T1272" s="241"/>
      <c r="U1272" s="295"/>
      <c r="V1272" s="295"/>
      <c r="W1272" s="295"/>
      <c r="X1272" s="241"/>
      <c r="Y1272" s="241"/>
      <c r="Z1272" s="295"/>
      <c r="AA1272" s="295"/>
      <c r="AB1272" s="295"/>
      <c r="AC1272" s="295"/>
      <c r="AD1272" s="295"/>
      <c r="AE1272" s="295"/>
      <c r="AF1272" s="241"/>
      <c r="AG1272" s="241"/>
      <c r="AH1272" s="241"/>
      <c r="AI1272" s="272"/>
      <c r="AJ1272" s="272"/>
      <c r="AK1272" s="272"/>
      <c r="AL1272" s="272"/>
      <c r="AM1272" s="272"/>
      <c r="AN1272" s="241"/>
      <c r="AO1272" s="295"/>
      <c r="AP1272" s="295"/>
      <c r="AQ1272" s="295"/>
      <c r="AR1272" s="295"/>
      <c r="AS1272" s="295"/>
      <c r="AT1272" s="295"/>
      <c r="AU1272" s="241"/>
      <c r="AV1272" s="295"/>
      <c r="AW1272" s="295"/>
      <c r="AX1272" s="295"/>
      <c r="AY1272" s="295"/>
      <c r="AZ1272" s="295"/>
      <c r="BA1272" s="241"/>
      <c r="BB1272" s="300"/>
      <c r="BC1272" s="241"/>
      <c r="BD1272" s="241"/>
      <c r="BE1272" s="294"/>
      <c r="BF1272" s="241"/>
      <c r="BG1272" s="241"/>
      <c r="BH1272" s="295"/>
      <c r="BI1272" s="295"/>
      <c r="BJ1272" s="295"/>
      <c r="BK1272" s="295"/>
      <c r="BL1272" s="295"/>
      <c r="BM1272" s="241"/>
      <c r="BN1272" s="295"/>
      <c r="BO1272" s="295"/>
      <c r="BP1272" s="295"/>
      <c r="BQ1272" s="241"/>
      <c r="BR1272" s="241"/>
    </row>
    <row r="1273" spans="2:70" ht="0.75" customHeight="1">
      <c r="B1273" s="254"/>
      <c r="C1273" s="272"/>
      <c r="D1273" s="272"/>
      <c r="E1273" s="272"/>
      <c r="F1273" s="272"/>
      <c r="G1273" s="272"/>
      <c r="H1273" s="295"/>
      <c r="I1273" s="295"/>
      <c r="J1273" s="295"/>
      <c r="K1273" s="295"/>
      <c r="L1273" s="295"/>
      <c r="M1273" s="241"/>
      <c r="N1273" s="241"/>
      <c r="O1273" s="241"/>
      <c r="P1273" s="295"/>
      <c r="Q1273" s="295"/>
      <c r="R1273" s="295"/>
      <c r="S1273" s="295"/>
      <c r="T1273" s="241"/>
      <c r="U1273" s="295"/>
      <c r="V1273" s="295"/>
      <c r="W1273" s="295"/>
      <c r="X1273" s="241"/>
      <c r="Y1273" s="241"/>
      <c r="Z1273" s="295"/>
      <c r="AA1273" s="295"/>
      <c r="AB1273" s="295"/>
      <c r="AC1273" s="295"/>
      <c r="AD1273" s="295"/>
      <c r="AE1273" s="295"/>
      <c r="AF1273" s="241"/>
      <c r="AG1273" s="241"/>
      <c r="AH1273" s="241"/>
      <c r="AI1273" s="272"/>
      <c r="AJ1273" s="272"/>
      <c r="AK1273" s="272"/>
      <c r="AL1273" s="272"/>
      <c r="AM1273" s="272"/>
      <c r="AN1273" s="241"/>
      <c r="AO1273" s="295"/>
      <c r="AP1273" s="295"/>
      <c r="AQ1273" s="295"/>
      <c r="AR1273" s="295"/>
      <c r="AS1273" s="295"/>
      <c r="AT1273" s="295"/>
      <c r="AU1273" s="241"/>
      <c r="AV1273" s="295"/>
      <c r="AW1273" s="295"/>
      <c r="AX1273" s="295"/>
      <c r="AY1273" s="295"/>
      <c r="AZ1273" s="295"/>
      <c r="BA1273" s="241"/>
      <c r="BB1273" s="300"/>
      <c r="BC1273" s="241"/>
      <c r="BD1273" s="241"/>
      <c r="BE1273" s="294"/>
      <c r="BF1273" s="241"/>
      <c r="BG1273" s="241"/>
      <c r="BH1273" s="295"/>
      <c r="BI1273" s="295"/>
      <c r="BJ1273" s="295"/>
      <c r="BK1273" s="295"/>
      <c r="BL1273" s="295"/>
      <c r="BM1273" s="241"/>
      <c r="BN1273" s="295"/>
      <c r="BO1273" s="295"/>
      <c r="BP1273" s="295"/>
      <c r="BQ1273" s="241"/>
      <c r="BR1273" s="241"/>
    </row>
    <row r="1274" spans="2:70" ht="10.5" customHeight="1">
      <c r="B1274" s="254"/>
      <c r="C1274" s="272"/>
      <c r="D1274" s="272"/>
      <c r="E1274" s="272"/>
      <c r="F1274" s="272"/>
      <c r="G1274" s="272"/>
      <c r="H1274" s="295"/>
      <c r="I1274" s="295"/>
      <c r="J1274" s="295"/>
      <c r="K1274" s="295"/>
      <c r="L1274" s="295"/>
      <c r="M1274" s="241"/>
      <c r="N1274" s="241"/>
      <c r="O1274" s="241"/>
      <c r="P1274" s="295"/>
      <c r="Q1274" s="295"/>
      <c r="R1274" s="295"/>
      <c r="S1274" s="295"/>
      <c r="T1274" s="241"/>
      <c r="U1274" s="295"/>
      <c r="V1274" s="295"/>
      <c r="W1274" s="295"/>
      <c r="X1274" s="241"/>
      <c r="Y1274" s="241"/>
      <c r="Z1274" s="300"/>
      <c r="AA1274" s="300"/>
      <c r="AB1274" s="300"/>
      <c r="AC1274" s="300"/>
      <c r="AD1274" s="295"/>
      <c r="AE1274" s="295"/>
      <c r="AF1274" s="241"/>
      <c r="AG1274" s="241"/>
      <c r="AH1274" s="241"/>
      <c r="AI1274" s="272"/>
      <c r="AJ1274" s="272"/>
      <c r="AK1274" s="272"/>
      <c r="AL1274" s="272"/>
      <c r="AM1274" s="272"/>
      <c r="AN1274" s="241"/>
      <c r="AO1274" s="295"/>
      <c r="AP1274" s="295"/>
      <c r="AQ1274" s="295"/>
      <c r="AR1274" s="295"/>
      <c r="AS1274" s="295"/>
      <c r="AT1274" s="295"/>
      <c r="AU1274" s="241"/>
      <c r="AV1274" s="295"/>
      <c r="AW1274" s="295"/>
      <c r="AX1274" s="295"/>
      <c r="AY1274" s="295"/>
      <c r="AZ1274" s="295"/>
      <c r="BA1274" s="241"/>
      <c r="BB1274" s="257"/>
      <c r="BC1274" s="241"/>
      <c r="BD1274" s="241"/>
      <c r="BE1274" s="255"/>
      <c r="BF1274" s="241"/>
      <c r="BG1274" s="241"/>
      <c r="BH1274" s="295"/>
      <c r="BI1274" s="295"/>
      <c r="BJ1274" s="295"/>
      <c r="BK1274" s="295"/>
      <c r="BL1274" s="295"/>
      <c r="BM1274" s="241"/>
      <c r="BN1274" s="295"/>
      <c r="BO1274" s="295"/>
      <c r="BP1274" s="295"/>
      <c r="BQ1274" s="241"/>
      <c r="BR1274" s="241"/>
    </row>
    <row r="1275" spans="2:70" ht="7.5" customHeight="1">
      <c r="B1275" s="254"/>
      <c r="C1275" s="241"/>
      <c r="D1275" s="241"/>
      <c r="E1275" s="241"/>
      <c r="F1275" s="241"/>
      <c r="G1275" s="241"/>
      <c r="H1275" s="241"/>
      <c r="I1275" s="241"/>
      <c r="J1275" s="241"/>
      <c r="K1275" s="241"/>
      <c r="L1275" s="241"/>
      <c r="M1275" s="241"/>
      <c r="N1275" s="241"/>
      <c r="O1275" s="241"/>
      <c r="P1275" s="241"/>
      <c r="Q1275" s="241"/>
      <c r="R1275" s="241"/>
      <c r="S1275" s="241"/>
      <c r="T1275" s="241"/>
      <c r="U1275" s="241"/>
      <c r="V1275" s="241"/>
      <c r="W1275" s="241"/>
      <c r="X1275" s="241"/>
      <c r="Y1275" s="241"/>
      <c r="Z1275" s="241"/>
      <c r="AA1275" s="241"/>
      <c r="AB1275" s="241"/>
      <c r="AC1275" s="241"/>
      <c r="AD1275" s="241"/>
      <c r="AE1275" s="241"/>
      <c r="AF1275" s="241"/>
      <c r="AG1275" s="241"/>
      <c r="AH1275" s="241"/>
      <c r="AI1275" s="241"/>
      <c r="AJ1275" s="241"/>
      <c r="AK1275" s="241"/>
      <c r="AL1275" s="241"/>
      <c r="AM1275" s="241"/>
      <c r="AN1275" s="241"/>
      <c r="AO1275" s="241"/>
      <c r="AP1275" s="241"/>
      <c r="AQ1275" s="241"/>
      <c r="AR1275" s="241"/>
      <c r="AS1275" s="241"/>
      <c r="AT1275" s="241"/>
      <c r="AU1275" s="241"/>
      <c r="AV1275" s="241"/>
      <c r="AW1275" s="241"/>
      <c r="AX1275" s="241"/>
      <c r="AY1275" s="241"/>
      <c r="AZ1275" s="241"/>
      <c r="BA1275" s="241"/>
      <c r="BB1275" s="241"/>
      <c r="BC1275" s="241"/>
      <c r="BD1275" s="241"/>
      <c r="BE1275" s="241"/>
      <c r="BF1275" s="241"/>
      <c r="BG1275" s="241"/>
      <c r="BH1275" s="241"/>
      <c r="BI1275" s="241"/>
      <c r="BJ1275" s="241"/>
      <c r="BK1275" s="241"/>
      <c r="BL1275" s="241"/>
      <c r="BM1275" s="241"/>
      <c r="BN1275" s="241"/>
      <c r="BO1275" s="241"/>
      <c r="BP1275" s="241"/>
      <c r="BQ1275" s="241"/>
      <c r="BR1275" s="241"/>
    </row>
    <row r="1276" spans="2:70" ht="0.75" customHeight="1">
      <c r="B1276" s="254"/>
      <c r="C1276" s="272"/>
      <c r="D1276" s="272"/>
      <c r="E1276" s="272"/>
      <c r="F1276" s="272"/>
      <c r="G1276" s="272"/>
      <c r="H1276" s="300"/>
      <c r="I1276" s="300"/>
      <c r="J1276" s="300"/>
      <c r="K1276" s="300"/>
      <c r="L1276" s="300"/>
      <c r="M1276" s="241"/>
      <c r="N1276" s="300"/>
      <c r="O1276" s="300"/>
      <c r="P1276" s="300"/>
      <c r="Q1276" s="300"/>
      <c r="R1276" s="300"/>
      <c r="S1276" s="300"/>
      <c r="T1276" s="300"/>
      <c r="U1276" s="300"/>
      <c r="V1276" s="300"/>
      <c r="W1276" s="300"/>
      <c r="X1276" s="241"/>
      <c r="Y1276" s="241"/>
      <c r="Z1276" s="300"/>
      <c r="AA1276" s="300"/>
      <c r="AB1276" s="300"/>
      <c r="AC1276" s="300"/>
      <c r="AD1276" s="300"/>
      <c r="AE1276" s="300"/>
      <c r="AF1276" s="241"/>
      <c r="AG1276" s="241"/>
      <c r="AH1276" s="241"/>
      <c r="AI1276" s="272"/>
      <c r="AJ1276" s="272"/>
      <c r="AK1276" s="272"/>
      <c r="AL1276" s="272"/>
      <c r="AM1276" s="272"/>
      <c r="AN1276" s="241"/>
      <c r="AO1276" s="300"/>
      <c r="AP1276" s="300"/>
      <c r="AQ1276" s="300"/>
      <c r="AR1276" s="300"/>
      <c r="AS1276" s="300"/>
      <c r="AT1276" s="300"/>
      <c r="AU1276" s="241"/>
      <c r="AV1276" s="300"/>
      <c r="AW1276" s="300"/>
      <c r="AX1276" s="300"/>
      <c r="AY1276" s="300"/>
      <c r="AZ1276" s="300"/>
      <c r="BA1276" s="241"/>
      <c r="BB1276" s="300"/>
      <c r="BC1276" s="241"/>
      <c r="BD1276" s="241"/>
      <c r="BE1276" s="294"/>
      <c r="BF1276" s="241"/>
      <c r="BG1276" s="241"/>
      <c r="BH1276" s="295"/>
      <c r="BI1276" s="295"/>
      <c r="BJ1276" s="295"/>
      <c r="BK1276" s="295"/>
      <c r="BL1276" s="295"/>
      <c r="BM1276" s="241"/>
      <c r="BN1276" s="295"/>
      <c r="BO1276" s="295"/>
      <c r="BP1276" s="295"/>
      <c r="BQ1276" s="241"/>
      <c r="BR1276" s="241"/>
    </row>
    <row r="1277" spans="2:70" ht="9" customHeight="1">
      <c r="B1277" s="254"/>
      <c r="C1277" s="272"/>
      <c r="D1277" s="272"/>
      <c r="E1277" s="272"/>
      <c r="F1277" s="272"/>
      <c r="G1277" s="272"/>
      <c r="H1277" s="300"/>
      <c r="I1277" s="300"/>
      <c r="J1277" s="300"/>
      <c r="K1277" s="300"/>
      <c r="L1277" s="300"/>
      <c r="M1277" s="241"/>
      <c r="N1277" s="300"/>
      <c r="O1277" s="300"/>
      <c r="P1277" s="300"/>
      <c r="Q1277" s="300"/>
      <c r="R1277" s="300"/>
      <c r="S1277" s="300"/>
      <c r="T1277" s="300"/>
      <c r="U1277" s="300"/>
      <c r="V1277" s="300"/>
      <c r="W1277" s="300"/>
      <c r="X1277" s="241"/>
      <c r="Y1277" s="241"/>
      <c r="Z1277" s="300"/>
      <c r="AA1277" s="300"/>
      <c r="AB1277" s="300"/>
      <c r="AC1277" s="300"/>
      <c r="AD1277" s="300"/>
      <c r="AE1277" s="300"/>
      <c r="AF1277" s="241"/>
      <c r="AG1277" s="241"/>
      <c r="AH1277" s="241"/>
      <c r="AI1277" s="272"/>
      <c r="AJ1277" s="272"/>
      <c r="AK1277" s="272"/>
      <c r="AL1277" s="272"/>
      <c r="AM1277" s="272"/>
      <c r="AN1277" s="241"/>
      <c r="AO1277" s="300"/>
      <c r="AP1277" s="300"/>
      <c r="AQ1277" s="300"/>
      <c r="AR1277" s="300"/>
      <c r="AS1277" s="300"/>
      <c r="AT1277" s="300"/>
      <c r="AU1277" s="241"/>
      <c r="AV1277" s="300"/>
      <c r="AW1277" s="300"/>
      <c r="AX1277" s="300"/>
      <c r="AY1277" s="300"/>
      <c r="AZ1277" s="300"/>
      <c r="BA1277" s="241"/>
      <c r="BB1277" s="300"/>
      <c r="BC1277" s="241"/>
      <c r="BD1277" s="241"/>
      <c r="BE1277" s="294"/>
      <c r="BF1277" s="241"/>
      <c r="BG1277" s="241"/>
      <c r="BH1277" s="295"/>
      <c r="BI1277" s="295"/>
      <c r="BJ1277" s="295"/>
      <c r="BK1277" s="295"/>
      <c r="BL1277" s="295"/>
      <c r="BM1277" s="241"/>
      <c r="BN1277" s="295"/>
      <c r="BO1277" s="295"/>
      <c r="BP1277" s="295"/>
      <c r="BQ1277" s="241"/>
      <c r="BR1277" s="241"/>
    </row>
    <row r="1278" spans="2:70" ht="0.75" customHeight="1">
      <c r="B1278" s="254"/>
      <c r="C1278" s="272"/>
      <c r="D1278" s="272"/>
      <c r="E1278" s="272"/>
      <c r="F1278" s="272"/>
      <c r="G1278" s="272"/>
      <c r="H1278" s="300"/>
      <c r="I1278" s="300"/>
      <c r="J1278" s="300"/>
      <c r="K1278" s="300"/>
      <c r="L1278" s="300"/>
      <c r="M1278" s="241"/>
      <c r="N1278" s="300"/>
      <c r="O1278" s="300"/>
      <c r="P1278" s="300"/>
      <c r="Q1278" s="300"/>
      <c r="R1278" s="300"/>
      <c r="S1278" s="300"/>
      <c r="T1278" s="300"/>
      <c r="U1278" s="300"/>
      <c r="V1278" s="300"/>
      <c r="W1278" s="300"/>
      <c r="X1278" s="241"/>
      <c r="Y1278" s="241"/>
      <c r="Z1278" s="300"/>
      <c r="AA1278" s="300"/>
      <c r="AB1278" s="300"/>
      <c r="AC1278" s="300"/>
      <c r="AD1278" s="300"/>
      <c r="AE1278" s="300"/>
      <c r="AF1278" s="241"/>
      <c r="AG1278" s="241"/>
      <c r="AH1278" s="241"/>
      <c r="AI1278" s="272"/>
      <c r="AJ1278" s="272"/>
      <c r="AK1278" s="272"/>
      <c r="AL1278" s="272"/>
      <c r="AM1278" s="272"/>
      <c r="AN1278" s="241"/>
      <c r="AO1278" s="300"/>
      <c r="AP1278" s="300"/>
      <c r="AQ1278" s="300"/>
      <c r="AR1278" s="300"/>
      <c r="AS1278" s="300"/>
      <c r="AT1278" s="300"/>
      <c r="AU1278" s="241"/>
      <c r="AV1278" s="300"/>
      <c r="AW1278" s="300"/>
      <c r="AX1278" s="300"/>
      <c r="AY1278" s="300"/>
      <c r="AZ1278" s="300"/>
      <c r="BA1278" s="241"/>
      <c r="BB1278" s="300"/>
      <c r="BC1278" s="241"/>
      <c r="BD1278" s="241"/>
      <c r="BE1278" s="294"/>
      <c r="BF1278" s="241"/>
      <c r="BG1278" s="241"/>
      <c r="BH1278" s="295"/>
      <c r="BI1278" s="295"/>
      <c r="BJ1278" s="295"/>
      <c r="BK1278" s="295"/>
      <c r="BL1278" s="295"/>
      <c r="BM1278" s="241"/>
      <c r="BN1278" s="295"/>
      <c r="BO1278" s="295"/>
      <c r="BP1278" s="295"/>
      <c r="BQ1278" s="241"/>
      <c r="BR1278" s="241"/>
    </row>
    <row r="1279" spans="2:70" ht="10.5" customHeight="1">
      <c r="B1279" s="254"/>
      <c r="C1279" s="272"/>
      <c r="D1279" s="272"/>
      <c r="E1279" s="272"/>
      <c r="F1279" s="272"/>
      <c r="G1279" s="272"/>
      <c r="H1279" s="295"/>
      <c r="I1279" s="295"/>
      <c r="J1279" s="295"/>
      <c r="K1279" s="295"/>
      <c r="L1279" s="295"/>
      <c r="M1279" s="241"/>
      <c r="N1279" s="241"/>
      <c r="O1279" s="241"/>
      <c r="P1279" s="295"/>
      <c r="Q1279" s="295"/>
      <c r="R1279" s="295"/>
      <c r="S1279" s="295"/>
      <c r="T1279" s="241"/>
      <c r="U1279" s="295"/>
      <c r="V1279" s="295"/>
      <c r="W1279" s="295"/>
      <c r="X1279" s="241"/>
      <c r="Y1279" s="241"/>
      <c r="Z1279" s="295"/>
      <c r="AA1279" s="295"/>
      <c r="AB1279" s="295"/>
      <c r="AC1279" s="295"/>
      <c r="AD1279" s="295"/>
      <c r="AE1279" s="295"/>
      <c r="AF1279" s="241"/>
      <c r="AG1279" s="241"/>
      <c r="AH1279" s="241"/>
      <c r="AI1279" s="272"/>
      <c r="AJ1279" s="272"/>
      <c r="AK1279" s="272"/>
      <c r="AL1279" s="272"/>
      <c r="AM1279" s="272"/>
      <c r="AN1279" s="241"/>
      <c r="AO1279" s="295"/>
      <c r="AP1279" s="295"/>
      <c r="AQ1279" s="295"/>
      <c r="AR1279" s="295"/>
      <c r="AS1279" s="295"/>
      <c r="AT1279" s="295"/>
      <c r="AU1279" s="241"/>
      <c r="AV1279" s="295"/>
      <c r="AW1279" s="295"/>
      <c r="AX1279" s="295"/>
      <c r="AY1279" s="295"/>
      <c r="AZ1279" s="295"/>
      <c r="BA1279" s="241"/>
      <c r="BB1279" s="257"/>
      <c r="BC1279" s="241"/>
      <c r="BD1279" s="241"/>
      <c r="BE1279" s="255"/>
      <c r="BF1279" s="241"/>
      <c r="BG1279" s="241"/>
      <c r="BH1279" s="295"/>
      <c r="BI1279" s="295"/>
      <c r="BJ1279" s="295"/>
      <c r="BK1279" s="295"/>
      <c r="BL1279" s="295"/>
      <c r="BM1279" s="241"/>
      <c r="BN1279" s="295"/>
      <c r="BO1279" s="295"/>
      <c r="BP1279" s="295"/>
      <c r="BQ1279" s="241"/>
      <c r="BR1279" s="241"/>
    </row>
    <row r="1280" spans="2:70" ht="9" customHeight="1">
      <c r="B1280" s="254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41"/>
      <c r="M1280" s="241"/>
      <c r="N1280" s="241"/>
      <c r="O1280" s="241"/>
      <c r="P1280" s="241"/>
      <c r="Q1280" s="241"/>
      <c r="R1280" s="241"/>
      <c r="S1280" s="241"/>
      <c r="T1280" s="241"/>
      <c r="U1280" s="241"/>
      <c r="V1280" s="241"/>
      <c r="W1280" s="241"/>
      <c r="X1280" s="241"/>
      <c r="Y1280" s="241"/>
      <c r="Z1280" s="241"/>
      <c r="AA1280" s="241"/>
      <c r="AB1280" s="241"/>
      <c r="AC1280" s="241"/>
      <c r="AD1280" s="241"/>
      <c r="AE1280" s="241"/>
      <c r="AF1280" s="241"/>
      <c r="AG1280" s="241"/>
      <c r="AH1280" s="241"/>
      <c r="AI1280" s="241"/>
      <c r="AJ1280" s="241"/>
      <c r="AK1280" s="241"/>
      <c r="AL1280" s="241"/>
      <c r="AM1280" s="241"/>
      <c r="AN1280" s="241"/>
      <c r="AO1280" s="241"/>
      <c r="AP1280" s="241"/>
      <c r="AQ1280" s="241"/>
      <c r="AR1280" s="241"/>
      <c r="AS1280" s="241"/>
      <c r="AT1280" s="241"/>
      <c r="AU1280" s="241"/>
      <c r="AV1280" s="241"/>
      <c r="AW1280" s="241"/>
      <c r="AX1280" s="241"/>
      <c r="AY1280" s="241"/>
      <c r="AZ1280" s="241"/>
      <c r="BA1280" s="241"/>
      <c r="BB1280" s="241"/>
      <c r="BC1280" s="241"/>
      <c r="BD1280" s="241"/>
      <c r="BE1280" s="241"/>
      <c r="BF1280" s="241"/>
      <c r="BG1280" s="241"/>
      <c r="BH1280" s="241"/>
      <c r="BI1280" s="241"/>
      <c r="BJ1280" s="241"/>
      <c r="BK1280" s="241"/>
      <c r="BL1280" s="241"/>
      <c r="BM1280" s="241"/>
      <c r="BN1280" s="241"/>
      <c r="BO1280" s="241"/>
      <c r="BP1280" s="241"/>
      <c r="BQ1280" s="241"/>
      <c r="BR1280" s="241"/>
    </row>
    <row r="1281" spans="2:70" ht="10.5" customHeight="1">
      <c r="B1281" s="254"/>
      <c r="C1281" s="302"/>
      <c r="D1281" s="302"/>
      <c r="E1281" s="302"/>
      <c r="F1281" s="302"/>
      <c r="G1281" s="302"/>
      <c r="H1281" s="295"/>
      <c r="I1281" s="295"/>
      <c r="J1281" s="295"/>
      <c r="K1281" s="295"/>
      <c r="L1281" s="295"/>
      <c r="M1281" s="241"/>
      <c r="N1281" s="295"/>
      <c r="O1281" s="295"/>
      <c r="P1281" s="295"/>
      <c r="Q1281" s="295"/>
      <c r="R1281" s="295"/>
      <c r="S1281" s="295"/>
      <c r="T1281" s="295"/>
      <c r="U1281" s="295"/>
      <c r="V1281" s="295"/>
      <c r="W1281" s="295"/>
      <c r="X1281" s="241"/>
      <c r="Y1281" s="241"/>
      <c r="Z1281" s="295"/>
      <c r="AA1281" s="295"/>
      <c r="AB1281" s="295"/>
      <c r="AC1281" s="295"/>
      <c r="AD1281" s="295"/>
      <c r="AE1281" s="295"/>
      <c r="AF1281" s="241"/>
      <c r="AG1281" s="241"/>
      <c r="AH1281" s="241"/>
      <c r="AI1281" s="302"/>
      <c r="AJ1281" s="302"/>
      <c r="AK1281" s="302"/>
      <c r="AL1281" s="302"/>
      <c r="AM1281" s="302"/>
      <c r="AN1281" s="241"/>
      <c r="AO1281" s="295"/>
      <c r="AP1281" s="295"/>
      <c r="AQ1281" s="295"/>
      <c r="AR1281" s="295"/>
      <c r="AS1281" s="295"/>
      <c r="AT1281" s="295"/>
      <c r="AU1281" s="241"/>
      <c r="AV1281" s="295"/>
      <c r="AW1281" s="295"/>
      <c r="AX1281" s="295"/>
      <c r="AY1281" s="295"/>
      <c r="AZ1281" s="295"/>
      <c r="BA1281" s="241"/>
      <c r="BB1281" s="257"/>
      <c r="BC1281" s="241"/>
      <c r="BD1281" s="241"/>
      <c r="BE1281" s="294"/>
      <c r="BF1281" s="294"/>
      <c r="BG1281" s="241"/>
      <c r="BH1281" s="295"/>
      <c r="BI1281" s="295"/>
      <c r="BJ1281" s="295"/>
      <c r="BK1281" s="295"/>
      <c r="BL1281" s="295"/>
      <c r="BM1281" s="241"/>
      <c r="BN1281" s="295"/>
      <c r="BO1281" s="295"/>
      <c r="BP1281" s="295"/>
      <c r="BQ1281" s="241"/>
      <c r="BR1281" s="241"/>
    </row>
    <row r="1282" spans="2:70" ht="12.75" hidden="1" customHeight="1">
      <c r="B1282" s="254"/>
      <c r="C1282" s="241"/>
      <c r="D1282" s="241"/>
      <c r="E1282" s="241"/>
      <c r="F1282" s="241"/>
      <c r="G1282" s="241"/>
      <c r="H1282" s="241"/>
      <c r="I1282" s="241"/>
      <c r="J1282" s="241"/>
      <c r="K1282" s="241"/>
      <c r="L1282" s="241"/>
      <c r="M1282" s="241"/>
      <c r="N1282" s="241"/>
      <c r="O1282" s="241"/>
      <c r="P1282" s="241"/>
      <c r="Q1282" s="241"/>
      <c r="R1282" s="241"/>
      <c r="S1282" s="241"/>
      <c r="T1282" s="241"/>
      <c r="U1282" s="241"/>
      <c r="V1282" s="241"/>
      <c r="W1282" s="241"/>
      <c r="X1282" s="241"/>
      <c r="Y1282" s="241"/>
      <c r="Z1282" s="241"/>
      <c r="AA1282" s="241"/>
      <c r="AB1282" s="241"/>
      <c r="AC1282" s="241"/>
      <c r="AD1282" s="241"/>
      <c r="AE1282" s="241"/>
      <c r="AF1282" s="241"/>
      <c r="AG1282" s="241"/>
      <c r="AH1282" s="241"/>
      <c r="AI1282" s="241"/>
      <c r="AJ1282" s="241"/>
      <c r="AK1282" s="241"/>
      <c r="AL1282" s="241"/>
      <c r="AM1282" s="241"/>
      <c r="AN1282" s="241"/>
      <c r="AO1282" s="295"/>
      <c r="AP1282" s="295"/>
      <c r="AQ1282" s="295"/>
      <c r="AR1282" s="295"/>
      <c r="AS1282" s="295"/>
      <c r="AT1282" s="295"/>
      <c r="AU1282" s="241"/>
      <c r="AV1282" s="295"/>
      <c r="AW1282" s="295"/>
      <c r="AX1282" s="295"/>
      <c r="AY1282" s="295"/>
      <c r="AZ1282" s="295"/>
      <c r="BA1282" s="241"/>
      <c r="BB1282" s="241"/>
      <c r="BC1282" s="241"/>
      <c r="BD1282" s="241"/>
      <c r="BE1282" s="294"/>
      <c r="BF1282" s="294"/>
      <c r="BG1282" s="241"/>
      <c r="BH1282" s="241"/>
      <c r="BI1282" s="241"/>
      <c r="BJ1282" s="241"/>
      <c r="BK1282" s="241"/>
      <c r="BL1282" s="241"/>
      <c r="BM1282" s="241"/>
      <c r="BN1282" s="241"/>
      <c r="BO1282" s="241"/>
      <c r="BP1282" s="241"/>
      <c r="BQ1282" s="241"/>
      <c r="BR1282" s="241"/>
    </row>
    <row r="1283" spans="2:70" ht="12.75" hidden="1" customHeight="1">
      <c r="B1283" s="254"/>
      <c r="C1283" s="241"/>
      <c r="D1283" s="241"/>
      <c r="E1283" s="241"/>
      <c r="F1283" s="241"/>
      <c r="G1283" s="241"/>
      <c r="H1283" s="241"/>
      <c r="I1283" s="241"/>
      <c r="J1283" s="241"/>
      <c r="K1283" s="241"/>
      <c r="L1283" s="241"/>
      <c r="M1283" s="241"/>
      <c r="N1283" s="241"/>
      <c r="O1283" s="241"/>
      <c r="P1283" s="241"/>
      <c r="Q1283" s="241"/>
      <c r="R1283" s="241"/>
      <c r="S1283" s="241"/>
      <c r="T1283" s="241"/>
      <c r="U1283" s="241"/>
      <c r="V1283" s="241"/>
      <c r="W1283" s="241"/>
      <c r="X1283" s="241"/>
      <c r="Y1283" s="241"/>
      <c r="Z1283" s="241"/>
      <c r="AA1283" s="241"/>
      <c r="AB1283" s="241"/>
      <c r="AC1283" s="241"/>
      <c r="AD1283" s="241"/>
      <c r="AE1283" s="241"/>
      <c r="AF1283" s="241"/>
      <c r="AG1283" s="241"/>
      <c r="AH1283" s="241"/>
      <c r="AI1283" s="241"/>
      <c r="AJ1283" s="241"/>
      <c r="AK1283" s="241"/>
      <c r="AL1283" s="241"/>
      <c r="AM1283" s="241"/>
      <c r="AN1283" s="241"/>
      <c r="AO1283" s="295"/>
      <c r="AP1283" s="295"/>
      <c r="AQ1283" s="295"/>
      <c r="AR1283" s="295"/>
      <c r="AS1283" s="295"/>
      <c r="AT1283" s="295"/>
      <c r="AU1283" s="241"/>
      <c r="AV1283" s="295"/>
      <c r="AW1283" s="295"/>
      <c r="AX1283" s="295"/>
      <c r="AY1283" s="295"/>
      <c r="AZ1283" s="295"/>
      <c r="BA1283" s="241"/>
      <c r="BB1283" s="241"/>
      <c r="BC1283" s="241"/>
      <c r="BD1283" s="241"/>
      <c r="BE1283" s="294"/>
      <c r="BF1283" s="241"/>
      <c r="BG1283" s="241"/>
      <c r="BH1283" s="295"/>
      <c r="BI1283" s="295"/>
      <c r="BJ1283" s="295"/>
      <c r="BK1283" s="295"/>
      <c r="BL1283" s="295"/>
      <c r="BM1283" s="241"/>
      <c r="BN1283" s="295"/>
      <c r="BO1283" s="295"/>
      <c r="BP1283" s="295"/>
      <c r="BQ1283" s="241"/>
      <c r="BR1283" s="241"/>
    </row>
    <row r="1284" spans="2:70" ht="10.5" customHeight="1">
      <c r="B1284" s="254"/>
      <c r="C1284" s="241"/>
      <c r="D1284" s="241"/>
      <c r="E1284" s="241"/>
      <c r="F1284" s="241"/>
      <c r="G1284" s="241"/>
      <c r="H1284" s="241"/>
      <c r="I1284" s="241"/>
      <c r="J1284" s="241"/>
      <c r="K1284" s="241"/>
      <c r="L1284" s="241"/>
      <c r="M1284" s="241"/>
      <c r="N1284" s="241"/>
      <c r="O1284" s="241"/>
      <c r="P1284" s="241"/>
      <c r="Q1284" s="241"/>
      <c r="R1284" s="241"/>
      <c r="S1284" s="241"/>
      <c r="T1284" s="241"/>
      <c r="U1284" s="241"/>
      <c r="V1284" s="241"/>
      <c r="W1284" s="241"/>
      <c r="X1284" s="241"/>
      <c r="Y1284" s="241"/>
      <c r="Z1284" s="241"/>
      <c r="AA1284" s="241"/>
      <c r="AB1284" s="241"/>
      <c r="AC1284" s="241"/>
      <c r="AD1284" s="241"/>
      <c r="AE1284" s="241"/>
      <c r="AF1284" s="241"/>
      <c r="AG1284" s="241"/>
      <c r="AH1284" s="241"/>
      <c r="AI1284" s="241"/>
      <c r="AJ1284" s="241"/>
      <c r="AK1284" s="241"/>
      <c r="AL1284" s="241"/>
      <c r="AM1284" s="241"/>
      <c r="AN1284" s="241"/>
      <c r="AO1284" s="241"/>
      <c r="AP1284" s="241"/>
      <c r="AQ1284" s="241"/>
      <c r="AR1284" s="241"/>
      <c r="AS1284" s="241"/>
      <c r="AT1284" s="241"/>
      <c r="AU1284" s="241"/>
      <c r="AV1284" s="241"/>
      <c r="AW1284" s="241"/>
      <c r="AX1284" s="241"/>
      <c r="AY1284" s="241"/>
      <c r="AZ1284" s="241"/>
      <c r="BA1284" s="241"/>
      <c r="BB1284" s="241"/>
      <c r="BC1284" s="241"/>
      <c r="BD1284" s="241"/>
      <c r="BE1284" s="294"/>
      <c r="BF1284" s="241"/>
      <c r="BG1284" s="241"/>
      <c r="BH1284" s="295"/>
      <c r="BI1284" s="295"/>
      <c r="BJ1284" s="295"/>
      <c r="BK1284" s="295"/>
      <c r="BL1284" s="295"/>
      <c r="BM1284" s="241"/>
      <c r="BN1284" s="295"/>
      <c r="BO1284" s="295"/>
      <c r="BP1284" s="295"/>
      <c r="BQ1284" s="241"/>
      <c r="BR1284" s="241"/>
    </row>
    <row r="1285" spans="2:70" ht="9" customHeight="1">
      <c r="B1285" s="254"/>
      <c r="C1285" s="241"/>
      <c r="D1285" s="241"/>
      <c r="E1285" s="241"/>
      <c r="F1285" s="241"/>
      <c r="G1285" s="241"/>
      <c r="H1285" s="241"/>
      <c r="I1285" s="241"/>
      <c r="J1285" s="241"/>
      <c r="K1285" s="241"/>
      <c r="L1285" s="241"/>
      <c r="M1285" s="241"/>
      <c r="N1285" s="241"/>
      <c r="O1285" s="241"/>
      <c r="P1285" s="241"/>
      <c r="Q1285" s="241"/>
      <c r="R1285" s="241"/>
      <c r="S1285" s="241"/>
      <c r="T1285" s="241"/>
      <c r="U1285" s="241"/>
      <c r="V1285" s="241"/>
      <c r="W1285" s="241"/>
      <c r="X1285" s="241"/>
      <c r="Y1285" s="241"/>
      <c r="Z1285" s="241"/>
      <c r="AA1285" s="241"/>
      <c r="AB1285" s="241"/>
      <c r="AC1285" s="241"/>
      <c r="AD1285" s="241"/>
      <c r="AE1285" s="241"/>
      <c r="AF1285" s="241"/>
      <c r="AG1285" s="241"/>
      <c r="AH1285" s="241"/>
      <c r="AI1285" s="241"/>
      <c r="AJ1285" s="241"/>
      <c r="AK1285" s="241"/>
      <c r="AL1285" s="241"/>
      <c r="AM1285" s="241"/>
      <c r="AN1285" s="241"/>
      <c r="AO1285" s="241"/>
      <c r="AP1285" s="241"/>
      <c r="AQ1285" s="241"/>
      <c r="AR1285" s="241"/>
      <c r="AS1285" s="241"/>
      <c r="AT1285" s="241"/>
      <c r="AU1285" s="241"/>
      <c r="AV1285" s="241"/>
      <c r="AW1285" s="241"/>
      <c r="AX1285" s="241"/>
      <c r="AY1285" s="241"/>
      <c r="AZ1285" s="241"/>
      <c r="BA1285" s="241"/>
      <c r="BB1285" s="241"/>
      <c r="BC1285" s="241"/>
      <c r="BD1285" s="241"/>
      <c r="BE1285" s="241"/>
      <c r="BF1285" s="241"/>
      <c r="BG1285" s="241"/>
      <c r="BH1285" s="241"/>
      <c r="BI1285" s="241"/>
      <c r="BJ1285" s="241"/>
      <c r="BK1285" s="241"/>
      <c r="BL1285" s="241"/>
      <c r="BM1285" s="241"/>
      <c r="BN1285" s="241"/>
      <c r="BO1285" s="241"/>
      <c r="BP1285" s="241"/>
      <c r="BQ1285" s="241"/>
      <c r="BR1285" s="241"/>
    </row>
    <row r="1286" spans="2:70" ht="11.25" customHeight="1">
      <c r="B1286" s="254"/>
      <c r="C1286" s="294"/>
      <c r="D1286" s="294"/>
      <c r="E1286" s="294"/>
      <c r="F1286" s="294"/>
      <c r="G1286" s="294"/>
      <c r="H1286" s="294"/>
      <c r="I1286" s="294"/>
      <c r="J1286" s="241"/>
      <c r="K1286" s="241"/>
      <c r="L1286" s="241"/>
      <c r="M1286" s="241"/>
      <c r="N1286" s="241"/>
      <c r="O1286" s="241"/>
      <c r="P1286" s="241"/>
      <c r="Q1286" s="241"/>
      <c r="R1286" s="241"/>
      <c r="S1286" s="241"/>
      <c r="T1286" s="241"/>
      <c r="U1286" s="241"/>
      <c r="V1286" s="241"/>
      <c r="W1286" s="241"/>
      <c r="X1286" s="241"/>
      <c r="Y1286" s="241"/>
      <c r="Z1286" s="241"/>
      <c r="AA1286" s="241"/>
      <c r="AB1286" s="241"/>
      <c r="AC1286" s="241"/>
      <c r="AD1286" s="241"/>
      <c r="AE1286" s="241"/>
      <c r="AF1286" s="241"/>
      <c r="AG1286" s="241"/>
      <c r="AH1286" s="294"/>
      <c r="AI1286" s="294"/>
      <c r="AJ1286" s="294"/>
      <c r="AK1286" s="294"/>
      <c r="AL1286" s="294"/>
      <c r="AM1286" s="294"/>
      <c r="AN1286" s="294"/>
      <c r="AO1286" s="294"/>
      <c r="AP1286" s="241"/>
      <c r="AQ1286" s="241"/>
      <c r="AR1286" s="241"/>
      <c r="AS1286" s="241"/>
      <c r="AT1286" s="241"/>
      <c r="AU1286" s="241"/>
      <c r="AV1286" s="241"/>
      <c r="AW1286" s="241"/>
      <c r="AX1286" s="241"/>
      <c r="AY1286" s="241"/>
      <c r="AZ1286" s="241"/>
      <c r="BA1286" s="241"/>
      <c r="BB1286" s="241"/>
      <c r="BC1286" s="241"/>
      <c r="BD1286" s="241"/>
      <c r="BE1286" s="255"/>
      <c r="BF1286" s="241"/>
      <c r="BG1286" s="241"/>
      <c r="BH1286" s="295"/>
      <c r="BI1286" s="295"/>
      <c r="BJ1286" s="295"/>
      <c r="BK1286" s="295"/>
      <c r="BL1286" s="295"/>
      <c r="BM1286" s="241"/>
      <c r="BN1286" s="295"/>
      <c r="BO1286" s="295"/>
      <c r="BP1286" s="295"/>
      <c r="BQ1286" s="241"/>
      <c r="BR1286" s="241"/>
    </row>
    <row r="1287" spans="2:70" ht="9.75" customHeight="1">
      <c r="B1287" s="254"/>
      <c r="C1287" s="272"/>
      <c r="D1287" s="272"/>
      <c r="E1287" s="272"/>
      <c r="F1287" s="272"/>
      <c r="G1287" s="272"/>
      <c r="H1287" s="295"/>
      <c r="I1287" s="295"/>
      <c r="J1287" s="295"/>
      <c r="K1287" s="295"/>
      <c r="L1287" s="295"/>
      <c r="M1287" s="241"/>
      <c r="N1287" s="295"/>
      <c r="O1287" s="295"/>
      <c r="P1287" s="295"/>
      <c r="Q1287" s="295"/>
      <c r="R1287" s="295"/>
      <c r="S1287" s="295"/>
      <c r="T1287" s="295"/>
      <c r="U1287" s="295"/>
      <c r="V1287" s="295"/>
      <c r="W1287" s="295"/>
      <c r="X1287" s="241"/>
      <c r="Y1287" s="241"/>
      <c r="Z1287" s="295"/>
      <c r="AA1287" s="295"/>
      <c r="AB1287" s="295"/>
      <c r="AC1287" s="295"/>
      <c r="AD1287" s="295"/>
      <c r="AE1287" s="295"/>
      <c r="AF1287" s="241"/>
      <c r="AG1287" s="241"/>
      <c r="AH1287" s="241"/>
      <c r="AI1287" s="272"/>
      <c r="AJ1287" s="272"/>
      <c r="AK1287" s="272"/>
      <c r="AL1287" s="272"/>
      <c r="AM1287" s="272"/>
      <c r="AN1287" s="241"/>
      <c r="AO1287" s="295"/>
      <c r="AP1287" s="295"/>
      <c r="AQ1287" s="295"/>
      <c r="AR1287" s="295"/>
      <c r="AS1287" s="295"/>
      <c r="AT1287" s="295"/>
      <c r="AU1287" s="241"/>
      <c r="AV1287" s="295"/>
      <c r="AW1287" s="295"/>
      <c r="AX1287" s="295"/>
      <c r="AY1287" s="295"/>
      <c r="AZ1287" s="295"/>
      <c r="BA1287" s="241"/>
      <c r="BB1287" s="300"/>
      <c r="BC1287" s="241"/>
      <c r="BD1287" s="241"/>
      <c r="BE1287" s="294"/>
      <c r="BF1287" s="294"/>
      <c r="BG1287" s="241"/>
      <c r="BH1287" s="295"/>
      <c r="BI1287" s="295"/>
      <c r="BJ1287" s="295"/>
      <c r="BK1287" s="295"/>
      <c r="BL1287" s="295"/>
      <c r="BM1287" s="241"/>
      <c r="BN1287" s="295"/>
      <c r="BO1287" s="295"/>
      <c r="BP1287" s="295"/>
      <c r="BQ1287" s="241"/>
      <c r="BR1287" s="241"/>
    </row>
    <row r="1288" spans="2:70" ht="1.5" customHeight="1">
      <c r="B1288" s="254"/>
      <c r="C1288" s="272"/>
      <c r="D1288" s="272"/>
      <c r="E1288" s="272"/>
      <c r="F1288" s="272"/>
      <c r="G1288" s="272"/>
      <c r="H1288" s="295"/>
      <c r="I1288" s="295"/>
      <c r="J1288" s="295"/>
      <c r="K1288" s="295"/>
      <c r="L1288" s="295"/>
      <c r="M1288" s="241"/>
      <c r="N1288" s="295"/>
      <c r="O1288" s="295"/>
      <c r="P1288" s="295"/>
      <c r="Q1288" s="295"/>
      <c r="R1288" s="295"/>
      <c r="S1288" s="295"/>
      <c r="T1288" s="295"/>
      <c r="U1288" s="295"/>
      <c r="V1288" s="295"/>
      <c r="W1288" s="295"/>
      <c r="X1288" s="241"/>
      <c r="Y1288" s="241"/>
      <c r="Z1288" s="295"/>
      <c r="AA1288" s="295"/>
      <c r="AB1288" s="295"/>
      <c r="AC1288" s="295"/>
      <c r="AD1288" s="295"/>
      <c r="AE1288" s="295"/>
      <c r="AF1288" s="241"/>
      <c r="AG1288" s="241"/>
      <c r="AH1288" s="241"/>
      <c r="AI1288" s="272"/>
      <c r="AJ1288" s="272"/>
      <c r="AK1288" s="272"/>
      <c r="AL1288" s="272"/>
      <c r="AM1288" s="272"/>
      <c r="AN1288" s="241"/>
      <c r="AO1288" s="295"/>
      <c r="AP1288" s="295"/>
      <c r="AQ1288" s="295"/>
      <c r="AR1288" s="295"/>
      <c r="AS1288" s="295"/>
      <c r="AT1288" s="295"/>
      <c r="AU1288" s="241"/>
      <c r="AV1288" s="295"/>
      <c r="AW1288" s="295"/>
      <c r="AX1288" s="295"/>
      <c r="AY1288" s="295"/>
      <c r="AZ1288" s="295"/>
      <c r="BA1288" s="241"/>
      <c r="BB1288" s="300"/>
      <c r="BC1288" s="241"/>
      <c r="BD1288" s="241"/>
      <c r="BE1288" s="294"/>
      <c r="BF1288" s="294"/>
      <c r="BG1288" s="241"/>
      <c r="BH1288" s="295"/>
      <c r="BI1288" s="295"/>
      <c r="BJ1288" s="295"/>
      <c r="BK1288" s="295"/>
      <c r="BL1288" s="295"/>
      <c r="BM1288" s="241"/>
      <c r="BN1288" s="295"/>
      <c r="BO1288" s="295"/>
      <c r="BP1288" s="295"/>
      <c r="BQ1288" s="241"/>
      <c r="BR1288" s="241"/>
    </row>
    <row r="1289" spans="2:70" ht="10.5" customHeight="1">
      <c r="B1289" s="254"/>
      <c r="C1289" s="272"/>
      <c r="D1289" s="272"/>
      <c r="E1289" s="272"/>
      <c r="F1289" s="272"/>
      <c r="G1289" s="272"/>
      <c r="H1289" s="295"/>
      <c r="I1289" s="295"/>
      <c r="J1289" s="295"/>
      <c r="K1289" s="295"/>
      <c r="L1289" s="295"/>
      <c r="M1289" s="241"/>
      <c r="N1289" s="295"/>
      <c r="O1289" s="295"/>
      <c r="P1289" s="295"/>
      <c r="Q1289" s="295"/>
      <c r="R1289" s="295"/>
      <c r="S1289" s="295"/>
      <c r="T1289" s="295"/>
      <c r="U1289" s="295"/>
      <c r="V1289" s="295"/>
      <c r="W1289" s="295"/>
      <c r="X1289" s="241"/>
      <c r="Y1289" s="241"/>
      <c r="Z1289" s="295"/>
      <c r="AA1289" s="295"/>
      <c r="AB1289" s="295"/>
      <c r="AC1289" s="295"/>
      <c r="AD1289" s="295"/>
      <c r="AE1289" s="295"/>
      <c r="AF1289" s="241"/>
      <c r="AG1289" s="241"/>
      <c r="AH1289" s="241"/>
      <c r="AI1289" s="272"/>
      <c r="AJ1289" s="272"/>
      <c r="AK1289" s="272"/>
      <c r="AL1289" s="272"/>
      <c r="AM1289" s="272"/>
      <c r="AN1289" s="241"/>
      <c r="AO1289" s="295"/>
      <c r="AP1289" s="295"/>
      <c r="AQ1289" s="295"/>
      <c r="AR1289" s="295"/>
      <c r="AS1289" s="295"/>
      <c r="AT1289" s="295"/>
      <c r="AU1289" s="241"/>
      <c r="AV1289" s="295"/>
      <c r="AW1289" s="295"/>
      <c r="AX1289" s="295"/>
      <c r="AY1289" s="295"/>
      <c r="AZ1289" s="295"/>
      <c r="BA1289" s="241"/>
      <c r="BB1289" s="257"/>
      <c r="BC1289" s="241"/>
      <c r="BD1289" s="241"/>
      <c r="BE1289" s="255"/>
      <c r="BF1289" s="241"/>
      <c r="BG1289" s="241"/>
      <c r="BH1289" s="295"/>
      <c r="BI1289" s="295"/>
      <c r="BJ1289" s="295"/>
      <c r="BK1289" s="295"/>
      <c r="BL1289" s="295"/>
      <c r="BM1289" s="241"/>
      <c r="BN1289" s="295"/>
      <c r="BO1289" s="295"/>
      <c r="BP1289" s="295"/>
      <c r="BQ1289" s="241"/>
      <c r="BR1289" s="241"/>
    </row>
    <row r="1290" spans="2:70" ht="7.5" customHeight="1">
      <c r="B1290" s="254"/>
      <c r="C1290" s="241"/>
      <c r="D1290" s="241"/>
      <c r="E1290" s="241"/>
      <c r="F1290" s="241"/>
      <c r="G1290" s="241"/>
      <c r="H1290" s="241"/>
      <c r="I1290" s="241"/>
      <c r="J1290" s="241"/>
      <c r="K1290" s="241"/>
      <c r="L1290" s="241"/>
      <c r="M1290" s="241"/>
      <c r="N1290" s="241"/>
      <c r="O1290" s="241"/>
      <c r="P1290" s="241"/>
      <c r="Q1290" s="241"/>
      <c r="R1290" s="241"/>
      <c r="S1290" s="241"/>
      <c r="T1290" s="241"/>
      <c r="U1290" s="241"/>
      <c r="V1290" s="241"/>
      <c r="W1290" s="241"/>
      <c r="X1290" s="241"/>
      <c r="Y1290" s="241"/>
      <c r="Z1290" s="241"/>
      <c r="AA1290" s="241"/>
      <c r="AB1290" s="241"/>
      <c r="AC1290" s="241"/>
      <c r="AD1290" s="241"/>
      <c r="AE1290" s="241"/>
      <c r="AF1290" s="241"/>
      <c r="AG1290" s="241"/>
      <c r="AH1290" s="241"/>
      <c r="AI1290" s="241"/>
      <c r="AJ1290" s="241"/>
      <c r="AK1290" s="241"/>
      <c r="AL1290" s="241"/>
      <c r="AM1290" s="241"/>
      <c r="AN1290" s="241"/>
      <c r="AO1290" s="241"/>
      <c r="AP1290" s="241"/>
      <c r="AQ1290" s="241"/>
      <c r="AR1290" s="241"/>
      <c r="AS1290" s="241"/>
      <c r="AT1290" s="241"/>
      <c r="AU1290" s="241"/>
      <c r="AV1290" s="241"/>
      <c r="AW1290" s="241"/>
      <c r="AX1290" s="241"/>
      <c r="AY1290" s="241"/>
      <c r="AZ1290" s="241"/>
      <c r="BA1290" s="241"/>
      <c r="BB1290" s="241"/>
      <c r="BC1290" s="241"/>
      <c r="BD1290" s="241"/>
      <c r="BE1290" s="241"/>
      <c r="BF1290" s="241"/>
      <c r="BG1290" s="241"/>
      <c r="BH1290" s="241"/>
      <c r="BI1290" s="241"/>
      <c r="BJ1290" s="241"/>
      <c r="BK1290" s="241"/>
      <c r="BL1290" s="241"/>
      <c r="BM1290" s="241"/>
      <c r="BN1290" s="241"/>
      <c r="BO1290" s="241"/>
      <c r="BP1290" s="241"/>
      <c r="BQ1290" s="241"/>
      <c r="BR1290" s="241"/>
    </row>
    <row r="1291" spans="2:70" ht="0.75" customHeight="1">
      <c r="B1291" s="254"/>
      <c r="C1291" s="272"/>
      <c r="D1291" s="272"/>
      <c r="E1291" s="272"/>
      <c r="F1291" s="272"/>
      <c r="G1291" s="272"/>
      <c r="H1291" s="295"/>
      <c r="I1291" s="295"/>
      <c r="J1291" s="295"/>
      <c r="K1291" s="295"/>
      <c r="L1291" s="295"/>
      <c r="M1291" s="241"/>
      <c r="N1291" s="295"/>
      <c r="O1291" s="295"/>
      <c r="P1291" s="295"/>
      <c r="Q1291" s="295"/>
      <c r="R1291" s="295"/>
      <c r="S1291" s="295"/>
      <c r="T1291" s="295"/>
      <c r="U1291" s="295"/>
      <c r="V1291" s="295"/>
      <c r="W1291" s="295"/>
      <c r="X1291" s="241"/>
      <c r="Y1291" s="241"/>
      <c r="Z1291" s="295"/>
      <c r="AA1291" s="295"/>
      <c r="AB1291" s="295"/>
      <c r="AC1291" s="295"/>
      <c r="AD1291" s="295"/>
      <c r="AE1291" s="295"/>
      <c r="AF1291" s="241"/>
      <c r="AG1291" s="241"/>
      <c r="AH1291" s="241"/>
      <c r="AI1291" s="272"/>
      <c r="AJ1291" s="272"/>
      <c r="AK1291" s="272"/>
      <c r="AL1291" s="272"/>
      <c r="AM1291" s="272"/>
      <c r="AN1291" s="241"/>
      <c r="AO1291" s="295"/>
      <c r="AP1291" s="295"/>
      <c r="AQ1291" s="295"/>
      <c r="AR1291" s="295"/>
      <c r="AS1291" s="295"/>
      <c r="AT1291" s="295"/>
      <c r="AU1291" s="241"/>
      <c r="AV1291" s="295"/>
      <c r="AW1291" s="295"/>
      <c r="AX1291" s="295"/>
      <c r="AY1291" s="295"/>
      <c r="AZ1291" s="295"/>
      <c r="BA1291" s="241"/>
      <c r="BB1291" s="300"/>
      <c r="BC1291" s="241"/>
      <c r="BD1291" s="241"/>
      <c r="BE1291" s="294"/>
      <c r="BF1291" s="241"/>
      <c r="BG1291" s="241"/>
      <c r="BH1291" s="295"/>
      <c r="BI1291" s="295"/>
      <c r="BJ1291" s="295"/>
      <c r="BK1291" s="295"/>
      <c r="BL1291" s="295"/>
      <c r="BM1291" s="241"/>
      <c r="BN1291" s="295"/>
      <c r="BO1291" s="295"/>
      <c r="BP1291" s="295"/>
      <c r="BQ1291" s="241"/>
      <c r="BR1291" s="241"/>
    </row>
    <row r="1292" spans="2:70" ht="11.25" customHeight="1">
      <c r="B1292" s="254"/>
      <c r="C1292" s="272"/>
      <c r="D1292" s="272"/>
      <c r="E1292" s="272"/>
      <c r="F1292" s="272"/>
      <c r="G1292" s="272"/>
      <c r="H1292" s="295"/>
      <c r="I1292" s="295"/>
      <c r="J1292" s="295"/>
      <c r="K1292" s="295"/>
      <c r="L1292" s="295"/>
      <c r="M1292" s="241"/>
      <c r="N1292" s="295"/>
      <c r="O1292" s="295"/>
      <c r="P1292" s="295"/>
      <c r="Q1292" s="295"/>
      <c r="R1292" s="295"/>
      <c r="S1292" s="295"/>
      <c r="T1292" s="295"/>
      <c r="U1292" s="295"/>
      <c r="V1292" s="295"/>
      <c r="W1292" s="295"/>
      <c r="X1292" s="241"/>
      <c r="Y1292" s="241"/>
      <c r="Z1292" s="295"/>
      <c r="AA1292" s="295"/>
      <c r="AB1292" s="295"/>
      <c r="AC1292" s="295"/>
      <c r="AD1292" s="295"/>
      <c r="AE1292" s="295"/>
      <c r="AF1292" s="241"/>
      <c r="AG1292" s="241"/>
      <c r="AH1292" s="241"/>
      <c r="AI1292" s="272"/>
      <c r="AJ1292" s="272"/>
      <c r="AK1292" s="272"/>
      <c r="AL1292" s="272"/>
      <c r="AM1292" s="272"/>
      <c r="AN1292" s="241"/>
      <c r="AO1292" s="295"/>
      <c r="AP1292" s="295"/>
      <c r="AQ1292" s="295"/>
      <c r="AR1292" s="295"/>
      <c r="AS1292" s="295"/>
      <c r="AT1292" s="295"/>
      <c r="AU1292" s="241"/>
      <c r="AV1292" s="295"/>
      <c r="AW1292" s="295"/>
      <c r="AX1292" s="295"/>
      <c r="AY1292" s="295"/>
      <c r="AZ1292" s="295"/>
      <c r="BA1292" s="241"/>
      <c r="BB1292" s="300"/>
      <c r="BC1292" s="241"/>
      <c r="BD1292" s="241"/>
      <c r="BE1292" s="294"/>
      <c r="BF1292" s="241"/>
      <c r="BG1292" s="241"/>
      <c r="BH1292" s="295"/>
      <c r="BI1292" s="295"/>
      <c r="BJ1292" s="295"/>
      <c r="BK1292" s="295"/>
      <c r="BL1292" s="295"/>
      <c r="BM1292" s="241"/>
      <c r="BN1292" s="295"/>
      <c r="BO1292" s="295"/>
      <c r="BP1292" s="295"/>
      <c r="BQ1292" s="241"/>
      <c r="BR1292" s="241"/>
    </row>
    <row r="1293" spans="2:70" ht="8.25" customHeight="1">
      <c r="B1293" s="254"/>
      <c r="C1293" s="302"/>
      <c r="D1293" s="302"/>
      <c r="E1293" s="302"/>
      <c r="F1293" s="302"/>
      <c r="G1293" s="302"/>
      <c r="H1293" s="295"/>
      <c r="I1293" s="295"/>
      <c r="J1293" s="295"/>
      <c r="K1293" s="295"/>
      <c r="L1293" s="295"/>
      <c r="M1293" s="241"/>
      <c r="N1293" s="295"/>
      <c r="O1293" s="295"/>
      <c r="P1293" s="295"/>
      <c r="Q1293" s="295"/>
      <c r="R1293" s="295"/>
      <c r="S1293" s="295"/>
      <c r="T1293" s="295"/>
      <c r="U1293" s="295"/>
      <c r="V1293" s="295"/>
      <c r="W1293" s="295"/>
      <c r="X1293" s="241"/>
      <c r="Y1293" s="241"/>
      <c r="Z1293" s="295"/>
      <c r="AA1293" s="295"/>
      <c r="AB1293" s="295"/>
      <c r="AC1293" s="295"/>
      <c r="AD1293" s="295"/>
      <c r="AE1293" s="295"/>
      <c r="AF1293" s="241"/>
      <c r="AG1293" s="241"/>
      <c r="AH1293" s="241"/>
      <c r="AI1293" s="302"/>
      <c r="AJ1293" s="302"/>
      <c r="AK1293" s="302"/>
      <c r="AL1293" s="302"/>
      <c r="AM1293" s="302"/>
      <c r="AN1293" s="241"/>
      <c r="AO1293" s="295"/>
      <c r="AP1293" s="295"/>
      <c r="AQ1293" s="295"/>
      <c r="AR1293" s="295"/>
      <c r="AS1293" s="295"/>
      <c r="AT1293" s="295"/>
      <c r="AU1293" s="241"/>
      <c r="AV1293" s="295"/>
      <c r="AW1293" s="295"/>
      <c r="AX1293" s="295"/>
      <c r="AY1293" s="295"/>
      <c r="AZ1293" s="295"/>
      <c r="BA1293" s="241"/>
      <c r="BB1293" s="300"/>
      <c r="BC1293" s="241"/>
      <c r="BD1293" s="241"/>
      <c r="BE1293" s="294"/>
      <c r="BF1293" s="241"/>
      <c r="BG1293" s="241"/>
      <c r="BH1293" s="295"/>
      <c r="BI1293" s="295"/>
      <c r="BJ1293" s="295"/>
      <c r="BK1293" s="295"/>
      <c r="BL1293" s="295"/>
      <c r="BM1293" s="241"/>
      <c r="BN1293" s="295"/>
      <c r="BO1293" s="295"/>
      <c r="BP1293" s="295"/>
      <c r="BQ1293" s="241"/>
      <c r="BR1293" s="241"/>
    </row>
    <row r="1294" spans="2:70" ht="2.25" customHeight="1">
      <c r="B1294" s="254"/>
      <c r="C1294" s="302"/>
      <c r="D1294" s="302"/>
      <c r="E1294" s="302"/>
      <c r="F1294" s="302"/>
      <c r="G1294" s="302"/>
      <c r="H1294" s="295"/>
      <c r="I1294" s="295"/>
      <c r="J1294" s="295"/>
      <c r="K1294" s="295"/>
      <c r="L1294" s="295"/>
      <c r="M1294" s="241"/>
      <c r="N1294" s="295"/>
      <c r="O1294" s="295"/>
      <c r="P1294" s="295"/>
      <c r="Q1294" s="295"/>
      <c r="R1294" s="295"/>
      <c r="S1294" s="295"/>
      <c r="T1294" s="295"/>
      <c r="U1294" s="295"/>
      <c r="V1294" s="295"/>
      <c r="W1294" s="295"/>
      <c r="X1294" s="241"/>
      <c r="Y1294" s="241"/>
      <c r="Z1294" s="295"/>
      <c r="AA1294" s="295"/>
      <c r="AB1294" s="295"/>
      <c r="AC1294" s="295"/>
      <c r="AD1294" s="295"/>
      <c r="AE1294" s="295"/>
      <c r="AF1294" s="241"/>
      <c r="AG1294" s="241"/>
      <c r="AH1294" s="241"/>
      <c r="AI1294" s="302"/>
      <c r="AJ1294" s="302"/>
      <c r="AK1294" s="302"/>
      <c r="AL1294" s="302"/>
      <c r="AM1294" s="302"/>
      <c r="AN1294" s="241"/>
      <c r="AO1294" s="295"/>
      <c r="AP1294" s="295"/>
      <c r="AQ1294" s="295"/>
      <c r="AR1294" s="295"/>
      <c r="AS1294" s="295"/>
      <c r="AT1294" s="295"/>
      <c r="AU1294" s="241"/>
      <c r="AV1294" s="295"/>
      <c r="AW1294" s="295"/>
      <c r="AX1294" s="295"/>
      <c r="AY1294" s="295"/>
      <c r="AZ1294" s="295"/>
      <c r="BA1294" s="241"/>
      <c r="BB1294" s="300"/>
      <c r="BC1294" s="241"/>
      <c r="BD1294" s="241"/>
      <c r="BE1294" s="294"/>
      <c r="BF1294" s="241"/>
      <c r="BG1294" s="241"/>
      <c r="BH1294" s="295"/>
      <c r="BI1294" s="295"/>
      <c r="BJ1294" s="295"/>
      <c r="BK1294" s="295"/>
      <c r="BL1294" s="295"/>
      <c r="BM1294" s="241"/>
      <c r="BN1294" s="295"/>
      <c r="BO1294" s="295"/>
      <c r="BP1294" s="295"/>
      <c r="BQ1294" s="241"/>
      <c r="BR1294" s="241"/>
    </row>
    <row r="1295" spans="2:70" ht="10.5" customHeight="1">
      <c r="B1295" s="254"/>
      <c r="C1295" s="241"/>
      <c r="D1295" s="241"/>
      <c r="E1295" s="241"/>
      <c r="F1295" s="241"/>
      <c r="G1295" s="241"/>
      <c r="H1295" s="241"/>
      <c r="I1295" s="241"/>
      <c r="J1295" s="241"/>
      <c r="K1295" s="241"/>
      <c r="L1295" s="241"/>
      <c r="M1295" s="241"/>
      <c r="N1295" s="241"/>
      <c r="O1295" s="241"/>
      <c r="P1295" s="241"/>
      <c r="Q1295" s="241"/>
      <c r="R1295" s="241"/>
      <c r="S1295" s="241"/>
      <c r="T1295" s="241"/>
      <c r="U1295" s="241"/>
      <c r="V1295" s="241"/>
      <c r="W1295" s="241"/>
      <c r="X1295" s="241"/>
      <c r="Y1295" s="241"/>
      <c r="Z1295" s="241"/>
      <c r="AA1295" s="241"/>
      <c r="AB1295" s="241"/>
      <c r="AC1295" s="241"/>
      <c r="AD1295" s="241"/>
      <c r="AE1295" s="241"/>
      <c r="AF1295" s="241"/>
      <c r="AG1295" s="241"/>
      <c r="AH1295" s="241"/>
      <c r="AI1295" s="241"/>
      <c r="AJ1295" s="241"/>
      <c r="AK1295" s="241"/>
      <c r="AL1295" s="241"/>
      <c r="AM1295" s="241"/>
      <c r="AN1295" s="241"/>
      <c r="AO1295" s="241"/>
      <c r="AP1295" s="241"/>
      <c r="AQ1295" s="241"/>
      <c r="AR1295" s="241"/>
      <c r="AS1295" s="241"/>
      <c r="AT1295" s="241"/>
      <c r="AU1295" s="241"/>
      <c r="AV1295" s="241"/>
      <c r="AW1295" s="241"/>
      <c r="AX1295" s="241"/>
      <c r="AY1295" s="241"/>
      <c r="AZ1295" s="241"/>
      <c r="BA1295" s="241"/>
      <c r="BB1295" s="241"/>
      <c r="BC1295" s="241"/>
      <c r="BD1295" s="241"/>
      <c r="BE1295" s="255"/>
      <c r="BF1295" s="241"/>
      <c r="BG1295" s="241"/>
      <c r="BH1295" s="295"/>
      <c r="BI1295" s="295"/>
      <c r="BJ1295" s="295"/>
      <c r="BK1295" s="295"/>
      <c r="BL1295" s="295"/>
      <c r="BM1295" s="241"/>
      <c r="BN1295" s="295"/>
      <c r="BO1295" s="295"/>
      <c r="BP1295" s="295"/>
      <c r="BQ1295" s="241"/>
      <c r="BR1295" s="241"/>
    </row>
    <row r="1296" spans="2:70" ht="7.5" customHeight="1">
      <c r="B1296" s="254"/>
      <c r="C1296" s="241"/>
      <c r="D1296" s="241"/>
      <c r="E1296" s="241"/>
      <c r="F1296" s="241"/>
      <c r="G1296" s="241"/>
      <c r="H1296" s="241"/>
      <c r="I1296" s="241"/>
      <c r="J1296" s="241"/>
      <c r="K1296" s="241"/>
      <c r="L1296" s="241"/>
      <c r="M1296" s="241"/>
      <c r="N1296" s="241"/>
      <c r="O1296" s="241"/>
      <c r="P1296" s="241"/>
      <c r="Q1296" s="241"/>
      <c r="R1296" s="241"/>
      <c r="S1296" s="241"/>
      <c r="T1296" s="241"/>
      <c r="U1296" s="241"/>
      <c r="V1296" s="241"/>
      <c r="W1296" s="241"/>
      <c r="X1296" s="241"/>
      <c r="Y1296" s="241"/>
      <c r="Z1296" s="241"/>
      <c r="AA1296" s="241"/>
      <c r="AB1296" s="241"/>
      <c r="AC1296" s="241"/>
      <c r="AD1296" s="241"/>
      <c r="AE1296" s="241"/>
      <c r="AF1296" s="241"/>
      <c r="AG1296" s="241"/>
      <c r="AH1296" s="241"/>
      <c r="AI1296" s="241"/>
      <c r="AJ1296" s="241"/>
      <c r="AK1296" s="241"/>
      <c r="AL1296" s="241"/>
      <c r="AM1296" s="241"/>
      <c r="AN1296" s="241"/>
      <c r="AO1296" s="241"/>
      <c r="AP1296" s="241"/>
      <c r="AQ1296" s="241"/>
      <c r="AR1296" s="241"/>
      <c r="AS1296" s="241"/>
      <c r="AT1296" s="241"/>
      <c r="AU1296" s="241"/>
      <c r="AV1296" s="241"/>
      <c r="AW1296" s="241"/>
      <c r="AX1296" s="241"/>
      <c r="AY1296" s="241"/>
      <c r="AZ1296" s="241"/>
      <c r="BA1296" s="241"/>
      <c r="BB1296" s="241"/>
      <c r="BC1296" s="241"/>
      <c r="BD1296" s="241"/>
      <c r="BE1296" s="241"/>
      <c r="BF1296" s="241"/>
      <c r="BG1296" s="241"/>
      <c r="BH1296" s="241"/>
      <c r="BI1296" s="241"/>
      <c r="BJ1296" s="241"/>
      <c r="BK1296" s="241"/>
      <c r="BL1296" s="241"/>
      <c r="BM1296" s="241"/>
      <c r="BN1296" s="241"/>
      <c r="BO1296" s="241"/>
      <c r="BP1296" s="241"/>
      <c r="BQ1296" s="241"/>
      <c r="BR1296" s="241"/>
    </row>
    <row r="1297" spans="2:70" ht="9.75" customHeight="1">
      <c r="B1297" s="254"/>
      <c r="C1297" s="294"/>
      <c r="D1297" s="294"/>
      <c r="E1297" s="294"/>
      <c r="F1297" s="294"/>
      <c r="G1297" s="294"/>
      <c r="H1297" s="295"/>
      <c r="I1297" s="295"/>
      <c r="J1297" s="295"/>
      <c r="K1297" s="295"/>
      <c r="L1297" s="295"/>
      <c r="M1297" s="241"/>
      <c r="N1297" s="295"/>
      <c r="O1297" s="295"/>
      <c r="P1297" s="295"/>
      <c r="Q1297" s="295"/>
      <c r="R1297" s="295"/>
      <c r="S1297" s="295"/>
      <c r="T1297" s="295"/>
      <c r="U1297" s="295"/>
      <c r="V1297" s="295"/>
      <c r="W1297" s="295"/>
      <c r="X1297" s="241"/>
      <c r="Y1297" s="241"/>
      <c r="Z1297" s="295"/>
      <c r="AA1297" s="295"/>
      <c r="AB1297" s="295"/>
      <c r="AC1297" s="295"/>
      <c r="AD1297" s="295"/>
      <c r="AE1297" s="295"/>
      <c r="AF1297" s="241"/>
      <c r="AG1297" s="241"/>
      <c r="AH1297" s="294"/>
      <c r="AI1297" s="294"/>
      <c r="AJ1297" s="294"/>
      <c r="AK1297" s="294"/>
      <c r="AL1297" s="294"/>
      <c r="AM1297" s="294"/>
      <c r="AN1297" s="241"/>
      <c r="AO1297" s="295"/>
      <c r="AP1297" s="295"/>
      <c r="AQ1297" s="295"/>
      <c r="AR1297" s="295"/>
      <c r="AS1297" s="295"/>
      <c r="AT1297" s="295"/>
      <c r="AU1297" s="241"/>
      <c r="AV1297" s="241"/>
      <c r="AW1297" s="241"/>
      <c r="AX1297" s="241"/>
      <c r="AY1297" s="241"/>
      <c r="AZ1297" s="301"/>
      <c r="BA1297" s="241"/>
      <c r="BB1297" s="301"/>
      <c r="BC1297" s="241"/>
      <c r="BD1297" s="241"/>
      <c r="BE1297" s="294"/>
      <c r="BF1297" s="294"/>
      <c r="BG1297" s="294"/>
      <c r="BH1297" s="295"/>
      <c r="BI1297" s="295"/>
      <c r="BJ1297" s="295"/>
      <c r="BK1297" s="295"/>
      <c r="BL1297" s="295"/>
      <c r="BM1297" s="241"/>
      <c r="BN1297" s="295"/>
      <c r="BO1297" s="295"/>
      <c r="BP1297" s="295"/>
      <c r="BQ1297" s="241"/>
      <c r="BR1297" s="241"/>
    </row>
    <row r="1298" spans="2:70" ht="0.75" customHeight="1">
      <c r="B1298" s="254"/>
      <c r="C1298" s="294"/>
      <c r="D1298" s="294"/>
      <c r="E1298" s="294"/>
      <c r="F1298" s="294"/>
      <c r="G1298" s="294"/>
      <c r="H1298" s="295"/>
      <c r="I1298" s="295"/>
      <c r="J1298" s="295"/>
      <c r="K1298" s="295"/>
      <c r="L1298" s="295"/>
      <c r="M1298" s="241"/>
      <c r="N1298" s="295"/>
      <c r="O1298" s="295"/>
      <c r="P1298" s="295"/>
      <c r="Q1298" s="295"/>
      <c r="R1298" s="295"/>
      <c r="S1298" s="295"/>
      <c r="T1298" s="295"/>
      <c r="U1298" s="295"/>
      <c r="V1298" s="295"/>
      <c r="W1298" s="295"/>
      <c r="X1298" s="241"/>
      <c r="Y1298" s="241"/>
      <c r="Z1298" s="295"/>
      <c r="AA1298" s="295"/>
      <c r="AB1298" s="295"/>
      <c r="AC1298" s="295"/>
      <c r="AD1298" s="295"/>
      <c r="AE1298" s="295"/>
      <c r="AF1298" s="241"/>
      <c r="AG1298" s="241"/>
      <c r="AH1298" s="294"/>
      <c r="AI1298" s="294"/>
      <c r="AJ1298" s="294"/>
      <c r="AK1298" s="294"/>
      <c r="AL1298" s="294"/>
      <c r="AM1298" s="294"/>
      <c r="AN1298" s="241"/>
      <c r="AO1298" s="295"/>
      <c r="AP1298" s="295"/>
      <c r="AQ1298" s="295"/>
      <c r="AR1298" s="295"/>
      <c r="AS1298" s="295"/>
      <c r="AT1298" s="295"/>
      <c r="AU1298" s="241"/>
      <c r="AV1298" s="241"/>
      <c r="AW1298" s="241"/>
      <c r="AX1298" s="241"/>
      <c r="AY1298" s="241"/>
      <c r="AZ1298" s="301"/>
      <c r="BA1298" s="241"/>
      <c r="BB1298" s="301"/>
      <c r="BC1298" s="241"/>
      <c r="BD1298" s="241"/>
      <c r="BE1298" s="294"/>
      <c r="BF1298" s="294"/>
      <c r="BG1298" s="294"/>
      <c r="BH1298" s="295"/>
      <c r="BI1298" s="295"/>
      <c r="BJ1298" s="295"/>
      <c r="BK1298" s="295"/>
      <c r="BL1298" s="295"/>
      <c r="BM1298" s="241"/>
      <c r="BN1298" s="295"/>
      <c r="BO1298" s="295"/>
      <c r="BP1298" s="295"/>
      <c r="BQ1298" s="241"/>
      <c r="BR1298" s="241"/>
    </row>
    <row r="1299" spans="2:70" ht="10.5" customHeight="1">
      <c r="B1299" s="254"/>
      <c r="C1299" s="294"/>
      <c r="D1299" s="294"/>
      <c r="E1299" s="294"/>
      <c r="F1299" s="294"/>
      <c r="G1299" s="294"/>
      <c r="H1299" s="295"/>
      <c r="I1299" s="295"/>
      <c r="J1299" s="295"/>
      <c r="K1299" s="295"/>
      <c r="L1299" s="295"/>
      <c r="M1299" s="241"/>
      <c r="N1299" s="295"/>
      <c r="O1299" s="295"/>
      <c r="P1299" s="295"/>
      <c r="Q1299" s="295"/>
      <c r="R1299" s="295"/>
      <c r="S1299" s="295"/>
      <c r="T1299" s="295"/>
      <c r="U1299" s="295"/>
      <c r="V1299" s="295"/>
      <c r="W1299" s="295"/>
      <c r="X1299" s="241"/>
      <c r="Y1299" s="241"/>
      <c r="Z1299" s="295"/>
      <c r="AA1299" s="295"/>
      <c r="AB1299" s="295"/>
      <c r="AC1299" s="295"/>
      <c r="AD1299" s="295"/>
      <c r="AE1299" s="295"/>
      <c r="AF1299" s="241"/>
      <c r="AG1299" s="241"/>
      <c r="AH1299" s="294"/>
      <c r="AI1299" s="294"/>
      <c r="AJ1299" s="294"/>
      <c r="AK1299" s="294"/>
      <c r="AL1299" s="294"/>
      <c r="AM1299" s="294"/>
      <c r="AN1299" s="294"/>
      <c r="AO1299" s="295"/>
      <c r="AP1299" s="295"/>
      <c r="AQ1299" s="295"/>
      <c r="AR1299" s="295"/>
      <c r="AS1299" s="295"/>
      <c r="AT1299" s="295"/>
      <c r="AU1299" s="241"/>
      <c r="AV1299" s="295"/>
      <c r="AW1299" s="295"/>
      <c r="AX1299" s="295"/>
      <c r="AY1299" s="295"/>
      <c r="AZ1299" s="295"/>
      <c r="BA1299" s="241"/>
      <c r="BB1299" s="257"/>
      <c r="BC1299" s="241"/>
      <c r="BD1299" s="241"/>
      <c r="BE1299" s="294"/>
      <c r="BF1299" s="294"/>
      <c r="BG1299" s="294"/>
      <c r="BH1299" s="295"/>
      <c r="BI1299" s="295"/>
      <c r="BJ1299" s="295"/>
      <c r="BK1299" s="295"/>
      <c r="BL1299" s="295"/>
      <c r="BM1299" s="241"/>
      <c r="BN1299" s="295"/>
      <c r="BO1299" s="295"/>
      <c r="BP1299" s="295"/>
      <c r="BQ1299" s="241"/>
      <c r="BR1299" s="241"/>
    </row>
    <row r="1300" spans="2:70" ht="9" customHeight="1">
      <c r="B1300" s="254"/>
      <c r="C1300" s="241"/>
      <c r="D1300" s="241"/>
      <c r="E1300" s="241"/>
      <c r="F1300" s="241"/>
      <c r="G1300" s="241"/>
      <c r="H1300" s="241"/>
      <c r="I1300" s="241"/>
      <c r="J1300" s="241"/>
      <c r="K1300" s="241"/>
      <c r="L1300" s="241"/>
      <c r="M1300" s="241"/>
      <c r="N1300" s="241"/>
      <c r="O1300" s="241"/>
      <c r="P1300" s="241"/>
      <c r="Q1300" s="241"/>
      <c r="R1300" s="241"/>
      <c r="S1300" s="241"/>
      <c r="T1300" s="241"/>
      <c r="U1300" s="241"/>
      <c r="V1300" s="241"/>
      <c r="W1300" s="241"/>
      <c r="X1300" s="241"/>
      <c r="Y1300" s="241"/>
      <c r="Z1300" s="241"/>
      <c r="AA1300" s="241"/>
      <c r="AB1300" s="241"/>
      <c r="AC1300" s="241"/>
      <c r="AD1300" s="241"/>
      <c r="AE1300" s="241"/>
      <c r="AF1300" s="241"/>
      <c r="AG1300" s="241"/>
      <c r="AH1300" s="241"/>
      <c r="AI1300" s="241"/>
      <c r="AJ1300" s="241"/>
      <c r="AK1300" s="241"/>
      <c r="AL1300" s="241"/>
      <c r="AM1300" s="241"/>
      <c r="AN1300" s="241"/>
      <c r="AO1300" s="241"/>
      <c r="AP1300" s="241"/>
      <c r="AQ1300" s="241"/>
      <c r="AR1300" s="241"/>
      <c r="AS1300" s="241"/>
      <c r="AT1300" s="241"/>
      <c r="AU1300" s="241"/>
      <c r="AV1300" s="241"/>
      <c r="AW1300" s="241"/>
      <c r="AX1300" s="241"/>
      <c r="AY1300" s="241"/>
      <c r="AZ1300" s="241"/>
      <c r="BA1300" s="241"/>
      <c r="BB1300" s="241"/>
      <c r="BC1300" s="241"/>
      <c r="BD1300" s="241"/>
      <c r="BE1300" s="241"/>
      <c r="BF1300" s="241"/>
      <c r="BG1300" s="241"/>
      <c r="BH1300" s="241"/>
      <c r="BI1300" s="241"/>
      <c r="BJ1300" s="241"/>
      <c r="BK1300" s="241"/>
      <c r="BL1300" s="241"/>
      <c r="BM1300" s="241"/>
      <c r="BN1300" s="241"/>
      <c r="BO1300" s="241"/>
      <c r="BP1300" s="241"/>
      <c r="BQ1300" s="241"/>
      <c r="BR1300" s="241"/>
    </row>
    <row r="1301" spans="2:70" ht="11.25" customHeight="1">
      <c r="B1301" s="254"/>
      <c r="C1301" s="294"/>
      <c r="D1301" s="294"/>
      <c r="E1301" s="294"/>
      <c r="F1301" s="294"/>
      <c r="G1301" s="294"/>
      <c r="H1301" s="294"/>
      <c r="I1301" s="295"/>
      <c r="J1301" s="295"/>
      <c r="K1301" s="295"/>
      <c r="L1301" s="295"/>
      <c r="M1301" s="295"/>
      <c r="N1301" s="241"/>
      <c r="O1301" s="241"/>
      <c r="P1301" s="295"/>
      <c r="Q1301" s="295"/>
      <c r="R1301" s="295"/>
      <c r="S1301" s="295"/>
      <c r="T1301" s="241"/>
      <c r="U1301" s="295"/>
      <c r="V1301" s="295"/>
      <c r="W1301" s="295"/>
      <c r="X1301" s="241"/>
      <c r="Y1301" s="241"/>
      <c r="Z1301" s="295"/>
      <c r="AA1301" s="295"/>
      <c r="AB1301" s="295"/>
      <c r="AC1301" s="295"/>
      <c r="AD1301" s="295"/>
      <c r="AE1301" s="295"/>
      <c r="AF1301" s="241"/>
      <c r="AG1301" s="241"/>
      <c r="AH1301" s="294"/>
      <c r="AI1301" s="294"/>
      <c r="AJ1301" s="294"/>
      <c r="AK1301" s="294"/>
      <c r="AL1301" s="294"/>
      <c r="AM1301" s="294"/>
      <c r="AN1301" s="294"/>
      <c r="AO1301" s="295"/>
      <c r="AP1301" s="295"/>
      <c r="AQ1301" s="295"/>
      <c r="AR1301" s="295"/>
      <c r="AS1301" s="295"/>
      <c r="AT1301" s="295"/>
      <c r="AU1301" s="241"/>
      <c r="AV1301" s="295"/>
      <c r="AW1301" s="295"/>
      <c r="AX1301" s="295"/>
      <c r="AY1301" s="295"/>
      <c r="AZ1301" s="295"/>
      <c r="BA1301" s="241"/>
      <c r="BB1301" s="256"/>
      <c r="BC1301" s="241"/>
      <c r="BD1301" s="241"/>
      <c r="BE1301" s="241"/>
      <c r="BF1301" s="241"/>
      <c r="BG1301" s="241"/>
      <c r="BH1301" s="241"/>
      <c r="BI1301" s="241"/>
      <c r="BJ1301" s="241"/>
      <c r="BK1301" s="241"/>
      <c r="BL1301" s="241"/>
      <c r="BM1301" s="241"/>
      <c r="BN1301" s="241"/>
      <c r="BO1301" s="241"/>
      <c r="BP1301" s="241"/>
      <c r="BQ1301" s="241"/>
      <c r="BR1301" s="241"/>
    </row>
    <row r="1302" spans="2:70" ht="9.75" customHeight="1">
      <c r="B1302" s="254"/>
      <c r="C1302" s="294"/>
      <c r="D1302" s="294"/>
      <c r="E1302" s="294"/>
      <c r="F1302" s="294"/>
      <c r="G1302" s="294"/>
      <c r="H1302" s="294"/>
      <c r="I1302" s="294"/>
      <c r="J1302" s="294"/>
      <c r="K1302" s="294"/>
      <c r="L1302" s="241"/>
      <c r="M1302" s="241"/>
      <c r="N1302" s="241"/>
      <c r="O1302" s="241"/>
      <c r="P1302" s="295"/>
      <c r="Q1302" s="295"/>
      <c r="R1302" s="295"/>
      <c r="S1302" s="295"/>
      <c r="T1302" s="241"/>
      <c r="U1302" s="295"/>
      <c r="V1302" s="295"/>
      <c r="W1302" s="295"/>
      <c r="X1302" s="241"/>
      <c r="Y1302" s="241"/>
      <c r="Z1302" s="241"/>
      <c r="AA1302" s="241"/>
      <c r="AB1302" s="241"/>
      <c r="AC1302" s="241"/>
      <c r="AD1302" s="241"/>
      <c r="AE1302" s="241"/>
      <c r="AF1302" s="241"/>
      <c r="AG1302" s="241"/>
      <c r="AH1302" s="294"/>
      <c r="AI1302" s="294"/>
      <c r="AJ1302" s="294"/>
      <c r="AK1302" s="294"/>
      <c r="AL1302" s="294"/>
      <c r="AM1302" s="294"/>
      <c r="AN1302" s="241"/>
      <c r="AO1302" s="295"/>
      <c r="AP1302" s="295"/>
      <c r="AQ1302" s="295"/>
      <c r="AR1302" s="295"/>
      <c r="AS1302" s="295"/>
      <c r="AT1302" s="295"/>
      <c r="AU1302" s="241"/>
      <c r="AV1302" s="295"/>
      <c r="AW1302" s="295"/>
      <c r="AX1302" s="295"/>
      <c r="AY1302" s="295"/>
      <c r="AZ1302" s="295"/>
      <c r="BA1302" s="241"/>
      <c r="BB1302" s="300"/>
      <c r="BC1302" s="241"/>
      <c r="BD1302" s="241"/>
      <c r="BE1302" s="241"/>
      <c r="BF1302" s="241"/>
      <c r="BG1302" s="241"/>
      <c r="BH1302" s="241"/>
      <c r="BI1302" s="241"/>
      <c r="BJ1302" s="241"/>
      <c r="BK1302" s="241"/>
      <c r="BL1302" s="241"/>
      <c r="BM1302" s="241"/>
      <c r="BN1302" s="241"/>
      <c r="BO1302" s="241"/>
      <c r="BP1302" s="241"/>
      <c r="BQ1302" s="241"/>
      <c r="BR1302" s="241"/>
    </row>
    <row r="1303" spans="2:70" ht="0.75" customHeight="1">
      <c r="B1303" s="254"/>
      <c r="C1303" s="294"/>
      <c r="D1303" s="294"/>
      <c r="E1303" s="294"/>
      <c r="F1303" s="294"/>
      <c r="G1303" s="294"/>
      <c r="H1303" s="294"/>
      <c r="I1303" s="294"/>
      <c r="J1303" s="294"/>
      <c r="K1303" s="294"/>
      <c r="L1303" s="241"/>
      <c r="M1303" s="241"/>
      <c r="N1303" s="241"/>
      <c r="O1303" s="241"/>
      <c r="P1303" s="295"/>
      <c r="Q1303" s="295"/>
      <c r="R1303" s="295"/>
      <c r="S1303" s="295"/>
      <c r="T1303" s="241"/>
      <c r="U1303" s="295"/>
      <c r="V1303" s="295"/>
      <c r="W1303" s="295"/>
      <c r="X1303" s="241"/>
      <c r="Y1303" s="241"/>
      <c r="Z1303" s="241"/>
      <c r="AA1303" s="241"/>
      <c r="AB1303" s="241"/>
      <c r="AC1303" s="241"/>
      <c r="AD1303" s="241"/>
      <c r="AE1303" s="241"/>
      <c r="AF1303" s="241"/>
      <c r="AG1303" s="241"/>
      <c r="AH1303" s="294"/>
      <c r="AI1303" s="294"/>
      <c r="AJ1303" s="294"/>
      <c r="AK1303" s="294"/>
      <c r="AL1303" s="294"/>
      <c r="AM1303" s="294"/>
      <c r="AN1303" s="241"/>
      <c r="AO1303" s="295"/>
      <c r="AP1303" s="295"/>
      <c r="AQ1303" s="295"/>
      <c r="AR1303" s="295"/>
      <c r="AS1303" s="295"/>
      <c r="AT1303" s="295"/>
      <c r="AU1303" s="241"/>
      <c r="AV1303" s="295"/>
      <c r="AW1303" s="295"/>
      <c r="AX1303" s="295"/>
      <c r="AY1303" s="295"/>
      <c r="AZ1303" s="295"/>
      <c r="BA1303" s="241"/>
      <c r="BB1303" s="300"/>
      <c r="BC1303" s="241"/>
      <c r="BD1303" s="241"/>
      <c r="BE1303" s="241"/>
      <c r="BF1303" s="241"/>
      <c r="BG1303" s="241"/>
      <c r="BH1303" s="241"/>
      <c r="BI1303" s="241"/>
      <c r="BJ1303" s="241"/>
      <c r="BK1303" s="241"/>
      <c r="BL1303" s="241"/>
      <c r="BM1303" s="241"/>
      <c r="BN1303" s="241"/>
      <c r="BO1303" s="241"/>
      <c r="BP1303" s="241"/>
      <c r="BQ1303" s="241"/>
      <c r="BR1303" s="241"/>
    </row>
    <row r="1304" spans="2:70">
      <c r="B1304" s="254"/>
      <c r="C1304" s="294"/>
      <c r="D1304" s="294"/>
      <c r="E1304" s="294"/>
      <c r="F1304" s="294"/>
      <c r="G1304" s="294"/>
      <c r="H1304" s="295"/>
      <c r="I1304" s="295"/>
      <c r="J1304" s="295"/>
      <c r="K1304" s="295"/>
      <c r="L1304" s="295"/>
      <c r="M1304" s="241"/>
      <c r="N1304" s="241"/>
      <c r="O1304" s="241"/>
      <c r="P1304" s="295"/>
      <c r="Q1304" s="295"/>
      <c r="R1304" s="295"/>
      <c r="S1304" s="295"/>
      <c r="T1304" s="241"/>
      <c r="U1304" s="295"/>
      <c r="V1304" s="295"/>
      <c r="W1304" s="295"/>
      <c r="X1304" s="241"/>
      <c r="Y1304" s="241"/>
      <c r="Z1304" s="295"/>
      <c r="AA1304" s="295"/>
      <c r="AB1304" s="295"/>
      <c r="AC1304" s="295"/>
      <c r="AD1304" s="295"/>
      <c r="AE1304" s="295"/>
      <c r="AF1304" s="241"/>
      <c r="AG1304" s="241"/>
      <c r="AH1304" s="294"/>
      <c r="AI1304" s="294"/>
      <c r="AJ1304" s="294"/>
      <c r="AK1304" s="294"/>
      <c r="AL1304" s="294"/>
      <c r="AM1304" s="294"/>
      <c r="AN1304" s="241"/>
      <c r="AO1304" s="241"/>
      <c r="AP1304" s="241"/>
      <c r="AQ1304" s="241"/>
      <c r="AR1304" s="241"/>
      <c r="AS1304" s="241"/>
      <c r="AT1304" s="241"/>
      <c r="AU1304" s="241"/>
      <c r="AV1304" s="295"/>
      <c r="AW1304" s="295"/>
      <c r="AX1304" s="295"/>
      <c r="AY1304" s="295"/>
      <c r="AZ1304" s="295"/>
      <c r="BA1304" s="241"/>
      <c r="BB1304" s="257"/>
      <c r="BC1304" s="241"/>
      <c r="BD1304" s="241"/>
      <c r="BE1304" s="296"/>
      <c r="BF1304" s="296"/>
      <c r="BG1304" s="296"/>
      <c r="BH1304" s="296"/>
      <c r="BI1304" s="296"/>
      <c r="BJ1304" s="296"/>
      <c r="BK1304" s="296"/>
      <c r="BL1304" s="296"/>
      <c r="BM1304" s="296"/>
      <c r="BN1304" s="296"/>
      <c r="BO1304" s="296"/>
      <c r="BP1304" s="296"/>
      <c r="BQ1304" s="241"/>
      <c r="BR1304" s="241"/>
    </row>
    <row r="1305" spans="2:70" ht="6.75" customHeight="1">
      <c r="B1305" s="254"/>
      <c r="C1305" s="241"/>
      <c r="D1305" s="241"/>
      <c r="E1305" s="241"/>
      <c r="F1305" s="241"/>
      <c r="G1305" s="241"/>
      <c r="H1305" s="241"/>
      <c r="I1305" s="241"/>
      <c r="J1305" s="241"/>
      <c r="K1305" s="241"/>
      <c r="L1305" s="241"/>
      <c r="M1305" s="241"/>
      <c r="N1305" s="241"/>
      <c r="O1305" s="241"/>
      <c r="P1305" s="241"/>
      <c r="Q1305" s="241"/>
      <c r="R1305" s="241"/>
      <c r="S1305" s="241"/>
      <c r="T1305" s="241"/>
      <c r="U1305" s="241"/>
      <c r="V1305" s="241"/>
      <c r="W1305" s="241"/>
      <c r="X1305" s="241"/>
      <c r="Y1305" s="241"/>
      <c r="Z1305" s="241"/>
      <c r="AA1305" s="241"/>
      <c r="AB1305" s="241"/>
      <c r="AC1305" s="241"/>
      <c r="AD1305" s="241"/>
      <c r="AE1305" s="241"/>
      <c r="AF1305" s="241"/>
      <c r="AG1305" s="241"/>
      <c r="AH1305" s="241"/>
      <c r="AI1305" s="241"/>
      <c r="AJ1305" s="241"/>
      <c r="AK1305" s="241"/>
      <c r="AL1305" s="241"/>
      <c r="AM1305" s="241"/>
      <c r="AN1305" s="241"/>
      <c r="AO1305" s="241"/>
      <c r="AP1305" s="241"/>
      <c r="AQ1305" s="241"/>
      <c r="AR1305" s="241"/>
      <c r="AS1305" s="241"/>
      <c r="AT1305" s="241"/>
      <c r="AU1305" s="241"/>
      <c r="AV1305" s="241"/>
      <c r="AW1305" s="241"/>
      <c r="AX1305" s="241"/>
      <c r="AY1305" s="241"/>
      <c r="AZ1305" s="241"/>
      <c r="BA1305" s="241"/>
      <c r="BB1305" s="241"/>
      <c r="BC1305" s="241"/>
      <c r="BD1305" s="241"/>
      <c r="BE1305" s="241"/>
      <c r="BF1305" s="241"/>
      <c r="BG1305" s="241"/>
      <c r="BH1305" s="241"/>
      <c r="BI1305" s="241"/>
      <c r="BJ1305" s="241"/>
      <c r="BK1305" s="241"/>
      <c r="BL1305" s="241"/>
      <c r="BM1305" s="241"/>
      <c r="BN1305" s="241"/>
      <c r="BO1305" s="241"/>
      <c r="BP1305" s="241"/>
      <c r="BQ1305" s="241"/>
      <c r="BR1305" s="241"/>
    </row>
    <row r="1306" spans="2:70" ht="2.25" customHeight="1">
      <c r="B1306" s="254"/>
      <c r="C1306" s="294"/>
      <c r="D1306" s="294"/>
      <c r="E1306" s="294"/>
      <c r="F1306" s="294"/>
      <c r="G1306" s="294"/>
      <c r="H1306" s="241"/>
      <c r="I1306" s="241"/>
      <c r="J1306" s="241"/>
      <c r="K1306" s="241"/>
      <c r="L1306" s="241"/>
      <c r="M1306" s="241"/>
      <c r="N1306" s="295"/>
      <c r="O1306" s="295"/>
      <c r="P1306" s="295"/>
      <c r="Q1306" s="295"/>
      <c r="R1306" s="295"/>
      <c r="S1306" s="295"/>
      <c r="T1306" s="295"/>
      <c r="U1306" s="295"/>
      <c r="V1306" s="295"/>
      <c r="W1306" s="295"/>
      <c r="X1306" s="241"/>
      <c r="Y1306" s="241"/>
      <c r="Z1306" s="241"/>
      <c r="AA1306" s="241"/>
      <c r="AB1306" s="241"/>
      <c r="AC1306" s="241"/>
      <c r="AD1306" s="241"/>
      <c r="AE1306" s="241"/>
      <c r="AF1306" s="241"/>
      <c r="AG1306" s="241"/>
      <c r="AH1306" s="294"/>
      <c r="AI1306" s="294"/>
      <c r="AJ1306" s="294"/>
      <c r="AK1306" s="294"/>
      <c r="AL1306" s="294"/>
      <c r="AM1306" s="294"/>
      <c r="AN1306" s="294"/>
      <c r="AO1306" s="294"/>
      <c r="AP1306" s="294"/>
      <c r="AQ1306" s="294"/>
      <c r="AR1306" s="294"/>
      <c r="AS1306" s="241"/>
      <c r="AT1306" s="241"/>
      <c r="AU1306" s="241"/>
      <c r="AV1306" s="295"/>
      <c r="AW1306" s="295"/>
      <c r="AX1306" s="295"/>
      <c r="AY1306" s="295"/>
      <c r="AZ1306" s="295"/>
      <c r="BA1306" s="241"/>
      <c r="BB1306" s="300"/>
      <c r="BC1306" s="241"/>
      <c r="BD1306" s="241"/>
      <c r="BE1306" s="241"/>
      <c r="BF1306" s="241"/>
      <c r="BG1306" s="241"/>
      <c r="BH1306" s="241"/>
      <c r="BI1306" s="241"/>
      <c r="BJ1306" s="241"/>
      <c r="BK1306" s="241"/>
      <c r="BL1306" s="241"/>
      <c r="BM1306" s="241"/>
      <c r="BN1306" s="241"/>
      <c r="BO1306" s="241"/>
      <c r="BP1306" s="241"/>
      <c r="BQ1306" s="241"/>
      <c r="BR1306" s="241"/>
    </row>
    <row r="1307" spans="2:70" ht="7.5" customHeight="1">
      <c r="B1307" s="254"/>
      <c r="C1307" s="294"/>
      <c r="D1307" s="294"/>
      <c r="E1307" s="294"/>
      <c r="F1307" s="294"/>
      <c r="G1307" s="294"/>
      <c r="H1307" s="241"/>
      <c r="I1307" s="241"/>
      <c r="J1307" s="241"/>
      <c r="K1307" s="241"/>
      <c r="L1307" s="241"/>
      <c r="M1307" s="241"/>
      <c r="N1307" s="295"/>
      <c r="O1307" s="295"/>
      <c r="P1307" s="295"/>
      <c r="Q1307" s="295"/>
      <c r="R1307" s="295"/>
      <c r="S1307" s="295"/>
      <c r="T1307" s="295"/>
      <c r="U1307" s="295"/>
      <c r="V1307" s="295"/>
      <c r="W1307" s="295"/>
      <c r="X1307" s="241"/>
      <c r="Y1307" s="241"/>
      <c r="Z1307" s="241"/>
      <c r="AA1307" s="241"/>
      <c r="AB1307" s="241"/>
      <c r="AC1307" s="241"/>
      <c r="AD1307" s="241"/>
      <c r="AE1307" s="241"/>
      <c r="AF1307" s="241"/>
      <c r="AG1307" s="241"/>
      <c r="AH1307" s="294"/>
      <c r="AI1307" s="294"/>
      <c r="AJ1307" s="294"/>
      <c r="AK1307" s="294"/>
      <c r="AL1307" s="294"/>
      <c r="AM1307" s="294"/>
      <c r="AN1307" s="294"/>
      <c r="AO1307" s="294"/>
      <c r="AP1307" s="294"/>
      <c r="AQ1307" s="294"/>
      <c r="AR1307" s="294"/>
      <c r="AS1307" s="241"/>
      <c r="AT1307" s="241"/>
      <c r="AU1307" s="241"/>
      <c r="AV1307" s="295"/>
      <c r="AW1307" s="295"/>
      <c r="AX1307" s="295"/>
      <c r="AY1307" s="295"/>
      <c r="AZ1307" s="295"/>
      <c r="BA1307" s="241"/>
      <c r="BB1307" s="300"/>
      <c r="BC1307" s="241"/>
      <c r="BD1307" s="241"/>
      <c r="BE1307" s="241"/>
      <c r="BF1307" s="241"/>
      <c r="BG1307" s="241"/>
      <c r="BH1307" s="241"/>
      <c r="BI1307" s="241"/>
      <c r="BJ1307" s="241"/>
      <c r="BK1307" s="241"/>
      <c r="BL1307" s="241"/>
      <c r="BM1307" s="241"/>
      <c r="BN1307" s="241"/>
      <c r="BO1307" s="241"/>
      <c r="BP1307" s="241"/>
      <c r="BQ1307" s="241"/>
      <c r="BR1307" s="241"/>
    </row>
    <row r="1308" spans="2:70" ht="0.75" customHeight="1">
      <c r="B1308" s="254"/>
      <c r="C1308" s="294"/>
      <c r="D1308" s="294"/>
      <c r="E1308" s="294"/>
      <c r="F1308" s="294"/>
      <c r="G1308" s="294"/>
      <c r="H1308" s="241"/>
      <c r="I1308" s="241"/>
      <c r="J1308" s="241"/>
      <c r="K1308" s="241"/>
      <c r="L1308" s="241"/>
      <c r="M1308" s="241"/>
      <c r="N1308" s="295"/>
      <c r="O1308" s="295"/>
      <c r="P1308" s="295"/>
      <c r="Q1308" s="295"/>
      <c r="R1308" s="295"/>
      <c r="S1308" s="295"/>
      <c r="T1308" s="295"/>
      <c r="U1308" s="295"/>
      <c r="V1308" s="295"/>
      <c r="W1308" s="295"/>
      <c r="X1308" s="241"/>
      <c r="Y1308" s="241"/>
      <c r="Z1308" s="241"/>
      <c r="AA1308" s="241"/>
      <c r="AB1308" s="241"/>
      <c r="AC1308" s="241"/>
      <c r="AD1308" s="241"/>
      <c r="AE1308" s="241"/>
      <c r="AF1308" s="241"/>
      <c r="AG1308" s="241"/>
      <c r="AH1308" s="294"/>
      <c r="AI1308" s="294"/>
      <c r="AJ1308" s="294"/>
      <c r="AK1308" s="294"/>
      <c r="AL1308" s="294"/>
      <c r="AM1308" s="294"/>
      <c r="AN1308" s="294"/>
      <c r="AO1308" s="294"/>
      <c r="AP1308" s="294"/>
      <c r="AQ1308" s="294"/>
      <c r="AR1308" s="294"/>
      <c r="AS1308" s="241"/>
      <c r="AT1308" s="241"/>
      <c r="AU1308" s="241"/>
      <c r="AV1308" s="295"/>
      <c r="AW1308" s="295"/>
      <c r="AX1308" s="295"/>
      <c r="AY1308" s="295"/>
      <c r="AZ1308" s="295"/>
      <c r="BA1308" s="241"/>
      <c r="BB1308" s="300"/>
      <c r="BC1308" s="241"/>
      <c r="BD1308" s="241"/>
      <c r="BE1308" s="241"/>
      <c r="BF1308" s="241"/>
      <c r="BG1308" s="241"/>
      <c r="BH1308" s="241"/>
      <c r="BI1308" s="241"/>
      <c r="BJ1308" s="241"/>
      <c r="BK1308" s="241"/>
      <c r="BL1308" s="241"/>
      <c r="BM1308" s="241"/>
      <c r="BN1308" s="241"/>
      <c r="BO1308" s="241"/>
      <c r="BP1308" s="241"/>
      <c r="BQ1308" s="241"/>
      <c r="BR1308" s="241"/>
    </row>
    <row r="1309" spans="2:70" ht="10.5" customHeight="1">
      <c r="B1309" s="254"/>
      <c r="C1309" s="294"/>
      <c r="D1309" s="294"/>
      <c r="E1309" s="294"/>
      <c r="F1309" s="294"/>
      <c r="G1309" s="294"/>
      <c r="H1309" s="241"/>
      <c r="I1309" s="241"/>
      <c r="J1309" s="241"/>
      <c r="K1309" s="241"/>
      <c r="L1309" s="241"/>
      <c r="M1309" s="241"/>
      <c r="N1309" s="241"/>
      <c r="O1309" s="241"/>
      <c r="P1309" s="295"/>
      <c r="Q1309" s="295"/>
      <c r="R1309" s="295"/>
      <c r="S1309" s="295"/>
      <c r="T1309" s="241"/>
      <c r="U1309" s="295"/>
      <c r="V1309" s="295"/>
      <c r="W1309" s="295"/>
      <c r="X1309" s="241"/>
      <c r="Y1309" s="241"/>
      <c r="Z1309" s="241"/>
      <c r="AA1309" s="241"/>
      <c r="AB1309" s="241"/>
      <c r="AC1309" s="241"/>
      <c r="AD1309" s="241"/>
      <c r="AE1309" s="241"/>
      <c r="AF1309" s="241"/>
      <c r="AG1309" s="241"/>
      <c r="AH1309" s="294"/>
      <c r="AI1309" s="294"/>
      <c r="AJ1309" s="294"/>
      <c r="AK1309" s="294"/>
      <c r="AL1309" s="294"/>
      <c r="AM1309" s="294"/>
      <c r="AN1309" s="294"/>
      <c r="AO1309" s="294"/>
      <c r="AP1309" s="294"/>
      <c r="AQ1309" s="294"/>
      <c r="AR1309" s="294"/>
      <c r="AS1309" s="241"/>
      <c r="AT1309" s="241"/>
      <c r="AU1309" s="241"/>
      <c r="AV1309" s="295"/>
      <c r="AW1309" s="295"/>
      <c r="AX1309" s="295"/>
      <c r="AY1309" s="295"/>
      <c r="AZ1309" s="295"/>
      <c r="BA1309" s="241"/>
      <c r="BB1309" s="257"/>
      <c r="BC1309" s="241"/>
      <c r="BD1309" s="241"/>
      <c r="BE1309" s="241"/>
      <c r="BF1309" s="241"/>
      <c r="BG1309" s="297"/>
      <c r="BH1309" s="297"/>
      <c r="BI1309" s="297"/>
      <c r="BJ1309" s="297"/>
      <c r="BK1309" s="241"/>
      <c r="BL1309" s="241"/>
      <c r="BM1309" s="241"/>
      <c r="BN1309" s="297"/>
      <c r="BO1309" s="297"/>
      <c r="BP1309" s="297"/>
      <c r="BQ1309" s="241"/>
      <c r="BR1309" s="241"/>
    </row>
    <row r="1310" spans="2:70" ht="7.5" customHeight="1">
      <c r="B1310" s="254"/>
      <c r="C1310" s="241"/>
      <c r="D1310" s="241"/>
      <c r="E1310" s="241"/>
      <c r="F1310" s="241"/>
      <c r="G1310" s="241"/>
      <c r="H1310" s="241"/>
      <c r="I1310" s="241"/>
      <c r="J1310" s="241"/>
      <c r="K1310" s="241"/>
      <c r="L1310" s="241"/>
      <c r="M1310" s="241"/>
      <c r="N1310" s="241"/>
      <c r="O1310" s="241"/>
      <c r="P1310" s="241"/>
      <c r="Q1310" s="241"/>
      <c r="R1310" s="241"/>
      <c r="S1310" s="241"/>
      <c r="T1310" s="241"/>
      <c r="U1310" s="241"/>
      <c r="V1310" s="241"/>
      <c r="W1310" s="241"/>
      <c r="X1310" s="241"/>
      <c r="Y1310" s="241"/>
      <c r="Z1310" s="241"/>
      <c r="AA1310" s="241"/>
      <c r="AB1310" s="241"/>
      <c r="AC1310" s="241"/>
      <c r="AD1310" s="241"/>
      <c r="AE1310" s="241"/>
      <c r="AF1310" s="241"/>
      <c r="AG1310" s="241"/>
      <c r="AH1310" s="241"/>
      <c r="AI1310" s="241"/>
      <c r="AJ1310" s="241"/>
      <c r="AK1310" s="241"/>
      <c r="AL1310" s="241"/>
      <c r="AM1310" s="241"/>
      <c r="AN1310" s="241"/>
      <c r="AO1310" s="241"/>
      <c r="AP1310" s="241"/>
      <c r="AQ1310" s="241"/>
      <c r="AR1310" s="241"/>
      <c r="AS1310" s="241"/>
      <c r="AT1310" s="241"/>
      <c r="AU1310" s="241"/>
      <c r="AV1310" s="241"/>
      <c r="AW1310" s="241"/>
      <c r="AX1310" s="241"/>
      <c r="AY1310" s="241"/>
      <c r="AZ1310" s="241"/>
      <c r="BA1310" s="241"/>
      <c r="BB1310" s="241"/>
      <c r="BC1310" s="241"/>
      <c r="BD1310" s="241"/>
      <c r="BE1310" s="241"/>
      <c r="BF1310" s="241"/>
      <c r="BG1310" s="241"/>
      <c r="BH1310" s="241"/>
      <c r="BI1310" s="241"/>
      <c r="BJ1310" s="241"/>
      <c r="BK1310" s="241"/>
      <c r="BL1310" s="241"/>
      <c r="BM1310" s="241"/>
      <c r="BN1310" s="241"/>
      <c r="BO1310" s="241"/>
      <c r="BP1310" s="241"/>
      <c r="BQ1310" s="241"/>
      <c r="BR1310" s="241"/>
    </row>
    <row r="1311" spans="2:70" ht="0.75" customHeight="1">
      <c r="B1311" s="254"/>
      <c r="C1311" s="294"/>
      <c r="D1311" s="294"/>
      <c r="E1311" s="294"/>
      <c r="F1311" s="294"/>
      <c r="G1311" s="294"/>
      <c r="H1311" s="241"/>
      <c r="I1311" s="241"/>
      <c r="J1311" s="241"/>
      <c r="K1311" s="241"/>
      <c r="L1311" s="241"/>
      <c r="M1311" s="241"/>
      <c r="N1311" s="295"/>
      <c r="O1311" s="295"/>
      <c r="P1311" s="295"/>
      <c r="Q1311" s="295"/>
      <c r="R1311" s="295"/>
      <c r="S1311" s="295"/>
      <c r="T1311" s="295"/>
      <c r="U1311" s="295"/>
      <c r="V1311" s="295"/>
      <c r="W1311" s="295"/>
      <c r="X1311" s="241"/>
      <c r="Y1311" s="241"/>
      <c r="Z1311" s="241"/>
      <c r="AA1311" s="241"/>
      <c r="AB1311" s="241"/>
      <c r="AC1311" s="241"/>
      <c r="AD1311" s="241"/>
      <c r="AE1311" s="241"/>
      <c r="AF1311" s="241"/>
      <c r="AG1311" s="241"/>
      <c r="AH1311" s="294"/>
      <c r="AI1311" s="294"/>
      <c r="AJ1311" s="294"/>
      <c r="AK1311" s="294"/>
      <c r="AL1311" s="294"/>
      <c r="AM1311" s="294"/>
      <c r="AN1311" s="294"/>
      <c r="AO1311" s="294"/>
      <c r="AP1311" s="294"/>
      <c r="AQ1311" s="294"/>
      <c r="AR1311" s="294"/>
      <c r="AS1311" s="241"/>
      <c r="AT1311" s="241"/>
      <c r="AU1311" s="241"/>
      <c r="AV1311" s="295"/>
      <c r="AW1311" s="295"/>
      <c r="AX1311" s="295"/>
      <c r="AY1311" s="295"/>
      <c r="AZ1311" s="295"/>
      <c r="BA1311" s="241"/>
      <c r="BB1311" s="300"/>
      <c r="BC1311" s="241"/>
      <c r="BD1311" s="241"/>
      <c r="BE1311" s="294"/>
      <c r="BF1311" s="294"/>
      <c r="BG1311" s="294"/>
      <c r="BH1311" s="293"/>
      <c r="BI1311" s="293"/>
      <c r="BJ1311" s="293"/>
      <c r="BK1311" s="293"/>
      <c r="BL1311" s="241"/>
      <c r="BM1311" s="241"/>
      <c r="BN1311" s="293"/>
      <c r="BO1311" s="293"/>
      <c r="BP1311" s="293"/>
      <c r="BQ1311" s="241"/>
      <c r="BR1311" s="241"/>
    </row>
    <row r="1312" spans="2:70" ht="8.25" customHeight="1">
      <c r="B1312" s="254"/>
      <c r="C1312" s="294"/>
      <c r="D1312" s="294"/>
      <c r="E1312" s="294"/>
      <c r="F1312" s="294"/>
      <c r="G1312" s="294"/>
      <c r="H1312" s="241"/>
      <c r="I1312" s="241"/>
      <c r="J1312" s="241"/>
      <c r="K1312" s="241"/>
      <c r="L1312" s="241"/>
      <c r="M1312" s="241"/>
      <c r="N1312" s="295"/>
      <c r="O1312" s="295"/>
      <c r="P1312" s="295"/>
      <c r="Q1312" s="295"/>
      <c r="R1312" s="295"/>
      <c r="S1312" s="295"/>
      <c r="T1312" s="295"/>
      <c r="U1312" s="295"/>
      <c r="V1312" s="295"/>
      <c r="W1312" s="295"/>
      <c r="X1312" s="241"/>
      <c r="Y1312" s="241"/>
      <c r="Z1312" s="241"/>
      <c r="AA1312" s="241"/>
      <c r="AB1312" s="241"/>
      <c r="AC1312" s="241"/>
      <c r="AD1312" s="241"/>
      <c r="AE1312" s="241"/>
      <c r="AF1312" s="241"/>
      <c r="AG1312" s="241"/>
      <c r="AH1312" s="294"/>
      <c r="AI1312" s="294"/>
      <c r="AJ1312" s="294"/>
      <c r="AK1312" s="294"/>
      <c r="AL1312" s="294"/>
      <c r="AM1312" s="294"/>
      <c r="AN1312" s="294"/>
      <c r="AO1312" s="294"/>
      <c r="AP1312" s="294"/>
      <c r="AQ1312" s="294"/>
      <c r="AR1312" s="294"/>
      <c r="AS1312" s="241"/>
      <c r="AT1312" s="241"/>
      <c r="AU1312" s="241"/>
      <c r="AV1312" s="295"/>
      <c r="AW1312" s="295"/>
      <c r="AX1312" s="295"/>
      <c r="AY1312" s="295"/>
      <c r="AZ1312" s="295"/>
      <c r="BA1312" s="241"/>
      <c r="BB1312" s="300"/>
      <c r="BC1312" s="241"/>
      <c r="BD1312" s="241"/>
      <c r="BE1312" s="294"/>
      <c r="BF1312" s="294"/>
      <c r="BG1312" s="294"/>
      <c r="BH1312" s="293"/>
      <c r="BI1312" s="293"/>
      <c r="BJ1312" s="293"/>
      <c r="BK1312" s="293"/>
      <c r="BL1312" s="241"/>
      <c r="BM1312" s="241"/>
      <c r="BN1312" s="293"/>
      <c r="BO1312" s="293"/>
      <c r="BP1312" s="293"/>
      <c r="BQ1312" s="241"/>
      <c r="BR1312" s="241"/>
    </row>
    <row r="1313" spans="2:70" ht="0.75" customHeight="1">
      <c r="B1313" s="254"/>
      <c r="C1313" s="294"/>
      <c r="D1313" s="294"/>
      <c r="E1313" s="294"/>
      <c r="F1313" s="294"/>
      <c r="G1313" s="294"/>
      <c r="H1313" s="241"/>
      <c r="I1313" s="241"/>
      <c r="J1313" s="241"/>
      <c r="K1313" s="241"/>
      <c r="L1313" s="241"/>
      <c r="M1313" s="241"/>
      <c r="N1313" s="295"/>
      <c r="O1313" s="295"/>
      <c r="P1313" s="295"/>
      <c r="Q1313" s="295"/>
      <c r="R1313" s="295"/>
      <c r="S1313" s="295"/>
      <c r="T1313" s="295"/>
      <c r="U1313" s="295"/>
      <c r="V1313" s="295"/>
      <c r="W1313" s="295"/>
      <c r="X1313" s="241"/>
      <c r="Y1313" s="241"/>
      <c r="Z1313" s="241"/>
      <c r="AA1313" s="241"/>
      <c r="AB1313" s="241"/>
      <c r="AC1313" s="241"/>
      <c r="AD1313" s="241"/>
      <c r="AE1313" s="241"/>
      <c r="AF1313" s="241"/>
      <c r="AG1313" s="241"/>
      <c r="AH1313" s="294"/>
      <c r="AI1313" s="294"/>
      <c r="AJ1313" s="294"/>
      <c r="AK1313" s="294"/>
      <c r="AL1313" s="294"/>
      <c r="AM1313" s="294"/>
      <c r="AN1313" s="294"/>
      <c r="AO1313" s="294"/>
      <c r="AP1313" s="294"/>
      <c r="AQ1313" s="294"/>
      <c r="AR1313" s="294"/>
      <c r="AS1313" s="241"/>
      <c r="AT1313" s="241"/>
      <c r="AU1313" s="241"/>
      <c r="AV1313" s="295"/>
      <c r="AW1313" s="295"/>
      <c r="AX1313" s="295"/>
      <c r="AY1313" s="295"/>
      <c r="AZ1313" s="295"/>
      <c r="BA1313" s="241"/>
      <c r="BB1313" s="300"/>
      <c r="BC1313" s="241"/>
      <c r="BD1313" s="241"/>
      <c r="BE1313" s="294"/>
      <c r="BF1313" s="294"/>
      <c r="BG1313" s="294"/>
      <c r="BH1313" s="293"/>
      <c r="BI1313" s="293"/>
      <c r="BJ1313" s="293"/>
      <c r="BK1313" s="293"/>
      <c r="BL1313" s="241"/>
      <c r="BM1313" s="241"/>
      <c r="BN1313" s="293"/>
      <c r="BO1313" s="293"/>
      <c r="BP1313" s="293"/>
      <c r="BQ1313" s="241"/>
      <c r="BR1313" s="241"/>
    </row>
    <row r="1314" spans="2:70" ht="11.25" customHeight="1">
      <c r="B1314" s="254"/>
      <c r="C1314" s="294"/>
      <c r="D1314" s="294"/>
      <c r="E1314" s="294"/>
      <c r="F1314" s="294"/>
      <c r="G1314" s="294"/>
      <c r="H1314" s="241"/>
      <c r="I1314" s="241"/>
      <c r="J1314" s="241"/>
      <c r="K1314" s="241"/>
      <c r="L1314" s="241"/>
      <c r="M1314" s="241"/>
      <c r="N1314" s="295"/>
      <c r="O1314" s="295"/>
      <c r="P1314" s="295"/>
      <c r="Q1314" s="295"/>
      <c r="R1314" s="295"/>
      <c r="S1314" s="295"/>
      <c r="T1314" s="295"/>
      <c r="U1314" s="295"/>
      <c r="V1314" s="295"/>
      <c r="W1314" s="295"/>
      <c r="X1314" s="241"/>
      <c r="Y1314" s="241"/>
      <c r="Z1314" s="241"/>
      <c r="AA1314" s="241"/>
      <c r="AB1314" s="241"/>
      <c r="AC1314" s="241"/>
      <c r="AD1314" s="241"/>
      <c r="AE1314" s="241"/>
      <c r="AF1314" s="241"/>
      <c r="AG1314" s="241"/>
      <c r="AH1314" s="294"/>
      <c r="AI1314" s="294"/>
      <c r="AJ1314" s="294"/>
      <c r="AK1314" s="294"/>
      <c r="AL1314" s="294"/>
      <c r="AM1314" s="294"/>
      <c r="AN1314" s="294"/>
      <c r="AO1314" s="294"/>
      <c r="AP1314" s="294"/>
      <c r="AQ1314" s="294"/>
      <c r="AR1314" s="294"/>
      <c r="AS1314" s="241"/>
      <c r="AT1314" s="241"/>
      <c r="AU1314" s="241"/>
      <c r="AV1314" s="295"/>
      <c r="AW1314" s="295"/>
      <c r="AX1314" s="295"/>
      <c r="AY1314" s="295"/>
      <c r="AZ1314" s="295"/>
      <c r="BA1314" s="241"/>
      <c r="BB1314" s="257"/>
      <c r="BC1314" s="241"/>
      <c r="BD1314" s="241"/>
      <c r="BE1314" s="299"/>
      <c r="BF1314" s="299"/>
      <c r="BG1314" s="299"/>
      <c r="BH1314" s="300"/>
      <c r="BI1314" s="300"/>
      <c r="BJ1314" s="300"/>
      <c r="BK1314" s="300"/>
      <c r="BL1314" s="241"/>
      <c r="BM1314" s="241"/>
      <c r="BN1314" s="300"/>
      <c r="BO1314" s="300"/>
      <c r="BP1314" s="300"/>
      <c r="BQ1314" s="241"/>
      <c r="BR1314" s="241"/>
    </row>
    <row r="1315" spans="2:70" ht="7.5" customHeight="1">
      <c r="B1315" s="254"/>
      <c r="C1315" s="241"/>
      <c r="D1315" s="241"/>
      <c r="E1315" s="241"/>
      <c r="F1315" s="241"/>
      <c r="G1315" s="241"/>
      <c r="H1315" s="241"/>
      <c r="I1315" s="241"/>
      <c r="J1315" s="241"/>
      <c r="K1315" s="241"/>
      <c r="L1315" s="241"/>
      <c r="M1315" s="241"/>
      <c r="N1315" s="241"/>
      <c r="O1315" s="241"/>
      <c r="P1315" s="241"/>
      <c r="Q1315" s="241"/>
      <c r="R1315" s="241"/>
      <c r="S1315" s="241"/>
      <c r="T1315" s="241"/>
      <c r="U1315" s="241"/>
      <c r="V1315" s="241"/>
      <c r="W1315" s="241"/>
      <c r="X1315" s="241"/>
      <c r="Y1315" s="241"/>
      <c r="Z1315" s="241"/>
      <c r="AA1315" s="241"/>
      <c r="AB1315" s="241"/>
      <c r="AC1315" s="241"/>
      <c r="AD1315" s="241"/>
      <c r="AE1315" s="241"/>
      <c r="AF1315" s="241"/>
      <c r="AG1315" s="241"/>
      <c r="AH1315" s="241"/>
      <c r="AI1315" s="241"/>
      <c r="AJ1315" s="241"/>
      <c r="AK1315" s="241"/>
      <c r="AL1315" s="241"/>
      <c r="AM1315" s="241"/>
      <c r="AN1315" s="241"/>
      <c r="AO1315" s="241"/>
      <c r="AP1315" s="241"/>
      <c r="AQ1315" s="241"/>
      <c r="AR1315" s="241"/>
      <c r="AS1315" s="241"/>
      <c r="AT1315" s="241"/>
      <c r="AU1315" s="241"/>
      <c r="AV1315" s="241"/>
      <c r="AW1315" s="241"/>
      <c r="AX1315" s="241"/>
      <c r="AY1315" s="241"/>
      <c r="AZ1315" s="241"/>
      <c r="BA1315" s="241"/>
      <c r="BB1315" s="241"/>
      <c r="BC1315" s="241"/>
      <c r="BD1315" s="241"/>
      <c r="BE1315" s="241"/>
      <c r="BF1315" s="241"/>
      <c r="BG1315" s="241"/>
      <c r="BH1315" s="241"/>
      <c r="BI1315" s="241"/>
      <c r="BJ1315" s="241"/>
      <c r="BK1315" s="241"/>
      <c r="BL1315" s="241"/>
      <c r="BM1315" s="241"/>
      <c r="BN1315" s="241"/>
      <c r="BO1315" s="241"/>
      <c r="BP1315" s="241"/>
      <c r="BQ1315" s="241"/>
      <c r="BR1315" s="241"/>
    </row>
    <row r="1316" spans="2:70" ht="1.5" customHeight="1">
      <c r="B1316" s="254"/>
      <c r="C1316" s="294"/>
      <c r="D1316" s="294"/>
      <c r="E1316" s="294"/>
      <c r="F1316" s="294"/>
      <c r="G1316" s="294"/>
      <c r="H1316" s="294"/>
      <c r="I1316" s="294"/>
      <c r="J1316" s="294"/>
      <c r="K1316" s="241"/>
      <c r="L1316" s="241"/>
      <c r="M1316" s="241"/>
      <c r="N1316" s="241"/>
      <c r="O1316" s="241"/>
      <c r="P1316" s="295"/>
      <c r="Q1316" s="295"/>
      <c r="R1316" s="295"/>
      <c r="S1316" s="295"/>
      <c r="T1316" s="241"/>
      <c r="U1316" s="295"/>
      <c r="V1316" s="295"/>
      <c r="W1316" s="295"/>
      <c r="X1316" s="241"/>
      <c r="Y1316" s="241"/>
      <c r="Z1316" s="241"/>
      <c r="AA1316" s="241"/>
      <c r="AB1316" s="241"/>
      <c r="AC1316" s="241"/>
      <c r="AD1316" s="241"/>
      <c r="AE1316" s="241"/>
      <c r="AF1316" s="241"/>
      <c r="AG1316" s="241"/>
      <c r="AH1316" s="294"/>
      <c r="AI1316" s="294"/>
      <c r="AJ1316" s="294"/>
      <c r="AK1316" s="294"/>
      <c r="AL1316" s="294"/>
      <c r="AM1316" s="294"/>
      <c r="AN1316" s="294"/>
      <c r="AO1316" s="294"/>
      <c r="AP1316" s="294"/>
      <c r="AQ1316" s="294"/>
      <c r="AR1316" s="294"/>
      <c r="AS1316" s="241"/>
      <c r="AT1316" s="241"/>
      <c r="AU1316" s="241"/>
      <c r="AV1316" s="295"/>
      <c r="AW1316" s="295"/>
      <c r="AX1316" s="295"/>
      <c r="AY1316" s="295"/>
      <c r="AZ1316" s="295"/>
      <c r="BA1316" s="241"/>
      <c r="BB1316" s="300"/>
      <c r="BC1316" s="241"/>
      <c r="BD1316" s="241"/>
      <c r="BE1316" s="299"/>
      <c r="BF1316" s="299"/>
      <c r="BG1316" s="299"/>
      <c r="BH1316" s="300"/>
      <c r="BI1316" s="300"/>
      <c r="BJ1316" s="300"/>
      <c r="BK1316" s="300"/>
      <c r="BL1316" s="241"/>
      <c r="BM1316" s="241"/>
      <c r="BN1316" s="241"/>
      <c r="BO1316" s="241"/>
      <c r="BP1316" s="241"/>
      <c r="BQ1316" s="241"/>
      <c r="BR1316" s="241"/>
    </row>
    <row r="1317" spans="2:70" ht="9" customHeight="1">
      <c r="B1317" s="254"/>
      <c r="C1317" s="294"/>
      <c r="D1317" s="294"/>
      <c r="E1317" s="294"/>
      <c r="F1317" s="294"/>
      <c r="G1317" s="294"/>
      <c r="H1317" s="294"/>
      <c r="I1317" s="294"/>
      <c r="J1317" s="294"/>
      <c r="K1317" s="241"/>
      <c r="L1317" s="241"/>
      <c r="M1317" s="241"/>
      <c r="N1317" s="241"/>
      <c r="O1317" s="241"/>
      <c r="P1317" s="295"/>
      <c r="Q1317" s="295"/>
      <c r="R1317" s="295"/>
      <c r="S1317" s="295"/>
      <c r="T1317" s="241"/>
      <c r="U1317" s="295"/>
      <c r="V1317" s="295"/>
      <c r="W1317" s="295"/>
      <c r="X1317" s="241"/>
      <c r="Y1317" s="241"/>
      <c r="Z1317" s="241"/>
      <c r="AA1317" s="241"/>
      <c r="AB1317" s="241"/>
      <c r="AC1317" s="241"/>
      <c r="AD1317" s="241"/>
      <c r="AE1317" s="241"/>
      <c r="AF1317" s="241"/>
      <c r="AG1317" s="241"/>
      <c r="AH1317" s="294"/>
      <c r="AI1317" s="294"/>
      <c r="AJ1317" s="294"/>
      <c r="AK1317" s="294"/>
      <c r="AL1317" s="294"/>
      <c r="AM1317" s="294"/>
      <c r="AN1317" s="294"/>
      <c r="AO1317" s="294"/>
      <c r="AP1317" s="294"/>
      <c r="AQ1317" s="294"/>
      <c r="AR1317" s="294"/>
      <c r="AS1317" s="241"/>
      <c r="AT1317" s="241"/>
      <c r="AU1317" s="241"/>
      <c r="AV1317" s="295"/>
      <c r="AW1317" s="295"/>
      <c r="AX1317" s="295"/>
      <c r="AY1317" s="295"/>
      <c r="AZ1317" s="295"/>
      <c r="BA1317" s="241"/>
      <c r="BB1317" s="300"/>
      <c r="BC1317" s="241"/>
      <c r="BD1317" s="241"/>
      <c r="BE1317" s="299"/>
      <c r="BF1317" s="299"/>
      <c r="BG1317" s="299"/>
      <c r="BH1317" s="300"/>
      <c r="BI1317" s="300"/>
      <c r="BJ1317" s="300"/>
      <c r="BK1317" s="300"/>
      <c r="BL1317" s="241"/>
      <c r="BM1317" s="241"/>
      <c r="BN1317" s="241"/>
      <c r="BO1317" s="241"/>
      <c r="BP1317" s="241"/>
      <c r="BQ1317" s="241"/>
      <c r="BR1317" s="241"/>
    </row>
    <row r="1318" spans="2:70" ht="0.75" customHeight="1">
      <c r="B1318" s="254"/>
      <c r="C1318" s="294"/>
      <c r="D1318" s="294"/>
      <c r="E1318" s="294"/>
      <c r="F1318" s="294"/>
      <c r="G1318" s="294"/>
      <c r="H1318" s="294"/>
      <c r="I1318" s="294"/>
      <c r="J1318" s="294"/>
      <c r="K1318" s="241"/>
      <c r="L1318" s="241"/>
      <c r="M1318" s="241"/>
      <c r="N1318" s="241"/>
      <c r="O1318" s="241"/>
      <c r="P1318" s="295"/>
      <c r="Q1318" s="295"/>
      <c r="R1318" s="295"/>
      <c r="S1318" s="295"/>
      <c r="T1318" s="241"/>
      <c r="U1318" s="295"/>
      <c r="V1318" s="295"/>
      <c r="W1318" s="295"/>
      <c r="X1318" s="241"/>
      <c r="Y1318" s="241"/>
      <c r="Z1318" s="241"/>
      <c r="AA1318" s="241"/>
      <c r="AB1318" s="241"/>
      <c r="AC1318" s="241"/>
      <c r="AD1318" s="241"/>
      <c r="AE1318" s="241"/>
      <c r="AF1318" s="241"/>
      <c r="AG1318" s="241"/>
      <c r="AH1318" s="294"/>
      <c r="AI1318" s="294"/>
      <c r="AJ1318" s="294"/>
      <c r="AK1318" s="294"/>
      <c r="AL1318" s="294"/>
      <c r="AM1318" s="294"/>
      <c r="AN1318" s="294"/>
      <c r="AO1318" s="294"/>
      <c r="AP1318" s="294"/>
      <c r="AQ1318" s="294"/>
      <c r="AR1318" s="294"/>
      <c r="AS1318" s="241"/>
      <c r="AT1318" s="241"/>
      <c r="AU1318" s="241"/>
      <c r="AV1318" s="295"/>
      <c r="AW1318" s="295"/>
      <c r="AX1318" s="295"/>
      <c r="AY1318" s="295"/>
      <c r="AZ1318" s="295"/>
      <c r="BA1318" s="241"/>
      <c r="BB1318" s="300"/>
      <c r="BC1318" s="241"/>
      <c r="BD1318" s="241"/>
      <c r="BE1318" s="299"/>
      <c r="BF1318" s="299"/>
      <c r="BG1318" s="299"/>
      <c r="BH1318" s="241"/>
      <c r="BI1318" s="241"/>
      <c r="BJ1318" s="241"/>
      <c r="BK1318" s="241"/>
      <c r="BL1318" s="241"/>
      <c r="BM1318" s="241"/>
      <c r="BN1318" s="241"/>
      <c r="BO1318" s="241"/>
      <c r="BP1318" s="241"/>
      <c r="BQ1318" s="241"/>
      <c r="BR1318" s="241"/>
    </row>
    <row r="1319" spans="2:70" ht="11.25" customHeight="1">
      <c r="B1319" s="254"/>
      <c r="C1319" s="294"/>
      <c r="D1319" s="294"/>
      <c r="E1319" s="294"/>
      <c r="F1319" s="294"/>
      <c r="G1319" s="294"/>
      <c r="H1319" s="294"/>
      <c r="I1319" s="294"/>
      <c r="J1319" s="294"/>
      <c r="K1319" s="241"/>
      <c r="L1319" s="241"/>
      <c r="M1319" s="241"/>
      <c r="N1319" s="295"/>
      <c r="O1319" s="295"/>
      <c r="P1319" s="295"/>
      <c r="Q1319" s="295"/>
      <c r="R1319" s="295"/>
      <c r="S1319" s="295"/>
      <c r="T1319" s="295"/>
      <c r="U1319" s="295"/>
      <c r="V1319" s="295"/>
      <c r="W1319" s="295"/>
      <c r="X1319" s="241"/>
      <c r="Y1319" s="241"/>
      <c r="Z1319" s="241"/>
      <c r="AA1319" s="241"/>
      <c r="AB1319" s="241"/>
      <c r="AC1319" s="241"/>
      <c r="AD1319" s="241"/>
      <c r="AE1319" s="241"/>
      <c r="AF1319" s="241"/>
      <c r="AG1319" s="241"/>
      <c r="AH1319" s="294"/>
      <c r="AI1319" s="294"/>
      <c r="AJ1319" s="294"/>
      <c r="AK1319" s="294"/>
      <c r="AL1319" s="294"/>
      <c r="AM1319" s="294"/>
      <c r="AN1319" s="294"/>
      <c r="AO1319" s="294"/>
      <c r="AP1319" s="294"/>
      <c r="AQ1319" s="294"/>
      <c r="AR1319" s="294"/>
      <c r="AS1319" s="241"/>
      <c r="AT1319" s="241"/>
      <c r="AU1319" s="241"/>
      <c r="AV1319" s="295"/>
      <c r="AW1319" s="295"/>
      <c r="AX1319" s="295"/>
      <c r="AY1319" s="295"/>
      <c r="AZ1319" s="295"/>
      <c r="BA1319" s="241"/>
      <c r="BB1319" s="257"/>
      <c r="BC1319" s="241"/>
      <c r="BD1319" s="241"/>
      <c r="BE1319" s="299"/>
      <c r="BF1319" s="299"/>
      <c r="BG1319" s="299"/>
      <c r="BH1319" s="300"/>
      <c r="BI1319" s="300"/>
      <c r="BJ1319" s="300"/>
      <c r="BK1319" s="300"/>
      <c r="BL1319" s="241"/>
      <c r="BM1319" s="241"/>
      <c r="BN1319" s="241"/>
      <c r="BO1319" s="241"/>
      <c r="BP1319" s="241"/>
      <c r="BQ1319" s="241"/>
      <c r="BR1319" s="241"/>
    </row>
    <row r="1320" spans="2:70" ht="9" customHeight="1">
      <c r="B1320" s="254"/>
      <c r="C1320" s="241"/>
      <c r="D1320" s="241"/>
      <c r="E1320" s="241"/>
      <c r="F1320" s="241"/>
      <c r="G1320" s="241"/>
      <c r="H1320" s="241"/>
      <c r="I1320" s="241"/>
      <c r="J1320" s="241"/>
      <c r="K1320" s="241"/>
      <c r="L1320" s="241"/>
      <c r="M1320" s="241"/>
      <c r="N1320" s="241"/>
      <c r="O1320" s="241"/>
      <c r="P1320" s="241"/>
      <c r="Q1320" s="241"/>
      <c r="R1320" s="241"/>
      <c r="S1320" s="241"/>
      <c r="T1320" s="241"/>
      <c r="U1320" s="241"/>
      <c r="V1320" s="241"/>
      <c r="W1320" s="241"/>
      <c r="X1320" s="241"/>
      <c r="Y1320" s="241"/>
      <c r="Z1320" s="241"/>
      <c r="AA1320" s="241"/>
      <c r="AB1320" s="241"/>
      <c r="AC1320" s="241"/>
      <c r="AD1320" s="241"/>
      <c r="AE1320" s="241"/>
      <c r="AF1320" s="241"/>
      <c r="AG1320" s="241"/>
      <c r="AH1320" s="241"/>
      <c r="AI1320" s="241"/>
      <c r="AJ1320" s="241"/>
      <c r="AK1320" s="241"/>
      <c r="AL1320" s="241"/>
      <c r="AM1320" s="241"/>
      <c r="AN1320" s="241"/>
      <c r="AO1320" s="241"/>
      <c r="AP1320" s="241"/>
      <c r="AQ1320" s="241"/>
      <c r="AR1320" s="241"/>
      <c r="AS1320" s="241"/>
      <c r="AT1320" s="241"/>
      <c r="AU1320" s="241"/>
      <c r="AV1320" s="241"/>
      <c r="AW1320" s="241"/>
      <c r="AX1320" s="241"/>
      <c r="AY1320" s="241"/>
      <c r="AZ1320" s="241"/>
      <c r="BA1320" s="241"/>
      <c r="BB1320" s="241"/>
      <c r="BC1320" s="241"/>
      <c r="BD1320" s="241"/>
      <c r="BE1320" s="241"/>
      <c r="BF1320" s="241"/>
      <c r="BG1320" s="241"/>
      <c r="BH1320" s="241"/>
      <c r="BI1320" s="241"/>
      <c r="BJ1320" s="241"/>
      <c r="BK1320" s="241"/>
      <c r="BL1320" s="241"/>
      <c r="BM1320" s="241"/>
      <c r="BN1320" s="241"/>
      <c r="BO1320" s="241"/>
      <c r="BP1320" s="241"/>
      <c r="BQ1320" s="241"/>
      <c r="BR1320" s="241"/>
    </row>
    <row r="1321" spans="2:70" ht="0.75" customHeight="1">
      <c r="B1321" s="254"/>
      <c r="C1321" s="241"/>
      <c r="D1321" s="241"/>
      <c r="E1321" s="241"/>
      <c r="F1321" s="241"/>
      <c r="G1321" s="241"/>
      <c r="H1321" s="241"/>
      <c r="I1321" s="241"/>
      <c r="J1321" s="241"/>
      <c r="K1321" s="241"/>
      <c r="L1321" s="241"/>
      <c r="M1321" s="241"/>
      <c r="N1321" s="241"/>
      <c r="O1321" s="241"/>
      <c r="P1321" s="241"/>
      <c r="Q1321" s="241"/>
      <c r="R1321" s="241"/>
      <c r="S1321" s="241"/>
      <c r="T1321" s="241"/>
      <c r="U1321" s="241"/>
      <c r="V1321" s="241"/>
      <c r="W1321" s="241"/>
      <c r="X1321" s="241"/>
      <c r="Y1321" s="241"/>
      <c r="Z1321" s="241"/>
      <c r="AA1321" s="241"/>
      <c r="AB1321" s="241"/>
      <c r="AC1321" s="241"/>
      <c r="AD1321" s="241"/>
      <c r="AE1321" s="241"/>
      <c r="AF1321" s="241"/>
      <c r="AG1321" s="241"/>
      <c r="AH1321" s="241"/>
      <c r="AI1321" s="241"/>
      <c r="AJ1321" s="241"/>
      <c r="AK1321" s="241"/>
      <c r="AL1321" s="241"/>
      <c r="AM1321" s="241"/>
      <c r="AN1321" s="241"/>
      <c r="AO1321" s="241"/>
      <c r="AP1321" s="241"/>
      <c r="AQ1321" s="241"/>
      <c r="AR1321" s="241"/>
      <c r="AS1321" s="241"/>
      <c r="AT1321" s="241"/>
      <c r="AU1321" s="241"/>
      <c r="AV1321" s="241"/>
      <c r="AW1321" s="241"/>
      <c r="AX1321" s="241"/>
      <c r="AY1321" s="241"/>
      <c r="AZ1321" s="241"/>
      <c r="BA1321" s="241"/>
      <c r="BB1321" s="241"/>
      <c r="BC1321" s="241"/>
      <c r="BD1321" s="241"/>
      <c r="BE1321" s="299"/>
      <c r="BF1321" s="299"/>
      <c r="BG1321" s="299"/>
      <c r="BH1321" s="300"/>
      <c r="BI1321" s="300"/>
      <c r="BJ1321" s="300"/>
      <c r="BK1321" s="300"/>
      <c r="BL1321" s="241"/>
      <c r="BM1321" s="241"/>
      <c r="BN1321" s="300"/>
      <c r="BO1321" s="300"/>
      <c r="BP1321" s="300"/>
      <c r="BQ1321" s="241"/>
      <c r="BR1321" s="241"/>
    </row>
    <row r="1322" spans="2:70">
      <c r="B1322" s="254"/>
      <c r="C1322" s="241"/>
      <c r="D1322" s="241"/>
      <c r="E1322" s="241"/>
      <c r="F1322" s="241"/>
      <c r="G1322" s="241"/>
      <c r="H1322" s="241"/>
      <c r="I1322" s="241"/>
      <c r="J1322" s="241"/>
      <c r="K1322" s="241"/>
      <c r="L1322" s="241"/>
      <c r="M1322" s="241"/>
      <c r="N1322" s="241"/>
      <c r="O1322" s="241"/>
      <c r="P1322" s="241"/>
      <c r="Q1322" s="241"/>
      <c r="R1322" s="241"/>
      <c r="S1322" s="241"/>
      <c r="T1322" s="241"/>
      <c r="U1322" s="241"/>
      <c r="V1322" s="241"/>
      <c r="W1322" s="241"/>
      <c r="X1322" s="241"/>
      <c r="Y1322" s="241"/>
      <c r="Z1322" s="241"/>
      <c r="AA1322" s="241"/>
      <c r="AB1322" s="241"/>
      <c r="AC1322" s="241"/>
      <c r="AD1322" s="241"/>
      <c r="AE1322" s="241"/>
      <c r="AF1322" s="241"/>
      <c r="AG1322" s="241"/>
      <c r="AH1322" s="241"/>
      <c r="AI1322" s="241"/>
      <c r="AJ1322" s="241"/>
      <c r="AK1322" s="241"/>
      <c r="AL1322" s="241"/>
      <c r="AM1322" s="241"/>
      <c r="AN1322" s="241"/>
      <c r="AO1322" s="241"/>
      <c r="AP1322" s="241"/>
      <c r="AQ1322" s="241"/>
      <c r="AR1322" s="241"/>
      <c r="AS1322" s="241"/>
      <c r="AT1322" s="241"/>
      <c r="AU1322" s="241"/>
      <c r="AV1322" s="241"/>
      <c r="AW1322" s="241"/>
      <c r="AX1322" s="241"/>
      <c r="AY1322" s="241"/>
      <c r="AZ1322" s="241"/>
      <c r="BA1322" s="241"/>
      <c r="BB1322" s="241"/>
      <c r="BC1322" s="241"/>
      <c r="BD1322" s="241"/>
      <c r="BE1322" s="299"/>
      <c r="BF1322" s="299"/>
      <c r="BG1322" s="299"/>
      <c r="BH1322" s="300"/>
      <c r="BI1322" s="300"/>
      <c r="BJ1322" s="300"/>
      <c r="BK1322" s="300"/>
      <c r="BL1322" s="241"/>
      <c r="BM1322" s="241"/>
      <c r="BN1322" s="300"/>
      <c r="BO1322" s="300"/>
      <c r="BP1322" s="300"/>
      <c r="BQ1322" s="241"/>
      <c r="BR1322" s="241"/>
    </row>
    <row r="1323" spans="2:70" ht="10.5" customHeight="1">
      <c r="B1323" s="254"/>
      <c r="C1323" s="292"/>
      <c r="D1323" s="292"/>
      <c r="E1323" s="292"/>
      <c r="F1323" s="292"/>
      <c r="G1323" s="292"/>
      <c r="H1323" s="295"/>
      <c r="I1323" s="295"/>
      <c r="J1323" s="295"/>
      <c r="K1323" s="295"/>
      <c r="L1323" s="295"/>
      <c r="M1323" s="241"/>
      <c r="N1323" s="295"/>
      <c r="O1323" s="295"/>
      <c r="P1323" s="295"/>
      <c r="Q1323" s="295"/>
      <c r="R1323" s="295"/>
      <c r="S1323" s="295"/>
      <c r="T1323" s="295"/>
      <c r="U1323" s="301"/>
      <c r="V1323" s="301"/>
      <c r="W1323" s="301"/>
      <c r="X1323" s="241"/>
      <c r="Y1323" s="241"/>
      <c r="Z1323" s="295"/>
      <c r="AA1323" s="295"/>
      <c r="AB1323" s="295"/>
      <c r="AC1323" s="295"/>
      <c r="AD1323" s="301"/>
      <c r="AE1323" s="301"/>
      <c r="AF1323" s="241"/>
      <c r="AG1323" s="241"/>
      <c r="AH1323" s="292"/>
      <c r="AI1323" s="292"/>
      <c r="AJ1323" s="292"/>
      <c r="AK1323" s="292"/>
      <c r="AL1323" s="292"/>
      <c r="AM1323" s="292"/>
      <c r="AN1323" s="241"/>
      <c r="AO1323" s="295"/>
      <c r="AP1323" s="295"/>
      <c r="AQ1323" s="295"/>
      <c r="AR1323" s="295"/>
      <c r="AS1323" s="295"/>
      <c r="AT1323" s="295"/>
      <c r="AU1323" s="241"/>
      <c r="AV1323" s="295"/>
      <c r="AW1323" s="295"/>
      <c r="AX1323" s="295"/>
      <c r="AY1323" s="295"/>
      <c r="AZ1323" s="295"/>
      <c r="BA1323" s="241"/>
      <c r="BB1323" s="301"/>
      <c r="BC1323" s="301"/>
      <c r="BD1323" s="241"/>
      <c r="BE1323" s="294"/>
      <c r="BF1323" s="294"/>
      <c r="BG1323" s="241"/>
      <c r="BH1323" s="241"/>
      <c r="BI1323" s="293"/>
      <c r="BJ1323" s="293"/>
      <c r="BK1323" s="241"/>
      <c r="BL1323" s="273"/>
      <c r="BM1323" s="273"/>
      <c r="BN1323" s="273"/>
      <c r="BO1323" s="273"/>
      <c r="BP1323" s="273"/>
      <c r="BQ1323" s="241"/>
      <c r="BR1323" s="241"/>
    </row>
    <row r="1324" spans="2:70" ht="7.5" customHeight="1">
      <c r="B1324" s="254"/>
      <c r="C1324" s="241"/>
      <c r="D1324" s="241"/>
      <c r="E1324" s="241"/>
      <c r="F1324" s="241"/>
      <c r="G1324" s="241"/>
      <c r="H1324" s="241"/>
      <c r="I1324" s="241"/>
      <c r="J1324" s="241"/>
      <c r="K1324" s="241"/>
      <c r="L1324" s="241"/>
      <c r="M1324" s="241"/>
      <c r="N1324" s="241"/>
      <c r="O1324" s="241"/>
      <c r="P1324" s="241"/>
      <c r="Q1324" s="241"/>
      <c r="R1324" s="241"/>
      <c r="S1324" s="241"/>
      <c r="T1324" s="241"/>
      <c r="U1324" s="241"/>
      <c r="V1324" s="241"/>
      <c r="W1324" s="241"/>
      <c r="X1324" s="241"/>
      <c r="Y1324" s="241"/>
      <c r="Z1324" s="241"/>
      <c r="AA1324" s="241"/>
      <c r="AB1324" s="241"/>
      <c r="AC1324" s="241"/>
      <c r="AD1324" s="241"/>
      <c r="AE1324" s="241"/>
      <c r="AF1324" s="241"/>
      <c r="AG1324" s="241"/>
      <c r="AH1324" s="241"/>
      <c r="AI1324" s="241"/>
      <c r="AJ1324" s="241"/>
      <c r="AK1324" s="241"/>
      <c r="AL1324" s="241"/>
      <c r="AM1324" s="241"/>
      <c r="AN1324" s="241"/>
      <c r="AO1324" s="241"/>
      <c r="AP1324" s="241"/>
      <c r="AQ1324" s="241"/>
      <c r="AR1324" s="241"/>
      <c r="AS1324" s="241"/>
      <c r="AT1324" s="241"/>
      <c r="AU1324" s="241"/>
      <c r="AV1324" s="241"/>
      <c r="AW1324" s="241"/>
      <c r="AX1324" s="241"/>
      <c r="AY1324" s="241"/>
      <c r="AZ1324" s="241"/>
      <c r="BA1324" s="241"/>
      <c r="BB1324" s="241"/>
      <c r="BC1324" s="241"/>
      <c r="BD1324" s="241"/>
      <c r="BE1324" s="241"/>
      <c r="BF1324" s="241"/>
      <c r="BG1324" s="241"/>
      <c r="BH1324" s="241"/>
      <c r="BI1324" s="241"/>
      <c r="BJ1324" s="241"/>
      <c r="BK1324" s="241"/>
      <c r="BL1324" s="241"/>
      <c r="BM1324" s="241"/>
      <c r="BN1324" s="241"/>
      <c r="BO1324" s="241"/>
      <c r="BP1324" s="241"/>
      <c r="BQ1324" s="241"/>
      <c r="BR1324" s="241"/>
    </row>
    <row r="1325" spans="2:70" ht="12" customHeight="1">
      <c r="B1325" s="296"/>
      <c r="C1325" s="296"/>
      <c r="D1325" s="296"/>
      <c r="E1325" s="296"/>
      <c r="F1325" s="296"/>
      <c r="G1325" s="296"/>
      <c r="H1325" s="296"/>
      <c r="I1325" s="296"/>
      <c r="J1325" s="296"/>
      <c r="K1325" s="296"/>
      <c r="L1325" s="296"/>
      <c r="M1325" s="296"/>
      <c r="N1325" s="296"/>
      <c r="O1325" s="296"/>
      <c r="P1325" s="296"/>
      <c r="Q1325" s="296"/>
      <c r="R1325" s="296"/>
      <c r="S1325" s="296"/>
      <c r="T1325" s="296"/>
      <c r="U1325" s="296"/>
      <c r="V1325" s="296"/>
      <c r="W1325" s="296"/>
      <c r="X1325" s="296"/>
      <c r="Y1325" s="296"/>
      <c r="Z1325" s="296"/>
      <c r="AA1325" s="296"/>
      <c r="AB1325" s="296"/>
      <c r="AC1325" s="296"/>
      <c r="AD1325" s="296"/>
      <c r="AE1325" s="296"/>
      <c r="AF1325" s="296"/>
      <c r="AG1325" s="296"/>
      <c r="AH1325" s="296"/>
      <c r="AI1325" s="296"/>
      <c r="AJ1325" s="296"/>
      <c r="AK1325" s="241"/>
      <c r="AL1325" s="296"/>
      <c r="AM1325" s="296"/>
      <c r="AN1325" s="296"/>
      <c r="AO1325" s="296"/>
      <c r="AP1325" s="296"/>
      <c r="AQ1325" s="296"/>
      <c r="AR1325" s="296"/>
      <c r="AS1325" s="296"/>
      <c r="AT1325" s="296"/>
      <c r="AU1325" s="296"/>
      <c r="AV1325" s="296"/>
      <c r="AW1325" s="296"/>
      <c r="AX1325" s="296"/>
      <c r="AY1325" s="296"/>
      <c r="AZ1325" s="296"/>
      <c r="BA1325" s="296"/>
      <c r="BB1325" s="296"/>
      <c r="BC1325" s="296"/>
      <c r="BD1325" s="296"/>
      <c r="BE1325" s="296"/>
      <c r="BF1325" s="296"/>
      <c r="BG1325" s="296"/>
      <c r="BH1325" s="296"/>
      <c r="BI1325" s="296"/>
      <c r="BJ1325" s="296"/>
      <c r="BK1325" s="296"/>
      <c r="BL1325" s="296"/>
      <c r="BM1325" s="296"/>
      <c r="BN1325" s="296"/>
      <c r="BO1325" s="296"/>
      <c r="BP1325" s="296"/>
      <c r="BQ1325" s="296"/>
      <c r="BR1325" s="241"/>
    </row>
    <row r="1326" spans="2:70" ht="0.75" customHeight="1">
      <c r="B1326" s="296"/>
      <c r="C1326" s="296"/>
      <c r="D1326" s="296"/>
      <c r="E1326" s="296"/>
      <c r="F1326" s="296"/>
      <c r="G1326" s="296"/>
      <c r="H1326" s="296"/>
      <c r="I1326" s="296"/>
      <c r="J1326" s="296"/>
      <c r="K1326" s="296"/>
      <c r="L1326" s="296"/>
      <c r="M1326" s="296"/>
      <c r="N1326" s="296"/>
      <c r="O1326" s="296"/>
      <c r="P1326" s="296"/>
      <c r="Q1326" s="296"/>
      <c r="R1326" s="296"/>
      <c r="S1326" s="296"/>
      <c r="T1326" s="296"/>
      <c r="U1326" s="296"/>
      <c r="V1326" s="296"/>
      <c r="W1326" s="296"/>
      <c r="X1326" s="296"/>
      <c r="Y1326" s="296"/>
      <c r="Z1326" s="296"/>
      <c r="AA1326" s="296"/>
      <c r="AB1326" s="296"/>
      <c r="AC1326" s="296"/>
      <c r="AD1326" s="296"/>
      <c r="AE1326" s="296"/>
      <c r="AF1326" s="296"/>
      <c r="AG1326" s="296"/>
      <c r="AH1326" s="296"/>
      <c r="AI1326" s="296"/>
      <c r="AJ1326" s="296"/>
      <c r="AK1326" s="241"/>
      <c r="AL1326" s="296"/>
      <c r="AM1326" s="296"/>
      <c r="AN1326" s="296"/>
      <c r="AO1326" s="296"/>
      <c r="AP1326" s="296"/>
      <c r="AQ1326" s="296"/>
      <c r="AR1326" s="296"/>
      <c r="AS1326" s="296"/>
      <c r="AT1326" s="296"/>
      <c r="AU1326" s="296"/>
      <c r="AV1326" s="296"/>
      <c r="AW1326" s="296"/>
      <c r="AX1326" s="296"/>
      <c r="AY1326" s="296"/>
      <c r="AZ1326" s="296"/>
      <c r="BA1326" s="296"/>
      <c r="BB1326" s="296"/>
      <c r="BC1326" s="296"/>
      <c r="BD1326" s="296"/>
      <c r="BE1326" s="296"/>
      <c r="BF1326" s="296"/>
      <c r="BG1326" s="296"/>
      <c r="BH1326" s="296"/>
      <c r="BI1326" s="296"/>
      <c r="BJ1326" s="296"/>
      <c r="BK1326" s="296"/>
      <c r="BL1326" s="296"/>
      <c r="BM1326" s="296"/>
      <c r="BN1326" s="296"/>
      <c r="BO1326" s="296"/>
      <c r="BP1326" s="296"/>
      <c r="BQ1326" s="296"/>
      <c r="BR1326" s="241"/>
    </row>
    <row r="1327" spans="2:70" ht="10.5" customHeight="1">
      <c r="B1327" s="254"/>
      <c r="C1327" s="241"/>
      <c r="D1327" s="241"/>
      <c r="E1327" s="241"/>
      <c r="F1327" s="241"/>
      <c r="G1327" s="297"/>
      <c r="H1327" s="297"/>
      <c r="I1327" s="297"/>
      <c r="J1327" s="297"/>
      <c r="K1327" s="297"/>
      <c r="L1327" s="297"/>
      <c r="M1327" s="241"/>
      <c r="N1327" s="297"/>
      <c r="O1327" s="297"/>
      <c r="P1327" s="298"/>
      <c r="Q1327" s="298"/>
      <c r="R1327" s="298"/>
      <c r="S1327" s="298"/>
      <c r="T1327" s="241"/>
      <c r="U1327" s="297"/>
      <c r="V1327" s="297"/>
      <c r="W1327" s="297"/>
      <c r="X1327" s="297"/>
      <c r="Y1327" s="297"/>
      <c r="Z1327" s="297"/>
      <c r="AA1327" s="297"/>
      <c r="AB1327" s="297"/>
      <c r="AC1327" s="241"/>
      <c r="AD1327" s="297"/>
      <c r="AE1327" s="297"/>
      <c r="AF1327" s="297"/>
      <c r="AG1327" s="297"/>
      <c r="AH1327" s="297"/>
      <c r="AI1327" s="297"/>
      <c r="AJ1327" s="241"/>
      <c r="AK1327" s="241"/>
      <c r="AL1327" s="241"/>
      <c r="AM1327" s="241"/>
      <c r="AN1327" s="241"/>
      <c r="AO1327" s="297"/>
      <c r="AP1327" s="297"/>
      <c r="AQ1327" s="297"/>
      <c r="AR1327" s="297"/>
      <c r="AS1327" s="241"/>
      <c r="AT1327" s="241"/>
      <c r="AU1327" s="298"/>
      <c r="AV1327" s="298"/>
      <c r="AW1327" s="298"/>
      <c r="AX1327" s="298"/>
      <c r="AY1327" s="298"/>
      <c r="AZ1327" s="241"/>
      <c r="BA1327" s="241"/>
      <c r="BB1327" s="241"/>
      <c r="BC1327" s="241"/>
      <c r="BD1327" s="241"/>
      <c r="BE1327" s="297"/>
      <c r="BF1327" s="297"/>
      <c r="BG1327" s="297"/>
      <c r="BH1327" s="297"/>
      <c r="BI1327" s="297"/>
      <c r="BJ1327" s="297"/>
      <c r="BK1327" s="297"/>
      <c r="BL1327" s="297"/>
      <c r="BM1327" s="297"/>
      <c r="BN1327" s="297"/>
      <c r="BO1327" s="297"/>
      <c r="BP1327" s="297"/>
      <c r="BQ1327" s="297"/>
      <c r="BR1327" s="241"/>
    </row>
    <row r="1328" spans="2:70" ht="7.5" customHeight="1">
      <c r="B1328" s="254"/>
      <c r="C1328" s="241"/>
      <c r="D1328" s="241"/>
      <c r="E1328" s="241"/>
      <c r="F1328" s="241"/>
      <c r="G1328" s="241"/>
      <c r="H1328" s="241"/>
      <c r="I1328" s="241"/>
      <c r="J1328" s="241"/>
      <c r="K1328" s="241"/>
      <c r="L1328" s="241"/>
      <c r="M1328" s="241"/>
      <c r="N1328" s="241"/>
      <c r="O1328" s="241"/>
      <c r="P1328" s="241"/>
      <c r="Q1328" s="241"/>
      <c r="R1328" s="241"/>
      <c r="S1328" s="241"/>
      <c r="T1328" s="241"/>
      <c r="U1328" s="241"/>
      <c r="V1328" s="241"/>
      <c r="W1328" s="241"/>
      <c r="X1328" s="241"/>
      <c r="Y1328" s="241"/>
      <c r="Z1328" s="241"/>
      <c r="AA1328" s="241"/>
      <c r="AB1328" s="241"/>
      <c r="AC1328" s="241"/>
      <c r="AD1328" s="241"/>
      <c r="AE1328" s="241"/>
      <c r="AF1328" s="241"/>
      <c r="AG1328" s="241"/>
      <c r="AH1328" s="241"/>
      <c r="AI1328" s="241"/>
      <c r="AJ1328" s="241"/>
      <c r="AK1328" s="241"/>
      <c r="AL1328" s="241"/>
      <c r="AM1328" s="241"/>
      <c r="AN1328" s="241"/>
      <c r="AO1328" s="241"/>
      <c r="AP1328" s="241"/>
      <c r="AQ1328" s="241"/>
      <c r="AR1328" s="241"/>
      <c r="AS1328" s="241"/>
      <c r="AT1328" s="241"/>
      <c r="AU1328" s="241"/>
      <c r="AV1328" s="241"/>
      <c r="AW1328" s="241"/>
      <c r="AX1328" s="241"/>
      <c r="AY1328" s="241"/>
      <c r="AZ1328" s="241"/>
      <c r="BA1328" s="241"/>
      <c r="BB1328" s="241"/>
      <c r="BC1328" s="241"/>
      <c r="BD1328" s="241"/>
      <c r="BE1328" s="241"/>
      <c r="BF1328" s="241"/>
      <c r="BG1328" s="241"/>
      <c r="BH1328" s="241"/>
      <c r="BI1328" s="241"/>
      <c r="BJ1328" s="241"/>
      <c r="BK1328" s="241"/>
      <c r="BL1328" s="241"/>
      <c r="BM1328" s="241"/>
      <c r="BN1328" s="241"/>
      <c r="BO1328" s="241"/>
      <c r="BP1328" s="241"/>
      <c r="BQ1328" s="241"/>
      <c r="BR1328" s="241"/>
    </row>
    <row r="1329" spans="2:70" ht="0.75" customHeight="1">
      <c r="B1329" s="254"/>
      <c r="C1329" s="241"/>
      <c r="D1329" s="241"/>
      <c r="E1329" s="241"/>
      <c r="F1329" s="273"/>
      <c r="G1329" s="273"/>
      <c r="H1329" s="273"/>
      <c r="I1329" s="273"/>
      <c r="J1329" s="241"/>
      <c r="K1329" s="273"/>
      <c r="L1329" s="273"/>
      <c r="M1329" s="273"/>
      <c r="N1329" s="273"/>
      <c r="O1329" s="273"/>
      <c r="P1329" s="241"/>
      <c r="Q1329" s="241"/>
      <c r="R1329" s="273"/>
      <c r="S1329" s="273"/>
      <c r="T1329" s="273"/>
      <c r="U1329" s="273"/>
      <c r="V1329" s="273"/>
      <c r="W1329" s="273"/>
      <c r="X1329" s="273"/>
      <c r="Y1329" s="273"/>
      <c r="Z1329" s="273"/>
      <c r="AA1329" s="273"/>
      <c r="AB1329" s="273"/>
      <c r="AC1329" s="241"/>
      <c r="AD1329" s="273"/>
      <c r="AE1329" s="273"/>
      <c r="AF1329" s="273"/>
      <c r="AG1329" s="273"/>
      <c r="AH1329" s="273"/>
      <c r="AI1329" s="273"/>
      <c r="AJ1329" s="241"/>
      <c r="AK1329" s="241"/>
      <c r="AL1329" s="241"/>
      <c r="AM1329" s="241"/>
      <c r="AN1329" s="241"/>
      <c r="AO1329" s="241"/>
      <c r="AP1329" s="241"/>
      <c r="AQ1329" s="241"/>
      <c r="AR1329" s="241"/>
      <c r="AS1329" s="241"/>
      <c r="AT1329" s="241"/>
      <c r="AU1329" s="273"/>
      <c r="AV1329" s="273"/>
      <c r="AW1329" s="273"/>
      <c r="AX1329" s="297"/>
      <c r="AY1329" s="297"/>
      <c r="AZ1329" s="241"/>
      <c r="BA1329" s="241"/>
      <c r="BB1329" s="241"/>
      <c r="BC1329" s="241"/>
      <c r="BD1329" s="241"/>
      <c r="BE1329" s="273"/>
      <c r="BF1329" s="273"/>
      <c r="BG1329" s="241"/>
      <c r="BH1329" s="273"/>
      <c r="BI1329" s="273"/>
      <c r="BJ1329" s="273"/>
      <c r="BK1329" s="273"/>
      <c r="BL1329" s="273"/>
      <c r="BM1329" s="273"/>
      <c r="BN1329" s="273"/>
      <c r="BO1329" s="273"/>
      <c r="BP1329" s="273"/>
      <c r="BQ1329" s="273"/>
      <c r="BR1329" s="241"/>
    </row>
    <row r="1330" spans="2:70" ht="13.5" customHeight="1">
      <c r="B1330" s="254"/>
      <c r="C1330" s="241"/>
      <c r="D1330" s="241"/>
      <c r="E1330" s="241"/>
      <c r="F1330" s="273"/>
      <c r="G1330" s="273"/>
      <c r="H1330" s="273"/>
      <c r="I1330" s="273"/>
      <c r="J1330" s="241"/>
      <c r="K1330" s="273"/>
      <c r="L1330" s="273"/>
      <c r="M1330" s="273"/>
      <c r="N1330" s="273"/>
      <c r="O1330" s="273"/>
      <c r="P1330" s="241"/>
      <c r="Q1330" s="241"/>
      <c r="R1330" s="273"/>
      <c r="S1330" s="273"/>
      <c r="T1330" s="273"/>
      <c r="U1330" s="273"/>
      <c r="V1330" s="273"/>
      <c r="W1330" s="273"/>
      <c r="X1330" s="273"/>
      <c r="Y1330" s="273"/>
      <c r="Z1330" s="273"/>
      <c r="AA1330" s="273"/>
      <c r="AB1330" s="273"/>
      <c r="AC1330" s="241"/>
      <c r="AD1330" s="273"/>
      <c r="AE1330" s="273"/>
      <c r="AF1330" s="273"/>
      <c r="AG1330" s="273"/>
      <c r="AH1330" s="273"/>
      <c r="AI1330" s="273"/>
      <c r="AJ1330" s="241"/>
      <c r="AK1330" s="241"/>
      <c r="AL1330" s="241"/>
      <c r="AM1330" s="241"/>
      <c r="AN1330" s="241"/>
      <c r="AO1330" s="241"/>
      <c r="AP1330" s="241"/>
      <c r="AQ1330" s="241"/>
      <c r="AR1330" s="241"/>
      <c r="AS1330" s="241"/>
      <c r="AT1330" s="241"/>
      <c r="AU1330" s="273"/>
      <c r="AV1330" s="273"/>
      <c r="AW1330" s="273"/>
      <c r="AX1330" s="297"/>
      <c r="AY1330" s="297"/>
      <c r="AZ1330" s="241"/>
      <c r="BA1330" s="241"/>
      <c r="BB1330" s="241"/>
      <c r="BC1330" s="241"/>
      <c r="BD1330" s="241"/>
      <c r="BE1330" s="273"/>
      <c r="BF1330" s="273"/>
      <c r="BG1330" s="241"/>
      <c r="BH1330" s="273"/>
      <c r="BI1330" s="273"/>
      <c r="BJ1330" s="273"/>
      <c r="BK1330" s="273"/>
      <c r="BL1330" s="273"/>
      <c r="BM1330" s="273"/>
      <c r="BN1330" s="273"/>
      <c r="BO1330" s="273"/>
      <c r="BP1330" s="273"/>
      <c r="BQ1330" s="273"/>
      <c r="BR1330" s="241"/>
    </row>
    <row r="1331" spans="2:70" ht="9.75" customHeight="1">
      <c r="B1331" s="254"/>
      <c r="C1331" s="294"/>
      <c r="D1331" s="294"/>
      <c r="E1331" s="241"/>
      <c r="F1331" s="293"/>
      <c r="G1331" s="293"/>
      <c r="H1331" s="293"/>
      <c r="I1331" s="293"/>
      <c r="J1331" s="293"/>
      <c r="K1331" s="293"/>
      <c r="L1331" s="293"/>
      <c r="M1331" s="293"/>
      <c r="N1331" s="293"/>
      <c r="O1331" s="293"/>
      <c r="P1331" s="241"/>
      <c r="Q1331" s="241"/>
      <c r="R1331" s="295"/>
      <c r="S1331" s="295"/>
      <c r="T1331" s="295"/>
      <c r="U1331" s="293"/>
      <c r="V1331" s="293"/>
      <c r="W1331" s="293"/>
      <c r="X1331" s="293"/>
      <c r="Y1331" s="293"/>
      <c r="Z1331" s="293"/>
      <c r="AA1331" s="293"/>
      <c r="AB1331" s="293"/>
      <c r="AC1331" s="241"/>
      <c r="AD1331" s="293"/>
      <c r="AE1331" s="293"/>
      <c r="AF1331" s="293"/>
      <c r="AG1331" s="293"/>
      <c r="AH1331" s="293"/>
      <c r="AI1331" s="293"/>
      <c r="AJ1331" s="241"/>
      <c r="AK1331" s="241"/>
      <c r="AL1331" s="241"/>
      <c r="AM1331" s="294"/>
      <c r="AN1331" s="294"/>
      <c r="AO1331" s="294"/>
      <c r="AP1331" s="295"/>
      <c r="AQ1331" s="295"/>
      <c r="AR1331" s="295"/>
      <c r="AS1331" s="295"/>
      <c r="AT1331" s="241"/>
      <c r="AU1331" s="241"/>
      <c r="AV1331" s="241"/>
      <c r="AW1331" s="241"/>
      <c r="AX1331" s="241"/>
      <c r="AY1331" s="241"/>
      <c r="AZ1331" s="241"/>
      <c r="BA1331" s="294"/>
      <c r="BB1331" s="294"/>
      <c r="BC1331" s="294"/>
      <c r="BD1331" s="293"/>
      <c r="BE1331" s="293"/>
      <c r="BF1331" s="241"/>
      <c r="BG1331" s="241"/>
      <c r="BH1331" s="295"/>
      <c r="BI1331" s="295"/>
      <c r="BJ1331" s="295"/>
      <c r="BK1331" s="295"/>
      <c r="BL1331" s="295"/>
      <c r="BM1331" s="293"/>
      <c r="BN1331" s="293"/>
      <c r="BO1331" s="293"/>
      <c r="BP1331" s="293"/>
      <c r="BQ1331" s="293"/>
      <c r="BR1331" s="241"/>
    </row>
    <row r="1332" spans="2:70" ht="0.75" customHeight="1">
      <c r="B1332" s="254"/>
      <c r="C1332" s="294"/>
      <c r="D1332" s="294"/>
      <c r="E1332" s="241"/>
      <c r="F1332" s="293"/>
      <c r="G1332" s="293"/>
      <c r="H1332" s="293"/>
      <c r="I1332" s="293"/>
      <c r="J1332" s="293"/>
      <c r="K1332" s="293"/>
      <c r="L1332" s="293"/>
      <c r="M1332" s="293"/>
      <c r="N1332" s="293"/>
      <c r="O1332" s="293"/>
      <c r="P1332" s="241"/>
      <c r="Q1332" s="241"/>
      <c r="R1332" s="295"/>
      <c r="S1332" s="295"/>
      <c r="T1332" s="295"/>
      <c r="U1332" s="293"/>
      <c r="V1332" s="293"/>
      <c r="W1332" s="293"/>
      <c r="X1332" s="293"/>
      <c r="Y1332" s="293"/>
      <c r="Z1332" s="293"/>
      <c r="AA1332" s="293"/>
      <c r="AB1332" s="293"/>
      <c r="AC1332" s="241"/>
      <c r="AD1332" s="293"/>
      <c r="AE1332" s="293"/>
      <c r="AF1332" s="293"/>
      <c r="AG1332" s="293"/>
      <c r="AH1332" s="293"/>
      <c r="AI1332" s="293"/>
      <c r="AJ1332" s="241"/>
      <c r="AK1332" s="241"/>
      <c r="AL1332" s="241"/>
      <c r="AM1332" s="294"/>
      <c r="AN1332" s="294"/>
      <c r="AO1332" s="294"/>
      <c r="AP1332" s="295"/>
      <c r="AQ1332" s="295"/>
      <c r="AR1332" s="295"/>
      <c r="AS1332" s="295"/>
      <c r="AT1332" s="241"/>
      <c r="AU1332" s="241"/>
      <c r="AV1332" s="241"/>
      <c r="AW1332" s="241"/>
      <c r="AX1332" s="241"/>
      <c r="AY1332" s="241"/>
      <c r="AZ1332" s="241"/>
      <c r="BA1332" s="294"/>
      <c r="BB1332" s="294"/>
      <c r="BC1332" s="294"/>
      <c r="BD1332" s="293"/>
      <c r="BE1332" s="293"/>
      <c r="BF1332" s="241"/>
      <c r="BG1332" s="241"/>
      <c r="BH1332" s="295"/>
      <c r="BI1332" s="295"/>
      <c r="BJ1332" s="295"/>
      <c r="BK1332" s="295"/>
      <c r="BL1332" s="295"/>
      <c r="BM1332" s="293"/>
      <c r="BN1332" s="293"/>
      <c r="BO1332" s="293"/>
      <c r="BP1332" s="293"/>
      <c r="BQ1332" s="293"/>
      <c r="BR1332" s="241"/>
    </row>
    <row r="1333" spans="2:70" ht="10.5" customHeight="1">
      <c r="B1333" s="254"/>
      <c r="C1333" s="294"/>
      <c r="D1333" s="294"/>
      <c r="E1333" s="241"/>
      <c r="F1333" s="293"/>
      <c r="G1333" s="293"/>
      <c r="H1333" s="293"/>
      <c r="I1333" s="293"/>
      <c r="J1333" s="293"/>
      <c r="K1333" s="293"/>
      <c r="L1333" s="293"/>
      <c r="M1333" s="293"/>
      <c r="N1333" s="293"/>
      <c r="O1333" s="293"/>
      <c r="P1333" s="241"/>
      <c r="Q1333" s="241"/>
      <c r="R1333" s="295"/>
      <c r="S1333" s="295"/>
      <c r="T1333" s="295"/>
      <c r="U1333" s="293"/>
      <c r="V1333" s="293"/>
      <c r="W1333" s="293"/>
      <c r="X1333" s="293"/>
      <c r="Y1333" s="293"/>
      <c r="Z1333" s="293"/>
      <c r="AA1333" s="293"/>
      <c r="AB1333" s="293"/>
      <c r="AC1333" s="241"/>
      <c r="AD1333" s="259"/>
      <c r="AE1333" s="293"/>
      <c r="AF1333" s="293"/>
      <c r="AG1333" s="293"/>
      <c r="AH1333" s="293"/>
      <c r="AI1333" s="259"/>
      <c r="AJ1333" s="241"/>
      <c r="AK1333" s="241"/>
      <c r="AL1333" s="241"/>
      <c r="AM1333" s="294"/>
      <c r="AN1333" s="294"/>
      <c r="AO1333" s="294"/>
      <c r="AP1333" s="295"/>
      <c r="AQ1333" s="295"/>
      <c r="AR1333" s="295"/>
      <c r="AS1333" s="295"/>
      <c r="AT1333" s="241"/>
      <c r="AU1333" s="241"/>
      <c r="AV1333" s="241"/>
      <c r="AW1333" s="241"/>
      <c r="AX1333" s="241"/>
      <c r="AY1333" s="241"/>
      <c r="AZ1333" s="241"/>
      <c r="BA1333" s="294"/>
      <c r="BB1333" s="294"/>
      <c r="BC1333" s="294"/>
      <c r="BD1333" s="293"/>
      <c r="BE1333" s="293"/>
      <c r="BF1333" s="241"/>
      <c r="BG1333" s="241"/>
      <c r="BH1333" s="295"/>
      <c r="BI1333" s="295"/>
      <c r="BJ1333" s="295"/>
      <c r="BK1333" s="295"/>
      <c r="BL1333" s="295"/>
      <c r="BM1333" s="293"/>
      <c r="BN1333" s="293"/>
      <c r="BO1333" s="293"/>
      <c r="BP1333" s="293"/>
      <c r="BQ1333" s="293"/>
      <c r="BR1333" s="241"/>
    </row>
    <row r="1334" spans="2:70" ht="9.75" customHeight="1">
      <c r="B1334" s="254"/>
      <c r="C1334" s="241"/>
      <c r="D1334" s="241"/>
      <c r="E1334" s="241"/>
      <c r="F1334" s="241"/>
      <c r="G1334" s="241"/>
      <c r="H1334" s="241"/>
      <c r="I1334" s="241"/>
      <c r="J1334" s="241"/>
      <c r="K1334" s="241"/>
      <c r="L1334" s="241"/>
      <c r="M1334" s="241"/>
      <c r="N1334" s="241"/>
      <c r="O1334" s="241"/>
      <c r="P1334" s="241"/>
      <c r="Q1334" s="241"/>
      <c r="R1334" s="241"/>
      <c r="S1334" s="241"/>
      <c r="T1334" s="241"/>
      <c r="U1334" s="241"/>
      <c r="V1334" s="241"/>
      <c r="W1334" s="241"/>
      <c r="X1334" s="241"/>
      <c r="Y1334" s="241"/>
      <c r="Z1334" s="241"/>
      <c r="AA1334" s="241"/>
      <c r="AB1334" s="241"/>
      <c r="AC1334" s="241"/>
      <c r="AD1334" s="241"/>
      <c r="AE1334" s="241"/>
      <c r="AF1334" s="241"/>
      <c r="AG1334" s="241"/>
      <c r="AH1334" s="241"/>
      <c r="AI1334" s="241"/>
      <c r="AJ1334" s="241"/>
      <c r="AK1334" s="241"/>
      <c r="AL1334" s="241"/>
      <c r="AM1334" s="241"/>
      <c r="AN1334" s="241"/>
      <c r="AO1334" s="241"/>
      <c r="AP1334" s="241"/>
      <c r="AQ1334" s="241"/>
      <c r="AR1334" s="241"/>
      <c r="AS1334" s="241"/>
      <c r="AT1334" s="241"/>
      <c r="AU1334" s="241"/>
      <c r="AV1334" s="241"/>
      <c r="AW1334" s="241"/>
      <c r="AX1334" s="241"/>
      <c r="AY1334" s="241"/>
      <c r="AZ1334" s="241"/>
      <c r="BA1334" s="241"/>
      <c r="BB1334" s="241"/>
      <c r="BC1334" s="241"/>
      <c r="BD1334" s="241"/>
      <c r="BE1334" s="241"/>
      <c r="BF1334" s="241"/>
      <c r="BG1334" s="241"/>
      <c r="BH1334" s="241"/>
      <c r="BI1334" s="241"/>
      <c r="BJ1334" s="241"/>
      <c r="BK1334" s="241"/>
      <c r="BL1334" s="241"/>
      <c r="BM1334" s="241"/>
      <c r="BN1334" s="241"/>
      <c r="BO1334" s="241"/>
      <c r="BP1334" s="241"/>
      <c r="BQ1334" s="241"/>
      <c r="BR1334" s="241"/>
    </row>
    <row r="1335" spans="2:70" ht="9.75" customHeight="1">
      <c r="B1335" s="254"/>
      <c r="C1335" s="294"/>
      <c r="D1335" s="294"/>
      <c r="E1335" s="241"/>
      <c r="F1335" s="293"/>
      <c r="G1335" s="293"/>
      <c r="H1335" s="293"/>
      <c r="I1335" s="293"/>
      <c r="J1335" s="293"/>
      <c r="K1335" s="293"/>
      <c r="L1335" s="293"/>
      <c r="M1335" s="293"/>
      <c r="N1335" s="293"/>
      <c r="O1335" s="293"/>
      <c r="P1335" s="241"/>
      <c r="Q1335" s="241"/>
      <c r="R1335" s="295"/>
      <c r="S1335" s="295"/>
      <c r="T1335" s="295"/>
      <c r="U1335" s="293"/>
      <c r="V1335" s="293"/>
      <c r="W1335" s="293"/>
      <c r="X1335" s="293"/>
      <c r="Y1335" s="293"/>
      <c r="Z1335" s="293"/>
      <c r="AA1335" s="293"/>
      <c r="AB1335" s="293"/>
      <c r="AC1335" s="241"/>
      <c r="AD1335" s="293"/>
      <c r="AE1335" s="293"/>
      <c r="AF1335" s="293"/>
      <c r="AG1335" s="293"/>
      <c r="AH1335" s="293"/>
      <c r="AI1335" s="293"/>
      <c r="AJ1335" s="241"/>
      <c r="AK1335" s="241"/>
      <c r="AL1335" s="241"/>
      <c r="AM1335" s="294"/>
      <c r="AN1335" s="294"/>
      <c r="AO1335" s="294"/>
      <c r="AP1335" s="294"/>
      <c r="AQ1335" s="295"/>
      <c r="AR1335" s="295"/>
      <c r="AS1335" s="295"/>
      <c r="AT1335" s="295"/>
      <c r="AU1335" s="241"/>
      <c r="AV1335" s="241"/>
      <c r="AW1335" s="241"/>
      <c r="AX1335" s="241"/>
      <c r="AY1335" s="241"/>
      <c r="AZ1335" s="241"/>
      <c r="BA1335" s="294"/>
      <c r="BB1335" s="294"/>
      <c r="BC1335" s="294"/>
      <c r="BD1335" s="293"/>
      <c r="BE1335" s="293"/>
      <c r="BF1335" s="241"/>
      <c r="BG1335" s="241"/>
      <c r="BH1335" s="295"/>
      <c r="BI1335" s="295"/>
      <c r="BJ1335" s="295"/>
      <c r="BK1335" s="295"/>
      <c r="BL1335" s="295"/>
      <c r="BM1335" s="293"/>
      <c r="BN1335" s="293"/>
      <c r="BO1335" s="293"/>
      <c r="BP1335" s="293"/>
      <c r="BQ1335" s="293"/>
      <c r="BR1335" s="241"/>
    </row>
    <row r="1336" spans="2:70" ht="0.75" customHeight="1">
      <c r="B1336" s="254"/>
      <c r="C1336" s="294"/>
      <c r="D1336" s="294"/>
      <c r="E1336" s="241"/>
      <c r="F1336" s="293"/>
      <c r="G1336" s="293"/>
      <c r="H1336" s="293"/>
      <c r="I1336" s="293"/>
      <c r="J1336" s="293"/>
      <c r="K1336" s="293"/>
      <c r="L1336" s="293"/>
      <c r="M1336" s="293"/>
      <c r="N1336" s="293"/>
      <c r="O1336" s="293"/>
      <c r="P1336" s="241"/>
      <c r="Q1336" s="241"/>
      <c r="R1336" s="295"/>
      <c r="S1336" s="295"/>
      <c r="T1336" s="295"/>
      <c r="U1336" s="293"/>
      <c r="V1336" s="293"/>
      <c r="W1336" s="293"/>
      <c r="X1336" s="293"/>
      <c r="Y1336" s="293"/>
      <c r="Z1336" s="293"/>
      <c r="AA1336" s="293"/>
      <c r="AB1336" s="293"/>
      <c r="AC1336" s="241"/>
      <c r="AD1336" s="293"/>
      <c r="AE1336" s="293"/>
      <c r="AF1336" s="293"/>
      <c r="AG1336" s="293"/>
      <c r="AH1336" s="293"/>
      <c r="AI1336" s="293"/>
      <c r="AJ1336" s="241"/>
      <c r="AK1336" s="241"/>
      <c r="AL1336" s="241"/>
      <c r="AM1336" s="294"/>
      <c r="AN1336" s="294"/>
      <c r="AO1336" s="294"/>
      <c r="AP1336" s="294"/>
      <c r="AQ1336" s="295"/>
      <c r="AR1336" s="295"/>
      <c r="AS1336" s="295"/>
      <c r="AT1336" s="295"/>
      <c r="AU1336" s="241"/>
      <c r="AV1336" s="241"/>
      <c r="AW1336" s="241"/>
      <c r="AX1336" s="241"/>
      <c r="AY1336" s="241"/>
      <c r="AZ1336" s="241"/>
      <c r="BA1336" s="294"/>
      <c r="BB1336" s="294"/>
      <c r="BC1336" s="294"/>
      <c r="BD1336" s="293"/>
      <c r="BE1336" s="293"/>
      <c r="BF1336" s="241"/>
      <c r="BG1336" s="241"/>
      <c r="BH1336" s="295"/>
      <c r="BI1336" s="295"/>
      <c r="BJ1336" s="295"/>
      <c r="BK1336" s="295"/>
      <c r="BL1336" s="295"/>
      <c r="BM1336" s="293"/>
      <c r="BN1336" s="293"/>
      <c r="BO1336" s="293"/>
      <c r="BP1336" s="293"/>
      <c r="BQ1336" s="293"/>
      <c r="BR1336" s="241"/>
    </row>
    <row r="1337" spans="2:70" ht="12.75" hidden="1" customHeight="1">
      <c r="B1337" s="254"/>
      <c r="C1337" s="241"/>
      <c r="D1337" s="241"/>
      <c r="E1337" s="241"/>
      <c r="F1337" s="293"/>
      <c r="G1337" s="293"/>
      <c r="H1337" s="293"/>
      <c r="I1337" s="293"/>
      <c r="J1337" s="293"/>
      <c r="K1337" s="293"/>
      <c r="L1337" s="293"/>
      <c r="M1337" s="293"/>
      <c r="N1337" s="293"/>
      <c r="O1337" s="293"/>
      <c r="P1337" s="241"/>
      <c r="Q1337" s="241"/>
      <c r="R1337" s="241"/>
      <c r="S1337" s="241"/>
      <c r="T1337" s="241"/>
      <c r="U1337" s="241"/>
      <c r="V1337" s="241"/>
      <c r="W1337" s="241"/>
      <c r="X1337" s="241"/>
      <c r="Y1337" s="241"/>
      <c r="Z1337" s="241"/>
      <c r="AA1337" s="241"/>
      <c r="AB1337" s="241"/>
      <c r="AC1337" s="241"/>
      <c r="AD1337" s="241"/>
      <c r="AE1337" s="241"/>
      <c r="AF1337" s="241"/>
      <c r="AG1337" s="241"/>
      <c r="AH1337" s="241"/>
      <c r="AI1337" s="241"/>
      <c r="AJ1337" s="241"/>
      <c r="AK1337" s="241"/>
      <c r="AL1337" s="241"/>
      <c r="AM1337" s="294"/>
      <c r="AN1337" s="294"/>
      <c r="AO1337" s="294"/>
      <c r="AP1337" s="295"/>
      <c r="AQ1337" s="295"/>
      <c r="AR1337" s="295"/>
      <c r="AS1337" s="295"/>
      <c r="AT1337" s="241"/>
      <c r="AU1337" s="241"/>
      <c r="AV1337" s="241"/>
      <c r="AW1337" s="241"/>
      <c r="AX1337" s="241"/>
      <c r="AY1337" s="241"/>
      <c r="AZ1337" s="241"/>
      <c r="BA1337" s="294"/>
      <c r="BB1337" s="294"/>
      <c r="BC1337" s="294"/>
      <c r="BD1337" s="293"/>
      <c r="BE1337" s="293"/>
      <c r="BF1337" s="241"/>
      <c r="BG1337" s="241"/>
      <c r="BH1337" s="295"/>
      <c r="BI1337" s="295"/>
      <c r="BJ1337" s="295"/>
      <c r="BK1337" s="295"/>
      <c r="BL1337" s="295"/>
      <c r="BM1337" s="293"/>
      <c r="BN1337" s="293"/>
      <c r="BO1337" s="293"/>
      <c r="BP1337" s="293"/>
      <c r="BQ1337" s="293"/>
      <c r="BR1337" s="241"/>
    </row>
    <row r="1338" spans="2:70" ht="10.5" customHeight="1">
      <c r="B1338" s="254"/>
      <c r="C1338" s="241"/>
      <c r="D1338" s="241"/>
      <c r="E1338" s="241"/>
      <c r="F1338" s="241"/>
      <c r="G1338" s="241"/>
      <c r="H1338" s="241"/>
      <c r="I1338" s="241"/>
      <c r="J1338" s="241"/>
      <c r="K1338" s="241"/>
      <c r="L1338" s="241"/>
      <c r="M1338" s="241"/>
      <c r="N1338" s="241"/>
      <c r="O1338" s="241"/>
      <c r="P1338" s="241"/>
      <c r="Q1338" s="241"/>
      <c r="R1338" s="241"/>
      <c r="S1338" s="241"/>
      <c r="T1338" s="241"/>
      <c r="U1338" s="241"/>
      <c r="V1338" s="241"/>
      <c r="W1338" s="241"/>
      <c r="X1338" s="241"/>
      <c r="Y1338" s="241"/>
      <c r="Z1338" s="241"/>
      <c r="AA1338" s="241"/>
      <c r="AB1338" s="241"/>
      <c r="AC1338" s="241"/>
      <c r="AD1338" s="241"/>
      <c r="AE1338" s="241"/>
      <c r="AF1338" s="241"/>
      <c r="AG1338" s="241"/>
      <c r="AH1338" s="241"/>
      <c r="AI1338" s="241"/>
      <c r="AJ1338" s="241"/>
      <c r="AK1338" s="241"/>
      <c r="AL1338" s="241"/>
      <c r="AM1338" s="294"/>
      <c r="AN1338" s="294"/>
      <c r="AO1338" s="294"/>
      <c r="AP1338" s="295"/>
      <c r="AQ1338" s="295"/>
      <c r="AR1338" s="295"/>
      <c r="AS1338" s="295"/>
      <c r="AT1338" s="241"/>
      <c r="AU1338" s="241"/>
      <c r="AV1338" s="241"/>
      <c r="AW1338" s="241"/>
      <c r="AX1338" s="241"/>
      <c r="AY1338" s="241"/>
      <c r="AZ1338" s="241"/>
      <c r="BA1338" s="294"/>
      <c r="BB1338" s="294"/>
      <c r="BC1338" s="294"/>
      <c r="BD1338" s="293"/>
      <c r="BE1338" s="293"/>
      <c r="BF1338" s="241"/>
      <c r="BG1338" s="241"/>
      <c r="BH1338" s="295"/>
      <c r="BI1338" s="295"/>
      <c r="BJ1338" s="295"/>
      <c r="BK1338" s="295"/>
      <c r="BL1338" s="295"/>
      <c r="BM1338" s="293"/>
      <c r="BN1338" s="293"/>
      <c r="BO1338" s="293"/>
      <c r="BP1338" s="293"/>
      <c r="BQ1338" s="293"/>
      <c r="BR1338" s="241"/>
    </row>
    <row r="1339" spans="2:70" ht="7.5" customHeight="1">
      <c r="B1339" s="254"/>
      <c r="C1339" s="241"/>
      <c r="D1339" s="241"/>
      <c r="E1339" s="241"/>
      <c r="F1339" s="241"/>
      <c r="G1339" s="241"/>
      <c r="H1339" s="241"/>
      <c r="I1339" s="241"/>
      <c r="J1339" s="241"/>
      <c r="K1339" s="241"/>
      <c r="L1339" s="241"/>
      <c r="M1339" s="241"/>
      <c r="N1339" s="241"/>
      <c r="O1339" s="241"/>
      <c r="P1339" s="241"/>
      <c r="Q1339" s="241"/>
      <c r="R1339" s="241"/>
      <c r="S1339" s="241"/>
      <c r="T1339" s="241"/>
      <c r="U1339" s="241"/>
      <c r="V1339" s="241"/>
      <c r="W1339" s="241"/>
      <c r="X1339" s="241"/>
      <c r="Y1339" s="241"/>
      <c r="Z1339" s="241"/>
      <c r="AA1339" s="241"/>
      <c r="AB1339" s="241"/>
      <c r="AC1339" s="241"/>
      <c r="AD1339" s="241"/>
      <c r="AE1339" s="241"/>
      <c r="AF1339" s="241"/>
      <c r="AG1339" s="241"/>
      <c r="AH1339" s="241"/>
      <c r="AI1339" s="241"/>
      <c r="AJ1339" s="241"/>
      <c r="AK1339" s="241"/>
      <c r="AL1339" s="241"/>
      <c r="AM1339" s="241"/>
      <c r="AN1339" s="241"/>
      <c r="AO1339" s="241"/>
      <c r="AP1339" s="241"/>
      <c r="AQ1339" s="241"/>
      <c r="AR1339" s="241"/>
      <c r="AS1339" s="241"/>
      <c r="AT1339" s="241"/>
      <c r="AU1339" s="241"/>
      <c r="AV1339" s="241"/>
      <c r="AW1339" s="241"/>
      <c r="AX1339" s="241"/>
      <c r="AY1339" s="241"/>
      <c r="AZ1339" s="241"/>
      <c r="BA1339" s="241"/>
      <c r="BB1339" s="241"/>
      <c r="BC1339" s="241"/>
      <c r="BD1339" s="241"/>
      <c r="BE1339" s="241"/>
      <c r="BF1339" s="241"/>
      <c r="BG1339" s="241"/>
      <c r="BH1339" s="241"/>
      <c r="BI1339" s="241"/>
      <c r="BJ1339" s="241"/>
      <c r="BK1339" s="241"/>
      <c r="BL1339" s="241"/>
      <c r="BM1339" s="241"/>
      <c r="BN1339" s="241"/>
      <c r="BO1339" s="241"/>
      <c r="BP1339" s="241"/>
      <c r="BQ1339" s="241"/>
      <c r="BR1339" s="241"/>
    </row>
    <row r="1340" spans="2:70" ht="0.75" customHeight="1">
      <c r="B1340" s="254"/>
      <c r="C1340" s="292"/>
      <c r="D1340" s="292"/>
      <c r="E1340" s="241"/>
      <c r="F1340" s="293"/>
      <c r="G1340" s="293"/>
      <c r="H1340" s="293"/>
      <c r="I1340" s="293"/>
      <c r="J1340" s="293"/>
      <c r="K1340" s="293"/>
      <c r="L1340" s="293"/>
      <c r="M1340" s="293"/>
      <c r="N1340" s="241"/>
      <c r="O1340" s="241"/>
      <c r="P1340" s="241"/>
      <c r="Q1340" s="241"/>
      <c r="R1340" s="241"/>
      <c r="S1340" s="241"/>
      <c r="T1340" s="241"/>
      <c r="U1340" s="241"/>
      <c r="V1340" s="241"/>
      <c r="W1340" s="241"/>
      <c r="X1340" s="241"/>
      <c r="Y1340" s="241"/>
      <c r="Z1340" s="241"/>
      <c r="AA1340" s="241"/>
      <c r="AB1340" s="241"/>
      <c r="AC1340" s="241"/>
      <c r="AD1340" s="241"/>
      <c r="AE1340" s="241"/>
      <c r="AF1340" s="241"/>
      <c r="AG1340" s="241"/>
      <c r="AH1340" s="241"/>
      <c r="AI1340" s="241"/>
      <c r="AJ1340" s="241"/>
      <c r="AK1340" s="241"/>
      <c r="AL1340" s="241"/>
      <c r="AM1340" s="294"/>
      <c r="AN1340" s="294"/>
      <c r="AO1340" s="294"/>
      <c r="AP1340" s="295"/>
      <c r="AQ1340" s="295"/>
      <c r="AR1340" s="295"/>
      <c r="AS1340" s="295"/>
      <c r="AT1340" s="295"/>
      <c r="AU1340" s="295"/>
      <c r="AV1340" s="295"/>
      <c r="AW1340" s="241"/>
      <c r="AX1340" s="295"/>
      <c r="AY1340" s="295"/>
      <c r="AZ1340" s="241"/>
      <c r="BA1340" s="294"/>
      <c r="BB1340" s="294"/>
      <c r="BC1340" s="294"/>
      <c r="BD1340" s="293"/>
      <c r="BE1340" s="293"/>
      <c r="BF1340" s="241"/>
      <c r="BG1340" s="241"/>
      <c r="BH1340" s="295"/>
      <c r="BI1340" s="295"/>
      <c r="BJ1340" s="295"/>
      <c r="BK1340" s="295"/>
      <c r="BL1340" s="295"/>
      <c r="BM1340" s="293"/>
      <c r="BN1340" s="293"/>
      <c r="BO1340" s="293"/>
      <c r="BP1340" s="293"/>
      <c r="BQ1340" s="293"/>
      <c r="BR1340" s="241"/>
    </row>
    <row r="1341" spans="2:70" ht="8.25" customHeight="1">
      <c r="B1341" s="254"/>
      <c r="C1341" s="292"/>
      <c r="D1341" s="292"/>
      <c r="E1341" s="241"/>
      <c r="F1341" s="293"/>
      <c r="G1341" s="293"/>
      <c r="H1341" s="293"/>
      <c r="I1341" s="293"/>
      <c r="J1341" s="293"/>
      <c r="K1341" s="293"/>
      <c r="L1341" s="293"/>
      <c r="M1341" s="293"/>
      <c r="N1341" s="241"/>
      <c r="O1341" s="241"/>
      <c r="P1341" s="241"/>
      <c r="Q1341" s="241"/>
      <c r="R1341" s="241"/>
      <c r="S1341" s="241"/>
      <c r="T1341" s="241"/>
      <c r="U1341" s="241"/>
      <c r="V1341" s="241"/>
      <c r="W1341" s="241"/>
      <c r="X1341" s="241"/>
      <c r="Y1341" s="241"/>
      <c r="Z1341" s="241"/>
      <c r="AA1341" s="241"/>
      <c r="AB1341" s="241"/>
      <c r="AC1341" s="241"/>
      <c r="AD1341" s="241"/>
      <c r="AE1341" s="241"/>
      <c r="AF1341" s="241"/>
      <c r="AG1341" s="241"/>
      <c r="AH1341" s="241"/>
      <c r="AI1341" s="241"/>
      <c r="AJ1341" s="241"/>
      <c r="AK1341" s="241"/>
      <c r="AL1341" s="241"/>
      <c r="AM1341" s="294"/>
      <c r="AN1341" s="294"/>
      <c r="AO1341" s="294"/>
      <c r="AP1341" s="295"/>
      <c r="AQ1341" s="295"/>
      <c r="AR1341" s="295"/>
      <c r="AS1341" s="295"/>
      <c r="AT1341" s="295"/>
      <c r="AU1341" s="295"/>
      <c r="AV1341" s="295"/>
      <c r="AW1341" s="241"/>
      <c r="AX1341" s="295"/>
      <c r="AY1341" s="295"/>
      <c r="AZ1341" s="241"/>
      <c r="BA1341" s="294"/>
      <c r="BB1341" s="294"/>
      <c r="BC1341" s="294"/>
      <c r="BD1341" s="293"/>
      <c r="BE1341" s="293"/>
      <c r="BF1341" s="241"/>
      <c r="BG1341" s="241"/>
      <c r="BH1341" s="295"/>
      <c r="BI1341" s="295"/>
      <c r="BJ1341" s="295"/>
      <c r="BK1341" s="295"/>
      <c r="BL1341" s="295"/>
      <c r="BM1341" s="293"/>
      <c r="BN1341" s="293"/>
      <c r="BO1341" s="293"/>
      <c r="BP1341" s="293"/>
      <c r="BQ1341" s="293"/>
      <c r="BR1341" s="241"/>
    </row>
    <row r="1342" spans="2:70" ht="0.75" customHeight="1">
      <c r="B1342" s="254"/>
      <c r="C1342" s="292"/>
      <c r="D1342" s="292"/>
      <c r="E1342" s="241"/>
      <c r="F1342" s="293"/>
      <c r="G1342" s="293"/>
      <c r="H1342" s="293"/>
      <c r="I1342" s="293"/>
      <c r="J1342" s="293"/>
      <c r="K1342" s="293"/>
      <c r="L1342" s="293"/>
      <c r="M1342" s="293"/>
      <c r="N1342" s="241"/>
      <c r="O1342" s="241"/>
      <c r="P1342" s="241"/>
      <c r="Q1342" s="241"/>
      <c r="R1342" s="241"/>
      <c r="S1342" s="241"/>
      <c r="T1342" s="241"/>
      <c r="U1342" s="241"/>
      <c r="V1342" s="241"/>
      <c r="W1342" s="241"/>
      <c r="X1342" s="241"/>
      <c r="Y1342" s="241"/>
      <c r="Z1342" s="241"/>
      <c r="AA1342" s="241"/>
      <c r="AB1342" s="241"/>
      <c r="AC1342" s="241"/>
      <c r="AD1342" s="241"/>
      <c r="AE1342" s="241"/>
      <c r="AF1342" s="241"/>
      <c r="AG1342" s="241"/>
      <c r="AH1342" s="241"/>
      <c r="AI1342" s="241"/>
      <c r="AJ1342" s="241"/>
      <c r="AK1342" s="241"/>
      <c r="AL1342" s="241"/>
      <c r="AM1342" s="294"/>
      <c r="AN1342" s="294"/>
      <c r="AO1342" s="294"/>
      <c r="AP1342" s="295"/>
      <c r="AQ1342" s="295"/>
      <c r="AR1342" s="295"/>
      <c r="AS1342" s="295"/>
      <c r="AT1342" s="295"/>
      <c r="AU1342" s="295"/>
      <c r="AV1342" s="295"/>
      <c r="AW1342" s="241"/>
      <c r="AX1342" s="295"/>
      <c r="AY1342" s="295"/>
      <c r="AZ1342" s="241"/>
      <c r="BA1342" s="294"/>
      <c r="BB1342" s="294"/>
      <c r="BC1342" s="294"/>
      <c r="BD1342" s="293"/>
      <c r="BE1342" s="293"/>
      <c r="BF1342" s="241"/>
      <c r="BG1342" s="241"/>
      <c r="BH1342" s="295"/>
      <c r="BI1342" s="295"/>
      <c r="BJ1342" s="295"/>
      <c r="BK1342" s="295"/>
      <c r="BL1342" s="295"/>
      <c r="BM1342" s="293"/>
      <c r="BN1342" s="293"/>
      <c r="BO1342" s="293"/>
      <c r="BP1342" s="293"/>
      <c r="BQ1342" s="293"/>
      <c r="BR1342" s="241"/>
    </row>
    <row r="1343" spans="2:70" ht="10.5" customHeight="1">
      <c r="B1343" s="254"/>
      <c r="C1343" s="241"/>
      <c r="D1343" s="241"/>
      <c r="E1343" s="241"/>
      <c r="F1343" s="241"/>
      <c r="G1343" s="241"/>
      <c r="H1343" s="241"/>
      <c r="I1343" s="241"/>
      <c r="J1343" s="241"/>
      <c r="K1343" s="241"/>
      <c r="L1343" s="241"/>
      <c r="M1343" s="241"/>
      <c r="N1343" s="241"/>
      <c r="O1343" s="241"/>
      <c r="P1343" s="241"/>
      <c r="Q1343" s="241"/>
      <c r="R1343" s="241"/>
      <c r="S1343" s="241"/>
      <c r="T1343" s="241"/>
      <c r="U1343" s="241"/>
      <c r="V1343" s="241"/>
      <c r="W1343" s="241"/>
      <c r="X1343" s="241"/>
      <c r="Y1343" s="241"/>
      <c r="Z1343" s="241"/>
      <c r="AA1343" s="241"/>
      <c r="AB1343" s="241"/>
      <c r="AC1343" s="241"/>
      <c r="AD1343" s="241"/>
      <c r="AE1343" s="241"/>
      <c r="AF1343" s="241"/>
      <c r="AG1343" s="241"/>
      <c r="AH1343" s="241"/>
      <c r="AI1343" s="241"/>
      <c r="AJ1343" s="241"/>
      <c r="AK1343" s="241"/>
      <c r="AL1343" s="241"/>
      <c r="AM1343" s="294"/>
      <c r="AN1343" s="294"/>
      <c r="AO1343" s="294"/>
      <c r="AP1343" s="295"/>
      <c r="AQ1343" s="295"/>
      <c r="AR1343" s="295"/>
      <c r="AS1343" s="295"/>
      <c r="AT1343" s="295"/>
      <c r="AU1343" s="295"/>
      <c r="AV1343" s="295"/>
      <c r="AW1343" s="241"/>
      <c r="AX1343" s="295"/>
      <c r="AY1343" s="295"/>
      <c r="AZ1343" s="241"/>
      <c r="BA1343" s="294"/>
      <c r="BB1343" s="294"/>
      <c r="BC1343" s="294"/>
      <c r="BD1343" s="293"/>
      <c r="BE1343" s="293"/>
      <c r="BF1343" s="241"/>
      <c r="BG1343" s="241"/>
      <c r="BH1343" s="295"/>
      <c r="BI1343" s="295"/>
      <c r="BJ1343" s="295"/>
      <c r="BK1343" s="295"/>
      <c r="BL1343" s="295"/>
      <c r="BM1343" s="293"/>
      <c r="BN1343" s="293"/>
      <c r="BO1343" s="293"/>
      <c r="BP1343" s="293"/>
      <c r="BQ1343" s="293"/>
      <c r="BR1343" s="241"/>
    </row>
    <row r="1344" spans="2:70" ht="9.75" customHeight="1">
      <c r="B1344" s="254"/>
      <c r="C1344" s="241"/>
      <c r="D1344" s="241"/>
      <c r="E1344" s="241"/>
      <c r="F1344" s="241"/>
      <c r="G1344" s="241"/>
      <c r="H1344" s="241"/>
      <c r="I1344" s="241"/>
      <c r="J1344" s="241"/>
      <c r="K1344" s="241"/>
      <c r="L1344" s="241"/>
      <c r="M1344" s="241"/>
      <c r="N1344" s="241"/>
      <c r="O1344" s="241"/>
      <c r="P1344" s="241"/>
      <c r="Q1344" s="241"/>
      <c r="R1344" s="241"/>
      <c r="S1344" s="241"/>
      <c r="T1344" s="241"/>
      <c r="U1344" s="241"/>
      <c r="V1344" s="241"/>
      <c r="W1344" s="241"/>
      <c r="X1344" s="241"/>
      <c r="Y1344" s="241"/>
      <c r="Z1344" s="241"/>
      <c r="AA1344" s="241"/>
      <c r="AB1344" s="241"/>
      <c r="AC1344" s="241"/>
      <c r="AD1344" s="241"/>
      <c r="AE1344" s="241"/>
      <c r="AF1344" s="241"/>
      <c r="AG1344" s="241"/>
      <c r="AH1344" s="241"/>
      <c r="AI1344" s="241"/>
      <c r="AJ1344" s="241"/>
      <c r="AK1344" s="241"/>
      <c r="AL1344" s="241"/>
      <c r="AM1344" s="241"/>
      <c r="AN1344" s="241"/>
      <c r="AO1344" s="241"/>
      <c r="AP1344" s="241"/>
      <c r="AQ1344" s="241"/>
      <c r="AR1344" s="241"/>
      <c r="AS1344" s="241"/>
      <c r="AT1344" s="241"/>
      <c r="AU1344" s="241"/>
      <c r="AV1344" s="241"/>
      <c r="AW1344" s="241"/>
      <c r="AX1344" s="241"/>
      <c r="AY1344" s="241"/>
      <c r="AZ1344" s="241"/>
      <c r="BA1344" s="241"/>
      <c r="BB1344" s="241"/>
      <c r="BC1344" s="241"/>
      <c r="BD1344" s="241"/>
      <c r="BE1344" s="241"/>
      <c r="BF1344" s="241"/>
      <c r="BG1344" s="241"/>
      <c r="BH1344" s="241"/>
      <c r="BI1344" s="241"/>
      <c r="BJ1344" s="241"/>
      <c r="BK1344" s="241"/>
      <c r="BL1344" s="241"/>
      <c r="BM1344" s="241"/>
      <c r="BN1344" s="241"/>
      <c r="BO1344" s="241"/>
      <c r="BP1344" s="241"/>
      <c r="BQ1344" s="241"/>
      <c r="BR1344" s="241"/>
    </row>
    <row r="1345" spans="2:70" ht="12" customHeight="1">
      <c r="B1345" s="254"/>
      <c r="C1345" s="241"/>
      <c r="D1345" s="241"/>
      <c r="E1345" s="241"/>
      <c r="F1345" s="241"/>
      <c r="G1345" s="241"/>
      <c r="H1345" s="241"/>
      <c r="I1345" s="241"/>
      <c r="J1345" s="241"/>
      <c r="K1345" s="241"/>
      <c r="L1345" s="241"/>
      <c r="M1345" s="241"/>
      <c r="N1345" s="241"/>
      <c r="O1345" s="241"/>
      <c r="P1345" s="241"/>
      <c r="Q1345" s="241"/>
      <c r="R1345" s="241"/>
      <c r="S1345" s="241"/>
      <c r="T1345" s="241"/>
      <c r="U1345" s="241"/>
      <c r="V1345" s="241"/>
      <c r="W1345" s="241"/>
      <c r="X1345" s="241"/>
      <c r="Y1345" s="241"/>
      <c r="Z1345" s="241"/>
      <c r="AA1345" s="241"/>
      <c r="AB1345" s="241"/>
      <c r="AC1345" s="241"/>
      <c r="AD1345" s="241"/>
      <c r="AE1345" s="241"/>
      <c r="AF1345" s="241"/>
      <c r="AG1345" s="241"/>
      <c r="AH1345" s="241"/>
      <c r="AI1345" s="241"/>
      <c r="AJ1345" s="241"/>
      <c r="AK1345" s="241"/>
      <c r="AL1345" s="241"/>
      <c r="AM1345" s="294"/>
      <c r="AN1345" s="294"/>
      <c r="AO1345" s="294"/>
      <c r="AP1345" s="294"/>
      <c r="AQ1345" s="295"/>
      <c r="AR1345" s="295"/>
      <c r="AS1345" s="295"/>
      <c r="AT1345" s="295"/>
      <c r="AU1345" s="295"/>
      <c r="AV1345" s="295"/>
      <c r="AW1345" s="295"/>
      <c r="AX1345" s="295"/>
      <c r="AY1345" s="295"/>
      <c r="AZ1345" s="295"/>
      <c r="BA1345" s="292"/>
      <c r="BB1345" s="292"/>
      <c r="BC1345" s="292"/>
      <c r="BD1345" s="293"/>
      <c r="BE1345" s="293"/>
      <c r="BF1345" s="241"/>
      <c r="BG1345" s="241"/>
      <c r="BH1345" s="241"/>
      <c r="BI1345" s="241"/>
      <c r="BJ1345" s="241"/>
      <c r="BK1345" s="241"/>
      <c r="BL1345" s="241"/>
      <c r="BM1345" s="241"/>
      <c r="BN1345" s="241"/>
      <c r="BO1345" s="241"/>
      <c r="BP1345" s="241"/>
      <c r="BQ1345" s="241"/>
      <c r="BR1345" s="241"/>
    </row>
    <row r="1346" spans="2:70" ht="13.5" customHeight="1">
      <c r="B1346" s="254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 s="305"/>
      <c r="Q1346" s="305"/>
      <c r="R1346" s="305"/>
      <c r="S1346" s="305"/>
      <c r="T1346" s="305"/>
      <c r="U1346" s="305"/>
      <c r="V1346" s="305"/>
      <c r="W1346" s="305"/>
      <c r="X1346" s="305"/>
      <c r="Y1346" s="305"/>
      <c r="Z1346" s="305"/>
      <c r="AA1346" s="305"/>
      <c r="AB1346" s="305"/>
      <c r="AC1346" s="305"/>
      <c r="AD1346" s="305"/>
      <c r="AE1346" s="305"/>
      <c r="AF1346" s="241"/>
      <c r="AG1346" s="241"/>
      <c r="AH1346" s="241"/>
      <c r="AI1346" s="241"/>
      <c r="AJ1346" s="241"/>
      <c r="AK1346" s="241"/>
      <c r="AL1346" s="241"/>
      <c r="AM1346" s="241"/>
      <c r="AN1346" s="241"/>
      <c r="AO1346" s="241"/>
      <c r="AP1346" s="241"/>
      <c r="AQ1346" s="241"/>
      <c r="AR1346" s="241"/>
      <c r="AS1346" s="241"/>
      <c r="AT1346" s="241"/>
      <c r="AU1346" s="241"/>
      <c r="AV1346" s="241"/>
      <c r="AW1346" s="241"/>
      <c r="AX1346" s="241"/>
      <c r="AY1346" s="241"/>
      <c r="AZ1346" s="241"/>
      <c r="BA1346" s="241"/>
      <c r="BB1346" s="241"/>
      <c r="BC1346" s="241"/>
      <c r="BD1346" s="241"/>
      <c r="BE1346" s="241"/>
      <c r="BF1346" s="241"/>
      <c r="BG1346" s="241"/>
      <c r="BH1346" s="241"/>
      <c r="BI1346" s="241"/>
      <c r="BJ1346" s="241"/>
      <c r="BK1346" s="241"/>
      <c r="BL1346" s="241"/>
      <c r="BM1346" s="241"/>
      <c r="BN1346" s="241"/>
      <c r="BO1346" s="241"/>
      <c r="BP1346" s="241"/>
      <c r="BQ1346" s="241"/>
      <c r="BR1346" s="241"/>
    </row>
    <row r="1347" spans="2:70" ht="7.5" customHeight="1">
      <c r="B1347" s="254"/>
      <c r="C1347" s="241"/>
      <c r="D1347" s="241"/>
      <c r="E1347" s="241"/>
      <c r="F1347" s="241"/>
      <c r="G1347" s="241"/>
      <c r="H1347" s="241"/>
      <c r="I1347" s="241"/>
      <c r="J1347" s="241"/>
      <c r="K1347" s="241"/>
      <c r="L1347" s="241"/>
      <c r="M1347" s="241"/>
      <c r="N1347" s="241"/>
      <c r="O1347" s="241"/>
      <c r="P1347" s="241"/>
      <c r="Q1347" s="241"/>
      <c r="R1347" s="241"/>
      <c r="S1347" s="241"/>
      <c r="T1347" s="241"/>
      <c r="U1347" s="241"/>
      <c r="V1347" s="241"/>
      <c r="W1347" s="241"/>
      <c r="X1347" s="241"/>
      <c r="Y1347" s="241"/>
      <c r="Z1347" s="241"/>
      <c r="AA1347" s="241"/>
      <c r="AB1347" s="241"/>
      <c r="AC1347" s="241"/>
      <c r="AD1347" s="241"/>
      <c r="AE1347" s="241"/>
      <c r="AF1347" s="241"/>
      <c r="AG1347" s="241"/>
      <c r="AH1347" s="241"/>
      <c r="AI1347" s="241"/>
      <c r="AJ1347" s="241"/>
      <c r="AK1347" s="241"/>
      <c r="AL1347" s="241"/>
      <c r="AM1347" s="241"/>
      <c r="AN1347" s="241"/>
      <c r="AO1347" s="241"/>
      <c r="AP1347" s="241"/>
      <c r="AQ1347" s="241"/>
      <c r="AR1347" s="241"/>
      <c r="AS1347" s="241"/>
      <c r="AT1347" s="241"/>
      <c r="AU1347" s="241"/>
      <c r="AV1347" s="241"/>
      <c r="AW1347" s="241"/>
      <c r="AX1347" s="241"/>
      <c r="AY1347" s="241"/>
      <c r="AZ1347" s="241"/>
      <c r="BA1347" s="241"/>
      <c r="BB1347" s="241"/>
      <c r="BC1347" s="241"/>
      <c r="BD1347" s="241"/>
      <c r="BE1347" s="241"/>
      <c r="BF1347" s="241"/>
      <c r="BG1347" s="241"/>
      <c r="BH1347" s="241"/>
      <c r="BI1347" s="241"/>
      <c r="BJ1347" s="241"/>
      <c r="BK1347" s="241"/>
      <c r="BL1347" s="241"/>
      <c r="BM1347" s="241"/>
      <c r="BN1347" s="241"/>
      <c r="BO1347" s="241"/>
      <c r="BP1347" s="241"/>
      <c r="BQ1347" s="241"/>
      <c r="BR1347" s="241"/>
    </row>
    <row r="1348" spans="2:70" ht="16.5" customHeight="1">
      <c r="B1348" s="296"/>
      <c r="C1348" s="296"/>
      <c r="D1348" s="296"/>
      <c r="E1348" s="296"/>
      <c r="F1348" s="296"/>
      <c r="G1348" s="296"/>
      <c r="H1348" s="296"/>
      <c r="I1348" s="296"/>
      <c r="J1348" s="296"/>
      <c r="K1348" s="296"/>
      <c r="L1348" s="296"/>
      <c r="M1348" s="296"/>
      <c r="N1348" s="296"/>
      <c r="O1348" s="296"/>
      <c r="P1348" s="296"/>
      <c r="Q1348" s="296"/>
      <c r="R1348" s="296"/>
      <c r="S1348" s="296"/>
      <c r="T1348" s="296"/>
      <c r="U1348" s="296"/>
      <c r="V1348" s="241"/>
      <c r="W1348" s="241"/>
      <c r="X1348" s="296"/>
      <c r="Y1348" s="296"/>
      <c r="Z1348" s="296"/>
      <c r="AA1348" s="296"/>
      <c r="AB1348" s="296"/>
      <c r="AC1348" s="296"/>
      <c r="AD1348" s="296"/>
      <c r="AE1348" s="296"/>
      <c r="AF1348" s="296"/>
      <c r="AG1348" s="296"/>
      <c r="AH1348" s="241"/>
      <c r="AI1348" s="241"/>
      <c r="AJ1348" s="241"/>
      <c r="AK1348" s="241"/>
      <c r="AL1348" s="241"/>
      <c r="AM1348" s="296"/>
      <c r="AN1348" s="296"/>
      <c r="AO1348" s="296"/>
      <c r="AP1348" s="296"/>
      <c r="AQ1348" s="296"/>
      <c r="AR1348" s="296"/>
      <c r="AS1348" s="296"/>
      <c r="AT1348" s="296"/>
      <c r="AU1348" s="296"/>
      <c r="AV1348" s="296"/>
      <c r="AW1348" s="296"/>
      <c r="AX1348" s="296"/>
      <c r="AY1348" s="296"/>
      <c r="AZ1348" s="296"/>
      <c r="BA1348" s="296"/>
      <c r="BB1348" s="296"/>
      <c r="BC1348" s="241"/>
      <c r="BD1348" s="241"/>
      <c r="BE1348" s="296"/>
      <c r="BF1348" s="296"/>
      <c r="BG1348" s="296"/>
      <c r="BH1348" s="296"/>
      <c r="BI1348" s="296"/>
      <c r="BJ1348" s="296"/>
      <c r="BK1348" s="296"/>
      <c r="BL1348" s="296"/>
      <c r="BM1348" s="296"/>
      <c r="BN1348" s="296"/>
      <c r="BO1348" s="296"/>
      <c r="BP1348" s="296"/>
      <c r="BQ1348" s="241"/>
      <c r="BR1348" s="241"/>
    </row>
    <row r="1349" spans="2:70" ht="9.75" customHeight="1">
      <c r="B1349" s="254"/>
      <c r="C1349" s="241"/>
      <c r="D1349" s="241"/>
      <c r="E1349" s="301"/>
      <c r="F1349" s="301"/>
      <c r="G1349" s="301"/>
      <c r="H1349" s="301"/>
      <c r="I1349" s="301"/>
      <c r="J1349" s="301"/>
      <c r="K1349" s="301"/>
      <c r="L1349" s="301"/>
      <c r="M1349" s="241"/>
      <c r="N1349" s="241"/>
      <c r="O1349" s="301"/>
      <c r="P1349" s="301"/>
      <c r="Q1349" s="301"/>
      <c r="R1349" s="241"/>
      <c r="S1349" s="303"/>
      <c r="T1349" s="303"/>
      <c r="U1349" s="303"/>
      <c r="V1349" s="303"/>
      <c r="W1349" s="241"/>
      <c r="X1349" s="241"/>
      <c r="Y1349" s="241"/>
      <c r="Z1349" s="241"/>
      <c r="AA1349" s="241"/>
      <c r="AB1349" s="301"/>
      <c r="AC1349" s="301"/>
      <c r="AD1349" s="303"/>
      <c r="AE1349" s="303"/>
      <c r="AF1349" s="241"/>
      <c r="AG1349" s="241"/>
      <c r="AH1349" s="241"/>
      <c r="AI1349" s="241"/>
      <c r="AJ1349" s="241"/>
      <c r="AK1349" s="241"/>
      <c r="AL1349" s="241"/>
      <c r="AM1349" s="241"/>
      <c r="AN1349" s="241"/>
      <c r="AO1349" s="241"/>
      <c r="AP1349" s="241"/>
      <c r="AQ1349" s="241"/>
      <c r="AR1349" s="301"/>
      <c r="AS1349" s="301"/>
      <c r="AT1349" s="301"/>
      <c r="AU1349" s="241"/>
      <c r="AV1349" s="303"/>
      <c r="AW1349" s="303"/>
      <c r="AX1349" s="303"/>
      <c r="AY1349" s="303"/>
      <c r="AZ1349" s="303"/>
      <c r="BA1349" s="303"/>
      <c r="BB1349" s="303"/>
      <c r="BC1349" s="241"/>
      <c r="BD1349" s="241"/>
      <c r="BE1349" s="241"/>
      <c r="BF1349" s="241"/>
      <c r="BG1349" s="241"/>
      <c r="BH1349" s="297"/>
      <c r="BI1349" s="297"/>
      <c r="BJ1349" s="297"/>
      <c r="BK1349" s="297"/>
      <c r="BL1349" s="297"/>
      <c r="BM1349" s="241"/>
      <c r="BN1349" s="297"/>
      <c r="BO1349" s="297"/>
      <c r="BP1349" s="297"/>
      <c r="BQ1349" s="241"/>
      <c r="BR1349" s="241"/>
    </row>
    <row r="1350" spans="2:70" ht="0.75" customHeight="1">
      <c r="B1350" s="254"/>
      <c r="C1350" s="241"/>
      <c r="D1350" s="241"/>
      <c r="E1350" s="241"/>
      <c r="F1350" s="241"/>
      <c r="G1350" s="241"/>
      <c r="H1350" s="241"/>
      <c r="I1350" s="241"/>
      <c r="J1350" s="241"/>
      <c r="K1350" s="241"/>
      <c r="L1350" s="241"/>
      <c r="M1350" s="241"/>
      <c r="N1350" s="241"/>
      <c r="O1350" s="241"/>
      <c r="P1350" s="241"/>
      <c r="Q1350" s="241"/>
      <c r="R1350" s="241"/>
      <c r="S1350" s="241"/>
      <c r="T1350" s="241"/>
      <c r="U1350" s="241"/>
      <c r="V1350" s="241"/>
      <c r="W1350" s="241"/>
      <c r="X1350" s="241"/>
      <c r="Y1350" s="241"/>
      <c r="Z1350" s="241"/>
      <c r="AA1350" s="241"/>
      <c r="AB1350" s="241"/>
      <c r="AC1350" s="241"/>
      <c r="AD1350" s="241"/>
      <c r="AE1350" s="241"/>
      <c r="AF1350" s="241"/>
      <c r="AG1350" s="241"/>
      <c r="AH1350" s="241"/>
      <c r="AI1350" s="241"/>
      <c r="AJ1350" s="241"/>
      <c r="AK1350" s="241"/>
      <c r="AL1350" s="241"/>
      <c r="AM1350" s="241"/>
      <c r="AN1350" s="241"/>
      <c r="AO1350" s="241"/>
      <c r="AP1350" s="241"/>
      <c r="AQ1350" s="241"/>
      <c r="AR1350" s="241"/>
      <c r="AS1350" s="241"/>
      <c r="AT1350" s="241"/>
      <c r="AU1350" s="241"/>
      <c r="AV1350" s="241"/>
      <c r="AW1350" s="241"/>
      <c r="AX1350" s="241"/>
      <c r="AY1350" s="241"/>
      <c r="AZ1350" s="241"/>
      <c r="BA1350" s="241"/>
      <c r="BB1350" s="241"/>
      <c r="BC1350" s="241"/>
      <c r="BD1350" s="241"/>
      <c r="BE1350" s="241"/>
      <c r="BF1350" s="241"/>
      <c r="BG1350" s="241"/>
      <c r="BH1350" s="297"/>
      <c r="BI1350" s="297"/>
      <c r="BJ1350" s="297"/>
      <c r="BK1350" s="297"/>
      <c r="BL1350" s="297"/>
      <c r="BM1350" s="241"/>
      <c r="BN1350" s="297"/>
      <c r="BO1350" s="297"/>
      <c r="BP1350" s="297"/>
      <c r="BQ1350" s="241"/>
      <c r="BR1350" s="241"/>
    </row>
    <row r="1351" spans="2:70" ht="10.5" customHeight="1">
      <c r="B1351" s="254"/>
      <c r="C1351" s="241"/>
      <c r="D1351" s="241"/>
      <c r="E1351" s="241"/>
      <c r="F1351" s="301"/>
      <c r="G1351" s="301"/>
      <c r="H1351" s="301"/>
      <c r="I1351" s="301"/>
      <c r="J1351" s="301"/>
      <c r="K1351" s="301"/>
      <c r="L1351" s="241"/>
      <c r="M1351" s="241"/>
      <c r="N1351" s="301"/>
      <c r="O1351" s="301"/>
      <c r="P1351" s="301"/>
      <c r="Q1351" s="301"/>
      <c r="R1351" s="301"/>
      <c r="S1351" s="303"/>
      <c r="T1351" s="303"/>
      <c r="U1351" s="303"/>
      <c r="V1351" s="303"/>
      <c r="W1351" s="241"/>
      <c r="X1351" s="241"/>
      <c r="Y1351" s="241"/>
      <c r="Z1351" s="241"/>
      <c r="AA1351" s="241"/>
      <c r="AB1351" s="301"/>
      <c r="AC1351" s="301"/>
      <c r="AD1351" s="301"/>
      <c r="AE1351" s="303"/>
      <c r="AF1351" s="303"/>
      <c r="AG1351" s="303"/>
      <c r="AH1351" s="303"/>
      <c r="AI1351" s="303"/>
      <c r="AJ1351" s="241"/>
      <c r="AK1351" s="241"/>
      <c r="AL1351" s="241"/>
      <c r="AM1351" s="241"/>
      <c r="AN1351" s="241"/>
      <c r="AO1351" s="241"/>
      <c r="AP1351" s="241"/>
      <c r="AQ1351" s="241"/>
      <c r="AR1351" s="301"/>
      <c r="AS1351" s="301"/>
      <c r="AT1351" s="301"/>
      <c r="AU1351" s="241"/>
      <c r="AV1351" s="304"/>
      <c r="AW1351" s="304"/>
      <c r="AX1351" s="304"/>
      <c r="AY1351" s="304"/>
      <c r="AZ1351" s="304"/>
      <c r="BA1351" s="241"/>
      <c r="BB1351" s="241"/>
      <c r="BC1351" s="241"/>
      <c r="BD1351" s="241"/>
      <c r="BE1351" s="255"/>
      <c r="BF1351" s="241"/>
      <c r="BG1351" s="241"/>
      <c r="BH1351" s="241"/>
      <c r="BI1351" s="241"/>
      <c r="BJ1351" s="293"/>
      <c r="BK1351" s="293"/>
      <c r="BL1351" s="293"/>
      <c r="BM1351" s="241"/>
      <c r="BN1351" s="241"/>
      <c r="BO1351" s="293"/>
      <c r="BP1351" s="293"/>
      <c r="BQ1351" s="241"/>
      <c r="BR1351" s="241"/>
    </row>
    <row r="1352" spans="2:70" ht="8.25" customHeight="1">
      <c r="B1352" s="254"/>
      <c r="C1352" s="241"/>
      <c r="D1352" s="241"/>
      <c r="E1352" s="241"/>
      <c r="F1352" s="241"/>
      <c r="G1352" s="241"/>
      <c r="H1352" s="241"/>
      <c r="I1352" s="241"/>
      <c r="J1352" s="241"/>
      <c r="K1352" s="241"/>
      <c r="L1352" s="241"/>
      <c r="M1352" s="241"/>
      <c r="N1352" s="241"/>
      <c r="O1352" s="241"/>
      <c r="P1352" s="241"/>
      <c r="Q1352" s="241"/>
      <c r="R1352" s="241"/>
      <c r="S1352" s="241"/>
      <c r="T1352" s="241"/>
      <c r="U1352" s="241"/>
      <c r="V1352" s="241"/>
      <c r="W1352" s="241"/>
      <c r="X1352" s="241"/>
      <c r="Y1352" s="241"/>
      <c r="Z1352" s="241"/>
      <c r="AA1352" s="241"/>
      <c r="AB1352" s="241"/>
      <c r="AC1352" s="241"/>
      <c r="AD1352" s="241"/>
      <c r="AE1352" s="241"/>
      <c r="AF1352" s="241"/>
      <c r="AG1352" s="241"/>
      <c r="AH1352" s="241"/>
      <c r="AI1352" s="241"/>
      <c r="AJ1352" s="241"/>
      <c r="AK1352" s="241"/>
      <c r="AL1352" s="241"/>
      <c r="AM1352" s="241"/>
      <c r="AN1352" s="241"/>
      <c r="AO1352" s="241"/>
      <c r="AP1352" s="241"/>
      <c r="AQ1352" s="241"/>
      <c r="AR1352" s="241"/>
      <c r="AS1352" s="241"/>
      <c r="AT1352" s="241"/>
      <c r="AU1352" s="241"/>
      <c r="AV1352" s="241"/>
      <c r="AW1352" s="241"/>
      <c r="AX1352" s="241"/>
      <c r="AY1352" s="241"/>
      <c r="AZ1352" s="241"/>
      <c r="BA1352" s="241"/>
      <c r="BB1352" s="241"/>
      <c r="BC1352" s="241"/>
      <c r="BD1352" s="241"/>
      <c r="BE1352" s="241"/>
      <c r="BF1352" s="241"/>
      <c r="BG1352" s="241"/>
      <c r="BH1352" s="241"/>
      <c r="BI1352" s="241"/>
      <c r="BJ1352" s="241"/>
      <c r="BK1352" s="241"/>
      <c r="BL1352" s="241"/>
      <c r="BM1352" s="241"/>
      <c r="BN1352" s="241"/>
      <c r="BO1352" s="241"/>
      <c r="BP1352" s="241"/>
      <c r="BQ1352" s="241"/>
      <c r="BR1352" s="241"/>
    </row>
    <row r="1353" spans="2:70" ht="12.75" hidden="1" customHeight="1">
      <c r="B1353" s="254"/>
      <c r="C1353" s="241"/>
      <c r="D1353" s="241"/>
      <c r="E1353" s="241"/>
      <c r="F1353" s="241"/>
      <c r="G1353" s="241"/>
      <c r="H1353" s="241"/>
      <c r="I1353" s="241"/>
      <c r="J1353" s="241"/>
      <c r="K1353" s="241"/>
      <c r="L1353" s="241"/>
      <c r="M1353" s="241"/>
      <c r="N1353" s="241"/>
      <c r="O1353" s="241"/>
      <c r="P1353" s="241"/>
      <c r="Q1353" s="241"/>
      <c r="R1353" s="241"/>
      <c r="S1353" s="241"/>
      <c r="T1353" s="241"/>
      <c r="U1353" s="241"/>
      <c r="V1353" s="241"/>
      <c r="W1353" s="241"/>
      <c r="X1353" s="241"/>
      <c r="Y1353" s="241"/>
      <c r="Z1353" s="241"/>
      <c r="AA1353" s="241"/>
      <c r="AB1353" s="241"/>
      <c r="AC1353" s="241"/>
      <c r="AD1353" s="241"/>
      <c r="AE1353" s="241"/>
      <c r="AF1353" s="241"/>
      <c r="AG1353" s="241"/>
      <c r="AH1353" s="241"/>
      <c r="AI1353" s="241"/>
      <c r="AJ1353" s="241"/>
      <c r="AK1353" s="241"/>
      <c r="AL1353" s="241"/>
      <c r="AM1353" s="241"/>
      <c r="AN1353" s="241"/>
      <c r="AO1353" s="241"/>
      <c r="AP1353" s="241"/>
      <c r="AQ1353" s="241"/>
      <c r="AR1353" s="241"/>
      <c r="AS1353" s="241"/>
      <c r="AT1353" s="241"/>
      <c r="AU1353" s="241"/>
      <c r="AV1353" s="241"/>
      <c r="AW1353" s="241"/>
      <c r="AX1353" s="241"/>
      <c r="AY1353" s="241"/>
      <c r="AZ1353" s="241"/>
      <c r="BA1353" s="241"/>
      <c r="BB1353" s="241"/>
      <c r="BC1353" s="241"/>
      <c r="BD1353" s="241"/>
      <c r="BE1353" s="294"/>
      <c r="BF1353" s="294"/>
      <c r="BG1353" s="241"/>
      <c r="BH1353" s="241"/>
      <c r="BI1353" s="241"/>
      <c r="BJ1353" s="293"/>
      <c r="BK1353" s="293"/>
      <c r="BL1353" s="293"/>
      <c r="BM1353" s="241"/>
      <c r="BN1353" s="241"/>
      <c r="BO1353" s="293"/>
      <c r="BP1353" s="293"/>
      <c r="BQ1353" s="241"/>
      <c r="BR1353" s="241"/>
    </row>
    <row r="1354" spans="2:70" ht="9.75" customHeight="1">
      <c r="B1354" s="254"/>
      <c r="C1354" s="241"/>
      <c r="D1354" s="241"/>
      <c r="E1354" s="241"/>
      <c r="F1354" s="241"/>
      <c r="G1354" s="241"/>
      <c r="H1354" s="241"/>
      <c r="I1354" s="241"/>
      <c r="J1354" s="241"/>
      <c r="K1354" s="241"/>
      <c r="L1354" s="241"/>
      <c r="M1354" s="241"/>
      <c r="N1354" s="241"/>
      <c r="O1354" s="241"/>
      <c r="P1354" s="241"/>
      <c r="Q1354" s="241"/>
      <c r="R1354" s="241"/>
      <c r="S1354" s="241"/>
      <c r="T1354" s="241"/>
      <c r="U1354" s="241"/>
      <c r="V1354" s="241"/>
      <c r="W1354" s="241"/>
      <c r="X1354" s="241"/>
      <c r="Y1354" s="241"/>
      <c r="Z1354" s="241"/>
      <c r="AA1354" s="241"/>
      <c r="AB1354" s="241"/>
      <c r="AC1354" s="241"/>
      <c r="AD1354" s="241"/>
      <c r="AE1354" s="241"/>
      <c r="AF1354" s="241"/>
      <c r="AG1354" s="241"/>
      <c r="AH1354" s="241"/>
      <c r="AI1354" s="241"/>
      <c r="AJ1354" s="241"/>
      <c r="AK1354" s="241"/>
      <c r="AL1354" s="241"/>
      <c r="AM1354" s="241"/>
      <c r="AN1354" s="241"/>
      <c r="AO1354" s="241"/>
      <c r="AP1354" s="241"/>
      <c r="AQ1354" s="241"/>
      <c r="AR1354" s="241"/>
      <c r="AS1354" s="241"/>
      <c r="AT1354" s="241"/>
      <c r="AU1354" s="241"/>
      <c r="AV1354" s="241"/>
      <c r="AW1354" s="241"/>
      <c r="AX1354" s="241"/>
      <c r="AY1354" s="241"/>
      <c r="AZ1354" s="241"/>
      <c r="BA1354" s="241"/>
      <c r="BB1354" s="241"/>
      <c r="BC1354" s="241"/>
      <c r="BD1354" s="241"/>
      <c r="BE1354" s="294"/>
      <c r="BF1354" s="294"/>
      <c r="BG1354" s="241"/>
      <c r="BH1354" s="241"/>
      <c r="BI1354" s="241"/>
      <c r="BJ1354" s="293"/>
      <c r="BK1354" s="293"/>
      <c r="BL1354" s="293"/>
      <c r="BM1354" s="241"/>
      <c r="BN1354" s="241"/>
      <c r="BO1354" s="293"/>
      <c r="BP1354" s="293"/>
      <c r="BQ1354" s="241"/>
      <c r="BR1354" s="241"/>
    </row>
    <row r="1355" spans="2:70" ht="12.75" hidden="1" customHeight="1">
      <c r="B1355" s="254"/>
      <c r="C1355" s="241"/>
      <c r="D1355" s="241"/>
      <c r="E1355" s="241"/>
      <c r="F1355" s="241"/>
      <c r="G1355" s="241"/>
      <c r="H1355" s="241"/>
      <c r="I1355" s="241"/>
      <c r="J1355" s="241"/>
      <c r="K1355" s="241"/>
      <c r="L1355" s="241"/>
      <c r="M1355" s="241"/>
      <c r="N1355" s="241"/>
      <c r="O1355" s="241"/>
      <c r="P1355" s="241"/>
      <c r="Q1355" s="241"/>
      <c r="R1355" s="241"/>
      <c r="S1355" s="241"/>
      <c r="T1355" s="241"/>
      <c r="U1355" s="241"/>
      <c r="V1355" s="241"/>
      <c r="W1355" s="241"/>
      <c r="X1355" s="241"/>
      <c r="Y1355" s="241"/>
      <c r="Z1355" s="241"/>
      <c r="AA1355" s="241"/>
      <c r="AB1355" s="241"/>
      <c r="AC1355" s="241"/>
      <c r="AD1355" s="241"/>
      <c r="AE1355" s="241"/>
      <c r="AF1355" s="241"/>
      <c r="AG1355" s="241"/>
      <c r="AH1355" s="241"/>
      <c r="AI1355" s="241"/>
      <c r="AJ1355" s="241"/>
      <c r="AK1355" s="241"/>
      <c r="AL1355" s="241"/>
      <c r="AM1355" s="241"/>
      <c r="AN1355" s="241"/>
      <c r="AO1355" s="241"/>
      <c r="AP1355" s="241"/>
      <c r="AQ1355" s="241"/>
      <c r="AR1355" s="241"/>
      <c r="AS1355" s="241"/>
      <c r="AT1355" s="241"/>
      <c r="AU1355" s="241"/>
      <c r="AV1355" s="241"/>
      <c r="AW1355" s="241"/>
      <c r="AX1355" s="241"/>
      <c r="AY1355" s="241"/>
      <c r="AZ1355" s="241"/>
      <c r="BA1355" s="241"/>
      <c r="BB1355" s="241"/>
      <c r="BC1355" s="241"/>
      <c r="BD1355" s="241"/>
      <c r="BE1355" s="294"/>
      <c r="BF1355" s="294"/>
      <c r="BG1355" s="241"/>
      <c r="BH1355" s="241"/>
      <c r="BI1355" s="241"/>
      <c r="BJ1355" s="241"/>
      <c r="BK1355" s="241"/>
      <c r="BL1355" s="241"/>
      <c r="BM1355" s="241"/>
      <c r="BN1355" s="241"/>
      <c r="BO1355" s="241"/>
      <c r="BP1355" s="241"/>
      <c r="BQ1355" s="241"/>
      <c r="BR1355" s="241"/>
    </row>
    <row r="1356" spans="2:70" ht="10.5" customHeight="1">
      <c r="B1356" s="254"/>
      <c r="C1356" s="241"/>
      <c r="D1356" s="241"/>
      <c r="E1356" s="241"/>
      <c r="F1356" s="241"/>
      <c r="G1356" s="241"/>
      <c r="H1356" s="241"/>
      <c r="I1356" s="297"/>
      <c r="J1356" s="297"/>
      <c r="K1356" s="297"/>
      <c r="L1356" s="297"/>
      <c r="M1356" s="241"/>
      <c r="N1356" s="297"/>
      <c r="O1356" s="297"/>
      <c r="P1356" s="297"/>
      <c r="Q1356" s="297"/>
      <c r="R1356" s="297"/>
      <c r="S1356" s="297"/>
      <c r="T1356" s="241"/>
      <c r="U1356" s="297"/>
      <c r="V1356" s="297"/>
      <c r="W1356" s="297"/>
      <c r="X1356" s="241"/>
      <c r="Y1356" s="241"/>
      <c r="Z1356" s="297"/>
      <c r="AA1356" s="297"/>
      <c r="AB1356" s="297"/>
      <c r="AC1356" s="297"/>
      <c r="AD1356" s="297"/>
      <c r="AE1356" s="297"/>
      <c r="AF1356" s="241"/>
      <c r="AG1356" s="241"/>
      <c r="AH1356" s="241"/>
      <c r="AI1356" s="241"/>
      <c r="AJ1356" s="241"/>
      <c r="AK1356" s="241"/>
      <c r="AL1356" s="241"/>
      <c r="AM1356" s="241"/>
      <c r="AN1356" s="241"/>
      <c r="AO1356" s="297"/>
      <c r="AP1356" s="297"/>
      <c r="AQ1356" s="297"/>
      <c r="AR1356" s="297"/>
      <c r="AS1356" s="297"/>
      <c r="AT1356" s="297"/>
      <c r="AU1356" s="241"/>
      <c r="AV1356" s="297"/>
      <c r="AW1356" s="297"/>
      <c r="AX1356" s="297"/>
      <c r="AY1356" s="297"/>
      <c r="AZ1356" s="297"/>
      <c r="BA1356" s="297"/>
      <c r="BB1356" s="297"/>
      <c r="BC1356" s="241"/>
      <c r="BD1356" s="241"/>
      <c r="BE1356" s="255"/>
      <c r="BF1356" s="241"/>
      <c r="BG1356" s="241"/>
      <c r="BH1356" s="241"/>
      <c r="BI1356" s="241"/>
      <c r="BJ1356" s="293"/>
      <c r="BK1356" s="293"/>
      <c r="BL1356" s="293"/>
      <c r="BM1356" s="241"/>
      <c r="BN1356" s="241"/>
      <c r="BO1356" s="293"/>
      <c r="BP1356" s="293"/>
      <c r="BQ1356" s="241"/>
      <c r="BR1356" s="241"/>
    </row>
    <row r="1357" spans="2:70" ht="9.75" customHeight="1">
      <c r="B1357" s="254"/>
      <c r="C1357" s="241"/>
      <c r="D1357" s="241"/>
      <c r="E1357" s="241"/>
      <c r="F1357" s="241"/>
      <c r="G1357" s="241"/>
      <c r="H1357" s="241"/>
      <c r="I1357" s="241"/>
      <c r="J1357" s="241"/>
      <c r="K1357" s="241"/>
      <c r="L1357" s="241"/>
      <c r="M1357" s="241"/>
      <c r="N1357" s="241"/>
      <c r="O1357" s="241"/>
      <c r="P1357" s="241"/>
      <c r="Q1357" s="241"/>
      <c r="R1357" s="241"/>
      <c r="S1357" s="241"/>
      <c r="T1357" s="241"/>
      <c r="U1357" s="241"/>
      <c r="V1357" s="241"/>
      <c r="W1357" s="241"/>
      <c r="X1357" s="241"/>
      <c r="Y1357" s="241"/>
      <c r="Z1357" s="241"/>
      <c r="AA1357" s="241"/>
      <c r="AB1357" s="241"/>
      <c r="AC1357" s="241"/>
      <c r="AD1357" s="241"/>
      <c r="AE1357" s="241"/>
      <c r="AF1357" s="241"/>
      <c r="AG1357" s="241"/>
      <c r="AH1357" s="241"/>
      <c r="AI1357" s="241"/>
      <c r="AJ1357" s="241"/>
      <c r="AK1357" s="241"/>
      <c r="AL1357" s="241"/>
      <c r="AM1357" s="241"/>
      <c r="AN1357" s="241"/>
      <c r="AO1357" s="241"/>
      <c r="AP1357" s="241"/>
      <c r="AQ1357" s="241"/>
      <c r="AR1357" s="241"/>
      <c r="AS1357" s="241"/>
      <c r="AT1357" s="241"/>
      <c r="AU1357" s="241"/>
      <c r="AV1357" s="241"/>
      <c r="AW1357" s="241"/>
      <c r="AX1357" s="241"/>
      <c r="AY1357" s="241"/>
      <c r="AZ1357" s="241"/>
      <c r="BA1357" s="241"/>
      <c r="BB1357" s="241"/>
      <c r="BC1357" s="241"/>
      <c r="BD1357" s="241"/>
      <c r="BE1357" s="241"/>
      <c r="BF1357" s="241"/>
      <c r="BG1357" s="241"/>
      <c r="BH1357" s="241"/>
      <c r="BI1357" s="241"/>
      <c r="BJ1357" s="241"/>
      <c r="BK1357" s="241"/>
      <c r="BL1357" s="241"/>
      <c r="BM1357" s="241"/>
      <c r="BN1357" s="241"/>
      <c r="BO1357" s="241"/>
      <c r="BP1357" s="241"/>
      <c r="BQ1357" s="241"/>
      <c r="BR1357" s="241"/>
    </row>
    <row r="1358" spans="2:70" ht="10.5" customHeight="1">
      <c r="B1358" s="254"/>
      <c r="C1358" s="241"/>
      <c r="D1358" s="241"/>
      <c r="E1358" s="241"/>
      <c r="F1358" s="241"/>
      <c r="G1358" s="241"/>
      <c r="H1358" s="297"/>
      <c r="I1358" s="297"/>
      <c r="J1358" s="297"/>
      <c r="K1358" s="297"/>
      <c r="L1358" s="297"/>
      <c r="M1358" s="241"/>
      <c r="N1358" s="297"/>
      <c r="O1358" s="297"/>
      <c r="P1358" s="297"/>
      <c r="Q1358" s="297"/>
      <c r="R1358" s="297"/>
      <c r="S1358" s="297"/>
      <c r="T1358" s="241"/>
      <c r="U1358" s="297"/>
      <c r="V1358" s="297"/>
      <c r="W1358" s="297"/>
      <c r="X1358" s="241"/>
      <c r="Y1358" s="241"/>
      <c r="Z1358" s="297"/>
      <c r="AA1358" s="297"/>
      <c r="AB1358" s="297"/>
      <c r="AC1358" s="297"/>
      <c r="AD1358" s="297"/>
      <c r="AE1358" s="297"/>
      <c r="AF1358" s="241"/>
      <c r="AG1358" s="241"/>
      <c r="AH1358" s="241"/>
      <c r="AI1358" s="241"/>
      <c r="AJ1358" s="241"/>
      <c r="AK1358" s="241"/>
      <c r="AL1358" s="241"/>
      <c r="AM1358" s="241"/>
      <c r="AN1358" s="241"/>
      <c r="AO1358" s="297"/>
      <c r="AP1358" s="297"/>
      <c r="AQ1358" s="297"/>
      <c r="AR1358" s="297"/>
      <c r="AS1358" s="297"/>
      <c r="AT1358" s="297"/>
      <c r="AU1358" s="241"/>
      <c r="AV1358" s="297"/>
      <c r="AW1358" s="297"/>
      <c r="AX1358" s="297"/>
      <c r="AY1358" s="297"/>
      <c r="AZ1358" s="297"/>
      <c r="BA1358" s="297"/>
      <c r="BB1358" s="297"/>
      <c r="BC1358" s="241"/>
      <c r="BD1358" s="241"/>
      <c r="BE1358" s="294"/>
      <c r="BF1358" s="241"/>
      <c r="BG1358" s="241"/>
      <c r="BH1358" s="241"/>
      <c r="BI1358" s="241"/>
      <c r="BJ1358" s="293"/>
      <c r="BK1358" s="293"/>
      <c r="BL1358" s="293"/>
      <c r="BM1358" s="241"/>
      <c r="BN1358" s="241"/>
      <c r="BO1358" s="293"/>
      <c r="BP1358" s="293"/>
      <c r="BQ1358" s="241"/>
      <c r="BR1358" s="241"/>
    </row>
    <row r="1359" spans="2:70" ht="0.75" customHeight="1">
      <c r="B1359" s="254"/>
      <c r="C1359" s="241"/>
      <c r="D1359" s="241"/>
      <c r="E1359" s="241"/>
      <c r="F1359" s="241"/>
      <c r="G1359" s="241"/>
      <c r="H1359" s="297"/>
      <c r="I1359" s="297"/>
      <c r="J1359" s="297"/>
      <c r="K1359" s="297"/>
      <c r="L1359" s="297"/>
      <c r="M1359" s="241"/>
      <c r="N1359" s="297"/>
      <c r="O1359" s="297"/>
      <c r="P1359" s="297"/>
      <c r="Q1359" s="297"/>
      <c r="R1359" s="297"/>
      <c r="S1359" s="297"/>
      <c r="T1359" s="241"/>
      <c r="U1359" s="297"/>
      <c r="V1359" s="297"/>
      <c r="W1359" s="297"/>
      <c r="X1359" s="241"/>
      <c r="Y1359" s="241"/>
      <c r="Z1359" s="297"/>
      <c r="AA1359" s="297"/>
      <c r="AB1359" s="297"/>
      <c r="AC1359" s="297"/>
      <c r="AD1359" s="297"/>
      <c r="AE1359" s="297"/>
      <c r="AF1359" s="241"/>
      <c r="AG1359" s="241"/>
      <c r="AH1359" s="241"/>
      <c r="AI1359" s="241"/>
      <c r="AJ1359" s="241"/>
      <c r="AK1359" s="241"/>
      <c r="AL1359" s="241"/>
      <c r="AM1359" s="241"/>
      <c r="AN1359" s="241"/>
      <c r="AO1359" s="297"/>
      <c r="AP1359" s="297"/>
      <c r="AQ1359" s="297"/>
      <c r="AR1359" s="297"/>
      <c r="AS1359" s="297"/>
      <c r="AT1359" s="297"/>
      <c r="AU1359" s="241"/>
      <c r="AV1359" s="297"/>
      <c r="AW1359" s="297"/>
      <c r="AX1359" s="297"/>
      <c r="AY1359" s="297"/>
      <c r="AZ1359" s="297"/>
      <c r="BA1359" s="297"/>
      <c r="BB1359" s="297"/>
      <c r="BC1359" s="241"/>
      <c r="BD1359" s="241"/>
      <c r="BE1359" s="294"/>
      <c r="BF1359" s="241"/>
      <c r="BG1359" s="241"/>
      <c r="BH1359" s="241"/>
      <c r="BI1359" s="241"/>
      <c r="BJ1359" s="293"/>
      <c r="BK1359" s="293"/>
      <c r="BL1359" s="293"/>
      <c r="BM1359" s="241"/>
      <c r="BN1359" s="241"/>
      <c r="BO1359" s="293"/>
      <c r="BP1359" s="293"/>
      <c r="BQ1359" s="241"/>
      <c r="BR1359" s="241"/>
    </row>
    <row r="1360" spans="2:70" ht="10.5" customHeight="1">
      <c r="B1360" s="254"/>
      <c r="C1360" s="241"/>
      <c r="D1360" s="241"/>
      <c r="E1360" s="241"/>
      <c r="F1360" s="241"/>
      <c r="G1360" s="241"/>
      <c r="H1360" s="273"/>
      <c r="I1360" s="273"/>
      <c r="J1360" s="273"/>
      <c r="K1360" s="273"/>
      <c r="L1360" s="273"/>
      <c r="M1360" s="241"/>
      <c r="N1360" s="273"/>
      <c r="O1360" s="273"/>
      <c r="P1360" s="273"/>
      <c r="Q1360" s="241"/>
      <c r="R1360" s="273"/>
      <c r="S1360" s="273"/>
      <c r="T1360" s="241"/>
      <c r="U1360" s="297"/>
      <c r="V1360" s="297"/>
      <c r="W1360" s="297"/>
      <c r="X1360" s="241"/>
      <c r="Y1360" s="241"/>
      <c r="Z1360" s="273"/>
      <c r="AA1360" s="273"/>
      <c r="AB1360" s="273"/>
      <c r="AC1360" s="273"/>
      <c r="AD1360" s="297"/>
      <c r="AE1360" s="297"/>
      <c r="AF1360" s="241"/>
      <c r="AG1360" s="241"/>
      <c r="AH1360" s="241"/>
      <c r="AI1360" s="241"/>
      <c r="AJ1360" s="241"/>
      <c r="AK1360" s="241"/>
      <c r="AL1360" s="241"/>
      <c r="AM1360" s="241"/>
      <c r="AN1360" s="241"/>
      <c r="AO1360" s="273"/>
      <c r="AP1360" s="273"/>
      <c r="AQ1360" s="273"/>
      <c r="AR1360" s="273"/>
      <c r="AS1360" s="273"/>
      <c r="AT1360" s="273"/>
      <c r="AU1360" s="241"/>
      <c r="AV1360" s="273"/>
      <c r="AW1360" s="273"/>
      <c r="AX1360" s="273"/>
      <c r="AY1360" s="273"/>
      <c r="AZ1360" s="273"/>
      <c r="BA1360" s="241"/>
      <c r="BB1360" s="258"/>
      <c r="BC1360" s="241"/>
      <c r="BD1360" s="241"/>
      <c r="BE1360" s="255"/>
      <c r="BF1360" s="241"/>
      <c r="BG1360" s="241"/>
      <c r="BH1360" s="241"/>
      <c r="BI1360" s="241"/>
      <c r="BJ1360" s="241"/>
      <c r="BK1360" s="293"/>
      <c r="BL1360" s="293"/>
      <c r="BM1360" s="241"/>
      <c r="BN1360" s="241"/>
      <c r="BO1360" s="241"/>
      <c r="BP1360" s="259"/>
      <c r="BQ1360" s="241"/>
      <c r="BR1360" s="241"/>
    </row>
    <row r="1361" spans="2:70" ht="8.25" customHeight="1">
      <c r="B1361" s="254"/>
      <c r="C1361" s="241"/>
      <c r="D1361" s="241"/>
      <c r="E1361" s="241"/>
      <c r="F1361" s="241"/>
      <c r="G1361" s="241"/>
      <c r="H1361" s="241"/>
      <c r="I1361" s="241"/>
      <c r="J1361" s="241"/>
      <c r="K1361" s="241"/>
      <c r="L1361" s="241"/>
      <c r="M1361" s="241"/>
      <c r="N1361" s="241"/>
      <c r="O1361" s="241"/>
      <c r="P1361" s="241"/>
      <c r="Q1361" s="241"/>
      <c r="R1361" s="241"/>
      <c r="S1361" s="241"/>
      <c r="T1361" s="241"/>
      <c r="U1361" s="241"/>
      <c r="V1361" s="241"/>
      <c r="W1361" s="241"/>
      <c r="X1361" s="241"/>
      <c r="Y1361" s="241"/>
      <c r="Z1361" s="241"/>
      <c r="AA1361" s="241"/>
      <c r="AB1361" s="241"/>
      <c r="AC1361" s="241"/>
      <c r="AD1361" s="241"/>
      <c r="AE1361" s="241"/>
      <c r="AF1361" s="241"/>
      <c r="AG1361" s="241"/>
      <c r="AH1361" s="241"/>
      <c r="AI1361" s="241"/>
      <c r="AJ1361" s="241"/>
      <c r="AK1361" s="241"/>
      <c r="AL1361" s="241"/>
      <c r="AM1361" s="241"/>
      <c r="AN1361" s="241"/>
      <c r="AO1361" s="241"/>
      <c r="AP1361" s="241"/>
      <c r="AQ1361" s="241"/>
      <c r="AR1361" s="241"/>
      <c r="AS1361" s="241"/>
      <c r="AT1361" s="241"/>
      <c r="AU1361" s="241"/>
      <c r="AV1361" s="241"/>
      <c r="AW1361" s="241"/>
      <c r="AX1361" s="241"/>
      <c r="AY1361" s="241"/>
      <c r="AZ1361" s="241"/>
      <c r="BA1361" s="241"/>
      <c r="BB1361" s="241"/>
      <c r="BC1361" s="241"/>
      <c r="BD1361" s="241"/>
      <c r="BE1361" s="241"/>
      <c r="BF1361" s="241"/>
      <c r="BG1361" s="241"/>
      <c r="BH1361" s="241"/>
      <c r="BI1361" s="241"/>
      <c r="BJ1361" s="241"/>
      <c r="BK1361" s="241"/>
      <c r="BL1361" s="241"/>
      <c r="BM1361" s="241"/>
      <c r="BN1361" s="241"/>
      <c r="BO1361" s="241"/>
      <c r="BP1361" s="241"/>
      <c r="BQ1361" s="241"/>
      <c r="BR1361" s="241"/>
    </row>
    <row r="1362" spans="2:70" ht="0.75" customHeight="1">
      <c r="B1362" s="254"/>
      <c r="C1362" s="294"/>
      <c r="D1362" s="294"/>
      <c r="E1362" s="294"/>
      <c r="F1362" s="294"/>
      <c r="G1362" s="294"/>
      <c r="H1362" s="294"/>
      <c r="I1362" s="294"/>
      <c r="J1362" s="241"/>
      <c r="K1362" s="241"/>
      <c r="L1362" s="241"/>
      <c r="M1362" s="241"/>
      <c r="N1362" s="241"/>
      <c r="O1362" s="241"/>
      <c r="P1362" s="241"/>
      <c r="Q1362" s="241"/>
      <c r="R1362" s="241"/>
      <c r="S1362" s="241"/>
      <c r="T1362" s="241"/>
      <c r="U1362" s="241"/>
      <c r="V1362" s="241"/>
      <c r="W1362" s="241"/>
      <c r="X1362" s="241"/>
      <c r="Y1362" s="241"/>
      <c r="Z1362" s="241"/>
      <c r="AA1362" s="241"/>
      <c r="AB1362" s="241"/>
      <c r="AC1362" s="241"/>
      <c r="AD1362" s="241"/>
      <c r="AE1362" s="241"/>
      <c r="AF1362" s="241"/>
      <c r="AG1362" s="241"/>
      <c r="AH1362" s="294"/>
      <c r="AI1362" s="294"/>
      <c r="AJ1362" s="294"/>
      <c r="AK1362" s="294"/>
      <c r="AL1362" s="294"/>
      <c r="AM1362" s="294"/>
      <c r="AN1362" s="294"/>
      <c r="AO1362" s="294"/>
      <c r="AP1362" s="241"/>
      <c r="AQ1362" s="241"/>
      <c r="AR1362" s="241"/>
      <c r="AS1362" s="241"/>
      <c r="AT1362" s="241"/>
      <c r="AU1362" s="241"/>
      <c r="AV1362" s="241"/>
      <c r="AW1362" s="241"/>
      <c r="AX1362" s="241"/>
      <c r="AY1362" s="241"/>
      <c r="AZ1362" s="241"/>
      <c r="BA1362" s="241"/>
      <c r="BB1362" s="241"/>
      <c r="BC1362" s="241"/>
      <c r="BD1362" s="241"/>
      <c r="BE1362" s="294"/>
      <c r="BF1362" s="241"/>
      <c r="BG1362" s="241"/>
      <c r="BH1362" s="241"/>
      <c r="BI1362" s="241"/>
      <c r="BJ1362" s="241"/>
      <c r="BK1362" s="293"/>
      <c r="BL1362" s="293"/>
      <c r="BM1362" s="241"/>
      <c r="BN1362" s="241"/>
      <c r="BO1362" s="241"/>
      <c r="BP1362" s="293"/>
      <c r="BQ1362" s="241"/>
      <c r="BR1362" s="241"/>
    </row>
    <row r="1363" spans="2:70" ht="9" customHeight="1">
      <c r="B1363" s="254"/>
      <c r="C1363" s="294"/>
      <c r="D1363" s="294"/>
      <c r="E1363" s="294"/>
      <c r="F1363" s="294"/>
      <c r="G1363" s="294"/>
      <c r="H1363" s="294"/>
      <c r="I1363" s="294"/>
      <c r="J1363" s="241"/>
      <c r="K1363" s="241"/>
      <c r="L1363" s="241"/>
      <c r="M1363" s="241"/>
      <c r="N1363" s="241"/>
      <c r="O1363" s="241"/>
      <c r="P1363" s="241"/>
      <c r="Q1363" s="241"/>
      <c r="R1363" s="241"/>
      <c r="S1363" s="241"/>
      <c r="T1363" s="241"/>
      <c r="U1363" s="241"/>
      <c r="V1363" s="241"/>
      <c r="W1363" s="241"/>
      <c r="X1363" s="241"/>
      <c r="Y1363" s="241"/>
      <c r="Z1363" s="241"/>
      <c r="AA1363" s="241"/>
      <c r="AB1363" s="241"/>
      <c r="AC1363" s="241"/>
      <c r="AD1363" s="241"/>
      <c r="AE1363" s="241"/>
      <c r="AF1363" s="241"/>
      <c r="AG1363" s="241"/>
      <c r="AH1363" s="294"/>
      <c r="AI1363" s="294"/>
      <c r="AJ1363" s="294"/>
      <c r="AK1363" s="294"/>
      <c r="AL1363" s="294"/>
      <c r="AM1363" s="294"/>
      <c r="AN1363" s="294"/>
      <c r="AO1363" s="294"/>
      <c r="AP1363" s="241"/>
      <c r="AQ1363" s="241"/>
      <c r="AR1363" s="241"/>
      <c r="AS1363" s="241"/>
      <c r="AT1363" s="241"/>
      <c r="AU1363" s="241"/>
      <c r="AV1363" s="241"/>
      <c r="AW1363" s="241"/>
      <c r="AX1363" s="241"/>
      <c r="AY1363" s="241"/>
      <c r="AZ1363" s="241"/>
      <c r="BA1363" s="241"/>
      <c r="BB1363" s="241"/>
      <c r="BC1363" s="241"/>
      <c r="BD1363" s="241"/>
      <c r="BE1363" s="294"/>
      <c r="BF1363" s="241"/>
      <c r="BG1363" s="241"/>
      <c r="BH1363" s="241"/>
      <c r="BI1363" s="241"/>
      <c r="BJ1363" s="241"/>
      <c r="BK1363" s="293"/>
      <c r="BL1363" s="293"/>
      <c r="BM1363" s="241"/>
      <c r="BN1363" s="241"/>
      <c r="BO1363" s="241"/>
      <c r="BP1363" s="293"/>
      <c r="BQ1363" s="241"/>
      <c r="BR1363" s="241"/>
    </row>
    <row r="1364" spans="2:70" ht="0.75" customHeight="1">
      <c r="B1364" s="254"/>
      <c r="C1364" s="294"/>
      <c r="D1364" s="294"/>
      <c r="E1364" s="294"/>
      <c r="F1364" s="294"/>
      <c r="G1364" s="294"/>
      <c r="H1364" s="294"/>
      <c r="I1364" s="294"/>
      <c r="J1364" s="241"/>
      <c r="K1364" s="241"/>
      <c r="L1364" s="241"/>
      <c r="M1364" s="241"/>
      <c r="N1364" s="241"/>
      <c r="O1364" s="241"/>
      <c r="P1364" s="241"/>
      <c r="Q1364" s="241"/>
      <c r="R1364" s="241"/>
      <c r="S1364" s="241"/>
      <c r="T1364" s="241"/>
      <c r="U1364" s="241"/>
      <c r="V1364" s="241"/>
      <c r="W1364" s="241"/>
      <c r="X1364" s="241"/>
      <c r="Y1364" s="241"/>
      <c r="Z1364" s="241"/>
      <c r="AA1364" s="241"/>
      <c r="AB1364" s="241"/>
      <c r="AC1364" s="241"/>
      <c r="AD1364" s="241"/>
      <c r="AE1364" s="241"/>
      <c r="AF1364" s="241"/>
      <c r="AG1364" s="241"/>
      <c r="AH1364" s="294"/>
      <c r="AI1364" s="294"/>
      <c r="AJ1364" s="294"/>
      <c r="AK1364" s="294"/>
      <c r="AL1364" s="294"/>
      <c r="AM1364" s="294"/>
      <c r="AN1364" s="294"/>
      <c r="AO1364" s="294"/>
      <c r="AP1364" s="241"/>
      <c r="AQ1364" s="241"/>
      <c r="AR1364" s="241"/>
      <c r="AS1364" s="241"/>
      <c r="AT1364" s="241"/>
      <c r="AU1364" s="241"/>
      <c r="AV1364" s="241"/>
      <c r="AW1364" s="241"/>
      <c r="AX1364" s="241"/>
      <c r="AY1364" s="241"/>
      <c r="AZ1364" s="241"/>
      <c r="BA1364" s="241"/>
      <c r="BB1364" s="241"/>
      <c r="BC1364" s="241"/>
      <c r="BD1364" s="241"/>
      <c r="BE1364" s="294"/>
      <c r="BF1364" s="241"/>
      <c r="BG1364" s="241"/>
      <c r="BH1364" s="241"/>
      <c r="BI1364" s="241"/>
      <c r="BJ1364" s="241"/>
      <c r="BK1364" s="293"/>
      <c r="BL1364" s="293"/>
      <c r="BM1364" s="241"/>
      <c r="BN1364" s="241"/>
      <c r="BO1364" s="241"/>
      <c r="BP1364" s="241"/>
      <c r="BQ1364" s="241"/>
      <c r="BR1364" s="241"/>
    </row>
    <row r="1365" spans="2:70" ht="10.5" customHeight="1">
      <c r="B1365" s="254"/>
      <c r="C1365" s="272"/>
      <c r="D1365" s="272"/>
      <c r="E1365" s="272"/>
      <c r="F1365" s="272"/>
      <c r="G1365" s="272"/>
      <c r="H1365" s="295"/>
      <c r="I1365" s="295"/>
      <c r="J1365" s="295"/>
      <c r="K1365" s="295"/>
      <c r="L1365" s="295"/>
      <c r="M1365" s="241"/>
      <c r="N1365" s="295"/>
      <c r="O1365" s="295"/>
      <c r="P1365" s="295"/>
      <c r="Q1365" s="295"/>
      <c r="R1365" s="295"/>
      <c r="S1365" s="295"/>
      <c r="T1365" s="295"/>
      <c r="U1365" s="295"/>
      <c r="V1365" s="295"/>
      <c r="W1365" s="295"/>
      <c r="X1365" s="241"/>
      <c r="Y1365" s="241"/>
      <c r="Z1365" s="295"/>
      <c r="AA1365" s="295"/>
      <c r="AB1365" s="295"/>
      <c r="AC1365" s="295"/>
      <c r="AD1365" s="295"/>
      <c r="AE1365" s="295"/>
      <c r="AF1365" s="241"/>
      <c r="AG1365" s="241"/>
      <c r="AH1365" s="241"/>
      <c r="AI1365" s="272"/>
      <c r="AJ1365" s="272"/>
      <c r="AK1365" s="272"/>
      <c r="AL1365" s="272"/>
      <c r="AM1365" s="272"/>
      <c r="AN1365" s="241"/>
      <c r="AO1365" s="295"/>
      <c r="AP1365" s="295"/>
      <c r="AQ1365" s="295"/>
      <c r="AR1365" s="295"/>
      <c r="AS1365" s="295"/>
      <c r="AT1365" s="295"/>
      <c r="AU1365" s="241"/>
      <c r="AV1365" s="295"/>
      <c r="AW1365" s="295"/>
      <c r="AX1365" s="295"/>
      <c r="AY1365" s="295"/>
      <c r="AZ1365" s="295"/>
      <c r="BA1365" s="241"/>
      <c r="BB1365" s="257"/>
      <c r="BC1365" s="241"/>
      <c r="BD1365" s="241"/>
      <c r="BE1365" s="255"/>
      <c r="BF1365" s="241"/>
      <c r="BG1365" s="241"/>
      <c r="BH1365" s="241"/>
      <c r="BI1365" s="241"/>
      <c r="BJ1365" s="241"/>
      <c r="BK1365" s="293"/>
      <c r="BL1365" s="293"/>
      <c r="BM1365" s="241"/>
      <c r="BN1365" s="241"/>
      <c r="BO1365" s="241"/>
      <c r="BP1365" s="259"/>
      <c r="BQ1365" s="241"/>
      <c r="BR1365" s="241"/>
    </row>
    <row r="1366" spans="2:70" ht="7.5" customHeight="1">
      <c r="B1366" s="254"/>
      <c r="C1366" s="241"/>
      <c r="D1366" s="241"/>
      <c r="E1366" s="241"/>
      <c r="F1366" s="241"/>
      <c r="G1366" s="241"/>
      <c r="H1366" s="241"/>
      <c r="I1366" s="241"/>
      <c r="J1366" s="241"/>
      <c r="K1366" s="241"/>
      <c r="L1366" s="241"/>
      <c r="M1366" s="241"/>
      <c r="N1366" s="241"/>
      <c r="O1366" s="241"/>
      <c r="P1366" s="241"/>
      <c r="Q1366" s="241"/>
      <c r="R1366" s="241"/>
      <c r="S1366" s="241"/>
      <c r="T1366" s="241"/>
      <c r="U1366" s="241"/>
      <c r="V1366" s="241"/>
      <c r="W1366" s="241"/>
      <c r="X1366" s="241"/>
      <c r="Y1366" s="241"/>
      <c r="Z1366" s="241"/>
      <c r="AA1366" s="241"/>
      <c r="AB1366" s="241"/>
      <c r="AC1366" s="241"/>
      <c r="AD1366" s="241"/>
      <c r="AE1366" s="241"/>
      <c r="AF1366" s="241"/>
      <c r="AG1366" s="241"/>
      <c r="AH1366" s="241"/>
      <c r="AI1366" s="241"/>
      <c r="AJ1366" s="241"/>
      <c r="AK1366" s="241"/>
      <c r="AL1366" s="241"/>
      <c r="AM1366" s="241"/>
      <c r="AN1366" s="241"/>
      <c r="AO1366" s="241"/>
      <c r="AP1366" s="241"/>
      <c r="AQ1366" s="241"/>
      <c r="AR1366" s="241"/>
      <c r="AS1366" s="241"/>
      <c r="AT1366" s="241"/>
      <c r="AU1366" s="241"/>
      <c r="AV1366" s="241"/>
      <c r="AW1366" s="241"/>
      <c r="AX1366" s="241"/>
      <c r="AY1366" s="241"/>
      <c r="AZ1366" s="241"/>
      <c r="BA1366" s="241"/>
      <c r="BB1366" s="241"/>
      <c r="BC1366" s="241"/>
      <c r="BD1366" s="241"/>
      <c r="BE1366" s="241"/>
      <c r="BF1366" s="241"/>
      <c r="BG1366" s="241"/>
      <c r="BH1366" s="241"/>
      <c r="BI1366" s="241"/>
      <c r="BJ1366" s="241"/>
      <c r="BK1366" s="241"/>
      <c r="BL1366" s="241"/>
      <c r="BM1366" s="241"/>
      <c r="BN1366" s="241"/>
      <c r="BO1366" s="241"/>
      <c r="BP1366" s="241"/>
      <c r="BQ1366" s="241"/>
      <c r="BR1366" s="241"/>
    </row>
    <row r="1367" spans="2:70" ht="0.75" customHeight="1">
      <c r="B1367" s="254"/>
      <c r="C1367" s="272"/>
      <c r="D1367" s="272"/>
      <c r="E1367" s="272"/>
      <c r="F1367" s="272"/>
      <c r="G1367" s="272"/>
      <c r="H1367" s="295"/>
      <c r="I1367" s="295"/>
      <c r="J1367" s="295"/>
      <c r="K1367" s="295"/>
      <c r="L1367" s="295"/>
      <c r="M1367" s="241"/>
      <c r="N1367" s="295"/>
      <c r="O1367" s="295"/>
      <c r="P1367" s="295"/>
      <c r="Q1367" s="295"/>
      <c r="R1367" s="295"/>
      <c r="S1367" s="295"/>
      <c r="T1367" s="295"/>
      <c r="U1367" s="295"/>
      <c r="V1367" s="295"/>
      <c r="W1367" s="295"/>
      <c r="X1367" s="241"/>
      <c r="Y1367" s="241"/>
      <c r="Z1367" s="295"/>
      <c r="AA1367" s="295"/>
      <c r="AB1367" s="295"/>
      <c r="AC1367" s="295"/>
      <c r="AD1367" s="295"/>
      <c r="AE1367" s="295"/>
      <c r="AF1367" s="241"/>
      <c r="AG1367" s="241"/>
      <c r="AH1367" s="241"/>
      <c r="AI1367" s="272"/>
      <c r="AJ1367" s="272"/>
      <c r="AK1367" s="272"/>
      <c r="AL1367" s="272"/>
      <c r="AM1367" s="272"/>
      <c r="AN1367" s="241"/>
      <c r="AO1367" s="295"/>
      <c r="AP1367" s="295"/>
      <c r="AQ1367" s="295"/>
      <c r="AR1367" s="295"/>
      <c r="AS1367" s="295"/>
      <c r="AT1367" s="295"/>
      <c r="AU1367" s="241"/>
      <c r="AV1367" s="295"/>
      <c r="AW1367" s="295"/>
      <c r="AX1367" s="295"/>
      <c r="AY1367" s="295"/>
      <c r="AZ1367" s="295"/>
      <c r="BA1367" s="241"/>
      <c r="BB1367" s="300"/>
      <c r="BC1367" s="241"/>
      <c r="BD1367" s="241"/>
      <c r="BE1367" s="241"/>
      <c r="BF1367" s="241"/>
      <c r="BG1367" s="241"/>
      <c r="BH1367" s="241"/>
      <c r="BI1367" s="241"/>
      <c r="BJ1367" s="241"/>
      <c r="BK1367" s="241"/>
      <c r="BL1367" s="241"/>
      <c r="BM1367" s="241"/>
      <c r="BN1367" s="241"/>
      <c r="BO1367" s="241"/>
      <c r="BP1367" s="241"/>
      <c r="BQ1367" s="241"/>
      <c r="BR1367" s="241"/>
    </row>
    <row r="1368" spans="2:70" ht="8.25" customHeight="1">
      <c r="B1368" s="254"/>
      <c r="C1368" s="272"/>
      <c r="D1368" s="272"/>
      <c r="E1368" s="272"/>
      <c r="F1368" s="272"/>
      <c r="G1368" s="272"/>
      <c r="H1368" s="295"/>
      <c r="I1368" s="295"/>
      <c r="J1368" s="295"/>
      <c r="K1368" s="295"/>
      <c r="L1368" s="295"/>
      <c r="M1368" s="241"/>
      <c r="N1368" s="295"/>
      <c r="O1368" s="295"/>
      <c r="P1368" s="295"/>
      <c r="Q1368" s="295"/>
      <c r="R1368" s="295"/>
      <c r="S1368" s="295"/>
      <c r="T1368" s="295"/>
      <c r="U1368" s="295"/>
      <c r="V1368" s="295"/>
      <c r="W1368" s="295"/>
      <c r="X1368" s="241"/>
      <c r="Y1368" s="241"/>
      <c r="Z1368" s="295"/>
      <c r="AA1368" s="295"/>
      <c r="AB1368" s="295"/>
      <c r="AC1368" s="295"/>
      <c r="AD1368" s="295"/>
      <c r="AE1368" s="295"/>
      <c r="AF1368" s="241"/>
      <c r="AG1368" s="241"/>
      <c r="AH1368" s="241"/>
      <c r="AI1368" s="272"/>
      <c r="AJ1368" s="272"/>
      <c r="AK1368" s="272"/>
      <c r="AL1368" s="272"/>
      <c r="AM1368" s="272"/>
      <c r="AN1368" s="241"/>
      <c r="AO1368" s="295"/>
      <c r="AP1368" s="295"/>
      <c r="AQ1368" s="295"/>
      <c r="AR1368" s="295"/>
      <c r="AS1368" s="295"/>
      <c r="AT1368" s="295"/>
      <c r="AU1368" s="241"/>
      <c r="AV1368" s="295"/>
      <c r="AW1368" s="295"/>
      <c r="AX1368" s="295"/>
      <c r="AY1368" s="295"/>
      <c r="AZ1368" s="295"/>
      <c r="BA1368" s="241"/>
      <c r="BB1368" s="300"/>
      <c r="BC1368" s="241"/>
      <c r="BD1368" s="241"/>
      <c r="BE1368" s="241"/>
      <c r="BF1368" s="241"/>
      <c r="BG1368" s="241"/>
      <c r="BH1368" s="241"/>
      <c r="BI1368" s="241"/>
      <c r="BJ1368" s="241"/>
      <c r="BK1368" s="241"/>
      <c r="BL1368" s="241"/>
      <c r="BM1368" s="241"/>
      <c r="BN1368" s="241"/>
      <c r="BO1368" s="241"/>
      <c r="BP1368" s="241"/>
      <c r="BQ1368" s="241"/>
      <c r="BR1368" s="241"/>
    </row>
    <row r="1369" spans="2:70" ht="0.75" customHeight="1">
      <c r="B1369" s="254"/>
      <c r="C1369" s="272"/>
      <c r="D1369" s="272"/>
      <c r="E1369" s="272"/>
      <c r="F1369" s="272"/>
      <c r="G1369" s="272"/>
      <c r="H1369" s="295"/>
      <c r="I1369" s="295"/>
      <c r="J1369" s="295"/>
      <c r="K1369" s="295"/>
      <c r="L1369" s="295"/>
      <c r="M1369" s="241"/>
      <c r="N1369" s="295"/>
      <c r="O1369" s="295"/>
      <c r="P1369" s="295"/>
      <c r="Q1369" s="295"/>
      <c r="R1369" s="295"/>
      <c r="S1369" s="295"/>
      <c r="T1369" s="295"/>
      <c r="U1369" s="295"/>
      <c r="V1369" s="295"/>
      <c r="W1369" s="295"/>
      <c r="X1369" s="241"/>
      <c r="Y1369" s="241"/>
      <c r="Z1369" s="295"/>
      <c r="AA1369" s="295"/>
      <c r="AB1369" s="295"/>
      <c r="AC1369" s="295"/>
      <c r="AD1369" s="295"/>
      <c r="AE1369" s="295"/>
      <c r="AF1369" s="241"/>
      <c r="AG1369" s="241"/>
      <c r="AH1369" s="241"/>
      <c r="AI1369" s="272"/>
      <c r="AJ1369" s="272"/>
      <c r="AK1369" s="272"/>
      <c r="AL1369" s="272"/>
      <c r="AM1369" s="272"/>
      <c r="AN1369" s="241"/>
      <c r="AO1369" s="295"/>
      <c r="AP1369" s="295"/>
      <c r="AQ1369" s="295"/>
      <c r="AR1369" s="295"/>
      <c r="AS1369" s="295"/>
      <c r="AT1369" s="295"/>
      <c r="AU1369" s="241"/>
      <c r="AV1369" s="295"/>
      <c r="AW1369" s="295"/>
      <c r="AX1369" s="295"/>
      <c r="AY1369" s="295"/>
      <c r="AZ1369" s="295"/>
      <c r="BA1369" s="241"/>
      <c r="BB1369" s="300"/>
      <c r="BC1369" s="241"/>
      <c r="BD1369" s="241"/>
      <c r="BE1369" s="241"/>
      <c r="BF1369" s="241"/>
      <c r="BG1369" s="241"/>
      <c r="BH1369" s="241"/>
      <c r="BI1369" s="241"/>
      <c r="BJ1369" s="241"/>
      <c r="BK1369" s="241"/>
      <c r="BL1369" s="241"/>
      <c r="BM1369" s="241"/>
      <c r="BN1369" s="241"/>
      <c r="BO1369" s="241"/>
      <c r="BP1369" s="241"/>
      <c r="BQ1369" s="241"/>
      <c r="BR1369" s="241"/>
    </row>
    <row r="1370" spans="2:70" ht="10.5" customHeight="1">
      <c r="B1370" s="254"/>
      <c r="C1370" s="272"/>
      <c r="D1370" s="272"/>
      <c r="E1370" s="272"/>
      <c r="F1370" s="272"/>
      <c r="G1370" s="272"/>
      <c r="H1370" s="295"/>
      <c r="I1370" s="295"/>
      <c r="J1370" s="295"/>
      <c r="K1370" s="295"/>
      <c r="L1370" s="295"/>
      <c r="M1370" s="241"/>
      <c r="N1370" s="295"/>
      <c r="O1370" s="295"/>
      <c r="P1370" s="295"/>
      <c r="Q1370" s="295"/>
      <c r="R1370" s="295"/>
      <c r="S1370" s="295"/>
      <c r="T1370" s="295"/>
      <c r="U1370" s="295"/>
      <c r="V1370" s="295"/>
      <c r="W1370" s="295"/>
      <c r="X1370" s="241"/>
      <c r="Y1370" s="241"/>
      <c r="Z1370" s="295"/>
      <c r="AA1370" s="295"/>
      <c r="AB1370" s="295"/>
      <c r="AC1370" s="295"/>
      <c r="AD1370" s="295"/>
      <c r="AE1370" s="295"/>
      <c r="AF1370" s="241"/>
      <c r="AG1370" s="241"/>
      <c r="AH1370" s="241"/>
      <c r="AI1370" s="272"/>
      <c r="AJ1370" s="272"/>
      <c r="AK1370" s="272"/>
      <c r="AL1370" s="272"/>
      <c r="AM1370" s="272"/>
      <c r="AN1370" s="241"/>
      <c r="AO1370" s="295"/>
      <c r="AP1370" s="295"/>
      <c r="AQ1370" s="295"/>
      <c r="AR1370" s="295"/>
      <c r="AS1370" s="295"/>
      <c r="AT1370" s="295"/>
      <c r="AU1370" s="241"/>
      <c r="AV1370" s="295"/>
      <c r="AW1370" s="295"/>
      <c r="AX1370" s="295"/>
      <c r="AY1370" s="295"/>
      <c r="AZ1370" s="295"/>
      <c r="BA1370" s="241"/>
      <c r="BB1370" s="257"/>
      <c r="BC1370" s="241"/>
      <c r="BD1370" s="241"/>
      <c r="BE1370" s="241"/>
      <c r="BF1370" s="241"/>
      <c r="BG1370" s="241"/>
      <c r="BH1370" s="241"/>
      <c r="BI1370" s="241"/>
      <c r="BJ1370" s="241"/>
      <c r="BK1370" s="241"/>
      <c r="BL1370" s="241"/>
      <c r="BM1370" s="241"/>
      <c r="BN1370" s="241"/>
      <c r="BO1370" s="241"/>
      <c r="BP1370" s="241"/>
      <c r="BQ1370" s="241"/>
      <c r="BR1370" s="241"/>
    </row>
    <row r="1371" spans="2:70" ht="7.5" customHeight="1">
      <c r="B1371" s="254"/>
      <c r="C1371" s="241"/>
      <c r="D1371" s="241"/>
      <c r="E1371" s="241"/>
      <c r="F1371" s="241"/>
      <c r="G1371" s="241"/>
      <c r="H1371" s="241"/>
      <c r="I1371" s="241"/>
      <c r="J1371" s="241"/>
      <c r="K1371" s="241"/>
      <c r="L1371" s="241"/>
      <c r="M1371" s="241"/>
      <c r="N1371" s="241"/>
      <c r="O1371" s="241"/>
      <c r="P1371" s="241"/>
      <c r="Q1371" s="241"/>
      <c r="R1371" s="241"/>
      <c r="S1371" s="241"/>
      <c r="T1371" s="241"/>
      <c r="U1371" s="241"/>
      <c r="V1371" s="241"/>
      <c r="W1371" s="241"/>
      <c r="X1371" s="241"/>
      <c r="Y1371" s="241"/>
      <c r="Z1371" s="241"/>
      <c r="AA1371" s="241"/>
      <c r="AB1371" s="241"/>
      <c r="AC1371" s="241"/>
      <c r="AD1371" s="241"/>
      <c r="AE1371" s="241"/>
      <c r="AF1371" s="241"/>
      <c r="AG1371" s="241"/>
      <c r="AH1371" s="241"/>
      <c r="AI1371" s="241"/>
      <c r="AJ1371" s="241"/>
      <c r="AK1371" s="241"/>
      <c r="AL1371" s="241"/>
      <c r="AM1371" s="241"/>
      <c r="AN1371" s="241"/>
      <c r="AO1371" s="241"/>
      <c r="AP1371" s="241"/>
      <c r="AQ1371" s="241"/>
      <c r="AR1371" s="241"/>
      <c r="AS1371" s="241"/>
      <c r="AT1371" s="241"/>
      <c r="AU1371" s="241"/>
      <c r="AV1371" s="241"/>
      <c r="AW1371" s="241"/>
      <c r="AX1371" s="241"/>
      <c r="AY1371" s="241"/>
      <c r="AZ1371" s="241"/>
      <c r="BA1371" s="241"/>
      <c r="BB1371" s="241"/>
      <c r="BC1371" s="241"/>
      <c r="BD1371" s="241"/>
      <c r="BE1371" s="241"/>
      <c r="BF1371" s="241"/>
      <c r="BG1371" s="241"/>
      <c r="BH1371" s="241"/>
      <c r="BI1371" s="241"/>
      <c r="BJ1371" s="241"/>
      <c r="BK1371" s="241"/>
      <c r="BL1371" s="241"/>
      <c r="BM1371" s="241"/>
      <c r="BN1371" s="241"/>
      <c r="BO1371" s="241"/>
      <c r="BP1371" s="241"/>
      <c r="BQ1371" s="241"/>
      <c r="BR1371" s="241"/>
    </row>
    <row r="1372" spans="2:70" ht="0.75" customHeight="1">
      <c r="B1372" s="254"/>
      <c r="C1372" s="272"/>
      <c r="D1372" s="272"/>
      <c r="E1372" s="272"/>
      <c r="F1372" s="272"/>
      <c r="G1372" s="272"/>
      <c r="H1372" s="295"/>
      <c r="I1372" s="295"/>
      <c r="J1372" s="295"/>
      <c r="K1372" s="295"/>
      <c r="L1372" s="295"/>
      <c r="M1372" s="241"/>
      <c r="N1372" s="295"/>
      <c r="O1372" s="295"/>
      <c r="P1372" s="295"/>
      <c r="Q1372" s="295"/>
      <c r="R1372" s="295"/>
      <c r="S1372" s="295"/>
      <c r="T1372" s="295"/>
      <c r="U1372" s="295"/>
      <c r="V1372" s="295"/>
      <c r="W1372" s="295"/>
      <c r="X1372" s="241"/>
      <c r="Y1372" s="241"/>
      <c r="Z1372" s="295"/>
      <c r="AA1372" s="295"/>
      <c r="AB1372" s="295"/>
      <c r="AC1372" s="295"/>
      <c r="AD1372" s="295"/>
      <c r="AE1372" s="295"/>
      <c r="AF1372" s="241"/>
      <c r="AG1372" s="241"/>
      <c r="AH1372" s="241"/>
      <c r="AI1372" s="272"/>
      <c r="AJ1372" s="272"/>
      <c r="AK1372" s="272"/>
      <c r="AL1372" s="272"/>
      <c r="AM1372" s="272"/>
      <c r="AN1372" s="241"/>
      <c r="AO1372" s="295"/>
      <c r="AP1372" s="295"/>
      <c r="AQ1372" s="295"/>
      <c r="AR1372" s="295"/>
      <c r="AS1372" s="295"/>
      <c r="AT1372" s="295"/>
      <c r="AU1372" s="241"/>
      <c r="AV1372" s="295"/>
      <c r="AW1372" s="295"/>
      <c r="AX1372" s="295"/>
      <c r="AY1372" s="295"/>
      <c r="AZ1372" s="295"/>
      <c r="BA1372" s="241"/>
      <c r="BB1372" s="300"/>
      <c r="BC1372" s="241"/>
      <c r="BD1372" s="241"/>
      <c r="BE1372" s="296"/>
      <c r="BF1372" s="296"/>
      <c r="BG1372" s="296"/>
      <c r="BH1372" s="296"/>
      <c r="BI1372" s="296"/>
      <c r="BJ1372" s="296"/>
      <c r="BK1372" s="296"/>
      <c r="BL1372" s="296"/>
      <c r="BM1372" s="296"/>
      <c r="BN1372" s="296"/>
      <c r="BO1372" s="296"/>
      <c r="BP1372" s="296"/>
      <c r="BQ1372" s="241"/>
      <c r="BR1372" s="241"/>
    </row>
    <row r="1373" spans="2:70">
      <c r="B1373" s="254"/>
      <c r="C1373" s="272"/>
      <c r="D1373" s="272"/>
      <c r="E1373" s="272"/>
      <c r="F1373" s="272"/>
      <c r="G1373" s="272"/>
      <c r="H1373" s="295"/>
      <c r="I1373" s="295"/>
      <c r="J1373" s="295"/>
      <c r="K1373" s="295"/>
      <c r="L1373" s="295"/>
      <c r="M1373" s="241"/>
      <c r="N1373" s="295"/>
      <c r="O1373" s="295"/>
      <c r="P1373" s="295"/>
      <c r="Q1373" s="295"/>
      <c r="R1373" s="295"/>
      <c r="S1373" s="295"/>
      <c r="T1373" s="295"/>
      <c r="U1373" s="295"/>
      <c r="V1373" s="295"/>
      <c r="W1373" s="295"/>
      <c r="X1373" s="241"/>
      <c r="Y1373" s="241"/>
      <c r="Z1373" s="295"/>
      <c r="AA1373" s="295"/>
      <c r="AB1373" s="295"/>
      <c r="AC1373" s="295"/>
      <c r="AD1373" s="295"/>
      <c r="AE1373" s="295"/>
      <c r="AF1373" s="241"/>
      <c r="AG1373" s="241"/>
      <c r="AH1373" s="241"/>
      <c r="AI1373" s="272"/>
      <c r="AJ1373" s="272"/>
      <c r="AK1373" s="272"/>
      <c r="AL1373" s="272"/>
      <c r="AM1373" s="272"/>
      <c r="AN1373" s="241"/>
      <c r="AO1373" s="295"/>
      <c r="AP1373" s="295"/>
      <c r="AQ1373" s="295"/>
      <c r="AR1373" s="295"/>
      <c r="AS1373" s="295"/>
      <c r="AT1373" s="295"/>
      <c r="AU1373" s="241"/>
      <c r="AV1373" s="295"/>
      <c r="AW1373" s="295"/>
      <c r="AX1373" s="295"/>
      <c r="AY1373" s="295"/>
      <c r="AZ1373" s="295"/>
      <c r="BA1373" s="241"/>
      <c r="BB1373" s="300"/>
      <c r="BC1373" s="241"/>
      <c r="BD1373" s="241"/>
      <c r="BE1373" s="296"/>
      <c r="BF1373" s="296"/>
      <c r="BG1373" s="296"/>
      <c r="BH1373" s="296"/>
      <c r="BI1373" s="296"/>
      <c r="BJ1373" s="296"/>
      <c r="BK1373" s="296"/>
      <c r="BL1373" s="296"/>
      <c r="BM1373" s="296"/>
      <c r="BN1373" s="296"/>
      <c r="BO1373" s="296"/>
      <c r="BP1373" s="296"/>
      <c r="BQ1373" s="241"/>
      <c r="BR1373" s="241"/>
    </row>
    <row r="1374" spans="2:70" ht="5.25" customHeight="1">
      <c r="B1374" s="254"/>
      <c r="C1374" s="272"/>
      <c r="D1374" s="272"/>
      <c r="E1374" s="272"/>
      <c r="F1374" s="272"/>
      <c r="G1374" s="272"/>
      <c r="H1374" s="295"/>
      <c r="I1374" s="295"/>
      <c r="J1374" s="295"/>
      <c r="K1374" s="295"/>
      <c r="L1374" s="295"/>
      <c r="M1374" s="241"/>
      <c r="N1374" s="295"/>
      <c r="O1374" s="295"/>
      <c r="P1374" s="295"/>
      <c r="Q1374" s="295"/>
      <c r="R1374" s="295"/>
      <c r="S1374" s="295"/>
      <c r="T1374" s="295"/>
      <c r="U1374" s="295"/>
      <c r="V1374" s="295"/>
      <c r="W1374" s="295"/>
      <c r="X1374" s="241"/>
      <c r="Y1374" s="241"/>
      <c r="Z1374" s="295"/>
      <c r="AA1374" s="295"/>
      <c r="AB1374" s="295"/>
      <c r="AC1374" s="295"/>
      <c r="AD1374" s="295"/>
      <c r="AE1374" s="295"/>
      <c r="AF1374" s="241"/>
      <c r="AG1374" s="241"/>
      <c r="AH1374" s="241"/>
      <c r="AI1374" s="272"/>
      <c r="AJ1374" s="272"/>
      <c r="AK1374" s="272"/>
      <c r="AL1374" s="272"/>
      <c r="AM1374" s="272"/>
      <c r="AN1374" s="272"/>
      <c r="AO1374" s="295"/>
      <c r="AP1374" s="295"/>
      <c r="AQ1374" s="295"/>
      <c r="AR1374" s="295"/>
      <c r="AS1374" s="295"/>
      <c r="AT1374" s="295"/>
      <c r="AU1374" s="241"/>
      <c r="AV1374" s="295"/>
      <c r="AW1374" s="295"/>
      <c r="AX1374" s="295"/>
      <c r="AY1374" s="295"/>
      <c r="AZ1374" s="295"/>
      <c r="BA1374" s="241"/>
      <c r="BB1374" s="300"/>
      <c r="BC1374" s="241"/>
      <c r="BD1374" s="241"/>
      <c r="BE1374" s="241"/>
      <c r="BF1374" s="241"/>
      <c r="BG1374" s="241"/>
      <c r="BH1374" s="241"/>
      <c r="BI1374" s="241"/>
      <c r="BJ1374" s="297"/>
      <c r="BK1374" s="297"/>
      <c r="BL1374" s="297"/>
      <c r="BM1374" s="297"/>
      <c r="BN1374" s="297"/>
      <c r="BO1374" s="297"/>
      <c r="BP1374" s="297"/>
      <c r="BQ1374" s="241"/>
      <c r="BR1374" s="241"/>
    </row>
    <row r="1375" spans="2:70" ht="5.25" customHeight="1">
      <c r="B1375" s="254"/>
      <c r="C1375" s="272"/>
      <c r="D1375" s="272"/>
      <c r="E1375" s="272"/>
      <c r="F1375" s="272"/>
      <c r="G1375" s="272"/>
      <c r="H1375" s="295"/>
      <c r="I1375" s="295"/>
      <c r="J1375" s="295"/>
      <c r="K1375" s="295"/>
      <c r="L1375" s="295"/>
      <c r="M1375" s="241"/>
      <c r="N1375" s="295"/>
      <c r="O1375" s="295"/>
      <c r="P1375" s="295"/>
      <c r="Q1375" s="295"/>
      <c r="R1375" s="295"/>
      <c r="S1375" s="295"/>
      <c r="T1375" s="295"/>
      <c r="U1375" s="295"/>
      <c r="V1375" s="295"/>
      <c r="W1375" s="295"/>
      <c r="X1375" s="241"/>
      <c r="Y1375" s="241"/>
      <c r="Z1375" s="295"/>
      <c r="AA1375" s="295"/>
      <c r="AB1375" s="295"/>
      <c r="AC1375" s="295"/>
      <c r="AD1375" s="295"/>
      <c r="AE1375" s="295"/>
      <c r="AF1375" s="241"/>
      <c r="AG1375" s="241"/>
      <c r="AH1375" s="241"/>
      <c r="AI1375" s="272"/>
      <c r="AJ1375" s="272"/>
      <c r="AK1375" s="272"/>
      <c r="AL1375" s="272"/>
      <c r="AM1375" s="272"/>
      <c r="AN1375" s="272"/>
      <c r="AO1375" s="295"/>
      <c r="AP1375" s="295"/>
      <c r="AQ1375" s="295"/>
      <c r="AR1375" s="295"/>
      <c r="AS1375" s="295"/>
      <c r="AT1375" s="295"/>
      <c r="AU1375" s="241"/>
      <c r="AV1375" s="295"/>
      <c r="AW1375" s="295"/>
      <c r="AX1375" s="295"/>
      <c r="AY1375" s="295"/>
      <c r="AZ1375" s="295"/>
      <c r="BA1375" s="241"/>
      <c r="BB1375" s="300"/>
      <c r="BC1375" s="241"/>
      <c r="BD1375" s="241"/>
      <c r="BE1375" s="241"/>
      <c r="BF1375" s="241"/>
      <c r="BG1375" s="241"/>
      <c r="BH1375" s="241"/>
      <c r="BI1375" s="241"/>
      <c r="BJ1375" s="297"/>
      <c r="BK1375" s="297"/>
      <c r="BL1375" s="297"/>
      <c r="BM1375" s="297"/>
      <c r="BN1375" s="297"/>
      <c r="BO1375" s="297"/>
      <c r="BP1375" s="297"/>
      <c r="BQ1375" s="241"/>
      <c r="BR1375" s="241"/>
    </row>
    <row r="1376" spans="2:70" ht="15" customHeight="1">
      <c r="B1376" s="254"/>
      <c r="C1376" s="272"/>
      <c r="D1376" s="272"/>
      <c r="E1376" s="272"/>
      <c r="F1376" s="272"/>
      <c r="G1376" s="272"/>
      <c r="H1376" s="295"/>
      <c r="I1376" s="295"/>
      <c r="J1376" s="295"/>
      <c r="K1376" s="295"/>
      <c r="L1376" s="295"/>
      <c r="M1376" s="241"/>
      <c r="N1376" s="295"/>
      <c r="O1376" s="295"/>
      <c r="P1376" s="295"/>
      <c r="Q1376" s="295"/>
      <c r="R1376" s="295"/>
      <c r="S1376" s="295"/>
      <c r="T1376" s="295"/>
      <c r="U1376" s="295"/>
      <c r="V1376" s="295"/>
      <c r="W1376" s="295"/>
      <c r="X1376" s="241"/>
      <c r="Y1376" s="241"/>
      <c r="Z1376" s="295"/>
      <c r="AA1376" s="295"/>
      <c r="AB1376" s="295"/>
      <c r="AC1376" s="295"/>
      <c r="AD1376" s="295"/>
      <c r="AE1376" s="295"/>
      <c r="AF1376" s="241"/>
      <c r="AG1376" s="241"/>
      <c r="AH1376" s="241"/>
      <c r="AI1376" s="272"/>
      <c r="AJ1376" s="272"/>
      <c r="AK1376" s="272"/>
      <c r="AL1376" s="272"/>
      <c r="AM1376" s="272"/>
      <c r="AN1376" s="241"/>
      <c r="AO1376" s="295"/>
      <c r="AP1376" s="295"/>
      <c r="AQ1376" s="295"/>
      <c r="AR1376" s="295"/>
      <c r="AS1376" s="295"/>
      <c r="AT1376" s="295"/>
      <c r="AU1376" s="241"/>
      <c r="AV1376" s="295"/>
      <c r="AW1376" s="295"/>
      <c r="AX1376" s="295"/>
      <c r="AY1376" s="295"/>
      <c r="AZ1376" s="295"/>
      <c r="BA1376" s="241"/>
      <c r="BB1376" s="257"/>
      <c r="BC1376" s="241"/>
      <c r="BD1376" s="241"/>
      <c r="BE1376" s="241"/>
      <c r="BF1376" s="241"/>
      <c r="BG1376" s="241"/>
      <c r="BH1376" s="241"/>
      <c r="BI1376" s="241"/>
      <c r="BJ1376" s="241"/>
      <c r="BK1376" s="241"/>
      <c r="BL1376" s="241"/>
      <c r="BM1376" s="241"/>
      <c r="BN1376" s="241"/>
      <c r="BO1376" s="241"/>
      <c r="BP1376" s="241"/>
      <c r="BQ1376" s="241"/>
      <c r="BR1376" s="241"/>
    </row>
    <row r="1377" spans="2:70" ht="0.75" customHeight="1">
      <c r="B1377" s="254"/>
      <c r="C1377" s="272"/>
      <c r="D1377" s="272"/>
      <c r="E1377" s="272"/>
      <c r="F1377" s="272"/>
      <c r="G1377" s="272"/>
      <c r="H1377" s="295"/>
      <c r="I1377" s="295"/>
      <c r="J1377" s="295"/>
      <c r="K1377" s="295"/>
      <c r="L1377" s="295"/>
      <c r="M1377" s="241"/>
      <c r="N1377" s="241"/>
      <c r="O1377" s="241"/>
      <c r="P1377" s="295"/>
      <c r="Q1377" s="295"/>
      <c r="R1377" s="295"/>
      <c r="S1377" s="295"/>
      <c r="T1377" s="241"/>
      <c r="U1377" s="295"/>
      <c r="V1377" s="295"/>
      <c r="W1377" s="295"/>
      <c r="X1377" s="241"/>
      <c r="Y1377" s="241"/>
      <c r="Z1377" s="295"/>
      <c r="AA1377" s="295"/>
      <c r="AB1377" s="295"/>
      <c r="AC1377" s="295"/>
      <c r="AD1377" s="295"/>
      <c r="AE1377" s="295"/>
      <c r="AF1377" s="241"/>
      <c r="AG1377" s="241"/>
      <c r="AH1377" s="241"/>
      <c r="AI1377" s="272"/>
      <c r="AJ1377" s="272"/>
      <c r="AK1377" s="272"/>
      <c r="AL1377" s="272"/>
      <c r="AM1377" s="272"/>
      <c r="AN1377" s="241"/>
      <c r="AO1377" s="295"/>
      <c r="AP1377" s="295"/>
      <c r="AQ1377" s="295"/>
      <c r="AR1377" s="295"/>
      <c r="AS1377" s="295"/>
      <c r="AT1377" s="295"/>
      <c r="AU1377" s="241"/>
      <c r="AV1377" s="295"/>
      <c r="AW1377" s="295"/>
      <c r="AX1377" s="295"/>
      <c r="AY1377" s="295"/>
      <c r="AZ1377" s="295"/>
      <c r="BA1377" s="241"/>
      <c r="BB1377" s="300"/>
      <c r="BC1377" s="241"/>
      <c r="BD1377" s="241"/>
      <c r="BE1377" s="294"/>
      <c r="BF1377" s="241"/>
      <c r="BG1377" s="241"/>
      <c r="BH1377" s="295"/>
      <c r="BI1377" s="295"/>
      <c r="BJ1377" s="295"/>
      <c r="BK1377" s="295"/>
      <c r="BL1377" s="295"/>
      <c r="BM1377" s="241"/>
      <c r="BN1377" s="295"/>
      <c r="BO1377" s="295"/>
      <c r="BP1377" s="295"/>
      <c r="BQ1377" s="241"/>
      <c r="BR1377" s="241"/>
    </row>
    <row r="1378" spans="2:70" ht="8.25" customHeight="1">
      <c r="B1378" s="254"/>
      <c r="C1378" s="272"/>
      <c r="D1378" s="272"/>
      <c r="E1378" s="272"/>
      <c r="F1378" s="272"/>
      <c r="G1378" s="272"/>
      <c r="H1378" s="295"/>
      <c r="I1378" s="295"/>
      <c r="J1378" s="295"/>
      <c r="K1378" s="295"/>
      <c r="L1378" s="295"/>
      <c r="M1378" s="241"/>
      <c r="N1378" s="241"/>
      <c r="O1378" s="241"/>
      <c r="P1378" s="295"/>
      <c r="Q1378" s="295"/>
      <c r="R1378" s="295"/>
      <c r="S1378" s="295"/>
      <c r="T1378" s="241"/>
      <c r="U1378" s="295"/>
      <c r="V1378" s="295"/>
      <c r="W1378" s="295"/>
      <c r="X1378" s="241"/>
      <c r="Y1378" s="241"/>
      <c r="Z1378" s="295"/>
      <c r="AA1378" s="295"/>
      <c r="AB1378" s="295"/>
      <c r="AC1378" s="295"/>
      <c r="AD1378" s="295"/>
      <c r="AE1378" s="295"/>
      <c r="AF1378" s="241"/>
      <c r="AG1378" s="241"/>
      <c r="AH1378" s="241"/>
      <c r="AI1378" s="272"/>
      <c r="AJ1378" s="272"/>
      <c r="AK1378" s="272"/>
      <c r="AL1378" s="272"/>
      <c r="AM1378" s="272"/>
      <c r="AN1378" s="241"/>
      <c r="AO1378" s="295"/>
      <c r="AP1378" s="295"/>
      <c r="AQ1378" s="295"/>
      <c r="AR1378" s="295"/>
      <c r="AS1378" s="295"/>
      <c r="AT1378" s="295"/>
      <c r="AU1378" s="241"/>
      <c r="AV1378" s="295"/>
      <c r="AW1378" s="295"/>
      <c r="AX1378" s="295"/>
      <c r="AY1378" s="295"/>
      <c r="AZ1378" s="295"/>
      <c r="BA1378" s="241"/>
      <c r="BB1378" s="300"/>
      <c r="BC1378" s="241"/>
      <c r="BD1378" s="241"/>
      <c r="BE1378" s="294"/>
      <c r="BF1378" s="241"/>
      <c r="BG1378" s="241"/>
      <c r="BH1378" s="295"/>
      <c r="BI1378" s="295"/>
      <c r="BJ1378" s="295"/>
      <c r="BK1378" s="295"/>
      <c r="BL1378" s="295"/>
      <c r="BM1378" s="241"/>
      <c r="BN1378" s="295"/>
      <c r="BO1378" s="295"/>
      <c r="BP1378" s="295"/>
      <c r="BQ1378" s="241"/>
      <c r="BR1378" s="241"/>
    </row>
    <row r="1379" spans="2:70" ht="0.75" customHeight="1">
      <c r="B1379" s="254"/>
      <c r="C1379" s="272"/>
      <c r="D1379" s="272"/>
      <c r="E1379" s="272"/>
      <c r="F1379" s="272"/>
      <c r="G1379" s="272"/>
      <c r="H1379" s="295"/>
      <c r="I1379" s="295"/>
      <c r="J1379" s="295"/>
      <c r="K1379" s="295"/>
      <c r="L1379" s="295"/>
      <c r="M1379" s="241"/>
      <c r="N1379" s="241"/>
      <c r="O1379" s="241"/>
      <c r="P1379" s="295"/>
      <c r="Q1379" s="295"/>
      <c r="R1379" s="295"/>
      <c r="S1379" s="295"/>
      <c r="T1379" s="241"/>
      <c r="U1379" s="295"/>
      <c r="V1379" s="295"/>
      <c r="W1379" s="295"/>
      <c r="X1379" s="241"/>
      <c r="Y1379" s="241"/>
      <c r="Z1379" s="295"/>
      <c r="AA1379" s="295"/>
      <c r="AB1379" s="295"/>
      <c r="AC1379" s="295"/>
      <c r="AD1379" s="295"/>
      <c r="AE1379" s="295"/>
      <c r="AF1379" s="241"/>
      <c r="AG1379" s="241"/>
      <c r="AH1379" s="241"/>
      <c r="AI1379" s="272"/>
      <c r="AJ1379" s="272"/>
      <c r="AK1379" s="272"/>
      <c r="AL1379" s="272"/>
      <c r="AM1379" s="272"/>
      <c r="AN1379" s="241"/>
      <c r="AO1379" s="295"/>
      <c r="AP1379" s="295"/>
      <c r="AQ1379" s="295"/>
      <c r="AR1379" s="295"/>
      <c r="AS1379" s="295"/>
      <c r="AT1379" s="295"/>
      <c r="AU1379" s="241"/>
      <c r="AV1379" s="295"/>
      <c r="AW1379" s="295"/>
      <c r="AX1379" s="295"/>
      <c r="AY1379" s="295"/>
      <c r="AZ1379" s="295"/>
      <c r="BA1379" s="241"/>
      <c r="BB1379" s="300"/>
      <c r="BC1379" s="241"/>
      <c r="BD1379" s="241"/>
      <c r="BE1379" s="294"/>
      <c r="BF1379" s="241"/>
      <c r="BG1379" s="241"/>
      <c r="BH1379" s="295"/>
      <c r="BI1379" s="295"/>
      <c r="BJ1379" s="295"/>
      <c r="BK1379" s="295"/>
      <c r="BL1379" s="295"/>
      <c r="BM1379" s="241"/>
      <c r="BN1379" s="295"/>
      <c r="BO1379" s="295"/>
      <c r="BP1379" s="295"/>
      <c r="BQ1379" s="241"/>
      <c r="BR1379" s="241"/>
    </row>
    <row r="1380" spans="2:70" ht="10.5" customHeight="1">
      <c r="B1380" s="254"/>
      <c r="C1380" s="272"/>
      <c r="D1380" s="272"/>
      <c r="E1380" s="272"/>
      <c r="F1380" s="272"/>
      <c r="G1380" s="272"/>
      <c r="H1380" s="295"/>
      <c r="I1380" s="295"/>
      <c r="J1380" s="295"/>
      <c r="K1380" s="295"/>
      <c r="L1380" s="295"/>
      <c r="M1380" s="241"/>
      <c r="N1380" s="241"/>
      <c r="O1380" s="241"/>
      <c r="P1380" s="295"/>
      <c r="Q1380" s="295"/>
      <c r="R1380" s="295"/>
      <c r="S1380" s="295"/>
      <c r="T1380" s="241"/>
      <c r="U1380" s="295"/>
      <c r="V1380" s="295"/>
      <c r="W1380" s="295"/>
      <c r="X1380" s="241"/>
      <c r="Y1380" s="241"/>
      <c r="Z1380" s="300"/>
      <c r="AA1380" s="300"/>
      <c r="AB1380" s="300"/>
      <c r="AC1380" s="300"/>
      <c r="AD1380" s="295"/>
      <c r="AE1380" s="295"/>
      <c r="AF1380" s="241"/>
      <c r="AG1380" s="241"/>
      <c r="AH1380" s="241"/>
      <c r="AI1380" s="272"/>
      <c r="AJ1380" s="272"/>
      <c r="AK1380" s="272"/>
      <c r="AL1380" s="272"/>
      <c r="AM1380" s="272"/>
      <c r="AN1380" s="241"/>
      <c r="AO1380" s="295"/>
      <c r="AP1380" s="295"/>
      <c r="AQ1380" s="295"/>
      <c r="AR1380" s="295"/>
      <c r="AS1380" s="295"/>
      <c r="AT1380" s="295"/>
      <c r="AU1380" s="241"/>
      <c r="AV1380" s="295"/>
      <c r="AW1380" s="295"/>
      <c r="AX1380" s="295"/>
      <c r="AY1380" s="295"/>
      <c r="AZ1380" s="295"/>
      <c r="BA1380" s="241"/>
      <c r="BB1380" s="257"/>
      <c r="BC1380" s="241"/>
      <c r="BD1380" s="241"/>
      <c r="BE1380" s="255"/>
      <c r="BF1380" s="241"/>
      <c r="BG1380" s="241"/>
      <c r="BH1380" s="295"/>
      <c r="BI1380" s="295"/>
      <c r="BJ1380" s="295"/>
      <c r="BK1380" s="295"/>
      <c r="BL1380" s="295"/>
      <c r="BM1380" s="241"/>
      <c r="BN1380" s="295"/>
      <c r="BO1380" s="295"/>
      <c r="BP1380" s="295"/>
      <c r="BQ1380" s="241"/>
      <c r="BR1380" s="241"/>
    </row>
    <row r="1381" spans="2:70" ht="7.5" customHeight="1">
      <c r="B1381" s="254"/>
      <c r="C1381" s="241"/>
      <c r="D1381" s="241"/>
      <c r="E1381" s="241"/>
      <c r="F1381" s="241"/>
      <c r="G1381" s="241"/>
      <c r="H1381" s="241"/>
      <c r="I1381" s="241"/>
      <c r="J1381" s="241"/>
      <c r="K1381" s="241"/>
      <c r="L1381" s="241"/>
      <c r="M1381" s="241"/>
      <c r="N1381" s="241"/>
      <c r="O1381" s="241"/>
      <c r="P1381" s="241"/>
      <c r="Q1381" s="241"/>
      <c r="R1381" s="241"/>
      <c r="S1381" s="241"/>
      <c r="T1381" s="241"/>
      <c r="U1381" s="241"/>
      <c r="V1381" s="241"/>
      <c r="W1381" s="241"/>
      <c r="X1381" s="241"/>
      <c r="Y1381" s="241"/>
      <c r="Z1381" s="241"/>
      <c r="AA1381" s="241"/>
      <c r="AB1381" s="241"/>
      <c r="AC1381" s="241"/>
      <c r="AD1381" s="241"/>
      <c r="AE1381" s="241"/>
      <c r="AF1381" s="241"/>
      <c r="AG1381" s="241"/>
      <c r="AH1381" s="241"/>
      <c r="AI1381" s="241"/>
      <c r="AJ1381" s="241"/>
      <c r="AK1381" s="241"/>
      <c r="AL1381" s="241"/>
      <c r="AM1381" s="241"/>
      <c r="AN1381" s="241"/>
      <c r="AO1381" s="241"/>
      <c r="AP1381" s="241"/>
      <c r="AQ1381" s="241"/>
      <c r="AR1381" s="241"/>
      <c r="AS1381" s="241"/>
      <c r="AT1381" s="241"/>
      <c r="AU1381" s="241"/>
      <c r="AV1381" s="241"/>
      <c r="AW1381" s="241"/>
      <c r="AX1381" s="241"/>
      <c r="AY1381" s="241"/>
      <c r="AZ1381" s="241"/>
      <c r="BA1381" s="241"/>
      <c r="BB1381" s="241"/>
      <c r="BC1381" s="241"/>
      <c r="BD1381" s="241"/>
      <c r="BE1381" s="241"/>
      <c r="BF1381" s="241"/>
      <c r="BG1381" s="241"/>
      <c r="BH1381" s="241"/>
      <c r="BI1381" s="241"/>
      <c r="BJ1381" s="241"/>
      <c r="BK1381" s="241"/>
      <c r="BL1381" s="241"/>
      <c r="BM1381" s="241"/>
      <c r="BN1381" s="241"/>
      <c r="BO1381" s="241"/>
      <c r="BP1381" s="241"/>
      <c r="BQ1381" s="241"/>
      <c r="BR1381" s="241"/>
    </row>
    <row r="1382" spans="2:70" ht="0.75" customHeight="1">
      <c r="B1382" s="254"/>
      <c r="C1382" s="272"/>
      <c r="D1382" s="272"/>
      <c r="E1382" s="272"/>
      <c r="F1382" s="272"/>
      <c r="G1382" s="272"/>
      <c r="H1382" s="300"/>
      <c r="I1382" s="300"/>
      <c r="J1382" s="300"/>
      <c r="K1382" s="300"/>
      <c r="L1382" s="300"/>
      <c r="M1382" s="241"/>
      <c r="N1382" s="300"/>
      <c r="O1382" s="300"/>
      <c r="P1382" s="300"/>
      <c r="Q1382" s="300"/>
      <c r="R1382" s="300"/>
      <c r="S1382" s="300"/>
      <c r="T1382" s="300"/>
      <c r="U1382" s="300"/>
      <c r="V1382" s="300"/>
      <c r="W1382" s="300"/>
      <c r="X1382" s="241"/>
      <c r="Y1382" s="241"/>
      <c r="Z1382" s="300"/>
      <c r="AA1382" s="300"/>
      <c r="AB1382" s="300"/>
      <c r="AC1382" s="300"/>
      <c r="AD1382" s="300"/>
      <c r="AE1382" s="300"/>
      <c r="AF1382" s="241"/>
      <c r="AG1382" s="241"/>
      <c r="AH1382" s="241"/>
      <c r="AI1382" s="272"/>
      <c r="AJ1382" s="272"/>
      <c r="AK1382" s="272"/>
      <c r="AL1382" s="272"/>
      <c r="AM1382" s="272"/>
      <c r="AN1382" s="241"/>
      <c r="AO1382" s="300"/>
      <c r="AP1382" s="300"/>
      <c r="AQ1382" s="300"/>
      <c r="AR1382" s="300"/>
      <c r="AS1382" s="300"/>
      <c r="AT1382" s="300"/>
      <c r="AU1382" s="241"/>
      <c r="AV1382" s="300"/>
      <c r="AW1382" s="300"/>
      <c r="AX1382" s="300"/>
      <c r="AY1382" s="300"/>
      <c r="AZ1382" s="300"/>
      <c r="BA1382" s="241"/>
      <c r="BB1382" s="300"/>
      <c r="BC1382" s="241"/>
      <c r="BD1382" s="241"/>
      <c r="BE1382" s="294"/>
      <c r="BF1382" s="241"/>
      <c r="BG1382" s="241"/>
      <c r="BH1382" s="295"/>
      <c r="BI1382" s="295"/>
      <c r="BJ1382" s="295"/>
      <c r="BK1382" s="295"/>
      <c r="BL1382" s="295"/>
      <c r="BM1382" s="241"/>
      <c r="BN1382" s="295"/>
      <c r="BO1382" s="295"/>
      <c r="BP1382" s="295"/>
      <c r="BQ1382" s="241"/>
      <c r="BR1382" s="241"/>
    </row>
    <row r="1383" spans="2:70" ht="9" customHeight="1">
      <c r="B1383" s="254"/>
      <c r="C1383" s="272"/>
      <c r="D1383" s="272"/>
      <c r="E1383" s="272"/>
      <c r="F1383" s="272"/>
      <c r="G1383" s="272"/>
      <c r="H1383" s="300"/>
      <c r="I1383" s="300"/>
      <c r="J1383" s="300"/>
      <c r="K1383" s="300"/>
      <c r="L1383" s="300"/>
      <c r="M1383" s="241"/>
      <c r="N1383" s="300"/>
      <c r="O1383" s="300"/>
      <c r="P1383" s="300"/>
      <c r="Q1383" s="300"/>
      <c r="R1383" s="300"/>
      <c r="S1383" s="300"/>
      <c r="T1383" s="300"/>
      <c r="U1383" s="300"/>
      <c r="V1383" s="300"/>
      <c r="W1383" s="300"/>
      <c r="X1383" s="241"/>
      <c r="Y1383" s="241"/>
      <c r="Z1383" s="300"/>
      <c r="AA1383" s="300"/>
      <c r="AB1383" s="300"/>
      <c r="AC1383" s="300"/>
      <c r="AD1383" s="300"/>
      <c r="AE1383" s="300"/>
      <c r="AF1383" s="241"/>
      <c r="AG1383" s="241"/>
      <c r="AH1383" s="241"/>
      <c r="AI1383" s="272"/>
      <c r="AJ1383" s="272"/>
      <c r="AK1383" s="272"/>
      <c r="AL1383" s="272"/>
      <c r="AM1383" s="272"/>
      <c r="AN1383" s="241"/>
      <c r="AO1383" s="300"/>
      <c r="AP1383" s="300"/>
      <c r="AQ1383" s="300"/>
      <c r="AR1383" s="300"/>
      <c r="AS1383" s="300"/>
      <c r="AT1383" s="300"/>
      <c r="AU1383" s="241"/>
      <c r="AV1383" s="300"/>
      <c r="AW1383" s="300"/>
      <c r="AX1383" s="300"/>
      <c r="AY1383" s="300"/>
      <c r="AZ1383" s="300"/>
      <c r="BA1383" s="241"/>
      <c r="BB1383" s="300"/>
      <c r="BC1383" s="241"/>
      <c r="BD1383" s="241"/>
      <c r="BE1383" s="294"/>
      <c r="BF1383" s="241"/>
      <c r="BG1383" s="241"/>
      <c r="BH1383" s="295"/>
      <c r="BI1383" s="295"/>
      <c r="BJ1383" s="295"/>
      <c r="BK1383" s="295"/>
      <c r="BL1383" s="295"/>
      <c r="BM1383" s="241"/>
      <c r="BN1383" s="295"/>
      <c r="BO1383" s="295"/>
      <c r="BP1383" s="295"/>
      <c r="BQ1383" s="241"/>
      <c r="BR1383" s="241"/>
    </row>
    <row r="1384" spans="2:70" ht="0.75" customHeight="1">
      <c r="B1384" s="254"/>
      <c r="C1384" s="272"/>
      <c r="D1384" s="272"/>
      <c r="E1384" s="272"/>
      <c r="F1384" s="272"/>
      <c r="G1384" s="272"/>
      <c r="H1384" s="300"/>
      <c r="I1384" s="300"/>
      <c r="J1384" s="300"/>
      <c r="K1384" s="300"/>
      <c r="L1384" s="300"/>
      <c r="M1384" s="241"/>
      <c r="N1384" s="300"/>
      <c r="O1384" s="300"/>
      <c r="P1384" s="300"/>
      <c r="Q1384" s="300"/>
      <c r="R1384" s="300"/>
      <c r="S1384" s="300"/>
      <c r="T1384" s="300"/>
      <c r="U1384" s="300"/>
      <c r="V1384" s="300"/>
      <c r="W1384" s="300"/>
      <c r="X1384" s="241"/>
      <c r="Y1384" s="241"/>
      <c r="Z1384" s="300"/>
      <c r="AA1384" s="300"/>
      <c r="AB1384" s="300"/>
      <c r="AC1384" s="300"/>
      <c r="AD1384" s="300"/>
      <c r="AE1384" s="300"/>
      <c r="AF1384" s="241"/>
      <c r="AG1384" s="241"/>
      <c r="AH1384" s="241"/>
      <c r="AI1384" s="272"/>
      <c r="AJ1384" s="272"/>
      <c r="AK1384" s="272"/>
      <c r="AL1384" s="272"/>
      <c r="AM1384" s="272"/>
      <c r="AN1384" s="241"/>
      <c r="AO1384" s="300"/>
      <c r="AP1384" s="300"/>
      <c r="AQ1384" s="300"/>
      <c r="AR1384" s="300"/>
      <c r="AS1384" s="300"/>
      <c r="AT1384" s="300"/>
      <c r="AU1384" s="241"/>
      <c r="AV1384" s="300"/>
      <c r="AW1384" s="300"/>
      <c r="AX1384" s="300"/>
      <c r="AY1384" s="300"/>
      <c r="AZ1384" s="300"/>
      <c r="BA1384" s="241"/>
      <c r="BB1384" s="300"/>
      <c r="BC1384" s="241"/>
      <c r="BD1384" s="241"/>
      <c r="BE1384" s="294"/>
      <c r="BF1384" s="241"/>
      <c r="BG1384" s="241"/>
      <c r="BH1384" s="295"/>
      <c r="BI1384" s="295"/>
      <c r="BJ1384" s="295"/>
      <c r="BK1384" s="295"/>
      <c r="BL1384" s="295"/>
      <c r="BM1384" s="241"/>
      <c r="BN1384" s="295"/>
      <c r="BO1384" s="295"/>
      <c r="BP1384" s="295"/>
      <c r="BQ1384" s="241"/>
      <c r="BR1384" s="241"/>
    </row>
    <row r="1385" spans="2:70" ht="10.5" customHeight="1">
      <c r="B1385" s="254"/>
      <c r="C1385" s="272"/>
      <c r="D1385" s="272"/>
      <c r="E1385" s="272"/>
      <c r="F1385" s="272"/>
      <c r="G1385" s="272"/>
      <c r="H1385" s="295"/>
      <c r="I1385" s="295"/>
      <c r="J1385" s="295"/>
      <c r="K1385" s="295"/>
      <c r="L1385" s="295"/>
      <c r="M1385" s="241"/>
      <c r="N1385" s="241"/>
      <c r="O1385" s="241"/>
      <c r="P1385" s="295"/>
      <c r="Q1385" s="295"/>
      <c r="R1385" s="295"/>
      <c r="S1385" s="295"/>
      <c r="T1385" s="241"/>
      <c r="U1385" s="295"/>
      <c r="V1385" s="295"/>
      <c r="W1385" s="295"/>
      <c r="X1385" s="241"/>
      <c r="Y1385" s="241"/>
      <c r="Z1385" s="295"/>
      <c r="AA1385" s="295"/>
      <c r="AB1385" s="295"/>
      <c r="AC1385" s="295"/>
      <c r="AD1385" s="295"/>
      <c r="AE1385" s="295"/>
      <c r="AF1385" s="241"/>
      <c r="AG1385" s="241"/>
      <c r="AH1385" s="241"/>
      <c r="AI1385" s="272"/>
      <c r="AJ1385" s="272"/>
      <c r="AK1385" s="272"/>
      <c r="AL1385" s="272"/>
      <c r="AM1385" s="272"/>
      <c r="AN1385" s="241"/>
      <c r="AO1385" s="295"/>
      <c r="AP1385" s="295"/>
      <c r="AQ1385" s="295"/>
      <c r="AR1385" s="295"/>
      <c r="AS1385" s="295"/>
      <c r="AT1385" s="295"/>
      <c r="AU1385" s="241"/>
      <c r="AV1385" s="295"/>
      <c r="AW1385" s="295"/>
      <c r="AX1385" s="295"/>
      <c r="AY1385" s="295"/>
      <c r="AZ1385" s="295"/>
      <c r="BA1385" s="241"/>
      <c r="BB1385" s="257"/>
      <c r="BC1385" s="241"/>
      <c r="BD1385" s="241"/>
      <c r="BE1385" s="255"/>
      <c r="BF1385" s="241"/>
      <c r="BG1385" s="241"/>
      <c r="BH1385" s="295"/>
      <c r="BI1385" s="295"/>
      <c r="BJ1385" s="295"/>
      <c r="BK1385" s="295"/>
      <c r="BL1385" s="295"/>
      <c r="BM1385" s="241"/>
      <c r="BN1385" s="295"/>
      <c r="BO1385" s="295"/>
      <c r="BP1385" s="295"/>
      <c r="BQ1385" s="241"/>
      <c r="BR1385" s="241"/>
    </row>
    <row r="1386" spans="2:70" ht="9" customHeight="1">
      <c r="B1386" s="254"/>
      <c r="C1386" s="241"/>
      <c r="D1386" s="241"/>
      <c r="E1386" s="241"/>
      <c r="F1386" s="241"/>
      <c r="G1386" s="241"/>
      <c r="H1386" s="241"/>
      <c r="I1386" s="241"/>
      <c r="J1386" s="241"/>
      <c r="K1386" s="241"/>
      <c r="L1386" s="241"/>
      <c r="M1386" s="241"/>
      <c r="N1386" s="241"/>
      <c r="O1386" s="241"/>
      <c r="P1386" s="241"/>
      <c r="Q1386" s="241"/>
      <c r="R1386" s="241"/>
      <c r="S1386" s="241"/>
      <c r="T1386" s="241"/>
      <c r="U1386" s="241"/>
      <c r="V1386" s="241"/>
      <c r="W1386" s="241"/>
      <c r="X1386" s="241"/>
      <c r="Y1386" s="241"/>
      <c r="Z1386" s="241"/>
      <c r="AA1386" s="241"/>
      <c r="AB1386" s="241"/>
      <c r="AC1386" s="241"/>
      <c r="AD1386" s="241"/>
      <c r="AE1386" s="241"/>
      <c r="AF1386" s="241"/>
      <c r="AG1386" s="241"/>
      <c r="AH1386" s="241"/>
      <c r="AI1386" s="241"/>
      <c r="AJ1386" s="241"/>
      <c r="AK1386" s="241"/>
      <c r="AL1386" s="241"/>
      <c r="AM1386" s="241"/>
      <c r="AN1386" s="241"/>
      <c r="AO1386" s="241"/>
      <c r="AP1386" s="241"/>
      <c r="AQ1386" s="241"/>
      <c r="AR1386" s="241"/>
      <c r="AS1386" s="241"/>
      <c r="AT1386" s="241"/>
      <c r="AU1386" s="241"/>
      <c r="AV1386" s="241"/>
      <c r="AW1386" s="241"/>
      <c r="AX1386" s="241"/>
      <c r="AY1386" s="241"/>
      <c r="AZ1386" s="241"/>
      <c r="BA1386" s="241"/>
      <c r="BB1386" s="241"/>
      <c r="BC1386" s="241"/>
      <c r="BD1386" s="241"/>
      <c r="BE1386" s="241"/>
      <c r="BF1386" s="241"/>
      <c r="BG1386" s="241"/>
      <c r="BH1386" s="241"/>
      <c r="BI1386" s="241"/>
      <c r="BJ1386" s="241"/>
      <c r="BK1386" s="241"/>
      <c r="BL1386" s="241"/>
      <c r="BM1386" s="241"/>
      <c r="BN1386" s="241"/>
      <c r="BO1386" s="241"/>
      <c r="BP1386" s="241"/>
      <c r="BQ1386" s="241"/>
      <c r="BR1386" s="241"/>
    </row>
    <row r="1387" spans="2:70" ht="10.5" customHeight="1">
      <c r="B1387" s="254"/>
      <c r="C1387" s="302"/>
      <c r="D1387" s="302"/>
      <c r="E1387" s="302"/>
      <c r="F1387" s="302"/>
      <c r="G1387" s="302"/>
      <c r="H1387" s="295"/>
      <c r="I1387" s="295"/>
      <c r="J1387" s="295"/>
      <c r="K1387" s="295"/>
      <c r="L1387" s="295"/>
      <c r="M1387" s="241"/>
      <c r="N1387" s="295"/>
      <c r="O1387" s="295"/>
      <c r="P1387" s="295"/>
      <c r="Q1387" s="295"/>
      <c r="R1387" s="295"/>
      <c r="S1387" s="295"/>
      <c r="T1387" s="295"/>
      <c r="U1387" s="295"/>
      <c r="V1387" s="295"/>
      <c r="W1387" s="295"/>
      <c r="X1387" s="241"/>
      <c r="Y1387" s="241"/>
      <c r="Z1387" s="295"/>
      <c r="AA1387" s="295"/>
      <c r="AB1387" s="295"/>
      <c r="AC1387" s="295"/>
      <c r="AD1387" s="295"/>
      <c r="AE1387" s="295"/>
      <c r="AF1387" s="241"/>
      <c r="AG1387" s="241"/>
      <c r="AH1387" s="241"/>
      <c r="AI1387" s="302"/>
      <c r="AJ1387" s="302"/>
      <c r="AK1387" s="302"/>
      <c r="AL1387" s="302"/>
      <c r="AM1387" s="302"/>
      <c r="AN1387" s="241"/>
      <c r="AO1387" s="295"/>
      <c r="AP1387" s="295"/>
      <c r="AQ1387" s="295"/>
      <c r="AR1387" s="295"/>
      <c r="AS1387" s="295"/>
      <c r="AT1387" s="295"/>
      <c r="AU1387" s="241"/>
      <c r="AV1387" s="295"/>
      <c r="AW1387" s="295"/>
      <c r="AX1387" s="295"/>
      <c r="AY1387" s="295"/>
      <c r="AZ1387" s="295"/>
      <c r="BA1387" s="241"/>
      <c r="BB1387" s="257"/>
      <c r="BC1387" s="241"/>
      <c r="BD1387" s="241"/>
      <c r="BE1387" s="294"/>
      <c r="BF1387" s="294"/>
      <c r="BG1387" s="241"/>
      <c r="BH1387" s="295"/>
      <c r="BI1387" s="295"/>
      <c r="BJ1387" s="295"/>
      <c r="BK1387" s="295"/>
      <c r="BL1387" s="295"/>
      <c r="BM1387" s="241"/>
      <c r="BN1387" s="295"/>
      <c r="BO1387" s="295"/>
      <c r="BP1387" s="295"/>
      <c r="BQ1387" s="241"/>
      <c r="BR1387" s="241"/>
    </row>
    <row r="1388" spans="2:70" ht="12.75" hidden="1" customHeight="1">
      <c r="B1388" s="254"/>
      <c r="C1388" s="241"/>
      <c r="D1388" s="241"/>
      <c r="E1388" s="241"/>
      <c r="F1388" s="241"/>
      <c r="G1388" s="241"/>
      <c r="H1388" s="241"/>
      <c r="I1388" s="241"/>
      <c r="J1388" s="241"/>
      <c r="K1388" s="241"/>
      <c r="L1388" s="241"/>
      <c r="M1388" s="241"/>
      <c r="N1388" s="241"/>
      <c r="O1388" s="241"/>
      <c r="P1388" s="241"/>
      <c r="Q1388" s="241"/>
      <c r="R1388" s="241"/>
      <c r="S1388" s="241"/>
      <c r="T1388" s="241"/>
      <c r="U1388" s="241"/>
      <c r="V1388" s="241"/>
      <c r="W1388" s="241"/>
      <c r="X1388" s="241"/>
      <c r="Y1388" s="241"/>
      <c r="Z1388" s="241"/>
      <c r="AA1388" s="241"/>
      <c r="AB1388" s="241"/>
      <c r="AC1388" s="241"/>
      <c r="AD1388" s="241"/>
      <c r="AE1388" s="241"/>
      <c r="AF1388" s="241"/>
      <c r="AG1388" s="241"/>
      <c r="AH1388" s="241"/>
      <c r="AI1388" s="241"/>
      <c r="AJ1388" s="241"/>
      <c r="AK1388" s="241"/>
      <c r="AL1388" s="241"/>
      <c r="AM1388" s="241"/>
      <c r="AN1388" s="241"/>
      <c r="AO1388" s="295"/>
      <c r="AP1388" s="295"/>
      <c r="AQ1388" s="295"/>
      <c r="AR1388" s="295"/>
      <c r="AS1388" s="295"/>
      <c r="AT1388" s="295"/>
      <c r="AU1388" s="241"/>
      <c r="AV1388" s="295"/>
      <c r="AW1388" s="295"/>
      <c r="AX1388" s="295"/>
      <c r="AY1388" s="295"/>
      <c r="AZ1388" s="295"/>
      <c r="BA1388" s="241"/>
      <c r="BB1388" s="241"/>
      <c r="BC1388" s="241"/>
      <c r="BD1388" s="241"/>
      <c r="BE1388" s="294"/>
      <c r="BF1388" s="294"/>
      <c r="BG1388" s="241"/>
      <c r="BH1388" s="241"/>
      <c r="BI1388" s="241"/>
      <c r="BJ1388" s="241"/>
      <c r="BK1388" s="241"/>
      <c r="BL1388" s="241"/>
      <c r="BM1388" s="241"/>
      <c r="BN1388" s="241"/>
      <c r="BO1388" s="241"/>
      <c r="BP1388" s="241"/>
      <c r="BQ1388" s="241"/>
      <c r="BR1388" s="241"/>
    </row>
    <row r="1389" spans="2:70" ht="12.75" hidden="1" customHeight="1">
      <c r="B1389" s="254"/>
      <c r="C1389" s="241"/>
      <c r="D1389" s="241"/>
      <c r="E1389" s="241"/>
      <c r="F1389" s="241"/>
      <c r="G1389" s="241"/>
      <c r="H1389" s="241"/>
      <c r="I1389" s="241"/>
      <c r="J1389" s="241"/>
      <c r="K1389" s="241"/>
      <c r="L1389" s="241"/>
      <c r="M1389" s="241"/>
      <c r="N1389" s="241"/>
      <c r="O1389" s="241"/>
      <c r="P1389" s="241"/>
      <c r="Q1389" s="241"/>
      <c r="R1389" s="241"/>
      <c r="S1389" s="241"/>
      <c r="T1389" s="241"/>
      <c r="U1389" s="241"/>
      <c r="V1389" s="241"/>
      <c r="W1389" s="241"/>
      <c r="X1389" s="241"/>
      <c r="Y1389" s="241"/>
      <c r="Z1389" s="241"/>
      <c r="AA1389" s="241"/>
      <c r="AB1389" s="241"/>
      <c r="AC1389" s="241"/>
      <c r="AD1389" s="241"/>
      <c r="AE1389" s="241"/>
      <c r="AF1389" s="241"/>
      <c r="AG1389" s="241"/>
      <c r="AH1389" s="241"/>
      <c r="AI1389" s="241"/>
      <c r="AJ1389" s="241"/>
      <c r="AK1389" s="241"/>
      <c r="AL1389" s="241"/>
      <c r="AM1389" s="241"/>
      <c r="AN1389" s="241"/>
      <c r="AO1389" s="295"/>
      <c r="AP1389" s="295"/>
      <c r="AQ1389" s="295"/>
      <c r="AR1389" s="295"/>
      <c r="AS1389" s="295"/>
      <c r="AT1389" s="295"/>
      <c r="AU1389" s="241"/>
      <c r="AV1389" s="295"/>
      <c r="AW1389" s="295"/>
      <c r="AX1389" s="295"/>
      <c r="AY1389" s="295"/>
      <c r="AZ1389" s="295"/>
      <c r="BA1389" s="241"/>
      <c r="BB1389" s="241"/>
      <c r="BC1389" s="241"/>
      <c r="BD1389" s="241"/>
      <c r="BE1389" s="294"/>
      <c r="BF1389" s="241"/>
      <c r="BG1389" s="241"/>
      <c r="BH1389" s="295"/>
      <c r="BI1389" s="295"/>
      <c r="BJ1389" s="295"/>
      <c r="BK1389" s="295"/>
      <c r="BL1389" s="295"/>
      <c r="BM1389" s="241"/>
      <c r="BN1389" s="295"/>
      <c r="BO1389" s="295"/>
      <c r="BP1389" s="295"/>
      <c r="BQ1389" s="241"/>
      <c r="BR1389" s="241"/>
    </row>
    <row r="1390" spans="2:70" ht="10.5" customHeight="1">
      <c r="B1390" s="254"/>
      <c r="C1390" s="241"/>
      <c r="D1390" s="241"/>
      <c r="E1390" s="241"/>
      <c r="F1390" s="241"/>
      <c r="G1390" s="241"/>
      <c r="H1390" s="241"/>
      <c r="I1390" s="241"/>
      <c r="J1390" s="241"/>
      <c r="K1390" s="241"/>
      <c r="L1390" s="241"/>
      <c r="M1390" s="241"/>
      <c r="N1390" s="241"/>
      <c r="O1390" s="241"/>
      <c r="P1390" s="241"/>
      <c r="Q1390" s="241"/>
      <c r="R1390" s="241"/>
      <c r="S1390" s="241"/>
      <c r="T1390" s="241"/>
      <c r="U1390" s="241"/>
      <c r="V1390" s="241"/>
      <c r="W1390" s="241"/>
      <c r="X1390" s="241"/>
      <c r="Y1390" s="241"/>
      <c r="Z1390" s="241"/>
      <c r="AA1390" s="241"/>
      <c r="AB1390" s="241"/>
      <c r="AC1390" s="241"/>
      <c r="AD1390" s="241"/>
      <c r="AE1390" s="241"/>
      <c r="AF1390" s="241"/>
      <c r="AG1390" s="241"/>
      <c r="AH1390" s="241"/>
      <c r="AI1390" s="241"/>
      <c r="AJ1390" s="241"/>
      <c r="AK1390" s="241"/>
      <c r="AL1390" s="241"/>
      <c r="AM1390" s="241"/>
      <c r="AN1390" s="241"/>
      <c r="AO1390" s="241"/>
      <c r="AP1390" s="241"/>
      <c r="AQ1390" s="241"/>
      <c r="AR1390" s="241"/>
      <c r="AS1390" s="241"/>
      <c r="AT1390" s="241"/>
      <c r="AU1390" s="241"/>
      <c r="AV1390" s="241"/>
      <c r="AW1390" s="241"/>
      <c r="AX1390" s="241"/>
      <c r="AY1390" s="241"/>
      <c r="AZ1390" s="241"/>
      <c r="BA1390" s="241"/>
      <c r="BB1390" s="241"/>
      <c r="BC1390" s="241"/>
      <c r="BD1390" s="241"/>
      <c r="BE1390" s="294"/>
      <c r="BF1390" s="241"/>
      <c r="BG1390" s="241"/>
      <c r="BH1390" s="295"/>
      <c r="BI1390" s="295"/>
      <c r="BJ1390" s="295"/>
      <c r="BK1390" s="295"/>
      <c r="BL1390" s="295"/>
      <c r="BM1390" s="241"/>
      <c r="BN1390" s="295"/>
      <c r="BO1390" s="295"/>
      <c r="BP1390" s="295"/>
      <c r="BQ1390" s="241"/>
      <c r="BR1390" s="241"/>
    </row>
    <row r="1391" spans="2:70" ht="9" customHeight="1">
      <c r="B1391" s="254"/>
      <c r="C1391" s="241"/>
      <c r="D1391" s="241"/>
      <c r="E1391" s="241"/>
      <c r="F1391" s="241"/>
      <c r="G1391" s="241"/>
      <c r="H1391" s="241"/>
      <c r="I1391" s="241"/>
      <c r="J1391" s="241"/>
      <c r="K1391" s="241"/>
      <c r="L1391" s="241"/>
      <c r="M1391" s="241"/>
      <c r="N1391" s="241"/>
      <c r="O1391" s="241"/>
      <c r="P1391" s="241"/>
      <c r="Q1391" s="241"/>
      <c r="R1391" s="241"/>
      <c r="S1391" s="241"/>
      <c r="T1391" s="241"/>
      <c r="U1391" s="241"/>
      <c r="V1391" s="241"/>
      <c r="W1391" s="241"/>
      <c r="X1391" s="241"/>
      <c r="Y1391" s="241"/>
      <c r="Z1391" s="241"/>
      <c r="AA1391" s="241"/>
      <c r="AB1391" s="241"/>
      <c r="AC1391" s="241"/>
      <c r="AD1391" s="241"/>
      <c r="AE1391" s="241"/>
      <c r="AF1391" s="241"/>
      <c r="AG1391" s="241"/>
      <c r="AH1391" s="241"/>
      <c r="AI1391" s="241"/>
      <c r="AJ1391" s="241"/>
      <c r="AK1391" s="241"/>
      <c r="AL1391" s="241"/>
      <c r="AM1391" s="241"/>
      <c r="AN1391" s="241"/>
      <c r="AO1391" s="241"/>
      <c r="AP1391" s="241"/>
      <c r="AQ1391" s="241"/>
      <c r="AR1391" s="241"/>
      <c r="AS1391" s="241"/>
      <c r="AT1391" s="241"/>
      <c r="AU1391" s="241"/>
      <c r="AV1391" s="241"/>
      <c r="AW1391" s="241"/>
      <c r="AX1391" s="241"/>
      <c r="AY1391" s="241"/>
      <c r="AZ1391" s="241"/>
      <c r="BA1391" s="241"/>
      <c r="BB1391" s="241"/>
      <c r="BC1391" s="241"/>
      <c r="BD1391" s="241"/>
      <c r="BE1391" s="241"/>
      <c r="BF1391" s="241"/>
      <c r="BG1391" s="241"/>
      <c r="BH1391" s="241"/>
      <c r="BI1391" s="241"/>
      <c r="BJ1391" s="241"/>
      <c r="BK1391" s="241"/>
      <c r="BL1391" s="241"/>
      <c r="BM1391" s="241"/>
      <c r="BN1391" s="241"/>
      <c r="BO1391" s="241"/>
      <c r="BP1391" s="241"/>
      <c r="BQ1391" s="241"/>
      <c r="BR1391" s="241"/>
    </row>
    <row r="1392" spans="2:70" ht="11.25" customHeight="1">
      <c r="B1392" s="254"/>
      <c r="C1392" s="294"/>
      <c r="D1392" s="294"/>
      <c r="E1392" s="294"/>
      <c r="F1392" s="294"/>
      <c r="G1392" s="294"/>
      <c r="H1392" s="294"/>
      <c r="I1392" s="294"/>
      <c r="J1392" s="241"/>
      <c r="K1392" s="241"/>
      <c r="L1392" s="241"/>
      <c r="M1392" s="241"/>
      <c r="N1392" s="241"/>
      <c r="O1392" s="241"/>
      <c r="P1392" s="241"/>
      <c r="Q1392" s="241"/>
      <c r="R1392" s="241"/>
      <c r="S1392" s="241"/>
      <c r="T1392" s="241"/>
      <c r="U1392" s="241"/>
      <c r="V1392" s="241"/>
      <c r="W1392" s="241"/>
      <c r="X1392" s="241"/>
      <c r="Y1392" s="241"/>
      <c r="Z1392" s="241"/>
      <c r="AA1392" s="241"/>
      <c r="AB1392" s="241"/>
      <c r="AC1392" s="241"/>
      <c r="AD1392" s="241"/>
      <c r="AE1392" s="241"/>
      <c r="AF1392" s="241"/>
      <c r="AG1392" s="241"/>
      <c r="AH1392" s="294"/>
      <c r="AI1392" s="294"/>
      <c r="AJ1392" s="294"/>
      <c r="AK1392" s="294"/>
      <c r="AL1392" s="294"/>
      <c r="AM1392" s="294"/>
      <c r="AN1392" s="294"/>
      <c r="AO1392" s="294"/>
      <c r="AP1392" s="241"/>
      <c r="AQ1392" s="241"/>
      <c r="AR1392" s="241"/>
      <c r="AS1392" s="241"/>
      <c r="AT1392" s="241"/>
      <c r="AU1392" s="241"/>
      <c r="AV1392" s="241"/>
      <c r="AW1392" s="241"/>
      <c r="AX1392" s="241"/>
      <c r="AY1392" s="241"/>
      <c r="AZ1392" s="241"/>
      <c r="BA1392" s="241"/>
      <c r="BB1392" s="241"/>
      <c r="BC1392" s="241"/>
      <c r="BD1392" s="241"/>
      <c r="BE1392" s="255"/>
      <c r="BF1392" s="241"/>
      <c r="BG1392" s="241"/>
      <c r="BH1392" s="295"/>
      <c r="BI1392" s="295"/>
      <c r="BJ1392" s="295"/>
      <c r="BK1392" s="295"/>
      <c r="BL1392" s="295"/>
      <c r="BM1392" s="241"/>
      <c r="BN1392" s="295"/>
      <c r="BO1392" s="295"/>
      <c r="BP1392" s="295"/>
      <c r="BQ1392" s="241"/>
      <c r="BR1392" s="241"/>
    </row>
    <row r="1393" spans="2:70" ht="9.75" customHeight="1">
      <c r="B1393" s="254"/>
      <c r="C1393" s="272"/>
      <c r="D1393" s="272"/>
      <c r="E1393" s="272"/>
      <c r="F1393" s="272"/>
      <c r="G1393" s="272"/>
      <c r="H1393" s="295"/>
      <c r="I1393" s="295"/>
      <c r="J1393" s="295"/>
      <c r="K1393" s="295"/>
      <c r="L1393" s="295"/>
      <c r="M1393" s="241"/>
      <c r="N1393" s="295"/>
      <c r="O1393" s="295"/>
      <c r="P1393" s="295"/>
      <c r="Q1393" s="295"/>
      <c r="R1393" s="295"/>
      <c r="S1393" s="295"/>
      <c r="T1393" s="295"/>
      <c r="U1393" s="295"/>
      <c r="V1393" s="295"/>
      <c r="W1393" s="295"/>
      <c r="X1393" s="241"/>
      <c r="Y1393" s="241"/>
      <c r="Z1393" s="295"/>
      <c r="AA1393" s="295"/>
      <c r="AB1393" s="295"/>
      <c r="AC1393" s="295"/>
      <c r="AD1393" s="295"/>
      <c r="AE1393" s="295"/>
      <c r="AF1393" s="241"/>
      <c r="AG1393" s="241"/>
      <c r="AH1393" s="241"/>
      <c r="AI1393" s="272"/>
      <c r="AJ1393" s="272"/>
      <c r="AK1393" s="272"/>
      <c r="AL1393" s="272"/>
      <c r="AM1393" s="272"/>
      <c r="AN1393" s="241"/>
      <c r="AO1393" s="295"/>
      <c r="AP1393" s="295"/>
      <c r="AQ1393" s="295"/>
      <c r="AR1393" s="295"/>
      <c r="AS1393" s="295"/>
      <c r="AT1393" s="295"/>
      <c r="AU1393" s="241"/>
      <c r="AV1393" s="295"/>
      <c r="AW1393" s="295"/>
      <c r="AX1393" s="295"/>
      <c r="AY1393" s="295"/>
      <c r="AZ1393" s="295"/>
      <c r="BA1393" s="241"/>
      <c r="BB1393" s="300"/>
      <c r="BC1393" s="241"/>
      <c r="BD1393" s="241"/>
      <c r="BE1393" s="294"/>
      <c r="BF1393" s="294"/>
      <c r="BG1393" s="241"/>
      <c r="BH1393" s="295"/>
      <c r="BI1393" s="295"/>
      <c r="BJ1393" s="295"/>
      <c r="BK1393" s="295"/>
      <c r="BL1393" s="295"/>
      <c r="BM1393" s="241"/>
      <c r="BN1393" s="295"/>
      <c r="BO1393" s="295"/>
      <c r="BP1393" s="295"/>
      <c r="BQ1393" s="241"/>
      <c r="BR1393" s="241"/>
    </row>
    <row r="1394" spans="2:70" ht="1.5" customHeight="1">
      <c r="B1394" s="254"/>
      <c r="C1394" s="272"/>
      <c r="D1394" s="272"/>
      <c r="E1394" s="272"/>
      <c r="F1394" s="272"/>
      <c r="G1394" s="272"/>
      <c r="H1394" s="295"/>
      <c r="I1394" s="295"/>
      <c r="J1394" s="295"/>
      <c r="K1394" s="295"/>
      <c r="L1394" s="295"/>
      <c r="M1394" s="241"/>
      <c r="N1394" s="295"/>
      <c r="O1394" s="295"/>
      <c r="P1394" s="295"/>
      <c r="Q1394" s="295"/>
      <c r="R1394" s="295"/>
      <c r="S1394" s="295"/>
      <c r="T1394" s="295"/>
      <c r="U1394" s="295"/>
      <c r="V1394" s="295"/>
      <c r="W1394" s="295"/>
      <c r="X1394" s="241"/>
      <c r="Y1394" s="241"/>
      <c r="Z1394" s="295"/>
      <c r="AA1394" s="295"/>
      <c r="AB1394" s="295"/>
      <c r="AC1394" s="295"/>
      <c r="AD1394" s="295"/>
      <c r="AE1394" s="295"/>
      <c r="AF1394" s="241"/>
      <c r="AG1394" s="241"/>
      <c r="AH1394" s="241"/>
      <c r="AI1394" s="272"/>
      <c r="AJ1394" s="272"/>
      <c r="AK1394" s="272"/>
      <c r="AL1394" s="272"/>
      <c r="AM1394" s="272"/>
      <c r="AN1394" s="241"/>
      <c r="AO1394" s="295"/>
      <c r="AP1394" s="295"/>
      <c r="AQ1394" s="295"/>
      <c r="AR1394" s="295"/>
      <c r="AS1394" s="295"/>
      <c r="AT1394" s="295"/>
      <c r="AU1394" s="241"/>
      <c r="AV1394" s="295"/>
      <c r="AW1394" s="295"/>
      <c r="AX1394" s="295"/>
      <c r="AY1394" s="295"/>
      <c r="AZ1394" s="295"/>
      <c r="BA1394" s="241"/>
      <c r="BB1394" s="300"/>
      <c r="BC1394" s="241"/>
      <c r="BD1394" s="241"/>
      <c r="BE1394" s="294"/>
      <c r="BF1394" s="294"/>
      <c r="BG1394" s="241"/>
      <c r="BH1394" s="295"/>
      <c r="BI1394" s="295"/>
      <c r="BJ1394" s="295"/>
      <c r="BK1394" s="295"/>
      <c r="BL1394" s="295"/>
      <c r="BM1394" s="241"/>
      <c r="BN1394" s="295"/>
      <c r="BO1394" s="295"/>
      <c r="BP1394" s="295"/>
      <c r="BQ1394" s="241"/>
      <c r="BR1394" s="241"/>
    </row>
    <row r="1395" spans="2:70" ht="10.5" customHeight="1">
      <c r="B1395" s="254"/>
      <c r="C1395" s="272"/>
      <c r="D1395" s="272"/>
      <c r="E1395" s="272"/>
      <c r="F1395" s="272"/>
      <c r="G1395" s="272"/>
      <c r="H1395" s="295"/>
      <c r="I1395" s="295"/>
      <c r="J1395" s="295"/>
      <c r="K1395" s="295"/>
      <c r="L1395" s="295"/>
      <c r="M1395" s="241"/>
      <c r="N1395" s="295"/>
      <c r="O1395" s="295"/>
      <c r="P1395" s="295"/>
      <c r="Q1395" s="295"/>
      <c r="R1395" s="295"/>
      <c r="S1395" s="295"/>
      <c r="T1395" s="295"/>
      <c r="U1395" s="295"/>
      <c r="V1395" s="295"/>
      <c r="W1395" s="295"/>
      <c r="X1395" s="241"/>
      <c r="Y1395" s="241"/>
      <c r="Z1395" s="295"/>
      <c r="AA1395" s="295"/>
      <c r="AB1395" s="295"/>
      <c r="AC1395" s="295"/>
      <c r="AD1395" s="295"/>
      <c r="AE1395" s="295"/>
      <c r="AF1395" s="241"/>
      <c r="AG1395" s="241"/>
      <c r="AH1395" s="241"/>
      <c r="AI1395" s="272"/>
      <c r="AJ1395" s="272"/>
      <c r="AK1395" s="272"/>
      <c r="AL1395" s="272"/>
      <c r="AM1395" s="272"/>
      <c r="AN1395" s="241"/>
      <c r="AO1395" s="295"/>
      <c r="AP1395" s="295"/>
      <c r="AQ1395" s="295"/>
      <c r="AR1395" s="295"/>
      <c r="AS1395" s="295"/>
      <c r="AT1395" s="295"/>
      <c r="AU1395" s="241"/>
      <c r="AV1395" s="295"/>
      <c r="AW1395" s="295"/>
      <c r="AX1395" s="295"/>
      <c r="AY1395" s="295"/>
      <c r="AZ1395" s="295"/>
      <c r="BA1395" s="241"/>
      <c r="BB1395" s="257"/>
      <c r="BC1395" s="241"/>
      <c r="BD1395" s="241"/>
      <c r="BE1395" s="255"/>
      <c r="BF1395" s="241"/>
      <c r="BG1395" s="241"/>
      <c r="BH1395" s="295"/>
      <c r="BI1395" s="295"/>
      <c r="BJ1395" s="295"/>
      <c r="BK1395" s="295"/>
      <c r="BL1395" s="295"/>
      <c r="BM1395" s="241"/>
      <c r="BN1395" s="295"/>
      <c r="BO1395" s="295"/>
      <c r="BP1395" s="295"/>
      <c r="BQ1395" s="241"/>
      <c r="BR1395" s="241"/>
    </row>
    <row r="1396" spans="2:70" ht="7.5" customHeight="1">
      <c r="B1396" s="254"/>
      <c r="C1396" s="241"/>
      <c r="D1396" s="241"/>
      <c r="E1396" s="241"/>
      <c r="F1396" s="241"/>
      <c r="G1396" s="241"/>
      <c r="H1396" s="241"/>
      <c r="I1396" s="241"/>
      <c r="J1396" s="241"/>
      <c r="K1396" s="241"/>
      <c r="L1396" s="241"/>
      <c r="M1396" s="241"/>
      <c r="N1396" s="241"/>
      <c r="O1396" s="241"/>
      <c r="P1396" s="241"/>
      <c r="Q1396" s="241"/>
      <c r="R1396" s="241"/>
      <c r="S1396" s="241"/>
      <c r="T1396" s="241"/>
      <c r="U1396" s="241"/>
      <c r="V1396" s="241"/>
      <c r="W1396" s="241"/>
      <c r="X1396" s="241"/>
      <c r="Y1396" s="241"/>
      <c r="Z1396" s="241"/>
      <c r="AA1396" s="241"/>
      <c r="AB1396" s="241"/>
      <c r="AC1396" s="241"/>
      <c r="AD1396" s="241"/>
      <c r="AE1396" s="241"/>
      <c r="AF1396" s="241"/>
      <c r="AG1396" s="241"/>
      <c r="AH1396" s="241"/>
      <c r="AI1396" s="241"/>
      <c r="AJ1396" s="241"/>
      <c r="AK1396" s="241"/>
      <c r="AL1396" s="241"/>
      <c r="AM1396" s="241"/>
      <c r="AN1396" s="241"/>
      <c r="AO1396" s="241"/>
      <c r="AP1396" s="241"/>
      <c r="AQ1396" s="241"/>
      <c r="AR1396" s="241"/>
      <c r="AS1396" s="241"/>
      <c r="AT1396" s="241"/>
      <c r="AU1396" s="241"/>
      <c r="AV1396" s="241"/>
      <c r="AW1396" s="241"/>
      <c r="AX1396" s="241"/>
      <c r="AY1396" s="241"/>
      <c r="AZ1396" s="241"/>
      <c r="BA1396" s="241"/>
      <c r="BB1396" s="241"/>
      <c r="BC1396" s="241"/>
      <c r="BD1396" s="241"/>
      <c r="BE1396" s="241"/>
      <c r="BF1396" s="241"/>
      <c r="BG1396" s="241"/>
      <c r="BH1396" s="241"/>
      <c r="BI1396" s="241"/>
      <c r="BJ1396" s="241"/>
      <c r="BK1396" s="241"/>
      <c r="BL1396" s="241"/>
      <c r="BM1396" s="241"/>
      <c r="BN1396" s="241"/>
      <c r="BO1396" s="241"/>
      <c r="BP1396" s="241"/>
      <c r="BQ1396" s="241"/>
      <c r="BR1396" s="241"/>
    </row>
    <row r="1397" spans="2:70" ht="0.75" customHeight="1">
      <c r="B1397" s="254"/>
      <c r="C1397" s="272"/>
      <c r="D1397" s="272"/>
      <c r="E1397" s="272"/>
      <c r="F1397" s="272"/>
      <c r="G1397" s="272"/>
      <c r="H1397" s="295"/>
      <c r="I1397" s="295"/>
      <c r="J1397" s="295"/>
      <c r="K1397" s="295"/>
      <c r="L1397" s="295"/>
      <c r="M1397" s="241"/>
      <c r="N1397" s="295"/>
      <c r="O1397" s="295"/>
      <c r="P1397" s="295"/>
      <c r="Q1397" s="295"/>
      <c r="R1397" s="295"/>
      <c r="S1397" s="295"/>
      <c r="T1397" s="295"/>
      <c r="U1397" s="295"/>
      <c r="V1397" s="295"/>
      <c r="W1397" s="295"/>
      <c r="X1397" s="241"/>
      <c r="Y1397" s="241"/>
      <c r="Z1397" s="295"/>
      <c r="AA1397" s="295"/>
      <c r="AB1397" s="295"/>
      <c r="AC1397" s="295"/>
      <c r="AD1397" s="295"/>
      <c r="AE1397" s="295"/>
      <c r="AF1397" s="241"/>
      <c r="AG1397" s="241"/>
      <c r="AH1397" s="241"/>
      <c r="AI1397" s="272"/>
      <c r="AJ1397" s="272"/>
      <c r="AK1397" s="272"/>
      <c r="AL1397" s="272"/>
      <c r="AM1397" s="272"/>
      <c r="AN1397" s="241"/>
      <c r="AO1397" s="295"/>
      <c r="AP1397" s="295"/>
      <c r="AQ1397" s="295"/>
      <c r="AR1397" s="295"/>
      <c r="AS1397" s="295"/>
      <c r="AT1397" s="295"/>
      <c r="AU1397" s="241"/>
      <c r="AV1397" s="295"/>
      <c r="AW1397" s="295"/>
      <c r="AX1397" s="295"/>
      <c r="AY1397" s="295"/>
      <c r="AZ1397" s="295"/>
      <c r="BA1397" s="241"/>
      <c r="BB1397" s="300"/>
      <c r="BC1397" s="241"/>
      <c r="BD1397" s="241"/>
      <c r="BE1397" s="294"/>
      <c r="BF1397" s="241"/>
      <c r="BG1397" s="241"/>
      <c r="BH1397" s="295"/>
      <c r="BI1397" s="295"/>
      <c r="BJ1397" s="295"/>
      <c r="BK1397" s="295"/>
      <c r="BL1397" s="295"/>
      <c r="BM1397" s="241"/>
      <c r="BN1397" s="295"/>
      <c r="BO1397" s="295"/>
      <c r="BP1397" s="295"/>
      <c r="BQ1397" s="241"/>
      <c r="BR1397" s="241"/>
    </row>
    <row r="1398" spans="2:70" ht="11.25" customHeight="1">
      <c r="B1398" s="254"/>
      <c r="C1398" s="272"/>
      <c r="D1398" s="272"/>
      <c r="E1398" s="272"/>
      <c r="F1398" s="272"/>
      <c r="G1398" s="272"/>
      <c r="H1398" s="295"/>
      <c r="I1398" s="295"/>
      <c r="J1398" s="295"/>
      <c r="K1398" s="295"/>
      <c r="L1398" s="295"/>
      <c r="M1398" s="241"/>
      <c r="N1398" s="295"/>
      <c r="O1398" s="295"/>
      <c r="P1398" s="295"/>
      <c r="Q1398" s="295"/>
      <c r="R1398" s="295"/>
      <c r="S1398" s="295"/>
      <c r="T1398" s="295"/>
      <c r="U1398" s="295"/>
      <c r="V1398" s="295"/>
      <c r="W1398" s="295"/>
      <c r="X1398" s="241"/>
      <c r="Y1398" s="241"/>
      <c r="Z1398" s="295"/>
      <c r="AA1398" s="295"/>
      <c r="AB1398" s="295"/>
      <c r="AC1398" s="295"/>
      <c r="AD1398" s="295"/>
      <c r="AE1398" s="295"/>
      <c r="AF1398" s="241"/>
      <c r="AG1398" s="241"/>
      <c r="AH1398" s="241"/>
      <c r="AI1398" s="272"/>
      <c r="AJ1398" s="272"/>
      <c r="AK1398" s="272"/>
      <c r="AL1398" s="272"/>
      <c r="AM1398" s="272"/>
      <c r="AN1398" s="241"/>
      <c r="AO1398" s="295"/>
      <c r="AP1398" s="295"/>
      <c r="AQ1398" s="295"/>
      <c r="AR1398" s="295"/>
      <c r="AS1398" s="295"/>
      <c r="AT1398" s="295"/>
      <c r="AU1398" s="241"/>
      <c r="AV1398" s="295"/>
      <c r="AW1398" s="295"/>
      <c r="AX1398" s="295"/>
      <c r="AY1398" s="295"/>
      <c r="AZ1398" s="295"/>
      <c r="BA1398" s="241"/>
      <c r="BB1398" s="300"/>
      <c r="BC1398" s="241"/>
      <c r="BD1398" s="241"/>
      <c r="BE1398" s="294"/>
      <c r="BF1398" s="241"/>
      <c r="BG1398" s="241"/>
      <c r="BH1398" s="295"/>
      <c r="BI1398" s="295"/>
      <c r="BJ1398" s="295"/>
      <c r="BK1398" s="295"/>
      <c r="BL1398" s="295"/>
      <c r="BM1398" s="241"/>
      <c r="BN1398" s="295"/>
      <c r="BO1398" s="295"/>
      <c r="BP1398" s="295"/>
      <c r="BQ1398" s="241"/>
      <c r="BR1398" s="241"/>
    </row>
    <row r="1399" spans="2:70" ht="8.25" customHeight="1">
      <c r="B1399" s="254"/>
      <c r="C1399" s="302"/>
      <c r="D1399" s="302"/>
      <c r="E1399" s="302"/>
      <c r="F1399" s="302"/>
      <c r="G1399" s="302"/>
      <c r="H1399" s="295"/>
      <c r="I1399" s="295"/>
      <c r="J1399" s="295"/>
      <c r="K1399" s="295"/>
      <c r="L1399" s="295"/>
      <c r="M1399" s="241"/>
      <c r="N1399" s="295"/>
      <c r="O1399" s="295"/>
      <c r="P1399" s="295"/>
      <c r="Q1399" s="295"/>
      <c r="R1399" s="295"/>
      <c r="S1399" s="295"/>
      <c r="T1399" s="295"/>
      <c r="U1399" s="295"/>
      <c r="V1399" s="295"/>
      <c r="W1399" s="295"/>
      <c r="X1399" s="241"/>
      <c r="Y1399" s="241"/>
      <c r="Z1399" s="295"/>
      <c r="AA1399" s="295"/>
      <c r="AB1399" s="295"/>
      <c r="AC1399" s="295"/>
      <c r="AD1399" s="295"/>
      <c r="AE1399" s="295"/>
      <c r="AF1399" s="241"/>
      <c r="AG1399" s="241"/>
      <c r="AH1399" s="241"/>
      <c r="AI1399" s="302"/>
      <c r="AJ1399" s="302"/>
      <c r="AK1399" s="302"/>
      <c r="AL1399" s="302"/>
      <c r="AM1399" s="302"/>
      <c r="AN1399" s="241"/>
      <c r="AO1399" s="295"/>
      <c r="AP1399" s="295"/>
      <c r="AQ1399" s="295"/>
      <c r="AR1399" s="295"/>
      <c r="AS1399" s="295"/>
      <c r="AT1399" s="295"/>
      <c r="AU1399" s="241"/>
      <c r="AV1399" s="295"/>
      <c r="AW1399" s="295"/>
      <c r="AX1399" s="295"/>
      <c r="AY1399" s="295"/>
      <c r="AZ1399" s="295"/>
      <c r="BA1399" s="241"/>
      <c r="BB1399" s="300"/>
      <c r="BC1399" s="241"/>
      <c r="BD1399" s="241"/>
      <c r="BE1399" s="294"/>
      <c r="BF1399" s="241"/>
      <c r="BG1399" s="241"/>
      <c r="BH1399" s="295"/>
      <c r="BI1399" s="295"/>
      <c r="BJ1399" s="295"/>
      <c r="BK1399" s="295"/>
      <c r="BL1399" s="295"/>
      <c r="BM1399" s="241"/>
      <c r="BN1399" s="295"/>
      <c r="BO1399" s="295"/>
      <c r="BP1399" s="295"/>
      <c r="BQ1399" s="241"/>
      <c r="BR1399" s="241"/>
    </row>
    <row r="1400" spans="2:70" ht="2.25" customHeight="1">
      <c r="B1400" s="254"/>
      <c r="C1400" s="302"/>
      <c r="D1400" s="302"/>
      <c r="E1400" s="302"/>
      <c r="F1400" s="302"/>
      <c r="G1400" s="302"/>
      <c r="H1400" s="295"/>
      <c r="I1400" s="295"/>
      <c r="J1400" s="295"/>
      <c r="K1400" s="295"/>
      <c r="L1400" s="295"/>
      <c r="M1400" s="241"/>
      <c r="N1400" s="295"/>
      <c r="O1400" s="295"/>
      <c r="P1400" s="295"/>
      <c r="Q1400" s="295"/>
      <c r="R1400" s="295"/>
      <c r="S1400" s="295"/>
      <c r="T1400" s="295"/>
      <c r="U1400" s="295"/>
      <c r="V1400" s="295"/>
      <c r="W1400" s="295"/>
      <c r="X1400" s="241"/>
      <c r="Y1400" s="241"/>
      <c r="Z1400" s="295"/>
      <c r="AA1400" s="295"/>
      <c r="AB1400" s="295"/>
      <c r="AC1400" s="295"/>
      <c r="AD1400" s="295"/>
      <c r="AE1400" s="295"/>
      <c r="AF1400" s="241"/>
      <c r="AG1400" s="241"/>
      <c r="AH1400" s="241"/>
      <c r="AI1400" s="302"/>
      <c r="AJ1400" s="302"/>
      <c r="AK1400" s="302"/>
      <c r="AL1400" s="302"/>
      <c r="AM1400" s="302"/>
      <c r="AN1400" s="241"/>
      <c r="AO1400" s="295"/>
      <c r="AP1400" s="295"/>
      <c r="AQ1400" s="295"/>
      <c r="AR1400" s="295"/>
      <c r="AS1400" s="295"/>
      <c r="AT1400" s="295"/>
      <c r="AU1400" s="241"/>
      <c r="AV1400" s="295"/>
      <c r="AW1400" s="295"/>
      <c r="AX1400" s="295"/>
      <c r="AY1400" s="295"/>
      <c r="AZ1400" s="295"/>
      <c r="BA1400" s="241"/>
      <c r="BB1400" s="300"/>
      <c r="BC1400" s="241"/>
      <c r="BD1400" s="241"/>
      <c r="BE1400" s="294"/>
      <c r="BF1400" s="241"/>
      <c r="BG1400" s="241"/>
      <c r="BH1400" s="295"/>
      <c r="BI1400" s="295"/>
      <c r="BJ1400" s="295"/>
      <c r="BK1400" s="295"/>
      <c r="BL1400" s="295"/>
      <c r="BM1400" s="241"/>
      <c r="BN1400" s="295"/>
      <c r="BO1400" s="295"/>
      <c r="BP1400" s="295"/>
      <c r="BQ1400" s="241"/>
      <c r="BR1400" s="241"/>
    </row>
    <row r="1401" spans="2:70" ht="10.5" customHeight="1">
      <c r="B1401" s="254"/>
      <c r="C1401" s="241"/>
      <c r="D1401" s="241"/>
      <c r="E1401" s="241"/>
      <c r="F1401" s="241"/>
      <c r="G1401" s="241"/>
      <c r="H1401" s="241"/>
      <c r="I1401" s="241"/>
      <c r="J1401" s="241"/>
      <c r="K1401" s="241"/>
      <c r="L1401" s="241"/>
      <c r="M1401" s="241"/>
      <c r="N1401" s="241"/>
      <c r="O1401" s="241"/>
      <c r="P1401" s="241"/>
      <c r="Q1401" s="241"/>
      <c r="R1401" s="241"/>
      <c r="S1401" s="241"/>
      <c r="T1401" s="241"/>
      <c r="U1401" s="241"/>
      <c r="V1401" s="241"/>
      <c r="W1401" s="241"/>
      <c r="X1401" s="241"/>
      <c r="Y1401" s="241"/>
      <c r="Z1401" s="241"/>
      <c r="AA1401" s="241"/>
      <c r="AB1401" s="241"/>
      <c r="AC1401" s="241"/>
      <c r="AD1401" s="241"/>
      <c r="AE1401" s="241"/>
      <c r="AF1401" s="241"/>
      <c r="AG1401" s="241"/>
      <c r="AH1401" s="241"/>
      <c r="AI1401" s="241"/>
      <c r="AJ1401" s="241"/>
      <c r="AK1401" s="241"/>
      <c r="AL1401" s="241"/>
      <c r="AM1401" s="241"/>
      <c r="AN1401" s="241"/>
      <c r="AO1401" s="241"/>
      <c r="AP1401" s="241"/>
      <c r="AQ1401" s="241"/>
      <c r="AR1401" s="241"/>
      <c r="AS1401" s="241"/>
      <c r="AT1401" s="241"/>
      <c r="AU1401" s="241"/>
      <c r="AV1401" s="241"/>
      <c r="AW1401" s="241"/>
      <c r="AX1401" s="241"/>
      <c r="AY1401" s="241"/>
      <c r="AZ1401" s="241"/>
      <c r="BA1401" s="241"/>
      <c r="BB1401" s="241"/>
      <c r="BC1401" s="241"/>
      <c r="BD1401" s="241"/>
      <c r="BE1401" s="255"/>
      <c r="BF1401" s="241"/>
      <c r="BG1401" s="241"/>
      <c r="BH1401" s="295"/>
      <c r="BI1401" s="295"/>
      <c r="BJ1401" s="295"/>
      <c r="BK1401" s="295"/>
      <c r="BL1401" s="295"/>
      <c r="BM1401" s="241"/>
      <c r="BN1401" s="295"/>
      <c r="BO1401" s="295"/>
      <c r="BP1401" s="295"/>
      <c r="BQ1401" s="241"/>
      <c r="BR1401" s="241"/>
    </row>
    <row r="1402" spans="2:70" ht="7.5" customHeight="1">
      <c r="B1402" s="254"/>
      <c r="C1402" s="241"/>
      <c r="D1402" s="241"/>
      <c r="E1402" s="241"/>
      <c r="F1402" s="241"/>
      <c r="G1402" s="241"/>
      <c r="H1402" s="241"/>
      <c r="I1402" s="241"/>
      <c r="J1402" s="241"/>
      <c r="K1402" s="241"/>
      <c r="L1402" s="241"/>
      <c r="M1402" s="241"/>
      <c r="N1402" s="241"/>
      <c r="O1402" s="241"/>
      <c r="P1402" s="241"/>
      <c r="Q1402" s="241"/>
      <c r="R1402" s="241"/>
      <c r="S1402" s="241"/>
      <c r="T1402" s="241"/>
      <c r="U1402" s="241"/>
      <c r="V1402" s="241"/>
      <c r="W1402" s="241"/>
      <c r="X1402" s="241"/>
      <c r="Y1402" s="241"/>
      <c r="Z1402" s="241"/>
      <c r="AA1402" s="241"/>
      <c r="AB1402" s="241"/>
      <c r="AC1402" s="241"/>
      <c r="AD1402" s="241"/>
      <c r="AE1402" s="241"/>
      <c r="AF1402" s="241"/>
      <c r="AG1402" s="241"/>
      <c r="AH1402" s="241"/>
      <c r="AI1402" s="241"/>
      <c r="AJ1402" s="241"/>
      <c r="AK1402" s="241"/>
      <c r="AL1402" s="241"/>
      <c r="AM1402" s="241"/>
      <c r="AN1402" s="241"/>
      <c r="AO1402" s="241"/>
      <c r="AP1402" s="241"/>
      <c r="AQ1402" s="241"/>
      <c r="AR1402" s="241"/>
      <c r="AS1402" s="241"/>
      <c r="AT1402" s="241"/>
      <c r="AU1402" s="241"/>
      <c r="AV1402" s="241"/>
      <c r="AW1402" s="241"/>
      <c r="AX1402" s="241"/>
      <c r="AY1402" s="241"/>
      <c r="AZ1402" s="241"/>
      <c r="BA1402" s="241"/>
      <c r="BB1402" s="241"/>
      <c r="BC1402" s="241"/>
      <c r="BD1402" s="241"/>
      <c r="BE1402" s="241"/>
      <c r="BF1402" s="241"/>
      <c r="BG1402" s="241"/>
      <c r="BH1402" s="241"/>
      <c r="BI1402" s="241"/>
      <c r="BJ1402" s="241"/>
      <c r="BK1402" s="241"/>
      <c r="BL1402" s="241"/>
      <c r="BM1402" s="241"/>
      <c r="BN1402" s="241"/>
      <c r="BO1402" s="241"/>
      <c r="BP1402" s="241"/>
      <c r="BQ1402" s="241"/>
      <c r="BR1402" s="241"/>
    </row>
    <row r="1403" spans="2:70" ht="9.75" customHeight="1">
      <c r="B1403" s="254"/>
      <c r="C1403" s="294"/>
      <c r="D1403" s="294"/>
      <c r="E1403" s="294"/>
      <c r="F1403" s="294"/>
      <c r="G1403" s="294"/>
      <c r="H1403" s="295"/>
      <c r="I1403" s="295"/>
      <c r="J1403" s="295"/>
      <c r="K1403" s="295"/>
      <c r="L1403" s="295"/>
      <c r="M1403" s="241"/>
      <c r="N1403" s="295"/>
      <c r="O1403" s="295"/>
      <c r="P1403" s="295"/>
      <c r="Q1403" s="295"/>
      <c r="R1403" s="295"/>
      <c r="S1403" s="295"/>
      <c r="T1403" s="295"/>
      <c r="U1403" s="295"/>
      <c r="V1403" s="295"/>
      <c r="W1403" s="295"/>
      <c r="X1403" s="241"/>
      <c r="Y1403" s="241"/>
      <c r="Z1403" s="295"/>
      <c r="AA1403" s="295"/>
      <c r="AB1403" s="295"/>
      <c r="AC1403" s="295"/>
      <c r="AD1403" s="295"/>
      <c r="AE1403" s="295"/>
      <c r="AF1403" s="241"/>
      <c r="AG1403" s="241"/>
      <c r="AH1403" s="294"/>
      <c r="AI1403" s="294"/>
      <c r="AJ1403" s="294"/>
      <c r="AK1403" s="294"/>
      <c r="AL1403" s="294"/>
      <c r="AM1403" s="294"/>
      <c r="AN1403" s="241"/>
      <c r="AO1403" s="295"/>
      <c r="AP1403" s="295"/>
      <c r="AQ1403" s="295"/>
      <c r="AR1403" s="295"/>
      <c r="AS1403" s="295"/>
      <c r="AT1403" s="295"/>
      <c r="AU1403" s="241"/>
      <c r="AV1403" s="241"/>
      <c r="AW1403" s="241"/>
      <c r="AX1403" s="241"/>
      <c r="AY1403" s="241"/>
      <c r="AZ1403" s="301"/>
      <c r="BA1403" s="241"/>
      <c r="BB1403" s="301"/>
      <c r="BC1403" s="241"/>
      <c r="BD1403" s="241"/>
      <c r="BE1403" s="294"/>
      <c r="BF1403" s="294"/>
      <c r="BG1403" s="294"/>
      <c r="BH1403" s="295"/>
      <c r="BI1403" s="295"/>
      <c r="BJ1403" s="295"/>
      <c r="BK1403" s="295"/>
      <c r="BL1403" s="295"/>
      <c r="BM1403" s="241"/>
      <c r="BN1403" s="295"/>
      <c r="BO1403" s="295"/>
      <c r="BP1403" s="295"/>
      <c r="BQ1403" s="241"/>
      <c r="BR1403" s="241"/>
    </row>
    <row r="1404" spans="2:70" ht="0.75" customHeight="1">
      <c r="B1404" s="254"/>
      <c r="C1404" s="294"/>
      <c r="D1404" s="294"/>
      <c r="E1404" s="294"/>
      <c r="F1404" s="294"/>
      <c r="G1404" s="294"/>
      <c r="H1404" s="295"/>
      <c r="I1404" s="295"/>
      <c r="J1404" s="295"/>
      <c r="K1404" s="295"/>
      <c r="L1404" s="295"/>
      <c r="M1404" s="241"/>
      <c r="N1404" s="295"/>
      <c r="O1404" s="295"/>
      <c r="P1404" s="295"/>
      <c r="Q1404" s="295"/>
      <c r="R1404" s="295"/>
      <c r="S1404" s="295"/>
      <c r="T1404" s="295"/>
      <c r="U1404" s="295"/>
      <c r="V1404" s="295"/>
      <c r="W1404" s="295"/>
      <c r="X1404" s="241"/>
      <c r="Y1404" s="241"/>
      <c r="Z1404" s="295"/>
      <c r="AA1404" s="295"/>
      <c r="AB1404" s="295"/>
      <c r="AC1404" s="295"/>
      <c r="AD1404" s="295"/>
      <c r="AE1404" s="295"/>
      <c r="AF1404" s="241"/>
      <c r="AG1404" s="241"/>
      <c r="AH1404" s="294"/>
      <c r="AI1404" s="294"/>
      <c r="AJ1404" s="294"/>
      <c r="AK1404" s="294"/>
      <c r="AL1404" s="294"/>
      <c r="AM1404" s="294"/>
      <c r="AN1404" s="241"/>
      <c r="AO1404" s="295"/>
      <c r="AP1404" s="295"/>
      <c r="AQ1404" s="295"/>
      <c r="AR1404" s="295"/>
      <c r="AS1404" s="295"/>
      <c r="AT1404" s="295"/>
      <c r="AU1404" s="241"/>
      <c r="AV1404" s="241"/>
      <c r="AW1404" s="241"/>
      <c r="AX1404" s="241"/>
      <c r="AY1404" s="241"/>
      <c r="AZ1404" s="301"/>
      <c r="BA1404" s="241"/>
      <c r="BB1404" s="301"/>
      <c r="BC1404" s="241"/>
      <c r="BD1404" s="241"/>
      <c r="BE1404" s="294"/>
      <c r="BF1404" s="294"/>
      <c r="BG1404" s="294"/>
      <c r="BH1404" s="295"/>
      <c r="BI1404" s="295"/>
      <c r="BJ1404" s="295"/>
      <c r="BK1404" s="295"/>
      <c r="BL1404" s="295"/>
      <c r="BM1404" s="241"/>
      <c r="BN1404" s="295"/>
      <c r="BO1404" s="295"/>
      <c r="BP1404" s="295"/>
      <c r="BQ1404" s="241"/>
      <c r="BR1404" s="241"/>
    </row>
    <row r="1405" spans="2:70" ht="10.5" customHeight="1">
      <c r="B1405" s="254"/>
      <c r="C1405" s="294"/>
      <c r="D1405" s="294"/>
      <c r="E1405" s="294"/>
      <c r="F1405" s="294"/>
      <c r="G1405" s="294"/>
      <c r="H1405" s="295"/>
      <c r="I1405" s="295"/>
      <c r="J1405" s="295"/>
      <c r="K1405" s="295"/>
      <c r="L1405" s="295"/>
      <c r="M1405" s="241"/>
      <c r="N1405" s="295"/>
      <c r="O1405" s="295"/>
      <c r="P1405" s="295"/>
      <c r="Q1405" s="295"/>
      <c r="R1405" s="295"/>
      <c r="S1405" s="295"/>
      <c r="T1405" s="295"/>
      <c r="U1405" s="295"/>
      <c r="V1405" s="295"/>
      <c r="W1405" s="295"/>
      <c r="X1405" s="241"/>
      <c r="Y1405" s="241"/>
      <c r="Z1405" s="295"/>
      <c r="AA1405" s="295"/>
      <c r="AB1405" s="295"/>
      <c r="AC1405" s="295"/>
      <c r="AD1405" s="295"/>
      <c r="AE1405" s="295"/>
      <c r="AF1405" s="241"/>
      <c r="AG1405" s="241"/>
      <c r="AH1405" s="294"/>
      <c r="AI1405" s="294"/>
      <c r="AJ1405" s="294"/>
      <c r="AK1405" s="294"/>
      <c r="AL1405" s="294"/>
      <c r="AM1405" s="294"/>
      <c r="AN1405" s="294"/>
      <c r="AO1405" s="295"/>
      <c r="AP1405" s="295"/>
      <c r="AQ1405" s="295"/>
      <c r="AR1405" s="295"/>
      <c r="AS1405" s="295"/>
      <c r="AT1405" s="295"/>
      <c r="AU1405" s="241"/>
      <c r="AV1405" s="295"/>
      <c r="AW1405" s="295"/>
      <c r="AX1405" s="295"/>
      <c r="AY1405" s="295"/>
      <c r="AZ1405" s="295"/>
      <c r="BA1405" s="241"/>
      <c r="BB1405" s="257"/>
      <c r="BC1405" s="241"/>
      <c r="BD1405" s="241"/>
      <c r="BE1405" s="294"/>
      <c r="BF1405" s="294"/>
      <c r="BG1405" s="294"/>
      <c r="BH1405" s="295"/>
      <c r="BI1405" s="295"/>
      <c r="BJ1405" s="295"/>
      <c r="BK1405" s="295"/>
      <c r="BL1405" s="295"/>
      <c r="BM1405" s="241"/>
      <c r="BN1405" s="295"/>
      <c r="BO1405" s="295"/>
      <c r="BP1405" s="295"/>
      <c r="BQ1405" s="241"/>
      <c r="BR1405" s="241"/>
    </row>
    <row r="1406" spans="2:70" ht="9" customHeight="1">
      <c r="B1406" s="254"/>
      <c r="C1406" s="241"/>
      <c r="D1406" s="241"/>
      <c r="E1406" s="241"/>
      <c r="F1406" s="241"/>
      <c r="G1406" s="241"/>
      <c r="H1406" s="241"/>
      <c r="I1406" s="241"/>
      <c r="J1406" s="241"/>
      <c r="K1406" s="241"/>
      <c r="L1406" s="241"/>
      <c r="M1406" s="241"/>
      <c r="N1406" s="241"/>
      <c r="O1406" s="241"/>
      <c r="P1406" s="241"/>
      <c r="Q1406" s="241"/>
      <c r="R1406" s="241"/>
      <c r="S1406" s="241"/>
      <c r="T1406" s="241"/>
      <c r="U1406" s="241"/>
      <c r="V1406" s="241"/>
      <c r="W1406" s="241"/>
      <c r="X1406" s="241"/>
      <c r="Y1406" s="241"/>
      <c r="Z1406" s="241"/>
      <c r="AA1406" s="241"/>
      <c r="AB1406" s="241"/>
      <c r="AC1406" s="241"/>
      <c r="AD1406" s="241"/>
      <c r="AE1406" s="241"/>
      <c r="AF1406" s="241"/>
      <c r="AG1406" s="241"/>
      <c r="AH1406" s="241"/>
      <c r="AI1406" s="241"/>
      <c r="AJ1406" s="241"/>
      <c r="AK1406" s="241"/>
      <c r="AL1406" s="241"/>
      <c r="AM1406" s="241"/>
      <c r="AN1406" s="241"/>
      <c r="AO1406" s="241"/>
      <c r="AP1406" s="241"/>
      <c r="AQ1406" s="241"/>
      <c r="AR1406" s="241"/>
      <c r="AS1406" s="241"/>
      <c r="AT1406" s="241"/>
      <c r="AU1406" s="241"/>
      <c r="AV1406" s="241"/>
      <c r="AW1406" s="241"/>
      <c r="AX1406" s="241"/>
      <c r="AY1406" s="241"/>
      <c r="AZ1406" s="241"/>
      <c r="BA1406" s="241"/>
      <c r="BB1406" s="241"/>
      <c r="BC1406" s="241"/>
      <c r="BD1406" s="241"/>
      <c r="BE1406" s="241"/>
      <c r="BF1406" s="241"/>
      <c r="BG1406" s="241"/>
      <c r="BH1406" s="241"/>
      <c r="BI1406" s="241"/>
      <c r="BJ1406" s="241"/>
      <c r="BK1406" s="241"/>
      <c r="BL1406" s="241"/>
      <c r="BM1406" s="241"/>
      <c r="BN1406" s="241"/>
      <c r="BO1406" s="241"/>
      <c r="BP1406" s="241"/>
      <c r="BQ1406" s="241"/>
      <c r="BR1406" s="241"/>
    </row>
    <row r="1407" spans="2:70" ht="11.25" customHeight="1">
      <c r="B1407" s="254"/>
      <c r="C1407" s="294"/>
      <c r="D1407" s="294"/>
      <c r="E1407" s="294"/>
      <c r="F1407" s="294"/>
      <c r="G1407" s="294"/>
      <c r="H1407" s="294"/>
      <c r="I1407" s="295"/>
      <c r="J1407" s="295"/>
      <c r="K1407" s="295"/>
      <c r="L1407" s="295"/>
      <c r="M1407" s="295"/>
      <c r="N1407" s="241"/>
      <c r="O1407" s="241"/>
      <c r="P1407" s="295"/>
      <c r="Q1407" s="295"/>
      <c r="R1407" s="295"/>
      <c r="S1407" s="295"/>
      <c r="T1407" s="241"/>
      <c r="U1407" s="295"/>
      <c r="V1407" s="295"/>
      <c r="W1407" s="295"/>
      <c r="X1407" s="241"/>
      <c r="Y1407" s="241"/>
      <c r="Z1407" s="295"/>
      <c r="AA1407" s="295"/>
      <c r="AB1407" s="295"/>
      <c r="AC1407" s="295"/>
      <c r="AD1407" s="295"/>
      <c r="AE1407" s="295"/>
      <c r="AF1407" s="241"/>
      <c r="AG1407" s="241"/>
      <c r="AH1407" s="294"/>
      <c r="AI1407" s="294"/>
      <c r="AJ1407" s="294"/>
      <c r="AK1407" s="294"/>
      <c r="AL1407" s="294"/>
      <c r="AM1407" s="294"/>
      <c r="AN1407" s="294"/>
      <c r="AO1407" s="295"/>
      <c r="AP1407" s="295"/>
      <c r="AQ1407" s="295"/>
      <c r="AR1407" s="295"/>
      <c r="AS1407" s="295"/>
      <c r="AT1407" s="295"/>
      <c r="AU1407" s="241"/>
      <c r="AV1407" s="295"/>
      <c r="AW1407" s="295"/>
      <c r="AX1407" s="295"/>
      <c r="AY1407" s="295"/>
      <c r="AZ1407" s="295"/>
      <c r="BA1407" s="241"/>
      <c r="BB1407" s="256"/>
      <c r="BC1407" s="241"/>
      <c r="BD1407" s="241"/>
      <c r="BE1407" s="241"/>
      <c r="BF1407" s="241"/>
      <c r="BG1407" s="241"/>
      <c r="BH1407" s="241"/>
      <c r="BI1407" s="241"/>
      <c r="BJ1407" s="241"/>
      <c r="BK1407" s="241"/>
      <c r="BL1407" s="241"/>
      <c r="BM1407" s="241"/>
      <c r="BN1407" s="241"/>
      <c r="BO1407" s="241"/>
      <c r="BP1407" s="241"/>
      <c r="BQ1407" s="241"/>
      <c r="BR1407" s="241"/>
    </row>
    <row r="1408" spans="2:70" ht="9.75" customHeight="1">
      <c r="B1408" s="254"/>
      <c r="C1408" s="294"/>
      <c r="D1408" s="294"/>
      <c r="E1408" s="294"/>
      <c r="F1408" s="294"/>
      <c r="G1408" s="294"/>
      <c r="H1408" s="294"/>
      <c r="I1408" s="294"/>
      <c r="J1408" s="294"/>
      <c r="K1408" s="294"/>
      <c r="L1408" s="241"/>
      <c r="M1408" s="241"/>
      <c r="N1408" s="241"/>
      <c r="O1408" s="241"/>
      <c r="P1408" s="295"/>
      <c r="Q1408" s="295"/>
      <c r="R1408" s="295"/>
      <c r="S1408" s="295"/>
      <c r="T1408" s="241"/>
      <c r="U1408" s="295"/>
      <c r="V1408" s="295"/>
      <c r="W1408" s="295"/>
      <c r="X1408" s="241"/>
      <c r="Y1408" s="241"/>
      <c r="Z1408" s="241"/>
      <c r="AA1408" s="241"/>
      <c r="AB1408" s="241"/>
      <c r="AC1408" s="241"/>
      <c r="AD1408" s="241"/>
      <c r="AE1408" s="241"/>
      <c r="AF1408" s="241"/>
      <c r="AG1408" s="241"/>
      <c r="AH1408" s="294"/>
      <c r="AI1408" s="294"/>
      <c r="AJ1408" s="294"/>
      <c r="AK1408" s="294"/>
      <c r="AL1408" s="294"/>
      <c r="AM1408" s="294"/>
      <c r="AN1408" s="241"/>
      <c r="AO1408" s="295"/>
      <c r="AP1408" s="295"/>
      <c r="AQ1408" s="295"/>
      <c r="AR1408" s="295"/>
      <c r="AS1408" s="295"/>
      <c r="AT1408" s="295"/>
      <c r="AU1408" s="241"/>
      <c r="AV1408" s="295"/>
      <c r="AW1408" s="295"/>
      <c r="AX1408" s="295"/>
      <c r="AY1408" s="295"/>
      <c r="AZ1408" s="295"/>
      <c r="BA1408" s="241"/>
      <c r="BB1408" s="300"/>
      <c r="BC1408" s="241"/>
      <c r="BD1408" s="241"/>
      <c r="BE1408" s="241"/>
      <c r="BF1408" s="241"/>
      <c r="BG1408" s="241"/>
      <c r="BH1408" s="241"/>
      <c r="BI1408" s="241"/>
      <c r="BJ1408" s="241"/>
      <c r="BK1408" s="241"/>
      <c r="BL1408" s="241"/>
      <c r="BM1408" s="241"/>
      <c r="BN1408" s="241"/>
      <c r="BO1408" s="241"/>
      <c r="BP1408" s="241"/>
      <c r="BQ1408" s="241"/>
      <c r="BR1408" s="241"/>
    </row>
    <row r="1409" spans="2:70" ht="0.75" customHeight="1">
      <c r="B1409" s="254"/>
      <c r="C1409" s="294"/>
      <c r="D1409" s="294"/>
      <c r="E1409" s="294"/>
      <c r="F1409" s="294"/>
      <c r="G1409" s="294"/>
      <c r="H1409" s="294"/>
      <c r="I1409" s="294"/>
      <c r="J1409" s="294"/>
      <c r="K1409" s="294"/>
      <c r="L1409" s="241"/>
      <c r="M1409" s="241"/>
      <c r="N1409" s="241"/>
      <c r="O1409" s="241"/>
      <c r="P1409" s="295"/>
      <c r="Q1409" s="295"/>
      <c r="R1409" s="295"/>
      <c r="S1409" s="295"/>
      <c r="T1409" s="241"/>
      <c r="U1409" s="295"/>
      <c r="V1409" s="295"/>
      <c r="W1409" s="295"/>
      <c r="X1409" s="241"/>
      <c r="Y1409" s="241"/>
      <c r="Z1409" s="241"/>
      <c r="AA1409" s="241"/>
      <c r="AB1409" s="241"/>
      <c r="AC1409" s="241"/>
      <c r="AD1409" s="241"/>
      <c r="AE1409" s="241"/>
      <c r="AF1409" s="241"/>
      <c r="AG1409" s="241"/>
      <c r="AH1409" s="294"/>
      <c r="AI1409" s="294"/>
      <c r="AJ1409" s="294"/>
      <c r="AK1409" s="294"/>
      <c r="AL1409" s="294"/>
      <c r="AM1409" s="294"/>
      <c r="AN1409" s="241"/>
      <c r="AO1409" s="295"/>
      <c r="AP1409" s="295"/>
      <c r="AQ1409" s="295"/>
      <c r="AR1409" s="295"/>
      <c r="AS1409" s="295"/>
      <c r="AT1409" s="295"/>
      <c r="AU1409" s="241"/>
      <c r="AV1409" s="295"/>
      <c r="AW1409" s="295"/>
      <c r="AX1409" s="295"/>
      <c r="AY1409" s="295"/>
      <c r="AZ1409" s="295"/>
      <c r="BA1409" s="241"/>
      <c r="BB1409" s="300"/>
      <c r="BC1409" s="241"/>
      <c r="BD1409" s="241"/>
      <c r="BE1409" s="241"/>
      <c r="BF1409" s="241"/>
      <c r="BG1409" s="241"/>
      <c r="BH1409" s="241"/>
      <c r="BI1409" s="241"/>
      <c r="BJ1409" s="241"/>
      <c r="BK1409" s="241"/>
      <c r="BL1409" s="241"/>
      <c r="BM1409" s="241"/>
      <c r="BN1409" s="241"/>
      <c r="BO1409" s="241"/>
      <c r="BP1409" s="241"/>
      <c r="BQ1409" s="241"/>
      <c r="BR1409" s="241"/>
    </row>
    <row r="1410" spans="2:70">
      <c r="B1410" s="254"/>
      <c r="C1410" s="294"/>
      <c r="D1410" s="294"/>
      <c r="E1410" s="294"/>
      <c r="F1410" s="294"/>
      <c r="G1410" s="294"/>
      <c r="H1410" s="295"/>
      <c r="I1410" s="295"/>
      <c r="J1410" s="295"/>
      <c r="K1410" s="295"/>
      <c r="L1410" s="295"/>
      <c r="M1410" s="241"/>
      <c r="N1410" s="241"/>
      <c r="O1410" s="241"/>
      <c r="P1410" s="295"/>
      <c r="Q1410" s="295"/>
      <c r="R1410" s="295"/>
      <c r="S1410" s="295"/>
      <c r="T1410" s="241"/>
      <c r="U1410" s="295"/>
      <c r="V1410" s="295"/>
      <c r="W1410" s="295"/>
      <c r="X1410" s="241"/>
      <c r="Y1410" s="241"/>
      <c r="Z1410" s="295"/>
      <c r="AA1410" s="295"/>
      <c r="AB1410" s="295"/>
      <c r="AC1410" s="295"/>
      <c r="AD1410" s="295"/>
      <c r="AE1410" s="295"/>
      <c r="AF1410" s="241"/>
      <c r="AG1410" s="241"/>
      <c r="AH1410" s="294"/>
      <c r="AI1410" s="294"/>
      <c r="AJ1410" s="294"/>
      <c r="AK1410" s="294"/>
      <c r="AL1410" s="294"/>
      <c r="AM1410" s="294"/>
      <c r="AN1410" s="241"/>
      <c r="AO1410" s="241"/>
      <c r="AP1410" s="241"/>
      <c r="AQ1410" s="241"/>
      <c r="AR1410" s="241"/>
      <c r="AS1410" s="241"/>
      <c r="AT1410" s="241"/>
      <c r="AU1410" s="241"/>
      <c r="AV1410" s="295"/>
      <c r="AW1410" s="295"/>
      <c r="AX1410" s="295"/>
      <c r="AY1410" s="295"/>
      <c r="AZ1410" s="295"/>
      <c r="BA1410" s="241"/>
      <c r="BB1410" s="257"/>
      <c r="BC1410" s="241"/>
      <c r="BD1410" s="241"/>
      <c r="BE1410" s="296"/>
      <c r="BF1410" s="296"/>
      <c r="BG1410" s="296"/>
      <c r="BH1410" s="296"/>
      <c r="BI1410" s="296"/>
      <c r="BJ1410" s="296"/>
      <c r="BK1410" s="296"/>
      <c r="BL1410" s="296"/>
      <c r="BM1410" s="296"/>
      <c r="BN1410" s="296"/>
      <c r="BO1410" s="296"/>
      <c r="BP1410" s="296"/>
      <c r="BQ1410" s="241"/>
      <c r="BR1410" s="241"/>
    </row>
    <row r="1411" spans="2:70" ht="6.75" customHeight="1">
      <c r="B1411" s="254"/>
      <c r="C1411" s="241"/>
      <c r="D1411" s="241"/>
      <c r="E1411" s="241"/>
      <c r="F1411" s="241"/>
      <c r="G1411" s="241"/>
      <c r="H1411" s="241"/>
      <c r="I1411" s="241"/>
      <c r="J1411" s="241"/>
      <c r="K1411" s="241"/>
      <c r="L1411" s="241"/>
      <c r="M1411" s="241"/>
      <c r="N1411" s="241"/>
      <c r="O1411" s="241"/>
      <c r="P1411" s="241"/>
      <c r="Q1411" s="241"/>
      <c r="R1411" s="241"/>
      <c r="S1411" s="241"/>
      <c r="T1411" s="241"/>
      <c r="U1411" s="241"/>
      <c r="V1411" s="241"/>
      <c r="W1411" s="241"/>
      <c r="X1411" s="241"/>
      <c r="Y1411" s="241"/>
      <c r="Z1411" s="241"/>
      <c r="AA1411" s="241"/>
      <c r="AB1411" s="241"/>
      <c r="AC1411" s="241"/>
      <c r="AD1411" s="241"/>
      <c r="AE1411" s="241"/>
      <c r="AF1411" s="241"/>
      <c r="AG1411" s="241"/>
      <c r="AH1411" s="241"/>
      <c r="AI1411" s="241"/>
      <c r="AJ1411" s="241"/>
      <c r="AK1411" s="241"/>
      <c r="AL1411" s="241"/>
      <c r="AM1411" s="241"/>
      <c r="AN1411" s="241"/>
      <c r="AO1411" s="241"/>
      <c r="AP1411" s="241"/>
      <c r="AQ1411" s="241"/>
      <c r="AR1411" s="241"/>
      <c r="AS1411" s="241"/>
      <c r="AT1411" s="241"/>
      <c r="AU1411" s="241"/>
      <c r="AV1411" s="241"/>
      <c r="AW1411" s="241"/>
      <c r="AX1411" s="241"/>
      <c r="AY1411" s="241"/>
      <c r="AZ1411" s="241"/>
      <c r="BA1411" s="241"/>
      <c r="BB1411" s="241"/>
      <c r="BC1411" s="241"/>
      <c r="BD1411" s="241"/>
      <c r="BE1411" s="241"/>
      <c r="BF1411" s="241"/>
      <c r="BG1411" s="241"/>
      <c r="BH1411" s="241"/>
      <c r="BI1411" s="241"/>
      <c r="BJ1411" s="241"/>
      <c r="BK1411" s="241"/>
      <c r="BL1411" s="241"/>
      <c r="BM1411" s="241"/>
      <c r="BN1411" s="241"/>
      <c r="BO1411" s="241"/>
      <c r="BP1411" s="241"/>
      <c r="BQ1411" s="241"/>
      <c r="BR1411" s="241"/>
    </row>
    <row r="1412" spans="2:70" ht="2.25" customHeight="1">
      <c r="B1412" s="254"/>
      <c r="C1412" s="294"/>
      <c r="D1412" s="294"/>
      <c r="E1412" s="294"/>
      <c r="F1412" s="294"/>
      <c r="G1412" s="294"/>
      <c r="H1412" s="241"/>
      <c r="I1412" s="241"/>
      <c r="J1412" s="241"/>
      <c r="K1412" s="241"/>
      <c r="L1412" s="241"/>
      <c r="M1412" s="241"/>
      <c r="N1412" s="295"/>
      <c r="O1412" s="295"/>
      <c r="P1412" s="295"/>
      <c r="Q1412" s="295"/>
      <c r="R1412" s="295"/>
      <c r="S1412" s="295"/>
      <c r="T1412" s="295"/>
      <c r="U1412" s="295"/>
      <c r="V1412" s="295"/>
      <c r="W1412" s="295"/>
      <c r="X1412" s="241"/>
      <c r="Y1412" s="241"/>
      <c r="Z1412" s="241"/>
      <c r="AA1412" s="241"/>
      <c r="AB1412" s="241"/>
      <c r="AC1412" s="241"/>
      <c r="AD1412" s="241"/>
      <c r="AE1412" s="241"/>
      <c r="AF1412" s="241"/>
      <c r="AG1412" s="241"/>
      <c r="AH1412" s="294"/>
      <c r="AI1412" s="294"/>
      <c r="AJ1412" s="294"/>
      <c r="AK1412" s="294"/>
      <c r="AL1412" s="294"/>
      <c r="AM1412" s="294"/>
      <c r="AN1412" s="294"/>
      <c r="AO1412" s="294"/>
      <c r="AP1412" s="294"/>
      <c r="AQ1412" s="294"/>
      <c r="AR1412" s="294"/>
      <c r="AS1412" s="241"/>
      <c r="AT1412" s="241"/>
      <c r="AU1412" s="241"/>
      <c r="AV1412" s="295"/>
      <c r="AW1412" s="295"/>
      <c r="AX1412" s="295"/>
      <c r="AY1412" s="295"/>
      <c r="AZ1412" s="295"/>
      <c r="BA1412" s="241"/>
      <c r="BB1412" s="300"/>
      <c r="BC1412" s="241"/>
      <c r="BD1412" s="241"/>
      <c r="BE1412" s="241"/>
      <c r="BF1412" s="241"/>
      <c r="BG1412" s="241"/>
      <c r="BH1412" s="241"/>
      <c r="BI1412" s="241"/>
      <c r="BJ1412" s="241"/>
      <c r="BK1412" s="241"/>
      <c r="BL1412" s="241"/>
      <c r="BM1412" s="241"/>
      <c r="BN1412" s="241"/>
      <c r="BO1412" s="241"/>
      <c r="BP1412" s="241"/>
      <c r="BQ1412" s="241"/>
      <c r="BR1412" s="241"/>
    </row>
    <row r="1413" spans="2:70" ht="7.5" customHeight="1">
      <c r="B1413" s="254"/>
      <c r="C1413" s="294"/>
      <c r="D1413" s="294"/>
      <c r="E1413" s="294"/>
      <c r="F1413" s="294"/>
      <c r="G1413" s="294"/>
      <c r="H1413" s="241"/>
      <c r="I1413" s="241"/>
      <c r="J1413" s="241"/>
      <c r="K1413" s="241"/>
      <c r="L1413" s="241"/>
      <c r="M1413" s="241"/>
      <c r="N1413" s="295"/>
      <c r="O1413" s="295"/>
      <c r="P1413" s="295"/>
      <c r="Q1413" s="295"/>
      <c r="R1413" s="295"/>
      <c r="S1413" s="295"/>
      <c r="T1413" s="295"/>
      <c r="U1413" s="295"/>
      <c r="V1413" s="295"/>
      <c r="W1413" s="295"/>
      <c r="X1413" s="241"/>
      <c r="Y1413" s="241"/>
      <c r="Z1413" s="241"/>
      <c r="AA1413" s="241"/>
      <c r="AB1413" s="241"/>
      <c r="AC1413" s="241"/>
      <c r="AD1413" s="241"/>
      <c r="AE1413" s="241"/>
      <c r="AF1413" s="241"/>
      <c r="AG1413" s="241"/>
      <c r="AH1413" s="294"/>
      <c r="AI1413" s="294"/>
      <c r="AJ1413" s="294"/>
      <c r="AK1413" s="294"/>
      <c r="AL1413" s="294"/>
      <c r="AM1413" s="294"/>
      <c r="AN1413" s="294"/>
      <c r="AO1413" s="294"/>
      <c r="AP1413" s="294"/>
      <c r="AQ1413" s="294"/>
      <c r="AR1413" s="294"/>
      <c r="AS1413" s="241"/>
      <c r="AT1413" s="241"/>
      <c r="AU1413" s="241"/>
      <c r="AV1413" s="295"/>
      <c r="AW1413" s="295"/>
      <c r="AX1413" s="295"/>
      <c r="AY1413" s="295"/>
      <c r="AZ1413" s="295"/>
      <c r="BA1413" s="241"/>
      <c r="BB1413" s="300"/>
      <c r="BC1413" s="241"/>
      <c r="BD1413" s="241"/>
      <c r="BE1413" s="241"/>
      <c r="BF1413" s="241"/>
      <c r="BG1413" s="241"/>
      <c r="BH1413" s="241"/>
      <c r="BI1413" s="241"/>
      <c r="BJ1413" s="241"/>
      <c r="BK1413" s="241"/>
      <c r="BL1413" s="241"/>
      <c r="BM1413" s="241"/>
      <c r="BN1413" s="241"/>
      <c r="BO1413" s="241"/>
      <c r="BP1413" s="241"/>
      <c r="BQ1413" s="241"/>
      <c r="BR1413" s="241"/>
    </row>
    <row r="1414" spans="2:70" ht="0.75" customHeight="1">
      <c r="B1414" s="254"/>
      <c r="C1414" s="294"/>
      <c r="D1414" s="294"/>
      <c r="E1414" s="294"/>
      <c r="F1414" s="294"/>
      <c r="G1414" s="294"/>
      <c r="H1414" s="241"/>
      <c r="I1414" s="241"/>
      <c r="J1414" s="241"/>
      <c r="K1414" s="241"/>
      <c r="L1414" s="241"/>
      <c r="M1414" s="241"/>
      <c r="N1414" s="295"/>
      <c r="O1414" s="295"/>
      <c r="P1414" s="295"/>
      <c r="Q1414" s="295"/>
      <c r="R1414" s="295"/>
      <c r="S1414" s="295"/>
      <c r="T1414" s="295"/>
      <c r="U1414" s="295"/>
      <c r="V1414" s="295"/>
      <c r="W1414" s="295"/>
      <c r="X1414" s="241"/>
      <c r="Y1414" s="241"/>
      <c r="Z1414" s="241"/>
      <c r="AA1414" s="241"/>
      <c r="AB1414" s="241"/>
      <c r="AC1414" s="241"/>
      <c r="AD1414" s="241"/>
      <c r="AE1414" s="241"/>
      <c r="AF1414" s="241"/>
      <c r="AG1414" s="241"/>
      <c r="AH1414" s="294"/>
      <c r="AI1414" s="294"/>
      <c r="AJ1414" s="294"/>
      <c r="AK1414" s="294"/>
      <c r="AL1414" s="294"/>
      <c r="AM1414" s="294"/>
      <c r="AN1414" s="294"/>
      <c r="AO1414" s="294"/>
      <c r="AP1414" s="294"/>
      <c r="AQ1414" s="294"/>
      <c r="AR1414" s="294"/>
      <c r="AS1414" s="241"/>
      <c r="AT1414" s="241"/>
      <c r="AU1414" s="241"/>
      <c r="AV1414" s="295"/>
      <c r="AW1414" s="295"/>
      <c r="AX1414" s="295"/>
      <c r="AY1414" s="295"/>
      <c r="AZ1414" s="295"/>
      <c r="BA1414" s="241"/>
      <c r="BB1414" s="300"/>
      <c r="BC1414" s="241"/>
      <c r="BD1414" s="241"/>
      <c r="BE1414" s="241"/>
      <c r="BF1414" s="241"/>
      <c r="BG1414" s="241"/>
      <c r="BH1414" s="241"/>
      <c r="BI1414" s="241"/>
      <c r="BJ1414" s="241"/>
      <c r="BK1414" s="241"/>
      <c r="BL1414" s="241"/>
      <c r="BM1414" s="241"/>
      <c r="BN1414" s="241"/>
      <c r="BO1414" s="241"/>
      <c r="BP1414" s="241"/>
      <c r="BQ1414" s="241"/>
      <c r="BR1414" s="241"/>
    </row>
    <row r="1415" spans="2:70" ht="10.5" customHeight="1">
      <c r="B1415" s="254"/>
      <c r="C1415" s="294"/>
      <c r="D1415" s="294"/>
      <c r="E1415" s="294"/>
      <c r="F1415" s="294"/>
      <c r="G1415" s="294"/>
      <c r="H1415" s="241"/>
      <c r="I1415" s="241"/>
      <c r="J1415" s="241"/>
      <c r="K1415" s="241"/>
      <c r="L1415" s="241"/>
      <c r="M1415" s="241"/>
      <c r="N1415" s="241"/>
      <c r="O1415" s="241"/>
      <c r="P1415" s="295"/>
      <c r="Q1415" s="295"/>
      <c r="R1415" s="295"/>
      <c r="S1415" s="295"/>
      <c r="T1415" s="241"/>
      <c r="U1415" s="295"/>
      <c r="V1415" s="295"/>
      <c r="W1415" s="295"/>
      <c r="X1415" s="241"/>
      <c r="Y1415" s="241"/>
      <c r="Z1415" s="241"/>
      <c r="AA1415" s="241"/>
      <c r="AB1415" s="241"/>
      <c r="AC1415" s="241"/>
      <c r="AD1415" s="241"/>
      <c r="AE1415" s="241"/>
      <c r="AF1415" s="241"/>
      <c r="AG1415" s="241"/>
      <c r="AH1415" s="294"/>
      <c r="AI1415" s="294"/>
      <c r="AJ1415" s="294"/>
      <c r="AK1415" s="294"/>
      <c r="AL1415" s="294"/>
      <c r="AM1415" s="294"/>
      <c r="AN1415" s="294"/>
      <c r="AO1415" s="294"/>
      <c r="AP1415" s="294"/>
      <c r="AQ1415" s="294"/>
      <c r="AR1415" s="294"/>
      <c r="AS1415" s="241"/>
      <c r="AT1415" s="241"/>
      <c r="AU1415" s="241"/>
      <c r="AV1415" s="295"/>
      <c r="AW1415" s="295"/>
      <c r="AX1415" s="295"/>
      <c r="AY1415" s="295"/>
      <c r="AZ1415" s="295"/>
      <c r="BA1415" s="241"/>
      <c r="BB1415" s="257"/>
      <c r="BC1415" s="241"/>
      <c r="BD1415" s="241"/>
      <c r="BE1415" s="241"/>
      <c r="BF1415" s="241"/>
      <c r="BG1415" s="297"/>
      <c r="BH1415" s="297"/>
      <c r="BI1415" s="297"/>
      <c r="BJ1415" s="297"/>
      <c r="BK1415" s="241"/>
      <c r="BL1415" s="241"/>
      <c r="BM1415" s="241"/>
      <c r="BN1415" s="297"/>
      <c r="BO1415" s="297"/>
      <c r="BP1415" s="297"/>
      <c r="BQ1415" s="241"/>
      <c r="BR1415" s="241"/>
    </row>
    <row r="1416" spans="2:70" ht="7.5" customHeight="1">
      <c r="B1416" s="254"/>
      <c r="C1416" s="241"/>
      <c r="D1416" s="241"/>
      <c r="E1416" s="241"/>
      <c r="F1416" s="241"/>
      <c r="G1416" s="241"/>
      <c r="H1416" s="241"/>
      <c r="I1416" s="241"/>
      <c r="J1416" s="241"/>
      <c r="K1416" s="241"/>
      <c r="L1416" s="241"/>
      <c r="M1416" s="241"/>
      <c r="N1416" s="241"/>
      <c r="O1416" s="241"/>
      <c r="P1416" s="241"/>
      <c r="Q1416" s="241"/>
      <c r="R1416" s="241"/>
      <c r="S1416" s="241"/>
      <c r="T1416" s="241"/>
      <c r="U1416" s="241"/>
      <c r="V1416" s="241"/>
      <c r="W1416" s="241"/>
      <c r="X1416" s="241"/>
      <c r="Y1416" s="241"/>
      <c r="Z1416" s="241"/>
      <c r="AA1416" s="241"/>
      <c r="AB1416" s="241"/>
      <c r="AC1416" s="241"/>
      <c r="AD1416" s="241"/>
      <c r="AE1416" s="241"/>
      <c r="AF1416" s="241"/>
      <c r="AG1416" s="241"/>
      <c r="AH1416" s="241"/>
      <c r="AI1416" s="241"/>
      <c r="AJ1416" s="241"/>
      <c r="AK1416" s="241"/>
      <c r="AL1416" s="241"/>
      <c r="AM1416" s="241"/>
      <c r="AN1416" s="241"/>
      <c r="AO1416" s="241"/>
      <c r="AP1416" s="241"/>
      <c r="AQ1416" s="241"/>
      <c r="AR1416" s="241"/>
      <c r="AS1416" s="241"/>
      <c r="AT1416" s="241"/>
      <c r="AU1416" s="241"/>
      <c r="AV1416" s="241"/>
      <c r="AW1416" s="241"/>
      <c r="AX1416" s="241"/>
      <c r="AY1416" s="241"/>
      <c r="AZ1416" s="241"/>
      <c r="BA1416" s="241"/>
      <c r="BB1416" s="241"/>
      <c r="BC1416" s="241"/>
      <c r="BD1416" s="241"/>
      <c r="BE1416" s="241"/>
      <c r="BF1416" s="241"/>
      <c r="BG1416" s="241"/>
      <c r="BH1416" s="241"/>
      <c r="BI1416" s="241"/>
      <c r="BJ1416" s="241"/>
      <c r="BK1416" s="241"/>
      <c r="BL1416" s="241"/>
      <c r="BM1416" s="241"/>
      <c r="BN1416" s="241"/>
      <c r="BO1416" s="241"/>
      <c r="BP1416" s="241"/>
      <c r="BQ1416" s="241"/>
      <c r="BR1416" s="241"/>
    </row>
    <row r="1417" spans="2:70" ht="0.75" customHeight="1">
      <c r="B1417" s="254"/>
      <c r="C1417" s="294"/>
      <c r="D1417" s="294"/>
      <c r="E1417" s="294"/>
      <c r="F1417" s="294"/>
      <c r="G1417" s="294"/>
      <c r="H1417" s="241"/>
      <c r="I1417" s="241"/>
      <c r="J1417" s="241"/>
      <c r="K1417" s="241"/>
      <c r="L1417" s="241"/>
      <c r="M1417" s="241"/>
      <c r="N1417" s="295"/>
      <c r="O1417" s="295"/>
      <c r="P1417" s="295"/>
      <c r="Q1417" s="295"/>
      <c r="R1417" s="295"/>
      <c r="S1417" s="295"/>
      <c r="T1417" s="295"/>
      <c r="U1417" s="295"/>
      <c r="V1417" s="295"/>
      <c r="W1417" s="295"/>
      <c r="X1417" s="241"/>
      <c r="Y1417" s="241"/>
      <c r="Z1417" s="241"/>
      <c r="AA1417" s="241"/>
      <c r="AB1417" s="241"/>
      <c r="AC1417" s="241"/>
      <c r="AD1417" s="241"/>
      <c r="AE1417" s="241"/>
      <c r="AF1417" s="241"/>
      <c r="AG1417" s="241"/>
      <c r="AH1417" s="294"/>
      <c r="AI1417" s="294"/>
      <c r="AJ1417" s="294"/>
      <c r="AK1417" s="294"/>
      <c r="AL1417" s="294"/>
      <c r="AM1417" s="294"/>
      <c r="AN1417" s="294"/>
      <c r="AO1417" s="294"/>
      <c r="AP1417" s="294"/>
      <c r="AQ1417" s="294"/>
      <c r="AR1417" s="294"/>
      <c r="AS1417" s="241"/>
      <c r="AT1417" s="241"/>
      <c r="AU1417" s="241"/>
      <c r="AV1417" s="295"/>
      <c r="AW1417" s="295"/>
      <c r="AX1417" s="295"/>
      <c r="AY1417" s="295"/>
      <c r="AZ1417" s="295"/>
      <c r="BA1417" s="241"/>
      <c r="BB1417" s="300"/>
      <c r="BC1417" s="241"/>
      <c r="BD1417" s="241"/>
      <c r="BE1417" s="294"/>
      <c r="BF1417" s="294"/>
      <c r="BG1417" s="294"/>
      <c r="BH1417" s="293"/>
      <c r="BI1417" s="293"/>
      <c r="BJ1417" s="293"/>
      <c r="BK1417" s="293"/>
      <c r="BL1417" s="241"/>
      <c r="BM1417" s="241"/>
      <c r="BN1417" s="293"/>
      <c r="BO1417" s="293"/>
      <c r="BP1417" s="293"/>
      <c r="BQ1417" s="241"/>
      <c r="BR1417" s="241"/>
    </row>
    <row r="1418" spans="2:70" ht="8.25" customHeight="1">
      <c r="B1418" s="254"/>
      <c r="C1418" s="294"/>
      <c r="D1418" s="294"/>
      <c r="E1418" s="294"/>
      <c r="F1418" s="294"/>
      <c r="G1418" s="294"/>
      <c r="H1418" s="241"/>
      <c r="I1418" s="241"/>
      <c r="J1418" s="241"/>
      <c r="K1418" s="241"/>
      <c r="L1418" s="241"/>
      <c r="M1418" s="241"/>
      <c r="N1418" s="295"/>
      <c r="O1418" s="295"/>
      <c r="P1418" s="295"/>
      <c r="Q1418" s="295"/>
      <c r="R1418" s="295"/>
      <c r="S1418" s="295"/>
      <c r="T1418" s="295"/>
      <c r="U1418" s="295"/>
      <c r="V1418" s="295"/>
      <c r="W1418" s="295"/>
      <c r="X1418" s="241"/>
      <c r="Y1418" s="241"/>
      <c r="Z1418" s="241"/>
      <c r="AA1418" s="241"/>
      <c r="AB1418" s="241"/>
      <c r="AC1418" s="241"/>
      <c r="AD1418" s="241"/>
      <c r="AE1418" s="241"/>
      <c r="AF1418" s="241"/>
      <c r="AG1418" s="241"/>
      <c r="AH1418" s="294"/>
      <c r="AI1418" s="294"/>
      <c r="AJ1418" s="294"/>
      <c r="AK1418" s="294"/>
      <c r="AL1418" s="294"/>
      <c r="AM1418" s="294"/>
      <c r="AN1418" s="294"/>
      <c r="AO1418" s="294"/>
      <c r="AP1418" s="294"/>
      <c r="AQ1418" s="294"/>
      <c r="AR1418" s="294"/>
      <c r="AS1418" s="241"/>
      <c r="AT1418" s="241"/>
      <c r="AU1418" s="241"/>
      <c r="AV1418" s="295"/>
      <c r="AW1418" s="295"/>
      <c r="AX1418" s="295"/>
      <c r="AY1418" s="295"/>
      <c r="AZ1418" s="295"/>
      <c r="BA1418" s="241"/>
      <c r="BB1418" s="300"/>
      <c r="BC1418" s="241"/>
      <c r="BD1418" s="241"/>
      <c r="BE1418" s="294"/>
      <c r="BF1418" s="294"/>
      <c r="BG1418" s="294"/>
      <c r="BH1418" s="293"/>
      <c r="BI1418" s="293"/>
      <c r="BJ1418" s="293"/>
      <c r="BK1418" s="293"/>
      <c r="BL1418" s="241"/>
      <c r="BM1418" s="241"/>
      <c r="BN1418" s="293"/>
      <c r="BO1418" s="293"/>
      <c r="BP1418" s="293"/>
      <c r="BQ1418" s="241"/>
      <c r="BR1418" s="241"/>
    </row>
    <row r="1419" spans="2:70" ht="0.75" customHeight="1">
      <c r="B1419" s="254"/>
      <c r="C1419" s="294"/>
      <c r="D1419" s="294"/>
      <c r="E1419" s="294"/>
      <c r="F1419" s="294"/>
      <c r="G1419" s="294"/>
      <c r="H1419" s="241"/>
      <c r="I1419" s="241"/>
      <c r="J1419" s="241"/>
      <c r="K1419" s="241"/>
      <c r="L1419" s="241"/>
      <c r="M1419" s="241"/>
      <c r="N1419" s="295"/>
      <c r="O1419" s="295"/>
      <c r="P1419" s="295"/>
      <c r="Q1419" s="295"/>
      <c r="R1419" s="295"/>
      <c r="S1419" s="295"/>
      <c r="T1419" s="295"/>
      <c r="U1419" s="295"/>
      <c r="V1419" s="295"/>
      <c r="W1419" s="295"/>
      <c r="X1419" s="241"/>
      <c r="Y1419" s="241"/>
      <c r="Z1419" s="241"/>
      <c r="AA1419" s="241"/>
      <c r="AB1419" s="241"/>
      <c r="AC1419" s="241"/>
      <c r="AD1419" s="241"/>
      <c r="AE1419" s="241"/>
      <c r="AF1419" s="241"/>
      <c r="AG1419" s="241"/>
      <c r="AH1419" s="294"/>
      <c r="AI1419" s="294"/>
      <c r="AJ1419" s="294"/>
      <c r="AK1419" s="294"/>
      <c r="AL1419" s="294"/>
      <c r="AM1419" s="294"/>
      <c r="AN1419" s="294"/>
      <c r="AO1419" s="294"/>
      <c r="AP1419" s="294"/>
      <c r="AQ1419" s="294"/>
      <c r="AR1419" s="294"/>
      <c r="AS1419" s="241"/>
      <c r="AT1419" s="241"/>
      <c r="AU1419" s="241"/>
      <c r="AV1419" s="295"/>
      <c r="AW1419" s="295"/>
      <c r="AX1419" s="295"/>
      <c r="AY1419" s="295"/>
      <c r="AZ1419" s="295"/>
      <c r="BA1419" s="241"/>
      <c r="BB1419" s="300"/>
      <c r="BC1419" s="241"/>
      <c r="BD1419" s="241"/>
      <c r="BE1419" s="294"/>
      <c r="BF1419" s="294"/>
      <c r="BG1419" s="294"/>
      <c r="BH1419" s="293"/>
      <c r="BI1419" s="293"/>
      <c r="BJ1419" s="293"/>
      <c r="BK1419" s="293"/>
      <c r="BL1419" s="241"/>
      <c r="BM1419" s="241"/>
      <c r="BN1419" s="293"/>
      <c r="BO1419" s="293"/>
      <c r="BP1419" s="293"/>
      <c r="BQ1419" s="241"/>
      <c r="BR1419" s="241"/>
    </row>
    <row r="1420" spans="2:70" ht="11.25" customHeight="1">
      <c r="B1420" s="254"/>
      <c r="C1420" s="294"/>
      <c r="D1420" s="294"/>
      <c r="E1420" s="294"/>
      <c r="F1420" s="294"/>
      <c r="G1420" s="294"/>
      <c r="H1420" s="241"/>
      <c r="I1420" s="241"/>
      <c r="J1420" s="241"/>
      <c r="K1420" s="241"/>
      <c r="L1420" s="241"/>
      <c r="M1420" s="241"/>
      <c r="N1420" s="295"/>
      <c r="O1420" s="295"/>
      <c r="P1420" s="295"/>
      <c r="Q1420" s="295"/>
      <c r="R1420" s="295"/>
      <c r="S1420" s="295"/>
      <c r="T1420" s="295"/>
      <c r="U1420" s="295"/>
      <c r="V1420" s="295"/>
      <c r="W1420" s="295"/>
      <c r="X1420" s="241"/>
      <c r="Y1420" s="241"/>
      <c r="Z1420" s="241"/>
      <c r="AA1420" s="241"/>
      <c r="AB1420" s="241"/>
      <c r="AC1420" s="241"/>
      <c r="AD1420" s="241"/>
      <c r="AE1420" s="241"/>
      <c r="AF1420" s="241"/>
      <c r="AG1420" s="241"/>
      <c r="AH1420" s="294"/>
      <c r="AI1420" s="294"/>
      <c r="AJ1420" s="294"/>
      <c r="AK1420" s="294"/>
      <c r="AL1420" s="294"/>
      <c r="AM1420" s="294"/>
      <c r="AN1420" s="294"/>
      <c r="AO1420" s="294"/>
      <c r="AP1420" s="294"/>
      <c r="AQ1420" s="294"/>
      <c r="AR1420" s="294"/>
      <c r="AS1420" s="241"/>
      <c r="AT1420" s="241"/>
      <c r="AU1420" s="241"/>
      <c r="AV1420" s="295"/>
      <c r="AW1420" s="295"/>
      <c r="AX1420" s="295"/>
      <c r="AY1420" s="295"/>
      <c r="AZ1420" s="295"/>
      <c r="BA1420" s="241"/>
      <c r="BB1420" s="257"/>
      <c r="BC1420" s="241"/>
      <c r="BD1420" s="241"/>
      <c r="BE1420" s="299"/>
      <c r="BF1420" s="299"/>
      <c r="BG1420" s="299"/>
      <c r="BH1420" s="300"/>
      <c r="BI1420" s="300"/>
      <c r="BJ1420" s="300"/>
      <c r="BK1420" s="300"/>
      <c r="BL1420" s="241"/>
      <c r="BM1420" s="241"/>
      <c r="BN1420" s="300"/>
      <c r="BO1420" s="300"/>
      <c r="BP1420" s="300"/>
      <c r="BQ1420" s="241"/>
      <c r="BR1420" s="241"/>
    </row>
    <row r="1421" spans="2:70" ht="7.5" customHeight="1">
      <c r="B1421" s="254"/>
      <c r="C1421" s="241"/>
      <c r="D1421" s="241"/>
      <c r="E1421" s="241"/>
      <c r="F1421" s="241"/>
      <c r="G1421" s="241"/>
      <c r="H1421" s="241"/>
      <c r="I1421" s="241"/>
      <c r="J1421" s="241"/>
      <c r="K1421" s="241"/>
      <c r="L1421" s="241"/>
      <c r="M1421" s="241"/>
      <c r="N1421" s="241"/>
      <c r="O1421" s="241"/>
      <c r="P1421" s="241"/>
      <c r="Q1421" s="241"/>
      <c r="R1421" s="241"/>
      <c r="S1421" s="241"/>
      <c r="T1421" s="241"/>
      <c r="U1421" s="241"/>
      <c r="V1421" s="241"/>
      <c r="W1421" s="241"/>
      <c r="X1421" s="241"/>
      <c r="Y1421" s="241"/>
      <c r="Z1421" s="241"/>
      <c r="AA1421" s="241"/>
      <c r="AB1421" s="241"/>
      <c r="AC1421" s="241"/>
      <c r="AD1421" s="241"/>
      <c r="AE1421" s="241"/>
      <c r="AF1421" s="241"/>
      <c r="AG1421" s="241"/>
      <c r="AH1421" s="241"/>
      <c r="AI1421" s="241"/>
      <c r="AJ1421" s="241"/>
      <c r="AK1421" s="241"/>
      <c r="AL1421" s="241"/>
      <c r="AM1421" s="241"/>
      <c r="AN1421" s="241"/>
      <c r="AO1421" s="241"/>
      <c r="AP1421" s="241"/>
      <c r="AQ1421" s="241"/>
      <c r="AR1421" s="241"/>
      <c r="AS1421" s="241"/>
      <c r="AT1421" s="241"/>
      <c r="AU1421" s="241"/>
      <c r="AV1421" s="241"/>
      <c r="AW1421" s="241"/>
      <c r="AX1421" s="241"/>
      <c r="AY1421" s="241"/>
      <c r="AZ1421" s="241"/>
      <c r="BA1421" s="241"/>
      <c r="BB1421" s="241"/>
      <c r="BC1421" s="241"/>
      <c r="BD1421" s="241"/>
      <c r="BE1421" s="241"/>
      <c r="BF1421" s="241"/>
      <c r="BG1421" s="241"/>
      <c r="BH1421" s="241"/>
      <c r="BI1421" s="241"/>
      <c r="BJ1421" s="241"/>
      <c r="BK1421" s="241"/>
      <c r="BL1421" s="241"/>
      <c r="BM1421" s="241"/>
      <c r="BN1421" s="241"/>
      <c r="BO1421" s="241"/>
      <c r="BP1421" s="241"/>
      <c r="BQ1421" s="241"/>
      <c r="BR1421" s="241"/>
    </row>
    <row r="1422" spans="2:70" ht="1.5" customHeight="1">
      <c r="B1422" s="254"/>
      <c r="C1422" s="294"/>
      <c r="D1422" s="294"/>
      <c r="E1422" s="294"/>
      <c r="F1422" s="294"/>
      <c r="G1422" s="294"/>
      <c r="H1422" s="294"/>
      <c r="I1422" s="294"/>
      <c r="J1422" s="294"/>
      <c r="K1422" s="241"/>
      <c r="L1422" s="241"/>
      <c r="M1422" s="241"/>
      <c r="N1422" s="241"/>
      <c r="O1422" s="241"/>
      <c r="P1422" s="295"/>
      <c r="Q1422" s="295"/>
      <c r="R1422" s="295"/>
      <c r="S1422" s="295"/>
      <c r="T1422" s="241"/>
      <c r="U1422" s="295"/>
      <c r="V1422" s="295"/>
      <c r="W1422" s="295"/>
      <c r="X1422" s="241"/>
      <c r="Y1422" s="241"/>
      <c r="Z1422" s="241"/>
      <c r="AA1422" s="241"/>
      <c r="AB1422" s="241"/>
      <c r="AC1422" s="241"/>
      <c r="AD1422" s="241"/>
      <c r="AE1422" s="241"/>
      <c r="AF1422" s="241"/>
      <c r="AG1422" s="241"/>
      <c r="AH1422" s="294"/>
      <c r="AI1422" s="294"/>
      <c r="AJ1422" s="294"/>
      <c r="AK1422" s="294"/>
      <c r="AL1422" s="294"/>
      <c r="AM1422" s="294"/>
      <c r="AN1422" s="294"/>
      <c r="AO1422" s="294"/>
      <c r="AP1422" s="294"/>
      <c r="AQ1422" s="294"/>
      <c r="AR1422" s="294"/>
      <c r="AS1422" s="241"/>
      <c r="AT1422" s="241"/>
      <c r="AU1422" s="241"/>
      <c r="AV1422" s="295"/>
      <c r="AW1422" s="295"/>
      <c r="AX1422" s="295"/>
      <c r="AY1422" s="295"/>
      <c r="AZ1422" s="295"/>
      <c r="BA1422" s="241"/>
      <c r="BB1422" s="300"/>
      <c r="BC1422" s="241"/>
      <c r="BD1422" s="241"/>
      <c r="BE1422" s="299"/>
      <c r="BF1422" s="299"/>
      <c r="BG1422" s="299"/>
      <c r="BH1422" s="300"/>
      <c r="BI1422" s="300"/>
      <c r="BJ1422" s="300"/>
      <c r="BK1422" s="300"/>
      <c r="BL1422" s="241"/>
      <c r="BM1422" s="241"/>
      <c r="BN1422" s="241"/>
      <c r="BO1422" s="241"/>
      <c r="BP1422" s="241"/>
      <c r="BQ1422" s="241"/>
      <c r="BR1422" s="241"/>
    </row>
    <row r="1423" spans="2:70" ht="9" customHeight="1">
      <c r="B1423" s="254"/>
      <c r="C1423" s="294"/>
      <c r="D1423" s="294"/>
      <c r="E1423" s="294"/>
      <c r="F1423" s="294"/>
      <c r="G1423" s="294"/>
      <c r="H1423" s="294"/>
      <c r="I1423" s="294"/>
      <c r="J1423" s="294"/>
      <c r="K1423" s="241"/>
      <c r="L1423" s="241"/>
      <c r="M1423" s="241"/>
      <c r="N1423" s="241"/>
      <c r="O1423" s="241"/>
      <c r="P1423" s="295"/>
      <c r="Q1423" s="295"/>
      <c r="R1423" s="295"/>
      <c r="S1423" s="295"/>
      <c r="T1423" s="241"/>
      <c r="U1423" s="295"/>
      <c r="V1423" s="295"/>
      <c r="W1423" s="295"/>
      <c r="X1423" s="241"/>
      <c r="Y1423" s="241"/>
      <c r="Z1423" s="241"/>
      <c r="AA1423" s="241"/>
      <c r="AB1423" s="241"/>
      <c r="AC1423" s="241"/>
      <c r="AD1423" s="241"/>
      <c r="AE1423" s="241"/>
      <c r="AF1423" s="241"/>
      <c r="AG1423" s="241"/>
      <c r="AH1423" s="294"/>
      <c r="AI1423" s="294"/>
      <c r="AJ1423" s="294"/>
      <c r="AK1423" s="294"/>
      <c r="AL1423" s="294"/>
      <c r="AM1423" s="294"/>
      <c r="AN1423" s="294"/>
      <c r="AO1423" s="294"/>
      <c r="AP1423" s="294"/>
      <c r="AQ1423" s="294"/>
      <c r="AR1423" s="294"/>
      <c r="AS1423" s="241"/>
      <c r="AT1423" s="241"/>
      <c r="AU1423" s="241"/>
      <c r="AV1423" s="295"/>
      <c r="AW1423" s="295"/>
      <c r="AX1423" s="295"/>
      <c r="AY1423" s="295"/>
      <c r="AZ1423" s="295"/>
      <c r="BA1423" s="241"/>
      <c r="BB1423" s="300"/>
      <c r="BC1423" s="241"/>
      <c r="BD1423" s="241"/>
      <c r="BE1423" s="299"/>
      <c r="BF1423" s="299"/>
      <c r="BG1423" s="299"/>
      <c r="BH1423" s="300"/>
      <c r="BI1423" s="300"/>
      <c r="BJ1423" s="300"/>
      <c r="BK1423" s="300"/>
      <c r="BL1423" s="241"/>
      <c r="BM1423" s="241"/>
      <c r="BN1423" s="241"/>
      <c r="BO1423" s="241"/>
      <c r="BP1423" s="241"/>
      <c r="BQ1423" s="241"/>
      <c r="BR1423" s="241"/>
    </row>
    <row r="1424" spans="2:70" ht="0.75" customHeight="1">
      <c r="B1424" s="254"/>
      <c r="C1424" s="294"/>
      <c r="D1424" s="294"/>
      <c r="E1424" s="294"/>
      <c r="F1424" s="294"/>
      <c r="G1424" s="294"/>
      <c r="H1424" s="294"/>
      <c r="I1424" s="294"/>
      <c r="J1424" s="294"/>
      <c r="K1424" s="241"/>
      <c r="L1424" s="241"/>
      <c r="M1424" s="241"/>
      <c r="N1424" s="241"/>
      <c r="O1424" s="241"/>
      <c r="P1424" s="295"/>
      <c r="Q1424" s="295"/>
      <c r="R1424" s="295"/>
      <c r="S1424" s="295"/>
      <c r="T1424" s="241"/>
      <c r="U1424" s="295"/>
      <c r="V1424" s="295"/>
      <c r="W1424" s="295"/>
      <c r="X1424" s="241"/>
      <c r="Y1424" s="241"/>
      <c r="Z1424" s="241"/>
      <c r="AA1424" s="241"/>
      <c r="AB1424" s="241"/>
      <c r="AC1424" s="241"/>
      <c r="AD1424" s="241"/>
      <c r="AE1424" s="241"/>
      <c r="AF1424" s="241"/>
      <c r="AG1424" s="241"/>
      <c r="AH1424" s="294"/>
      <c r="AI1424" s="294"/>
      <c r="AJ1424" s="294"/>
      <c r="AK1424" s="294"/>
      <c r="AL1424" s="294"/>
      <c r="AM1424" s="294"/>
      <c r="AN1424" s="294"/>
      <c r="AO1424" s="294"/>
      <c r="AP1424" s="294"/>
      <c r="AQ1424" s="294"/>
      <c r="AR1424" s="294"/>
      <c r="AS1424" s="241"/>
      <c r="AT1424" s="241"/>
      <c r="AU1424" s="241"/>
      <c r="AV1424" s="295"/>
      <c r="AW1424" s="295"/>
      <c r="AX1424" s="295"/>
      <c r="AY1424" s="295"/>
      <c r="AZ1424" s="295"/>
      <c r="BA1424" s="241"/>
      <c r="BB1424" s="300"/>
      <c r="BC1424" s="241"/>
      <c r="BD1424" s="241"/>
      <c r="BE1424" s="299"/>
      <c r="BF1424" s="299"/>
      <c r="BG1424" s="299"/>
      <c r="BH1424" s="241"/>
      <c r="BI1424" s="241"/>
      <c r="BJ1424" s="241"/>
      <c r="BK1424" s="241"/>
      <c r="BL1424" s="241"/>
      <c r="BM1424" s="241"/>
      <c r="BN1424" s="241"/>
      <c r="BO1424" s="241"/>
      <c r="BP1424" s="241"/>
      <c r="BQ1424" s="241"/>
      <c r="BR1424" s="241"/>
    </row>
    <row r="1425" spans="2:70" ht="11.25" customHeight="1">
      <c r="B1425" s="254"/>
      <c r="C1425" s="294"/>
      <c r="D1425" s="294"/>
      <c r="E1425" s="294"/>
      <c r="F1425" s="294"/>
      <c r="G1425" s="294"/>
      <c r="H1425" s="294"/>
      <c r="I1425" s="294"/>
      <c r="J1425" s="294"/>
      <c r="K1425" s="241"/>
      <c r="L1425" s="241"/>
      <c r="M1425" s="241"/>
      <c r="N1425" s="295"/>
      <c r="O1425" s="295"/>
      <c r="P1425" s="295"/>
      <c r="Q1425" s="295"/>
      <c r="R1425" s="295"/>
      <c r="S1425" s="295"/>
      <c r="T1425" s="295"/>
      <c r="U1425" s="295"/>
      <c r="V1425" s="295"/>
      <c r="W1425" s="295"/>
      <c r="X1425" s="241"/>
      <c r="Y1425" s="241"/>
      <c r="Z1425" s="241"/>
      <c r="AA1425" s="241"/>
      <c r="AB1425" s="241"/>
      <c r="AC1425" s="241"/>
      <c r="AD1425" s="241"/>
      <c r="AE1425" s="241"/>
      <c r="AF1425" s="241"/>
      <c r="AG1425" s="241"/>
      <c r="AH1425" s="294"/>
      <c r="AI1425" s="294"/>
      <c r="AJ1425" s="294"/>
      <c r="AK1425" s="294"/>
      <c r="AL1425" s="294"/>
      <c r="AM1425" s="294"/>
      <c r="AN1425" s="294"/>
      <c r="AO1425" s="294"/>
      <c r="AP1425" s="294"/>
      <c r="AQ1425" s="294"/>
      <c r="AR1425" s="294"/>
      <c r="AS1425" s="241"/>
      <c r="AT1425" s="241"/>
      <c r="AU1425" s="241"/>
      <c r="AV1425" s="295"/>
      <c r="AW1425" s="295"/>
      <c r="AX1425" s="295"/>
      <c r="AY1425" s="295"/>
      <c r="AZ1425" s="295"/>
      <c r="BA1425" s="241"/>
      <c r="BB1425" s="257"/>
      <c r="BC1425" s="241"/>
      <c r="BD1425" s="241"/>
      <c r="BE1425" s="299"/>
      <c r="BF1425" s="299"/>
      <c r="BG1425" s="299"/>
      <c r="BH1425" s="300"/>
      <c r="BI1425" s="300"/>
      <c r="BJ1425" s="300"/>
      <c r="BK1425" s="300"/>
      <c r="BL1425" s="241"/>
      <c r="BM1425" s="241"/>
      <c r="BN1425" s="241"/>
      <c r="BO1425" s="241"/>
      <c r="BP1425" s="241"/>
      <c r="BQ1425" s="241"/>
      <c r="BR1425" s="241"/>
    </row>
    <row r="1426" spans="2:70" ht="9" customHeight="1">
      <c r="B1426" s="254"/>
      <c r="C1426" s="241"/>
      <c r="D1426" s="241"/>
      <c r="E1426" s="241"/>
      <c r="F1426" s="241"/>
      <c r="G1426" s="241"/>
      <c r="H1426" s="241"/>
      <c r="I1426" s="241"/>
      <c r="J1426" s="241"/>
      <c r="K1426" s="241"/>
      <c r="L1426" s="241"/>
      <c r="M1426" s="241"/>
      <c r="N1426" s="241"/>
      <c r="O1426" s="241"/>
      <c r="P1426" s="241"/>
      <c r="Q1426" s="241"/>
      <c r="R1426" s="241"/>
      <c r="S1426" s="241"/>
      <c r="T1426" s="241"/>
      <c r="U1426" s="241"/>
      <c r="V1426" s="241"/>
      <c r="W1426" s="241"/>
      <c r="X1426" s="241"/>
      <c r="Y1426" s="241"/>
      <c r="Z1426" s="241"/>
      <c r="AA1426" s="241"/>
      <c r="AB1426" s="241"/>
      <c r="AC1426" s="241"/>
      <c r="AD1426" s="241"/>
      <c r="AE1426" s="241"/>
      <c r="AF1426" s="241"/>
      <c r="AG1426" s="241"/>
      <c r="AH1426" s="241"/>
      <c r="AI1426" s="241"/>
      <c r="AJ1426" s="241"/>
      <c r="AK1426" s="241"/>
      <c r="AL1426" s="241"/>
      <c r="AM1426" s="241"/>
      <c r="AN1426" s="241"/>
      <c r="AO1426" s="241"/>
      <c r="AP1426" s="241"/>
      <c r="AQ1426" s="241"/>
      <c r="AR1426" s="241"/>
      <c r="AS1426" s="241"/>
      <c r="AT1426" s="241"/>
      <c r="AU1426" s="241"/>
      <c r="AV1426" s="241"/>
      <c r="AW1426" s="241"/>
      <c r="AX1426" s="241"/>
      <c r="AY1426" s="241"/>
      <c r="AZ1426" s="241"/>
      <c r="BA1426" s="241"/>
      <c r="BB1426" s="241"/>
      <c r="BC1426" s="241"/>
      <c r="BD1426" s="241"/>
      <c r="BE1426" s="241"/>
      <c r="BF1426" s="241"/>
      <c r="BG1426" s="241"/>
      <c r="BH1426" s="241"/>
      <c r="BI1426" s="241"/>
      <c r="BJ1426" s="241"/>
      <c r="BK1426" s="241"/>
      <c r="BL1426" s="241"/>
      <c r="BM1426" s="241"/>
      <c r="BN1426" s="241"/>
      <c r="BO1426" s="241"/>
      <c r="BP1426" s="241"/>
      <c r="BQ1426" s="241"/>
      <c r="BR1426" s="241"/>
    </row>
    <row r="1427" spans="2:70" ht="0.75" customHeight="1">
      <c r="B1427" s="254"/>
      <c r="C1427" s="241"/>
      <c r="D1427" s="241"/>
      <c r="E1427" s="241"/>
      <c r="F1427" s="241"/>
      <c r="G1427" s="241"/>
      <c r="H1427" s="241"/>
      <c r="I1427" s="241"/>
      <c r="J1427" s="241"/>
      <c r="K1427" s="241"/>
      <c r="L1427" s="241"/>
      <c r="M1427" s="241"/>
      <c r="N1427" s="241"/>
      <c r="O1427" s="241"/>
      <c r="P1427" s="241"/>
      <c r="Q1427" s="241"/>
      <c r="R1427" s="241"/>
      <c r="S1427" s="241"/>
      <c r="T1427" s="241"/>
      <c r="U1427" s="241"/>
      <c r="V1427" s="241"/>
      <c r="W1427" s="241"/>
      <c r="X1427" s="241"/>
      <c r="Y1427" s="241"/>
      <c r="Z1427" s="241"/>
      <c r="AA1427" s="241"/>
      <c r="AB1427" s="241"/>
      <c r="AC1427" s="241"/>
      <c r="AD1427" s="241"/>
      <c r="AE1427" s="241"/>
      <c r="AF1427" s="241"/>
      <c r="AG1427" s="241"/>
      <c r="AH1427" s="241"/>
      <c r="AI1427" s="241"/>
      <c r="AJ1427" s="241"/>
      <c r="AK1427" s="241"/>
      <c r="AL1427" s="241"/>
      <c r="AM1427" s="241"/>
      <c r="AN1427" s="241"/>
      <c r="AO1427" s="241"/>
      <c r="AP1427" s="241"/>
      <c r="AQ1427" s="241"/>
      <c r="AR1427" s="241"/>
      <c r="AS1427" s="241"/>
      <c r="AT1427" s="241"/>
      <c r="AU1427" s="241"/>
      <c r="AV1427" s="241"/>
      <c r="AW1427" s="241"/>
      <c r="AX1427" s="241"/>
      <c r="AY1427" s="241"/>
      <c r="AZ1427" s="241"/>
      <c r="BA1427" s="241"/>
      <c r="BB1427" s="241"/>
      <c r="BC1427" s="241"/>
      <c r="BD1427" s="241"/>
      <c r="BE1427" s="299"/>
      <c r="BF1427" s="299"/>
      <c r="BG1427" s="299"/>
      <c r="BH1427" s="300"/>
      <c r="BI1427" s="300"/>
      <c r="BJ1427" s="300"/>
      <c r="BK1427" s="300"/>
      <c r="BL1427" s="241"/>
      <c r="BM1427" s="241"/>
      <c r="BN1427" s="300"/>
      <c r="BO1427" s="300"/>
      <c r="BP1427" s="300"/>
      <c r="BQ1427" s="241"/>
      <c r="BR1427" s="241"/>
    </row>
    <row r="1428" spans="2:70">
      <c r="B1428" s="254"/>
      <c r="C1428" s="241"/>
      <c r="D1428" s="241"/>
      <c r="E1428" s="241"/>
      <c r="F1428" s="241"/>
      <c r="G1428" s="241"/>
      <c r="H1428" s="241"/>
      <c r="I1428" s="241"/>
      <c r="J1428" s="241"/>
      <c r="K1428" s="241"/>
      <c r="L1428" s="241"/>
      <c r="M1428" s="241"/>
      <c r="N1428" s="241"/>
      <c r="O1428" s="241"/>
      <c r="P1428" s="241"/>
      <c r="Q1428" s="241"/>
      <c r="R1428" s="241"/>
      <c r="S1428" s="241"/>
      <c r="T1428" s="241"/>
      <c r="U1428" s="241"/>
      <c r="V1428" s="241"/>
      <c r="W1428" s="241"/>
      <c r="X1428" s="241"/>
      <c r="Y1428" s="241"/>
      <c r="Z1428" s="241"/>
      <c r="AA1428" s="241"/>
      <c r="AB1428" s="241"/>
      <c r="AC1428" s="241"/>
      <c r="AD1428" s="241"/>
      <c r="AE1428" s="241"/>
      <c r="AF1428" s="241"/>
      <c r="AG1428" s="241"/>
      <c r="AH1428" s="241"/>
      <c r="AI1428" s="241"/>
      <c r="AJ1428" s="241"/>
      <c r="AK1428" s="241"/>
      <c r="AL1428" s="241"/>
      <c r="AM1428" s="241"/>
      <c r="AN1428" s="241"/>
      <c r="AO1428" s="241"/>
      <c r="AP1428" s="241"/>
      <c r="AQ1428" s="241"/>
      <c r="AR1428" s="241"/>
      <c r="AS1428" s="241"/>
      <c r="AT1428" s="241"/>
      <c r="AU1428" s="241"/>
      <c r="AV1428" s="241"/>
      <c r="AW1428" s="241"/>
      <c r="AX1428" s="241"/>
      <c r="AY1428" s="241"/>
      <c r="AZ1428" s="241"/>
      <c r="BA1428" s="241"/>
      <c r="BB1428" s="241"/>
      <c r="BC1428" s="241"/>
      <c r="BD1428" s="241"/>
      <c r="BE1428" s="299"/>
      <c r="BF1428" s="299"/>
      <c r="BG1428" s="299"/>
      <c r="BH1428" s="300"/>
      <c r="BI1428" s="300"/>
      <c r="BJ1428" s="300"/>
      <c r="BK1428" s="300"/>
      <c r="BL1428" s="241"/>
      <c r="BM1428" s="241"/>
      <c r="BN1428" s="300"/>
      <c r="BO1428" s="300"/>
      <c r="BP1428" s="300"/>
      <c r="BQ1428" s="241"/>
      <c r="BR1428" s="241"/>
    </row>
    <row r="1429" spans="2:70" ht="10.5" customHeight="1">
      <c r="B1429" s="254"/>
      <c r="C1429" s="292"/>
      <c r="D1429" s="292"/>
      <c r="E1429" s="292"/>
      <c r="F1429" s="292"/>
      <c r="G1429" s="292"/>
      <c r="H1429" s="295"/>
      <c r="I1429" s="295"/>
      <c r="J1429" s="295"/>
      <c r="K1429" s="295"/>
      <c r="L1429" s="295"/>
      <c r="M1429" s="241"/>
      <c r="N1429" s="295"/>
      <c r="O1429" s="295"/>
      <c r="P1429" s="295"/>
      <c r="Q1429" s="295"/>
      <c r="R1429" s="295"/>
      <c r="S1429" s="295"/>
      <c r="T1429" s="295"/>
      <c r="U1429" s="301"/>
      <c r="V1429" s="301"/>
      <c r="W1429" s="301"/>
      <c r="X1429" s="241"/>
      <c r="Y1429" s="241"/>
      <c r="Z1429" s="295"/>
      <c r="AA1429" s="295"/>
      <c r="AB1429" s="295"/>
      <c r="AC1429" s="295"/>
      <c r="AD1429" s="301"/>
      <c r="AE1429" s="301"/>
      <c r="AF1429" s="241"/>
      <c r="AG1429" s="241"/>
      <c r="AH1429" s="292"/>
      <c r="AI1429" s="292"/>
      <c r="AJ1429" s="292"/>
      <c r="AK1429" s="292"/>
      <c r="AL1429" s="292"/>
      <c r="AM1429" s="292"/>
      <c r="AN1429" s="241"/>
      <c r="AO1429" s="295"/>
      <c r="AP1429" s="295"/>
      <c r="AQ1429" s="295"/>
      <c r="AR1429" s="295"/>
      <c r="AS1429" s="295"/>
      <c r="AT1429" s="295"/>
      <c r="AU1429" s="241"/>
      <c r="AV1429" s="295"/>
      <c r="AW1429" s="295"/>
      <c r="AX1429" s="295"/>
      <c r="AY1429" s="295"/>
      <c r="AZ1429" s="295"/>
      <c r="BA1429" s="241"/>
      <c r="BB1429" s="301"/>
      <c r="BC1429" s="301"/>
      <c r="BD1429" s="241"/>
      <c r="BE1429" s="294"/>
      <c r="BF1429" s="294"/>
      <c r="BG1429" s="241"/>
      <c r="BH1429" s="241"/>
      <c r="BI1429" s="293"/>
      <c r="BJ1429" s="293"/>
      <c r="BK1429" s="241"/>
      <c r="BL1429" s="273"/>
      <c r="BM1429" s="273"/>
      <c r="BN1429" s="273"/>
      <c r="BO1429" s="273"/>
      <c r="BP1429" s="273"/>
      <c r="BQ1429" s="241"/>
      <c r="BR1429" s="241"/>
    </row>
    <row r="1430" spans="2:70" ht="7.5" customHeight="1">
      <c r="B1430" s="254"/>
      <c r="C1430" s="241"/>
      <c r="D1430" s="241"/>
      <c r="E1430" s="241"/>
      <c r="F1430" s="241"/>
      <c r="G1430" s="241"/>
      <c r="H1430" s="241"/>
      <c r="I1430" s="241"/>
      <c r="J1430" s="241"/>
      <c r="K1430" s="241"/>
      <c r="L1430" s="241"/>
      <c r="M1430" s="241"/>
      <c r="N1430" s="241"/>
      <c r="O1430" s="241"/>
      <c r="P1430" s="241"/>
      <c r="Q1430" s="241"/>
      <c r="R1430" s="241"/>
      <c r="S1430" s="241"/>
      <c r="T1430" s="241"/>
      <c r="U1430" s="241"/>
      <c r="V1430" s="241"/>
      <c r="W1430" s="241"/>
      <c r="X1430" s="241"/>
      <c r="Y1430" s="241"/>
      <c r="Z1430" s="241"/>
      <c r="AA1430" s="241"/>
      <c r="AB1430" s="241"/>
      <c r="AC1430" s="241"/>
      <c r="AD1430" s="241"/>
      <c r="AE1430" s="241"/>
      <c r="AF1430" s="241"/>
      <c r="AG1430" s="241"/>
      <c r="AH1430" s="241"/>
      <c r="AI1430" s="241"/>
      <c r="AJ1430" s="241"/>
      <c r="AK1430" s="241"/>
      <c r="AL1430" s="241"/>
      <c r="AM1430" s="241"/>
      <c r="AN1430" s="241"/>
      <c r="AO1430" s="241"/>
      <c r="AP1430" s="241"/>
      <c r="AQ1430" s="241"/>
      <c r="AR1430" s="241"/>
      <c r="AS1430" s="241"/>
      <c r="AT1430" s="241"/>
      <c r="AU1430" s="241"/>
      <c r="AV1430" s="241"/>
      <c r="AW1430" s="241"/>
      <c r="AX1430" s="241"/>
      <c r="AY1430" s="241"/>
      <c r="AZ1430" s="241"/>
      <c r="BA1430" s="241"/>
      <c r="BB1430" s="241"/>
      <c r="BC1430" s="241"/>
      <c r="BD1430" s="241"/>
      <c r="BE1430" s="241"/>
      <c r="BF1430" s="241"/>
      <c r="BG1430" s="241"/>
      <c r="BH1430" s="241"/>
      <c r="BI1430" s="241"/>
      <c r="BJ1430" s="241"/>
      <c r="BK1430" s="241"/>
      <c r="BL1430" s="241"/>
      <c r="BM1430" s="241"/>
      <c r="BN1430" s="241"/>
      <c r="BO1430" s="241"/>
      <c r="BP1430" s="241"/>
      <c r="BQ1430" s="241"/>
      <c r="BR1430" s="241"/>
    </row>
    <row r="1431" spans="2:70" ht="12" customHeight="1">
      <c r="B1431" s="296"/>
      <c r="C1431" s="296"/>
      <c r="D1431" s="296"/>
      <c r="E1431" s="296"/>
      <c r="F1431" s="296"/>
      <c r="G1431" s="296"/>
      <c r="H1431" s="296"/>
      <c r="I1431" s="296"/>
      <c r="J1431" s="296"/>
      <c r="K1431" s="296"/>
      <c r="L1431" s="296"/>
      <c r="M1431" s="296"/>
      <c r="N1431" s="296"/>
      <c r="O1431" s="296"/>
      <c r="P1431" s="296"/>
      <c r="Q1431" s="296"/>
      <c r="R1431" s="296"/>
      <c r="S1431" s="296"/>
      <c r="T1431" s="296"/>
      <c r="U1431" s="296"/>
      <c r="V1431" s="296"/>
      <c r="W1431" s="296"/>
      <c r="X1431" s="296"/>
      <c r="Y1431" s="296"/>
      <c r="Z1431" s="296"/>
      <c r="AA1431" s="296"/>
      <c r="AB1431" s="296"/>
      <c r="AC1431" s="296"/>
      <c r="AD1431" s="296"/>
      <c r="AE1431" s="296"/>
      <c r="AF1431" s="296"/>
      <c r="AG1431" s="296"/>
      <c r="AH1431" s="296"/>
      <c r="AI1431" s="296"/>
      <c r="AJ1431" s="296"/>
      <c r="AK1431" s="241"/>
      <c r="AL1431" s="296"/>
      <c r="AM1431" s="296"/>
      <c r="AN1431" s="296"/>
      <c r="AO1431" s="296"/>
      <c r="AP1431" s="296"/>
      <c r="AQ1431" s="296"/>
      <c r="AR1431" s="296"/>
      <c r="AS1431" s="296"/>
      <c r="AT1431" s="296"/>
      <c r="AU1431" s="296"/>
      <c r="AV1431" s="296"/>
      <c r="AW1431" s="296"/>
      <c r="AX1431" s="296"/>
      <c r="AY1431" s="296"/>
      <c r="AZ1431" s="296"/>
      <c r="BA1431" s="296"/>
      <c r="BB1431" s="296"/>
      <c r="BC1431" s="296"/>
      <c r="BD1431" s="296"/>
      <c r="BE1431" s="296"/>
      <c r="BF1431" s="296"/>
      <c r="BG1431" s="296"/>
      <c r="BH1431" s="296"/>
      <c r="BI1431" s="296"/>
      <c r="BJ1431" s="296"/>
      <c r="BK1431" s="296"/>
      <c r="BL1431" s="296"/>
      <c r="BM1431" s="296"/>
      <c r="BN1431" s="296"/>
      <c r="BO1431" s="296"/>
      <c r="BP1431" s="296"/>
      <c r="BQ1431" s="296"/>
      <c r="BR1431" s="241"/>
    </row>
    <row r="1432" spans="2:70" ht="0.75" customHeight="1">
      <c r="B1432" s="296"/>
      <c r="C1432" s="296"/>
      <c r="D1432" s="296"/>
      <c r="E1432" s="296"/>
      <c r="F1432" s="296"/>
      <c r="G1432" s="296"/>
      <c r="H1432" s="296"/>
      <c r="I1432" s="296"/>
      <c r="J1432" s="296"/>
      <c r="K1432" s="296"/>
      <c r="L1432" s="296"/>
      <c r="M1432" s="296"/>
      <c r="N1432" s="296"/>
      <c r="O1432" s="296"/>
      <c r="P1432" s="296"/>
      <c r="Q1432" s="296"/>
      <c r="R1432" s="296"/>
      <c r="S1432" s="296"/>
      <c r="T1432" s="296"/>
      <c r="U1432" s="296"/>
      <c r="V1432" s="296"/>
      <c r="W1432" s="296"/>
      <c r="X1432" s="296"/>
      <c r="Y1432" s="296"/>
      <c r="Z1432" s="296"/>
      <c r="AA1432" s="296"/>
      <c r="AB1432" s="296"/>
      <c r="AC1432" s="296"/>
      <c r="AD1432" s="296"/>
      <c r="AE1432" s="296"/>
      <c r="AF1432" s="296"/>
      <c r="AG1432" s="296"/>
      <c r="AH1432" s="296"/>
      <c r="AI1432" s="296"/>
      <c r="AJ1432" s="296"/>
      <c r="AK1432" s="241"/>
      <c r="AL1432" s="296"/>
      <c r="AM1432" s="296"/>
      <c r="AN1432" s="296"/>
      <c r="AO1432" s="296"/>
      <c r="AP1432" s="296"/>
      <c r="AQ1432" s="296"/>
      <c r="AR1432" s="296"/>
      <c r="AS1432" s="296"/>
      <c r="AT1432" s="296"/>
      <c r="AU1432" s="296"/>
      <c r="AV1432" s="296"/>
      <c r="AW1432" s="296"/>
      <c r="AX1432" s="296"/>
      <c r="AY1432" s="296"/>
      <c r="AZ1432" s="296"/>
      <c r="BA1432" s="296"/>
      <c r="BB1432" s="296"/>
      <c r="BC1432" s="296"/>
      <c r="BD1432" s="296"/>
      <c r="BE1432" s="296"/>
      <c r="BF1432" s="296"/>
      <c r="BG1432" s="296"/>
      <c r="BH1432" s="296"/>
      <c r="BI1432" s="296"/>
      <c r="BJ1432" s="296"/>
      <c r="BK1432" s="296"/>
      <c r="BL1432" s="296"/>
      <c r="BM1432" s="296"/>
      <c r="BN1432" s="296"/>
      <c r="BO1432" s="296"/>
      <c r="BP1432" s="296"/>
      <c r="BQ1432" s="296"/>
      <c r="BR1432" s="241"/>
    </row>
    <row r="1433" spans="2:70" ht="10.5" customHeight="1">
      <c r="B1433" s="254"/>
      <c r="C1433" s="241"/>
      <c r="D1433" s="241"/>
      <c r="E1433" s="241"/>
      <c r="F1433" s="241"/>
      <c r="G1433" s="297"/>
      <c r="H1433" s="297"/>
      <c r="I1433" s="297"/>
      <c r="J1433" s="297"/>
      <c r="K1433" s="297"/>
      <c r="L1433" s="297"/>
      <c r="M1433" s="241"/>
      <c r="N1433" s="297"/>
      <c r="O1433" s="297"/>
      <c r="P1433" s="298"/>
      <c r="Q1433" s="298"/>
      <c r="R1433" s="298"/>
      <c r="S1433" s="298"/>
      <c r="T1433" s="241"/>
      <c r="U1433" s="297"/>
      <c r="V1433" s="297"/>
      <c r="W1433" s="297"/>
      <c r="X1433" s="297"/>
      <c r="Y1433" s="297"/>
      <c r="Z1433" s="297"/>
      <c r="AA1433" s="297"/>
      <c r="AB1433" s="297"/>
      <c r="AC1433" s="241"/>
      <c r="AD1433" s="297"/>
      <c r="AE1433" s="297"/>
      <c r="AF1433" s="297"/>
      <c r="AG1433" s="297"/>
      <c r="AH1433" s="297"/>
      <c r="AI1433" s="297"/>
      <c r="AJ1433" s="241"/>
      <c r="AK1433" s="241"/>
      <c r="AL1433" s="241"/>
      <c r="AM1433" s="241"/>
      <c r="AN1433" s="241"/>
      <c r="AO1433" s="297"/>
      <c r="AP1433" s="297"/>
      <c r="AQ1433" s="297"/>
      <c r="AR1433" s="297"/>
      <c r="AS1433" s="241"/>
      <c r="AT1433" s="241"/>
      <c r="AU1433" s="298"/>
      <c r="AV1433" s="298"/>
      <c r="AW1433" s="298"/>
      <c r="AX1433" s="298"/>
      <c r="AY1433" s="298"/>
      <c r="AZ1433" s="241"/>
      <c r="BA1433" s="241"/>
      <c r="BB1433" s="241"/>
      <c r="BC1433" s="241"/>
      <c r="BD1433" s="241"/>
      <c r="BE1433" s="297"/>
      <c r="BF1433" s="297"/>
      <c r="BG1433" s="297"/>
      <c r="BH1433" s="297"/>
      <c r="BI1433" s="297"/>
      <c r="BJ1433" s="297"/>
      <c r="BK1433" s="297"/>
      <c r="BL1433" s="297"/>
      <c r="BM1433" s="297"/>
      <c r="BN1433" s="297"/>
      <c r="BO1433" s="297"/>
      <c r="BP1433" s="297"/>
      <c r="BQ1433" s="297"/>
      <c r="BR1433" s="241"/>
    </row>
    <row r="1434" spans="2:70" ht="7.5" customHeight="1">
      <c r="B1434" s="254"/>
      <c r="C1434" s="241"/>
      <c r="D1434" s="241"/>
      <c r="E1434" s="241"/>
      <c r="F1434" s="241"/>
      <c r="G1434" s="241"/>
      <c r="H1434" s="241"/>
      <c r="I1434" s="241"/>
      <c r="J1434" s="241"/>
      <c r="K1434" s="241"/>
      <c r="L1434" s="241"/>
      <c r="M1434" s="241"/>
      <c r="N1434" s="241"/>
      <c r="O1434" s="241"/>
      <c r="P1434" s="241"/>
      <c r="Q1434" s="241"/>
      <c r="R1434" s="241"/>
      <c r="S1434" s="241"/>
      <c r="T1434" s="241"/>
      <c r="U1434" s="241"/>
      <c r="V1434" s="241"/>
      <c r="W1434" s="241"/>
      <c r="X1434" s="241"/>
      <c r="Y1434" s="241"/>
      <c r="Z1434" s="241"/>
      <c r="AA1434" s="241"/>
      <c r="AB1434" s="241"/>
      <c r="AC1434" s="241"/>
      <c r="AD1434" s="241"/>
      <c r="AE1434" s="241"/>
      <c r="AF1434" s="241"/>
      <c r="AG1434" s="241"/>
      <c r="AH1434" s="241"/>
      <c r="AI1434" s="241"/>
      <c r="AJ1434" s="241"/>
      <c r="AK1434" s="241"/>
      <c r="AL1434" s="241"/>
      <c r="AM1434" s="241"/>
      <c r="AN1434" s="241"/>
      <c r="AO1434" s="241"/>
      <c r="AP1434" s="241"/>
      <c r="AQ1434" s="241"/>
      <c r="AR1434" s="241"/>
      <c r="AS1434" s="241"/>
      <c r="AT1434" s="241"/>
      <c r="AU1434" s="241"/>
      <c r="AV1434" s="241"/>
      <c r="AW1434" s="241"/>
      <c r="AX1434" s="241"/>
      <c r="AY1434" s="241"/>
      <c r="AZ1434" s="241"/>
      <c r="BA1434" s="241"/>
      <c r="BB1434" s="241"/>
      <c r="BC1434" s="241"/>
      <c r="BD1434" s="241"/>
      <c r="BE1434" s="241"/>
      <c r="BF1434" s="241"/>
      <c r="BG1434" s="241"/>
      <c r="BH1434" s="241"/>
      <c r="BI1434" s="241"/>
      <c r="BJ1434" s="241"/>
      <c r="BK1434" s="241"/>
      <c r="BL1434" s="241"/>
      <c r="BM1434" s="241"/>
      <c r="BN1434" s="241"/>
      <c r="BO1434" s="241"/>
      <c r="BP1434" s="241"/>
      <c r="BQ1434" s="241"/>
      <c r="BR1434" s="241"/>
    </row>
    <row r="1435" spans="2:70" ht="0.75" customHeight="1">
      <c r="B1435" s="254"/>
      <c r="C1435" s="241"/>
      <c r="D1435" s="241"/>
      <c r="E1435" s="241"/>
      <c r="F1435" s="273"/>
      <c r="G1435" s="273"/>
      <c r="H1435" s="273"/>
      <c r="I1435" s="273"/>
      <c r="J1435" s="241"/>
      <c r="K1435" s="273"/>
      <c r="L1435" s="273"/>
      <c r="M1435" s="273"/>
      <c r="N1435" s="273"/>
      <c r="O1435" s="273"/>
      <c r="P1435" s="241"/>
      <c r="Q1435" s="241"/>
      <c r="R1435" s="273"/>
      <c r="S1435" s="273"/>
      <c r="T1435" s="273"/>
      <c r="U1435" s="273"/>
      <c r="V1435" s="273"/>
      <c r="W1435" s="273"/>
      <c r="X1435" s="273"/>
      <c r="Y1435" s="273"/>
      <c r="Z1435" s="273"/>
      <c r="AA1435" s="273"/>
      <c r="AB1435" s="273"/>
      <c r="AC1435" s="241"/>
      <c r="AD1435" s="273"/>
      <c r="AE1435" s="273"/>
      <c r="AF1435" s="273"/>
      <c r="AG1435" s="273"/>
      <c r="AH1435" s="273"/>
      <c r="AI1435" s="273"/>
      <c r="AJ1435" s="241"/>
      <c r="AK1435" s="241"/>
      <c r="AL1435" s="241"/>
      <c r="AM1435" s="241"/>
      <c r="AN1435" s="241"/>
      <c r="AO1435" s="241"/>
      <c r="AP1435" s="241"/>
      <c r="AQ1435" s="241"/>
      <c r="AR1435" s="241"/>
      <c r="AS1435" s="241"/>
      <c r="AT1435" s="241"/>
      <c r="AU1435" s="273"/>
      <c r="AV1435" s="273"/>
      <c r="AW1435" s="273"/>
      <c r="AX1435" s="297"/>
      <c r="AY1435" s="297"/>
      <c r="AZ1435" s="241"/>
      <c r="BA1435" s="241"/>
      <c r="BB1435" s="241"/>
      <c r="BC1435" s="241"/>
      <c r="BD1435" s="241"/>
      <c r="BE1435" s="273"/>
      <c r="BF1435" s="273"/>
      <c r="BG1435" s="241"/>
      <c r="BH1435" s="273"/>
      <c r="BI1435" s="273"/>
      <c r="BJ1435" s="273"/>
      <c r="BK1435" s="273"/>
      <c r="BL1435" s="273"/>
      <c r="BM1435" s="273"/>
      <c r="BN1435" s="273"/>
      <c r="BO1435" s="273"/>
      <c r="BP1435" s="273"/>
      <c r="BQ1435" s="273"/>
      <c r="BR1435" s="241"/>
    </row>
    <row r="1436" spans="2:70" ht="13.5" customHeight="1">
      <c r="B1436" s="254"/>
      <c r="C1436" s="241"/>
      <c r="D1436" s="241"/>
      <c r="E1436" s="241"/>
      <c r="F1436" s="273"/>
      <c r="G1436" s="273"/>
      <c r="H1436" s="273"/>
      <c r="I1436" s="273"/>
      <c r="J1436" s="241"/>
      <c r="K1436" s="273"/>
      <c r="L1436" s="273"/>
      <c r="M1436" s="273"/>
      <c r="N1436" s="273"/>
      <c r="O1436" s="273"/>
      <c r="P1436" s="241"/>
      <c r="Q1436" s="241"/>
      <c r="R1436" s="273"/>
      <c r="S1436" s="273"/>
      <c r="T1436" s="273"/>
      <c r="U1436" s="273"/>
      <c r="V1436" s="273"/>
      <c r="W1436" s="273"/>
      <c r="X1436" s="273"/>
      <c r="Y1436" s="273"/>
      <c r="Z1436" s="273"/>
      <c r="AA1436" s="273"/>
      <c r="AB1436" s="273"/>
      <c r="AC1436" s="241"/>
      <c r="AD1436" s="273"/>
      <c r="AE1436" s="273"/>
      <c r="AF1436" s="273"/>
      <c r="AG1436" s="273"/>
      <c r="AH1436" s="273"/>
      <c r="AI1436" s="273"/>
      <c r="AJ1436" s="241"/>
      <c r="AK1436" s="241"/>
      <c r="AL1436" s="241"/>
      <c r="AM1436" s="241"/>
      <c r="AN1436" s="241"/>
      <c r="AO1436" s="241"/>
      <c r="AP1436" s="241"/>
      <c r="AQ1436" s="241"/>
      <c r="AR1436" s="241"/>
      <c r="AS1436" s="241"/>
      <c r="AT1436" s="241"/>
      <c r="AU1436" s="273"/>
      <c r="AV1436" s="273"/>
      <c r="AW1436" s="273"/>
      <c r="AX1436" s="297"/>
      <c r="AY1436" s="297"/>
      <c r="AZ1436" s="241"/>
      <c r="BA1436" s="241"/>
      <c r="BB1436" s="241"/>
      <c r="BC1436" s="241"/>
      <c r="BD1436" s="241"/>
      <c r="BE1436" s="273"/>
      <c r="BF1436" s="273"/>
      <c r="BG1436" s="241"/>
      <c r="BH1436" s="273"/>
      <c r="BI1436" s="273"/>
      <c r="BJ1436" s="273"/>
      <c r="BK1436" s="273"/>
      <c r="BL1436" s="273"/>
      <c r="BM1436" s="273"/>
      <c r="BN1436" s="273"/>
      <c r="BO1436" s="273"/>
      <c r="BP1436" s="273"/>
      <c r="BQ1436" s="273"/>
      <c r="BR1436" s="241"/>
    </row>
    <row r="1437" spans="2:70" ht="9.75" customHeight="1">
      <c r="B1437" s="254"/>
      <c r="C1437" s="294"/>
      <c r="D1437" s="294"/>
      <c r="E1437" s="241"/>
      <c r="F1437" s="293"/>
      <c r="G1437" s="293"/>
      <c r="H1437" s="293"/>
      <c r="I1437" s="293"/>
      <c r="J1437" s="293"/>
      <c r="K1437" s="293"/>
      <c r="L1437" s="293"/>
      <c r="M1437" s="293"/>
      <c r="N1437" s="293"/>
      <c r="O1437" s="293"/>
      <c r="P1437" s="241"/>
      <c r="Q1437" s="241"/>
      <c r="R1437" s="295"/>
      <c r="S1437" s="295"/>
      <c r="T1437" s="295"/>
      <c r="U1437" s="293"/>
      <c r="V1437" s="293"/>
      <c r="W1437" s="293"/>
      <c r="X1437" s="293"/>
      <c r="Y1437" s="293"/>
      <c r="Z1437" s="293"/>
      <c r="AA1437" s="293"/>
      <c r="AB1437" s="293"/>
      <c r="AC1437" s="241"/>
      <c r="AD1437" s="293"/>
      <c r="AE1437" s="293"/>
      <c r="AF1437" s="293"/>
      <c r="AG1437" s="293"/>
      <c r="AH1437" s="293"/>
      <c r="AI1437" s="293"/>
      <c r="AJ1437" s="241"/>
      <c r="AK1437" s="241"/>
      <c r="AL1437" s="241"/>
      <c r="AM1437" s="294"/>
      <c r="AN1437" s="294"/>
      <c r="AO1437" s="294"/>
      <c r="AP1437" s="295"/>
      <c r="AQ1437" s="295"/>
      <c r="AR1437" s="295"/>
      <c r="AS1437" s="295"/>
      <c r="AT1437" s="241"/>
      <c r="AU1437" s="241"/>
      <c r="AV1437" s="241"/>
      <c r="AW1437" s="241"/>
      <c r="AX1437" s="241"/>
      <c r="AY1437" s="241"/>
      <c r="AZ1437" s="241"/>
      <c r="BA1437" s="294"/>
      <c r="BB1437" s="294"/>
      <c r="BC1437" s="294"/>
      <c r="BD1437" s="293"/>
      <c r="BE1437" s="293"/>
      <c r="BF1437" s="241"/>
      <c r="BG1437" s="241"/>
      <c r="BH1437" s="295"/>
      <c r="BI1437" s="295"/>
      <c r="BJ1437" s="295"/>
      <c r="BK1437" s="295"/>
      <c r="BL1437" s="295"/>
      <c r="BM1437" s="293"/>
      <c r="BN1437" s="293"/>
      <c r="BO1437" s="293"/>
      <c r="BP1437" s="293"/>
      <c r="BQ1437" s="293"/>
      <c r="BR1437" s="241"/>
    </row>
    <row r="1438" spans="2:70" ht="0.75" customHeight="1">
      <c r="B1438" s="254"/>
      <c r="C1438" s="294"/>
      <c r="D1438" s="294"/>
      <c r="E1438" s="241"/>
      <c r="F1438" s="293"/>
      <c r="G1438" s="293"/>
      <c r="H1438" s="293"/>
      <c r="I1438" s="293"/>
      <c r="J1438" s="293"/>
      <c r="K1438" s="293"/>
      <c r="L1438" s="293"/>
      <c r="M1438" s="293"/>
      <c r="N1438" s="293"/>
      <c r="O1438" s="293"/>
      <c r="P1438" s="241"/>
      <c r="Q1438" s="241"/>
      <c r="R1438" s="295"/>
      <c r="S1438" s="295"/>
      <c r="T1438" s="295"/>
      <c r="U1438" s="293"/>
      <c r="V1438" s="293"/>
      <c r="W1438" s="293"/>
      <c r="X1438" s="293"/>
      <c r="Y1438" s="293"/>
      <c r="Z1438" s="293"/>
      <c r="AA1438" s="293"/>
      <c r="AB1438" s="293"/>
      <c r="AC1438" s="241"/>
      <c r="AD1438" s="293"/>
      <c r="AE1438" s="293"/>
      <c r="AF1438" s="293"/>
      <c r="AG1438" s="293"/>
      <c r="AH1438" s="293"/>
      <c r="AI1438" s="293"/>
      <c r="AJ1438" s="241"/>
      <c r="AK1438" s="241"/>
      <c r="AL1438" s="241"/>
      <c r="AM1438" s="294"/>
      <c r="AN1438" s="294"/>
      <c r="AO1438" s="294"/>
      <c r="AP1438" s="295"/>
      <c r="AQ1438" s="295"/>
      <c r="AR1438" s="295"/>
      <c r="AS1438" s="295"/>
      <c r="AT1438" s="241"/>
      <c r="AU1438" s="241"/>
      <c r="AV1438" s="241"/>
      <c r="AW1438" s="241"/>
      <c r="AX1438" s="241"/>
      <c r="AY1438" s="241"/>
      <c r="AZ1438" s="241"/>
      <c r="BA1438" s="294"/>
      <c r="BB1438" s="294"/>
      <c r="BC1438" s="294"/>
      <c r="BD1438" s="293"/>
      <c r="BE1438" s="293"/>
      <c r="BF1438" s="241"/>
      <c r="BG1438" s="241"/>
      <c r="BH1438" s="295"/>
      <c r="BI1438" s="295"/>
      <c r="BJ1438" s="295"/>
      <c r="BK1438" s="295"/>
      <c r="BL1438" s="295"/>
      <c r="BM1438" s="293"/>
      <c r="BN1438" s="293"/>
      <c r="BO1438" s="293"/>
      <c r="BP1438" s="293"/>
      <c r="BQ1438" s="293"/>
      <c r="BR1438" s="241"/>
    </row>
    <row r="1439" spans="2:70" ht="10.5" customHeight="1">
      <c r="B1439" s="254"/>
      <c r="C1439" s="294"/>
      <c r="D1439" s="294"/>
      <c r="E1439" s="241"/>
      <c r="F1439" s="293"/>
      <c r="G1439" s="293"/>
      <c r="H1439" s="293"/>
      <c r="I1439" s="293"/>
      <c r="J1439" s="293"/>
      <c r="K1439" s="293"/>
      <c r="L1439" s="293"/>
      <c r="M1439" s="293"/>
      <c r="N1439" s="293"/>
      <c r="O1439" s="293"/>
      <c r="P1439" s="241"/>
      <c r="Q1439" s="241"/>
      <c r="R1439" s="295"/>
      <c r="S1439" s="295"/>
      <c r="T1439" s="295"/>
      <c r="U1439" s="293"/>
      <c r="V1439" s="293"/>
      <c r="W1439" s="293"/>
      <c r="X1439" s="293"/>
      <c r="Y1439" s="293"/>
      <c r="Z1439" s="293"/>
      <c r="AA1439" s="293"/>
      <c r="AB1439" s="293"/>
      <c r="AC1439" s="241"/>
      <c r="AD1439" s="259"/>
      <c r="AE1439" s="293"/>
      <c r="AF1439" s="293"/>
      <c r="AG1439" s="293"/>
      <c r="AH1439" s="293"/>
      <c r="AI1439" s="259"/>
      <c r="AJ1439" s="241"/>
      <c r="AK1439" s="241"/>
      <c r="AL1439" s="241"/>
      <c r="AM1439" s="294"/>
      <c r="AN1439" s="294"/>
      <c r="AO1439" s="294"/>
      <c r="AP1439" s="295"/>
      <c r="AQ1439" s="295"/>
      <c r="AR1439" s="295"/>
      <c r="AS1439" s="295"/>
      <c r="AT1439" s="241"/>
      <c r="AU1439" s="241"/>
      <c r="AV1439" s="241"/>
      <c r="AW1439" s="241"/>
      <c r="AX1439" s="241"/>
      <c r="AY1439" s="241"/>
      <c r="AZ1439" s="241"/>
      <c r="BA1439" s="294"/>
      <c r="BB1439" s="294"/>
      <c r="BC1439" s="294"/>
      <c r="BD1439" s="293"/>
      <c r="BE1439" s="293"/>
      <c r="BF1439" s="241"/>
      <c r="BG1439" s="241"/>
      <c r="BH1439" s="295"/>
      <c r="BI1439" s="295"/>
      <c r="BJ1439" s="295"/>
      <c r="BK1439" s="295"/>
      <c r="BL1439" s="295"/>
      <c r="BM1439" s="293"/>
      <c r="BN1439" s="293"/>
      <c r="BO1439" s="293"/>
      <c r="BP1439" s="293"/>
      <c r="BQ1439" s="293"/>
      <c r="BR1439" s="241"/>
    </row>
    <row r="1440" spans="2:70" ht="9.75" customHeight="1">
      <c r="B1440" s="254"/>
      <c r="C1440" s="241"/>
      <c r="D1440" s="241"/>
      <c r="E1440" s="241"/>
      <c r="F1440" s="241"/>
      <c r="G1440" s="241"/>
      <c r="H1440" s="241"/>
      <c r="I1440" s="241"/>
      <c r="J1440" s="241"/>
      <c r="K1440" s="241"/>
      <c r="L1440" s="241"/>
      <c r="M1440" s="241"/>
      <c r="N1440" s="241"/>
      <c r="O1440" s="241"/>
      <c r="P1440" s="241"/>
      <c r="Q1440" s="241"/>
      <c r="R1440" s="241"/>
      <c r="S1440" s="241"/>
      <c r="T1440" s="241"/>
      <c r="U1440" s="241"/>
      <c r="V1440" s="241"/>
      <c r="W1440" s="241"/>
      <c r="X1440" s="241"/>
      <c r="Y1440" s="241"/>
      <c r="Z1440" s="241"/>
      <c r="AA1440" s="241"/>
      <c r="AB1440" s="241"/>
      <c r="AC1440" s="241"/>
      <c r="AD1440" s="241"/>
      <c r="AE1440" s="241"/>
      <c r="AF1440" s="241"/>
      <c r="AG1440" s="241"/>
      <c r="AH1440" s="241"/>
      <c r="AI1440" s="241"/>
      <c r="AJ1440" s="241"/>
      <c r="AK1440" s="241"/>
      <c r="AL1440" s="241"/>
      <c r="AM1440" s="241"/>
      <c r="AN1440" s="241"/>
      <c r="AO1440" s="241"/>
      <c r="AP1440" s="241"/>
      <c r="AQ1440" s="241"/>
      <c r="AR1440" s="241"/>
      <c r="AS1440" s="241"/>
      <c r="AT1440" s="241"/>
      <c r="AU1440" s="241"/>
      <c r="AV1440" s="241"/>
      <c r="AW1440" s="241"/>
      <c r="AX1440" s="241"/>
      <c r="AY1440" s="241"/>
      <c r="AZ1440" s="241"/>
      <c r="BA1440" s="241"/>
      <c r="BB1440" s="241"/>
      <c r="BC1440" s="241"/>
      <c r="BD1440" s="241"/>
      <c r="BE1440" s="241"/>
      <c r="BF1440" s="241"/>
      <c r="BG1440" s="241"/>
      <c r="BH1440" s="241"/>
      <c r="BI1440" s="241"/>
      <c r="BJ1440" s="241"/>
      <c r="BK1440" s="241"/>
      <c r="BL1440" s="241"/>
      <c r="BM1440" s="241"/>
      <c r="BN1440" s="241"/>
      <c r="BO1440" s="241"/>
      <c r="BP1440" s="241"/>
      <c r="BQ1440" s="241"/>
      <c r="BR1440" s="241"/>
    </row>
    <row r="1441" spans="2:70" ht="9.75" customHeight="1">
      <c r="B1441" s="254"/>
      <c r="C1441" s="294"/>
      <c r="D1441" s="294"/>
      <c r="E1441" s="241"/>
      <c r="F1441" s="293"/>
      <c r="G1441" s="293"/>
      <c r="H1441" s="293"/>
      <c r="I1441" s="293"/>
      <c r="J1441" s="293"/>
      <c r="K1441" s="293"/>
      <c r="L1441" s="293"/>
      <c r="M1441" s="293"/>
      <c r="N1441" s="293"/>
      <c r="O1441" s="293"/>
      <c r="P1441" s="241"/>
      <c r="Q1441" s="241"/>
      <c r="R1441" s="295"/>
      <c r="S1441" s="295"/>
      <c r="T1441" s="295"/>
      <c r="U1441" s="293"/>
      <c r="V1441" s="293"/>
      <c r="W1441" s="293"/>
      <c r="X1441" s="293"/>
      <c r="Y1441" s="293"/>
      <c r="Z1441" s="293"/>
      <c r="AA1441" s="293"/>
      <c r="AB1441" s="293"/>
      <c r="AC1441" s="241"/>
      <c r="AD1441" s="293"/>
      <c r="AE1441" s="293"/>
      <c r="AF1441" s="293"/>
      <c r="AG1441" s="293"/>
      <c r="AH1441" s="293"/>
      <c r="AI1441" s="293"/>
      <c r="AJ1441" s="241"/>
      <c r="AK1441" s="241"/>
      <c r="AL1441" s="241"/>
      <c r="AM1441" s="294"/>
      <c r="AN1441" s="294"/>
      <c r="AO1441" s="294"/>
      <c r="AP1441" s="294"/>
      <c r="AQ1441" s="295"/>
      <c r="AR1441" s="295"/>
      <c r="AS1441" s="295"/>
      <c r="AT1441" s="295"/>
      <c r="AU1441" s="241"/>
      <c r="AV1441" s="241"/>
      <c r="AW1441" s="241"/>
      <c r="AX1441" s="241"/>
      <c r="AY1441" s="241"/>
      <c r="AZ1441" s="241"/>
      <c r="BA1441" s="294"/>
      <c r="BB1441" s="294"/>
      <c r="BC1441" s="294"/>
      <c r="BD1441" s="293"/>
      <c r="BE1441" s="293"/>
      <c r="BF1441" s="241"/>
      <c r="BG1441" s="241"/>
      <c r="BH1441" s="295"/>
      <c r="BI1441" s="295"/>
      <c r="BJ1441" s="295"/>
      <c r="BK1441" s="295"/>
      <c r="BL1441" s="295"/>
      <c r="BM1441" s="293"/>
      <c r="BN1441" s="293"/>
      <c r="BO1441" s="293"/>
      <c r="BP1441" s="293"/>
      <c r="BQ1441" s="293"/>
      <c r="BR1441" s="241"/>
    </row>
    <row r="1442" spans="2:70" ht="0.75" customHeight="1">
      <c r="B1442" s="254"/>
      <c r="C1442" s="294"/>
      <c r="D1442" s="294"/>
      <c r="E1442" s="241"/>
      <c r="F1442" s="293"/>
      <c r="G1442" s="293"/>
      <c r="H1442" s="293"/>
      <c r="I1442" s="293"/>
      <c r="J1442" s="293"/>
      <c r="K1442" s="293"/>
      <c r="L1442" s="293"/>
      <c r="M1442" s="293"/>
      <c r="N1442" s="293"/>
      <c r="O1442" s="293"/>
      <c r="P1442" s="241"/>
      <c r="Q1442" s="241"/>
      <c r="R1442" s="295"/>
      <c r="S1442" s="295"/>
      <c r="T1442" s="295"/>
      <c r="U1442" s="293"/>
      <c r="V1442" s="293"/>
      <c r="W1442" s="293"/>
      <c r="X1442" s="293"/>
      <c r="Y1442" s="293"/>
      <c r="Z1442" s="293"/>
      <c r="AA1442" s="293"/>
      <c r="AB1442" s="293"/>
      <c r="AC1442" s="241"/>
      <c r="AD1442" s="293"/>
      <c r="AE1442" s="293"/>
      <c r="AF1442" s="293"/>
      <c r="AG1442" s="293"/>
      <c r="AH1442" s="293"/>
      <c r="AI1442" s="293"/>
      <c r="AJ1442" s="241"/>
      <c r="AK1442" s="241"/>
      <c r="AL1442" s="241"/>
      <c r="AM1442" s="294"/>
      <c r="AN1442" s="294"/>
      <c r="AO1442" s="294"/>
      <c r="AP1442" s="294"/>
      <c r="AQ1442" s="295"/>
      <c r="AR1442" s="295"/>
      <c r="AS1442" s="295"/>
      <c r="AT1442" s="295"/>
      <c r="AU1442" s="241"/>
      <c r="AV1442" s="241"/>
      <c r="AW1442" s="241"/>
      <c r="AX1442" s="241"/>
      <c r="AY1442" s="241"/>
      <c r="AZ1442" s="241"/>
      <c r="BA1442" s="294"/>
      <c r="BB1442" s="294"/>
      <c r="BC1442" s="294"/>
      <c r="BD1442" s="293"/>
      <c r="BE1442" s="293"/>
      <c r="BF1442" s="241"/>
      <c r="BG1442" s="241"/>
      <c r="BH1442" s="295"/>
      <c r="BI1442" s="295"/>
      <c r="BJ1442" s="295"/>
      <c r="BK1442" s="295"/>
      <c r="BL1442" s="295"/>
      <c r="BM1442" s="293"/>
      <c r="BN1442" s="293"/>
      <c r="BO1442" s="293"/>
      <c r="BP1442" s="293"/>
      <c r="BQ1442" s="293"/>
      <c r="BR1442" s="241"/>
    </row>
    <row r="1443" spans="2:70" ht="12.75" hidden="1" customHeight="1">
      <c r="B1443" s="254"/>
      <c r="C1443" s="241"/>
      <c r="D1443" s="241"/>
      <c r="E1443" s="241"/>
      <c r="F1443" s="293"/>
      <c r="G1443" s="293"/>
      <c r="H1443" s="293"/>
      <c r="I1443" s="293"/>
      <c r="J1443" s="293"/>
      <c r="K1443" s="293"/>
      <c r="L1443" s="293"/>
      <c r="M1443" s="293"/>
      <c r="N1443" s="293"/>
      <c r="O1443" s="293"/>
      <c r="P1443" s="241"/>
      <c r="Q1443" s="241"/>
      <c r="R1443" s="241"/>
      <c r="S1443" s="241"/>
      <c r="T1443" s="241"/>
      <c r="U1443" s="241"/>
      <c r="V1443" s="241"/>
      <c r="W1443" s="241"/>
      <c r="X1443" s="241"/>
      <c r="Y1443" s="241"/>
      <c r="Z1443" s="241"/>
      <c r="AA1443" s="241"/>
      <c r="AB1443" s="241"/>
      <c r="AC1443" s="241"/>
      <c r="AD1443" s="241"/>
      <c r="AE1443" s="241"/>
      <c r="AF1443" s="241"/>
      <c r="AG1443" s="241"/>
      <c r="AH1443" s="241"/>
      <c r="AI1443" s="241"/>
      <c r="AJ1443" s="241"/>
      <c r="AK1443" s="241"/>
      <c r="AL1443" s="241"/>
      <c r="AM1443" s="294"/>
      <c r="AN1443" s="294"/>
      <c r="AO1443" s="294"/>
      <c r="AP1443" s="295"/>
      <c r="AQ1443" s="295"/>
      <c r="AR1443" s="295"/>
      <c r="AS1443" s="295"/>
      <c r="AT1443" s="241"/>
      <c r="AU1443" s="241"/>
      <c r="AV1443" s="241"/>
      <c r="AW1443" s="241"/>
      <c r="AX1443" s="241"/>
      <c r="AY1443" s="241"/>
      <c r="AZ1443" s="241"/>
      <c r="BA1443" s="294"/>
      <c r="BB1443" s="294"/>
      <c r="BC1443" s="294"/>
      <c r="BD1443" s="293"/>
      <c r="BE1443" s="293"/>
      <c r="BF1443" s="241"/>
      <c r="BG1443" s="241"/>
      <c r="BH1443" s="295"/>
      <c r="BI1443" s="295"/>
      <c r="BJ1443" s="295"/>
      <c r="BK1443" s="295"/>
      <c r="BL1443" s="295"/>
      <c r="BM1443" s="293"/>
      <c r="BN1443" s="293"/>
      <c r="BO1443" s="293"/>
      <c r="BP1443" s="293"/>
      <c r="BQ1443" s="293"/>
      <c r="BR1443" s="241"/>
    </row>
    <row r="1444" spans="2:70" ht="10.5" customHeight="1">
      <c r="B1444" s="254"/>
      <c r="C1444" s="241"/>
      <c r="D1444" s="241"/>
      <c r="E1444" s="241"/>
      <c r="F1444" s="241"/>
      <c r="G1444" s="241"/>
      <c r="H1444" s="241"/>
      <c r="I1444" s="241"/>
      <c r="J1444" s="241"/>
      <c r="K1444" s="241"/>
      <c r="L1444" s="241"/>
      <c r="M1444" s="241"/>
      <c r="N1444" s="241"/>
      <c r="O1444" s="241"/>
      <c r="P1444" s="241"/>
      <c r="Q1444" s="241"/>
      <c r="R1444" s="241"/>
      <c r="S1444" s="241"/>
      <c r="T1444" s="241"/>
      <c r="U1444" s="241"/>
      <c r="V1444" s="241"/>
      <c r="W1444" s="241"/>
      <c r="X1444" s="241"/>
      <c r="Y1444" s="241"/>
      <c r="Z1444" s="241"/>
      <c r="AA1444" s="241"/>
      <c r="AB1444" s="241"/>
      <c r="AC1444" s="241"/>
      <c r="AD1444" s="241"/>
      <c r="AE1444" s="241"/>
      <c r="AF1444" s="241"/>
      <c r="AG1444" s="241"/>
      <c r="AH1444" s="241"/>
      <c r="AI1444" s="241"/>
      <c r="AJ1444" s="241"/>
      <c r="AK1444" s="241"/>
      <c r="AL1444" s="241"/>
      <c r="AM1444" s="294"/>
      <c r="AN1444" s="294"/>
      <c r="AO1444" s="294"/>
      <c r="AP1444" s="295"/>
      <c r="AQ1444" s="295"/>
      <c r="AR1444" s="295"/>
      <c r="AS1444" s="295"/>
      <c r="AT1444" s="241"/>
      <c r="AU1444" s="241"/>
      <c r="AV1444" s="241"/>
      <c r="AW1444" s="241"/>
      <c r="AX1444" s="241"/>
      <c r="AY1444" s="241"/>
      <c r="AZ1444" s="241"/>
      <c r="BA1444" s="294"/>
      <c r="BB1444" s="294"/>
      <c r="BC1444" s="294"/>
      <c r="BD1444" s="293"/>
      <c r="BE1444" s="293"/>
      <c r="BF1444" s="241"/>
      <c r="BG1444" s="241"/>
      <c r="BH1444" s="295"/>
      <c r="BI1444" s="295"/>
      <c r="BJ1444" s="295"/>
      <c r="BK1444" s="295"/>
      <c r="BL1444" s="295"/>
      <c r="BM1444" s="293"/>
      <c r="BN1444" s="293"/>
      <c r="BO1444" s="293"/>
      <c r="BP1444" s="293"/>
      <c r="BQ1444" s="293"/>
      <c r="BR1444" s="241"/>
    </row>
    <row r="1445" spans="2:70" ht="7.5" customHeight="1">
      <c r="B1445" s="254"/>
      <c r="C1445" s="241"/>
      <c r="D1445" s="241"/>
      <c r="E1445" s="241"/>
      <c r="F1445" s="241"/>
      <c r="G1445" s="241"/>
      <c r="H1445" s="241"/>
      <c r="I1445" s="241"/>
      <c r="J1445" s="241"/>
      <c r="K1445" s="241"/>
      <c r="L1445" s="241"/>
      <c r="M1445" s="241"/>
      <c r="N1445" s="241"/>
      <c r="O1445" s="241"/>
      <c r="P1445" s="241"/>
      <c r="Q1445" s="241"/>
      <c r="R1445" s="241"/>
      <c r="S1445" s="241"/>
      <c r="T1445" s="241"/>
      <c r="U1445" s="241"/>
      <c r="V1445" s="241"/>
      <c r="W1445" s="241"/>
      <c r="X1445" s="241"/>
      <c r="Y1445" s="241"/>
      <c r="Z1445" s="241"/>
      <c r="AA1445" s="241"/>
      <c r="AB1445" s="241"/>
      <c r="AC1445" s="241"/>
      <c r="AD1445" s="241"/>
      <c r="AE1445" s="241"/>
      <c r="AF1445" s="241"/>
      <c r="AG1445" s="241"/>
      <c r="AH1445" s="241"/>
      <c r="AI1445" s="241"/>
      <c r="AJ1445" s="241"/>
      <c r="AK1445" s="241"/>
      <c r="AL1445" s="241"/>
      <c r="AM1445" s="241"/>
      <c r="AN1445" s="241"/>
      <c r="AO1445" s="241"/>
      <c r="AP1445" s="241"/>
      <c r="AQ1445" s="241"/>
      <c r="AR1445" s="241"/>
      <c r="AS1445" s="241"/>
      <c r="AT1445" s="241"/>
      <c r="AU1445" s="241"/>
      <c r="AV1445" s="241"/>
      <c r="AW1445" s="241"/>
      <c r="AX1445" s="241"/>
      <c r="AY1445" s="241"/>
      <c r="AZ1445" s="241"/>
      <c r="BA1445" s="241"/>
      <c r="BB1445" s="241"/>
      <c r="BC1445" s="241"/>
      <c r="BD1445" s="241"/>
      <c r="BE1445" s="241"/>
      <c r="BF1445" s="241"/>
      <c r="BG1445" s="241"/>
      <c r="BH1445" s="241"/>
      <c r="BI1445" s="241"/>
      <c r="BJ1445" s="241"/>
      <c r="BK1445" s="241"/>
      <c r="BL1445" s="241"/>
      <c r="BM1445" s="241"/>
      <c r="BN1445" s="241"/>
      <c r="BO1445" s="241"/>
      <c r="BP1445" s="241"/>
      <c r="BQ1445" s="241"/>
      <c r="BR1445" s="241"/>
    </row>
    <row r="1446" spans="2:70" ht="0.75" customHeight="1">
      <c r="B1446" s="254"/>
      <c r="C1446" s="292"/>
      <c r="D1446" s="292"/>
      <c r="E1446" s="241"/>
      <c r="F1446" s="293"/>
      <c r="G1446" s="293"/>
      <c r="H1446" s="293"/>
      <c r="I1446" s="293"/>
      <c r="J1446" s="293"/>
      <c r="K1446" s="293"/>
      <c r="L1446" s="293"/>
      <c r="M1446" s="293"/>
      <c r="N1446" s="241"/>
      <c r="O1446" s="241"/>
      <c r="P1446" s="241"/>
      <c r="Q1446" s="241"/>
      <c r="R1446" s="241"/>
      <c r="S1446" s="241"/>
      <c r="T1446" s="241"/>
      <c r="U1446" s="241"/>
      <c r="V1446" s="241"/>
      <c r="W1446" s="241"/>
      <c r="X1446" s="241"/>
      <c r="Y1446" s="241"/>
      <c r="Z1446" s="241"/>
      <c r="AA1446" s="241"/>
      <c r="AB1446" s="241"/>
      <c r="AC1446" s="241"/>
      <c r="AD1446" s="241"/>
      <c r="AE1446" s="241"/>
      <c r="AF1446" s="241"/>
      <c r="AG1446" s="241"/>
      <c r="AH1446" s="241"/>
      <c r="AI1446" s="241"/>
      <c r="AJ1446" s="241"/>
      <c r="AK1446" s="241"/>
      <c r="AL1446" s="241"/>
      <c r="AM1446" s="294"/>
      <c r="AN1446" s="294"/>
      <c r="AO1446" s="294"/>
      <c r="AP1446" s="295"/>
      <c r="AQ1446" s="295"/>
      <c r="AR1446" s="295"/>
      <c r="AS1446" s="295"/>
      <c r="AT1446" s="295"/>
      <c r="AU1446" s="295"/>
      <c r="AV1446" s="295"/>
      <c r="AW1446" s="241"/>
      <c r="AX1446" s="295"/>
      <c r="AY1446" s="295"/>
      <c r="AZ1446" s="241"/>
      <c r="BA1446" s="294"/>
      <c r="BB1446" s="294"/>
      <c r="BC1446" s="294"/>
      <c r="BD1446" s="293"/>
      <c r="BE1446" s="293"/>
      <c r="BF1446" s="241"/>
      <c r="BG1446" s="241"/>
      <c r="BH1446" s="295"/>
      <c r="BI1446" s="295"/>
      <c r="BJ1446" s="295"/>
      <c r="BK1446" s="295"/>
      <c r="BL1446" s="295"/>
      <c r="BM1446" s="293"/>
      <c r="BN1446" s="293"/>
      <c r="BO1446" s="293"/>
      <c r="BP1446" s="293"/>
      <c r="BQ1446" s="293"/>
      <c r="BR1446" s="241"/>
    </row>
    <row r="1447" spans="2:70" ht="8.25" customHeight="1">
      <c r="B1447" s="254"/>
      <c r="C1447" s="292"/>
      <c r="D1447" s="292"/>
      <c r="E1447" s="241"/>
      <c r="F1447" s="293"/>
      <c r="G1447" s="293"/>
      <c r="H1447" s="293"/>
      <c r="I1447" s="293"/>
      <c r="J1447" s="293"/>
      <c r="K1447" s="293"/>
      <c r="L1447" s="293"/>
      <c r="M1447" s="293"/>
      <c r="N1447" s="241"/>
      <c r="O1447" s="241"/>
      <c r="P1447" s="241"/>
      <c r="Q1447" s="241"/>
      <c r="R1447" s="241"/>
      <c r="S1447" s="241"/>
      <c r="T1447" s="241"/>
      <c r="U1447" s="241"/>
      <c r="V1447" s="241"/>
      <c r="W1447" s="241"/>
      <c r="X1447" s="241"/>
      <c r="Y1447" s="241"/>
      <c r="Z1447" s="241"/>
      <c r="AA1447" s="241"/>
      <c r="AB1447" s="241"/>
      <c r="AC1447" s="241"/>
      <c r="AD1447" s="241"/>
      <c r="AE1447" s="241"/>
      <c r="AF1447" s="241"/>
      <c r="AG1447" s="241"/>
      <c r="AH1447" s="241"/>
      <c r="AI1447" s="241"/>
      <c r="AJ1447" s="241"/>
      <c r="AK1447" s="241"/>
      <c r="AL1447" s="241"/>
      <c r="AM1447" s="294"/>
      <c r="AN1447" s="294"/>
      <c r="AO1447" s="294"/>
      <c r="AP1447" s="295"/>
      <c r="AQ1447" s="295"/>
      <c r="AR1447" s="295"/>
      <c r="AS1447" s="295"/>
      <c r="AT1447" s="295"/>
      <c r="AU1447" s="295"/>
      <c r="AV1447" s="295"/>
      <c r="AW1447" s="241"/>
      <c r="AX1447" s="295"/>
      <c r="AY1447" s="295"/>
      <c r="AZ1447" s="241"/>
      <c r="BA1447" s="294"/>
      <c r="BB1447" s="294"/>
      <c r="BC1447" s="294"/>
      <c r="BD1447" s="293"/>
      <c r="BE1447" s="293"/>
      <c r="BF1447" s="241"/>
      <c r="BG1447" s="241"/>
      <c r="BH1447" s="295"/>
      <c r="BI1447" s="295"/>
      <c r="BJ1447" s="295"/>
      <c r="BK1447" s="295"/>
      <c r="BL1447" s="295"/>
      <c r="BM1447" s="293"/>
      <c r="BN1447" s="293"/>
      <c r="BO1447" s="293"/>
      <c r="BP1447" s="293"/>
      <c r="BQ1447" s="293"/>
      <c r="BR1447" s="241"/>
    </row>
    <row r="1448" spans="2:70" ht="0.75" customHeight="1">
      <c r="B1448" s="254"/>
      <c r="C1448" s="292"/>
      <c r="D1448" s="292"/>
      <c r="E1448" s="241"/>
      <c r="F1448" s="293"/>
      <c r="G1448" s="293"/>
      <c r="H1448" s="293"/>
      <c r="I1448" s="293"/>
      <c r="J1448" s="293"/>
      <c r="K1448" s="293"/>
      <c r="L1448" s="293"/>
      <c r="M1448" s="293"/>
      <c r="N1448" s="241"/>
      <c r="O1448" s="241"/>
      <c r="P1448" s="241"/>
      <c r="Q1448" s="241"/>
      <c r="R1448" s="241"/>
      <c r="S1448" s="241"/>
      <c r="T1448" s="241"/>
      <c r="U1448" s="241"/>
      <c r="V1448" s="241"/>
      <c r="W1448" s="241"/>
      <c r="X1448" s="241"/>
      <c r="Y1448" s="241"/>
      <c r="Z1448" s="241"/>
      <c r="AA1448" s="241"/>
      <c r="AB1448" s="241"/>
      <c r="AC1448" s="241"/>
      <c r="AD1448" s="241"/>
      <c r="AE1448" s="241"/>
      <c r="AF1448" s="241"/>
      <c r="AG1448" s="241"/>
      <c r="AH1448" s="241"/>
      <c r="AI1448" s="241"/>
      <c r="AJ1448" s="241"/>
      <c r="AK1448" s="241"/>
      <c r="AL1448" s="241"/>
      <c r="AM1448" s="294"/>
      <c r="AN1448" s="294"/>
      <c r="AO1448" s="294"/>
      <c r="AP1448" s="295"/>
      <c r="AQ1448" s="295"/>
      <c r="AR1448" s="295"/>
      <c r="AS1448" s="295"/>
      <c r="AT1448" s="295"/>
      <c r="AU1448" s="295"/>
      <c r="AV1448" s="295"/>
      <c r="AW1448" s="241"/>
      <c r="AX1448" s="295"/>
      <c r="AY1448" s="295"/>
      <c r="AZ1448" s="241"/>
      <c r="BA1448" s="294"/>
      <c r="BB1448" s="294"/>
      <c r="BC1448" s="294"/>
      <c r="BD1448" s="293"/>
      <c r="BE1448" s="293"/>
      <c r="BF1448" s="241"/>
      <c r="BG1448" s="241"/>
      <c r="BH1448" s="295"/>
      <c r="BI1448" s="295"/>
      <c r="BJ1448" s="295"/>
      <c r="BK1448" s="295"/>
      <c r="BL1448" s="295"/>
      <c r="BM1448" s="293"/>
      <c r="BN1448" s="293"/>
      <c r="BO1448" s="293"/>
      <c r="BP1448" s="293"/>
      <c r="BQ1448" s="293"/>
      <c r="BR1448" s="241"/>
    </row>
    <row r="1449" spans="2:70" ht="10.5" customHeight="1">
      <c r="B1449" s="254"/>
      <c r="C1449" s="241"/>
      <c r="D1449" s="241"/>
      <c r="E1449" s="241"/>
      <c r="F1449" s="241"/>
      <c r="G1449" s="241"/>
      <c r="H1449" s="241"/>
      <c r="I1449" s="241"/>
      <c r="J1449" s="241"/>
      <c r="K1449" s="241"/>
      <c r="L1449" s="241"/>
      <c r="M1449" s="241"/>
      <c r="N1449" s="241"/>
      <c r="O1449" s="241"/>
      <c r="P1449" s="241"/>
      <c r="Q1449" s="241"/>
      <c r="R1449" s="241"/>
      <c r="S1449" s="241"/>
      <c r="T1449" s="241"/>
      <c r="U1449" s="241"/>
      <c r="V1449" s="241"/>
      <c r="W1449" s="241"/>
      <c r="X1449" s="241"/>
      <c r="Y1449" s="241"/>
      <c r="Z1449" s="241"/>
      <c r="AA1449" s="241"/>
      <c r="AB1449" s="241"/>
      <c r="AC1449" s="241"/>
      <c r="AD1449" s="241"/>
      <c r="AE1449" s="241"/>
      <c r="AF1449" s="241"/>
      <c r="AG1449" s="241"/>
      <c r="AH1449" s="241"/>
      <c r="AI1449" s="241"/>
      <c r="AJ1449" s="241"/>
      <c r="AK1449" s="241"/>
      <c r="AL1449" s="241"/>
      <c r="AM1449" s="294"/>
      <c r="AN1449" s="294"/>
      <c r="AO1449" s="294"/>
      <c r="AP1449" s="295"/>
      <c r="AQ1449" s="295"/>
      <c r="AR1449" s="295"/>
      <c r="AS1449" s="295"/>
      <c r="AT1449" s="295"/>
      <c r="AU1449" s="295"/>
      <c r="AV1449" s="295"/>
      <c r="AW1449" s="241"/>
      <c r="AX1449" s="295"/>
      <c r="AY1449" s="295"/>
      <c r="AZ1449" s="241"/>
      <c r="BA1449" s="294"/>
      <c r="BB1449" s="294"/>
      <c r="BC1449" s="294"/>
      <c r="BD1449" s="293"/>
      <c r="BE1449" s="293"/>
      <c r="BF1449" s="241"/>
      <c r="BG1449" s="241"/>
      <c r="BH1449" s="295"/>
      <c r="BI1449" s="295"/>
      <c r="BJ1449" s="295"/>
      <c r="BK1449" s="295"/>
      <c r="BL1449" s="295"/>
      <c r="BM1449" s="293"/>
      <c r="BN1449" s="293"/>
      <c r="BO1449" s="293"/>
      <c r="BP1449" s="293"/>
      <c r="BQ1449" s="293"/>
      <c r="BR1449" s="241"/>
    </row>
    <row r="1450" spans="2:70" ht="9.75" customHeight="1">
      <c r="B1450" s="254"/>
      <c r="C1450" s="241"/>
      <c r="D1450" s="241"/>
      <c r="E1450" s="241"/>
      <c r="F1450" s="241"/>
      <c r="G1450" s="241"/>
      <c r="H1450" s="241"/>
      <c r="I1450" s="241"/>
      <c r="J1450" s="241"/>
      <c r="K1450" s="241"/>
      <c r="L1450" s="241"/>
      <c r="M1450" s="241"/>
      <c r="N1450" s="241"/>
      <c r="O1450" s="241"/>
      <c r="P1450" s="241"/>
      <c r="Q1450" s="241"/>
      <c r="R1450" s="241"/>
      <c r="S1450" s="241"/>
      <c r="T1450" s="241"/>
      <c r="U1450" s="241"/>
      <c r="V1450" s="241"/>
      <c r="W1450" s="241"/>
      <c r="X1450" s="241"/>
      <c r="Y1450" s="241"/>
      <c r="Z1450" s="241"/>
      <c r="AA1450" s="241"/>
      <c r="AB1450" s="241"/>
      <c r="AC1450" s="241"/>
      <c r="AD1450" s="241"/>
      <c r="AE1450" s="241"/>
      <c r="AF1450" s="241"/>
      <c r="AG1450" s="241"/>
      <c r="AH1450" s="241"/>
      <c r="AI1450" s="241"/>
      <c r="AJ1450" s="241"/>
      <c r="AK1450" s="241"/>
      <c r="AL1450" s="241"/>
      <c r="AM1450" s="241"/>
      <c r="AN1450" s="241"/>
      <c r="AO1450" s="241"/>
      <c r="AP1450" s="241"/>
      <c r="AQ1450" s="241"/>
      <c r="AR1450" s="241"/>
      <c r="AS1450" s="241"/>
      <c r="AT1450" s="241"/>
      <c r="AU1450" s="241"/>
      <c r="AV1450" s="241"/>
      <c r="AW1450" s="241"/>
      <c r="AX1450" s="241"/>
      <c r="AY1450" s="241"/>
      <c r="AZ1450" s="241"/>
      <c r="BA1450" s="241"/>
      <c r="BB1450" s="241"/>
      <c r="BC1450" s="241"/>
      <c r="BD1450" s="241"/>
      <c r="BE1450" s="241"/>
      <c r="BF1450" s="241"/>
      <c r="BG1450" s="241"/>
      <c r="BH1450" s="241"/>
      <c r="BI1450" s="241"/>
      <c r="BJ1450" s="241"/>
      <c r="BK1450" s="241"/>
      <c r="BL1450" s="241"/>
      <c r="BM1450" s="241"/>
      <c r="BN1450" s="241"/>
      <c r="BO1450" s="241"/>
      <c r="BP1450" s="241"/>
      <c r="BQ1450" s="241"/>
      <c r="BR1450" s="241"/>
    </row>
    <row r="1451" spans="2:70" ht="12" customHeight="1">
      <c r="B1451" s="254"/>
      <c r="C1451" s="241"/>
      <c r="D1451" s="241"/>
      <c r="E1451" s="241"/>
      <c r="F1451" s="241"/>
      <c r="G1451" s="241"/>
      <c r="H1451" s="241"/>
      <c r="I1451" s="241"/>
      <c r="J1451" s="241"/>
      <c r="K1451" s="241"/>
      <c r="L1451" s="241"/>
      <c r="M1451" s="241"/>
      <c r="N1451" s="241"/>
      <c r="O1451" s="241"/>
      <c r="P1451" s="241"/>
      <c r="Q1451" s="241"/>
      <c r="R1451" s="241"/>
      <c r="S1451" s="241"/>
      <c r="T1451" s="241"/>
      <c r="U1451" s="241"/>
      <c r="V1451" s="241"/>
      <c r="W1451" s="241"/>
      <c r="X1451" s="241"/>
      <c r="Y1451" s="241"/>
      <c r="Z1451" s="241"/>
      <c r="AA1451" s="241"/>
      <c r="AB1451" s="241"/>
      <c r="AC1451" s="241"/>
      <c r="AD1451" s="241"/>
      <c r="AE1451" s="241"/>
      <c r="AF1451" s="241"/>
      <c r="AG1451" s="241"/>
      <c r="AH1451" s="241"/>
      <c r="AI1451" s="241"/>
      <c r="AJ1451" s="241"/>
      <c r="AK1451" s="241"/>
      <c r="AL1451" s="241"/>
      <c r="AM1451" s="294"/>
      <c r="AN1451" s="294"/>
      <c r="AO1451" s="294"/>
      <c r="AP1451" s="294"/>
      <c r="AQ1451" s="295"/>
      <c r="AR1451" s="295"/>
      <c r="AS1451" s="295"/>
      <c r="AT1451" s="295"/>
      <c r="AU1451" s="295"/>
      <c r="AV1451" s="295"/>
      <c r="AW1451" s="295"/>
      <c r="AX1451" s="295"/>
      <c r="AY1451" s="295"/>
      <c r="AZ1451" s="295"/>
      <c r="BA1451" s="292"/>
      <c r="BB1451" s="292"/>
      <c r="BC1451" s="292"/>
      <c r="BD1451" s="293"/>
      <c r="BE1451" s="293"/>
      <c r="BF1451" s="241"/>
      <c r="BG1451" s="241"/>
      <c r="BH1451" s="241"/>
      <c r="BI1451" s="241"/>
      <c r="BJ1451" s="241"/>
      <c r="BK1451" s="241"/>
      <c r="BL1451" s="241"/>
      <c r="BM1451" s="241"/>
      <c r="BN1451" s="241"/>
      <c r="BO1451" s="241"/>
      <c r="BP1451" s="241"/>
      <c r="BQ1451" s="241"/>
      <c r="BR1451" s="241"/>
    </row>
    <row r="1452" spans="2:70" ht="13.5" customHeight="1">
      <c r="B1452" s="254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 s="305"/>
      <c r="Q1452" s="305"/>
      <c r="R1452" s="305"/>
      <c r="S1452" s="305"/>
      <c r="T1452" s="305"/>
      <c r="U1452" s="305"/>
      <c r="V1452" s="305"/>
      <c r="W1452" s="305"/>
      <c r="X1452" s="305"/>
      <c r="Y1452" s="305"/>
      <c r="Z1452" s="305"/>
      <c r="AA1452" s="305"/>
      <c r="AB1452" s="305"/>
      <c r="AC1452" s="305"/>
      <c r="AD1452" s="305"/>
      <c r="AE1452" s="305"/>
      <c r="AF1452" s="241"/>
      <c r="AG1452" s="241"/>
      <c r="AH1452" s="241"/>
      <c r="AI1452" s="241"/>
      <c r="AJ1452" s="241"/>
      <c r="AK1452" s="241"/>
      <c r="AL1452" s="241"/>
      <c r="AM1452" s="241"/>
      <c r="AN1452" s="241"/>
      <c r="AO1452" s="241"/>
      <c r="AP1452" s="241"/>
      <c r="AQ1452" s="241"/>
      <c r="AR1452" s="241"/>
      <c r="AS1452" s="241"/>
      <c r="AT1452" s="241"/>
      <c r="AU1452" s="241"/>
      <c r="AV1452" s="241"/>
      <c r="AW1452" s="241"/>
      <c r="AX1452" s="241"/>
      <c r="AY1452" s="241"/>
      <c r="AZ1452" s="241"/>
      <c r="BA1452" s="241"/>
      <c r="BB1452" s="241"/>
      <c r="BC1452" s="241"/>
      <c r="BD1452" s="241"/>
      <c r="BE1452" s="241"/>
      <c r="BF1452" s="241"/>
      <c r="BG1452" s="241"/>
      <c r="BH1452" s="241"/>
      <c r="BI1452" s="241"/>
      <c r="BJ1452" s="241"/>
      <c r="BK1452" s="241"/>
      <c r="BL1452" s="241"/>
      <c r="BM1452" s="241"/>
      <c r="BN1452" s="241"/>
      <c r="BO1452" s="241"/>
      <c r="BP1452" s="241"/>
      <c r="BQ1452" s="241"/>
      <c r="BR1452" s="241"/>
    </row>
    <row r="1453" spans="2:70" ht="7.5" customHeight="1">
      <c r="B1453" s="254"/>
      <c r="C1453" s="241"/>
      <c r="D1453" s="241"/>
      <c r="E1453" s="241"/>
      <c r="F1453" s="241"/>
      <c r="G1453" s="241"/>
      <c r="H1453" s="241"/>
      <c r="I1453" s="241"/>
      <c r="J1453" s="241"/>
      <c r="K1453" s="241"/>
      <c r="L1453" s="241"/>
      <c r="M1453" s="241"/>
      <c r="N1453" s="241"/>
      <c r="O1453" s="241"/>
      <c r="P1453" s="241"/>
      <c r="Q1453" s="241"/>
      <c r="R1453" s="241"/>
      <c r="S1453" s="241"/>
      <c r="T1453" s="241"/>
      <c r="U1453" s="241"/>
      <c r="V1453" s="241"/>
      <c r="W1453" s="241"/>
      <c r="X1453" s="241"/>
      <c r="Y1453" s="241"/>
      <c r="Z1453" s="241"/>
      <c r="AA1453" s="241"/>
      <c r="AB1453" s="241"/>
      <c r="AC1453" s="241"/>
      <c r="AD1453" s="241"/>
      <c r="AE1453" s="241"/>
      <c r="AF1453" s="241"/>
      <c r="AG1453" s="241"/>
      <c r="AH1453" s="241"/>
      <c r="AI1453" s="241"/>
      <c r="AJ1453" s="241"/>
      <c r="AK1453" s="241"/>
      <c r="AL1453" s="241"/>
      <c r="AM1453" s="241"/>
      <c r="AN1453" s="241"/>
      <c r="AO1453" s="241"/>
      <c r="AP1453" s="241"/>
      <c r="AQ1453" s="241"/>
      <c r="AR1453" s="241"/>
      <c r="AS1453" s="241"/>
      <c r="AT1453" s="241"/>
      <c r="AU1453" s="241"/>
      <c r="AV1453" s="241"/>
      <c r="AW1453" s="241"/>
      <c r="AX1453" s="241"/>
      <c r="AY1453" s="241"/>
      <c r="AZ1453" s="241"/>
      <c r="BA1453" s="241"/>
      <c r="BB1453" s="241"/>
      <c r="BC1453" s="241"/>
      <c r="BD1453" s="241"/>
      <c r="BE1453" s="241"/>
      <c r="BF1453" s="241"/>
      <c r="BG1453" s="241"/>
      <c r="BH1453" s="241"/>
      <c r="BI1453" s="241"/>
      <c r="BJ1453" s="241"/>
      <c r="BK1453" s="241"/>
      <c r="BL1453" s="241"/>
      <c r="BM1453" s="241"/>
      <c r="BN1453" s="241"/>
      <c r="BO1453" s="241"/>
      <c r="BP1453" s="241"/>
      <c r="BQ1453" s="241"/>
      <c r="BR1453" s="241"/>
    </row>
    <row r="1454" spans="2:70" ht="16.5" customHeight="1">
      <c r="B1454" s="296"/>
      <c r="C1454" s="296"/>
      <c r="D1454" s="296"/>
      <c r="E1454" s="296"/>
      <c r="F1454" s="296"/>
      <c r="G1454" s="296"/>
      <c r="H1454" s="296"/>
      <c r="I1454" s="296"/>
      <c r="J1454" s="296"/>
      <c r="K1454" s="296"/>
      <c r="L1454" s="296"/>
      <c r="M1454" s="296"/>
      <c r="N1454" s="296"/>
      <c r="O1454" s="296"/>
      <c r="P1454" s="296"/>
      <c r="Q1454" s="296"/>
      <c r="R1454" s="296"/>
      <c r="S1454" s="296"/>
      <c r="T1454" s="296"/>
      <c r="U1454" s="296"/>
      <c r="V1454" s="241"/>
      <c r="W1454" s="241"/>
      <c r="X1454" s="296"/>
      <c r="Y1454" s="296"/>
      <c r="Z1454" s="296"/>
      <c r="AA1454" s="296"/>
      <c r="AB1454" s="296"/>
      <c r="AC1454" s="296"/>
      <c r="AD1454" s="296"/>
      <c r="AE1454" s="296"/>
      <c r="AF1454" s="296"/>
      <c r="AG1454" s="296"/>
      <c r="AH1454" s="241"/>
      <c r="AI1454" s="241"/>
      <c r="AJ1454" s="241"/>
      <c r="AK1454" s="241"/>
      <c r="AL1454" s="241"/>
      <c r="AM1454" s="296"/>
      <c r="AN1454" s="296"/>
      <c r="AO1454" s="296"/>
      <c r="AP1454" s="296"/>
      <c r="AQ1454" s="296"/>
      <c r="AR1454" s="296"/>
      <c r="AS1454" s="296"/>
      <c r="AT1454" s="296"/>
      <c r="AU1454" s="296"/>
      <c r="AV1454" s="296"/>
      <c r="AW1454" s="296"/>
      <c r="AX1454" s="296"/>
      <c r="AY1454" s="296"/>
      <c r="AZ1454" s="296"/>
      <c r="BA1454" s="296"/>
      <c r="BB1454" s="296"/>
      <c r="BC1454" s="241"/>
      <c r="BD1454" s="241"/>
      <c r="BE1454" s="296"/>
      <c r="BF1454" s="296"/>
      <c r="BG1454" s="296"/>
      <c r="BH1454" s="296"/>
      <c r="BI1454" s="296"/>
      <c r="BJ1454" s="296"/>
      <c r="BK1454" s="296"/>
      <c r="BL1454" s="296"/>
      <c r="BM1454" s="296"/>
      <c r="BN1454" s="296"/>
      <c r="BO1454" s="296"/>
      <c r="BP1454" s="296"/>
      <c r="BQ1454" s="241"/>
      <c r="BR1454" s="241"/>
    </row>
    <row r="1455" spans="2:70" ht="9.75" customHeight="1">
      <c r="B1455" s="254"/>
      <c r="C1455" s="241"/>
      <c r="D1455" s="241"/>
      <c r="E1455" s="301"/>
      <c r="F1455" s="301"/>
      <c r="G1455" s="301"/>
      <c r="H1455" s="301"/>
      <c r="I1455" s="301"/>
      <c r="J1455" s="301"/>
      <c r="K1455" s="301"/>
      <c r="L1455" s="301"/>
      <c r="M1455" s="241"/>
      <c r="N1455" s="241"/>
      <c r="O1455" s="301"/>
      <c r="P1455" s="301"/>
      <c r="Q1455" s="301"/>
      <c r="R1455" s="241"/>
      <c r="S1455" s="303"/>
      <c r="T1455" s="303"/>
      <c r="U1455" s="303"/>
      <c r="V1455" s="303"/>
      <c r="W1455" s="241"/>
      <c r="X1455" s="241"/>
      <c r="Y1455" s="241"/>
      <c r="Z1455" s="241"/>
      <c r="AA1455" s="241"/>
      <c r="AB1455" s="301"/>
      <c r="AC1455" s="301"/>
      <c r="AD1455" s="303"/>
      <c r="AE1455" s="303"/>
      <c r="AF1455" s="241"/>
      <c r="AG1455" s="241"/>
      <c r="AH1455" s="241"/>
      <c r="AI1455" s="241"/>
      <c r="AJ1455" s="241"/>
      <c r="AK1455" s="241"/>
      <c r="AL1455" s="241"/>
      <c r="AM1455" s="241"/>
      <c r="AN1455" s="241"/>
      <c r="AO1455" s="241"/>
      <c r="AP1455" s="241"/>
      <c r="AQ1455" s="241"/>
      <c r="AR1455" s="301"/>
      <c r="AS1455" s="301"/>
      <c r="AT1455" s="301"/>
      <c r="AU1455" s="241"/>
      <c r="AV1455" s="303"/>
      <c r="AW1455" s="303"/>
      <c r="AX1455" s="303"/>
      <c r="AY1455" s="303"/>
      <c r="AZ1455" s="303"/>
      <c r="BA1455" s="303"/>
      <c r="BB1455" s="303"/>
      <c r="BC1455" s="241"/>
      <c r="BD1455" s="241"/>
      <c r="BE1455" s="241"/>
      <c r="BF1455" s="241"/>
      <c r="BG1455" s="241"/>
      <c r="BH1455" s="297"/>
      <c r="BI1455" s="297"/>
      <c r="BJ1455" s="297"/>
      <c r="BK1455" s="297"/>
      <c r="BL1455" s="297"/>
      <c r="BM1455" s="241"/>
      <c r="BN1455" s="297"/>
      <c r="BO1455" s="297"/>
      <c r="BP1455" s="297"/>
      <c r="BQ1455" s="241"/>
      <c r="BR1455" s="241"/>
    </row>
    <row r="1456" spans="2:70" ht="0.75" customHeight="1">
      <c r="B1456" s="254"/>
      <c r="C1456" s="241"/>
      <c r="D1456" s="241"/>
      <c r="E1456" s="241"/>
      <c r="F1456" s="241"/>
      <c r="G1456" s="241"/>
      <c r="H1456" s="241"/>
      <c r="I1456" s="241"/>
      <c r="J1456" s="241"/>
      <c r="K1456" s="241"/>
      <c r="L1456" s="241"/>
      <c r="M1456" s="241"/>
      <c r="N1456" s="241"/>
      <c r="O1456" s="241"/>
      <c r="P1456" s="241"/>
      <c r="Q1456" s="241"/>
      <c r="R1456" s="241"/>
      <c r="S1456" s="241"/>
      <c r="T1456" s="241"/>
      <c r="U1456" s="241"/>
      <c r="V1456" s="241"/>
      <c r="W1456" s="241"/>
      <c r="X1456" s="241"/>
      <c r="Y1456" s="241"/>
      <c r="Z1456" s="241"/>
      <c r="AA1456" s="241"/>
      <c r="AB1456" s="241"/>
      <c r="AC1456" s="241"/>
      <c r="AD1456" s="241"/>
      <c r="AE1456" s="241"/>
      <c r="AF1456" s="241"/>
      <c r="AG1456" s="241"/>
      <c r="AH1456" s="241"/>
      <c r="AI1456" s="241"/>
      <c r="AJ1456" s="241"/>
      <c r="AK1456" s="241"/>
      <c r="AL1456" s="241"/>
      <c r="AM1456" s="241"/>
      <c r="AN1456" s="241"/>
      <c r="AO1456" s="241"/>
      <c r="AP1456" s="241"/>
      <c r="AQ1456" s="241"/>
      <c r="AR1456" s="241"/>
      <c r="AS1456" s="241"/>
      <c r="AT1456" s="241"/>
      <c r="AU1456" s="241"/>
      <c r="AV1456" s="241"/>
      <c r="AW1456" s="241"/>
      <c r="AX1456" s="241"/>
      <c r="AY1456" s="241"/>
      <c r="AZ1456" s="241"/>
      <c r="BA1456" s="241"/>
      <c r="BB1456" s="241"/>
      <c r="BC1456" s="241"/>
      <c r="BD1456" s="241"/>
      <c r="BE1456" s="241"/>
      <c r="BF1456" s="241"/>
      <c r="BG1456" s="241"/>
      <c r="BH1456" s="297"/>
      <c r="BI1456" s="297"/>
      <c r="BJ1456" s="297"/>
      <c r="BK1456" s="297"/>
      <c r="BL1456" s="297"/>
      <c r="BM1456" s="241"/>
      <c r="BN1456" s="297"/>
      <c r="BO1456" s="297"/>
      <c r="BP1456" s="297"/>
      <c r="BQ1456" s="241"/>
      <c r="BR1456" s="241"/>
    </row>
    <row r="1457" spans="2:70" ht="10.5" customHeight="1">
      <c r="B1457" s="254"/>
      <c r="C1457" s="241"/>
      <c r="D1457" s="241"/>
      <c r="E1457" s="241"/>
      <c r="F1457" s="301"/>
      <c r="G1457" s="301"/>
      <c r="H1457" s="301"/>
      <c r="I1457" s="301"/>
      <c r="J1457" s="301"/>
      <c r="K1457" s="301"/>
      <c r="L1457" s="241"/>
      <c r="M1457" s="241"/>
      <c r="N1457" s="301"/>
      <c r="O1457" s="301"/>
      <c r="P1457" s="301"/>
      <c r="Q1457" s="301"/>
      <c r="R1457" s="301"/>
      <c r="S1457" s="303"/>
      <c r="T1457" s="303"/>
      <c r="U1457" s="303"/>
      <c r="V1457" s="303"/>
      <c r="W1457" s="241"/>
      <c r="X1457" s="241"/>
      <c r="Y1457" s="241"/>
      <c r="Z1457" s="241"/>
      <c r="AA1457" s="241"/>
      <c r="AB1457" s="301"/>
      <c r="AC1457" s="301"/>
      <c r="AD1457" s="301"/>
      <c r="AE1457" s="303"/>
      <c r="AF1457" s="303"/>
      <c r="AG1457" s="303"/>
      <c r="AH1457" s="303"/>
      <c r="AI1457" s="303"/>
      <c r="AJ1457" s="241"/>
      <c r="AK1457" s="241"/>
      <c r="AL1457" s="241"/>
      <c r="AM1457" s="241"/>
      <c r="AN1457" s="241"/>
      <c r="AO1457" s="241"/>
      <c r="AP1457" s="241"/>
      <c r="AQ1457" s="241"/>
      <c r="AR1457" s="301"/>
      <c r="AS1457" s="301"/>
      <c r="AT1457" s="301"/>
      <c r="AU1457" s="241"/>
      <c r="AV1457" s="304"/>
      <c r="AW1457" s="304"/>
      <c r="AX1457" s="304"/>
      <c r="AY1457" s="304"/>
      <c r="AZ1457" s="304"/>
      <c r="BA1457" s="241"/>
      <c r="BB1457" s="241"/>
      <c r="BC1457" s="241"/>
      <c r="BD1457" s="241"/>
      <c r="BE1457" s="255"/>
      <c r="BF1457" s="241"/>
      <c r="BG1457" s="241"/>
      <c r="BH1457" s="241"/>
      <c r="BI1457" s="241"/>
      <c r="BJ1457" s="293"/>
      <c r="BK1457" s="293"/>
      <c r="BL1457" s="293"/>
      <c r="BM1457" s="241"/>
      <c r="BN1457" s="241"/>
      <c r="BO1457" s="293"/>
      <c r="BP1457" s="293"/>
      <c r="BQ1457" s="241"/>
      <c r="BR1457" s="241"/>
    </row>
    <row r="1458" spans="2:70" ht="8.25" customHeight="1">
      <c r="B1458" s="254"/>
      <c r="C1458" s="241"/>
      <c r="D1458" s="241"/>
      <c r="E1458" s="241"/>
      <c r="F1458" s="241"/>
      <c r="G1458" s="241"/>
      <c r="H1458" s="241"/>
      <c r="I1458" s="241"/>
      <c r="J1458" s="241"/>
      <c r="K1458" s="241"/>
      <c r="L1458" s="241"/>
      <c r="M1458" s="241"/>
      <c r="N1458" s="241"/>
      <c r="O1458" s="241"/>
      <c r="P1458" s="241"/>
      <c r="Q1458" s="241"/>
      <c r="R1458" s="241"/>
      <c r="S1458" s="241"/>
      <c r="T1458" s="241"/>
      <c r="U1458" s="241"/>
      <c r="V1458" s="241"/>
      <c r="W1458" s="241"/>
      <c r="X1458" s="241"/>
      <c r="Y1458" s="241"/>
      <c r="Z1458" s="241"/>
      <c r="AA1458" s="241"/>
      <c r="AB1458" s="241"/>
      <c r="AC1458" s="241"/>
      <c r="AD1458" s="241"/>
      <c r="AE1458" s="241"/>
      <c r="AF1458" s="241"/>
      <c r="AG1458" s="241"/>
      <c r="AH1458" s="241"/>
      <c r="AI1458" s="241"/>
      <c r="AJ1458" s="241"/>
      <c r="AK1458" s="241"/>
      <c r="AL1458" s="241"/>
      <c r="AM1458" s="241"/>
      <c r="AN1458" s="241"/>
      <c r="AO1458" s="241"/>
      <c r="AP1458" s="241"/>
      <c r="AQ1458" s="241"/>
      <c r="AR1458" s="241"/>
      <c r="AS1458" s="241"/>
      <c r="AT1458" s="241"/>
      <c r="AU1458" s="241"/>
      <c r="AV1458" s="241"/>
      <c r="AW1458" s="241"/>
      <c r="AX1458" s="241"/>
      <c r="AY1458" s="241"/>
      <c r="AZ1458" s="241"/>
      <c r="BA1458" s="241"/>
      <c r="BB1458" s="241"/>
      <c r="BC1458" s="241"/>
      <c r="BD1458" s="241"/>
      <c r="BE1458" s="241"/>
      <c r="BF1458" s="241"/>
      <c r="BG1458" s="241"/>
      <c r="BH1458" s="241"/>
      <c r="BI1458" s="241"/>
      <c r="BJ1458" s="241"/>
      <c r="BK1458" s="241"/>
      <c r="BL1458" s="241"/>
      <c r="BM1458" s="241"/>
      <c r="BN1458" s="241"/>
      <c r="BO1458" s="241"/>
      <c r="BP1458" s="241"/>
      <c r="BQ1458" s="241"/>
      <c r="BR1458" s="241"/>
    </row>
    <row r="1459" spans="2:70" ht="12.75" hidden="1" customHeight="1">
      <c r="B1459" s="254"/>
      <c r="C1459" s="241"/>
      <c r="D1459" s="241"/>
      <c r="E1459" s="241"/>
      <c r="F1459" s="241"/>
      <c r="G1459" s="241"/>
      <c r="H1459" s="241"/>
      <c r="I1459" s="241"/>
      <c r="J1459" s="241"/>
      <c r="K1459" s="241"/>
      <c r="L1459" s="241"/>
      <c r="M1459" s="241"/>
      <c r="N1459" s="241"/>
      <c r="O1459" s="241"/>
      <c r="P1459" s="241"/>
      <c r="Q1459" s="241"/>
      <c r="R1459" s="241"/>
      <c r="S1459" s="241"/>
      <c r="T1459" s="241"/>
      <c r="U1459" s="241"/>
      <c r="V1459" s="241"/>
      <c r="W1459" s="241"/>
      <c r="X1459" s="241"/>
      <c r="Y1459" s="241"/>
      <c r="Z1459" s="241"/>
      <c r="AA1459" s="241"/>
      <c r="AB1459" s="241"/>
      <c r="AC1459" s="241"/>
      <c r="AD1459" s="241"/>
      <c r="AE1459" s="241"/>
      <c r="AF1459" s="241"/>
      <c r="AG1459" s="241"/>
      <c r="AH1459" s="241"/>
      <c r="AI1459" s="241"/>
      <c r="AJ1459" s="241"/>
      <c r="AK1459" s="241"/>
      <c r="AL1459" s="241"/>
      <c r="AM1459" s="241"/>
      <c r="AN1459" s="241"/>
      <c r="AO1459" s="241"/>
      <c r="AP1459" s="241"/>
      <c r="AQ1459" s="241"/>
      <c r="AR1459" s="241"/>
      <c r="AS1459" s="241"/>
      <c r="AT1459" s="241"/>
      <c r="AU1459" s="241"/>
      <c r="AV1459" s="241"/>
      <c r="AW1459" s="241"/>
      <c r="AX1459" s="241"/>
      <c r="AY1459" s="241"/>
      <c r="AZ1459" s="241"/>
      <c r="BA1459" s="241"/>
      <c r="BB1459" s="241"/>
      <c r="BC1459" s="241"/>
      <c r="BD1459" s="241"/>
      <c r="BE1459" s="294"/>
      <c r="BF1459" s="294"/>
      <c r="BG1459" s="241"/>
      <c r="BH1459" s="241"/>
      <c r="BI1459" s="241"/>
      <c r="BJ1459" s="293"/>
      <c r="BK1459" s="293"/>
      <c r="BL1459" s="293"/>
      <c r="BM1459" s="241"/>
      <c r="BN1459" s="241"/>
      <c r="BO1459" s="293"/>
      <c r="BP1459" s="293"/>
      <c r="BQ1459" s="241"/>
      <c r="BR1459" s="241"/>
    </row>
    <row r="1460" spans="2:70" ht="9.75" customHeight="1">
      <c r="B1460" s="254"/>
      <c r="C1460" s="241"/>
      <c r="D1460" s="241"/>
      <c r="E1460" s="241"/>
      <c r="F1460" s="241"/>
      <c r="G1460" s="241"/>
      <c r="H1460" s="241"/>
      <c r="I1460" s="241"/>
      <c r="J1460" s="241"/>
      <c r="K1460" s="241"/>
      <c r="L1460" s="241"/>
      <c r="M1460" s="241"/>
      <c r="N1460" s="241"/>
      <c r="O1460" s="241"/>
      <c r="P1460" s="241"/>
      <c r="Q1460" s="241"/>
      <c r="R1460" s="241"/>
      <c r="S1460" s="241"/>
      <c r="T1460" s="241"/>
      <c r="U1460" s="241"/>
      <c r="V1460" s="241"/>
      <c r="W1460" s="241"/>
      <c r="X1460" s="241"/>
      <c r="Y1460" s="241"/>
      <c r="Z1460" s="241"/>
      <c r="AA1460" s="241"/>
      <c r="AB1460" s="241"/>
      <c r="AC1460" s="241"/>
      <c r="AD1460" s="241"/>
      <c r="AE1460" s="241"/>
      <c r="AF1460" s="241"/>
      <c r="AG1460" s="241"/>
      <c r="AH1460" s="241"/>
      <c r="AI1460" s="241"/>
      <c r="AJ1460" s="241"/>
      <c r="AK1460" s="241"/>
      <c r="AL1460" s="241"/>
      <c r="AM1460" s="241"/>
      <c r="AN1460" s="241"/>
      <c r="AO1460" s="241"/>
      <c r="AP1460" s="241"/>
      <c r="AQ1460" s="241"/>
      <c r="AR1460" s="241"/>
      <c r="AS1460" s="241"/>
      <c r="AT1460" s="241"/>
      <c r="AU1460" s="241"/>
      <c r="AV1460" s="241"/>
      <c r="AW1460" s="241"/>
      <c r="AX1460" s="241"/>
      <c r="AY1460" s="241"/>
      <c r="AZ1460" s="241"/>
      <c r="BA1460" s="241"/>
      <c r="BB1460" s="241"/>
      <c r="BC1460" s="241"/>
      <c r="BD1460" s="241"/>
      <c r="BE1460" s="294"/>
      <c r="BF1460" s="294"/>
      <c r="BG1460" s="241"/>
      <c r="BH1460" s="241"/>
      <c r="BI1460" s="241"/>
      <c r="BJ1460" s="293"/>
      <c r="BK1460" s="293"/>
      <c r="BL1460" s="293"/>
      <c r="BM1460" s="241"/>
      <c r="BN1460" s="241"/>
      <c r="BO1460" s="293"/>
      <c r="BP1460" s="293"/>
      <c r="BQ1460" s="241"/>
      <c r="BR1460" s="241"/>
    </row>
    <row r="1461" spans="2:70" ht="12.75" hidden="1" customHeight="1">
      <c r="B1461" s="254"/>
      <c r="C1461" s="241"/>
      <c r="D1461" s="241"/>
      <c r="E1461" s="241"/>
      <c r="F1461" s="241"/>
      <c r="G1461" s="241"/>
      <c r="H1461" s="241"/>
      <c r="I1461" s="241"/>
      <c r="J1461" s="241"/>
      <c r="K1461" s="241"/>
      <c r="L1461" s="241"/>
      <c r="M1461" s="241"/>
      <c r="N1461" s="241"/>
      <c r="O1461" s="241"/>
      <c r="P1461" s="241"/>
      <c r="Q1461" s="241"/>
      <c r="R1461" s="241"/>
      <c r="S1461" s="241"/>
      <c r="T1461" s="241"/>
      <c r="U1461" s="241"/>
      <c r="V1461" s="241"/>
      <c r="W1461" s="241"/>
      <c r="X1461" s="241"/>
      <c r="Y1461" s="241"/>
      <c r="Z1461" s="241"/>
      <c r="AA1461" s="241"/>
      <c r="AB1461" s="241"/>
      <c r="AC1461" s="241"/>
      <c r="AD1461" s="241"/>
      <c r="AE1461" s="241"/>
      <c r="AF1461" s="241"/>
      <c r="AG1461" s="241"/>
      <c r="AH1461" s="241"/>
      <c r="AI1461" s="241"/>
      <c r="AJ1461" s="241"/>
      <c r="AK1461" s="241"/>
      <c r="AL1461" s="241"/>
      <c r="AM1461" s="241"/>
      <c r="AN1461" s="241"/>
      <c r="AO1461" s="241"/>
      <c r="AP1461" s="241"/>
      <c r="AQ1461" s="241"/>
      <c r="AR1461" s="241"/>
      <c r="AS1461" s="241"/>
      <c r="AT1461" s="241"/>
      <c r="AU1461" s="241"/>
      <c r="AV1461" s="241"/>
      <c r="AW1461" s="241"/>
      <c r="AX1461" s="241"/>
      <c r="AY1461" s="241"/>
      <c r="AZ1461" s="241"/>
      <c r="BA1461" s="241"/>
      <c r="BB1461" s="241"/>
      <c r="BC1461" s="241"/>
      <c r="BD1461" s="241"/>
      <c r="BE1461" s="294"/>
      <c r="BF1461" s="294"/>
      <c r="BG1461" s="241"/>
      <c r="BH1461" s="241"/>
      <c r="BI1461" s="241"/>
      <c r="BJ1461" s="241"/>
      <c r="BK1461" s="241"/>
      <c r="BL1461" s="241"/>
      <c r="BM1461" s="241"/>
      <c r="BN1461" s="241"/>
      <c r="BO1461" s="241"/>
      <c r="BP1461" s="241"/>
      <c r="BQ1461" s="241"/>
      <c r="BR1461" s="241"/>
    </row>
    <row r="1462" spans="2:70" ht="10.5" customHeight="1">
      <c r="B1462" s="254"/>
      <c r="C1462" s="241"/>
      <c r="D1462" s="241"/>
      <c r="E1462" s="241"/>
      <c r="F1462" s="241"/>
      <c r="G1462" s="241"/>
      <c r="H1462" s="241"/>
      <c r="I1462" s="297"/>
      <c r="J1462" s="297"/>
      <c r="K1462" s="297"/>
      <c r="L1462" s="297"/>
      <c r="M1462" s="241"/>
      <c r="N1462" s="297"/>
      <c r="O1462" s="297"/>
      <c r="P1462" s="297"/>
      <c r="Q1462" s="297"/>
      <c r="R1462" s="297"/>
      <c r="S1462" s="297"/>
      <c r="T1462" s="241"/>
      <c r="U1462" s="297"/>
      <c r="V1462" s="297"/>
      <c r="W1462" s="297"/>
      <c r="X1462" s="241"/>
      <c r="Y1462" s="241"/>
      <c r="Z1462" s="297"/>
      <c r="AA1462" s="297"/>
      <c r="AB1462" s="297"/>
      <c r="AC1462" s="297"/>
      <c r="AD1462" s="297"/>
      <c r="AE1462" s="297"/>
      <c r="AF1462" s="241"/>
      <c r="AG1462" s="241"/>
      <c r="AH1462" s="241"/>
      <c r="AI1462" s="241"/>
      <c r="AJ1462" s="241"/>
      <c r="AK1462" s="241"/>
      <c r="AL1462" s="241"/>
      <c r="AM1462" s="241"/>
      <c r="AN1462" s="241"/>
      <c r="AO1462" s="297"/>
      <c r="AP1462" s="297"/>
      <c r="AQ1462" s="297"/>
      <c r="AR1462" s="297"/>
      <c r="AS1462" s="297"/>
      <c r="AT1462" s="297"/>
      <c r="AU1462" s="241"/>
      <c r="AV1462" s="297"/>
      <c r="AW1462" s="297"/>
      <c r="AX1462" s="297"/>
      <c r="AY1462" s="297"/>
      <c r="AZ1462" s="297"/>
      <c r="BA1462" s="297"/>
      <c r="BB1462" s="297"/>
      <c r="BC1462" s="241"/>
      <c r="BD1462" s="241"/>
      <c r="BE1462" s="255"/>
      <c r="BF1462" s="241"/>
      <c r="BG1462" s="241"/>
      <c r="BH1462" s="241"/>
      <c r="BI1462" s="241"/>
      <c r="BJ1462" s="293"/>
      <c r="BK1462" s="293"/>
      <c r="BL1462" s="293"/>
      <c r="BM1462" s="241"/>
      <c r="BN1462" s="241"/>
      <c r="BO1462" s="293"/>
      <c r="BP1462" s="293"/>
      <c r="BQ1462" s="241"/>
      <c r="BR1462" s="241"/>
    </row>
    <row r="1463" spans="2:70" ht="9.75" customHeight="1">
      <c r="B1463" s="254"/>
      <c r="C1463" s="241"/>
      <c r="D1463" s="241"/>
      <c r="E1463" s="241"/>
      <c r="F1463" s="241"/>
      <c r="G1463" s="241"/>
      <c r="H1463" s="241"/>
      <c r="I1463" s="241"/>
      <c r="J1463" s="241"/>
      <c r="K1463" s="241"/>
      <c r="L1463" s="241"/>
      <c r="M1463" s="241"/>
      <c r="N1463" s="241"/>
      <c r="O1463" s="241"/>
      <c r="P1463" s="241"/>
      <c r="Q1463" s="241"/>
      <c r="R1463" s="241"/>
      <c r="S1463" s="241"/>
      <c r="T1463" s="241"/>
      <c r="U1463" s="241"/>
      <c r="V1463" s="241"/>
      <c r="W1463" s="241"/>
      <c r="X1463" s="241"/>
      <c r="Y1463" s="241"/>
      <c r="Z1463" s="241"/>
      <c r="AA1463" s="241"/>
      <c r="AB1463" s="241"/>
      <c r="AC1463" s="241"/>
      <c r="AD1463" s="241"/>
      <c r="AE1463" s="241"/>
      <c r="AF1463" s="241"/>
      <c r="AG1463" s="241"/>
      <c r="AH1463" s="241"/>
      <c r="AI1463" s="241"/>
      <c r="AJ1463" s="241"/>
      <c r="AK1463" s="241"/>
      <c r="AL1463" s="241"/>
      <c r="AM1463" s="241"/>
      <c r="AN1463" s="241"/>
      <c r="AO1463" s="241"/>
      <c r="AP1463" s="241"/>
      <c r="AQ1463" s="241"/>
      <c r="AR1463" s="241"/>
      <c r="AS1463" s="241"/>
      <c r="AT1463" s="241"/>
      <c r="AU1463" s="241"/>
      <c r="AV1463" s="241"/>
      <c r="AW1463" s="241"/>
      <c r="AX1463" s="241"/>
      <c r="AY1463" s="241"/>
      <c r="AZ1463" s="241"/>
      <c r="BA1463" s="241"/>
      <c r="BB1463" s="241"/>
      <c r="BC1463" s="241"/>
      <c r="BD1463" s="241"/>
      <c r="BE1463" s="241"/>
      <c r="BF1463" s="241"/>
      <c r="BG1463" s="241"/>
      <c r="BH1463" s="241"/>
      <c r="BI1463" s="241"/>
      <c r="BJ1463" s="241"/>
      <c r="BK1463" s="241"/>
      <c r="BL1463" s="241"/>
      <c r="BM1463" s="241"/>
      <c r="BN1463" s="241"/>
      <c r="BO1463" s="241"/>
      <c r="BP1463" s="241"/>
      <c r="BQ1463" s="241"/>
      <c r="BR1463" s="241"/>
    </row>
    <row r="1464" spans="2:70" ht="10.5" customHeight="1">
      <c r="B1464" s="254"/>
      <c r="C1464" s="241"/>
      <c r="D1464" s="241"/>
      <c r="E1464" s="241"/>
      <c r="F1464" s="241"/>
      <c r="G1464" s="241"/>
      <c r="H1464" s="297"/>
      <c r="I1464" s="297"/>
      <c r="J1464" s="297"/>
      <c r="K1464" s="297"/>
      <c r="L1464" s="297"/>
      <c r="M1464" s="241"/>
      <c r="N1464" s="297"/>
      <c r="O1464" s="297"/>
      <c r="P1464" s="297"/>
      <c r="Q1464" s="297"/>
      <c r="R1464" s="297"/>
      <c r="S1464" s="297"/>
      <c r="T1464" s="241"/>
      <c r="U1464" s="297"/>
      <c r="V1464" s="297"/>
      <c r="W1464" s="297"/>
      <c r="X1464" s="241"/>
      <c r="Y1464" s="241"/>
      <c r="Z1464" s="297"/>
      <c r="AA1464" s="297"/>
      <c r="AB1464" s="297"/>
      <c r="AC1464" s="297"/>
      <c r="AD1464" s="297"/>
      <c r="AE1464" s="297"/>
      <c r="AF1464" s="241"/>
      <c r="AG1464" s="241"/>
      <c r="AH1464" s="241"/>
      <c r="AI1464" s="241"/>
      <c r="AJ1464" s="241"/>
      <c r="AK1464" s="241"/>
      <c r="AL1464" s="241"/>
      <c r="AM1464" s="241"/>
      <c r="AN1464" s="241"/>
      <c r="AO1464" s="297"/>
      <c r="AP1464" s="297"/>
      <c r="AQ1464" s="297"/>
      <c r="AR1464" s="297"/>
      <c r="AS1464" s="297"/>
      <c r="AT1464" s="297"/>
      <c r="AU1464" s="241"/>
      <c r="AV1464" s="297"/>
      <c r="AW1464" s="297"/>
      <c r="AX1464" s="297"/>
      <c r="AY1464" s="297"/>
      <c r="AZ1464" s="297"/>
      <c r="BA1464" s="297"/>
      <c r="BB1464" s="297"/>
      <c r="BC1464" s="241"/>
      <c r="BD1464" s="241"/>
      <c r="BE1464" s="294"/>
      <c r="BF1464" s="241"/>
      <c r="BG1464" s="241"/>
      <c r="BH1464" s="241"/>
      <c r="BI1464" s="241"/>
      <c r="BJ1464" s="293"/>
      <c r="BK1464" s="293"/>
      <c r="BL1464" s="293"/>
      <c r="BM1464" s="241"/>
      <c r="BN1464" s="241"/>
      <c r="BO1464" s="293"/>
      <c r="BP1464" s="293"/>
      <c r="BQ1464" s="241"/>
      <c r="BR1464" s="241"/>
    </row>
    <row r="1465" spans="2:70" ht="0.75" customHeight="1">
      <c r="B1465" s="254"/>
      <c r="C1465" s="241"/>
      <c r="D1465" s="241"/>
      <c r="E1465" s="241"/>
      <c r="F1465" s="241"/>
      <c r="G1465" s="241"/>
      <c r="H1465" s="297"/>
      <c r="I1465" s="297"/>
      <c r="J1465" s="297"/>
      <c r="K1465" s="297"/>
      <c r="L1465" s="297"/>
      <c r="M1465" s="241"/>
      <c r="N1465" s="297"/>
      <c r="O1465" s="297"/>
      <c r="P1465" s="297"/>
      <c r="Q1465" s="297"/>
      <c r="R1465" s="297"/>
      <c r="S1465" s="297"/>
      <c r="T1465" s="241"/>
      <c r="U1465" s="297"/>
      <c r="V1465" s="297"/>
      <c r="W1465" s="297"/>
      <c r="X1465" s="241"/>
      <c r="Y1465" s="241"/>
      <c r="Z1465" s="297"/>
      <c r="AA1465" s="297"/>
      <c r="AB1465" s="297"/>
      <c r="AC1465" s="297"/>
      <c r="AD1465" s="297"/>
      <c r="AE1465" s="297"/>
      <c r="AF1465" s="241"/>
      <c r="AG1465" s="241"/>
      <c r="AH1465" s="241"/>
      <c r="AI1465" s="241"/>
      <c r="AJ1465" s="241"/>
      <c r="AK1465" s="241"/>
      <c r="AL1465" s="241"/>
      <c r="AM1465" s="241"/>
      <c r="AN1465" s="241"/>
      <c r="AO1465" s="297"/>
      <c r="AP1465" s="297"/>
      <c r="AQ1465" s="297"/>
      <c r="AR1465" s="297"/>
      <c r="AS1465" s="297"/>
      <c r="AT1465" s="297"/>
      <c r="AU1465" s="241"/>
      <c r="AV1465" s="297"/>
      <c r="AW1465" s="297"/>
      <c r="AX1465" s="297"/>
      <c r="AY1465" s="297"/>
      <c r="AZ1465" s="297"/>
      <c r="BA1465" s="297"/>
      <c r="BB1465" s="297"/>
      <c r="BC1465" s="241"/>
      <c r="BD1465" s="241"/>
      <c r="BE1465" s="294"/>
      <c r="BF1465" s="241"/>
      <c r="BG1465" s="241"/>
      <c r="BH1465" s="241"/>
      <c r="BI1465" s="241"/>
      <c r="BJ1465" s="293"/>
      <c r="BK1465" s="293"/>
      <c r="BL1465" s="293"/>
      <c r="BM1465" s="241"/>
      <c r="BN1465" s="241"/>
      <c r="BO1465" s="293"/>
      <c r="BP1465" s="293"/>
      <c r="BQ1465" s="241"/>
      <c r="BR1465" s="241"/>
    </row>
    <row r="1466" spans="2:70" ht="10.5" customHeight="1">
      <c r="B1466" s="254"/>
      <c r="C1466" s="241"/>
      <c r="D1466" s="241"/>
      <c r="E1466" s="241"/>
      <c r="F1466" s="241"/>
      <c r="G1466" s="241"/>
      <c r="H1466" s="273"/>
      <c r="I1466" s="273"/>
      <c r="J1466" s="273"/>
      <c r="K1466" s="273"/>
      <c r="L1466" s="273"/>
      <c r="M1466" s="241"/>
      <c r="N1466" s="273"/>
      <c r="O1466" s="273"/>
      <c r="P1466" s="273"/>
      <c r="Q1466" s="241"/>
      <c r="R1466" s="273"/>
      <c r="S1466" s="273"/>
      <c r="T1466" s="241"/>
      <c r="U1466" s="297"/>
      <c r="V1466" s="297"/>
      <c r="W1466" s="297"/>
      <c r="X1466" s="241"/>
      <c r="Y1466" s="241"/>
      <c r="Z1466" s="273"/>
      <c r="AA1466" s="273"/>
      <c r="AB1466" s="273"/>
      <c r="AC1466" s="273"/>
      <c r="AD1466" s="297"/>
      <c r="AE1466" s="297"/>
      <c r="AF1466" s="241"/>
      <c r="AG1466" s="241"/>
      <c r="AH1466" s="241"/>
      <c r="AI1466" s="241"/>
      <c r="AJ1466" s="241"/>
      <c r="AK1466" s="241"/>
      <c r="AL1466" s="241"/>
      <c r="AM1466" s="241"/>
      <c r="AN1466" s="241"/>
      <c r="AO1466" s="273"/>
      <c r="AP1466" s="273"/>
      <c r="AQ1466" s="273"/>
      <c r="AR1466" s="273"/>
      <c r="AS1466" s="273"/>
      <c r="AT1466" s="273"/>
      <c r="AU1466" s="241"/>
      <c r="AV1466" s="273"/>
      <c r="AW1466" s="273"/>
      <c r="AX1466" s="273"/>
      <c r="AY1466" s="273"/>
      <c r="AZ1466" s="273"/>
      <c r="BA1466" s="241"/>
      <c r="BB1466" s="258"/>
      <c r="BC1466" s="241"/>
      <c r="BD1466" s="241"/>
      <c r="BE1466" s="255"/>
      <c r="BF1466" s="241"/>
      <c r="BG1466" s="241"/>
      <c r="BH1466" s="241"/>
      <c r="BI1466" s="241"/>
      <c r="BJ1466" s="241"/>
      <c r="BK1466" s="293"/>
      <c r="BL1466" s="293"/>
      <c r="BM1466" s="241"/>
      <c r="BN1466" s="241"/>
      <c r="BO1466" s="241"/>
      <c r="BP1466" s="259"/>
      <c r="BQ1466" s="241"/>
      <c r="BR1466" s="241"/>
    </row>
    <row r="1467" spans="2:70" ht="8.25" customHeight="1">
      <c r="B1467" s="254"/>
      <c r="C1467" s="241"/>
      <c r="D1467" s="241"/>
      <c r="E1467" s="241"/>
      <c r="F1467" s="241"/>
      <c r="G1467" s="241"/>
      <c r="H1467" s="241"/>
      <c r="I1467" s="241"/>
      <c r="J1467" s="241"/>
      <c r="K1467" s="241"/>
      <c r="L1467" s="241"/>
      <c r="M1467" s="241"/>
      <c r="N1467" s="241"/>
      <c r="O1467" s="241"/>
      <c r="P1467" s="241"/>
      <c r="Q1467" s="241"/>
      <c r="R1467" s="241"/>
      <c r="S1467" s="241"/>
      <c r="T1467" s="241"/>
      <c r="U1467" s="241"/>
      <c r="V1467" s="241"/>
      <c r="W1467" s="241"/>
      <c r="X1467" s="241"/>
      <c r="Y1467" s="241"/>
      <c r="Z1467" s="241"/>
      <c r="AA1467" s="241"/>
      <c r="AB1467" s="241"/>
      <c r="AC1467" s="241"/>
      <c r="AD1467" s="241"/>
      <c r="AE1467" s="241"/>
      <c r="AF1467" s="241"/>
      <c r="AG1467" s="241"/>
      <c r="AH1467" s="241"/>
      <c r="AI1467" s="241"/>
      <c r="AJ1467" s="241"/>
      <c r="AK1467" s="241"/>
      <c r="AL1467" s="241"/>
      <c r="AM1467" s="241"/>
      <c r="AN1467" s="241"/>
      <c r="AO1467" s="241"/>
      <c r="AP1467" s="241"/>
      <c r="AQ1467" s="241"/>
      <c r="AR1467" s="241"/>
      <c r="AS1467" s="241"/>
      <c r="AT1467" s="241"/>
      <c r="AU1467" s="241"/>
      <c r="AV1467" s="241"/>
      <c r="AW1467" s="241"/>
      <c r="AX1467" s="241"/>
      <c r="AY1467" s="241"/>
      <c r="AZ1467" s="241"/>
      <c r="BA1467" s="241"/>
      <c r="BB1467" s="241"/>
      <c r="BC1467" s="241"/>
      <c r="BD1467" s="241"/>
      <c r="BE1467" s="241"/>
      <c r="BF1467" s="241"/>
      <c r="BG1467" s="241"/>
      <c r="BH1467" s="241"/>
      <c r="BI1467" s="241"/>
      <c r="BJ1467" s="241"/>
      <c r="BK1467" s="241"/>
      <c r="BL1467" s="241"/>
      <c r="BM1467" s="241"/>
      <c r="BN1467" s="241"/>
      <c r="BO1467" s="241"/>
      <c r="BP1467" s="241"/>
      <c r="BQ1467" s="241"/>
      <c r="BR1467" s="241"/>
    </row>
    <row r="1468" spans="2:70" ht="0.75" customHeight="1">
      <c r="B1468" s="254"/>
      <c r="C1468" s="294"/>
      <c r="D1468" s="294"/>
      <c r="E1468" s="294"/>
      <c r="F1468" s="294"/>
      <c r="G1468" s="294"/>
      <c r="H1468" s="294"/>
      <c r="I1468" s="294"/>
      <c r="J1468" s="241"/>
      <c r="K1468" s="241"/>
      <c r="L1468" s="241"/>
      <c r="M1468" s="241"/>
      <c r="N1468" s="241"/>
      <c r="O1468" s="241"/>
      <c r="P1468" s="241"/>
      <c r="Q1468" s="241"/>
      <c r="R1468" s="241"/>
      <c r="S1468" s="241"/>
      <c r="T1468" s="241"/>
      <c r="U1468" s="241"/>
      <c r="V1468" s="241"/>
      <c r="W1468" s="241"/>
      <c r="X1468" s="241"/>
      <c r="Y1468" s="241"/>
      <c r="Z1468" s="241"/>
      <c r="AA1468" s="241"/>
      <c r="AB1468" s="241"/>
      <c r="AC1468" s="241"/>
      <c r="AD1468" s="241"/>
      <c r="AE1468" s="241"/>
      <c r="AF1468" s="241"/>
      <c r="AG1468" s="241"/>
      <c r="AH1468" s="294"/>
      <c r="AI1468" s="294"/>
      <c r="AJ1468" s="294"/>
      <c r="AK1468" s="294"/>
      <c r="AL1468" s="294"/>
      <c r="AM1468" s="294"/>
      <c r="AN1468" s="294"/>
      <c r="AO1468" s="294"/>
      <c r="AP1468" s="241"/>
      <c r="AQ1468" s="241"/>
      <c r="AR1468" s="241"/>
      <c r="AS1468" s="241"/>
      <c r="AT1468" s="241"/>
      <c r="AU1468" s="241"/>
      <c r="AV1468" s="241"/>
      <c r="AW1468" s="241"/>
      <c r="AX1468" s="241"/>
      <c r="AY1468" s="241"/>
      <c r="AZ1468" s="241"/>
      <c r="BA1468" s="241"/>
      <c r="BB1468" s="241"/>
      <c r="BC1468" s="241"/>
      <c r="BD1468" s="241"/>
      <c r="BE1468" s="294"/>
      <c r="BF1468" s="241"/>
      <c r="BG1468" s="241"/>
      <c r="BH1468" s="241"/>
      <c r="BI1468" s="241"/>
      <c r="BJ1468" s="241"/>
      <c r="BK1468" s="293"/>
      <c r="BL1468" s="293"/>
      <c r="BM1468" s="241"/>
      <c r="BN1468" s="241"/>
      <c r="BO1468" s="241"/>
      <c r="BP1468" s="293"/>
      <c r="BQ1468" s="241"/>
      <c r="BR1468" s="241"/>
    </row>
    <row r="1469" spans="2:70" ht="9" customHeight="1">
      <c r="B1469" s="254"/>
      <c r="C1469" s="294"/>
      <c r="D1469" s="294"/>
      <c r="E1469" s="294"/>
      <c r="F1469" s="294"/>
      <c r="G1469" s="294"/>
      <c r="H1469" s="294"/>
      <c r="I1469" s="294"/>
      <c r="J1469" s="241"/>
      <c r="K1469" s="241"/>
      <c r="L1469" s="241"/>
      <c r="M1469" s="241"/>
      <c r="N1469" s="241"/>
      <c r="O1469" s="241"/>
      <c r="P1469" s="241"/>
      <c r="Q1469" s="241"/>
      <c r="R1469" s="241"/>
      <c r="S1469" s="241"/>
      <c r="T1469" s="241"/>
      <c r="U1469" s="241"/>
      <c r="V1469" s="241"/>
      <c r="W1469" s="241"/>
      <c r="X1469" s="241"/>
      <c r="Y1469" s="241"/>
      <c r="Z1469" s="241"/>
      <c r="AA1469" s="241"/>
      <c r="AB1469" s="241"/>
      <c r="AC1469" s="241"/>
      <c r="AD1469" s="241"/>
      <c r="AE1469" s="241"/>
      <c r="AF1469" s="241"/>
      <c r="AG1469" s="241"/>
      <c r="AH1469" s="294"/>
      <c r="AI1469" s="294"/>
      <c r="AJ1469" s="294"/>
      <c r="AK1469" s="294"/>
      <c r="AL1469" s="294"/>
      <c r="AM1469" s="294"/>
      <c r="AN1469" s="294"/>
      <c r="AO1469" s="294"/>
      <c r="AP1469" s="241"/>
      <c r="AQ1469" s="241"/>
      <c r="AR1469" s="241"/>
      <c r="AS1469" s="241"/>
      <c r="AT1469" s="241"/>
      <c r="AU1469" s="241"/>
      <c r="AV1469" s="241"/>
      <c r="AW1469" s="241"/>
      <c r="AX1469" s="241"/>
      <c r="AY1469" s="241"/>
      <c r="AZ1469" s="241"/>
      <c r="BA1469" s="241"/>
      <c r="BB1469" s="241"/>
      <c r="BC1469" s="241"/>
      <c r="BD1469" s="241"/>
      <c r="BE1469" s="294"/>
      <c r="BF1469" s="241"/>
      <c r="BG1469" s="241"/>
      <c r="BH1469" s="241"/>
      <c r="BI1469" s="241"/>
      <c r="BJ1469" s="241"/>
      <c r="BK1469" s="293"/>
      <c r="BL1469" s="293"/>
      <c r="BM1469" s="241"/>
      <c r="BN1469" s="241"/>
      <c r="BO1469" s="241"/>
      <c r="BP1469" s="293"/>
      <c r="BQ1469" s="241"/>
      <c r="BR1469" s="241"/>
    </row>
    <row r="1470" spans="2:70" ht="0.75" customHeight="1">
      <c r="B1470" s="254"/>
      <c r="C1470" s="294"/>
      <c r="D1470" s="294"/>
      <c r="E1470" s="294"/>
      <c r="F1470" s="294"/>
      <c r="G1470" s="294"/>
      <c r="H1470" s="294"/>
      <c r="I1470" s="294"/>
      <c r="J1470" s="241"/>
      <c r="K1470" s="241"/>
      <c r="L1470" s="241"/>
      <c r="M1470" s="241"/>
      <c r="N1470" s="241"/>
      <c r="O1470" s="241"/>
      <c r="P1470" s="241"/>
      <c r="Q1470" s="241"/>
      <c r="R1470" s="241"/>
      <c r="S1470" s="241"/>
      <c r="T1470" s="241"/>
      <c r="U1470" s="241"/>
      <c r="V1470" s="241"/>
      <c r="W1470" s="241"/>
      <c r="X1470" s="241"/>
      <c r="Y1470" s="241"/>
      <c r="Z1470" s="241"/>
      <c r="AA1470" s="241"/>
      <c r="AB1470" s="241"/>
      <c r="AC1470" s="241"/>
      <c r="AD1470" s="241"/>
      <c r="AE1470" s="241"/>
      <c r="AF1470" s="241"/>
      <c r="AG1470" s="241"/>
      <c r="AH1470" s="294"/>
      <c r="AI1470" s="294"/>
      <c r="AJ1470" s="294"/>
      <c r="AK1470" s="294"/>
      <c r="AL1470" s="294"/>
      <c r="AM1470" s="294"/>
      <c r="AN1470" s="294"/>
      <c r="AO1470" s="294"/>
      <c r="AP1470" s="241"/>
      <c r="AQ1470" s="241"/>
      <c r="AR1470" s="241"/>
      <c r="AS1470" s="241"/>
      <c r="AT1470" s="241"/>
      <c r="AU1470" s="241"/>
      <c r="AV1470" s="241"/>
      <c r="AW1470" s="241"/>
      <c r="AX1470" s="241"/>
      <c r="AY1470" s="241"/>
      <c r="AZ1470" s="241"/>
      <c r="BA1470" s="241"/>
      <c r="BB1470" s="241"/>
      <c r="BC1470" s="241"/>
      <c r="BD1470" s="241"/>
      <c r="BE1470" s="294"/>
      <c r="BF1470" s="241"/>
      <c r="BG1470" s="241"/>
      <c r="BH1470" s="241"/>
      <c r="BI1470" s="241"/>
      <c r="BJ1470" s="241"/>
      <c r="BK1470" s="293"/>
      <c r="BL1470" s="293"/>
      <c r="BM1470" s="241"/>
      <c r="BN1470" s="241"/>
      <c r="BO1470" s="241"/>
      <c r="BP1470" s="241"/>
      <c r="BQ1470" s="241"/>
      <c r="BR1470" s="241"/>
    </row>
    <row r="1471" spans="2:70" ht="10.5" customHeight="1">
      <c r="B1471" s="254"/>
      <c r="C1471" s="272"/>
      <c r="D1471" s="272"/>
      <c r="E1471" s="272"/>
      <c r="F1471" s="272"/>
      <c r="G1471" s="272"/>
      <c r="H1471" s="295"/>
      <c r="I1471" s="295"/>
      <c r="J1471" s="295"/>
      <c r="K1471" s="295"/>
      <c r="L1471" s="295"/>
      <c r="M1471" s="241"/>
      <c r="N1471" s="295"/>
      <c r="O1471" s="295"/>
      <c r="P1471" s="295"/>
      <c r="Q1471" s="295"/>
      <c r="R1471" s="295"/>
      <c r="S1471" s="295"/>
      <c r="T1471" s="295"/>
      <c r="U1471" s="295"/>
      <c r="V1471" s="295"/>
      <c r="W1471" s="295"/>
      <c r="X1471" s="241"/>
      <c r="Y1471" s="241"/>
      <c r="Z1471" s="295"/>
      <c r="AA1471" s="295"/>
      <c r="AB1471" s="295"/>
      <c r="AC1471" s="295"/>
      <c r="AD1471" s="295"/>
      <c r="AE1471" s="295"/>
      <c r="AF1471" s="241"/>
      <c r="AG1471" s="241"/>
      <c r="AH1471" s="241"/>
      <c r="AI1471" s="272"/>
      <c r="AJ1471" s="272"/>
      <c r="AK1471" s="272"/>
      <c r="AL1471" s="272"/>
      <c r="AM1471" s="272"/>
      <c r="AN1471" s="241"/>
      <c r="AO1471" s="295"/>
      <c r="AP1471" s="295"/>
      <c r="AQ1471" s="295"/>
      <c r="AR1471" s="295"/>
      <c r="AS1471" s="295"/>
      <c r="AT1471" s="295"/>
      <c r="AU1471" s="241"/>
      <c r="AV1471" s="295"/>
      <c r="AW1471" s="295"/>
      <c r="AX1471" s="295"/>
      <c r="AY1471" s="295"/>
      <c r="AZ1471" s="295"/>
      <c r="BA1471" s="241"/>
      <c r="BB1471" s="257"/>
      <c r="BC1471" s="241"/>
      <c r="BD1471" s="241"/>
      <c r="BE1471" s="255"/>
      <c r="BF1471" s="241"/>
      <c r="BG1471" s="241"/>
      <c r="BH1471" s="241"/>
      <c r="BI1471" s="241"/>
      <c r="BJ1471" s="241"/>
      <c r="BK1471" s="293"/>
      <c r="BL1471" s="293"/>
      <c r="BM1471" s="241"/>
      <c r="BN1471" s="241"/>
      <c r="BO1471" s="241"/>
      <c r="BP1471" s="259"/>
      <c r="BQ1471" s="241"/>
      <c r="BR1471" s="241"/>
    </row>
    <row r="1472" spans="2:70" ht="7.5" customHeight="1">
      <c r="B1472" s="254"/>
      <c r="C1472" s="241"/>
      <c r="D1472" s="241"/>
      <c r="E1472" s="241"/>
      <c r="F1472" s="241"/>
      <c r="G1472" s="241"/>
      <c r="H1472" s="241"/>
      <c r="I1472" s="241"/>
      <c r="J1472" s="241"/>
      <c r="K1472" s="241"/>
      <c r="L1472" s="241"/>
      <c r="M1472" s="241"/>
      <c r="N1472" s="241"/>
      <c r="O1472" s="241"/>
      <c r="P1472" s="241"/>
      <c r="Q1472" s="241"/>
      <c r="R1472" s="241"/>
      <c r="S1472" s="241"/>
      <c r="T1472" s="241"/>
      <c r="U1472" s="241"/>
      <c r="V1472" s="241"/>
      <c r="W1472" s="241"/>
      <c r="X1472" s="241"/>
      <c r="Y1472" s="241"/>
      <c r="Z1472" s="241"/>
      <c r="AA1472" s="241"/>
      <c r="AB1472" s="241"/>
      <c r="AC1472" s="241"/>
      <c r="AD1472" s="241"/>
      <c r="AE1472" s="241"/>
      <c r="AF1472" s="241"/>
      <c r="AG1472" s="241"/>
      <c r="AH1472" s="241"/>
      <c r="AI1472" s="241"/>
      <c r="AJ1472" s="241"/>
      <c r="AK1472" s="241"/>
      <c r="AL1472" s="241"/>
      <c r="AM1472" s="241"/>
      <c r="AN1472" s="241"/>
      <c r="AO1472" s="241"/>
      <c r="AP1472" s="241"/>
      <c r="AQ1472" s="241"/>
      <c r="AR1472" s="241"/>
      <c r="AS1472" s="241"/>
      <c r="AT1472" s="241"/>
      <c r="AU1472" s="241"/>
      <c r="AV1472" s="241"/>
      <c r="AW1472" s="241"/>
      <c r="AX1472" s="241"/>
      <c r="AY1472" s="241"/>
      <c r="AZ1472" s="241"/>
      <c r="BA1472" s="241"/>
      <c r="BB1472" s="241"/>
      <c r="BC1472" s="241"/>
      <c r="BD1472" s="241"/>
      <c r="BE1472" s="241"/>
      <c r="BF1472" s="241"/>
      <c r="BG1472" s="241"/>
      <c r="BH1472" s="241"/>
      <c r="BI1472" s="241"/>
      <c r="BJ1472" s="241"/>
      <c r="BK1472" s="241"/>
      <c r="BL1472" s="241"/>
      <c r="BM1472" s="241"/>
      <c r="BN1472" s="241"/>
      <c r="BO1472" s="241"/>
      <c r="BP1472" s="241"/>
      <c r="BQ1472" s="241"/>
      <c r="BR1472" s="241"/>
    </row>
    <row r="1473" spans="2:70" ht="0.75" customHeight="1">
      <c r="B1473" s="254"/>
      <c r="C1473" s="272"/>
      <c r="D1473" s="272"/>
      <c r="E1473" s="272"/>
      <c r="F1473" s="272"/>
      <c r="G1473" s="272"/>
      <c r="H1473" s="295"/>
      <c r="I1473" s="295"/>
      <c r="J1473" s="295"/>
      <c r="K1473" s="295"/>
      <c r="L1473" s="295"/>
      <c r="M1473" s="241"/>
      <c r="N1473" s="295"/>
      <c r="O1473" s="295"/>
      <c r="P1473" s="295"/>
      <c r="Q1473" s="295"/>
      <c r="R1473" s="295"/>
      <c r="S1473" s="295"/>
      <c r="T1473" s="295"/>
      <c r="U1473" s="295"/>
      <c r="V1473" s="295"/>
      <c r="W1473" s="295"/>
      <c r="X1473" s="241"/>
      <c r="Y1473" s="241"/>
      <c r="Z1473" s="295"/>
      <c r="AA1473" s="295"/>
      <c r="AB1473" s="295"/>
      <c r="AC1473" s="295"/>
      <c r="AD1473" s="295"/>
      <c r="AE1473" s="295"/>
      <c r="AF1473" s="241"/>
      <c r="AG1473" s="241"/>
      <c r="AH1473" s="241"/>
      <c r="AI1473" s="272"/>
      <c r="AJ1473" s="272"/>
      <c r="AK1473" s="272"/>
      <c r="AL1473" s="272"/>
      <c r="AM1473" s="272"/>
      <c r="AN1473" s="241"/>
      <c r="AO1473" s="295"/>
      <c r="AP1473" s="295"/>
      <c r="AQ1473" s="295"/>
      <c r="AR1473" s="295"/>
      <c r="AS1473" s="295"/>
      <c r="AT1473" s="295"/>
      <c r="AU1473" s="241"/>
      <c r="AV1473" s="295"/>
      <c r="AW1473" s="295"/>
      <c r="AX1473" s="295"/>
      <c r="AY1473" s="295"/>
      <c r="AZ1473" s="295"/>
      <c r="BA1473" s="241"/>
      <c r="BB1473" s="300"/>
      <c r="BC1473" s="241"/>
      <c r="BD1473" s="241"/>
      <c r="BE1473" s="241"/>
      <c r="BF1473" s="241"/>
      <c r="BG1473" s="241"/>
      <c r="BH1473" s="241"/>
      <c r="BI1473" s="241"/>
      <c r="BJ1473" s="241"/>
      <c r="BK1473" s="241"/>
      <c r="BL1473" s="241"/>
      <c r="BM1473" s="241"/>
      <c r="BN1473" s="241"/>
      <c r="BO1473" s="241"/>
      <c r="BP1473" s="241"/>
      <c r="BQ1473" s="241"/>
      <c r="BR1473" s="241"/>
    </row>
    <row r="1474" spans="2:70" ht="8.25" customHeight="1">
      <c r="B1474" s="254"/>
      <c r="C1474" s="272"/>
      <c r="D1474" s="272"/>
      <c r="E1474" s="272"/>
      <c r="F1474" s="272"/>
      <c r="G1474" s="272"/>
      <c r="H1474" s="295"/>
      <c r="I1474" s="295"/>
      <c r="J1474" s="295"/>
      <c r="K1474" s="295"/>
      <c r="L1474" s="295"/>
      <c r="M1474" s="241"/>
      <c r="N1474" s="295"/>
      <c r="O1474" s="295"/>
      <c r="P1474" s="295"/>
      <c r="Q1474" s="295"/>
      <c r="R1474" s="295"/>
      <c r="S1474" s="295"/>
      <c r="T1474" s="295"/>
      <c r="U1474" s="295"/>
      <c r="V1474" s="295"/>
      <c r="W1474" s="295"/>
      <c r="X1474" s="241"/>
      <c r="Y1474" s="241"/>
      <c r="Z1474" s="295"/>
      <c r="AA1474" s="295"/>
      <c r="AB1474" s="295"/>
      <c r="AC1474" s="295"/>
      <c r="AD1474" s="295"/>
      <c r="AE1474" s="295"/>
      <c r="AF1474" s="241"/>
      <c r="AG1474" s="241"/>
      <c r="AH1474" s="241"/>
      <c r="AI1474" s="272"/>
      <c r="AJ1474" s="272"/>
      <c r="AK1474" s="272"/>
      <c r="AL1474" s="272"/>
      <c r="AM1474" s="272"/>
      <c r="AN1474" s="241"/>
      <c r="AO1474" s="295"/>
      <c r="AP1474" s="295"/>
      <c r="AQ1474" s="295"/>
      <c r="AR1474" s="295"/>
      <c r="AS1474" s="295"/>
      <c r="AT1474" s="295"/>
      <c r="AU1474" s="241"/>
      <c r="AV1474" s="295"/>
      <c r="AW1474" s="295"/>
      <c r="AX1474" s="295"/>
      <c r="AY1474" s="295"/>
      <c r="AZ1474" s="295"/>
      <c r="BA1474" s="241"/>
      <c r="BB1474" s="300"/>
      <c r="BC1474" s="241"/>
      <c r="BD1474" s="241"/>
      <c r="BE1474" s="241"/>
      <c r="BF1474" s="241"/>
      <c r="BG1474" s="241"/>
      <c r="BH1474" s="241"/>
      <c r="BI1474" s="241"/>
      <c r="BJ1474" s="241"/>
      <c r="BK1474" s="241"/>
      <c r="BL1474" s="241"/>
      <c r="BM1474" s="241"/>
      <c r="BN1474" s="241"/>
      <c r="BO1474" s="241"/>
      <c r="BP1474" s="241"/>
      <c r="BQ1474" s="241"/>
      <c r="BR1474" s="241"/>
    </row>
    <row r="1475" spans="2:70" ht="0.75" customHeight="1">
      <c r="B1475" s="254"/>
      <c r="C1475" s="272"/>
      <c r="D1475" s="272"/>
      <c r="E1475" s="272"/>
      <c r="F1475" s="272"/>
      <c r="G1475" s="272"/>
      <c r="H1475" s="295"/>
      <c r="I1475" s="295"/>
      <c r="J1475" s="295"/>
      <c r="K1475" s="295"/>
      <c r="L1475" s="295"/>
      <c r="M1475" s="241"/>
      <c r="N1475" s="295"/>
      <c r="O1475" s="295"/>
      <c r="P1475" s="295"/>
      <c r="Q1475" s="295"/>
      <c r="R1475" s="295"/>
      <c r="S1475" s="295"/>
      <c r="T1475" s="295"/>
      <c r="U1475" s="295"/>
      <c r="V1475" s="295"/>
      <c r="W1475" s="295"/>
      <c r="X1475" s="241"/>
      <c r="Y1475" s="241"/>
      <c r="Z1475" s="295"/>
      <c r="AA1475" s="295"/>
      <c r="AB1475" s="295"/>
      <c r="AC1475" s="295"/>
      <c r="AD1475" s="295"/>
      <c r="AE1475" s="295"/>
      <c r="AF1475" s="241"/>
      <c r="AG1475" s="241"/>
      <c r="AH1475" s="241"/>
      <c r="AI1475" s="272"/>
      <c r="AJ1475" s="272"/>
      <c r="AK1475" s="272"/>
      <c r="AL1475" s="272"/>
      <c r="AM1475" s="272"/>
      <c r="AN1475" s="241"/>
      <c r="AO1475" s="295"/>
      <c r="AP1475" s="295"/>
      <c r="AQ1475" s="295"/>
      <c r="AR1475" s="295"/>
      <c r="AS1475" s="295"/>
      <c r="AT1475" s="295"/>
      <c r="AU1475" s="241"/>
      <c r="AV1475" s="295"/>
      <c r="AW1475" s="295"/>
      <c r="AX1475" s="295"/>
      <c r="AY1475" s="295"/>
      <c r="AZ1475" s="295"/>
      <c r="BA1475" s="241"/>
      <c r="BB1475" s="300"/>
      <c r="BC1475" s="241"/>
      <c r="BD1475" s="241"/>
      <c r="BE1475" s="241"/>
      <c r="BF1475" s="241"/>
      <c r="BG1475" s="241"/>
      <c r="BH1475" s="241"/>
      <c r="BI1475" s="241"/>
      <c r="BJ1475" s="241"/>
      <c r="BK1475" s="241"/>
      <c r="BL1475" s="241"/>
      <c r="BM1475" s="241"/>
      <c r="BN1475" s="241"/>
      <c r="BO1475" s="241"/>
      <c r="BP1475" s="241"/>
      <c r="BQ1475" s="241"/>
      <c r="BR1475" s="241"/>
    </row>
    <row r="1476" spans="2:70" ht="10.5" customHeight="1">
      <c r="B1476" s="254"/>
      <c r="C1476" s="272"/>
      <c r="D1476" s="272"/>
      <c r="E1476" s="272"/>
      <c r="F1476" s="272"/>
      <c r="G1476" s="272"/>
      <c r="H1476" s="295"/>
      <c r="I1476" s="295"/>
      <c r="J1476" s="295"/>
      <c r="K1476" s="295"/>
      <c r="L1476" s="295"/>
      <c r="M1476" s="241"/>
      <c r="N1476" s="295"/>
      <c r="O1476" s="295"/>
      <c r="P1476" s="295"/>
      <c r="Q1476" s="295"/>
      <c r="R1476" s="295"/>
      <c r="S1476" s="295"/>
      <c r="T1476" s="295"/>
      <c r="U1476" s="295"/>
      <c r="V1476" s="295"/>
      <c r="W1476" s="295"/>
      <c r="X1476" s="241"/>
      <c r="Y1476" s="241"/>
      <c r="Z1476" s="295"/>
      <c r="AA1476" s="295"/>
      <c r="AB1476" s="295"/>
      <c r="AC1476" s="295"/>
      <c r="AD1476" s="295"/>
      <c r="AE1476" s="295"/>
      <c r="AF1476" s="241"/>
      <c r="AG1476" s="241"/>
      <c r="AH1476" s="241"/>
      <c r="AI1476" s="272"/>
      <c r="AJ1476" s="272"/>
      <c r="AK1476" s="272"/>
      <c r="AL1476" s="272"/>
      <c r="AM1476" s="272"/>
      <c r="AN1476" s="241"/>
      <c r="AO1476" s="295"/>
      <c r="AP1476" s="295"/>
      <c r="AQ1476" s="295"/>
      <c r="AR1476" s="295"/>
      <c r="AS1476" s="295"/>
      <c r="AT1476" s="295"/>
      <c r="AU1476" s="241"/>
      <c r="AV1476" s="295"/>
      <c r="AW1476" s="295"/>
      <c r="AX1476" s="295"/>
      <c r="AY1476" s="295"/>
      <c r="AZ1476" s="295"/>
      <c r="BA1476" s="241"/>
      <c r="BB1476" s="257"/>
      <c r="BC1476" s="241"/>
      <c r="BD1476" s="241"/>
      <c r="BE1476" s="241"/>
      <c r="BF1476" s="241"/>
      <c r="BG1476" s="241"/>
      <c r="BH1476" s="241"/>
      <c r="BI1476" s="241"/>
      <c r="BJ1476" s="241"/>
      <c r="BK1476" s="241"/>
      <c r="BL1476" s="241"/>
      <c r="BM1476" s="241"/>
      <c r="BN1476" s="241"/>
      <c r="BO1476" s="241"/>
      <c r="BP1476" s="241"/>
      <c r="BQ1476" s="241"/>
      <c r="BR1476" s="241"/>
    </row>
    <row r="1477" spans="2:70" ht="7.5" customHeight="1">
      <c r="B1477" s="254"/>
      <c r="C1477" s="241"/>
      <c r="D1477" s="241"/>
      <c r="E1477" s="241"/>
      <c r="F1477" s="241"/>
      <c r="G1477" s="241"/>
      <c r="H1477" s="241"/>
      <c r="I1477" s="241"/>
      <c r="J1477" s="241"/>
      <c r="K1477" s="241"/>
      <c r="L1477" s="241"/>
      <c r="M1477" s="241"/>
      <c r="N1477" s="241"/>
      <c r="O1477" s="241"/>
      <c r="P1477" s="241"/>
      <c r="Q1477" s="241"/>
      <c r="R1477" s="241"/>
      <c r="S1477" s="241"/>
      <c r="T1477" s="241"/>
      <c r="U1477" s="241"/>
      <c r="V1477" s="241"/>
      <c r="W1477" s="241"/>
      <c r="X1477" s="241"/>
      <c r="Y1477" s="241"/>
      <c r="Z1477" s="241"/>
      <c r="AA1477" s="241"/>
      <c r="AB1477" s="241"/>
      <c r="AC1477" s="241"/>
      <c r="AD1477" s="241"/>
      <c r="AE1477" s="241"/>
      <c r="AF1477" s="241"/>
      <c r="AG1477" s="241"/>
      <c r="AH1477" s="241"/>
      <c r="AI1477" s="241"/>
      <c r="AJ1477" s="241"/>
      <c r="AK1477" s="241"/>
      <c r="AL1477" s="241"/>
      <c r="AM1477" s="241"/>
      <c r="AN1477" s="241"/>
      <c r="AO1477" s="241"/>
      <c r="AP1477" s="241"/>
      <c r="AQ1477" s="241"/>
      <c r="AR1477" s="241"/>
      <c r="AS1477" s="241"/>
      <c r="AT1477" s="241"/>
      <c r="AU1477" s="241"/>
      <c r="AV1477" s="241"/>
      <c r="AW1477" s="241"/>
      <c r="AX1477" s="241"/>
      <c r="AY1477" s="241"/>
      <c r="AZ1477" s="241"/>
      <c r="BA1477" s="241"/>
      <c r="BB1477" s="241"/>
      <c r="BC1477" s="241"/>
      <c r="BD1477" s="241"/>
      <c r="BE1477" s="241"/>
      <c r="BF1477" s="241"/>
      <c r="BG1477" s="241"/>
      <c r="BH1477" s="241"/>
      <c r="BI1477" s="241"/>
      <c r="BJ1477" s="241"/>
      <c r="BK1477" s="241"/>
      <c r="BL1477" s="241"/>
      <c r="BM1477" s="241"/>
      <c r="BN1477" s="241"/>
      <c r="BO1477" s="241"/>
      <c r="BP1477" s="241"/>
      <c r="BQ1477" s="241"/>
      <c r="BR1477" s="241"/>
    </row>
    <row r="1478" spans="2:70" ht="0.75" customHeight="1">
      <c r="B1478" s="254"/>
      <c r="C1478" s="272"/>
      <c r="D1478" s="272"/>
      <c r="E1478" s="272"/>
      <c r="F1478" s="272"/>
      <c r="G1478" s="272"/>
      <c r="H1478" s="295"/>
      <c r="I1478" s="295"/>
      <c r="J1478" s="295"/>
      <c r="K1478" s="295"/>
      <c r="L1478" s="295"/>
      <c r="M1478" s="241"/>
      <c r="N1478" s="295"/>
      <c r="O1478" s="295"/>
      <c r="P1478" s="295"/>
      <c r="Q1478" s="295"/>
      <c r="R1478" s="295"/>
      <c r="S1478" s="295"/>
      <c r="T1478" s="295"/>
      <c r="U1478" s="295"/>
      <c r="V1478" s="295"/>
      <c r="W1478" s="295"/>
      <c r="X1478" s="241"/>
      <c r="Y1478" s="241"/>
      <c r="Z1478" s="295"/>
      <c r="AA1478" s="295"/>
      <c r="AB1478" s="295"/>
      <c r="AC1478" s="295"/>
      <c r="AD1478" s="295"/>
      <c r="AE1478" s="295"/>
      <c r="AF1478" s="241"/>
      <c r="AG1478" s="241"/>
      <c r="AH1478" s="241"/>
      <c r="AI1478" s="272"/>
      <c r="AJ1478" s="272"/>
      <c r="AK1478" s="272"/>
      <c r="AL1478" s="272"/>
      <c r="AM1478" s="272"/>
      <c r="AN1478" s="241"/>
      <c r="AO1478" s="295"/>
      <c r="AP1478" s="295"/>
      <c r="AQ1478" s="295"/>
      <c r="AR1478" s="295"/>
      <c r="AS1478" s="295"/>
      <c r="AT1478" s="295"/>
      <c r="AU1478" s="241"/>
      <c r="AV1478" s="295"/>
      <c r="AW1478" s="295"/>
      <c r="AX1478" s="295"/>
      <c r="AY1478" s="295"/>
      <c r="AZ1478" s="295"/>
      <c r="BA1478" s="241"/>
      <c r="BB1478" s="300"/>
      <c r="BC1478" s="241"/>
      <c r="BD1478" s="241"/>
      <c r="BE1478" s="296"/>
      <c r="BF1478" s="296"/>
      <c r="BG1478" s="296"/>
      <c r="BH1478" s="296"/>
      <c r="BI1478" s="296"/>
      <c r="BJ1478" s="296"/>
      <c r="BK1478" s="296"/>
      <c r="BL1478" s="296"/>
      <c r="BM1478" s="296"/>
      <c r="BN1478" s="296"/>
      <c r="BO1478" s="296"/>
      <c r="BP1478" s="296"/>
      <c r="BQ1478" s="241"/>
      <c r="BR1478" s="241"/>
    </row>
    <row r="1479" spans="2:70">
      <c r="B1479" s="254"/>
      <c r="C1479" s="272"/>
      <c r="D1479" s="272"/>
      <c r="E1479" s="272"/>
      <c r="F1479" s="272"/>
      <c r="G1479" s="272"/>
      <c r="H1479" s="295"/>
      <c r="I1479" s="295"/>
      <c r="J1479" s="295"/>
      <c r="K1479" s="295"/>
      <c r="L1479" s="295"/>
      <c r="M1479" s="241"/>
      <c r="N1479" s="295"/>
      <c r="O1479" s="295"/>
      <c r="P1479" s="295"/>
      <c r="Q1479" s="295"/>
      <c r="R1479" s="295"/>
      <c r="S1479" s="295"/>
      <c r="T1479" s="295"/>
      <c r="U1479" s="295"/>
      <c r="V1479" s="295"/>
      <c r="W1479" s="295"/>
      <c r="X1479" s="241"/>
      <c r="Y1479" s="241"/>
      <c r="Z1479" s="295"/>
      <c r="AA1479" s="295"/>
      <c r="AB1479" s="295"/>
      <c r="AC1479" s="295"/>
      <c r="AD1479" s="295"/>
      <c r="AE1479" s="295"/>
      <c r="AF1479" s="241"/>
      <c r="AG1479" s="241"/>
      <c r="AH1479" s="241"/>
      <c r="AI1479" s="272"/>
      <c r="AJ1479" s="272"/>
      <c r="AK1479" s="272"/>
      <c r="AL1479" s="272"/>
      <c r="AM1479" s="272"/>
      <c r="AN1479" s="241"/>
      <c r="AO1479" s="295"/>
      <c r="AP1479" s="295"/>
      <c r="AQ1479" s="295"/>
      <c r="AR1479" s="295"/>
      <c r="AS1479" s="295"/>
      <c r="AT1479" s="295"/>
      <c r="AU1479" s="241"/>
      <c r="AV1479" s="295"/>
      <c r="AW1479" s="295"/>
      <c r="AX1479" s="295"/>
      <c r="AY1479" s="295"/>
      <c r="AZ1479" s="295"/>
      <c r="BA1479" s="241"/>
      <c r="BB1479" s="300"/>
      <c r="BC1479" s="241"/>
      <c r="BD1479" s="241"/>
      <c r="BE1479" s="296"/>
      <c r="BF1479" s="296"/>
      <c r="BG1479" s="296"/>
      <c r="BH1479" s="296"/>
      <c r="BI1479" s="296"/>
      <c r="BJ1479" s="296"/>
      <c r="BK1479" s="296"/>
      <c r="BL1479" s="296"/>
      <c r="BM1479" s="296"/>
      <c r="BN1479" s="296"/>
      <c r="BO1479" s="296"/>
      <c r="BP1479" s="296"/>
      <c r="BQ1479" s="241"/>
      <c r="BR1479" s="241"/>
    </row>
    <row r="1480" spans="2:70" ht="5.25" customHeight="1">
      <c r="B1480" s="254"/>
      <c r="C1480" s="272"/>
      <c r="D1480" s="272"/>
      <c r="E1480" s="272"/>
      <c r="F1480" s="272"/>
      <c r="G1480" s="272"/>
      <c r="H1480" s="295"/>
      <c r="I1480" s="295"/>
      <c r="J1480" s="295"/>
      <c r="K1480" s="295"/>
      <c r="L1480" s="295"/>
      <c r="M1480" s="241"/>
      <c r="N1480" s="295"/>
      <c r="O1480" s="295"/>
      <c r="P1480" s="295"/>
      <c r="Q1480" s="295"/>
      <c r="R1480" s="295"/>
      <c r="S1480" s="295"/>
      <c r="T1480" s="295"/>
      <c r="U1480" s="295"/>
      <c r="V1480" s="295"/>
      <c r="W1480" s="295"/>
      <c r="X1480" s="241"/>
      <c r="Y1480" s="241"/>
      <c r="Z1480" s="295"/>
      <c r="AA1480" s="295"/>
      <c r="AB1480" s="295"/>
      <c r="AC1480" s="295"/>
      <c r="AD1480" s="295"/>
      <c r="AE1480" s="295"/>
      <c r="AF1480" s="241"/>
      <c r="AG1480" s="241"/>
      <c r="AH1480" s="241"/>
      <c r="AI1480" s="272"/>
      <c r="AJ1480" s="272"/>
      <c r="AK1480" s="272"/>
      <c r="AL1480" s="272"/>
      <c r="AM1480" s="272"/>
      <c r="AN1480" s="272"/>
      <c r="AO1480" s="295"/>
      <c r="AP1480" s="295"/>
      <c r="AQ1480" s="295"/>
      <c r="AR1480" s="295"/>
      <c r="AS1480" s="295"/>
      <c r="AT1480" s="295"/>
      <c r="AU1480" s="241"/>
      <c r="AV1480" s="295"/>
      <c r="AW1480" s="295"/>
      <c r="AX1480" s="295"/>
      <c r="AY1480" s="295"/>
      <c r="AZ1480" s="295"/>
      <c r="BA1480" s="241"/>
      <c r="BB1480" s="300"/>
      <c r="BC1480" s="241"/>
      <c r="BD1480" s="241"/>
      <c r="BE1480" s="241"/>
      <c r="BF1480" s="241"/>
      <c r="BG1480" s="241"/>
      <c r="BH1480" s="241"/>
      <c r="BI1480" s="241"/>
      <c r="BJ1480" s="297"/>
      <c r="BK1480" s="297"/>
      <c r="BL1480" s="297"/>
      <c r="BM1480" s="297"/>
      <c r="BN1480" s="297"/>
      <c r="BO1480" s="297"/>
      <c r="BP1480" s="297"/>
      <c r="BQ1480" s="241"/>
      <c r="BR1480" s="241"/>
    </row>
    <row r="1481" spans="2:70" ht="5.25" customHeight="1">
      <c r="B1481" s="254"/>
      <c r="C1481" s="272"/>
      <c r="D1481" s="272"/>
      <c r="E1481" s="272"/>
      <c r="F1481" s="272"/>
      <c r="G1481" s="272"/>
      <c r="H1481" s="295"/>
      <c r="I1481" s="295"/>
      <c r="J1481" s="295"/>
      <c r="K1481" s="295"/>
      <c r="L1481" s="295"/>
      <c r="M1481" s="241"/>
      <c r="N1481" s="295"/>
      <c r="O1481" s="295"/>
      <c r="P1481" s="295"/>
      <c r="Q1481" s="295"/>
      <c r="R1481" s="295"/>
      <c r="S1481" s="295"/>
      <c r="T1481" s="295"/>
      <c r="U1481" s="295"/>
      <c r="V1481" s="295"/>
      <c r="W1481" s="295"/>
      <c r="X1481" s="241"/>
      <c r="Y1481" s="241"/>
      <c r="Z1481" s="295"/>
      <c r="AA1481" s="295"/>
      <c r="AB1481" s="295"/>
      <c r="AC1481" s="295"/>
      <c r="AD1481" s="295"/>
      <c r="AE1481" s="295"/>
      <c r="AF1481" s="241"/>
      <c r="AG1481" s="241"/>
      <c r="AH1481" s="241"/>
      <c r="AI1481" s="272"/>
      <c r="AJ1481" s="272"/>
      <c r="AK1481" s="272"/>
      <c r="AL1481" s="272"/>
      <c r="AM1481" s="272"/>
      <c r="AN1481" s="272"/>
      <c r="AO1481" s="295"/>
      <c r="AP1481" s="295"/>
      <c r="AQ1481" s="295"/>
      <c r="AR1481" s="295"/>
      <c r="AS1481" s="295"/>
      <c r="AT1481" s="295"/>
      <c r="AU1481" s="241"/>
      <c r="AV1481" s="295"/>
      <c r="AW1481" s="295"/>
      <c r="AX1481" s="295"/>
      <c r="AY1481" s="295"/>
      <c r="AZ1481" s="295"/>
      <c r="BA1481" s="241"/>
      <c r="BB1481" s="300"/>
      <c r="BC1481" s="241"/>
      <c r="BD1481" s="241"/>
      <c r="BE1481" s="241"/>
      <c r="BF1481" s="241"/>
      <c r="BG1481" s="241"/>
      <c r="BH1481" s="241"/>
      <c r="BI1481" s="241"/>
      <c r="BJ1481" s="297"/>
      <c r="BK1481" s="297"/>
      <c r="BL1481" s="297"/>
      <c r="BM1481" s="297"/>
      <c r="BN1481" s="297"/>
      <c r="BO1481" s="297"/>
      <c r="BP1481" s="297"/>
      <c r="BQ1481" s="241"/>
      <c r="BR1481" s="241"/>
    </row>
    <row r="1482" spans="2:70" ht="15" customHeight="1">
      <c r="B1482" s="254"/>
      <c r="C1482" s="272"/>
      <c r="D1482" s="272"/>
      <c r="E1482" s="272"/>
      <c r="F1482" s="272"/>
      <c r="G1482" s="272"/>
      <c r="H1482" s="295"/>
      <c r="I1482" s="295"/>
      <c r="J1482" s="295"/>
      <c r="K1482" s="295"/>
      <c r="L1482" s="295"/>
      <c r="M1482" s="241"/>
      <c r="N1482" s="295"/>
      <c r="O1482" s="295"/>
      <c r="P1482" s="295"/>
      <c r="Q1482" s="295"/>
      <c r="R1482" s="295"/>
      <c r="S1482" s="295"/>
      <c r="T1482" s="295"/>
      <c r="U1482" s="295"/>
      <c r="V1482" s="295"/>
      <c r="W1482" s="295"/>
      <c r="X1482" s="241"/>
      <c r="Y1482" s="241"/>
      <c r="Z1482" s="295"/>
      <c r="AA1482" s="295"/>
      <c r="AB1482" s="295"/>
      <c r="AC1482" s="295"/>
      <c r="AD1482" s="295"/>
      <c r="AE1482" s="295"/>
      <c r="AF1482" s="241"/>
      <c r="AG1482" s="241"/>
      <c r="AH1482" s="241"/>
      <c r="AI1482" s="272"/>
      <c r="AJ1482" s="272"/>
      <c r="AK1482" s="272"/>
      <c r="AL1482" s="272"/>
      <c r="AM1482" s="272"/>
      <c r="AN1482" s="241"/>
      <c r="AO1482" s="295"/>
      <c r="AP1482" s="295"/>
      <c r="AQ1482" s="295"/>
      <c r="AR1482" s="295"/>
      <c r="AS1482" s="295"/>
      <c r="AT1482" s="295"/>
      <c r="AU1482" s="241"/>
      <c r="AV1482" s="295"/>
      <c r="AW1482" s="295"/>
      <c r="AX1482" s="295"/>
      <c r="AY1482" s="295"/>
      <c r="AZ1482" s="295"/>
      <c r="BA1482" s="241"/>
      <c r="BB1482" s="257"/>
      <c r="BC1482" s="241"/>
      <c r="BD1482" s="241"/>
      <c r="BE1482" s="241"/>
      <c r="BF1482" s="241"/>
      <c r="BG1482" s="241"/>
      <c r="BH1482" s="241"/>
      <c r="BI1482" s="241"/>
      <c r="BJ1482" s="241"/>
      <c r="BK1482" s="241"/>
      <c r="BL1482" s="241"/>
      <c r="BM1482" s="241"/>
      <c r="BN1482" s="241"/>
      <c r="BO1482" s="241"/>
      <c r="BP1482" s="241"/>
      <c r="BQ1482" s="241"/>
      <c r="BR1482" s="241"/>
    </row>
    <row r="1483" spans="2:70" ht="0.75" customHeight="1">
      <c r="B1483" s="254"/>
      <c r="C1483" s="272"/>
      <c r="D1483" s="272"/>
      <c r="E1483" s="272"/>
      <c r="F1483" s="272"/>
      <c r="G1483" s="272"/>
      <c r="H1483" s="295"/>
      <c r="I1483" s="295"/>
      <c r="J1483" s="295"/>
      <c r="K1483" s="295"/>
      <c r="L1483" s="295"/>
      <c r="M1483" s="241"/>
      <c r="N1483" s="241"/>
      <c r="O1483" s="241"/>
      <c r="P1483" s="295"/>
      <c r="Q1483" s="295"/>
      <c r="R1483" s="295"/>
      <c r="S1483" s="295"/>
      <c r="T1483" s="241"/>
      <c r="U1483" s="295"/>
      <c r="V1483" s="295"/>
      <c r="W1483" s="295"/>
      <c r="X1483" s="241"/>
      <c r="Y1483" s="241"/>
      <c r="Z1483" s="295"/>
      <c r="AA1483" s="295"/>
      <c r="AB1483" s="295"/>
      <c r="AC1483" s="295"/>
      <c r="AD1483" s="295"/>
      <c r="AE1483" s="295"/>
      <c r="AF1483" s="241"/>
      <c r="AG1483" s="241"/>
      <c r="AH1483" s="241"/>
      <c r="AI1483" s="272"/>
      <c r="AJ1483" s="272"/>
      <c r="AK1483" s="272"/>
      <c r="AL1483" s="272"/>
      <c r="AM1483" s="272"/>
      <c r="AN1483" s="241"/>
      <c r="AO1483" s="295"/>
      <c r="AP1483" s="295"/>
      <c r="AQ1483" s="295"/>
      <c r="AR1483" s="295"/>
      <c r="AS1483" s="295"/>
      <c r="AT1483" s="295"/>
      <c r="AU1483" s="241"/>
      <c r="AV1483" s="295"/>
      <c r="AW1483" s="295"/>
      <c r="AX1483" s="295"/>
      <c r="AY1483" s="295"/>
      <c r="AZ1483" s="295"/>
      <c r="BA1483" s="241"/>
      <c r="BB1483" s="300"/>
      <c r="BC1483" s="241"/>
      <c r="BD1483" s="241"/>
      <c r="BE1483" s="294"/>
      <c r="BF1483" s="241"/>
      <c r="BG1483" s="241"/>
      <c r="BH1483" s="295"/>
      <c r="BI1483" s="295"/>
      <c r="BJ1483" s="295"/>
      <c r="BK1483" s="295"/>
      <c r="BL1483" s="295"/>
      <c r="BM1483" s="241"/>
      <c r="BN1483" s="295"/>
      <c r="BO1483" s="295"/>
      <c r="BP1483" s="295"/>
      <c r="BQ1483" s="241"/>
      <c r="BR1483" s="241"/>
    </row>
    <row r="1484" spans="2:70" ht="8.25" customHeight="1">
      <c r="B1484" s="254"/>
      <c r="C1484" s="272"/>
      <c r="D1484" s="272"/>
      <c r="E1484" s="272"/>
      <c r="F1484" s="272"/>
      <c r="G1484" s="272"/>
      <c r="H1484" s="295"/>
      <c r="I1484" s="295"/>
      <c r="J1484" s="295"/>
      <c r="K1484" s="295"/>
      <c r="L1484" s="295"/>
      <c r="M1484" s="241"/>
      <c r="N1484" s="241"/>
      <c r="O1484" s="241"/>
      <c r="P1484" s="295"/>
      <c r="Q1484" s="295"/>
      <c r="R1484" s="295"/>
      <c r="S1484" s="295"/>
      <c r="T1484" s="241"/>
      <c r="U1484" s="295"/>
      <c r="V1484" s="295"/>
      <c r="W1484" s="295"/>
      <c r="X1484" s="241"/>
      <c r="Y1484" s="241"/>
      <c r="Z1484" s="295"/>
      <c r="AA1484" s="295"/>
      <c r="AB1484" s="295"/>
      <c r="AC1484" s="295"/>
      <c r="AD1484" s="295"/>
      <c r="AE1484" s="295"/>
      <c r="AF1484" s="241"/>
      <c r="AG1484" s="241"/>
      <c r="AH1484" s="241"/>
      <c r="AI1484" s="272"/>
      <c r="AJ1484" s="272"/>
      <c r="AK1484" s="272"/>
      <c r="AL1484" s="272"/>
      <c r="AM1484" s="272"/>
      <c r="AN1484" s="241"/>
      <c r="AO1484" s="295"/>
      <c r="AP1484" s="295"/>
      <c r="AQ1484" s="295"/>
      <c r="AR1484" s="295"/>
      <c r="AS1484" s="295"/>
      <c r="AT1484" s="295"/>
      <c r="AU1484" s="241"/>
      <c r="AV1484" s="295"/>
      <c r="AW1484" s="295"/>
      <c r="AX1484" s="295"/>
      <c r="AY1484" s="295"/>
      <c r="AZ1484" s="295"/>
      <c r="BA1484" s="241"/>
      <c r="BB1484" s="300"/>
      <c r="BC1484" s="241"/>
      <c r="BD1484" s="241"/>
      <c r="BE1484" s="294"/>
      <c r="BF1484" s="241"/>
      <c r="BG1484" s="241"/>
      <c r="BH1484" s="295"/>
      <c r="BI1484" s="295"/>
      <c r="BJ1484" s="295"/>
      <c r="BK1484" s="295"/>
      <c r="BL1484" s="295"/>
      <c r="BM1484" s="241"/>
      <c r="BN1484" s="295"/>
      <c r="BO1484" s="295"/>
      <c r="BP1484" s="295"/>
      <c r="BQ1484" s="241"/>
      <c r="BR1484" s="241"/>
    </row>
    <row r="1485" spans="2:70" ht="0.75" customHeight="1">
      <c r="B1485" s="254"/>
      <c r="C1485" s="272"/>
      <c r="D1485" s="272"/>
      <c r="E1485" s="272"/>
      <c r="F1485" s="272"/>
      <c r="G1485" s="272"/>
      <c r="H1485" s="295"/>
      <c r="I1485" s="295"/>
      <c r="J1485" s="295"/>
      <c r="K1485" s="295"/>
      <c r="L1485" s="295"/>
      <c r="M1485" s="241"/>
      <c r="N1485" s="241"/>
      <c r="O1485" s="241"/>
      <c r="P1485" s="295"/>
      <c r="Q1485" s="295"/>
      <c r="R1485" s="295"/>
      <c r="S1485" s="295"/>
      <c r="T1485" s="241"/>
      <c r="U1485" s="295"/>
      <c r="V1485" s="295"/>
      <c r="W1485" s="295"/>
      <c r="X1485" s="241"/>
      <c r="Y1485" s="241"/>
      <c r="Z1485" s="295"/>
      <c r="AA1485" s="295"/>
      <c r="AB1485" s="295"/>
      <c r="AC1485" s="295"/>
      <c r="AD1485" s="295"/>
      <c r="AE1485" s="295"/>
      <c r="AF1485" s="241"/>
      <c r="AG1485" s="241"/>
      <c r="AH1485" s="241"/>
      <c r="AI1485" s="272"/>
      <c r="AJ1485" s="272"/>
      <c r="AK1485" s="272"/>
      <c r="AL1485" s="272"/>
      <c r="AM1485" s="272"/>
      <c r="AN1485" s="241"/>
      <c r="AO1485" s="295"/>
      <c r="AP1485" s="295"/>
      <c r="AQ1485" s="295"/>
      <c r="AR1485" s="295"/>
      <c r="AS1485" s="295"/>
      <c r="AT1485" s="295"/>
      <c r="AU1485" s="241"/>
      <c r="AV1485" s="295"/>
      <c r="AW1485" s="295"/>
      <c r="AX1485" s="295"/>
      <c r="AY1485" s="295"/>
      <c r="AZ1485" s="295"/>
      <c r="BA1485" s="241"/>
      <c r="BB1485" s="300"/>
      <c r="BC1485" s="241"/>
      <c r="BD1485" s="241"/>
      <c r="BE1485" s="294"/>
      <c r="BF1485" s="241"/>
      <c r="BG1485" s="241"/>
      <c r="BH1485" s="295"/>
      <c r="BI1485" s="295"/>
      <c r="BJ1485" s="295"/>
      <c r="BK1485" s="295"/>
      <c r="BL1485" s="295"/>
      <c r="BM1485" s="241"/>
      <c r="BN1485" s="295"/>
      <c r="BO1485" s="295"/>
      <c r="BP1485" s="295"/>
      <c r="BQ1485" s="241"/>
      <c r="BR1485" s="241"/>
    </row>
    <row r="1486" spans="2:70" ht="10.5" customHeight="1">
      <c r="B1486" s="254"/>
      <c r="C1486" s="272"/>
      <c r="D1486" s="272"/>
      <c r="E1486" s="272"/>
      <c r="F1486" s="272"/>
      <c r="G1486" s="272"/>
      <c r="H1486" s="295"/>
      <c r="I1486" s="295"/>
      <c r="J1486" s="295"/>
      <c r="K1486" s="295"/>
      <c r="L1486" s="295"/>
      <c r="M1486" s="241"/>
      <c r="N1486" s="241"/>
      <c r="O1486" s="241"/>
      <c r="P1486" s="295"/>
      <c r="Q1486" s="295"/>
      <c r="R1486" s="295"/>
      <c r="S1486" s="295"/>
      <c r="T1486" s="241"/>
      <c r="U1486" s="295"/>
      <c r="V1486" s="295"/>
      <c r="W1486" s="295"/>
      <c r="X1486" s="241"/>
      <c r="Y1486" s="241"/>
      <c r="Z1486" s="300"/>
      <c r="AA1486" s="300"/>
      <c r="AB1486" s="300"/>
      <c r="AC1486" s="300"/>
      <c r="AD1486" s="295"/>
      <c r="AE1486" s="295"/>
      <c r="AF1486" s="241"/>
      <c r="AG1486" s="241"/>
      <c r="AH1486" s="241"/>
      <c r="AI1486" s="272"/>
      <c r="AJ1486" s="272"/>
      <c r="AK1486" s="272"/>
      <c r="AL1486" s="272"/>
      <c r="AM1486" s="272"/>
      <c r="AN1486" s="241"/>
      <c r="AO1486" s="295"/>
      <c r="AP1486" s="295"/>
      <c r="AQ1486" s="295"/>
      <c r="AR1486" s="295"/>
      <c r="AS1486" s="295"/>
      <c r="AT1486" s="295"/>
      <c r="AU1486" s="241"/>
      <c r="AV1486" s="295"/>
      <c r="AW1486" s="295"/>
      <c r="AX1486" s="295"/>
      <c r="AY1486" s="295"/>
      <c r="AZ1486" s="295"/>
      <c r="BA1486" s="241"/>
      <c r="BB1486" s="257"/>
      <c r="BC1486" s="241"/>
      <c r="BD1486" s="241"/>
      <c r="BE1486" s="255"/>
      <c r="BF1486" s="241"/>
      <c r="BG1486" s="241"/>
      <c r="BH1486" s="295"/>
      <c r="BI1486" s="295"/>
      <c r="BJ1486" s="295"/>
      <c r="BK1486" s="295"/>
      <c r="BL1486" s="295"/>
      <c r="BM1486" s="241"/>
      <c r="BN1486" s="295"/>
      <c r="BO1486" s="295"/>
      <c r="BP1486" s="295"/>
      <c r="BQ1486" s="241"/>
      <c r="BR1486" s="241"/>
    </row>
    <row r="1487" spans="2:70" ht="7.5" customHeight="1">
      <c r="B1487" s="254"/>
      <c r="C1487" s="241"/>
      <c r="D1487" s="241"/>
      <c r="E1487" s="241"/>
      <c r="F1487" s="241"/>
      <c r="G1487" s="241"/>
      <c r="H1487" s="241"/>
      <c r="I1487" s="241"/>
      <c r="J1487" s="241"/>
      <c r="K1487" s="241"/>
      <c r="L1487" s="241"/>
      <c r="M1487" s="241"/>
      <c r="N1487" s="241"/>
      <c r="O1487" s="241"/>
      <c r="P1487" s="241"/>
      <c r="Q1487" s="241"/>
      <c r="R1487" s="241"/>
      <c r="S1487" s="241"/>
      <c r="T1487" s="241"/>
      <c r="U1487" s="241"/>
      <c r="V1487" s="241"/>
      <c r="W1487" s="241"/>
      <c r="X1487" s="241"/>
      <c r="Y1487" s="241"/>
      <c r="Z1487" s="241"/>
      <c r="AA1487" s="241"/>
      <c r="AB1487" s="241"/>
      <c r="AC1487" s="241"/>
      <c r="AD1487" s="241"/>
      <c r="AE1487" s="241"/>
      <c r="AF1487" s="241"/>
      <c r="AG1487" s="241"/>
      <c r="AH1487" s="241"/>
      <c r="AI1487" s="241"/>
      <c r="AJ1487" s="241"/>
      <c r="AK1487" s="241"/>
      <c r="AL1487" s="241"/>
      <c r="AM1487" s="241"/>
      <c r="AN1487" s="241"/>
      <c r="AO1487" s="241"/>
      <c r="AP1487" s="241"/>
      <c r="AQ1487" s="241"/>
      <c r="AR1487" s="241"/>
      <c r="AS1487" s="241"/>
      <c r="AT1487" s="241"/>
      <c r="AU1487" s="241"/>
      <c r="AV1487" s="241"/>
      <c r="AW1487" s="241"/>
      <c r="AX1487" s="241"/>
      <c r="AY1487" s="241"/>
      <c r="AZ1487" s="241"/>
      <c r="BA1487" s="241"/>
      <c r="BB1487" s="241"/>
      <c r="BC1487" s="241"/>
      <c r="BD1487" s="241"/>
      <c r="BE1487" s="241"/>
      <c r="BF1487" s="241"/>
      <c r="BG1487" s="241"/>
      <c r="BH1487" s="241"/>
      <c r="BI1487" s="241"/>
      <c r="BJ1487" s="241"/>
      <c r="BK1487" s="241"/>
      <c r="BL1487" s="241"/>
      <c r="BM1487" s="241"/>
      <c r="BN1487" s="241"/>
      <c r="BO1487" s="241"/>
      <c r="BP1487" s="241"/>
      <c r="BQ1487" s="241"/>
      <c r="BR1487" s="241"/>
    </row>
    <row r="1488" spans="2:70" ht="0.75" customHeight="1">
      <c r="B1488" s="254"/>
      <c r="C1488" s="272"/>
      <c r="D1488" s="272"/>
      <c r="E1488" s="272"/>
      <c r="F1488" s="272"/>
      <c r="G1488" s="272"/>
      <c r="H1488" s="300"/>
      <c r="I1488" s="300"/>
      <c r="J1488" s="300"/>
      <c r="K1488" s="300"/>
      <c r="L1488" s="300"/>
      <c r="M1488" s="241"/>
      <c r="N1488" s="300"/>
      <c r="O1488" s="300"/>
      <c r="P1488" s="300"/>
      <c r="Q1488" s="300"/>
      <c r="R1488" s="300"/>
      <c r="S1488" s="300"/>
      <c r="T1488" s="300"/>
      <c r="U1488" s="300"/>
      <c r="V1488" s="300"/>
      <c r="W1488" s="300"/>
      <c r="X1488" s="241"/>
      <c r="Y1488" s="241"/>
      <c r="Z1488" s="300"/>
      <c r="AA1488" s="300"/>
      <c r="AB1488" s="300"/>
      <c r="AC1488" s="300"/>
      <c r="AD1488" s="300"/>
      <c r="AE1488" s="300"/>
      <c r="AF1488" s="241"/>
      <c r="AG1488" s="241"/>
      <c r="AH1488" s="241"/>
      <c r="AI1488" s="272"/>
      <c r="AJ1488" s="272"/>
      <c r="AK1488" s="272"/>
      <c r="AL1488" s="272"/>
      <c r="AM1488" s="272"/>
      <c r="AN1488" s="241"/>
      <c r="AO1488" s="300"/>
      <c r="AP1488" s="300"/>
      <c r="AQ1488" s="300"/>
      <c r="AR1488" s="300"/>
      <c r="AS1488" s="300"/>
      <c r="AT1488" s="300"/>
      <c r="AU1488" s="241"/>
      <c r="AV1488" s="300"/>
      <c r="AW1488" s="300"/>
      <c r="AX1488" s="300"/>
      <c r="AY1488" s="300"/>
      <c r="AZ1488" s="300"/>
      <c r="BA1488" s="241"/>
      <c r="BB1488" s="300"/>
      <c r="BC1488" s="241"/>
      <c r="BD1488" s="241"/>
      <c r="BE1488" s="294"/>
      <c r="BF1488" s="241"/>
      <c r="BG1488" s="241"/>
      <c r="BH1488" s="295"/>
      <c r="BI1488" s="295"/>
      <c r="BJ1488" s="295"/>
      <c r="BK1488" s="295"/>
      <c r="BL1488" s="295"/>
      <c r="BM1488" s="241"/>
      <c r="BN1488" s="295"/>
      <c r="BO1488" s="295"/>
      <c r="BP1488" s="295"/>
      <c r="BQ1488" s="241"/>
      <c r="BR1488" s="241"/>
    </row>
    <row r="1489" spans="2:70" ht="9" customHeight="1">
      <c r="B1489" s="254"/>
      <c r="C1489" s="272"/>
      <c r="D1489" s="272"/>
      <c r="E1489" s="272"/>
      <c r="F1489" s="272"/>
      <c r="G1489" s="272"/>
      <c r="H1489" s="300"/>
      <c r="I1489" s="300"/>
      <c r="J1489" s="300"/>
      <c r="K1489" s="300"/>
      <c r="L1489" s="300"/>
      <c r="M1489" s="241"/>
      <c r="N1489" s="300"/>
      <c r="O1489" s="300"/>
      <c r="P1489" s="300"/>
      <c r="Q1489" s="300"/>
      <c r="R1489" s="300"/>
      <c r="S1489" s="300"/>
      <c r="T1489" s="300"/>
      <c r="U1489" s="300"/>
      <c r="V1489" s="300"/>
      <c r="W1489" s="300"/>
      <c r="X1489" s="241"/>
      <c r="Y1489" s="241"/>
      <c r="Z1489" s="300"/>
      <c r="AA1489" s="300"/>
      <c r="AB1489" s="300"/>
      <c r="AC1489" s="300"/>
      <c r="AD1489" s="300"/>
      <c r="AE1489" s="300"/>
      <c r="AF1489" s="241"/>
      <c r="AG1489" s="241"/>
      <c r="AH1489" s="241"/>
      <c r="AI1489" s="272"/>
      <c r="AJ1489" s="272"/>
      <c r="AK1489" s="272"/>
      <c r="AL1489" s="272"/>
      <c r="AM1489" s="272"/>
      <c r="AN1489" s="241"/>
      <c r="AO1489" s="300"/>
      <c r="AP1489" s="300"/>
      <c r="AQ1489" s="300"/>
      <c r="AR1489" s="300"/>
      <c r="AS1489" s="300"/>
      <c r="AT1489" s="300"/>
      <c r="AU1489" s="241"/>
      <c r="AV1489" s="300"/>
      <c r="AW1489" s="300"/>
      <c r="AX1489" s="300"/>
      <c r="AY1489" s="300"/>
      <c r="AZ1489" s="300"/>
      <c r="BA1489" s="241"/>
      <c r="BB1489" s="300"/>
      <c r="BC1489" s="241"/>
      <c r="BD1489" s="241"/>
      <c r="BE1489" s="294"/>
      <c r="BF1489" s="241"/>
      <c r="BG1489" s="241"/>
      <c r="BH1489" s="295"/>
      <c r="BI1489" s="295"/>
      <c r="BJ1489" s="295"/>
      <c r="BK1489" s="295"/>
      <c r="BL1489" s="295"/>
      <c r="BM1489" s="241"/>
      <c r="BN1489" s="295"/>
      <c r="BO1489" s="295"/>
      <c r="BP1489" s="295"/>
      <c r="BQ1489" s="241"/>
      <c r="BR1489" s="241"/>
    </row>
    <row r="1490" spans="2:70" ht="0.75" customHeight="1">
      <c r="B1490" s="254"/>
      <c r="C1490" s="272"/>
      <c r="D1490" s="272"/>
      <c r="E1490" s="272"/>
      <c r="F1490" s="272"/>
      <c r="G1490" s="272"/>
      <c r="H1490" s="300"/>
      <c r="I1490" s="300"/>
      <c r="J1490" s="300"/>
      <c r="K1490" s="300"/>
      <c r="L1490" s="300"/>
      <c r="M1490" s="241"/>
      <c r="N1490" s="300"/>
      <c r="O1490" s="300"/>
      <c r="P1490" s="300"/>
      <c r="Q1490" s="300"/>
      <c r="R1490" s="300"/>
      <c r="S1490" s="300"/>
      <c r="T1490" s="300"/>
      <c r="U1490" s="300"/>
      <c r="V1490" s="300"/>
      <c r="W1490" s="300"/>
      <c r="X1490" s="241"/>
      <c r="Y1490" s="241"/>
      <c r="Z1490" s="300"/>
      <c r="AA1490" s="300"/>
      <c r="AB1490" s="300"/>
      <c r="AC1490" s="300"/>
      <c r="AD1490" s="300"/>
      <c r="AE1490" s="300"/>
      <c r="AF1490" s="241"/>
      <c r="AG1490" s="241"/>
      <c r="AH1490" s="241"/>
      <c r="AI1490" s="272"/>
      <c r="AJ1490" s="272"/>
      <c r="AK1490" s="272"/>
      <c r="AL1490" s="272"/>
      <c r="AM1490" s="272"/>
      <c r="AN1490" s="241"/>
      <c r="AO1490" s="300"/>
      <c r="AP1490" s="300"/>
      <c r="AQ1490" s="300"/>
      <c r="AR1490" s="300"/>
      <c r="AS1490" s="300"/>
      <c r="AT1490" s="300"/>
      <c r="AU1490" s="241"/>
      <c r="AV1490" s="300"/>
      <c r="AW1490" s="300"/>
      <c r="AX1490" s="300"/>
      <c r="AY1490" s="300"/>
      <c r="AZ1490" s="300"/>
      <c r="BA1490" s="241"/>
      <c r="BB1490" s="300"/>
      <c r="BC1490" s="241"/>
      <c r="BD1490" s="241"/>
      <c r="BE1490" s="294"/>
      <c r="BF1490" s="241"/>
      <c r="BG1490" s="241"/>
      <c r="BH1490" s="295"/>
      <c r="BI1490" s="295"/>
      <c r="BJ1490" s="295"/>
      <c r="BK1490" s="295"/>
      <c r="BL1490" s="295"/>
      <c r="BM1490" s="241"/>
      <c r="BN1490" s="295"/>
      <c r="BO1490" s="295"/>
      <c r="BP1490" s="295"/>
      <c r="BQ1490" s="241"/>
      <c r="BR1490" s="241"/>
    </row>
    <row r="1491" spans="2:70" ht="10.5" customHeight="1">
      <c r="B1491" s="254"/>
      <c r="C1491" s="272"/>
      <c r="D1491" s="272"/>
      <c r="E1491" s="272"/>
      <c r="F1491" s="272"/>
      <c r="G1491" s="272"/>
      <c r="H1491" s="295"/>
      <c r="I1491" s="295"/>
      <c r="J1491" s="295"/>
      <c r="K1491" s="295"/>
      <c r="L1491" s="295"/>
      <c r="M1491" s="241"/>
      <c r="N1491" s="241"/>
      <c r="O1491" s="241"/>
      <c r="P1491" s="295"/>
      <c r="Q1491" s="295"/>
      <c r="R1491" s="295"/>
      <c r="S1491" s="295"/>
      <c r="T1491" s="241"/>
      <c r="U1491" s="295"/>
      <c r="V1491" s="295"/>
      <c r="W1491" s="295"/>
      <c r="X1491" s="241"/>
      <c r="Y1491" s="241"/>
      <c r="Z1491" s="295"/>
      <c r="AA1491" s="295"/>
      <c r="AB1491" s="295"/>
      <c r="AC1491" s="295"/>
      <c r="AD1491" s="295"/>
      <c r="AE1491" s="295"/>
      <c r="AF1491" s="241"/>
      <c r="AG1491" s="241"/>
      <c r="AH1491" s="241"/>
      <c r="AI1491" s="272"/>
      <c r="AJ1491" s="272"/>
      <c r="AK1491" s="272"/>
      <c r="AL1491" s="272"/>
      <c r="AM1491" s="272"/>
      <c r="AN1491" s="241"/>
      <c r="AO1491" s="295"/>
      <c r="AP1491" s="295"/>
      <c r="AQ1491" s="295"/>
      <c r="AR1491" s="295"/>
      <c r="AS1491" s="295"/>
      <c r="AT1491" s="295"/>
      <c r="AU1491" s="241"/>
      <c r="AV1491" s="295"/>
      <c r="AW1491" s="295"/>
      <c r="AX1491" s="295"/>
      <c r="AY1491" s="295"/>
      <c r="AZ1491" s="295"/>
      <c r="BA1491" s="241"/>
      <c r="BB1491" s="257"/>
      <c r="BC1491" s="241"/>
      <c r="BD1491" s="241"/>
      <c r="BE1491" s="255"/>
      <c r="BF1491" s="241"/>
      <c r="BG1491" s="241"/>
      <c r="BH1491" s="295"/>
      <c r="BI1491" s="295"/>
      <c r="BJ1491" s="295"/>
      <c r="BK1491" s="295"/>
      <c r="BL1491" s="295"/>
      <c r="BM1491" s="241"/>
      <c r="BN1491" s="295"/>
      <c r="BO1491" s="295"/>
      <c r="BP1491" s="295"/>
      <c r="BQ1491" s="241"/>
      <c r="BR1491" s="241"/>
    </row>
    <row r="1492" spans="2:70" ht="9" customHeight="1">
      <c r="B1492" s="254"/>
      <c r="C1492" s="241"/>
      <c r="D1492" s="241"/>
      <c r="E1492" s="241"/>
      <c r="F1492" s="241"/>
      <c r="G1492" s="241"/>
      <c r="H1492" s="241"/>
      <c r="I1492" s="241"/>
      <c r="J1492" s="241"/>
      <c r="K1492" s="241"/>
      <c r="L1492" s="241"/>
      <c r="M1492" s="241"/>
      <c r="N1492" s="241"/>
      <c r="O1492" s="241"/>
      <c r="P1492" s="241"/>
      <c r="Q1492" s="241"/>
      <c r="R1492" s="241"/>
      <c r="S1492" s="241"/>
      <c r="T1492" s="241"/>
      <c r="U1492" s="241"/>
      <c r="V1492" s="241"/>
      <c r="W1492" s="241"/>
      <c r="X1492" s="241"/>
      <c r="Y1492" s="241"/>
      <c r="Z1492" s="241"/>
      <c r="AA1492" s="241"/>
      <c r="AB1492" s="241"/>
      <c r="AC1492" s="241"/>
      <c r="AD1492" s="241"/>
      <c r="AE1492" s="241"/>
      <c r="AF1492" s="241"/>
      <c r="AG1492" s="241"/>
      <c r="AH1492" s="241"/>
      <c r="AI1492" s="241"/>
      <c r="AJ1492" s="241"/>
      <c r="AK1492" s="241"/>
      <c r="AL1492" s="241"/>
      <c r="AM1492" s="241"/>
      <c r="AN1492" s="241"/>
      <c r="AO1492" s="241"/>
      <c r="AP1492" s="241"/>
      <c r="AQ1492" s="241"/>
      <c r="AR1492" s="241"/>
      <c r="AS1492" s="241"/>
      <c r="AT1492" s="241"/>
      <c r="AU1492" s="241"/>
      <c r="AV1492" s="241"/>
      <c r="AW1492" s="241"/>
      <c r="AX1492" s="241"/>
      <c r="AY1492" s="241"/>
      <c r="AZ1492" s="241"/>
      <c r="BA1492" s="241"/>
      <c r="BB1492" s="241"/>
      <c r="BC1492" s="241"/>
      <c r="BD1492" s="241"/>
      <c r="BE1492" s="241"/>
      <c r="BF1492" s="241"/>
      <c r="BG1492" s="241"/>
      <c r="BH1492" s="241"/>
      <c r="BI1492" s="241"/>
      <c r="BJ1492" s="241"/>
      <c r="BK1492" s="241"/>
      <c r="BL1492" s="241"/>
      <c r="BM1492" s="241"/>
      <c r="BN1492" s="241"/>
      <c r="BO1492" s="241"/>
      <c r="BP1492" s="241"/>
      <c r="BQ1492" s="241"/>
      <c r="BR1492" s="241"/>
    </row>
    <row r="1493" spans="2:70" ht="10.5" customHeight="1">
      <c r="B1493" s="254"/>
      <c r="C1493" s="302"/>
      <c r="D1493" s="302"/>
      <c r="E1493" s="302"/>
      <c r="F1493" s="302"/>
      <c r="G1493" s="302"/>
      <c r="H1493" s="295"/>
      <c r="I1493" s="295"/>
      <c r="J1493" s="295"/>
      <c r="K1493" s="295"/>
      <c r="L1493" s="295"/>
      <c r="M1493" s="241"/>
      <c r="N1493" s="295"/>
      <c r="O1493" s="295"/>
      <c r="P1493" s="295"/>
      <c r="Q1493" s="295"/>
      <c r="R1493" s="295"/>
      <c r="S1493" s="295"/>
      <c r="T1493" s="295"/>
      <c r="U1493" s="295"/>
      <c r="V1493" s="295"/>
      <c r="W1493" s="295"/>
      <c r="X1493" s="241"/>
      <c r="Y1493" s="241"/>
      <c r="Z1493" s="295"/>
      <c r="AA1493" s="295"/>
      <c r="AB1493" s="295"/>
      <c r="AC1493" s="295"/>
      <c r="AD1493" s="295"/>
      <c r="AE1493" s="295"/>
      <c r="AF1493" s="241"/>
      <c r="AG1493" s="241"/>
      <c r="AH1493" s="241"/>
      <c r="AI1493" s="302"/>
      <c r="AJ1493" s="302"/>
      <c r="AK1493" s="302"/>
      <c r="AL1493" s="302"/>
      <c r="AM1493" s="302"/>
      <c r="AN1493" s="241"/>
      <c r="AO1493" s="295"/>
      <c r="AP1493" s="295"/>
      <c r="AQ1493" s="295"/>
      <c r="AR1493" s="295"/>
      <c r="AS1493" s="295"/>
      <c r="AT1493" s="295"/>
      <c r="AU1493" s="241"/>
      <c r="AV1493" s="295"/>
      <c r="AW1493" s="295"/>
      <c r="AX1493" s="295"/>
      <c r="AY1493" s="295"/>
      <c r="AZ1493" s="295"/>
      <c r="BA1493" s="241"/>
      <c r="BB1493" s="257"/>
      <c r="BC1493" s="241"/>
      <c r="BD1493" s="241"/>
      <c r="BE1493" s="294"/>
      <c r="BF1493" s="294"/>
      <c r="BG1493" s="241"/>
      <c r="BH1493" s="295"/>
      <c r="BI1493" s="295"/>
      <c r="BJ1493" s="295"/>
      <c r="BK1493" s="295"/>
      <c r="BL1493" s="295"/>
      <c r="BM1493" s="241"/>
      <c r="BN1493" s="295"/>
      <c r="BO1493" s="295"/>
      <c r="BP1493" s="295"/>
      <c r="BQ1493" s="241"/>
      <c r="BR1493" s="241"/>
    </row>
    <row r="1494" spans="2:70" ht="12.75" hidden="1" customHeight="1">
      <c r="B1494" s="254"/>
      <c r="C1494" s="241"/>
      <c r="D1494" s="241"/>
      <c r="E1494" s="241"/>
      <c r="F1494" s="241"/>
      <c r="G1494" s="241"/>
      <c r="H1494" s="241"/>
      <c r="I1494" s="241"/>
      <c r="J1494" s="241"/>
      <c r="K1494" s="241"/>
      <c r="L1494" s="241"/>
      <c r="M1494" s="241"/>
      <c r="N1494" s="241"/>
      <c r="O1494" s="241"/>
      <c r="P1494" s="241"/>
      <c r="Q1494" s="241"/>
      <c r="R1494" s="241"/>
      <c r="S1494" s="241"/>
      <c r="T1494" s="241"/>
      <c r="U1494" s="241"/>
      <c r="V1494" s="241"/>
      <c r="W1494" s="241"/>
      <c r="X1494" s="241"/>
      <c r="Y1494" s="241"/>
      <c r="Z1494" s="241"/>
      <c r="AA1494" s="241"/>
      <c r="AB1494" s="241"/>
      <c r="AC1494" s="241"/>
      <c r="AD1494" s="241"/>
      <c r="AE1494" s="241"/>
      <c r="AF1494" s="241"/>
      <c r="AG1494" s="241"/>
      <c r="AH1494" s="241"/>
      <c r="AI1494" s="241"/>
      <c r="AJ1494" s="241"/>
      <c r="AK1494" s="241"/>
      <c r="AL1494" s="241"/>
      <c r="AM1494" s="241"/>
      <c r="AN1494" s="241"/>
      <c r="AO1494" s="295"/>
      <c r="AP1494" s="295"/>
      <c r="AQ1494" s="295"/>
      <c r="AR1494" s="295"/>
      <c r="AS1494" s="295"/>
      <c r="AT1494" s="295"/>
      <c r="AU1494" s="241"/>
      <c r="AV1494" s="295"/>
      <c r="AW1494" s="295"/>
      <c r="AX1494" s="295"/>
      <c r="AY1494" s="295"/>
      <c r="AZ1494" s="295"/>
      <c r="BA1494" s="241"/>
      <c r="BB1494" s="241"/>
      <c r="BC1494" s="241"/>
      <c r="BD1494" s="241"/>
      <c r="BE1494" s="294"/>
      <c r="BF1494" s="294"/>
      <c r="BG1494" s="241"/>
      <c r="BH1494" s="241"/>
      <c r="BI1494" s="241"/>
      <c r="BJ1494" s="241"/>
      <c r="BK1494" s="241"/>
      <c r="BL1494" s="241"/>
      <c r="BM1494" s="241"/>
      <c r="BN1494" s="241"/>
      <c r="BO1494" s="241"/>
      <c r="BP1494" s="241"/>
      <c r="BQ1494" s="241"/>
      <c r="BR1494" s="241"/>
    </row>
    <row r="1495" spans="2:70" ht="12.75" hidden="1" customHeight="1">
      <c r="B1495" s="254"/>
      <c r="C1495" s="241"/>
      <c r="D1495" s="241"/>
      <c r="E1495" s="241"/>
      <c r="F1495" s="241"/>
      <c r="G1495" s="241"/>
      <c r="H1495" s="241"/>
      <c r="I1495" s="241"/>
      <c r="J1495" s="241"/>
      <c r="K1495" s="241"/>
      <c r="L1495" s="241"/>
      <c r="M1495" s="241"/>
      <c r="N1495" s="241"/>
      <c r="O1495" s="241"/>
      <c r="P1495" s="241"/>
      <c r="Q1495" s="241"/>
      <c r="R1495" s="241"/>
      <c r="S1495" s="241"/>
      <c r="T1495" s="241"/>
      <c r="U1495" s="241"/>
      <c r="V1495" s="241"/>
      <c r="W1495" s="241"/>
      <c r="X1495" s="241"/>
      <c r="Y1495" s="241"/>
      <c r="Z1495" s="241"/>
      <c r="AA1495" s="241"/>
      <c r="AB1495" s="241"/>
      <c r="AC1495" s="241"/>
      <c r="AD1495" s="241"/>
      <c r="AE1495" s="241"/>
      <c r="AF1495" s="241"/>
      <c r="AG1495" s="241"/>
      <c r="AH1495" s="241"/>
      <c r="AI1495" s="241"/>
      <c r="AJ1495" s="241"/>
      <c r="AK1495" s="241"/>
      <c r="AL1495" s="241"/>
      <c r="AM1495" s="241"/>
      <c r="AN1495" s="241"/>
      <c r="AO1495" s="295"/>
      <c r="AP1495" s="295"/>
      <c r="AQ1495" s="295"/>
      <c r="AR1495" s="295"/>
      <c r="AS1495" s="295"/>
      <c r="AT1495" s="295"/>
      <c r="AU1495" s="241"/>
      <c r="AV1495" s="295"/>
      <c r="AW1495" s="295"/>
      <c r="AX1495" s="295"/>
      <c r="AY1495" s="295"/>
      <c r="AZ1495" s="295"/>
      <c r="BA1495" s="241"/>
      <c r="BB1495" s="241"/>
      <c r="BC1495" s="241"/>
      <c r="BD1495" s="241"/>
      <c r="BE1495" s="294"/>
      <c r="BF1495" s="241"/>
      <c r="BG1495" s="241"/>
      <c r="BH1495" s="295"/>
      <c r="BI1495" s="295"/>
      <c r="BJ1495" s="295"/>
      <c r="BK1495" s="295"/>
      <c r="BL1495" s="295"/>
      <c r="BM1495" s="241"/>
      <c r="BN1495" s="295"/>
      <c r="BO1495" s="295"/>
      <c r="BP1495" s="295"/>
      <c r="BQ1495" s="241"/>
      <c r="BR1495" s="241"/>
    </row>
    <row r="1496" spans="2:70" ht="10.5" customHeight="1">
      <c r="B1496" s="254"/>
      <c r="C1496" s="241"/>
      <c r="D1496" s="241"/>
      <c r="E1496" s="241"/>
      <c r="F1496" s="241"/>
      <c r="G1496" s="241"/>
      <c r="H1496" s="241"/>
      <c r="I1496" s="241"/>
      <c r="J1496" s="241"/>
      <c r="K1496" s="241"/>
      <c r="L1496" s="241"/>
      <c r="M1496" s="241"/>
      <c r="N1496" s="241"/>
      <c r="O1496" s="241"/>
      <c r="P1496" s="241"/>
      <c r="Q1496" s="241"/>
      <c r="R1496" s="241"/>
      <c r="S1496" s="241"/>
      <c r="T1496" s="241"/>
      <c r="U1496" s="241"/>
      <c r="V1496" s="241"/>
      <c r="W1496" s="241"/>
      <c r="X1496" s="241"/>
      <c r="Y1496" s="241"/>
      <c r="Z1496" s="241"/>
      <c r="AA1496" s="241"/>
      <c r="AB1496" s="241"/>
      <c r="AC1496" s="241"/>
      <c r="AD1496" s="241"/>
      <c r="AE1496" s="241"/>
      <c r="AF1496" s="241"/>
      <c r="AG1496" s="241"/>
      <c r="AH1496" s="241"/>
      <c r="AI1496" s="241"/>
      <c r="AJ1496" s="241"/>
      <c r="AK1496" s="241"/>
      <c r="AL1496" s="241"/>
      <c r="AM1496" s="241"/>
      <c r="AN1496" s="241"/>
      <c r="AO1496" s="241"/>
      <c r="AP1496" s="241"/>
      <c r="AQ1496" s="241"/>
      <c r="AR1496" s="241"/>
      <c r="AS1496" s="241"/>
      <c r="AT1496" s="241"/>
      <c r="AU1496" s="241"/>
      <c r="AV1496" s="241"/>
      <c r="AW1496" s="241"/>
      <c r="AX1496" s="241"/>
      <c r="AY1496" s="241"/>
      <c r="AZ1496" s="241"/>
      <c r="BA1496" s="241"/>
      <c r="BB1496" s="241"/>
      <c r="BC1496" s="241"/>
      <c r="BD1496" s="241"/>
      <c r="BE1496" s="294"/>
      <c r="BF1496" s="241"/>
      <c r="BG1496" s="241"/>
      <c r="BH1496" s="295"/>
      <c r="BI1496" s="295"/>
      <c r="BJ1496" s="295"/>
      <c r="BK1496" s="295"/>
      <c r="BL1496" s="295"/>
      <c r="BM1496" s="241"/>
      <c r="BN1496" s="295"/>
      <c r="BO1496" s="295"/>
      <c r="BP1496" s="295"/>
      <c r="BQ1496" s="241"/>
      <c r="BR1496" s="241"/>
    </row>
    <row r="1497" spans="2:70" ht="9" customHeight="1">
      <c r="B1497" s="254"/>
      <c r="C1497" s="241"/>
      <c r="D1497" s="241"/>
      <c r="E1497" s="241"/>
      <c r="F1497" s="241"/>
      <c r="G1497" s="241"/>
      <c r="H1497" s="241"/>
      <c r="I1497" s="241"/>
      <c r="J1497" s="241"/>
      <c r="K1497" s="241"/>
      <c r="L1497" s="241"/>
      <c r="M1497" s="241"/>
      <c r="N1497" s="241"/>
      <c r="O1497" s="241"/>
      <c r="P1497" s="241"/>
      <c r="Q1497" s="241"/>
      <c r="R1497" s="241"/>
      <c r="S1497" s="241"/>
      <c r="T1497" s="241"/>
      <c r="U1497" s="241"/>
      <c r="V1497" s="241"/>
      <c r="W1497" s="241"/>
      <c r="X1497" s="241"/>
      <c r="Y1497" s="241"/>
      <c r="Z1497" s="241"/>
      <c r="AA1497" s="241"/>
      <c r="AB1497" s="241"/>
      <c r="AC1497" s="241"/>
      <c r="AD1497" s="241"/>
      <c r="AE1497" s="241"/>
      <c r="AF1497" s="241"/>
      <c r="AG1497" s="241"/>
      <c r="AH1497" s="241"/>
      <c r="AI1497" s="241"/>
      <c r="AJ1497" s="241"/>
      <c r="AK1497" s="241"/>
      <c r="AL1497" s="241"/>
      <c r="AM1497" s="241"/>
      <c r="AN1497" s="241"/>
      <c r="AO1497" s="241"/>
      <c r="AP1497" s="241"/>
      <c r="AQ1497" s="241"/>
      <c r="AR1497" s="241"/>
      <c r="AS1497" s="241"/>
      <c r="AT1497" s="241"/>
      <c r="AU1497" s="241"/>
      <c r="AV1497" s="241"/>
      <c r="AW1497" s="241"/>
      <c r="AX1497" s="241"/>
      <c r="AY1497" s="241"/>
      <c r="AZ1497" s="241"/>
      <c r="BA1497" s="241"/>
      <c r="BB1497" s="241"/>
      <c r="BC1497" s="241"/>
      <c r="BD1497" s="241"/>
      <c r="BE1497" s="241"/>
      <c r="BF1497" s="241"/>
      <c r="BG1497" s="241"/>
      <c r="BH1497" s="241"/>
      <c r="BI1497" s="241"/>
      <c r="BJ1497" s="241"/>
      <c r="BK1497" s="241"/>
      <c r="BL1497" s="241"/>
      <c r="BM1497" s="241"/>
      <c r="BN1497" s="241"/>
      <c r="BO1497" s="241"/>
      <c r="BP1497" s="241"/>
      <c r="BQ1497" s="241"/>
      <c r="BR1497" s="241"/>
    </row>
    <row r="1498" spans="2:70" ht="11.25" customHeight="1">
      <c r="B1498" s="254"/>
      <c r="C1498" s="294"/>
      <c r="D1498" s="294"/>
      <c r="E1498" s="294"/>
      <c r="F1498" s="294"/>
      <c r="G1498" s="294"/>
      <c r="H1498" s="294"/>
      <c r="I1498" s="294"/>
      <c r="J1498" s="241"/>
      <c r="K1498" s="241"/>
      <c r="L1498" s="241"/>
      <c r="M1498" s="241"/>
      <c r="N1498" s="241"/>
      <c r="O1498" s="241"/>
      <c r="P1498" s="241"/>
      <c r="Q1498" s="241"/>
      <c r="R1498" s="241"/>
      <c r="S1498" s="241"/>
      <c r="T1498" s="241"/>
      <c r="U1498" s="241"/>
      <c r="V1498" s="241"/>
      <c r="W1498" s="241"/>
      <c r="X1498" s="241"/>
      <c r="Y1498" s="241"/>
      <c r="Z1498" s="241"/>
      <c r="AA1498" s="241"/>
      <c r="AB1498" s="241"/>
      <c r="AC1498" s="241"/>
      <c r="AD1498" s="241"/>
      <c r="AE1498" s="241"/>
      <c r="AF1498" s="241"/>
      <c r="AG1498" s="241"/>
      <c r="AH1498" s="294"/>
      <c r="AI1498" s="294"/>
      <c r="AJ1498" s="294"/>
      <c r="AK1498" s="294"/>
      <c r="AL1498" s="294"/>
      <c r="AM1498" s="294"/>
      <c r="AN1498" s="294"/>
      <c r="AO1498" s="294"/>
      <c r="AP1498" s="241"/>
      <c r="AQ1498" s="241"/>
      <c r="AR1498" s="241"/>
      <c r="AS1498" s="241"/>
      <c r="AT1498" s="241"/>
      <c r="AU1498" s="241"/>
      <c r="AV1498" s="241"/>
      <c r="AW1498" s="241"/>
      <c r="AX1498" s="241"/>
      <c r="AY1498" s="241"/>
      <c r="AZ1498" s="241"/>
      <c r="BA1498" s="241"/>
      <c r="BB1498" s="241"/>
      <c r="BC1498" s="241"/>
      <c r="BD1498" s="241"/>
      <c r="BE1498" s="255"/>
      <c r="BF1498" s="241"/>
      <c r="BG1498" s="241"/>
      <c r="BH1498" s="295"/>
      <c r="BI1498" s="295"/>
      <c r="BJ1498" s="295"/>
      <c r="BK1498" s="295"/>
      <c r="BL1498" s="295"/>
      <c r="BM1498" s="241"/>
      <c r="BN1498" s="295"/>
      <c r="BO1498" s="295"/>
      <c r="BP1498" s="295"/>
      <c r="BQ1498" s="241"/>
      <c r="BR1498" s="241"/>
    </row>
    <row r="1499" spans="2:70" ht="9.75" customHeight="1">
      <c r="B1499" s="254"/>
      <c r="C1499" s="272"/>
      <c r="D1499" s="272"/>
      <c r="E1499" s="272"/>
      <c r="F1499" s="272"/>
      <c r="G1499" s="272"/>
      <c r="H1499" s="295"/>
      <c r="I1499" s="295"/>
      <c r="J1499" s="295"/>
      <c r="K1499" s="295"/>
      <c r="L1499" s="295"/>
      <c r="M1499" s="241"/>
      <c r="N1499" s="295"/>
      <c r="O1499" s="295"/>
      <c r="P1499" s="295"/>
      <c r="Q1499" s="295"/>
      <c r="R1499" s="295"/>
      <c r="S1499" s="295"/>
      <c r="T1499" s="295"/>
      <c r="U1499" s="295"/>
      <c r="V1499" s="295"/>
      <c r="W1499" s="295"/>
      <c r="X1499" s="241"/>
      <c r="Y1499" s="241"/>
      <c r="Z1499" s="295"/>
      <c r="AA1499" s="295"/>
      <c r="AB1499" s="295"/>
      <c r="AC1499" s="295"/>
      <c r="AD1499" s="295"/>
      <c r="AE1499" s="295"/>
      <c r="AF1499" s="241"/>
      <c r="AG1499" s="241"/>
      <c r="AH1499" s="241"/>
      <c r="AI1499" s="272"/>
      <c r="AJ1499" s="272"/>
      <c r="AK1499" s="272"/>
      <c r="AL1499" s="272"/>
      <c r="AM1499" s="272"/>
      <c r="AN1499" s="241"/>
      <c r="AO1499" s="295"/>
      <c r="AP1499" s="295"/>
      <c r="AQ1499" s="295"/>
      <c r="AR1499" s="295"/>
      <c r="AS1499" s="295"/>
      <c r="AT1499" s="295"/>
      <c r="AU1499" s="241"/>
      <c r="AV1499" s="295"/>
      <c r="AW1499" s="295"/>
      <c r="AX1499" s="295"/>
      <c r="AY1499" s="295"/>
      <c r="AZ1499" s="295"/>
      <c r="BA1499" s="241"/>
      <c r="BB1499" s="300"/>
      <c r="BC1499" s="241"/>
      <c r="BD1499" s="241"/>
      <c r="BE1499" s="294"/>
      <c r="BF1499" s="294"/>
      <c r="BG1499" s="241"/>
      <c r="BH1499" s="295"/>
      <c r="BI1499" s="295"/>
      <c r="BJ1499" s="295"/>
      <c r="BK1499" s="295"/>
      <c r="BL1499" s="295"/>
      <c r="BM1499" s="241"/>
      <c r="BN1499" s="295"/>
      <c r="BO1499" s="295"/>
      <c r="BP1499" s="295"/>
      <c r="BQ1499" s="241"/>
      <c r="BR1499" s="241"/>
    </row>
    <row r="1500" spans="2:70" ht="1.5" customHeight="1">
      <c r="B1500" s="254"/>
      <c r="C1500" s="272"/>
      <c r="D1500" s="272"/>
      <c r="E1500" s="272"/>
      <c r="F1500" s="272"/>
      <c r="G1500" s="272"/>
      <c r="H1500" s="295"/>
      <c r="I1500" s="295"/>
      <c r="J1500" s="295"/>
      <c r="K1500" s="295"/>
      <c r="L1500" s="295"/>
      <c r="M1500" s="241"/>
      <c r="N1500" s="295"/>
      <c r="O1500" s="295"/>
      <c r="P1500" s="295"/>
      <c r="Q1500" s="295"/>
      <c r="R1500" s="295"/>
      <c r="S1500" s="295"/>
      <c r="T1500" s="295"/>
      <c r="U1500" s="295"/>
      <c r="V1500" s="295"/>
      <c r="W1500" s="295"/>
      <c r="X1500" s="241"/>
      <c r="Y1500" s="241"/>
      <c r="Z1500" s="295"/>
      <c r="AA1500" s="295"/>
      <c r="AB1500" s="295"/>
      <c r="AC1500" s="295"/>
      <c r="AD1500" s="295"/>
      <c r="AE1500" s="295"/>
      <c r="AF1500" s="241"/>
      <c r="AG1500" s="241"/>
      <c r="AH1500" s="241"/>
      <c r="AI1500" s="272"/>
      <c r="AJ1500" s="272"/>
      <c r="AK1500" s="272"/>
      <c r="AL1500" s="272"/>
      <c r="AM1500" s="272"/>
      <c r="AN1500" s="241"/>
      <c r="AO1500" s="295"/>
      <c r="AP1500" s="295"/>
      <c r="AQ1500" s="295"/>
      <c r="AR1500" s="295"/>
      <c r="AS1500" s="295"/>
      <c r="AT1500" s="295"/>
      <c r="AU1500" s="241"/>
      <c r="AV1500" s="295"/>
      <c r="AW1500" s="295"/>
      <c r="AX1500" s="295"/>
      <c r="AY1500" s="295"/>
      <c r="AZ1500" s="295"/>
      <c r="BA1500" s="241"/>
      <c r="BB1500" s="300"/>
      <c r="BC1500" s="241"/>
      <c r="BD1500" s="241"/>
      <c r="BE1500" s="294"/>
      <c r="BF1500" s="294"/>
      <c r="BG1500" s="241"/>
      <c r="BH1500" s="295"/>
      <c r="BI1500" s="295"/>
      <c r="BJ1500" s="295"/>
      <c r="BK1500" s="295"/>
      <c r="BL1500" s="295"/>
      <c r="BM1500" s="241"/>
      <c r="BN1500" s="295"/>
      <c r="BO1500" s="295"/>
      <c r="BP1500" s="295"/>
      <c r="BQ1500" s="241"/>
      <c r="BR1500" s="241"/>
    </row>
    <row r="1501" spans="2:70" ht="10.5" customHeight="1">
      <c r="B1501" s="254"/>
      <c r="C1501" s="272"/>
      <c r="D1501" s="272"/>
      <c r="E1501" s="272"/>
      <c r="F1501" s="272"/>
      <c r="G1501" s="272"/>
      <c r="H1501" s="295"/>
      <c r="I1501" s="295"/>
      <c r="J1501" s="295"/>
      <c r="K1501" s="295"/>
      <c r="L1501" s="295"/>
      <c r="M1501" s="241"/>
      <c r="N1501" s="295"/>
      <c r="O1501" s="295"/>
      <c r="P1501" s="295"/>
      <c r="Q1501" s="295"/>
      <c r="R1501" s="295"/>
      <c r="S1501" s="295"/>
      <c r="T1501" s="295"/>
      <c r="U1501" s="295"/>
      <c r="V1501" s="295"/>
      <c r="W1501" s="295"/>
      <c r="X1501" s="241"/>
      <c r="Y1501" s="241"/>
      <c r="Z1501" s="295"/>
      <c r="AA1501" s="295"/>
      <c r="AB1501" s="295"/>
      <c r="AC1501" s="295"/>
      <c r="AD1501" s="295"/>
      <c r="AE1501" s="295"/>
      <c r="AF1501" s="241"/>
      <c r="AG1501" s="241"/>
      <c r="AH1501" s="241"/>
      <c r="AI1501" s="272"/>
      <c r="AJ1501" s="272"/>
      <c r="AK1501" s="272"/>
      <c r="AL1501" s="272"/>
      <c r="AM1501" s="272"/>
      <c r="AN1501" s="241"/>
      <c r="AO1501" s="295"/>
      <c r="AP1501" s="295"/>
      <c r="AQ1501" s="295"/>
      <c r="AR1501" s="295"/>
      <c r="AS1501" s="295"/>
      <c r="AT1501" s="295"/>
      <c r="AU1501" s="241"/>
      <c r="AV1501" s="295"/>
      <c r="AW1501" s="295"/>
      <c r="AX1501" s="295"/>
      <c r="AY1501" s="295"/>
      <c r="AZ1501" s="295"/>
      <c r="BA1501" s="241"/>
      <c r="BB1501" s="257"/>
      <c r="BC1501" s="241"/>
      <c r="BD1501" s="241"/>
      <c r="BE1501" s="255"/>
      <c r="BF1501" s="241"/>
      <c r="BG1501" s="241"/>
      <c r="BH1501" s="295"/>
      <c r="BI1501" s="295"/>
      <c r="BJ1501" s="295"/>
      <c r="BK1501" s="295"/>
      <c r="BL1501" s="295"/>
      <c r="BM1501" s="241"/>
      <c r="BN1501" s="295"/>
      <c r="BO1501" s="295"/>
      <c r="BP1501" s="295"/>
      <c r="BQ1501" s="241"/>
      <c r="BR1501" s="241"/>
    </row>
    <row r="1502" spans="2:70" ht="7.5" customHeight="1">
      <c r="B1502" s="254"/>
      <c r="C1502" s="241"/>
      <c r="D1502" s="241"/>
      <c r="E1502" s="241"/>
      <c r="F1502" s="241"/>
      <c r="G1502" s="241"/>
      <c r="H1502" s="241"/>
      <c r="I1502" s="241"/>
      <c r="J1502" s="241"/>
      <c r="K1502" s="241"/>
      <c r="L1502" s="241"/>
      <c r="M1502" s="241"/>
      <c r="N1502" s="241"/>
      <c r="O1502" s="241"/>
      <c r="P1502" s="241"/>
      <c r="Q1502" s="241"/>
      <c r="R1502" s="241"/>
      <c r="S1502" s="241"/>
      <c r="T1502" s="241"/>
      <c r="U1502" s="241"/>
      <c r="V1502" s="241"/>
      <c r="W1502" s="241"/>
      <c r="X1502" s="241"/>
      <c r="Y1502" s="241"/>
      <c r="Z1502" s="241"/>
      <c r="AA1502" s="241"/>
      <c r="AB1502" s="241"/>
      <c r="AC1502" s="241"/>
      <c r="AD1502" s="241"/>
      <c r="AE1502" s="241"/>
      <c r="AF1502" s="241"/>
      <c r="AG1502" s="241"/>
      <c r="AH1502" s="241"/>
      <c r="AI1502" s="241"/>
      <c r="AJ1502" s="241"/>
      <c r="AK1502" s="241"/>
      <c r="AL1502" s="241"/>
      <c r="AM1502" s="241"/>
      <c r="AN1502" s="241"/>
      <c r="AO1502" s="241"/>
      <c r="AP1502" s="241"/>
      <c r="AQ1502" s="241"/>
      <c r="AR1502" s="241"/>
      <c r="AS1502" s="241"/>
      <c r="AT1502" s="241"/>
      <c r="AU1502" s="241"/>
      <c r="AV1502" s="241"/>
      <c r="AW1502" s="241"/>
      <c r="AX1502" s="241"/>
      <c r="AY1502" s="241"/>
      <c r="AZ1502" s="241"/>
      <c r="BA1502" s="241"/>
      <c r="BB1502" s="241"/>
      <c r="BC1502" s="241"/>
      <c r="BD1502" s="241"/>
      <c r="BE1502" s="241"/>
      <c r="BF1502" s="241"/>
      <c r="BG1502" s="241"/>
      <c r="BH1502" s="241"/>
      <c r="BI1502" s="241"/>
      <c r="BJ1502" s="241"/>
      <c r="BK1502" s="241"/>
      <c r="BL1502" s="241"/>
      <c r="BM1502" s="241"/>
      <c r="BN1502" s="241"/>
      <c r="BO1502" s="241"/>
      <c r="BP1502" s="241"/>
      <c r="BQ1502" s="241"/>
      <c r="BR1502" s="241"/>
    </row>
    <row r="1503" spans="2:70" ht="0.75" customHeight="1">
      <c r="B1503" s="254"/>
      <c r="C1503" s="272"/>
      <c r="D1503" s="272"/>
      <c r="E1503" s="272"/>
      <c r="F1503" s="272"/>
      <c r="G1503" s="272"/>
      <c r="H1503" s="295"/>
      <c r="I1503" s="295"/>
      <c r="J1503" s="295"/>
      <c r="K1503" s="295"/>
      <c r="L1503" s="295"/>
      <c r="M1503" s="241"/>
      <c r="N1503" s="295"/>
      <c r="O1503" s="295"/>
      <c r="P1503" s="295"/>
      <c r="Q1503" s="295"/>
      <c r="R1503" s="295"/>
      <c r="S1503" s="295"/>
      <c r="T1503" s="295"/>
      <c r="U1503" s="295"/>
      <c r="V1503" s="295"/>
      <c r="W1503" s="295"/>
      <c r="X1503" s="241"/>
      <c r="Y1503" s="241"/>
      <c r="Z1503" s="295"/>
      <c r="AA1503" s="295"/>
      <c r="AB1503" s="295"/>
      <c r="AC1503" s="295"/>
      <c r="AD1503" s="295"/>
      <c r="AE1503" s="295"/>
      <c r="AF1503" s="241"/>
      <c r="AG1503" s="241"/>
      <c r="AH1503" s="241"/>
      <c r="AI1503" s="272"/>
      <c r="AJ1503" s="272"/>
      <c r="AK1503" s="272"/>
      <c r="AL1503" s="272"/>
      <c r="AM1503" s="272"/>
      <c r="AN1503" s="241"/>
      <c r="AO1503" s="295"/>
      <c r="AP1503" s="295"/>
      <c r="AQ1503" s="295"/>
      <c r="AR1503" s="295"/>
      <c r="AS1503" s="295"/>
      <c r="AT1503" s="295"/>
      <c r="AU1503" s="241"/>
      <c r="AV1503" s="295"/>
      <c r="AW1503" s="295"/>
      <c r="AX1503" s="295"/>
      <c r="AY1503" s="295"/>
      <c r="AZ1503" s="295"/>
      <c r="BA1503" s="241"/>
      <c r="BB1503" s="300"/>
      <c r="BC1503" s="241"/>
      <c r="BD1503" s="241"/>
      <c r="BE1503" s="294"/>
      <c r="BF1503" s="241"/>
      <c r="BG1503" s="241"/>
      <c r="BH1503" s="295"/>
      <c r="BI1503" s="295"/>
      <c r="BJ1503" s="295"/>
      <c r="BK1503" s="295"/>
      <c r="BL1503" s="295"/>
      <c r="BM1503" s="241"/>
      <c r="BN1503" s="295"/>
      <c r="BO1503" s="295"/>
      <c r="BP1503" s="295"/>
      <c r="BQ1503" s="241"/>
      <c r="BR1503" s="241"/>
    </row>
    <row r="1504" spans="2:70" ht="11.25" customHeight="1">
      <c r="B1504" s="254"/>
      <c r="C1504" s="272"/>
      <c r="D1504" s="272"/>
      <c r="E1504" s="272"/>
      <c r="F1504" s="272"/>
      <c r="G1504" s="272"/>
      <c r="H1504" s="295"/>
      <c r="I1504" s="295"/>
      <c r="J1504" s="295"/>
      <c r="K1504" s="295"/>
      <c r="L1504" s="295"/>
      <c r="M1504" s="241"/>
      <c r="N1504" s="295"/>
      <c r="O1504" s="295"/>
      <c r="P1504" s="295"/>
      <c r="Q1504" s="295"/>
      <c r="R1504" s="295"/>
      <c r="S1504" s="295"/>
      <c r="T1504" s="295"/>
      <c r="U1504" s="295"/>
      <c r="V1504" s="295"/>
      <c r="W1504" s="295"/>
      <c r="X1504" s="241"/>
      <c r="Y1504" s="241"/>
      <c r="Z1504" s="295"/>
      <c r="AA1504" s="295"/>
      <c r="AB1504" s="295"/>
      <c r="AC1504" s="295"/>
      <c r="AD1504" s="295"/>
      <c r="AE1504" s="295"/>
      <c r="AF1504" s="241"/>
      <c r="AG1504" s="241"/>
      <c r="AH1504" s="241"/>
      <c r="AI1504" s="272"/>
      <c r="AJ1504" s="272"/>
      <c r="AK1504" s="272"/>
      <c r="AL1504" s="272"/>
      <c r="AM1504" s="272"/>
      <c r="AN1504" s="241"/>
      <c r="AO1504" s="295"/>
      <c r="AP1504" s="295"/>
      <c r="AQ1504" s="295"/>
      <c r="AR1504" s="295"/>
      <c r="AS1504" s="295"/>
      <c r="AT1504" s="295"/>
      <c r="AU1504" s="241"/>
      <c r="AV1504" s="295"/>
      <c r="AW1504" s="295"/>
      <c r="AX1504" s="295"/>
      <c r="AY1504" s="295"/>
      <c r="AZ1504" s="295"/>
      <c r="BA1504" s="241"/>
      <c r="BB1504" s="300"/>
      <c r="BC1504" s="241"/>
      <c r="BD1504" s="241"/>
      <c r="BE1504" s="294"/>
      <c r="BF1504" s="241"/>
      <c r="BG1504" s="241"/>
      <c r="BH1504" s="295"/>
      <c r="BI1504" s="295"/>
      <c r="BJ1504" s="295"/>
      <c r="BK1504" s="295"/>
      <c r="BL1504" s="295"/>
      <c r="BM1504" s="241"/>
      <c r="BN1504" s="295"/>
      <c r="BO1504" s="295"/>
      <c r="BP1504" s="295"/>
      <c r="BQ1504" s="241"/>
      <c r="BR1504" s="241"/>
    </row>
    <row r="1505" spans="2:70" ht="8.25" customHeight="1">
      <c r="B1505" s="254"/>
      <c r="C1505" s="302"/>
      <c r="D1505" s="302"/>
      <c r="E1505" s="302"/>
      <c r="F1505" s="302"/>
      <c r="G1505" s="302"/>
      <c r="H1505" s="295"/>
      <c r="I1505" s="295"/>
      <c r="J1505" s="295"/>
      <c r="K1505" s="295"/>
      <c r="L1505" s="295"/>
      <c r="M1505" s="241"/>
      <c r="N1505" s="295"/>
      <c r="O1505" s="295"/>
      <c r="P1505" s="295"/>
      <c r="Q1505" s="295"/>
      <c r="R1505" s="295"/>
      <c r="S1505" s="295"/>
      <c r="T1505" s="295"/>
      <c r="U1505" s="295"/>
      <c r="V1505" s="295"/>
      <c r="W1505" s="295"/>
      <c r="X1505" s="241"/>
      <c r="Y1505" s="241"/>
      <c r="Z1505" s="295"/>
      <c r="AA1505" s="295"/>
      <c r="AB1505" s="295"/>
      <c r="AC1505" s="295"/>
      <c r="AD1505" s="295"/>
      <c r="AE1505" s="295"/>
      <c r="AF1505" s="241"/>
      <c r="AG1505" s="241"/>
      <c r="AH1505" s="241"/>
      <c r="AI1505" s="302"/>
      <c r="AJ1505" s="302"/>
      <c r="AK1505" s="302"/>
      <c r="AL1505" s="302"/>
      <c r="AM1505" s="302"/>
      <c r="AN1505" s="241"/>
      <c r="AO1505" s="295"/>
      <c r="AP1505" s="295"/>
      <c r="AQ1505" s="295"/>
      <c r="AR1505" s="295"/>
      <c r="AS1505" s="295"/>
      <c r="AT1505" s="295"/>
      <c r="AU1505" s="241"/>
      <c r="AV1505" s="295"/>
      <c r="AW1505" s="295"/>
      <c r="AX1505" s="295"/>
      <c r="AY1505" s="295"/>
      <c r="AZ1505" s="295"/>
      <c r="BA1505" s="241"/>
      <c r="BB1505" s="300"/>
      <c r="BC1505" s="241"/>
      <c r="BD1505" s="241"/>
      <c r="BE1505" s="294"/>
      <c r="BF1505" s="241"/>
      <c r="BG1505" s="241"/>
      <c r="BH1505" s="295"/>
      <c r="BI1505" s="295"/>
      <c r="BJ1505" s="295"/>
      <c r="BK1505" s="295"/>
      <c r="BL1505" s="295"/>
      <c r="BM1505" s="241"/>
      <c r="BN1505" s="295"/>
      <c r="BO1505" s="295"/>
      <c r="BP1505" s="295"/>
      <c r="BQ1505" s="241"/>
      <c r="BR1505" s="241"/>
    </row>
    <row r="1506" spans="2:70" ht="2.25" customHeight="1">
      <c r="B1506" s="254"/>
      <c r="C1506" s="302"/>
      <c r="D1506" s="302"/>
      <c r="E1506" s="302"/>
      <c r="F1506" s="302"/>
      <c r="G1506" s="302"/>
      <c r="H1506" s="295"/>
      <c r="I1506" s="295"/>
      <c r="J1506" s="295"/>
      <c r="K1506" s="295"/>
      <c r="L1506" s="295"/>
      <c r="M1506" s="241"/>
      <c r="N1506" s="295"/>
      <c r="O1506" s="295"/>
      <c r="P1506" s="295"/>
      <c r="Q1506" s="295"/>
      <c r="R1506" s="295"/>
      <c r="S1506" s="295"/>
      <c r="T1506" s="295"/>
      <c r="U1506" s="295"/>
      <c r="V1506" s="295"/>
      <c r="W1506" s="295"/>
      <c r="X1506" s="241"/>
      <c r="Y1506" s="241"/>
      <c r="Z1506" s="295"/>
      <c r="AA1506" s="295"/>
      <c r="AB1506" s="295"/>
      <c r="AC1506" s="295"/>
      <c r="AD1506" s="295"/>
      <c r="AE1506" s="295"/>
      <c r="AF1506" s="241"/>
      <c r="AG1506" s="241"/>
      <c r="AH1506" s="241"/>
      <c r="AI1506" s="302"/>
      <c r="AJ1506" s="302"/>
      <c r="AK1506" s="302"/>
      <c r="AL1506" s="302"/>
      <c r="AM1506" s="302"/>
      <c r="AN1506" s="241"/>
      <c r="AO1506" s="295"/>
      <c r="AP1506" s="295"/>
      <c r="AQ1506" s="295"/>
      <c r="AR1506" s="295"/>
      <c r="AS1506" s="295"/>
      <c r="AT1506" s="295"/>
      <c r="AU1506" s="241"/>
      <c r="AV1506" s="295"/>
      <c r="AW1506" s="295"/>
      <c r="AX1506" s="295"/>
      <c r="AY1506" s="295"/>
      <c r="AZ1506" s="295"/>
      <c r="BA1506" s="241"/>
      <c r="BB1506" s="300"/>
      <c r="BC1506" s="241"/>
      <c r="BD1506" s="241"/>
      <c r="BE1506" s="294"/>
      <c r="BF1506" s="241"/>
      <c r="BG1506" s="241"/>
      <c r="BH1506" s="295"/>
      <c r="BI1506" s="295"/>
      <c r="BJ1506" s="295"/>
      <c r="BK1506" s="295"/>
      <c r="BL1506" s="295"/>
      <c r="BM1506" s="241"/>
      <c r="BN1506" s="295"/>
      <c r="BO1506" s="295"/>
      <c r="BP1506" s="295"/>
      <c r="BQ1506" s="241"/>
      <c r="BR1506" s="241"/>
    </row>
    <row r="1507" spans="2:70" ht="10.5" customHeight="1">
      <c r="B1507" s="254"/>
      <c r="C1507" s="241"/>
      <c r="D1507" s="241"/>
      <c r="E1507" s="241"/>
      <c r="F1507" s="241"/>
      <c r="G1507" s="241"/>
      <c r="H1507" s="241"/>
      <c r="I1507" s="241"/>
      <c r="J1507" s="241"/>
      <c r="K1507" s="241"/>
      <c r="L1507" s="241"/>
      <c r="M1507" s="241"/>
      <c r="N1507" s="241"/>
      <c r="O1507" s="241"/>
      <c r="P1507" s="241"/>
      <c r="Q1507" s="241"/>
      <c r="R1507" s="241"/>
      <c r="S1507" s="241"/>
      <c r="T1507" s="241"/>
      <c r="U1507" s="241"/>
      <c r="V1507" s="241"/>
      <c r="W1507" s="241"/>
      <c r="X1507" s="241"/>
      <c r="Y1507" s="241"/>
      <c r="Z1507" s="241"/>
      <c r="AA1507" s="241"/>
      <c r="AB1507" s="241"/>
      <c r="AC1507" s="241"/>
      <c r="AD1507" s="241"/>
      <c r="AE1507" s="241"/>
      <c r="AF1507" s="241"/>
      <c r="AG1507" s="241"/>
      <c r="AH1507" s="241"/>
      <c r="AI1507" s="241"/>
      <c r="AJ1507" s="241"/>
      <c r="AK1507" s="241"/>
      <c r="AL1507" s="241"/>
      <c r="AM1507" s="241"/>
      <c r="AN1507" s="241"/>
      <c r="AO1507" s="241"/>
      <c r="AP1507" s="241"/>
      <c r="AQ1507" s="241"/>
      <c r="AR1507" s="241"/>
      <c r="AS1507" s="241"/>
      <c r="AT1507" s="241"/>
      <c r="AU1507" s="241"/>
      <c r="AV1507" s="241"/>
      <c r="AW1507" s="241"/>
      <c r="AX1507" s="241"/>
      <c r="AY1507" s="241"/>
      <c r="AZ1507" s="241"/>
      <c r="BA1507" s="241"/>
      <c r="BB1507" s="241"/>
      <c r="BC1507" s="241"/>
      <c r="BD1507" s="241"/>
      <c r="BE1507" s="255"/>
      <c r="BF1507" s="241"/>
      <c r="BG1507" s="241"/>
      <c r="BH1507" s="295"/>
      <c r="BI1507" s="295"/>
      <c r="BJ1507" s="295"/>
      <c r="BK1507" s="295"/>
      <c r="BL1507" s="295"/>
      <c r="BM1507" s="241"/>
      <c r="BN1507" s="295"/>
      <c r="BO1507" s="295"/>
      <c r="BP1507" s="295"/>
      <c r="BQ1507" s="241"/>
      <c r="BR1507" s="241"/>
    </row>
    <row r="1508" spans="2:70" ht="7.5" customHeight="1">
      <c r="B1508" s="254"/>
      <c r="C1508" s="241"/>
      <c r="D1508" s="241"/>
      <c r="E1508" s="241"/>
      <c r="F1508" s="241"/>
      <c r="G1508" s="241"/>
      <c r="H1508" s="241"/>
      <c r="I1508" s="241"/>
      <c r="J1508" s="241"/>
      <c r="K1508" s="241"/>
      <c r="L1508" s="241"/>
      <c r="M1508" s="241"/>
      <c r="N1508" s="241"/>
      <c r="O1508" s="241"/>
      <c r="P1508" s="241"/>
      <c r="Q1508" s="241"/>
      <c r="R1508" s="241"/>
      <c r="S1508" s="241"/>
      <c r="T1508" s="241"/>
      <c r="U1508" s="241"/>
      <c r="V1508" s="241"/>
      <c r="W1508" s="241"/>
      <c r="X1508" s="241"/>
      <c r="Y1508" s="241"/>
      <c r="Z1508" s="241"/>
      <c r="AA1508" s="241"/>
      <c r="AB1508" s="241"/>
      <c r="AC1508" s="241"/>
      <c r="AD1508" s="241"/>
      <c r="AE1508" s="241"/>
      <c r="AF1508" s="241"/>
      <c r="AG1508" s="241"/>
      <c r="AH1508" s="241"/>
      <c r="AI1508" s="241"/>
      <c r="AJ1508" s="241"/>
      <c r="AK1508" s="241"/>
      <c r="AL1508" s="241"/>
      <c r="AM1508" s="241"/>
      <c r="AN1508" s="241"/>
      <c r="AO1508" s="241"/>
      <c r="AP1508" s="241"/>
      <c r="AQ1508" s="241"/>
      <c r="AR1508" s="241"/>
      <c r="AS1508" s="241"/>
      <c r="AT1508" s="241"/>
      <c r="AU1508" s="241"/>
      <c r="AV1508" s="241"/>
      <c r="AW1508" s="241"/>
      <c r="AX1508" s="241"/>
      <c r="AY1508" s="241"/>
      <c r="AZ1508" s="241"/>
      <c r="BA1508" s="241"/>
      <c r="BB1508" s="241"/>
      <c r="BC1508" s="241"/>
      <c r="BD1508" s="241"/>
      <c r="BE1508" s="241"/>
      <c r="BF1508" s="241"/>
      <c r="BG1508" s="241"/>
      <c r="BH1508" s="241"/>
      <c r="BI1508" s="241"/>
      <c r="BJ1508" s="241"/>
      <c r="BK1508" s="241"/>
      <c r="BL1508" s="241"/>
      <c r="BM1508" s="241"/>
      <c r="BN1508" s="241"/>
      <c r="BO1508" s="241"/>
      <c r="BP1508" s="241"/>
      <c r="BQ1508" s="241"/>
      <c r="BR1508" s="241"/>
    </row>
    <row r="1509" spans="2:70" ht="9.75" customHeight="1">
      <c r="B1509" s="254"/>
      <c r="C1509" s="294"/>
      <c r="D1509" s="294"/>
      <c r="E1509" s="294"/>
      <c r="F1509" s="294"/>
      <c r="G1509" s="294"/>
      <c r="H1509" s="295"/>
      <c r="I1509" s="295"/>
      <c r="J1509" s="295"/>
      <c r="K1509" s="295"/>
      <c r="L1509" s="295"/>
      <c r="M1509" s="241"/>
      <c r="N1509" s="295"/>
      <c r="O1509" s="295"/>
      <c r="P1509" s="295"/>
      <c r="Q1509" s="295"/>
      <c r="R1509" s="295"/>
      <c r="S1509" s="295"/>
      <c r="T1509" s="295"/>
      <c r="U1509" s="295"/>
      <c r="V1509" s="295"/>
      <c r="W1509" s="295"/>
      <c r="X1509" s="241"/>
      <c r="Y1509" s="241"/>
      <c r="Z1509" s="295"/>
      <c r="AA1509" s="295"/>
      <c r="AB1509" s="295"/>
      <c r="AC1509" s="295"/>
      <c r="AD1509" s="295"/>
      <c r="AE1509" s="295"/>
      <c r="AF1509" s="241"/>
      <c r="AG1509" s="241"/>
      <c r="AH1509" s="294"/>
      <c r="AI1509" s="294"/>
      <c r="AJ1509" s="294"/>
      <c r="AK1509" s="294"/>
      <c r="AL1509" s="294"/>
      <c r="AM1509" s="294"/>
      <c r="AN1509" s="241"/>
      <c r="AO1509" s="295"/>
      <c r="AP1509" s="295"/>
      <c r="AQ1509" s="295"/>
      <c r="AR1509" s="295"/>
      <c r="AS1509" s="295"/>
      <c r="AT1509" s="295"/>
      <c r="AU1509" s="241"/>
      <c r="AV1509" s="241"/>
      <c r="AW1509" s="241"/>
      <c r="AX1509" s="241"/>
      <c r="AY1509" s="241"/>
      <c r="AZ1509" s="301"/>
      <c r="BA1509" s="241"/>
      <c r="BB1509" s="301"/>
      <c r="BC1509" s="241"/>
      <c r="BD1509" s="241"/>
      <c r="BE1509" s="294"/>
      <c r="BF1509" s="294"/>
      <c r="BG1509" s="294"/>
      <c r="BH1509" s="295"/>
      <c r="BI1509" s="295"/>
      <c r="BJ1509" s="295"/>
      <c r="BK1509" s="295"/>
      <c r="BL1509" s="295"/>
      <c r="BM1509" s="241"/>
      <c r="BN1509" s="295"/>
      <c r="BO1509" s="295"/>
      <c r="BP1509" s="295"/>
      <c r="BQ1509" s="241"/>
      <c r="BR1509" s="241"/>
    </row>
    <row r="1510" spans="2:70" ht="0.75" customHeight="1">
      <c r="B1510" s="254"/>
      <c r="C1510" s="294"/>
      <c r="D1510" s="294"/>
      <c r="E1510" s="294"/>
      <c r="F1510" s="294"/>
      <c r="G1510" s="294"/>
      <c r="H1510" s="295"/>
      <c r="I1510" s="295"/>
      <c r="J1510" s="295"/>
      <c r="K1510" s="295"/>
      <c r="L1510" s="295"/>
      <c r="M1510" s="241"/>
      <c r="N1510" s="295"/>
      <c r="O1510" s="295"/>
      <c r="P1510" s="295"/>
      <c r="Q1510" s="295"/>
      <c r="R1510" s="295"/>
      <c r="S1510" s="295"/>
      <c r="T1510" s="295"/>
      <c r="U1510" s="295"/>
      <c r="V1510" s="295"/>
      <c r="W1510" s="295"/>
      <c r="X1510" s="241"/>
      <c r="Y1510" s="241"/>
      <c r="Z1510" s="295"/>
      <c r="AA1510" s="295"/>
      <c r="AB1510" s="295"/>
      <c r="AC1510" s="295"/>
      <c r="AD1510" s="295"/>
      <c r="AE1510" s="295"/>
      <c r="AF1510" s="241"/>
      <c r="AG1510" s="241"/>
      <c r="AH1510" s="294"/>
      <c r="AI1510" s="294"/>
      <c r="AJ1510" s="294"/>
      <c r="AK1510" s="294"/>
      <c r="AL1510" s="294"/>
      <c r="AM1510" s="294"/>
      <c r="AN1510" s="241"/>
      <c r="AO1510" s="295"/>
      <c r="AP1510" s="295"/>
      <c r="AQ1510" s="295"/>
      <c r="AR1510" s="295"/>
      <c r="AS1510" s="295"/>
      <c r="AT1510" s="295"/>
      <c r="AU1510" s="241"/>
      <c r="AV1510" s="241"/>
      <c r="AW1510" s="241"/>
      <c r="AX1510" s="241"/>
      <c r="AY1510" s="241"/>
      <c r="AZ1510" s="301"/>
      <c r="BA1510" s="241"/>
      <c r="BB1510" s="301"/>
      <c r="BC1510" s="241"/>
      <c r="BD1510" s="241"/>
      <c r="BE1510" s="294"/>
      <c r="BF1510" s="294"/>
      <c r="BG1510" s="294"/>
      <c r="BH1510" s="295"/>
      <c r="BI1510" s="295"/>
      <c r="BJ1510" s="295"/>
      <c r="BK1510" s="295"/>
      <c r="BL1510" s="295"/>
      <c r="BM1510" s="241"/>
      <c r="BN1510" s="295"/>
      <c r="BO1510" s="295"/>
      <c r="BP1510" s="295"/>
      <c r="BQ1510" s="241"/>
      <c r="BR1510" s="241"/>
    </row>
    <row r="1511" spans="2:70" ht="10.5" customHeight="1">
      <c r="B1511" s="254"/>
      <c r="C1511" s="294"/>
      <c r="D1511" s="294"/>
      <c r="E1511" s="294"/>
      <c r="F1511" s="294"/>
      <c r="G1511" s="294"/>
      <c r="H1511" s="295"/>
      <c r="I1511" s="295"/>
      <c r="J1511" s="295"/>
      <c r="K1511" s="295"/>
      <c r="L1511" s="295"/>
      <c r="M1511" s="241"/>
      <c r="N1511" s="295"/>
      <c r="O1511" s="295"/>
      <c r="P1511" s="295"/>
      <c r="Q1511" s="295"/>
      <c r="R1511" s="295"/>
      <c r="S1511" s="295"/>
      <c r="T1511" s="295"/>
      <c r="U1511" s="295"/>
      <c r="V1511" s="295"/>
      <c r="W1511" s="295"/>
      <c r="X1511" s="241"/>
      <c r="Y1511" s="241"/>
      <c r="Z1511" s="295"/>
      <c r="AA1511" s="295"/>
      <c r="AB1511" s="295"/>
      <c r="AC1511" s="295"/>
      <c r="AD1511" s="295"/>
      <c r="AE1511" s="295"/>
      <c r="AF1511" s="241"/>
      <c r="AG1511" s="241"/>
      <c r="AH1511" s="294"/>
      <c r="AI1511" s="294"/>
      <c r="AJ1511" s="294"/>
      <c r="AK1511" s="294"/>
      <c r="AL1511" s="294"/>
      <c r="AM1511" s="294"/>
      <c r="AN1511" s="294"/>
      <c r="AO1511" s="295"/>
      <c r="AP1511" s="295"/>
      <c r="AQ1511" s="295"/>
      <c r="AR1511" s="295"/>
      <c r="AS1511" s="295"/>
      <c r="AT1511" s="295"/>
      <c r="AU1511" s="241"/>
      <c r="AV1511" s="295"/>
      <c r="AW1511" s="295"/>
      <c r="AX1511" s="295"/>
      <c r="AY1511" s="295"/>
      <c r="AZ1511" s="295"/>
      <c r="BA1511" s="241"/>
      <c r="BB1511" s="257"/>
      <c r="BC1511" s="241"/>
      <c r="BD1511" s="241"/>
      <c r="BE1511" s="294"/>
      <c r="BF1511" s="294"/>
      <c r="BG1511" s="294"/>
      <c r="BH1511" s="295"/>
      <c r="BI1511" s="295"/>
      <c r="BJ1511" s="295"/>
      <c r="BK1511" s="295"/>
      <c r="BL1511" s="295"/>
      <c r="BM1511" s="241"/>
      <c r="BN1511" s="295"/>
      <c r="BO1511" s="295"/>
      <c r="BP1511" s="295"/>
      <c r="BQ1511" s="241"/>
      <c r="BR1511" s="241"/>
    </row>
    <row r="1512" spans="2:70" ht="9" customHeight="1">
      <c r="B1512" s="254"/>
      <c r="C1512" s="241"/>
      <c r="D1512" s="241"/>
      <c r="E1512" s="241"/>
      <c r="F1512" s="241"/>
      <c r="G1512" s="241"/>
      <c r="H1512" s="241"/>
      <c r="I1512" s="241"/>
      <c r="J1512" s="241"/>
      <c r="K1512" s="241"/>
      <c r="L1512" s="241"/>
      <c r="M1512" s="241"/>
      <c r="N1512" s="241"/>
      <c r="O1512" s="241"/>
      <c r="P1512" s="241"/>
      <c r="Q1512" s="241"/>
      <c r="R1512" s="241"/>
      <c r="S1512" s="241"/>
      <c r="T1512" s="241"/>
      <c r="U1512" s="241"/>
      <c r="V1512" s="241"/>
      <c r="W1512" s="241"/>
      <c r="X1512" s="241"/>
      <c r="Y1512" s="241"/>
      <c r="Z1512" s="241"/>
      <c r="AA1512" s="241"/>
      <c r="AB1512" s="241"/>
      <c r="AC1512" s="241"/>
      <c r="AD1512" s="241"/>
      <c r="AE1512" s="241"/>
      <c r="AF1512" s="241"/>
      <c r="AG1512" s="241"/>
      <c r="AH1512" s="241"/>
      <c r="AI1512" s="241"/>
      <c r="AJ1512" s="241"/>
      <c r="AK1512" s="241"/>
      <c r="AL1512" s="241"/>
      <c r="AM1512" s="241"/>
      <c r="AN1512" s="241"/>
      <c r="AO1512" s="241"/>
      <c r="AP1512" s="241"/>
      <c r="AQ1512" s="241"/>
      <c r="AR1512" s="241"/>
      <c r="AS1512" s="241"/>
      <c r="AT1512" s="241"/>
      <c r="AU1512" s="241"/>
      <c r="AV1512" s="241"/>
      <c r="AW1512" s="241"/>
      <c r="AX1512" s="241"/>
      <c r="AY1512" s="241"/>
      <c r="AZ1512" s="241"/>
      <c r="BA1512" s="241"/>
      <c r="BB1512" s="241"/>
      <c r="BC1512" s="241"/>
      <c r="BD1512" s="241"/>
      <c r="BE1512" s="241"/>
      <c r="BF1512" s="241"/>
      <c r="BG1512" s="241"/>
      <c r="BH1512" s="241"/>
      <c r="BI1512" s="241"/>
      <c r="BJ1512" s="241"/>
      <c r="BK1512" s="241"/>
      <c r="BL1512" s="241"/>
      <c r="BM1512" s="241"/>
      <c r="BN1512" s="241"/>
      <c r="BO1512" s="241"/>
      <c r="BP1512" s="241"/>
      <c r="BQ1512" s="241"/>
      <c r="BR1512" s="241"/>
    </row>
    <row r="1513" spans="2:70" ht="11.25" customHeight="1">
      <c r="B1513" s="254"/>
      <c r="C1513" s="294"/>
      <c r="D1513" s="294"/>
      <c r="E1513" s="294"/>
      <c r="F1513" s="294"/>
      <c r="G1513" s="294"/>
      <c r="H1513" s="294"/>
      <c r="I1513" s="295"/>
      <c r="J1513" s="295"/>
      <c r="K1513" s="295"/>
      <c r="L1513" s="295"/>
      <c r="M1513" s="295"/>
      <c r="N1513" s="241"/>
      <c r="O1513" s="241"/>
      <c r="P1513" s="295"/>
      <c r="Q1513" s="295"/>
      <c r="R1513" s="295"/>
      <c r="S1513" s="295"/>
      <c r="T1513" s="241"/>
      <c r="U1513" s="295"/>
      <c r="V1513" s="295"/>
      <c r="W1513" s="295"/>
      <c r="X1513" s="241"/>
      <c r="Y1513" s="241"/>
      <c r="Z1513" s="295"/>
      <c r="AA1513" s="295"/>
      <c r="AB1513" s="295"/>
      <c r="AC1513" s="295"/>
      <c r="AD1513" s="295"/>
      <c r="AE1513" s="295"/>
      <c r="AF1513" s="241"/>
      <c r="AG1513" s="241"/>
      <c r="AH1513" s="294"/>
      <c r="AI1513" s="294"/>
      <c r="AJ1513" s="294"/>
      <c r="AK1513" s="294"/>
      <c r="AL1513" s="294"/>
      <c r="AM1513" s="294"/>
      <c r="AN1513" s="294"/>
      <c r="AO1513" s="295"/>
      <c r="AP1513" s="295"/>
      <c r="AQ1513" s="295"/>
      <c r="AR1513" s="295"/>
      <c r="AS1513" s="295"/>
      <c r="AT1513" s="295"/>
      <c r="AU1513" s="241"/>
      <c r="AV1513" s="295"/>
      <c r="AW1513" s="295"/>
      <c r="AX1513" s="295"/>
      <c r="AY1513" s="295"/>
      <c r="AZ1513" s="295"/>
      <c r="BA1513" s="241"/>
      <c r="BB1513" s="256"/>
      <c r="BC1513" s="241"/>
      <c r="BD1513" s="241"/>
      <c r="BE1513" s="241"/>
      <c r="BF1513" s="241"/>
      <c r="BG1513" s="241"/>
      <c r="BH1513" s="241"/>
      <c r="BI1513" s="241"/>
      <c r="BJ1513" s="241"/>
      <c r="BK1513" s="241"/>
      <c r="BL1513" s="241"/>
      <c r="BM1513" s="241"/>
      <c r="BN1513" s="241"/>
      <c r="BO1513" s="241"/>
      <c r="BP1513" s="241"/>
      <c r="BQ1513" s="241"/>
      <c r="BR1513" s="241"/>
    </row>
    <row r="1514" spans="2:70" ht="9.75" customHeight="1">
      <c r="B1514" s="254"/>
      <c r="C1514" s="294"/>
      <c r="D1514" s="294"/>
      <c r="E1514" s="294"/>
      <c r="F1514" s="294"/>
      <c r="G1514" s="294"/>
      <c r="H1514" s="294"/>
      <c r="I1514" s="294"/>
      <c r="J1514" s="294"/>
      <c r="K1514" s="294"/>
      <c r="L1514" s="241"/>
      <c r="M1514" s="241"/>
      <c r="N1514" s="241"/>
      <c r="O1514" s="241"/>
      <c r="P1514" s="295"/>
      <c r="Q1514" s="295"/>
      <c r="R1514" s="295"/>
      <c r="S1514" s="295"/>
      <c r="T1514" s="241"/>
      <c r="U1514" s="295"/>
      <c r="V1514" s="295"/>
      <c r="W1514" s="295"/>
      <c r="X1514" s="241"/>
      <c r="Y1514" s="241"/>
      <c r="Z1514" s="241"/>
      <c r="AA1514" s="241"/>
      <c r="AB1514" s="241"/>
      <c r="AC1514" s="241"/>
      <c r="AD1514" s="241"/>
      <c r="AE1514" s="241"/>
      <c r="AF1514" s="241"/>
      <c r="AG1514" s="241"/>
      <c r="AH1514" s="294"/>
      <c r="AI1514" s="294"/>
      <c r="AJ1514" s="294"/>
      <c r="AK1514" s="294"/>
      <c r="AL1514" s="294"/>
      <c r="AM1514" s="294"/>
      <c r="AN1514" s="241"/>
      <c r="AO1514" s="295"/>
      <c r="AP1514" s="295"/>
      <c r="AQ1514" s="295"/>
      <c r="AR1514" s="295"/>
      <c r="AS1514" s="295"/>
      <c r="AT1514" s="295"/>
      <c r="AU1514" s="241"/>
      <c r="AV1514" s="295"/>
      <c r="AW1514" s="295"/>
      <c r="AX1514" s="295"/>
      <c r="AY1514" s="295"/>
      <c r="AZ1514" s="295"/>
      <c r="BA1514" s="241"/>
      <c r="BB1514" s="300"/>
      <c r="BC1514" s="241"/>
      <c r="BD1514" s="241"/>
      <c r="BE1514" s="241"/>
      <c r="BF1514" s="241"/>
      <c r="BG1514" s="241"/>
      <c r="BH1514" s="241"/>
      <c r="BI1514" s="241"/>
      <c r="BJ1514" s="241"/>
      <c r="BK1514" s="241"/>
      <c r="BL1514" s="241"/>
      <c r="BM1514" s="241"/>
      <c r="BN1514" s="241"/>
      <c r="BO1514" s="241"/>
      <c r="BP1514" s="241"/>
      <c r="BQ1514" s="241"/>
      <c r="BR1514" s="241"/>
    </row>
    <row r="1515" spans="2:70" ht="0.75" customHeight="1">
      <c r="B1515" s="254"/>
      <c r="C1515" s="294"/>
      <c r="D1515" s="294"/>
      <c r="E1515" s="294"/>
      <c r="F1515" s="294"/>
      <c r="G1515" s="294"/>
      <c r="H1515" s="294"/>
      <c r="I1515" s="294"/>
      <c r="J1515" s="294"/>
      <c r="K1515" s="294"/>
      <c r="L1515" s="241"/>
      <c r="M1515" s="241"/>
      <c r="N1515" s="241"/>
      <c r="O1515" s="241"/>
      <c r="P1515" s="295"/>
      <c r="Q1515" s="295"/>
      <c r="R1515" s="295"/>
      <c r="S1515" s="295"/>
      <c r="T1515" s="241"/>
      <c r="U1515" s="295"/>
      <c r="V1515" s="295"/>
      <c r="W1515" s="295"/>
      <c r="X1515" s="241"/>
      <c r="Y1515" s="241"/>
      <c r="Z1515" s="241"/>
      <c r="AA1515" s="241"/>
      <c r="AB1515" s="241"/>
      <c r="AC1515" s="241"/>
      <c r="AD1515" s="241"/>
      <c r="AE1515" s="241"/>
      <c r="AF1515" s="241"/>
      <c r="AG1515" s="241"/>
      <c r="AH1515" s="294"/>
      <c r="AI1515" s="294"/>
      <c r="AJ1515" s="294"/>
      <c r="AK1515" s="294"/>
      <c r="AL1515" s="294"/>
      <c r="AM1515" s="294"/>
      <c r="AN1515" s="241"/>
      <c r="AO1515" s="295"/>
      <c r="AP1515" s="295"/>
      <c r="AQ1515" s="295"/>
      <c r="AR1515" s="295"/>
      <c r="AS1515" s="295"/>
      <c r="AT1515" s="295"/>
      <c r="AU1515" s="241"/>
      <c r="AV1515" s="295"/>
      <c r="AW1515" s="295"/>
      <c r="AX1515" s="295"/>
      <c r="AY1515" s="295"/>
      <c r="AZ1515" s="295"/>
      <c r="BA1515" s="241"/>
      <c r="BB1515" s="300"/>
      <c r="BC1515" s="241"/>
      <c r="BD1515" s="241"/>
      <c r="BE1515" s="241"/>
      <c r="BF1515" s="241"/>
      <c r="BG1515" s="241"/>
      <c r="BH1515" s="241"/>
      <c r="BI1515" s="241"/>
      <c r="BJ1515" s="241"/>
      <c r="BK1515" s="241"/>
      <c r="BL1515" s="241"/>
      <c r="BM1515" s="241"/>
      <c r="BN1515" s="241"/>
      <c r="BO1515" s="241"/>
      <c r="BP1515" s="241"/>
      <c r="BQ1515" s="241"/>
      <c r="BR1515" s="241"/>
    </row>
    <row r="1516" spans="2:70">
      <c r="B1516" s="254"/>
      <c r="C1516" s="294"/>
      <c r="D1516" s="294"/>
      <c r="E1516" s="294"/>
      <c r="F1516" s="294"/>
      <c r="G1516" s="294"/>
      <c r="H1516" s="295"/>
      <c r="I1516" s="295"/>
      <c r="J1516" s="295"/>
      <c r="K1516" s="295"/>
      <c r="L1516" s="295"/>
      <c r="M1516" s="241"/>
      <c r="N1516" s="241"/>
      <c r="O1516" s="241"/>
      <c r="P1516" s="295"/>
      <c r="Q1516" s="295"/>
      <c r="R1516" s="295"/>
      <c r="S1516" s="295"/>
      <c r="T1516" s="241"/>
      <c r="U1516" s="295"/>
      <c r="V1516" s="295"/>
      <c r="W1516" s="295"/>
      <c r="X1516" s="241"/>
      <c r="Y1516" s="241"/>
      <c r="Z1516" s="295"/>
      <c r="AA1516" s="295"/>
      <c r="AB1516" s="295"/>
      <c r="AC1516" s="295"/>
      <c r="AD1516" s="295"/>
      <c r="AE1516" s="295"/>
      <c r="AF1516" s="241"/>
      <c r="AG1516" s="241"/>
      <c r="AH1516" s="294"/>
      <c r="AI1516" s="294"/>
      <c r="AJ1516" s="294"/>
      <c r="AK1516" s="294"/>
      <c r="AL1516" s="294"/>
      <c r="AM1516" s="294"/>
      <c r="AN1516" s="241"/>
      <c r="AO1516" s="241"/>
      <c r="AP1516" s="241"/>
      <c r="AQ1516" s="241"/>
      <c r="AR1516" s="241"/>
      <c r="AS1516" s="241"/>
      <c r="AT1516" s="241"/>
      <c r="AU1516" s="241"/>
      <c r="AV1516" s="295"/>
      <c r="AW1516" s="295"/>
      <c r="AX1516" s="295"/>
      <c r="AY1516" s="295"/>
      <c r="AZ1516" s="295"/>
      <c r="BA1516" s="241"/>
      <c r="BB1516" s="257"/>
      <c r="BC1516" s="241"/>
      <c r="BD1516" s="241"/>
      <c r="BE1516" s="296"/>
      <c r="BF1516" s="296"/>
      <c r="BG1516" s="296"/>
      <c r="BH1516" s="296"/>
      <c r="BI1516" s="296"/>
      <c r="BJ1516" s="296"/>
      <c r="BK1516" s="296"/>
      <c r="BL1516" s="296"/>
      <c r="BM1516" s="296"/>
      <c r="BN1516" s="296"/>
      <c r="BO1516" s="296"/>
      <c r="BP1516" s="296"/>
      <c r="BQ1516" s="241"/>
      <c r="BR1516" s="241"/>
    </row>
    <row r="1517" spans="2:70" ht="6.75" customHeight="1">
      <c r="B1517" s="254"/>
      <c r="C1517" s="241"/>
      <c r="D1517" s="241"/>
      <c r="E1517" s="241"/>
      <c r="F1517" s="241"/>
      <c r="G1517" s="241"/>
      <c r="H1517" s="241"/>
      <c r="I1517" s="241"/>
      <c r="J1517" s="241"/>
      <c r="K1517" s="241"/>
      <c r="L1517" s="241"/>
      <c r="M1517" s="241"/>
      <c r="N1517" s="241"/>
      <c r="O1517" s="241"/>
      <c r="P1517" s="241"/>
      <c r="Q1517" s="241"/>
      <c r="R1517" s="241"/>
      <c r="S1517" s="241"/>
      <c r="T1517" s="241"/>
      <c r="U1517" s="241"/>
      <c r="V1517" s="241"/>
      <c r="W1517" s="241"/>
      <c r="X1517" s="241"/>
      <c r="Y1517" s="241"/>
      <c r="Z1517" s="241"/>
      <c r="AA1517" s="241"/>
      <c r="AB1517" s="241"/>
      <c r="AC1517" s="241"/>
      <c r="AD1517" s="241"/>
      <c r="AE1517" s="241"/>
      <c r="AF1517" s="241"/>
      <c r="AG1517" s="241"/>
      <c r="AH1517" s="241"/>
      <c r="AI1517" s="241"/>
      <c r="AJ1517" s="241"/>
      <c r="AK1517" s="241"/>
      <c r="AL1517" s="241"/>
      <c r="AM1517" s="241"/>
      <c r="AN1517" s="241"/>
      <c r="AO1517" s="241"/>
      <c r="AP1517" s="241"/>
      <c r="AQ1517" s="241"/>
      <c r="AR1517" s="241"/>
      <c r="AS1517" s="241"/>
      <c r="AT1517" s="241"/>
      <c r="AU1517" s="241"/>
      <c r="AV1517" s="241"/>
      <c r="AW1517" s="241"/>
      <c r="AX1517" s="241"/>
      <c r="AY1517" s="241"/>
      <c r="AZ1517" s="241"/>
      <c r="BA1517" s="241"/>
      <c r="BB1517" s="241"/>
      <c r="BC1517" s="241"/>
      <c r="BD1517" s="241"/>
      <c r="BE1517" s="241"/>
      <c r="BF1517" s="241"/>
      <c r="BG1517" s="241"/>
      <c r="BH1517" s="241"/>
      <c r="BI1517" s="241"/>
      <c r="BJ1517" s="241"/>
      <c r="BK1517" s="241"/>
      <c r="BL1517" s="241"/>
      <c r="BM1517" s="241"/>
      <c r="BN1517" s="241"/>
      <c r="BO1517" s="241"/>
      <c r="BP1517" s="241"/>
      <c r="BQ1517" s="241"/>
      <c r="BR1517" s="241"/>
    </row>
    <row r="1518" spans="2:70" ht="2.25" customHeight="1">
      <c r="B1518" s="254"/>
      <c r="C1518" s="294"/>
      <c r="D1518" s="294"/>
      <c r="E1518" s="294"/>
      <c r="F1518" s="294"/>
      <c r="G1518" s="294"/>
      <c r="H1518" s="241"/>
      <c r="I1518" s="241"/>
      <c r="J1518" s="241"/>
      <c r="K1518" s="241"/>
      <c r="L1518" s="241"/>
      <c r="M1518" s="241"/>
      <c r="N1518" s="295"/>
      <c r="O1518" s="295"/>
      <c r="P1518" s="295"/>
      <c r="Q1518" s="295"/>
      <c r="R1518" s="295"/>
      <c r="S1518" s="295"/>
      <c r="T1518" s="295"/>
      <c r="U1518" s="295"/>
      <c r="V1518" s="295"/>
      <c r="W1518" s="295"/>
      <c r="X1518" s="241"/>
      <c r="Y1518" s="241"/>
      <c r="Z1518" s="241"/>
      <c r="AA1518" s="241"/>
      <c r="AB1518" s="241"/>
      <c r="AC1518" s="241"/>
      <c r="AD1518" s="241"/>
      <c r="AE1518" s="241"/>
      <c r="AF1518" s="241"/>
      <c r="AG1518" s="241"/>
      <c r="AH1518" s="294"/>
      <c r="AI1518" s="294"/>
      <c r="AJ1518" s="294"/>
      <c r="AK1518" s="294"/>
      <c r="AL1518" s="294"/>
      <c r="AM1518" s="294"/>
      <c r="AN1518" s="294"/>
      <c r="AO1518" s="294"/>
      <c r="AP1518" s="294"/>
      <c r="AQ1518" s="294"/>
      <c r="AR1518" s="294"/>
      <c r="AS1518" s="241"/>
      <c r="AT1518" s="241"/>
      <c r="AU1518" s="241"/>
      <c r="AV1518" s="295"/>
      <c r="AW1518" s="295"/>
      <c r="AX1518" s="295"/>
      <c r="AY1518" s="295"/>
      <c r="AZ1518" s="295"/>
      <c r="BA1518" s="241"/>
      <c r="BB1518" s="300"/>
      <c r="BC1518" s="241"/>
      <c r="BD1518" s="241"/>
      <c r="BE1518" s="241"/>
      <c r="BF1518" s="241"/>
      <c r="BG1518" s="241"/>
      <c r="BH1518" s="241"/>
      <c r="BI1518" s="241"/>
      <c r="BJ1518" s="241"/>
      <c r="BK1518" s="241"/>
      <c r="BL1518" s="241"/>
      <c r="BM1518" s="241"/>
      <c r="BN1518" s="241"/>
      <c r="BO1518" s="241"/>
      <c r="BP1518" s="241"/>
      <c r="BQ1518" s="241"/>
      <c r="BR1518" s="241"/>
    </row>
    <row r="1519" spans="2:70" ht="7.5" customHeight="1">
      <c r="B1519" s="254"/>
      <c r="C1519" s="294"/>
      <c r="D1519" s="294"/>
      <c r="E1519" s="294"/>
      <c r="F1519" s="294"/>
      <c r="G1519" s="294"/>
      <c r="H1519" s="241"/>
      <c r="I1519" s="241"/>
      <c r="J1519" s="241"/>
      <c r="K1519" s="241"/>
      <c r="L1519" s="241"/>
      <c r="M1519" s="241"/>
      <c r="N1519" s="295"/>
      <c r="O1519" s="295"/>
      <c r="P1519" s="295"/>
      <c r="Q1519" s="295"/>
      <c r="R1519" s="295"/>
      <c r="S1519" s="295"/>
      <c r="T1519" s="295"/>
      <c r="U1519" s="295"/>
      <c r="V1519" s="295"/>
      <c r="W1519" s="295"/>
      <c r="X1519" s="241"/>
      <c r="Y1519" s="241"/>
      <c r="Z1519" s="241"/>
      <c r="AA1519" s="241"/>
      <c r="AB1519" s="241"/>
      <c r="AC1519" s="241"/>
      <c r="AD1519" s="241"/>
      <c r="AE1519" s="241"/>
      <c r="AF1519" s="241"/>
      <c r="AG1519" s="241"/>
      <c r="AH1519" s="294"/>
      <c r="AI1519" s="294"/>
      <c r="AJ1519" s="294"/>
      <c r="AK1519" s="294"/>
      <c r="AL1519" s="294"/>
      <c r="AM1519" s="294"/>
      <c r="AN1519" s="294"/>
      <c r="AO1519" s="294"/>
      <c r="AP1519" s="294"/>
      <c r="AQ1519" s="294"/>
      <c r="AR1519" s="294"/>
      <c r="AS1519" s="241"/>
      <c r="AT1519" s="241"/>
      <c r="AU1519" s="241"/>
      <c r="AV1519" s="295"/>
      <c r="AW1519" s="295"/>
      <c r="AX1519" s="295"/>
      <c r="AY1519" s="295"/>
      <c r="AZ1519" s="295"/>
      <c r="BA1519" s="241"/>
      <c r="BB1519" s="300"/>
      <c r="BC1519" s="241"/>
      <c r="BD1519" s="241"/>
      <c r="BE1519" s="241"/>
      <c r="BF1519" s="241"/>
      <c r="BG1519" s="241"/>
      <c r="BH1519" s="241"/>
      <c r="BI1519" s="241"/>
      <c r="BJ1519" s="241"/>
      <c r="BK1519" s="241"/>
      <c r="BL1519" s="241"/>
      <c r="BM1519" s="241"/>
      <c r="BN1519" s="241"/>
      <c r="BO1519" s="241"/>
      <c r="BP1519" s="241"/>
      <c r="BQ1519" s="241"/>
      <c r="BR1519" s="241"/>
    </row>
    <row r="1520" spans="2:70" ht="0.75" customHeight="1">
      <c r="B1520" s="254"/>
      <c r="C1520" s="294"/>
      <c r="D1520" s="294"/>
      <c r="E1520" s="294"/>
      <c r="F1520" s="294"/>
      <c r="G1520" s="294"/>
      <c r="H1520" s="241"/>
      <c r="I1520" s="241"/>
      <c r="J1520" s="241"/>
      <c r="K1520" s="241"/>
      <c r="L1520" s="241"/>
      <c r="M1520" s="241"/>
      <c r="N1520" s="295"/>
      <c r="O1520" s="295"/>
      <c r="P1520" s="295"/>
      <c r="Q1520" s="295"/>
      <c r="R1520" s="295"/>
      <c r="S1520" s="295"/>
      <c r="T1520" s="295"/>
      <c r="U1520" s="295"/>
      <c r="V1520" s="295"/>
      <c r="W1520" s="295"/>
      <c r="X1520" s="241"/>
      <c r="Y1520" s="241"/>
      <c r="Z1520" s="241"/>
      <c r="AA1520" s="241"/>
      <c r="AB1520" s="241"/>
      <c r="AC1520" s="241"/>
      <c r="AD1520" s="241"/>
      <c r="AE1520" s="241"/>
      <c r="AF1520" s="241"/>
      <c r="AG1520" s="241"/>
      <c r="AH1520" s="294"/>
      <c r="AI1520" s="294"/>
      <c r="AJ1520" s="294"/>
      <c r="AK1520" s="294"/>
      <c r="AL1520" s="294"/>
      <c r="AM1520" s="294"/>
      <c r="AN1520" s="294"/>
      <c r="AO1520" s="294"/>
      <c r="AP1520" s="294"/>
      <c r="AQ1520" s="294"/>
      <c r="AR1520" s="294"/>
      <c r="AS1520" s="241"/>
      <c r="AT1520" s="241"/>
      <c r="AU1520" s="241"/>
      <c r="AV1520" s="295"/>
      <c r="AW1520" s="295"/>
      <c r="AX1520" s="295"/>
      <c r="AY1520" s="295"/>
      <c r="AZ1520" s="295"/>
      <c r="BA1520" s="241"/>
      <c r="BB1520" s="300"/>
      <c r="BC1520" s="241"/>
      <c r="BD1520" s="241"/>
      <c r="BE1520" s="241"/>
      <c r="BF1520" s="241"/>
      <c r="BG1520" s="241"/>
      <c r="BH1520" s="241"/>
      <c r="BI1520" s="241"/>
      <c r="BJ1520" s="241"/>
      <c r="BK1520" s="241"/>
      <c r="BL1520" s="241"/>
      <c r="BM1520" s="241"/>
      <c r="BN1520" s="241"/>
      <c r="BO1520" s="241"/>
      <c r="BP1520" s="241"/>
      <c r="BQ1520" s="241"/>
      <c r="BR1520" s="241"/>
    </row>
    <row r="1521" spans="2:70" ht="10.5" customHeight="1">
      <c r="B1521" s="254"/>
      <c r="C1521" s="294"/>
      <c r="D1521" s="294"/>
      <c r="E1521" s="294"/>
      <c r="F1521" s="294"/>
      <c r="G1521" s="294"/>
      <c r="H1521" s="241"/>
      <c r="I1521" s="241"/>
      <c r="J1521" s="241"/>
      <c r="K1521" s="241"/>
      <c r="L1521" s="241"/>
      <c r="M1521" s="241"/>
      <c r="N1521" s="241"/>
      <c r="O1521" s="241"/>
      <c r="P1521" s="295"/>
      <c r="Q1521" s="295"/>
      <c r="R1521" s="295"/>
      <c r="S1521" s="295"/>
      <c r="T1521" s="241"/>
      <c r="U1521" s="295"/>
      <c r="V1521" s="295"/>
      <c r="W1521" s="295"/>
      <c r="X1521" s="241"/>
      <c r="Y1521" s="241"/>
      <c r="Z1521" s="241"/>
      <c r="AA1521" s="241"/>
      <c r="AB1521" s="241"/>
      <c r="AC1521" s="241"/>
      <c r="AD1521" s="241"/>
      <c r="AE1521" s="241"/>
      <c r="AF1521" s="241"/>
      <c r="AG1521" s="241"/>
      <c r="AH1521" s="294"/>
      <c r="AI1521" s="294"/>
      <c r="AJ1521" s="294"/>
      <c r="AK1521" s="294"/>
      <c r="AL1521" s="294"/>
      <c r="AM1521" s="294"/>
      <c r="AN1521" s="294"/>
      <c r="AO1521" s="294"/>
      <c r="AP1521" s="294"/>
      <c r="AQ1521" s="294"/>
      <c r="AR1521" s="294"/>
      <c r="AS1521" s="241"/>
      <c r="AT1521" s="241"/>
      <c r="AU1521" s="241"/>
      <c r="AV1521" s="295"/>
      <c r="AW1521" s="295"/>
      <c r="AX1521" s="295"/>
      <c r="AY1521" s="295"/>
      <c r="AZ1521" s="295"/>
      <c r="BA1521" s="241"/>
      <c r="BB1521" s="257"/>
      <c r="BC1521" s="241"/>
      <c r="BD1521" s="241"/>
      <c r="BE1521" s="241"/>
      <c r="BF1521" s="241"/>
      <c r="BG1521" s="297"/>
      <c r="BH1521" s="297"/>
      <c r="BI1521" s="297"/>
      <c r="BJ1521" s="297"/>
      <c r="BK1521" s="241"/>
      <c r="BL1521" s="241"/>
      <c r="BM1521" s="241"/>
      <c r="BN1521" s="297"/>
      <c r="BO1521" s="297"/>
      <c r="BP1521" s="297"/>
      <c r="BQ1521" s="241"/>
      <c r="BR1521" s="241"/>
    </row>
    <row r="1522" spans="2:70" ht="7.5" customHeight="1">
      <c r="B1522" s="254"/>
      <c r="C1522" s="241"/>
      <c r="D1522" s="241"/>
      <c r="E1522" s="241"/>
      <c r="F1522" s="241"/>
      <c r="G1522" s="241"/>
      <c r="H1522" s="241"/>
      <c r="I1522" s="241"/>
      <c r="J1522" s="241"/>
      <c r="K1522" s="241"/>
      <c r="L1522" s="241"/>
      <c r="M1522" s="241"/>
      <c r="N1522" s="241"/>
      <c r="O1522" s="241"/>
      <c r="P1522" s="241"/>
      <c r="Q1522" s="241"/>
      <c r="R1522" s="241"/>
      <c r="S1522" s="241"/>
      <c r="T1522" s="241"/>
      <c r="U1522" s="241"/>
      <c r="V1522" s="241"/>
      <c r="W1522" s="241"/>
      <c r="X1522" s="241"/>
      <c r="Y1522" s="241"/>
      <c r="Z1522" s="241"/>
      <c r="AA1522" s="241"/>
      <c r="AB1522" s="241"/>
      <c r="AC1522" s="241"/>
      <c r="AD1522" s="241"/>
      <c r="AE1522" s="241"/>
      <c r="AF1522" s="241"/>
      <c r="AG1522" s="241"/>
      <c r="AH1522" s="241"/>
      <c r="AI1522" s="241"/>
      <c r="AJ1522" s="241"/>
      <c r="AK1522" s="241"/>
      <c r="AL1522" s="241"/>
      <c r="AM1522" s="241"/>
      <c r="AN1522" s="241"/>
      <c r="AO1522" s="241"/>
      <c r="AP1522" s="241"/>
      <c r="AQ1522" s="241"/>
      <c r="AR1522" s="241"/>
      <c r="AS1522" s="241"/>
      <c r="AT1522" s="241"/>
      <c r="AU1522" s="241"/>
      <c r="AV1522" s="241"/>
      <c r="AW1522" s="241"/>
      <c r="AX1522" s="241"/>
      <c r="AY1522" s="241"/>
      <c r="AZ1522" s="241"/>
      <c r="BA1522" s="241"/>
      <c r="BB1522" s="241"/>
      <c r="BC1522" s="241"/>
      <c r="BD1522" s="241"/>
      <c r="BE1522" s="241"/>
      <c r="BF1522" s="241"/>
      <c r="BG1522" s="241"/>
      <c r="BH1522" s="241"/>
      <c r="BI1522" s="241"/>
      <c r="BJ1522" s="241"/>
      <c r="BK1522" s="241"/>
      <c r="BL1522" s="241"/>
      <c r="BM1522" s="241"/>
      <c r="BN1522" s="241"/>
      <c r="BO1522" s="241"/>
      <c r="BP1522" s="241"/>
      <c r="BQ1522" s="241"/>
      <c r="BR1522" s="241"/>
    </row>
    <row r="1523" spans="2:70" ht="0.75" customHeight="1">
      <c r="B1523" s="254"/>
      <c r="C1523" s="294"/>
      <c r="D1523" s="294"/>
      <c r="E1523" s="294"/>
      <c r="F1523" s="294"/>
      <c r="G1523" s="294"/>
      <c r="H1523" s="241"/>
      <c r="I1523" s="241"/>
      <c r="J1523" s="241"/>
      <c r="K1523" s="241"/>
      <c r="L1523" s="241"/>
      <c r="M1523" s="241"/>
      <c r="N1523" s="295"/>
      <c r="O1523" s="295"/>
      <c r="P1523" s="295"/>
      <c r="Q1523" s="295"/>
      <c r="R1523" s="295"/>
      <c r="S1523" s="295"/>
      <c r="T1523" s="295"/>
      <c r="U1523" s="295"/>
      <c r="V1523" s="295"/>
      <c r="W1523" s="295"/>
      <c r="X1523" s="241"/>
      <c r="Y1523" s="241"/>
      <c r="Z1523" s="241"/>
      <c r="AA1523" s="241"/>
      <c r="AB1523" s="241"/>
      <c r="AC1523" s="241"/>
      <c r="AD1523" s="241"/>
      <c r="AE1523" s="241"/>
      <c r="AF1523" s="241"/>
      <c r="AG1523" s="241"/>
      <c r="AH1523" s="294"/>
      <c r="AI1523" s="294"/>
      <c r="AJ1523" s="294"/>
      <c r="AK1523" s="294"/>
      <c r="AL1523" s="294"/>
      <c r="AM1523" s="294"/>
      <c r="AN1523" s="294"/>
      <c r="AO1523" s="294"/>
      <c r="AP1523" s="294"/>
      <c r="AQ1523" s="294"/>
      <c r="AR1523" s="294"/>
      <c r="AS1523" s="241"/>
      <c r="AT1523" s="241"/>
      <c r="AU1523" s="241"/>
      <c r="AV1523" s="295"/>
      <c r="AW1523" s="295"/>
      <c r="AX1523" s="295"/>
      <c r="AY1523" s="295"/>
      <c r="AZ1523" s="295"/>
      <c r="BA1523" s="241"/>
      <c r="BB1523" s="300"/>
      <c r="BC1523" s="241"/>
      <c r="BD1523" s="241"/>
      <c r="BE1523" s="294"/>
      <c r="BF1523" s="294"/>
      <c r="BG1523" s="294"/>
      <c r="BH1523" s="293"/>
      <c r="BI1523" s="293"/>
      <c r="BJ1523" s="293"/>
      <c r="BK1523" s="293"/>
      <c r="BL1523" s="241"/>
      <c r="BM1523" s="241"/>
      <c r="BN1523" s="293"/>
      <c r="BO1523" s="293"/>
      <c r="BP1523" s="293"/>
      <c r="BQ1523" s="241"/>
      <c r="BR1523" s="241"/>
    </row>
    <row r="1524" spans="2:70" ht="8.25" customHeight="1">
      <c r="B1524" s="254"/>
      <c r="C1524" s="294"/>
      <c r="D1524" s="294"/>
      <c r="E1524" s="294"/>
      <c r="F1524" s="294"/>
      <c r="G1524" s="294"/>
      <c r="H1524" s="241"/>
      <c r="I1524" s="241"/>
      <c r="J1524" s="241"/>
      <c r="K1524" s="241"/>
      <c r="L1524" s="241"/>
      <c r="M1524" s="241"/>
      <c r="N1524" s="295"/>
      <c r="O1524" s="295"/>
      <c r="P1524" s="295"/>
      <c r="Q1524" s="295"/>
      <c r="R1524" s="295"/>
      <c r="S1524" s="295"/>
      <c r="T1524" s="295"/>
      <c r="U1524" s="295"/>
      <c r="V1524" s="295"/>
      <c r="W1524" s="295"/>
      <c r="X1524" s="241"/>
      <c r="Y1524" s="241"/>
      <c r="Z1524" s="241"/>
      <c r="AA1524" s="241"/>
      <c r="AB1524" s="241"/>
      <c r="AC1524" s="241"/>
      <c r="AD1524" s="241"/>
      <c r="AE1524" s="241"/>
      <c r="AF1524" s="241"/>
      <c r="AG1524" s="241"/>
      <c r="AH1524" s="294"/>
      <c r="AI1524" s="294"/>
      <c r="AJ1524" s="294"/>
      <c r="AK1524" s="294"/>
      <c r="AL1524" s="294"/>
      <c r="AM1524" s="294"/>
      <c r="AN1524" s="294"/>
      <c r="AO1524" s="294"/>
      <c r="AP1524" s="294"/>
      <c r="AQ1524" s="294"/>
      <c r="AR1524" s="294"/>
      <c r="AS1524" s="241"/>
      <c r="AT1524" s="241"/>
      <c r="AU1524" s="241"/>
      <c r="AV1524" s="295"/>
      <c r="AW1524" s="295"/>
      <c r="AX1524" s="295"/>
      <c r="AY1524" s="295"/>
      <c r="AZ1524" s="295"/>
      <c r="BA1524" s="241"/>
      <c r="BB1524" s="300"/>
      <c r="BC1524" s="241"/>
      <c r="BD1524" s="241"/>
      <c r="BE1524" s="294"/>
      <c r="BF1524" s="294"/>
      <c r="BG1524" s="294"/>
      <c r="BH1524" s="293"/>
      <c r="BI1524" s="293"/>
      <c r="BJ1524" s="293"/>
      <c r="BK1524" s="293"/>
      <c r="BL1524" s="241"/>
      <c r="BM1524" s="241"/>
      <c r="BN1524" s="293"/>
      <c r="BO1524" s="293"/>
      <c r="BP1524" s="293"/>
      <c r="BQ1524" s="241"/>
      <c r="BR1524" s="241"/>
    </row>
    <row r="1525" spans="2:70" ht="0.75" customHeight="1">
      <c r="B1525" s="254"/>
      <c r="C1525" s="294"/>
      <c r="D1525" s="294"/>
      <c r="E1525" s="294"/>
      <c r="F1525" s="294"/>
      <c r="G1525" s="294"/>
      <c r="H1525" s="241"/>
      <c r="I1525" s="241"/>
      <c r="J1525" s="241"/>
      <c r="K1525" s="241"/>
      <c r="L1525" s="241"/>
      <c r="M1525" s="241"/>
      <c r="N1525" s="295"/>
      <c r="O1525" s="295"/>
      <c r="P1525" s="295"/>
      <c r="Q1525" s="295"/>
      <c r="R1525" s="295"/>
      <c r="S1525" s="295"/>
      <c r="T1525" s="295"/>
      <c r="U1525" s="295"/>
      <c r="V1525" s="295"/>
      <c r="W1525" s="295"/>
      <c r="X1525" s="241"/>
      <c r="Y1525" s="241"/>
      <c r="Z1525" s="241"/>
      <c r="AA1525" s="241"/>
      <c r="AB1525" s="241"/>
      <c r="AC1525" s="241"/>
      <c r="AD1525" s="241"/>
      <c r="AE1525" s="241"/>
      <c r="AF1525" s="241"/>
      <c r="AG1525" s="241"/>
      <c r="AH1525" s="294"/>
      <c r="AI1525" s="294"/>
      <c r="AJ1525" s="294"/>
      <c r="AK1525" s="294"/>
      <c r="AL1525" s="294"/>
      <c r="AM1525" s="294"/>
      <c r="AN1525" s="294"/>
      <c r="AO1525" s="294"/>
      <c r="AP1525" s="294"/>
      <c r="AQ1525" s="294"/>
      <c r="AR1525" s="294"/>
      <c r="AS1525" s="241"/>
      <c r="AT1525" s="241"/>
      <c r="AU1525" s="241"/>
      <c r="AV1525" s="295"/>
      <c r="AW1525" s="295"/>
      <c r="AX1525" s="295"/>
      <c r="AY1525" s="295"/>
      <c r="AZ1525" s="295"/>
      <c r="BA1525" s="241"/>
      <c r="BB1525" s="300"/>
      <c r="BC1525" s="241"/>
      <c r="BD1525" s="241"/>
      <c r="BE1525" s="294"/>
      <c r="BF1525" s="294"/>
      <c r="BG1525" s="294"/>
      <c r="BH1525" s="293"/>
      <c r="BI1525" s="293"/>
      <c r="BJ1525" s="293"/>
      <c r="BK1525" s="293"/>
      <c r="BL1525" s="241"/>
      <c r="BM1525" s="241"/>
      <c r="BN1525" s="293"/>
      <c r="BO1525" s="293"/>
      <c r="BP1525" s="293"/>
      <c r="BQ1525" s="241"/>
      <c r="BR1525" s="241"/>
    </row>
    <row r="1526" spans="2:70" ht="11.25" customHeight="1">
      <c r="B1526" s="254"/>
      <c r="C1526" s="294"/>
      <c r="D1526" s="294"/>
      <c r="E1526" s="294"/>
      <c r="F1526" s="294"/>
      <c r="G1526" s="294"/>
      <c r="H1526" s="241"/>
      <c r="I1526" s="241"/>
      <c r="J1526" s="241"/>
      <c r="K1526" s="241"/>
      <c r="L1526" s="241"/>
      <c r="M1526" s="241"/>
      <c r="N1526" s="295"/>
      <c r="O1526" s="295"/>
      <c r="P1526" s="295"/>
      <c r="Q1526" s="295"/>
      <c r="R1526" s="295"/>
      <c r="S1526" s="295"/>
      <c r="T1526" s="295"/>
      <c r="U1526" s="295"/>
      <c r="V1526" s="295"/>
      <c r="W1526" s="295"/>
      <c r="X1526" s="241"/>
      <c r="Y1526" s="241"/>
      <c r="Z1526" s="241"/>
      <c r="AA1526" s="241"/>
      <c r="AB1526" s="241"/>
      <c r="AC1526" s="241"/>
      <c r="AD1526" s="241"/>
      <c r="AE1526" s="241"/>
      <c r="AF1526" s="241"/>
      <c r="AG1526" s="241"/>
      <c r="AH1526" s="294"/>
      <c r="AI1526" s="294"/>
      <c r="AJ1526" s="294"/>
      <c r="AK1526" s="294"/>
      <c r="AL1526" s="294"/>
      <c r="AM1526" s="294"/>
      <c r="AN1526" s="294"/>
      <c r="AO1526" s="294"/>
      <c r="AP1526" s="294"/>
      <c r="AQ1526" s="294"/>
      <c r="AR1526" s="294"/>
      <c r="AS1526" s="241"/>
      <c r="AT1526" s="241"/>
      <c r="AU1526" s="241"/>
      <c r="AV1526" s="295"/>
      <c r="AW1526" s="295"/>
      <c r="AX1526" s="295"/>
      <c r="AY1526" s="295"/>
      <c r="AZ1526" s="295"/>
      <c r="BA1526" s="241"/>
      <c r="BB1526" s="257"/>
      <c r="BC1526" s="241"/>
      <c r="BD1526" s="241"/>
      <c r="BE1526" s="299"/>
      <c r="BF1526" s="299"/>
      <c r="BG1526" s="299"/>
      <c r="BH1526" s="300"/>
      <c r="BI1526" s="300"/>
      <c r="BJ1526" s="300"/>
      <c r="BK1526" s="300"/>
      <c r="BL1526" s="241"/>
      <c r="BM1526" s="241"/>
      <c r="BN1526" s="300"/>
      <c r="BO1526" s="300"/>
      <c r="BP1526" s="300"/>
      <c r="BQ1526" s="241"/>
      <c r="BR1526" s="241"/>
    </row>
    <row r="1527" spans="2:70" ht="7.5" customHeight="1">
      <c r="B1527" s="254"/>
      <c r="C1527" s="241"/>
      <c r="D1527" s="241"/>
      <c r="E1527" s="241"/>
      <c r="F1527" s="241"/>
      <c r="G1527" s="241"/>
      <c r="H1527" s="241"/>
      <c r="I1527" s="241"/>
      <c r="J1527" s="241"/>
      <c r="K1527" s="241"/>
      <c r="L1527" s="241"/>
      <c r="M1527" s="241"/>
      <c r="N1527" s="241"/>
      <c r="O1527" s="241"/>
      <c r="P1527" s="241"/>
      <c r="Q1527" s="241"/>
      <c r="R1527" s="241"/>
      <c r="S1527" s="241"/>
      <c r="T1527" s="241"/>
      <c r="U1527" s="241"/>
      <c r="V1527" s="241"/>
      <c r="W1527" s="241"/>
      <c r="X1527" s="241"/>
      <c r="Y1527" s="241"/>
      <c r="Z1527" s="241"/>
      <c r="AA1527" s="241"/>
      <c r="AB1527" s="241"/>
      <c r="AC1527" s="241"/>
      <c r="AD1527" s="241"/>
      <c r="AE1527" s="241"/>
      <c r="AF1527" s="241"/>
      <c r="AG1527" s="241"/>
      <c r="AH1527" s="241"/>
      <c r="AI1527" s="241"/>
      <c r="AJ1527" s="241"/>
      <c r="AK1527" s="241"/>
      <c r="AL1527" s="241"/>
      <c r="AM1527" s="241"/>
      <c r="AN1527" s="241"/>
      <c r="AO1527" s="241"/>
      <c r="AP1527" s="241"/>
      <c r="AQ1527" s="241"/>
      <c r="AR1527" s="241"/>
      <c r="AS1527" s="241"/>
      <c r="AT1527" s="241"/>
      <c r="AU1527" s="241"/>
      <c r="AV1527" s="241"/>
      <c r="AW1527" s="241"/>
      <c r="AX1527" s="241"/>
      <c r="AY1527" s="241"/>
      <c r="AZ1527" s="241"/>
      <c r="BA1527" s="241"/>
      <c r="BB1527" s="241"/>
      <c r="BC1527" s="241"/>
      <c r="BD1527" s="241"/>
      <c r="BE1527" s="241"/>
      <c r="BF1527" s="241"/>
      <c r="BG1527" s="241"/>
      <c r="BH1527" s="241"/>
      <c r="BI1527" s="241"/>
      <c r="BJ1527" s="241"/>
      <c r="BK1527" s="241"/>
      <c r="BL1527" s="241"/>
      <c r="BM1527" s="241"/>
      <c r="BN1527" s="241"/>
      <c r="BO1527" s="241"/>
      <c r="BP1527" s="241"/>
      <c r="BQ1527" s="241"/>
      <c r="BR1527" s="241"/>
    </row>
    <row r="1528" spans="2:70" ht="1.5" customHeight="1">
      <c r="B1528" s="254"/>
      <c r="C1528" s="294"/>
      <c r="D1528" s="294"/>
      <c r="E1528" s="294"/>
      <c r="F1528" s="294"/>
      <c r="G1528" s="294"/>
      <c r="H1528" s="294"/>
      <c r="I1528" s="294"/>
      <c r="J1528" s="294"/>
      <c r="K1528" s="241"/>
      <c r="L1528" s="241"/>
      <c r="M1528" s="241"/>
      <c r="N1528" s="241"/>
      <c r="O1528" s="241"/>
      <c r="P1528" s="295"/>
      <c r="Q1528" s="295"/>
      <c r="R1528" s="295"/>
      <c r="S1528" s="295"/>
      <c r="T1528" s="241"/>
      <c r="U1528" s="295"/>
      <c r="V1528" s="295"/>
      <c r="W1528" s="295"/>
      <c r="X1528" s="241"/>
      <c r="Y1528" s="241"/>
      <c r="Z1528" s="241"/>
      <c r="AA1528" s="241"/>
      <c r="AB1528" s="241"/>
      <c r="AC1528" s="241"/>
      <c r="AD1528" s="241"/>
      <c r="AE1528" s="241"/>
      <c r="AF1528" s="241"/>
      <c r="AG1528" s="241"/>
      <c r="AH1528" s="294"/>
      <c r="AI1528" s="294"/>
      <c r="AJ1528" s="294"/>
      <c r="AK1528" s="294"/>
      <c r="AL1528" s="294"/>
      <c r="AM1528" s="294"/>
      <c r="AN1528" s="294"/>
      <c r="AO1528" s="294"/>
      <c r="AP1528" s="294"/>
      <c r="AQ1528" s="294"/>
      <c r="AR1528" s="294"/>
      <c r="AS1528" s="241"/>
      <c r="AT1528" s="241"/>
      <c r="AU1528" s="241"/>
      <c r="AV1528" s="295"/>
      <c r="AW1528" s="295"/>
      <c r="AX1528" s="295"/>
      <c r="AY1528" s="295"/>
      <c r="AZ1528" s="295"/>
      <c r="BA1528" s="241"/>
      <c r="BB1528" s="300"/>
      <c r="BC1528" s="241"/>
      <c r="BD1528" s="241"/>
      <c r="BE1528" s="299"/>
      <c r="BF1528" s="299"/>
      <c r="BG1528" s="299"/>
      <c r="BH1528" s="300"/>
      <c r="BI1528" s="300"/>
      <c r="BJ1528" s="300"/>
      <c r="BK1528" s="300"/>
      <c r="BL1528" s="241"/>
      <c r="BM1528" s="241"/>
      <c r="BN1528" s="241"/>
      <c r="BO1528" s="241"/>
      <c r="BP1528" s="241"/>
      <c r="BQ1528" s="241"/>
      <c r="BR1528" s="241"/>
    </row>
    <row r="1529" spans="2:70" ht="9" customHeight="1">
      <c r="B1529" s="254"/>
      <c r="C1529" s="294"/>
      <c r="D1529" s="294"/>
      <c r="E1529" s="294"/>
      <c r="F1529" s="294"/>
      <c r="G1529" s="294"/>
      <c r="H1529" s="294"/>
      <c r="I1529" s="294"/>
      <c r="J1529" s="294"/>
      <c r="K1529" s="241"/>
      <c r="L1529" s="241"/>
      <c r="M1529" s="241"/>
      <c r="N1529" s="241"/>
      <c r="O1529" s="241"/>
      <c r="P1529" s="295"/>
      <c r="Q1529" s="295"/>
      <c r="R1529" s="295"/>
      <c r="S1529" s="295"/>
      <c r="T1529" s="241"/>
      <c r="U1529" s="295"/>
      <c r="V1529" s="295"/>
      <c r="W1529" s="295"/>
      <c r="X1529" s="241"/>
      <c r="Y1529" s="241"/>
      <c r="Z1529" s="241"/>
      <c r="AA1529" s="241"/>
      <c r="AB1529" s="241"/>
      <c r="AC1529" s="241"/>
      <c r="AD1529" s="241"/>
      <c r="AE1529" s="241"/>
      <c r="AF1529" s="241"/>
      <c r="AG1529" s="241"/>
      <c r="AH1529" s="294"/>
      <c r="AI1529" s="294"/>
      <c r="AJ1529" s="294"/>
      <c r="AK1529" s="294"/>
      <c r="AL1529" s="294"/>
      <c r="AM1529" s="294"/>
      <c r="AN1529" s="294"/>
      <c r="AO1529" s="294"/>
      <c r="AP1529" s="294"/>
      <c r="AQ1529" s="294"/>
      <c r="AR1529" s="294"/>
      <c r="AS1529" s="241"/>
      <c r="AT1529" s="241"/>
      <c r="AU1529" s="241"/>
      <c r="AV1529" s="295"/>
      <c r="AW1529" s="295"/>
      <c r="AX1529" s="295"/>
      <c r="AY1529" s="295"/>
      <c r="AZ1529" s="295"/>
      <c r="BA1529" s="241"/>
      <c r="BB1529" s="300"/>
      <c r="BC1529" s="241"/>
      <c r="BD1529" s="241"/>
      <c r="BE1529" s="299"/>
      <c r="BF1529" s="299"/>
      <c r="BG1529" s="299"/>
      <c r="BH1529" s="300"/>
      <c r="BI1529" s="300"/>
      <c r="BJ1529" s="300"/>
      <c r="BK1529" s="300"/>
      <c r="BL1529" s="241"/>
      <c r="BM1529" s="241"/>
      <c r="BN1529" s="241"/>
      <c r="BO1529" s="241"/>
      <c r="BP1529" s="241"/>
      <c r="BQ1529" s="241"/>
      <c r="BR1529" s="241"/>
    </row>
    <row r="1530" spans="2:70" ht="0.75" customHeight="1">
      <c r="B1530" s="254"/>
      <c r="C1530" s="294"/>
      <c r="D1530" s="294"/>
      <c r="E1530" s="294"/>
      <c r="F1530" s="294"/>
      <c r="G1530" s="294"/>
      <c r="H1530" s="294"/>
      <c r="I1530" s="294"/>
      <c r="J1530" s="294"/>
      <c r="K1530" s="241"/>
      <c r="L1530" s="241"/>
      <c r="M1530" s="241"/>
      <c r="N1530" s="241"/>
      <c r="O1530" s="241"/>
      <c r="P1530" s="295"/>
      <c r="Q1530" s="295"/>
      <c r="R1530" s="295"/>
      <c r="S1530" s="295"/>
      <c r="T1530" s="241"/>
      <c r="U1530" s="295"/>
      <c r="V1530" s="295"/>
      <c r="W1530" s="295"/>
      <c r="X1530" s="241"/>
      <c r="Y1530" s="241"/>
      <c r="Z1530" s="241"/>
      <c r="AA1530" s="241"/>
      <c r="AB1530" s="241"/>
      <c r="AC1530" s="241"/>
      <c r="AD1530" s="241"/>
      <c r="AE1530" s="241"/>
      <c r="AF1530" s="241"/>
      <c r="AG1530" s="241"/>
      <c r="AH1530" s="294"/>
      <c r="AI1530" s="294"/>
      <c r="AJ1530" s="294"/>
      <c r="AK1530" s="294"/>
      <c r="AL1530" s="294"/>
      <c r="AM1530" s="294"/>
      <c r="AN1530" s="294"/>
      <c r="AO1530" s="294"/>
      <c r="AP1530" s="294"/>
      <c r="AQ1530" s="294"/>
      <c r="AR1530" s="294"/>
      <c r="AS1530" s="241"/>
      <c r="AT1530" s="241"/>
      <c r="AU1530" s="241"/>
      <c r="AV1530" s="295"/>
      <c r="AW1530" s="295"/>
      <c r="AX1530" s="295"/>
      <c r="AY1530" s="295"/>
      <c r="AZ1530" s="295"/>
      <c r="BA1530" s="241"/>
      <c r="BB1530" s="300"/>
      <c r="BC1530" s="241"/>
      <c r="BD1530" s="241"/>
      <c r="BE1530" s="299"/>
      <c r="BF1530" s="299"/>
      <c r="BG1530" s="299"/>
      <c r="BH1530" s="241"/>
      <c r="BI1530" s="241"/>
      <c r="BJ1530" s="241"/>
      <c r="BK1530" s="241"/>
      <c r="BL1530" s="241"/>
      <c r="BM1530" s="241"/>
      <c r="BN1530" s="241"/>
      <c r="BO1530" s="241"/>
      <c r="BP1530" s="241"/>
      <c r="BQ1530" s="241"/>
      <c r="BR1530" s="241"/>
    </row>
    <row r="1531" spans="2:70" ht="11.25" customHeight="1">
      <c r="B1531" s="254"/>
      <c r="C1531" s="294"/>
      <c r="D1531" s="294"/>
      <c r="E1531" s="294"/>
      <c r="F1531" s="294"/>
      <c r="G1531" s="294"/>
      <c r="H1531" s="294"/>
      <c r="I1531" s="294"/>
      <c r="J1531" s="294"/>
      <c r="K1531" s="241"/>
      <c r="L1531" s="241"/>
      <c r="M1531" s="241"/>
      <c r="N1531" s="295"/>
      <c r="O1531" s="295"/>
      <c r="P1531" s="295"/>
      <c r="Q1531" s="295"/>
      <c r="R1531" s="295"/>
      <c r="S1531" s="295"/>
      <c r="T1531" s="295"/>
      <c r="U1531" s="295"/>
      <c r="V1531" s="295"/>
      <c r="W1531" s="295"/>
      <c r="X1531" s="241"/>
      <c r="Y1531" s="241"/>
      <c r="Z1531" s="241"/>
      <c r="AA1531" s="241"/>
      <c r="AB1531" s="241"/>
      <c r="AC1531" s="241"/>
      <c r="AD1531" s="241"/>
      <c r="AE1531" s="241"/>
      <c r="AF1531" s="241"/>
      <c r="AG1531" s="241"/>
      <c r="AH1531" s="294"/>
      <c r="AI1531" s="294"/>
      <c r="AJ1531" s="294"/>
      <c r="AK1531" s="294"/>
      <c r="AL1531" s="294"/>
      <c r="AM1531" s="294"/>
      <c r="AN1531" s="294"/>
      <c r="AO1531" s="294"/>
      <c r="AP1531" s="294"/>
      <c r="AQ1531" s="294"/>
      <c r="AR1531" s="294"/>
      <c r="AS1531" s="241"/>
      <c r="AT1531" s="241"/>
      <c r="AU1531" s="241"/>
      <c r="AV1531" s="295"/>
      <c r="AW1531" s="295"/>
      <c r="AX1531" s="295"/>
      <c r="AY1531" s="295"/>
      <c r="AZ1531" s="295"/>
      <c r="BA1531" s="241"/>
      <c r="BB1531" s="257"/>
      <c r="BC1531" s="241"/>
      <c r="BD1531" s="241"/>
      <c r="BE1531" s="299"/>
      <c r="BF1531" s="299"/>
      <c r="BG1531" s="299"/>
      <c r="BH1531" s="300"/>
      <c r="BI1531" s="300"/>
      <c r="BJ1531" s="300"/>
      <c r="BK1531" s="300"/>
      <c r="BL1531" s="241"/>
      <c r="BM1531" s="241"/>
      <c r="BN1531" s="241"/>
      <c r="BO1531" s="241"/>
      <c r="BP1531" s="241"/>
      <c r="BQ1531" s="241"/>
      <c r="BR1531" s="241"/>
    </row>
    <row r="1532" spans="2:70" ht="9" customHeight="1">
      <c r="B1532" s="254"/>
      <c r="C1532" s="241"/>
      <c r="D1532" s="241"/>
      <c r="E1532" s="241"/>
      <c r="F1532" s="241"/>
      <c r="G1532" s="241"/>
      <c r="H1532" s="241"/>
      <c r="I1532" s="241"/>
      <c r="J1532" s="241"/>
      <c r="K1532" s="241"/>
      <c r="L1532" s="241"/>
      <c r="M1532" s="241"/>
      <c r="N1532" s="241"/>
      <c r="O1532" s="241"/>
      <c r="P1532" s="241"/>
      <c r="Q1532" s="241"/>
      <c r="R1532" s="241"/>
      <c r="S1532" s="241"/>
      <c r="T1532" s="241"/>
      <c r="U1532" s="241"/>
      <c r="V1532" s="241"/>
      <c r="W1532" s="241"/>
      <c r="X1532" s="241"/>
      <c r="Y1532" s="241"/>
      <c r="Z1532" s="241"/>
      <c r="AA1532" s="241"/>
      <c r="AB1532" s="241"/>
      <c r="AC1532" s="241"/>
      <c r="AD1532" s="241"/>
      <c r="AE1532" s="241"/>
      <c r="AF1532" s="241"/>
      <c r="AG1532" s="241"/>
      <c r="AH1532" s="241"/>
      <c r="AI1532" s="241"/>
      <c r="AJ1532" s="241"/>
      <c r="AK1532" s="241"/>
      <c r="AL1532" s="241"/>
      <c r="AM1532" s="241"/>
      <c r="AN1532" s="241"/>
      <c r="AO1532" s="241"/>
      <c r="AP1532" s="241"/>
      <c r="AQ1532" s="241"/>
      <c r="AR1532" s="241"/>
      <c r="AS1532" s="241"/>
      <c r="AT1532" s="241"/>
      <c r="AU1532" s="241"/>
      <c r="AV1532" s="241"/>
      <c r="AW1532" s="241"/>
      <c r="AX1532" s="241"/>
      <c r="AY1532" s="241"/>
      <c r="AZ1532" s="241"/>
      <c r="BA1532" s="241"/>
      <c r="BB1532" s="241"/>
      <c r="BC1532" s="241"/>
      <c r="BD1532" s="241"/>
      <c r="BE1532" s="241"/>
      <c r="BF1532" s="241"/>
      <c r="BG1532" s="241"/>
      <c r="BH1532" s="241"/>
      <c r="BI1532" s="241"/>
      <c r="BJ1532" s="241"/>
      <c r="BK1532" s="241"/>
      <c r="BL1532" s="241"/>
      <c r="BM1532" s="241"/>
      <c r="BN1532" s="241"/>
      <c r="BO1532" s="241"/>
      <c r="BP1532" s="241"/>
      <c r="BQ1532" s="241"/>
      <c r="BR1532" s="241"/>
    </row>
    <row r="1533" spans="2:70" ht="0.75" customHeight="1">
      <c r="B1533" s="254"/>
      <c r="C1533" s="241"/>
      <c r="D1533" s="241"/>
      <c r="E1533" s="241"/>
      <c r="F1533" s="241"/>
      <c r="G1533" s="241"/>
      <c r="H1533" s="241"/>
      <c r="I1533" s="241"/>
      <c r="J1533" s="241"/>
      <c r="K1533" s="241"/>
      <c r="L1533" s="241"/>
      <c r="M1533" s="241"/>
      <c r="N1533" s="241"/>
      <c r="O1533" s="241"/>
      <c r="P1533" s="241"/>
      <c r="Q1533" s="241"/>
      <c r="R1533" s="241"/>
      <c r="S1533" s="241"/>
      <c r="T1533" s="241"/>
      <c r="U1533" s="241"/>
      <c r="V1533" s="241"/>
      <c r="W1533" s="241"/>
      <c r="X1533" s="241"/>
      <c r="Y1533" s="241"/>
      <c r="Z1533" s="241"/>
      <c r="AA1533" s="241"/>
      <c r="AB1533" s="241"/>
      <c r="AC1533" s="241"/>
      <c r="AD1533" s="241"/>
      <c r="AE1533" s="241"/>
      <c r="AF1533" s="241"/>
      <c r="AG1533" s="241"/>
      <c r="AH1533" s="241"/>
      <c r="AI1533" s="241"/>
      <c r="AJ1533" s="241"/>
      <c r="AK1533" s="241"/>
      <c r="AL1533" s="241"/>
      <c r="AM1533" s="241"/>
      <c r="AN1533" s="241"/>
      <c r="AO1533" s="241"/>
      <c r="AP1533" s="241"/>
      <c r="AQ1533" s="241"/>
      <c r="AR1533" s="241"/>
      <c r="AS1533" s="241"/>
      <c r="AT1533" s="241"/>
      <c r="AU1533" s="241"/>
      <c r="AV1533" s="241"/>
      <c r="AW1533" s="241"/>
      <c r="AX1533" s="241"/>
      <c r="AY1533" s="241"/>
      <c r="AZ1533" s="241"/>
      <c r="BA1533" s="241"/>
      <c r="BB1533" s="241"/>
      <c r="BC1533" s="241"/>
      <c r="BD1533" s="241"/>
      <c r="BE1533" s="299"/>
      <c r="BF1533" s="299"/>
      <c r="BG1533" s="299"/>
      <c r="BH1533" s="300"/>
      <c r="BI1533" s="300"/>
      <c r="BJ1533" s="300"/>
      <c r="BK1533" s="300"/>
      <c r="BL1533" s="241"/>
      <c r="BM1533" s="241"/>
      <c r="BN1533" s="300"/>
      <c r="BO1533" s="300"/>
      <c r="BP1533" s="300"/>
      <c r="BQ1533" s="241"/>
      <c r="BR1533" s="241"/>
    </row>
    <row r="1534" spans="2:70">
      <c r="B1534" s="254"/>
      <c r="C1534" s="241"/>
      <c r="D1534" s="241"/>
      <c r="E1534" s="241"/>
      <c r="F1534" s="241"/>
      <c r="G1534" s="241"/>
      <c r="H1534" s="241"/>
      <c r="I1534" s="241"/>
      <c r="J1534" s="241"/>
      <c r="K1534" s="241"/>
      <c r="L1534" s="241"/>
      <c r="M1534" s="241"/>
      <c r="N1534" s="241"/>
      <c r="O1534" s="241"/>
      <c r="P1534" s="241"/>
      <c r="Q1534" s="241"/>
      <c r="R1534" s="241"/>
      <c r="S1534" s="241"/>
      <c r="T1534" s="241"/>
      <c r="U1534" s="241"/>
      <c r="V1534" s="241"/>
      <c r="W1534" s="241"/>
      <c r="X1534" s="241"/>
      <c r="Y1534" s="241"/>
      <c r="Z1534" s="241"/>
      <c r="AA1534" s="241"/>
      <c r="AB1534" s="241"/>
      <c r="AC1534" s="241"/>
      <c r="AD1534" s="241"/>
      <c r="AE1534" s="241"/>
      <c r="AF1534" s="241"/>
      <c r="AG1534" s="241"/>
      <c r="AH1534" s="241"/>
      <c r="AI1534" s="241"/>
      <c r="AJ1534" s="241"/>
      <c r="AK1534" s="241"/>
      <c r="AL1534" s="241"/>
      <c r="AM1534" s="241"/>
      <c r="AN1534" s="241"/>
      <c r="AO1534" s="241"/>
      <c r="AP1534" s="241"/>
      <c r="AQ1534" s="241"/>
      <c r="AR1534" s="241"/>
      <c r="AS1534" s="241"/>
      <c r="AT1534" s="241"/>
      <c r="AU1534" s="241"/>
      <c r="AV1534" s="241"/>
      <c r="AW1534" s="241"/>
      <c r="AX1534" s="241"/>
      <c r="AY1534" s="241"/>
      <c r="AZ1534" s="241"/>
      <c r="BA1534" s="241"/>
      <c r="BB1534" s="241"/>
      <c r="BC1534" s="241"/>
      <c r="BD1534" s="241"/>
      <c r="BE1534" s="299"/>
      <c r="BF1534" s="299"/>
      <c r="BG1534" s="299"/>
      <c r="BH1534" s="300"/>
      <c r="BI1534" s="300"/>
      <c r="BJ1534" s="300"/>
      <c r="BK1534" s="300"/>
      <c r="BL1534" s="241"/>
      <c r="BM1534" s="241"/>
      <c r="BN1534" s="300"/>
      <c r="BO1534" s="300"/>
      <c r="BP1534" s="300"/>
      <c r="BQ1534" s="241"/>
      <c r="BR1534" s="241"/>
    </row>
    <row r="1535" spans="2:70" ht="10.5" customHeight="1">
      <c r="B1535" s="254"/>
      <c r="C1535" s="292"/>
      <c r="D1535" s="292"/>
      <c r="E1535" s="292"/>
      <c r="F1535" s="292"/>
      <c r="G1535" s="292"/>
      <c r="H1535" s="295"/>
      <c r="I1535" s="295"/>
      <c r="J1535" s="295"/>
      <c r="K1535" s="295"/>
      <c r="L1535" s="295"/>
      <c r="M1535" s="241"/>
      <c r="N1535" s="295"/>
      <c r="O1535" s="295"/>
      <c r="P1535" s="295"/>
      <c r="Q1535" s="295"/>
      <c r="R1535" s="295"/>
      <c r="S1535" s="295"/>
      <c r="T1535" s="295"/>
      <c r="U1535" s="301"/>
      <c r="V1535" s="301"/>
      <c r="W1535" s="301"/>
      <c r="X1535" s="241"/>
      <c r="Y1535" s="241"/>
      <c r="Z1535" s="295"/>
      <c r="AA1535" s="295"/>
      <c r="AB1535" s="295"/>
      <c r="AC1535" s="295"/>
      <c r="AD1535" s="301"/>
      <c r="AE1535" s="301"/>
      <c r="AF1535" s="241"/>
      <c r="AG1535" s="241"/>
      <c r="AH1535" s="292"/>
      <c r="AI1535" s="292"/>
      <c r="AJ1535" s="292"/>
      <c r="AK1535" s="292"/>
      <c r="AL1535" s="292"/>
      <c r="AM1535" s="292"/>
      <c r="AN1535" s="241"/>
      <c r="AO1535" s="295"/>
      <c r="AP1535" s="295"/>
      <c r="AQ1535" s="295"/>
      <c r="AR1535" s="295"/>
      <c r="AS1535" s="295"/>
      <c r="AT1535" s="295"/>
      <c r="AU1535" s="241"/>
      <c r="AV1535" s="295"/>
      <c r="AW1535" s="295"/>
      <c r="AX1535" s="295"/>
      <c r="AY1535" s="295"/>
      <c r="AZ1535" s="295"/>
      <c r="BA1535" s="241"/>
      <c r="BB1535" s="301"/>
      <c r="BC1535" s="301"/>
      <c r="BD1535" s="241"/>
      <c r="BE1535" s="294"/>
      <c r="BF1535" s="294"/>
      <c r="BG1535" s="241"/>
      <c r="BH1535" s="241"/>
      <c r="BI1535" s="293"/>
      <c r="BJ1535" s="293"/>
      <c r="BK1535" s="241"/>
      <c r="BL1535" s="273"/>
      <c r="BM1535" s="273"/>
      <c r="BN1535" s="273"/>
      <c r="BO1535" s="273"/>
      <c r="BP1535" s="273"/>
      <c r="BQ1535" s="241"/>
      <c r="BR1535" s="241"/>
    </row>
    <row r="1536" spans="2:70" ht="7.5" customHeight="1">
      <c r="B1536" s="254"/>
      <c r="C1536" s="241"/>
      <c r="D1536" s="241"/>
      <c r="E1536" s="241"/>
      <c r="F1536" s="241"/>
      <c r="G1536" s="241"/>
      <c r="H1536" s="241"/>
      <c r="I1536" s="241"/>
      <c r="J1536" s="241"/>
      <c r="K1536" s="241"/>
      <c r="L1536" s="241"/>
      <c r="M1536" s="241"/>
      <c r="N1536" s="241"/>
      <c r="O1536" s="241"/>
      <c r="P1536" s="241"/>
      <c r="Q1536" s="241"/>
      <c r="R1536" s="241"/>
      <c r="S1536" s="241"/>
      <c r="T1536" s="241"/>
      <c r="U1536" s="241"/>
      <c r="V1536" s="241"/>
      <c r="W1536" s="241"/>
      <c r="X1536" s="241"/>
      <c r="Y1536" s="241"/>
      <c r="Z1536" s="241"/>
      <c r="AA1536" s="241"/>
      <c r="AB1536" s="241"/>
      <c r="AC1536" s="241"/>
      <c r="AD1536" s="241"/>
      <c r="AE1536" s="241"/>
      <c r="AF1536" s="241"/>
      <c r="AG1536" s="241"/>
      <c r="AH1536" s="241"/>
      <c r="AI1536" s="241"/>
      <c r="AJ1536" s="241"/>
      <c r="AK1536" s="241"/>
      <c r="AL1536" s="241"/>
      <c r="AM1536" s="241"/>
      <c r="AN1536" s="241"/>
      <c r="AO1536" s="241"/>
      <c r="AP1536" s="241"/>
      <c r="AQ1536" s="241"/>
      <c r="AR1536" s="241"/>
      <c r="AS1536" s="241"/>
      <c r="AT1536" s="241"/>
      <c r="AU1536" s="241"/>
      <c r="AV1536" s="241"/>
      <c r="AW1536" s="241"/>
      <c r="AX1536" s="241"/>
      <c r="AY1536" s="241"/>
      <c r="AZ1536" s="241"/>
      <c r="BA1536" s="241"/>
      <c r="BB1536" s="241"/>
      <c r="BC1536" s="241"/>
      <c r="BD1536" s="241"/>
      <c r="BE1536" s="241"/>
      <c r="BF1536" s="241"/>
      <c r="BG1536" s="241"/>
      <c r="BH1536" s="241"/>
      <c r="BI1536" s="241"/>
      <c r="BJ1536" s="241"/>
      <c r="BK1536" s="241"/>
      <c r="BL1536" s="241"/>
      <c r="BM1536" s="241"/>
      <c r="BN1536" s="241"/>
      <c r="BO1536" s="241"/>
      <c r="BP1536" s="241"/>
      <c r="BQ1536" s="241"/>
      <c r="BR1536" s="241"/>
    </row>
    <row r="1537" spans="2:70" ht="12" customHeight="1">
      <c r="B1537" s="296"/>
      <c r="C1537" s="296"/>
      <c r="D1537" s="296"/>
      <c r="E1537" s="296"/>
      <c r="F1537" s="296"/>
      <c r="G1537" s="296"/>
      <c r="H1537" s="296"/>
      <c r="I1537" s="296"/>
      <c r="J1537" s="296"/>
      <c r="K1537" s="296"/>
      <c r="L1537" s="296"/>
      <c r="M1537" s="296"/>
      <c r="N1537" s="296"/>
      <c r="O1537" s="296"/>
      <c r="P1537" s="296"/>
      <c r="Q1537" s="296"/>
      <c r="R1537" s="296"/>
      <c r="S1537" s="296"/>
      <c r="T1537" s="296"/>
      <c r="U1537" s="296"/>
      <c r="V1537" s="296"/>
      <c r="W1537" s="296"/>
      <c r="X1537" s="296"/>
      <c r="Y1537" s="296"/>
      <c r="Z1537" s="296"/>
      <c r="AA1537" s="296"/>
      <c r="AB1537" s="296"/>
      <c r="AC1537" s="296"/>
      <c r="AD1537" s="296"/>
      <c r="AE1537" s="296"/>
      <c r="AF1537" s="296"/>
      <c r="AG1537" s="296"/>
      <c r="AH1537" s="296"/>
      <c r="AI1537" s="296"/>
      <c r="AJ1537" s="296"/>
      <c r="AK1537" s="241"/>
      <c r="AL1537" s="296"/>
      <c r="AM1537" s="296"/>
      <c r="AN1537" s="296"/>
      <c r="AO1537" s="296"/>
      <c r="AP1537" s="296"/>
      <c r="AQ1537" s="296"/>
      <c r="AR1537" s="296"/>
      <c r="AS1537" s="296"/>
      <c r="AT1537" s="296"/>
      <c r="AU1537" s="296"/>
      <c r="AV1537" s="296"/>
      <c r="AW1537" s="296"/>
      <c r="AX1537" s="296"/>
      <c r="AY1537" s="296"/>
      <c r="AZ1537" s="296"/>
      <c r="BA1537" s="296"/>
      <c r="BB1537" s="296"/>
      <c r="BC1537" s="296"/>
      <c r="BD1537" s="296"/>
      <c r="BE1537" s="296"/>
      <c r="BF1537" s="296"/>
      <c r="BG1537" s="296"/>
      <c r="BH1537" s="296"/>
      <c r="BI1537" s="296"/>
      <c r="BJ1537" s="296"/>
      <c r="BK1537" s="296"/>
      <c r="BL1537" s="296"/>
      <c r="BM1537" s="296"/>
      <c r="BN1537" s="296"/>
      <c r="BO1537" s="296"/>
      <c r="BP1537" s="296"/>
      <c r="BQ1537" s="296"/>
      <c r="BR1537" s="241"/>
    </row>
    <row r="1538" spans="2:70" ht="0.75" customHeight="1">
      <c r="B1538" s="296"/>
      <c r="C1538" s="296"/>
      <c r="D1538" s="296"/>
      <c r="E1538" s="296"/>
      <c r="F1538" s="296"/>
      <c r="G1538" s="296"/>
      <c r="H1538" s="296"/>
      <c r="I1538" s="296"/>
      <c r="J1538" s="296"/>
      <c r="K1538" s="296"/>
      <c r="L1538" s="296"/>
      <c r="M1538" s="296"/>
      <c r="N1538" s="296"/>
      <c r="O1538" s="296"/>
      <c r="P1538" s="296"/>
      <c r="Q1538" s="296"/>
      <c r="R1538" s="296"/>
      <c r="S1538" s="296"/>
      <c r="T1538" s="296"/>
      <c r="U1538" s="296"/>
      <c r="V1538" s="296"/>
      <c r="W1538" s="296"/>
      <c r="X1538" s="296"/>
      <c r="Y1538" s="296"/>
      <c r="Z1538" s="296"/>
      <c r="AA1538" s="296"/>
      <c r="AB1538" s="296"/>
      <c r="AC1538" s="296"/>
      <c r="AD1538" s="296"/>
      <c r="AE1538" s="296"/>
      <c r="AF1538" s="296"/>
      <c r="AG1538" s="296"/>
      <c r="AH1538" s="296"/>
      <c r="AI1538" s="296"/>
      <c r="AJ1538" s="296"/>
      <c r="AK1538" s="241"/>
      <c r="AL1538" s="296"/>
      <c r="AM1538" s="296"/>
      <c r="AN1538" s="296"/>
      <c r="AO1538" s="296"/>
      <c r="AP1538" s="296"/>
      <c r="AQ1538" s="296"/>
      <c r="AR1538" s="296"/>
      <c r="AS1538" s="296"/>
      <c r="AT1538" s="296"/>
      <c r="AU1538" s="296"/>
      <c r="AV1538" s="296"/>
      <c r="AW1538" s="296"/>
      <c r="AX1538" s="296"/>
      <c r="AY1538" s="296"/>
      <c r="AZ1538" s="296"/>
      <c r="BA1538" s="296"/>
      <c r="BB1538" s="296"/>
      <c r="BC1538" s="296"/>
      <c r="BD1538" s="296"/>
      <c r="BE1538" s="296"/>
      <c r="BF1538" s="296"/>
      <c r="BG1538" s="296"/>
      <c r="BH1538" s="296"/>
      <c r="BI1538" s="296"/>
      <c r="BJ1538" s="296"/>
      <c r="BK1538" s="296"/>
      <c r="BL1538" s="296"/>
      <c r="BM1538" s="296"/>
      <c r="BN1538" s="296"/>
      <c r="BO1538" s="296"/>
      <c r="BP1538" s="296"/>
      <c r="BQ1538" s="296"/>
      <c r="BR1538" s="241"/>
    </row>
    <row r="1539" spans="2:70" ht="10.5" customHeight="1">
      <c r="B1539" s="254"/>
      <c r="C1539" s="241"/>
      <c r="D1539" s="241"/>
      <c r="E1539" s="241"/>
      <c r="F1539" s="241"/>
      <c r="G1539" s="297"/>
      <c r="H1539" s="297"/>
      <c r="I1539" s="297"/>
      <c r="J1539" s="297"/>
      <c r="K1539" s="297"/>
      <c r="L1539" s="297"/>
      <c r="M1539" s="241"/>
      <c r="N1539" s="297"/>
      <c r="O1539" s="297"/>
      <c r="P1539" s="298"/>
      <c r="Q1539" s="298"/>
      <c r="R1539" s="298"/>
      <c r="S1539" s="298"/>
      <c r="T1539" s="241"/>
      <c r="U1539" s="297"/>
      <c r="V1539" s="297"/>
      <c r="W1539" s="297"/>
      <c r="X1539" s="297"/>
      <c r="Y1539" s="297"/>
      <c r="Z1539" s="297"/>
      <c r="AA1539" s="297"/>
      <c r="AB1539" s="297"/>
      <c r="AC1539" s="241"/>
      <c r="AD1539" s="297"/>
      <c r="AE1539" s="297"/>
      <c r="AF1539" s="297"/>
      <c r="AG1539" s="297"/>
      <c r="AH1539" s="297"/>
      <c r="AI1539" s="297"/>
      <c r="AJ1539" s="241"/>
      <c r="AK1539" s="241"/>
      <c r="AL1539" s="241"/>
      <c r="AM1539" s="241"/>
      <c r="AN1539" s="241"/>
      <c r="AO1539" s="297"/>
      <c r="AP1539" s="297"/>
      <c r="AQ1539" s="297"/>
      <c r="AR1539" s="297"/>
      <c r="AS1539" s="241"/>
      <c r="AT1539" s="241"/>
      <c r="AU1539" s="298"/>
      <c r="AV1539" s="298"/>
      <c r="AW1539" s="298"/>
      <c r="AX1539" s="298"/>
      <c r="AY1539" s="298"/>
      <c r="AZ1539" s="241"/>
      <c r="BA1539" s="241"/>
      <c r="BB1539" s="241"/>
      <c r="BC1539" s="241"/>
      <c r="BD1539" s="241"/>
      <c r="BE1539" s="297"/>
      <c r="BF1539" s="297"/>
      <c r="BG1539" s="297"/>
      <c r="BH1539" s="297"/>
      <c r="BI1539" s="297"/>
      <c r="BJ1539" s="297"/>
      <c r="BK1539" s="297"/>
      <c r="BL1539" s="297"/>
      <c r="BM1539" s="297"/>
      <c r="BN1539" s="297"/>
      <c r="BO1539" s="297"/>
      <c r="BP1539" s="297"/>
      <c r="BQ1539" s="297"/>
      <c r="BR1539" s="241"/>
    </row>
    <row r="1540" spans="2:70" ht="7.5" customHeight="1">
      <c r="B1540" s="254"/>
      <c r="C1540" s="241"/>
      <c r="D1540" s="241"/>
      <c r="E1540" s="241"/>
      <c r="F1540" s="241"/>
      <c r="G1540" s="241"/>
      <c r="H1540" s="241"/>
      <c r="I1540" s="241"/>
      <c r="J1540" s="241"/>
      <c r="K1540" s="241"/>
      <c r="L1540" s="241"/>
      <c r="M1540" s="241"/>
      <c r="N1540" s="241"/>
      <c r="O1540" s="241"/>
      <c r="P1540" s="241"/>
      <c r="Q1540" s="241"/>
      <c r="R1540" s="241"/>
      <c r="S1540" s="241"/>
      <c r="T1540" s="241"/>
      <c r="U1540" s="241"/>
      <c r="V1540" s="241"/>
      <c r="W1540" s="241"/>
      <c r="X1540" s="241"/>
      <c r="Y1540" s="241"/>
      <c r="Z1540" s="241"/>
      <c r="AA1540" s="241"/>
      <c r="AB1540" s="241"/>
      <c r="AC1540" s="241"/>
      <c r="AD1540" s="241"/>
      <c r="AE1540" s="241"/>
      <c r="AF1540" s="241"/>
      <c r="AG1540" s="241"/>
      <c r="AH1540" s="241"/>
      <c r="AI1540" s="241"/>
      <c r="AJ1540" s="241"/>
      <c r="AK1540" s="241"/>
      <c r="AL1540" s="241"/>
      <c r="AM1540" s="241"/>
      <c r="AN1540" s="241"/>
      <c r="AO1540" s="241"/>
      <c r="AP1540" s="241"/>
      <c r="AQ1540" s="241"/>
      <c r="AR1540" s="241"/>
      <c r="AS1540" s="241"/>
      <c r="AT1540" s="241"/>
      <c r="AU1540" s="241"/>
      <c r="AV1540" s="241"/>
      <c r="AW1540" s="241"/>
      <c r="AX1540" s="241"/>
      <c r="AY1540" s="241"/>
      <c r="AZ1540" s="241"/>
      <c r="BA1540" s="241"/>
      <c r="BB1540" s="241"/>
      <c r="BC1540" s="241"/>
      <c r="BD1540" s="241"/>
      <c r="BE1540" s="241"/>
      <c r="BF1540" s="241"/>
      <c r="BG1540" s="241"/>
      <c r="BH1540" s="241"/>
      <c r="BI1540" s="241"/>
      <c r="BJ1540" s="241"/>
      <c r="BK1540" s="241"/>
      <c r="BL1540" s="241"/>
      <c r="BM1540" s="241"/>
      <c r="BN1540" s="241"/>
      <c r="BO1540" s="241"/>
      <c r="BP1540" s="241"/>
      <c r="BQ1540" s="241"/>
      <c r="BR1540" s="241"/>
    </row>
    <row r="1541" spans="2:70" ht="0.75" customHeight="1">
      <c r="B1541" s="254"/>
      <c r="C1541" s="241"/>
      <c r="D1541" s="241"/>
      <c r="E1541" s="241"/>
      <c r="F1541" s="273"/>
      <c r="G1541" s="273"/>
      <c r="H1541" s="273"/>
      <c r="I1541" s="273"/>
      <c r="J1541" s="241"/>
      <c r="K1541" s="273"/>
      <c r="L1541" s="273"/>
      <c r="M1541" s="273"/>
      <c r="N1541" s="273"/>
      <c r="O1541" s="273"/>
      <c r="P1541" s="241"/>
      <c r="Q1541" s="241"/>
      <c r="R1541" s="273"/>
      <c r="S1541" s="273"/>
      <c r="T1541" s="273"/>
      <c r="U1541" s="273"/>
      <c r="V1541" s="273"/>
      <c r="W1541" s="273"/>
      <c r="X1541" s="273"/>
      <c r="Y1541" s="273"/>
      <c r="Z1541" s="273"/>
      <c r="AA1541" s="273"/>
      <c r="AB1541" s="273"/>
      <c r="AC1541" s="241"/>
      <c r="AD1541" s="273"/>
      <c r="AE1541" s="273"/>
      <c r="AF1541" s="273"/>
      <c r="AG1541" s="273"/>
      <c r="AH1541" s="273"/>
      <c r="AI1541" s="273"/>
      <c r="AJ1541" s="241"/>
      <c r="AK1541" s="241"/>
      <c r="AL1541" s="241"/>
      <c r="AM1541" s="241"/>
      <c r="AN1541" s="241"/>
      <c r="AO1541" s="241"/>
      <c r="AP1541" s="241"/>
      <c r="AQ1541" s="241"/>
      <c r="AR1541" s="241"/>
      <c r="AS1541" s="241"/>
      <c r="AT1541" s="241"/>
      <c r="AU1541" s="273"/>
      <c r="AV1541" s="273"/>
      <c r="AW1541" s="273"/>
      <c r="AX1541" s="297"/>
      <c r="AY1541" s="297"/>
      <c r="AZ1541" s="241"/>
      <c r="BA1541" s="241"/>
      <c r="BB1541" s="241"/>
      <c r="BC1541" s="241"/>
      <c r="BD1541" s="241"/>
      <c r="BE1541" s="273"/>
      <c r="BF1541" s="273"/>
      <c r="BG1541" s="241"/>
      <c r="BH1541" s="273"/>
      <c r="BI1541" s="273"/>
      <c r="BJ1541" s="273"/>
      <c r="BK1541" s="273"/>
      <c r="BL1541" s="273"/>
      <c r="BM1541" s="273"/>
      <c r="BN1541" s="273"/>
      <c r="BO1541" s="273"/>
      <c r="BP1541" s="273"/>
      <c r="BQ1541" s="273"/>
      <c r="BR1541" s="241"/>
    </row>
    <row r="1542" spans="2:70" ht="13.5" customHeight="1">
      <c r="B1542" s="254"/>
      <c r="C1542" s="241"/>
      <c r="D1542" s="241"/>
      <c r="E1542" s="241"/>
      <c r="F1542" s="273"/>
      <c r="G1542" s="273"/>
      <c r="H1542" s="273"/>
      <c r="I1542" s="273"/>
      <c r="J1542" s="241"/>
      <c r="K1542" s="273"/>
      <c r="L1542" s="273"/>
      <c r="M1542" s="273"/>
      <c r="N1542" s="273"/>
      <c r="O1542" s="273"/>
      <c r="P1542" s="241"/>
      <c r="Q1542" s="241"/>
      <c r="R1542" s="273"/>
      <c r="S1542" s="273"/>
      <c r="T1542" s="273"/>
      <c r="U1542" s="273"/>
      <c r="V1542" s="273"/>
      <c r="W1542" s="273"/>
      <c r="X1542" s="273"/>
      <c r="Y1542" s="273"/>
      <c r="Z1542" s="273"/>
      <c r="AA1542" s="273"/>
      <c r="AB1542" s="273"/>
      <c r="AC1542" s="241"/>
      <c r="AD1542" s="273"/>
      <c r="AE1542" s="273"/>
      <c r="AF1542" s="273"/>
      <c r="AG1542" s="273"/>
      <c r="AH1542" s="273"/>
      <c r="AI1542" s="273"/>
      <c r="AJ1542" s="241"/>
      <c r="AK1542" s="241"/>
      <c r="AL1542" s="241"/>
      <c r="AM1542" s="241"/>
      <c r="AN1542" s="241"/>
      <c r="AO1542" s="241"/>
      <c r="AP1542" s="241"/>
      <c r="AQ1542" s="241"/>
      <c r="AR1542" s="241"/>
      <c r="AS1542" s="241"/>
      <c r="AT1542" s="241"/>
      <c r="AU1542" s="273"/>
      <c r="AV1542" s="273"/>
      <c r="AW1542" s="273"/>
      <c r="AX1542" s="297"/>
      <c r="AY1542" s="297"/>
      <c r="AZ1542" s="241"/>
      <c r="BA1542" s="241"/>
      <c r="BB1542" s="241"/>
      <c r="BC1542" s="241"/>
      <c r="BD1542" s="241"/>
      <c r="BE1542" s="273"/>
      <c r="BF1542" s="273"/>
      <c r="BG1542" s="241"/>
      <c r="BH1542" s="273"/>
      <c r="BI1542" s="273"/>
      <c r="BJ1542" s="273"/>
      <c r="BK1542" s="273"/>
      <c r="BL1542" s="273"/>
      <c r="BM1542" s="273"/>
      <c r="BN1542" s="273"/>
      <c r="BO1542" s="273"/>
      <c r="BP1542" s="273"/>
      <c r="BQ1542" s="273"/>
      <c r="BR1542" s="241"/>
    </row>
    <row r="1543" spans="2:70" ht="9.75" customHeight="1">
      <c r="B1543" s="254"/>
      <c r="C1543" s="294"/>
      <c r="D1543" s="294"/>
      <c r="E1543" s="241"/>
      <c r="F1543" s="293"/>
      <c r="G1543" s="293"/>
      <c r="H1543" s="293"/>
      <c r="I1543" s="293"/>
      <c r="J1543" s="293"/>
      <c r="K1543" s="293"/>
      <c r="L1543" s="293"/>
      <c r="M1543" s="293"/>
      <c r="N1543" s="293"/>
      <c r="O1543" s="293"/>
      <c r="P1543" s="241"/>
      <c r="Q1543" s="241"/>
      <c r="R1543" s="295"/>
      <c r="S1543" s="295"/>
      <c r="T1543" s="295"/>
      <c r="U1543" s="293"/>
      <c r="V1543" s="293"/>
      <c r="W1543" s="293"/>
      <c r="X1543" s="293"/>
      <c r="Y1543" s="293"/>
      <c r="Z1543" s="293"/>
      <c r="AA1543" s="293"/>
      <c r="AB1543" s="293"/>
      <c r="AC1543" s="241"/>
      <c r="AD1543" s="293"/>
      <c r="AE1543" s="293"/>
      <c r="AF1543" s="293"/>
      <c r="AG1543" s="293"/>
      <c r="AH1543" s="293"/>
      <c r="AI1543" s="293"/>
      <c r="AJ1543" s="241"/>
      <c r="AK1543" s="241"/>
      <c r="AL1543" s="241"/>
      <c r="AM1543" s="294"/>
      <c r="AN1543" s="294"/>
      <c r="AO1543" s="294"/>
      <c r="AP1543" s="295"/>
      <c r="AQ1543" s="295"/>
      <c r="AR1543" s="295"/>
      <c r="AS1543" s="295"/>
      <c r="AT1543" s="241"/>
      <c r="AU1543" s="241"/>
      <c r="AV1543" s="241"/>
      <c r="AW1543" s="241"/>
      <c r="AX1543" s="241"/>
      <c r="AY1543" s="241"/>
      <c r="AZ1543" s="241"/>
      <c r="BA1543" s="294"/>
      <c r="BB1543" s="294"/>
      <c r="BC1543" s="294"/>
      <c r="BD1543" s="293"/>
      <c r="BE1543" s="293"/>
      <c r="BF1543" s="241"/>
      <c r="BG1543" s="241"/>
      <c r="BH1543" s="295"/>
      <c r="BI1543" s="295"/>
      <c r="BJ1543" s="295"/>
      <c r="BK1543" s="295"/>
      <c r="BL1543" s="295"/>
      <c r="BM1543" s="293"/>
      <c r="BN1543" s="293"/>
      <c r="BO1543" s="293"/>
      <c r="BP1543" s="293"/>
      <c r="BQ1543" s="293"/>
      <c r="BR1543" s="241"/>
    </row>
    <row r="1544" spans="2:70" ht="0.75" customHeight="1">
      <c r="B1544" s="254"/>
      <c r="C1544" s="294"/>
      <c r="D1544" s="294"/>
      <c r="E1544" s="241"/>
      <c r="F1544" s="293"/>
      <c r="G1544" s="293"/>
      <c r="H1544" s="293"/>
      <c r="I1544" s="293"/>
      <c r="J1544" s="293"/>
      <c r="K1544" s="293"/>
      <c r="L1544" s="293"/>
      <c r="M1544" s="293"/>
      <c r="N1544" s="293"/>
      <c r="O1544" s="293"/>
      <c r="P1544" s="241"/>
      <c r="Q1544" s="241"/>
      <c r="R1544" s="295"/>
      <c r="S1544" s="295"/>
      <c r="T1544" s="295"/>
      <c r="U1544" s="293"/>
      <c r="V1544" s="293"/>
      <c r="W1544" s="293"/>
      <c r="X1544" s="293"/>
      <c r="Y1544" s="293"/>
      <c r="Z1544" s="293"/>
      <c r="AA1544" s="293"/>
      <c r="AB1544" s="293"/>
      <c r="AC1544" s="241"/>
      <c r="AD1544" s="293"/>
      <c r="AE1544" s="293"/>
      <c r="AF1544" s="293"/>
      <c r="AG1544" s="293"/>
      <c r="AH1544" s="293"/>
      <c r="AI1544" s="293"/>
      <c r="AJ1544" s="241"/>
      <c r="AK1544" s="241"/>
      <c r="AL1544" s="241"/>
      <c r="AM1544" s="294"/>
      <c r="AN1544" s="294"/>
      <c r="AO1544" s="294"/>
      <c r="AP1544" s="295"/>
      <c r="AQ1544" s="295"/>
      <c r="AR1544" s="295"/>
      <c r="AS1544" s="295"/>
      <c r="AT1544" s="241"/>
      <c r="AU1544" s="241"/>
      <c r="AV1544" s="241"/>
      <c r="AW1544" s="241"/>
      <c r="AX1544" s="241"/>
      <c r="AY1544" s="241"/>
      <c r="AZ1544" s="241"/>
      <c r="BA1544" s="294"/>
      <c r="BB1544" s="294"/>
      <c r="BC1544" s="294"/>
      <c r="BD1544" s="293"/>
      <c r="BE1544" s="293"/>
      <c r="BF1544" s="241"/>
      <c r="BG1544" s="241"/>
      <c r="BH1544" s="295"/>
      <c r="BI1544" s="295"/>
      <c r="BJ1544" s="295"/>
      <c r="BK1544" s="295"/>
      <c r="BL1544" s="295"/>
      <c r="BM1544" s="293"/>
      <c r="BN1544" s="293"/>
      <c r="BO1544" s="293"/>
      <c r="BP1544" s="293"/>
      <c r="BQ1544" s="293"/>
      <c r="BR1544" s="241"/>
    </row>
    <row r="1545" spans="2:70" ht="10.5" customHeight="1">
      <c r="B1545" s="254"/>
      <c r="C1545" s="294"/>
      <c r="D1545" s="294"/>
      <c r="E1545" s="241"/>
      <c r="F1545" s="293"/>
      <c r="G1545" s="293"/>
      <c r="H1545" s="293"/>
      <c r="I1545" s="293"/>
      <c r="J1545" s="293"/>
      <c r="K1545" s="293"/>
      <c r="L1545" s="293"/>
      <c r="M1545" s="293"/>
      <c r="N1545" s="293"/>
      <c r="O1545" s="293"/>
      <c r="P1545" s="241"/>
      <c r="Q1545" s="241"/>
      <c r="R1545" s="295"/>
      <c r="S1545" s="295"/>
      <c r="T1545" s="295"/>
      <c r="U1545" s="293"/>
      <c r="V1545" s="293"/>
      <c r="W1545" s="293"/>
      <c r="X1545" s="293"/>
      <c r="Y1545" s="293"/>
      <c r="Z1545" s="293"/>
      <c r="AA1545" s="293"/>
      <c r="AB1545" s="293"/>
      <c r="AC1545" s="241"/>
      <c r="AD1545" s="259"/>
      <c r="AE1545" s="293"/>
      <c r="AF1545" s="293"/>
      <c r="AG1545" s="293"/>
      <c r="AH1545" s="293"/>
      <c r="AI1545" s="259"/>
      <c r="AJ1545" s="241"/>
      <c r="AK1545" s="241"/>
      <c r="AL1545" s="241"/>
      <c r="AM1545" s="294"/>
      <c r="AN1545" s="294"/>
      <c r="AO1545" s="294"/>
      <c r="AP1545" s="295"/>
      <c r="AQ1545" s="295"/>
      <c r="AR1545" s="295"/>
      <c r="AS1545" s="295"/>
      <c r="AT1545" s="241"/>
      <c r="AU1545" s="241"/>
      <c r="AV1545" s="241"/>
      <c r="AW1545" s="241"/>
      <c r="AX1545" s="241"/>
      <c r="AY1545" s="241"/>
      <c r="AZ1545" s="241"/>
      <c r="BA1545" s="294"/>
      <c r="BB1545" s="294"/>
      <c r="BC1545" s="294"/>
      <c r="BD1545" s="293"/>
      <c r="BE1545" s="293"/>
      <c r="BF1545" s="241"/>
      <c r="BG1545" s="241"/>
      <c r="BH1545" s="295"/>
      <c r="BI1545" s="295"/>
      <c r="BJ1545" s="295"/>
      <c r="BK1545" s="295"/>
      <c r="BL1545" s="295"/>
      <c r="BM1545" s="293"/>
      <c r="BN1545" s="293"/>
      <c r="BO1545" s="293"/>
      <c r="BP1545" s="293"/>
      <c r="BQ1545" s="293"/>
      <c r="BR1545" s="241"/>
    </row>
    <row r="1546" spans="2:70" ht="9.75" customHeight="1">
      <c r="B1546" s="254"/>
      <c r="C1546" s="241"/>
      <c r="D1546" s="241"/>
      <c r="E1546" s="241"/>
      <c r="F1546" s="241"/>
      <c r="G1546" s="241"/>
      <c r="H1546" s="241"/>
      <c r="I1546" s="241"/>
      <c r="J1546" s="241"/>
      <c r="K1546" s="241"/>
      <c r="L1546" s="241"/>
      <c r="M1546" s="241"/>
      <c r="N1546" s="241"/>
      <c r="O1546" s="241"/>
      <c r="P1546" s="241"/>
      <c r="Q1546" s="241"/>
      <c r="R1546" s="241"/>
      <c r="S1546" s="241"/>
      <c r="T1546" s="241"/>
      <c r="U1546" s="241"/>
      <c r="V1546" s="241"/>
      <c r="W1546" s="241"/>
      <c r="X1546" s="241"/>
      <c r="Y1546" s="241"/>
      <c r="Z1546" s="241"/>
      <c r="AA1546" s="241"/>
      <c r="AB1546" s="241"/>
      <c r="AC1546" s="241"/>
      <c r="AD1546" s="241"/>
      <c r="AE1546" s="241"/>
      <c r="AF1546" s="241"/>
      <c r="AG1546" s="241"/>
      <c r="AH1546" s="241"/>
      <c r="AI1546" s="241"/>
      <c r="AJ1546" s="241"/>
      <c r="AK1546" s="241"/>
      <c r="AL1546" s="241"/>
      <c r="AM1546" s="241"/>
      <c r="AN1546" s="241"/>
      <c r="AO1546" s="241"/>
      <c r="AP1546" s="241"/>
      <c r="AQ1546" s="241"/>
      <c r="AR1546" s="241"/>
      <c r="AS1546" s="241"/>
      <c r="AT1546" s="241"/>
      <c r="AU1546" s="241"/>
      <c r="AV1546" s="241"/>
      <c r="AW1546" s="241"/>
      <c r="AX1546" s="241"/>
      <c r="AY1546" s="241"/>
      <c r="AZ1546" s="241"/>
      <c r="BA1546" s="241"/>
      <c r="BB1546" s="241"/>
      <c r="BC1546" s="241"/>
      <c r="BD1546" s="241"/>
      <c r="BE1546" s="241"/>
      <c r="BF1546" s="241"/>
      <c r="BG1546" s="241"/>
      <c r="BH1546" s="241"/>
      <c r="BI1546" s="241"/>
      <c r="BJ1546" s="241"/>
      <c r="BK1546" s="241"/>
      <c r="BL1546" s="241"/>
      <c r="BM1546" s="241"/>
      <c r="BN1546" s="241"/>
      <c r="BO1546" s="241"/>
      <c r="BP1546" s="241"/>
      <c r="BQ1546" s="241"/>
      <c r="BR1546" s="241"/>
    </row>
    <row r="1547" spans="2:70" ht="9.75" customHeight="1">
      <c r="B1547" s="254"/>
      <c r="C1547" s="294"/>
      <c r="D1547" s="294"/>
      <c r="E1547" s="241"/>
      <c r="F1547" s="293"/>
      <c r="G1547" s="293"/>
      <c r="H1547" s="293"/>
      <c r="I1547" s="293"/>
      <c r="J1547" s="293"/>
      <c r="K1547" s="293"/>
      <c r="L1547" s="293"/>
      <c r="M1547" s="293"/>
      <c r="N1547" s="293"/>
      <c r="O1547" s="293"/>
      <c r="P1547" s="241"/>
      <c r="Q1547" s="241"/>
      <c r="R1547" s="295"/>
      <c r="S1547" s="295"/>
      <c r="T1547" s="295"/>
      <c r="U1547" s="293"/>
      <c r="V1547" s="293"/>
      <c r="W1547" s="293"/>
      <c r="X1547" s="293"/>
      <c r="Y1547" s="293"/>
      <c r="Z1547" s="293"/>
      <c r="AA1547" s="293"/>
      <c r="AB1547" s="293"/>
      <c r="AC1547" s="241"/>
      <c r="AD1547" s="293"/>
      <c r="AE1547" s="293"/>
      <c r="AF1547" s="293"/>
      <c r="AG1547" s="293"/>
      <c r="AH1547" s="293"/>
      <c r="AI1547" s="293"/>
      <c r="AJ1547" s="241"/>
      <c r="AK1547" s="241"/>
      <c r="AL1547" s="241"/>
      <c r="AM1547" s="294"/>
      <c r="AN1547" s="294"/>
      <c r="AO1547" s="294"/>
      <c r="AP1547" s="294"/>
      <c r="AQ1547" s="295"/>
      <c r="AR1547" s="295"/>
      <c r="AS1547" s="295"/>
      <c r="AT1547" s="295"/>
      <c r="AU1547" s="241"/>
      <c r="AV1547" s="241"/>
      <c r="AW1547" s="241"/>
      <c r="AX1547" s="241"/>
      <c r="AY1547" s="241"/>
      <c r="AZ1547" s="241"/>
      <c r="BA1547" s="294"/>
      <c r="BB1547" s="294"/>
      <c r="BC1547" s="294"/>
      <c r="BD1547" s="293"/>
      <c r="BE1547" s="293"/>
      <c r="BF1547" s="241"/>
      <c r="BG1547" s="241"/>
      <c r="BH1547" s="295"/>
      <c r="BI1547" s="295"/>
      <c r="BJ1547" s="295"/>
      <c r="BK1547" s="295"/>
      <c r="BL1547" s="295"/>
      <c r="BM1547" s="293"/>
      <c r="BN1547" s="293"/>
      <c r="BO1547" s="293"/>
      <c r="BP1547" s="293"/>
      <c r="BQ1547" s="293"/>
      <c r="BR1547" s="241"/>
    </row>
    <row r="1548" spans="2:70" ht="0.75" customHeight="1">
      <c r="B1548" s="254"/>
      <c r="C1548" s="294"/>
      <c r="D1548" s="294"/>
      <c r="E1548" s="241"/>
      <c r="F1548" s="293"/>
      <c r="G1548" s="293"/>
      <c r="H1548" s="293"/>
      <c r="I1548" s="293"/>
      <c r="J1548" s="293"/>
      <c r="K1548" s="293"/>
      <c r="L1548" s="293"/>
      <c r="M1548" s="293"/>
      <c r="N1548" s="293"/>
      <c r="O1548" s="293"/>
      <c r="P1548" s="241"/>
      <c r="Q1548" s="241"/>
      <c r="R1548" s="295"/>
      <c r="S1548" s="295"/>
      <c r="T1548" s="295"/>
      <c r="U1548" s="293"/>
      <c r="V1548" s="293"/>
      <c r="W1548" s="293"/>
      <c r="X1548" s="293"/>
      <c r="Y1548" s="293"/>
      <c r="Z1548" s="293"/>
      <c r="AA1548" s="293"/>
      <c r="AB1548" s="293"/>
      <c r="AC1548" s="241"/>
      <c r="AD1548" s="293"/>
      <c r="AE1548" s="293"/>
      <c r="AF1548" s="293"/>
      <c r="AG1548" s="293"/>
      <c r="AH1548" s="293"/>
      <c r="AI1548" s="293"/>
      <c r="AJ1548" s="241"/>
      <c r="AK1548" s="241"/>
      <c r="AL1548" s="241"/>
      <c r="AM1548" s="294"/>
      <c r="AN1548" s="294"/>
      <c r="AO1548" s="294"/>
      <c r="AP1548" s="294"/>
      <c r="AQ1548" s="295"/>
      <c r="AR1548" s="295"/>
      <c r="AS1548" s="295"/>
      <c r="AT1548" s="295"/>
      <c r="AU1548" s="241"/>
      <c r="AV1548" s="241"/>
      <c r="AW1548" s="241"/>
      <c r="AX1548" s="241"/>
      <c r="AY1548" s="241"/>
      <c r="AZ1548" s="241"/>
      <c r="BA1548" s="294"/>
      <c r="BB1548" s="294"/>
      <c r="BC1548" s="294"/>
      <c r="BD1548" s="293"/>
      <c r="BE1548" s="293"/>
      <c r="BF1548" s="241"/>
      <c r="BG1548" s="241"/>
      <c r="BH1548" s="295"/>
      <c r="BI1548" s="295"/>
      <c r="BJ1548" s="295"/>
      <c r="BK1548" s="295"/>
      <c r="BL1548" s="295"/>
      <c r="BM1548" s="293"/>
      <c r="BN1548" s="293"/>
      <c r="BO1548" s="293"/>
      <c r="BP1548" s="293"/>
      <c r="BQ1548" s="293"/>
      <c r="BR1548" s="241"/>
    </row>
    <row r="1549" spans="2:70" ht="12.75" hidden="1" customHeight="1">
      <c r="B1549" s="254"/>
      <c r="C1549" s="241"/>
      <c r="D1549" s="241"/>
      <c r="E1549" s="241"/>
      <c r="F1549" s="293"/>
      <c r="G1549" s="293"/>
      <c r="H1549" s="293"/>
      <c r="I1549" s="293"/>
      <c r="J1549" s="293"/>
      <c r="K1549" s="293"/>
      <c r="L1549" s="293"/>
      <c r="M1549" s="293"/>
      <c r="N1549" s="293"/>
      <c r="O1549" s="293"/>
      <c r="P1549" s="241"/>
      <c r="Q1549" s="241"/>
      <c r="R1549" s="241"/>
      <c r="S1549" s="241"/>
      <c r="T1549" s="241"/>
      <c r="U1549" s="241"/>
      <c r="V1549" s="241"/>
      <c r="W1549" s="241"/>
      <c r="X1549" s="241"/>
      <c r="Y1549" s="241"/>
      <c r="Z1549" s="241"/>
      <c r="AA1549" s="241"/>
      <c r="AB1549" s="241"/>
      <c r="AC1549" s="241"/>
      <c r="AD1549" s="241"/>
      <c r="AE1549" s="241"/>
      <c r="AF1549" s="241"/>
      <c r="AG1549" s="241"/>
      <c r="AH1549" s="241"/>
      <c r="AI1549" s="241"/>
      <c r="AJ1549" s="241"/>
      <c r="AK1549" s="241"/>
      <c r="AL1549" s="241"/>
      <c r="AM1549" s="294"/>
      <c r="AN1549" s="294"/>
      <c r="AO1549" s="294"/>
      <c r="AP1549" s="295"/>
      <c r="AQ1549" s="295"/>
      <c r="AR1549" s="295"/>
      <c r="AS1549" s="295"/>
      <c r="AT1549" s="241"/>
      <c r="AU1549" s="241"/>
      <c r="AV1549" s="241"/>
      <c r="AW1549" s="241"/>
      <c r="AX1549" s="241"/>
      <c r="AY1549" s="241"/>
      <c r="AZ1549" s="241"/>
      <c r="BA1549" s="294"/>
      <c r="BB1549" s="294"/>
      <c r="BC1549" s="294"/>
      <c r="BD1549" s="293"/>
      <c r="BE1549" s="293"/>
      <c r="BF1549" s="241"/>
      <c r="BG1549" s="241"/>
      <c r="BH1549" s="295"/>
      <c r="BI1549" s="295"/>
      <c r="BJ1549" s="295"/>
      <c r="BK1549" s="295"/>
      <c r="BL1549" s="295"/>
      <c r="BM1549" s="293"/>
      <c r="BN1549" s="293"/>
      <c r="BO1549" s="293"/>
      <c r="BP1549" s="293"/>
      <c r="BQ1549" s="293"/>
      <c r="BR1549" s="241"/>
    </row>
    <row r="1550" spans="2:70" ht="10.5" customHeight="1">
      <c r="B1550" s="254"/>
      <c r="C1550" s="241"/>
      <c r="D1550" s="241"/>
      <c r="E1550" s="241"/>
      <c r="F1550" s="241"/>
      <c r="G1550" s="241"/>
      <c r="H1550" s="241"/>
      <c r="I1550" s="241"/>
      <c r="J1550" s="241"/>
      <c r="K1550" s="241"/>
      <c r="L1550" s="241"/>
      <c r="M1550" s="241"/>
      <c r="N1550" s="241"/>
      <c r="O1550" s="241"/>
      <c r="P1550" s="241"/>
      <c r="Q1550" s="241"/>
      <c r="R1550" s="241"/>
      <c r="S1550" s="241"/>
      <c r="T1550" s="241"/>
      <c r="U1550" s="241"/>
      <c r="V1550" s="241"/>
      <c r="W1550" s="241"/>
      <c r="X1550" s="241"/>
      <c r="Y1550" s="241"/>
      <c r="Z1550" s="241"/>
      <c r="AA1550" s="241"/>
      <c r="AB1550" s="241"/>
      <c r="AC1550" s="241"/>
      <c r="AD1550" s="241"/>
      <c r="AE1550" s="241"/>
      <c r="AF1550" s="241"/>
      <c r="AG1550" s="241"/>
      <c r="AH1550" s="241"/>
      <c r="AI1550" s="241"/>
      <c r="AJ1550" s="241"/>
      <c r="AK1550" s="241"/>
      <c r="AL1550" s="241"/>
      <c r="AM1550" s="294"/>
      <c r="AN1550" s="294"/>
      <c r="AO1550" s="294"/>
      <c r="AP1550" s="295"/>
      <c r="AQ1550" s="295"/>
      <c r="AR1550" s="295"/>
      <c r="AS1550" s="295"/>
      <c r="AT1550" s="241"/>
      <c r="AU1550" s="241"/>
      <c r="AV1550" s="241"/>
      <c r="AW1550" s="241"/>
      <c r="AX1550" s="241"/>
      <c r="AY1550" s="241"/>
      <c r="AZ1550" s="241"/>
      <c r="BA1550" s="294"/>
      <c r="BB1550" s="294"/>
      <c r="BC1550" s="294"/>
      <c r="BD1550" s="293"/>
      <c r="BE1550" s="293"/>
      <c r="BF1550" s="241"/>
      <c r="BG1550" s="241"/>
      <c r="BH1550" s="295"/>
      <c r="BI1550" s="295"/>
      <c r="BJ1550" s="295"/>
      <c r="BK1550" s="295"/>
      <c r="BL1550" s="295"/>
      <c r="BM1550" s="293"/>
      <c r="BN1550" s="293"/>
      <c r="BO1550" s="293"/>
      <c r="BP1550" s="293"/>
      <c r="BQ1550" s="293"/>
      <c r="BR1550" s="241"/>
    </row>
    <row r="1551" spans="2:70" ht="7.5" customHeight="1">
      <c r="B1551" s="254"/>
      <c r="C1551" s="241"/>
      <c r="D1551" s="241"/>
      <c r="E1551" s="241"/>
      <c r="F1551" s="241"/>
      <c r="G1551" s="241"/>
      <c r="H1551" s="241"/>
      <c r="I1551" s="241"/>
      <c r="J1551" s="241"/>
      <c r="K1551" s="241"/>
      <c r="L1551" s="241"/>
      <c r="M1551" s="241"/>
      <c r="N1551" s="241"/>
      <c r="O1551" s="241"/>
      <c r="P1551" s="241"/>
      <c r="Q1551" s="241"/>
      <c r="R1551" s="241"/>
      <c r="S1551" s="241"/>
      <c r="T1551" s="241"/>
      <c r="U1551" s="241"/>
      <c r="V1551" s="241"/>
      <c r="W1551" s="241"/>
      <c r="X1551" s="241"/>
      <c r="Y1551" s="241"/>
      <c r="Z1551" s="241"/>
      <c r="AA1551" s="241"/>
      <c r="AB1551" s="241"/>
      <c r="AC1551" s="241"/>
      <c r="AD1551" s="241"/>
      <c r="AE1551" s="241"/>
      <c r="AF1551" s="241"/>
      <c r="AG1551" s="241"/>
      <c r="AH1551" s="241"/>
      <c r="AI1551" s="241"/>
      <c r="AJ1551" s="241"/>
      <c r="AK1551" s="241"/>
      <c r="AL1551" s="241"/>
      <c r="AM1551" s="241"/>
      <c r="AN1551" s="241"/>
      <c r="AO1551" s="241"/>
      <c r="AP1551" s="241"/>
      <c r="AQ1551" s="241"/>
      <c r="AR1551" s="241"/>
      <c r="AS1551" s="241"/>
      <c r="AT1551" s="241"/>
      <c r="AU1551" s="241"/>
      <c r="AV1551" s="241"/>
      <c r="AW1551" s="241"/>
      <c r="AX1551" s="241"/>
      <c r="AY1551" s="241"/>
      <c r="AZ1551" s="241"/>
      <c r="BA1551" s="241"/>
      <c r="BB1551" s="241"/>
      <c r="BC1551" s="241"/>
      <c r="BD1551" s="241"/>
      <c r="BE1551" s="241"/>
      <c r="BF1551" s="241"/>
      <c r="BG1551" s="241"/>
      <c r="BH1551" s="241"/>
      <c r="BI1551" s="241"/>
      <c r="BJ1551" s="241"/>
      <c r="BK1551" s="241"/>
      <c r="BL1551" s="241"/>
      <c r="BM1551" s="241"/>
      <c r="BN1551" s="241"/>
      <c r="BO1551" s="241"/>
      <c r="BP1551" s="241"/>
      <c r="BQ1551" s="241"/>
      <c r="BR1551" s="241"/>
    </row>
    <row r="1552" spans="2:70" ht="0.75" customHeight="1">
      <c r="B1552" s="254"/>
      <c r="C1552" s="292"/>
      <c r="D1552" s="292"/>
      <c r="E1552" s="241"/>
      <c r="F1552" s="293"/>
      <c r="G1552" s="293"/>
      <c r="H1552" s="293"/>
      <c r="I1552" s="293"/>
      <c r="J1552" s="293"/>
      <c r="K1552" s="293"/>
      <c r="L1552" s="293"/>
      <c r="M1552" s="293"/>
      <c r="N1552" s="241"/>
      <c r="O1552" s="241"/>
      <c r="P1552" s="241"/>
      <c r="Q1552" s="241"/>
      <c r="R1552" s="241"/>
      <c r="S1552" s="241"/>
      <c r="T1552" s="241"/>
      <c r="U1552" s="241"/>
      <c r="V1552" s="241"/>
      <c r="W1552" s="241"/>
      <c r="X1552" s="241"/>
      <c r="Y1552" s="241"/>
      <c r="Z1552" s="241"/>
      <c r="AA1552" s="241"/>
      <c r="AB1552" s="241"/>
      <c r="AC1552" s="241"/>
      <c r="AD1552" s="241"/>
      <c r="AE1552" s="241"/>
      <c r="AF1552" s="241"/>
      <c r="AG1552" s="241"/>
      <c r="AH1552" s="241"/>
      <c r="AI1552" s="241"/>
      <c r="AJ1552" s="241"/>
      <c r="AK1552" s="241"/>
      <c r="AL1552" s="241"/>
      <c r="AM1552" s="294"/>
      <c r="AN1552" s="294"/>
      <c r="AO1552" s="294"/>
      <c r="AP1552" s="295"/>
      <c r="AQ1552" s="295"/>
      <c r="AR1552" s="295"/>
      <c r="AS1552" s="295"/>
      <c r="AT1552" s="295"/>
      <c r="AU1552" s="295"/>
      <c r="AV1552" s="295"/>
      <c r="AW1552" s="241"/>
      <c r="AX1552" s="295"/>
      <c r="AY1552" s="295"/>
      <c r="AZ1552" s="241"/>
      <c r="BA1552" s="294"/>
      <c r="BB1552" s="294"/>
      <c r="BC1552" s="294"/>
      <c r="BD1552" s="293"/>
      <c r="BE1552" s="293"/>
      <c r="BF1552" s="241"/>
      <c r="BG1552" s="241"/>
      <c r="BH1552" s="295"/>
      <c r="BI1552" s="295"/>
      <c r="BJ1552" s="295"/>
      <c r="BK1552" s="295"/>
      <c r="BL1552" s="295"/>
      <c r="BM1552" s="293"/>
      <c r="BN1552" s="293"/>
      <c r="BO1552" s="293"/>
      <c r="BP1552" s="293"/>
      <c r="BQ1552" s="293"/>
      <c r="BR1552" s="241"/>
    </row>
    <row r="1553" spans="2:70" ht="8.25" customHeight="1">
      <c r="B1553" s="254"/>
      <c r="C1553" s="292"/>
      <c r="D1553" s="292"/>
      <c r="E1553" s="241"/>
      <c r="F1553" s="293"/>
      <c r="G1553" s="293"/>
      <c r="H1553" s="293"/>
      <c r="I1553" s="293"/>
      <c r="J1553" s="293"/>
      <c r="K1553" s="293"/>
      <c r="L1553" s="293"/>
      <c r="M1553" s="293"/>
      <c r="N1553" s="241"/>
      <c r="O1553" s="241"/>
      <c r="P1553" s="241"/>
      <c r="Q1553" s="241"/>
      <c r="R1553" s="241"/>
      <c r="S1553" s="241"/>
      <c r="T1553" s="241"/>
      <c r="U1553" s="241"/>
      <c r="V1553" s="241"/>
      <c r="W1553" s="241"/>
      <c r="X1553" s="241"/>
      <c r="Y1553" s="241"/>
      <c r="Z1553" s="241"/>
      <c r="AA1553" s="241"/>
      <c r="AB1553" s="241"/>
      <c r="AC1553" s="241"/>
      <c r="AD1553" s="241"/>
      <c r="AE1553" s="241"/>
      <c r="AF1553" s="241"/>
      <c r="AG1553" s="241"/>
      <c r="AH1553" s="241"/>
      <c r="AI1553" s="241"/>
      <c r="AJ1553" s="241"/>
      <c r="AK1553" s="241"/>
      <c r="AL1553" s="241"/>
      <c r="AM1553" s="294"/>
      <c r="AN1553" s="294"/>
      <c r="AO1553" s="294"/>
      <c r="AP1553" s="295"/>
      <c r="AQ1553" s="295"/>
      <c r="AR1553" s="295"/>
      <c r="AS1553" s="295"/>
      <c r="AT1553" s="295"/>
      <c r="AU1553" s="295"/>
      <c r="AV1553" s="295"/>
      <c r="AW1553" s="241"/>
      <c r="AX1553" s="295"/>
      <c r="AY1553" s="295"/>
      <c r="AZ1553" s="241"/>
      <c r="BA1553" s="294"/>
      <c r="BB1553" s="294"/>
      <c r="BC1553" s="294"/>
      <c r="BD1553" s="293"/>
      <c r="BE1553" s="293"/>
      <c r="BF1553" s="241"/>
      <c r="BG1553" s="241"/>
      <c r="BH1553" s="295"/>
      <c r="BI1553" s="295"/>
      <c r="BJ1553" s="295"/>
      <c r="BK1553" s="295"/>
      <c r="BL1553" s="295"/>
      <c r="BM1553" s="293"/>
      <c r="BN1553" s="293"/>
      <c r="BO1553" s="293"/>
      <c r="BP1553" s="293"/>
      <c r="BQ1553" s="293"/>
      <c r="BR1553" s="241"/>
    </row>
    <row r="1554" spans="2:70" ht="0.75" customHeight="1">
      <c r="B1554" s="254"/>
      <c r="C1554" s="292"/>
      <c r="D1554" s="292"/>
      <c r="E1554" s="241"/>
      <c r="F1554" s="293"/>
      <c r="G1554" s="293"/>
      <c r="H1554" s="293"/>
      <c r="I1554" s="293"/>
      <c r="J1554" s="293"/>
      <c r="K1554" s="293"/>
      <c r="L1554" s="293"/>
      <c r="M1554" s="293"/>
      <c r="N1554" s="241"/>
      <c r="O1554" s="241"/>
      <c r="P1554" s="241"/>
      <c r="Q1554" s="241"/>
      <c r="R1554" s="241"/>
      <c r="S1554" s="241"/>
      <c r="T1554" s="241"/>
      <c r="U1554" s="241"/>
      <c r="V1554" s="241"/>
      <c r="W1554" s="241"/>
      <c r="X1554" s="241"/>
      <c r="Y1554" s="241"/>
      <c r="Z1554" s="241"/>
      <c r="AA1554" s="241"/>
      <c r="AB1554" s="241"/>
      <c r="AC1554" s="241"/>
      <c r="AD1554" s="241"/>
      <c r="AE1554" s="241"/>
      <c r="AF1554" s="241"/>
      <c r="AG1554" s="241"/>
      <c r="AH1554" s="241"/>
      <c r="AI1554" s="241"/>
      <c r="AJ1554" s="241"/>
      <c r="AK1554" s="241"/>
      <c r="AL1554" s="241"/>
      <c r="AM1554" s="294"/>
      <c r="AN1554" s="294"/>
      <c r="AO1554" s="294"/>
      <c r="AP1554" s="295"/>
      <c r="AQ1554" s="295"/>
      <c r="AR1554" s="295"/>
      <c r="AS1554" s="295"/>
      <c r="AT1554" s="295"/>
      <c r="AU1554" s="295"/>
      <c r="AV1554" s="295"/>
      <c r="AW1554" s="241"/>
      <c r="AX1554" s="295"/>
      <c r="AY1554" s="295"/>
      <c r="AZ1554" s="241"/>
      <c r="BA1554" s="294"/>
      <c r="BB1554" s="294"/>
      <c r="BC1554" s="294"/>
      <c r="BD1554" s="293"/>
      <c r="BE1554" s="293"/>
      <c r="BF1554" s="241"/>
      <c r="BG1554" s="241"/>
      <c r="BH1554" s="295"/>
      <c r="BI1554" s="295"/>
      <c r="BJ1554" s="295"/>
      <c r="BK1554" s="295"/>
      <c r="BL1554" s="295"/>
      <c r="BM1554" s="293"/>
      <c r="BN1554" s="293"/>
      <c r="BO1554" s="293"/>
      <c r="BP1554" s="293"/>
      <c r="BQ1554" s="293"/>
      <c r="BR1554" s="241"/>
    </row>
    <row r="1555" spans="2:70" ht="10.5" customHeight="1">
      <c r="B1555" s="254"/>
      <c r="C1555" s="241"/>
      <c r="D1555" s="241"/>
      <c r="E1555" s="241"/>
      <c r="F1555" s="241"/>
      <c r="G1555" s="241"/>
      <c r="H1555" s="241"/>
      <c r="I1555" s="241"/>
      <c r="J1555" s="241"/>
      <c r="K1555" s="241"/>
      <c r="L1555" s="241"/>
      <c r="M1555" s="241"/>
      <c r="N1555" s="241"/>
      <c r="O1555" s="241"/>
      <c r="P1555" s="241"/>
      <c r="Q1555" s="241"/>
      <c r="R1555" s="241"/>
      <c r="S1555" s="241"/>
      <c r="T1555" s="241"/>
      <c r="U1555" s="241"/>
      <c r="V1555" s="241"/>
      <c r="W1555" s="241"/>
      <c r="X1555" s="241"/>
      <c r="Y1555" s="241"/>
      <c r="Z1555" s="241"/>
      <c r="AA1555" s="241"/>
      <c r="AB1555" s="241"/>
      <c r="AC1555" s="241"/>
      <c r="AD1555" s="241"/>
      <c r="AE1555" s="241"/>
      <c r="AF1555" s="241"/>
      <c r="AG1555" s="241"/>
      <c r="AH1555" s="241"/>
      <c r="AI1555" s="241"/>
      <c r="AJ1555" s="241"/>
      <c r="AK1555" s="241"/>
      <c r="AL1555" s="241"/>
      <c r="AM1555" s="294"/>
      <c r="AN1555" s="294"/>
      <c r="AO1555" s="294"/>
      <c r="AP1555" s="295"/>
      <c r="AQ1555" s="295"/>
      <c r="AR1555" s="295"/>
      <c r="AS1555" s="295"/>
      <c r="AT1555" s="295"/>
      <c r="AU1555" s="295"/>
      <c r="AV1555" s="295"/>
      <c r="AW1555" s="241"/>
      <c r="AX1555" s="295"/>
      <c r="AY1555" s="295"/>
      <c r="AZ1555" s="241"/>
      <c r="BA1555" s="294"/>
      <c r="BB1555" s="294"/>
      <c r="BC1555" s="294"/>
      <c r="BD1555" s="293"/>
      <c r="BE1555" s="293"/>
      <c r="BF1555" s="241"/>
      <c r="BG1555" s="241"/>
      <c r="BH1555" s="295"/>
      <c r="BI1555" s="295"/>
      <c r="BJ1555" s="295"/>
      <c r="BK1555" s="295"/>
      <c r="BL1555" s="295"/>
      <c r="BM1555" s="293"/>
      <c r="BN1555" s="293"/>
      <c r="BO1555" s="293"/>
      <c r="BP1555" s="293"/>
      <c r="BQ1555" s="293"/>
      <c r="BR1555" s="241"/>
    </row>
    <row r="1556" spans="2:70" ht="9.75" customHeight="1">
      <c r="B1556" s="254"/>
      <c r="C1556" s="241"/>
      <c r="D1556" s="241"/>
      <c r="E1556" s="241"/>
      <c r="F1556" s="241"/>
      <c r="G1556" s="241"/>
      <c r="H1556" s="241"/>
      <c r="I1556" s="241"/>
      <c r="J1556" s="241"/>
      <c r="K1556" s="241"/>
      <c r="L1556" s="241"/>
      <c r="M1556" s="241"/>
      <c r="N1556" s="241"/>
      <c r="O1556" s="241"/>
      <c r="P1556" s="241"/>
      <c r="Q1556" s="241"/>
      <c r="R1556" s="241"/>
      <c r="S1556" s="241"/>
      <c r="T1556" s="241"/>
      <c r="U1556" s="241"/>
      <c r="V1556" s="241"/>
      <c r="W1556" s="241"/>
      <c r="X1556" s="241"/>
      <c r="Y1556" s="241"/>
      <c r="Z1556" s="241"/>
      <c r="AA1556" s="241"/>
      <c r="AB1556" s="241"/>
      <c r="AC1556" s="241"/>
      <c r="AD1556" s="241"/>
      <c r="AE1556" s="241"/>
      <c r="AF1556" s="241"/>
      <c r="AG1556" s="241"/>
      <c r="AH1556" s="241"/>
      <c r="AI1556" s="241"/>
      <c r="AJ1556" s="241"/>
      <c r="AK1556" s="241"/>
      <c r="AL1556" s="241"/>
      <c r="AM1556" s="241"/>
      <c r="AN1556" s="241"/>
      <c r="AO1556" s="241"/>
      <c r="AP1556" s="241"/>
      <c r="AQ1556" s="241"/>
      <c r="AR1556" s="241"/>
      <c r="AS1556" s="241"/>
      <c r="AT1556" s="241"/>
      <c r="AU1556" s="241"/>
      <c r="AV1556" s="241"/>
      <c r="AW1556" s="241"/>
      <c r="AX1556" s="241"/>
      <c r="AY1556" s="241"/>
      <c r="AZ1556" s="241"/>
      <c r="BA1556" s="241"/>
      <c r="BB1556" s="241"/>
      <c r="BC1556" s="241"/>
      <c r="BD1556" s="241"/>
      <c r="BE1556" s="241"/>
      <c r="BF1556" s="241"/>
      <c r="BG1556" s="241"/>
      <c r="BH1556" s="241"/>
      <c r="BI1556" s="241"/>
      <c r="BJ1556" s="241"/>
      <c r="BK1556" s="241"/>
      <c r="BL1556" s="241"/>
      <c r="BM1556" s="241"/>
      <c r="BN1556" s="241"/>
      <c r="BO1556" s="241"/>
      <c r="BP1556" s="241"/>
      <c r="BQ1556" s="241"/>
      <c r="BR1556" s="241"/>
    </row>
    <row r="1557" spans="2:70" ht="12" customHeight="1">
      <c r="B1557" s="254"/>
      <c r="C1557" s="241"/>
      <c r="D1557" s="241"/>
      <c r="E1557" s="241"/>
      <c r="F1557" s="241"/>
      <c r="G1557" s="241"/>
      <c r="H1557" s="241"/>
      <c r="I1557" s="241"/>
      <c r="J1557" s="241"/>
      <c r="K1557" s="241"/>
      <c r="L1557" s="241"/>
      <c r="M1557" s="241"/>
      <c r="N1557" s="241"/>
      <c r="O1557" s="241"/>
      <c r="P1557" s="241"/>
      <c r="Q1557" s="241"/>
      <c r="R1557" s="241"/>
      <c r="S1557" s="241"/>
      <c r="T1557" s="241"/>
      <c r="U1557" s="241"/>
      <c r="V1557" s="241"/>
      <c r="W1557" s="241"/>
      <c r="X1557" s="241"/>
      <c r="Y1557" s="241"/>
      <c r="Z1557" s="241"/>
      <c r="AA1557" s="241"/>
      <c r="AB1557" s="241"/>
      <c r="AC1557" s="241"/>
      <c r="AD1557" s="241"/>
      <c r="AE1557" s="241"/>
      <c r="AF1557" s="241"/>
      <c r="AG1557" s="241"/>
      <c r="AH1557" s="241"/>
      <c r="AI1557" s="241"/>
      <c r="AJ1557" s="241"/>
      <c r="AK1557" s="241"/>
      <c r="AL1557" s="241"/>
      <c r="AM1557" s="294"/>
      <c r="AN1557" s="294"/>
      <c r="AO1557" s="294"/>
      <c r="AP1557" s="294"/>
      <c r="AQ1557" s="295"/>
      <c r="AR1557" s="295"/>
      <c r="AS1557" s="295"/>
      <c r="AT1557" s="295"/>
      <c r="AU1557" s="295"/>
      <c r="AV1557" s="295"/>
      <c r="AW1557" s="295"/>
      <c r="AX1557" s="295"/>
      <c r="AY1557" s="295"/>
      <c r="AZ1557" s="295"/>
      <c r="BA1557" s="292"/>
      <c r="BB1557" s="292"/>
      <c r="BC1557" s="292"/>
      <c r="BD1557" s="293"/>
      <c r="BE1557" s="293"/>
      <c r="BF1557" s="241"/>
      <c r="BG1557" s="241"/>
      <c r="BH1557" s="241"/>
      <c r="BI1557" s="241"/>
      <c r="BJ1557" s="241"/>
      <c r="BK1557" s="241"/>
      <c r="BL1557" s="241"/>
      <c r="BM1557" s="241"/>
      <c r="BN1557" s="241"/>
      <c r="BO1557" s="241"/>
      <c r="BP1557" s="241"/>
      <c r="BQ1557" s="241"/>
      <c r="BR1557" s="241"/>
    </row>
    <row r="1558" spans="2:70" ht="13.5" customHeight="1">
      <c r="B1558" s="254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 s="305"/>
      <c r="Q1558" s="305"/>
      <c r="R1558" s="305"/>
      <c r="S1558" s="305"/>
      <c r="T1558" s="305"/>
      <c r="U1558" s="305"/>
      <c r="V1558" s="305"/>
      <c r="W1558" s="305"/>
      <c r="X1558" s="305"/>
      <c r="Y1558" s="305"/>
      <c r="Z1558" s="305"/>
      <c r="AA1558" s="305"/>
      <c r="AB1558" s="305"/>
      <c r="AC1558" s="305"/>
      <c r="AD1558" s="305"/>
      <c r="AE1558" s="305"/>
      <c r="AF1558" s="241"/>
      <c r="AG1558" s="241"/>
      <c r="AH1558" s="241"/>
      <c r="AI1558" s="241"/>
      <c r="AJ1558" s="241"/>
      <c r="AK1558" s="241"/>
      <c r="AL1558" s="241"/>
      <c r="AM1558" s="241"/>
      <c r="AN1558" s="241"/>
      <c r="AO1558" s="241"/>
      <c r="AP1558" s="241"/>
      <c r="AQ1558" s="241"/>
      <c r="AR1558" s="241"/>
      <c r="AS1558" s="241"/>
      <c r="AT1558" s="241"/>
      <c r="AU1558" s="241"/>
      <c r="AV1558" s="241"/>
      <c r="AW1558" s="241"/>
      <c r="AX1558" s="241"/>
      <c r="AY1558" s="241"/>
      <c r="AZ1558" s="241"/>
      <c r="BA1558" s="241"/>
      <c r="BB1558" s="241"/>
      <c r="BC1558" s="241"/>
      <c r="BD1558" s="241"/>
      <c r="BE1558" s="241"/>
      <c r="BF1558" s="241"/>
      <c r="BG1558" s="241"/>
      <c r="BH1558" s="241"/>
      <c r="BI1558" s="241"/>
      <c r="BJ1558" s="241"/>
      <c r="BK1558" s="241"/>
      <c r="BL1558" s="241"/>
      <c r="BM1558" s="241"/>
      <c r="BN1558" s="241"/>
      <c r="BO1558" s="241"/>
      <c r="BP1558" s="241"/>
      <c r="BQ1558" s="241"/>
      <c r="BR1558" s="241"/>
    </row>
    <row r="1559" spans="2:70" ht="7.5" customHeight="1">
      <c r="B1559" s="254"/>
      <c r="C1559" s="241"/>
      <c r="D1559" s="241"/>
      <c r="E1559" s="241"/>
      <c r="F1559" s="241"/>
      <c r="G1559" s="241"/>
      <c r="H1559" s="241"/>
      <c r="I1559" s="241"/>
      <c r="J1559" s="241"/>
      <c r="K1559" s="241"/>
      <c r="L1559" s="241"/>
      <c r="M1559" s="241"/>
      <c r="N1559" s="241"/>
      <c r="O1559" s="241"/>
      <c r="P1559" s="241"/>
      <c r="Q1559" s="241"/>
      <c r="R1559" s="241"/>
      <c r="S1559" s="241"/>
      <c r="T1559" s="241"/>
      <c r="U1559" s="241"/>
      <c r="V1559" s="241"/>
      <c r="W1559" s="241"/>
      <c r="X1559" s="241"/>
      <c r="Y1559" s="241"/>
      <c r="Z1559" s="241"/>
      <c r="AA1559" s="241"/>
      <c r="AB1559" s="241"/>
      <c r="AC1559" s="241"/>
      <c r="AD1559" s="241"/>
      <c r="AE1559" s="241"/>
      <c r="AF1559" s="241"/>
      <c r="AG1559" s="241"/>
      <c r="AH1559" s="241"/>
      <c r="AI1559" s="241"/>
      <c r="AJ1559" s="241"/>
      <c r="AK1559" s="241"/>
      <c r="AL1559" s="241"/>
      <c r="AM1559" s="241"/>
      <c r="AN1559" s="241"/>
      <c r="AO1559" s="241"/>
      <c r="AP1559" s="241"/>
      <c r="AQ1559" s="241"/>
      <c r="AR1559" s="241"/>
      <c r="AS1559" s="241"/>
      <c r="AT1559" s="241"/>
      <c r="AU1559" s="241"/>
      <c r="AV1559" s="241"/>
      <c r="AW1559" s="241"/>
      <c r="AX1559" s="241"/>
      <c r="AY1559" s="241"/>
      <c r="AZ1559" s="241"/>
      <c r="BA1559" s="241"/>
      <c r="BB1559" s="241"/>
      <c r="BC1559" s="241"/>
      <c r="BD1559" s="241"/>
      <c r="BE1559" s="241"/>
      <c r="BF1559" s="241"/>
      <c r="BG1559" s="241"/>
      <c r="BH1559" s="241"/>
      <c r="BI1559" s="241"/>
      <c r="BJ1559" s="241"/>
      <c r="BK1559" s="241"/>
      <c r="BL1559" s="241"/>
      <c r="BM1559" s="241"/>
      <c r="BN1559" s="241"/>
      <c r="BO1559" s="241"/>
      <c r="BP1559" s="241"/>
      <c r="BQ1559" s="241"/>
      <c r="BR1559" s="241"/>
    </row>
    <row r="1560" spans="2:70" ht="16.5" customHeight="1">
      <c r="B1560" s="296"/>
      <c r="C1560" s="296"/>
      <c r="D1560" s="296"/>
      <c r="E1560" s="296"/>
      <c r="F1560" s="296"/>
      <c r="G1560" s="296"/>
      <c r="H1560" s="296"/>
      <c r="I1560" s="296"/>
      <c r="J1560" s="296"/>
      <c r="K1560" s="296"/>
      <c r="L1560" s="296"/>
      <c r="M1560" s="296"/>
      <c r="N1560" s="296"/>
      <c r="O1560" s="296"/>
      <c r="P1560" s="296"/>
      <c r="Q1560" s="296"/>
      <c r="R1560" s="296"/>
      <c r="S1560" s="296"/>
      <c r="T1560" s="296"/>
      <c r="U1560" s="296"/>
      <c r="V1560" s="241"/>
      <c r="W1560" s="241"/>
      <c r="X1560" s="296"/>
      <c r="Y1560" s="296"/>
      <c r="Z1560" s="296"/>
      <c r="AA1560" s="296"/>
      <c r="AB1560" s="296"/>
      <c r="AC1560" s="296"/>
      <c r="AD1560" s="296"/>
      <c r="AE1560" s="296"/>
      <c r="AF1560" s="296"/>
      <c r="AG1560" s="296"/>
      <c r="AH1560" s="241"/>
      <c r="AI1560" s="241"/>
      <c r="AJ1560" s="241"/>
      <c r="AK1560" s="241"/>
      <c r="AL1560" s="241"/>
      <c r="AM1560" s="296"/>
      <c r="AN1560" s="296"/>
      <c r="AO1560" s="296"/>
      <c r="AP1560" s="296"/>
      <c r="AQ1560" s="296"/>
      <c r="AR1560" s="296"/>
      <c r="AS1560" s="296"/>
      <c r="AT1560" s="296"/>
      <c r="AU1560" s="296"/>
      <c r="AV1560" s="296"/>
      <c r="AW1560" s="296"/>
      <c r="AX1560" s="296"/>
      <c r="AY1560" s="296"/>
      <c r="AZ1560" s="296"/>
      <c r="BA1560" s="296"/>
      <c r="BB1560" s="296"/>
      <c r="BC1560" s="241"/>
      <c r="BD1560" s="241"/>
      <c r="BE1560" s="296"/>
      <c r="BF1560" s="296"/>
      <c r="BG1560" s="296"/>
      <c r="BH1560" s="296"/>
      <c r="BI1560" s="296"/>
      <c r="BJ1560" s="296"/>
      <c r="BK1560" s="296"/>
      <c r="BL1560" s="296"/>
      <c r="BM1560" s="296"/>
      <c r="BN1560" s="296"/>
      <c r="BO1560" s="296"/>
      <c r="BP1560" s="296"/>
      <c r="BQ1560" s="241"/>
      <c r="BR1560" s="241"/>
    </row>
    <row r="1561" spans="2:70" ht="9.75" customHeight="1">
      <c r="B1561" s="254"/>
      <c r="C1561" s="241"/>
      <c r="D1561" s="241"/>
      <c r="E1561" s="301"/>
      <c r="F1561" s="301"/>
      <c r="G1561" s="301"/>
      <c r="H1561" s="301"/>
      <c r="I1561" s="301"/>
      <c r="J1561" s="301"/>
      <c r="K1561" s="301"/>
      <c r="L1561" s="301"/>
      <c r="M1561" s="241"/>
      <c r="N1561" s="241"/>
      <c r="O1561" s="301"/>
      <c r="P1561" s="301"/>
      <c r="Q1561" s="301"/>
      <c r="R1561" s="241"/>
      <c r="S1561" s="303"/>
      <c r="T1561" s="303"/>
      <c r="U1561" s="303"/>
      <c r="V1561" s="303"/>
      <c r="W1561" s="241"/>
      <c r="X1561" s="241"/>
      <c r="Y1561" s="241"/>
      <c r="Z1561" s="241"/>
      <c r="AA1561" s="241"/>
      <c r="AB1561" s="301"/>
      <c r="AC1561" s="301"/>
      <c r="AD1561" s="303"/>
      <c r="AE1561" s="303"/>
      <c r="AF1561" s="241"/>
      <c r="AG1561" s="241"/>
      <c r="AH1561" s="241"/>
      <c r="AI1561" s="241"/>
      <c r="AJ1561" s="241"/>
      <c r="AK1561" s="241"/>
      <c r="AL1561" s="241"/>
      <c r="AM1561" s="241"/>
      <c r="AN1561" s="241"/>
      <c r="AO1561" s="241"/>
      <c r="AP1561" s="241"/>
      <c r="AQ1561" s="241"/>
      <c r="AR1561" s="301"/>
      <c r="AS1561" s="301"/>
      <c r="AT1561" s="301"/>
      <c r="AU1561" s="241"/>
      <c r="AV1561" s="303"/>
      <c r="AW1561" s="303"/>
      <c r="AX1561" s="303"/>
      <c r="AY1561" s="303"/>
      <c r="AZ1561" s="303"/>
      <c r="BA1561" s="303"/>
      <c r="BB1561" s="303"/>
      <c r="BC1561" s="241"/>
      <c r="BD1561" s="241"/>
      <c r="BE1561" s="241"/>
      <c r="BF1561" s="241"/>
      <c r="BG1561" s="241"/>
      <c r="BH1561" s="297"/>
      <c r="BI1561" s="297"/>
      <c r="BJ1561" s="297"/>
      <c r="BK1561" s="297"/>
      <c r="BL1561" s="297"/>
      <c r="BM1561" s="241"/>
      <c r="BN1561" s="297"/>
      <c r="BO1561" s="297"/>
      <c r="BP1561" s="297"/>
      <c r="BQ1561" s="241"/>
      <c r="BR1561" s="241"/>
    </row>
    <row r="1562" spans="2:70" ht="0.75" customHeight="1">
      <c r="B1562" s="254"/>
      <c r="C1562" s="241"/>
      <c r="D1562" s="241"/>
      <c r="E1562" s="241"/>
      <c r="F1562" s="241"/>
      <c r="G1562" s="241"/>
      <c r="H1562" s="241"/>
      <c r="I1562" s="241"/>
      <c r="J1562" s="241"/>
      <c r="K1562" s="241"/>
      <c r="L1562" s="241"/>
      <c r="M1562" s="241"/>
      <c r="N1562" s="241"/>
      <c r="O1562" s="241"/>
      <c r="P1562" s="241"/>
      <c r="Q1562" s="241"/>
      <c r="R1562" s="241"/>
      <c r="S1562" s="241"/>
      <c r="T1562" s="241"/>
      <c r="U1562" s="241"/>
      <c r="V1562" s="241"/>
      <c r="W1562" s="241"/>
      <c r="X1562" s="241"/>
      <c r="Y1562" s="241"/>
      <c r="Z1562" s="241"/>
      <c r="AA1562" s="241"/>
      <c r="AB1562" s="241"/>
      <c r="AC1562" s="241"/>
      <c r="AD1562" s="241"/>
      <c r="AE1562" s="241"/>
      <c r="AF1562" s="241"/>
      <c r="AG1562" s="241"/>
      <c r="AH1562" s="241"/>
      <c r="AI1562" s="241"/>
      <c r="AJ1562" s="241"/>
      <c r="AK1562" s="241"/>
      <c r="AL1562" s="241"/>
      <c r="AM1562" s="241"/>
      <c r="AN1562" s="241"/>
      <c r="AO1562" s="241"/>
      <c r="AP1562" s="241"/>
      <c r="AQ1562" s="241"/>
      <c r="AR1562" s="241"/>
      <c r="AS1562" s="241"/>
      <c r="AT1562" s="241"/>
      <c r="AU1562" s="241"/>
      <c r="AV1562" s="241"/>
      <c r="AW1562" s="241"/>
      <c r="AX1562" s="241"/>
      <c r="AY1562" s="241"/>
      <c r="AZ1562" s="241"/>
      <c r="BA1562" s="241"/>
      <c r="BB1562" s="241"/>
      <c r="BC1562" s="241"/>
      <c r="BD1562" s="241"/>
      <c r="BE1562" s="241"/>
      <c r="BF1562" s="241"/>
      <c r="BG1562" s="241"/>
      <c r="BH1562" s="297"/>
      <c r="BI1562" s="297"/>
      <c r="BJ1562" s="297"/>
      <c r="BK1562" s="297"/>
      <c r="BL1562" s="297"/>
      <c r="BM1562" s="241"/>
      <c r="BN1562" s="297"/>
      <c r="BO1562" s="297"/>
      <c r="BP1562" s="297"/>
      <c r="BQ1562" s="241"/>
      <c r="BR1562" s="241"/>
    </row>
    <row r="1563" spans="2:70" ht="10.5" customHeight="1">
      <c r="B1563" s="254"/>
      <c r="C1563" s="241"/>
      <c r="D1563" s="241"/>
      <c r="E1563" s="241"/>
      <c r="F1563" s="301"/>
      <c r="G1563" s="301"/>
      <c r="H1563" s="301"/>
      <c r="I1563" s="301"/>
      <c r="J1563" s="301"/>
      <c r="K1563" s="301"/>
      <c r="L1563" s="241"/>
      <c r="M1563" s="241"/>
      <c r="N1563" s="301"/>
      <c r="O1563" s="301"/>
      <c r="P1563" s="301"/>
      <c r="Q1563" s="301"/>
      <c r="R1563" s="301"/>
      <c r="S1563" s="303"/>
      <c r="T1563" s="303"/>
      <c r="U1563" s="303"/>
      <c r="V1563" s="303"/>
      <c r="W1563" s="241"/>
      <c r="X1563" s="241"/>
      <c r="Y1563" s="241"/>
      <c r="Z1563" s="241"/>
      <c r="AA1563" s="241"/>
      <c r="AB1563" s="301"/>
      <c r="AC1563" s="301"/>
      <c r="AD1563" s="301"/>
      <c r="AE1563" s="303"/>
      <c r="AF1563" s="303"/>
      <c r="AG1563" s="303"/>
      <c r="AH1563" s="303"/>
      <c r="AI1563" s="303"/>
      <c r="AJ1563" s="241"/>
      <c r="AK1563" s="241"/>
      <c r="AL1563" s="241"/>
      <c r="AM1563" s="241"/>
      <c r="AN1563" s="241"/>
      <c r="AO1563" s="241"/>
      <c r="AP1563" s="241"/>
      <c r="AQ1563" s="241"/>
      <c r="AR1563" s="301"/>
      <c r="AS1563" s="301"/>
      <c r="AT1563" s="301"/>
      <c r="AU1563" s="241"/>
      <c r="AV1563" s="304"/>
      <c r="AW1563" s="304"/>
      <c r="AX1563" s="304"/>
      <c r="AY1563" s="304"/>
      <c r="AZ1563" s="304"/>
      <c r="BA1563" s="241"/>
      <c r="BB1563" s="241"/>
      <c r="BC1563" s="241"/>
      <c r="BD1563" s="241"/>
      <c r="BE1563" s="255"/>
      <c r="BF1563" s="241"/>
      <c r="BG1563" s="241"/>
      <c r="BH1563" s="241"/>
      <c r="BI1563" s="241"/>
      <c r="BJ1563" s="293"/>
      <c r="BK1563" s="293"/>
      <c r="BL1563" s="293"/>
      <c r="BM1563" s="241"/>
      <c r="BN1563" s="241"/>
      <c r="BO1563" s="293"/>
      <c r="BP1563" s="293"/>
      <c r="BQ1563" s="241"/>
      <c r="BR1563" s="241"/>
    </row>
    <row r="1564" spans="2:70" ht="8.25" customHeight="1">
      <c r="B1564" s="254"/>
      <c r="C1564" s="241"/>
      <c r="D1564" s="241"/>
      <c r="E1564" s="241"/>
      <c r="F1564" s="241"/>
      <c r="G1564" s="241"/>
      <c r="H1564" s="241"/>
      <c r="I1564" s="241"/>
      <c r="J1564" s="241"/>
      <c r="K1564" s="241"/>
      <c r="L1564" s="241"/>
      <c r="M1564" s="241"/>
      <c r="N1564" s="241"/>
      <c r="O1564" s="241"/>
      <c r="P1564" s="241"/>
      <c r="Q1564" s="241"/>
      <c r="R1564" s="241"/>
      <c r="S1564" s="241"/>
      <c r="T1564" s="241"/>
      <c r="U1564" s="241"/>
      <c r="V1564" s="241"/>
      <c r="W1564" s="241"/>
      <c r="X1564" s="241"/>
      <c r="Y1564" s="241"/>
      <c r="Z1564" s="241"/>
      <c r="AA1564" s="241"/>
      <c r="AB1564" s="241"/>
      <c r="AC1564" s="241"/>
      <c r="AD1564" s="241"/>
      <c r="AE1564" s="241"/>
      <c r="AF1564" s="241"/>
      <c r="AG1564" s="241"/>
      <c r="AH1564" s="241"/>
      <c r="AI1564" s="241"/>
      <c r="AJ1564" s="241"/>
      <c r="AK1564" s="241"/>
      <c r="AL1564" s="241"/>
      <c r="AM1564" s="241"/>
      <c r="AN1564" s="241"/>
      <c r="AO1564" s="241"/>
      <c r="AP1564" s="241"/>
      <c r="AQ1564" s="241"/>
      <c r="AR1564" s="241"/>
      <c r="AS1564" s="241"/>
      <c r="AT1564" s="241"/>
      <c r="AU1564" s="241"/>
      <c r="AV1564" s="241"/>
      <c r="AW1564" s="241"/>
      <c r="AX1564" s="241"/>
      <c r="AY1564" s="241"/>
      <c r="AZ1564" s="241"/>
      <c r="BA1564" s="241"/>
      <c r="BB1564" s="241"/>
      <c r="BC1564" s="241"/>
      <c r="BD1564" s="241"/>
      <c r="BE1564" s="241"/>
      <c r="BF1564" s="241"/>
      <c r="BG1564" s="241"/>
      <c r="BH1564" s="241"/>
      <c r="BI1564" s="241"/>
      <c r="BJ1564" s="241"/>
      <c r="BK1564" s="241"/>
      <c r="BL1564" s="241"/>
      <c r="BM1564" s="241"/>
      <c r="BN1564" s="241"/>
      <c r="BO1564" s="241"/>
      <c r="BP1564" s="241"/>
      <c r="BQ1564" s="241"/>
      <c r="BR1564" s="241"/>
    </row>
    <row r="1565" spans="2:70" ht="12.75" hidden="1" customHeight="1">
      <c r="B1565" s="254"/>
      <c r="C1565" s="241"/>
      <c r="D1565" s="241"/>
      <c r="E1565" s="241"/>
      <c r="F1565" s="241"/>
      <c r="G1565" s="241"/>
      <c r="H1565" s="241"/>
      <c r="I1565" s="241"/>
      <c r="J1565" s="241"/>
      <c r="K1565" s="241"/>
      <c r="L1565" s="241"/>
      <c r="M1565" s="241"/>
      <c r="N1565" s="241"/>
      <c r="O1565" s="241"/>
      <c r="P1565" s="241"/>
      <c r="Q1565" s="241"/>
      <c r="R1565" s="241"/>
      <c r="S1565" s="241"/>
      <c r="T1565" s="241"/>
      <c r="U1565" s="241"/>
      <c r="V1565" s="241"/>
      <c r="W1565" s="241"/>
      <c r="X1565" s="241"/>
      <c r="Y1565" s="241"/>
      <c r="Z1565" s="241"/>
      <c r="AA1565" s="241"/>
      <c r="AB1565" s="241"/>
      <c r="AC1565" s="241"/>
      <c r="AD1565" s="241"/>
      <c r="AE1565" s="241"/>
      <c r="AF1565" s="241"/>
      <c r="AG1565" s="241"/>
      <c r="AH1565" s="241"/>
      <c r="AI1565" s="241"/>
      <c r="AJ1565" s="241"/>
      <c r="AK1565" s="241"/>
      <c r="AL1565" s="241"/>
      <c r="AM1565" s="241"/>
      <c r="AN1565" s="241"/>
      <c r="AO1565" s="241"/>
      <c r="AP1565" s="241"/>
      <c r="AQ1565" s="241"/>
      <c r="AR1565" s="241"/>
      <c r="AS1565" s="241"/>
      <c r="AT1565" s="241"/>
      <c r="AU1565" s="241"/>
      <c r="AV1565" s="241"/>
      <c r="AW1565" s="241"/>
      <c r="AX1565" s="241"/>
      <c r="AY1565" s="241"/>
      <c r="AZ1565" s="241"/>
      <c r="BA1565" s="241"/>
      <c r="BB1565" s="241"/>
      <c r="BC1565" s="241"/>
      <c r="BD1565" s="241"/>
      <c r="BE1565" s="294"/>
      <c r="BF1565" s="294"/>
      <c r="BG1565" s="241"/>
      <c r="BH1565" s="241"/>
      <c r="BI1565" s="241"/>
      <c r="BJ1565" s="293"/>
      <c r="BK1565" s="293"/>
      <c r="BL1565" s="293"/>
      <c r="BM1565" s="241"/>
      <c r="BN1565" s="241"/>
      <c r="BO1565" s="293"/>
      <c r="BP1565" s="293"/>
      <c r="BQ1565" s="241"/>
      <c r="BR1565" s="241"/>
    </row>
    <row r="1566" spans="2:70" ht="9.75" customHeight="1">
      <c r="B1566" s="254"/>
      <c r="C1566" s="241"/>
      <c r="D1566" s="241"/>
      <c r="E1566" s="241"/>
      <c r="F1566" s="241"/>
      <c r="G1566" s="241"/>
      <c r="H1566" s="241"/>
      <c r="I1566" s="241"/>
      <c r="J1566" s="241"/>
      <c r="K1566" s="241"/>
      <c r="L1566" s="241"/>
      <c r="M1566" s="241"/>
      <c r="N1566" s="241"/>
      <c r="O1566" s="241"/>
      <c r="P1566" s="241"/>
      <c r="Q1566" s="241"/>
      <c r="R1566" s="241"/>
      <c r="S1566" s="241"/>
      <c r="T1566" s="241"/>
      <c r="U1566" s="241"/>
      <c r="V1566" s="241"/>
      <c r="W1566" s="241"/>
      <c r="X1566" s="241"/>
      <c r="Y1566" s="241"/>
      <c r="Z1566" s="241"/>
      <c r="AA1566" s="241"/>
      <c r="AB1566" s="241"/>
      <c r="AC1566" s="241"/>
      <c r="AD1566" s="241"/>
      <c r="AE1566" s="241"/>
      <c r="AF1566" s="241"/>
      <c r="AG1566" s="241"/>
      <c r="AH1566" s="241"/>
      <c r="AI1566" s="241"/>
      <c r="AJ1566" s="241"/>
      <c r="AK1566" s="241"/>
      <c r="AL1566" s="241"/>
      <c r="AM1566" s="241"/>
      <c r="AN1566" s="241"/>
      <c r="AO1566" s="241"/>
      <c r="AP1566" s="241"/>
      <c r="AQ1566" s="241"/>
      <c r="AR1566" s="241"/>
      <c r="AS1566" s="241"/>
      <c r="AT1566" s="241"/>
      <c r="AU1566" s="241"/>
      <c r="AV1566" s="241"/>
      <c r="AW1566" s="241"/>
      <c r="AX1566" s="241"/>
      <c r="AY1566" s="241"/>
      <c r="AZ1566" s="241"/>
      <c r="BA1566" s="241"/>
      <c r="BB1566" s="241"/>
      <c r="BC1566" s="241"/>
      <c r="BD1566" s="241"/>
      <c r="BE1566" s="294"/>
      <c r="BF1566" s="294"/>
      <c r="BG1566" s="241"/>
      <c r="BH1566" s="241"/>
      <c r="BI1566" s="241"/>
      <c r="BJ1566" s="293"/>
      <c r="BK1566" s="293"/>
      <c r="BL1566" s="293"/>
      <c r="BM1566" s="241"/>
      <c r="BN1566" s="241"/>
      <c r="BO1566" s="293"/>
      <c r="BP1566" s="293"/>
      <c r="BQ1566" s="241"/>
      <c r="BR1566" s="241"/>
    </row>
    <row r="1567" spans="2:70" ht="12.75" hidden="1" customHeight="1">
      <c r="B1567" s="254"/>
      <c r="C1567" s="241"/>
      <c r="D1567" s="241"/>
      <c r="E1567" s="241"/>
      <c r="F1567" s="241"/>
      <c r="G1567" s="241"/>
      <c r="H1567" s="241"/>
      <c r="I1567" s="241"/>
      <c r="J1567" s="241"/>
      <c r="K1567" s="241"/>
      <c r="L1567" s="241"/>
      <c r="M1567" s="241"/>
      <c r="N1567" s="241"/>
      <c r="O1567" s="241"/>
      <c r="P1567" s="241"/>
      <c r="Q1567" s="241"/>
      <c r="R1567" s="241"/>
      <c r="S1567" s="241"/>
      <c r="T1567" s="241"/>
      <c r="U1567" s="241"/>
      <c r="V1567" s="241"/>
      <c r="W1567" s="241"/>
      <c r="X1567" s="241"/>
      <c r="Y1567" s="241"/>
      <c r="Z1567" s="241"/>
      <c r="AA1567" s="241"/>
      <c r="AB1567" s="241"/>
      <c r="AC1567" s="241"/>
      <c r="AD1567" s="241"/>
      <c r="AE1567" s="241"/>
      <c r="AF1567" s="241"/>
      <c r="AG1567" s="241"/>
      <c r="AH1567" s="241"/>
      <c r="AI1567" s="241"/>
      <c r="AJ1567" s="241"/>
      <c r="AK1567" s="241"/>
      <c r="AL1567" s="241"/>
      <c r="AM1567" s="241"/>
      <c r="AN1567" s="241"/>
      <c r="AO1567" s="241"/>
      <c r="AP1567" s="241"/>
      <c r="AQ1567" s="241"/>
      <c r="AR1567" s="241"/>
      <c r="AS1567" s="241"/>
      <c r="AT1567" s="241"/>
      <c r="AU1567" s="241"/>
      <c r="AV1567" s="241"/>
      <c r="AW1567" s="241"/>
      <c r="AX1567" s="241"/>
      <c r="AY1567" s="241"/>
      <c r="AZ1567" s="241"/>
      <c r="BA1567" s="241"/>
      <c r="BB1567" s="241"/>
      <c r="BC1567" s="241"/>
      <c r="BD1567" s="241"/>
      <c r="BE1567" s="294"/>
      <c r="BF1567" s="294"/>
      <c r="BG1567" s="241"/>
      <c r="BH1567" s="241"/>
      <c r="BI1567" s="241"/>
      <c r="BJ1567" s="241"/>
      <c r="BK1567" s="241"/>
      <c r="BL1567" s="241"/>
      <c r="BM1567" s="241"/>
      <c r="BN1567" s="241"/>
      <c r="BO1567" s="241"/>
      <c r="BP1567" s="241"/>
      <c r="BQ1567" s="241"/>
      <c r="BR1567" s="241"/>
    </row>
    <row r="1568" spans="2:70" ht="10.5" customHeight="1">
      <c r="B1568" s="254"/>
      <c r="C1568" s="241"/>
      <c r="D1568" s="241"/>
      <c r="E1568" s="241"/>
      <c r="F1568" s="241"/>
      <c r="G1568" s="241"/>
      <c r="H1568" s="241"/>
      <c r="I1568" s="297"/>
      <c r="J1568" s="297"/>
      <c r="K1568" s="297"/>
      <c r="L1568" s="297"/>
      <c r="M1568" s="241"/>
      <c r="N1568" s="297"/>
      <c r="O1568" s="297"/>
      <c r="P1568" s="297"/>
      <c r="Q1568" s="297"/>
      <c r="R1568" s="297"/>
      <c r="S1568" s="297"/>
      <c r="T1568" s="241"/>
      <c r="U1568" s="297"/>
      <c r="V1568" s="297"/>
      <c r="W1568" s="297"/>
      <c r="X1568" s="241"/>
      <c r="Y1568" s="241"/>
      <c r="Z1568" s="297"/>
      <c r="AA1568" s="297"/>
      <c r="AB1568" s="297"/>
      <c r="AC1568" s="297"/>
      <c r="AD1568" s="297"/>
      <c r="AE1568" s="297"/>
      <c r="AF1568" s="241"/>
      <c r="AG1568" s="241"/>
      <c r="AH1568" s="241"/>
      <c r="AI1568" s="241"/>
      <c r="AJ1568" s="241"/>
      <c r="AK1568" s="241"/>
      <c r="AL1568" s="241"/>
      <c r="AM1568" s="241"/>
      <c r="AN1568" s="241"/>
      <c r="AO1568" s="297"/>
      <c r="AP1568" s="297"/>
      <c r="AQ1568" s="297"/>
      <c r="AR1568" s="297"/>
      <c r="AS1568" s="297"/>
      <c r="AT1568" s="297"/>
      <c r="AU1568" s="241"/>
      <c r="AV1568" s="297"/>
      <c r="AW1568" s="297"/>
      <c r="AX1568" s="297"/>
      <c r="AY1568" s="297"/>
      <c r="AZ1568" s="297"/>
      <c r="BA1568" s="297"/>
      <c r="BB1568" s="297"/>
      <c r="BC1568" s="241"/>
      <c r="BD1568" s="241"/>
      <c r="BE1568" s="255"/>
      <c r="BF1568" s="241"/>
      <c r="BG1568" s="241"/>
      <c r="BH1568" s="241"/>
      <c r="BI1568" s="241"/>
      <c r="BJ1568" s="293"/>
      <c r="BK1568" s="293"/>
      <c r="BL1568" s="293"/>
      <c r="BM1568" s="241"/>
      <c r="BN1568" s="241"/>
      <c r="BO1568" s="293"/>
      <c r="BP1568" s="293"/>
      <c r="BQ1568" s="241"/>
      <c r="BR1568" s="241"/>
    </row>
    <row r="1569" spans="2:70" ht="9.75" customHeight="1">
      <c r="B1569" s="254"/>
      <c r="C1569" s="241"/>
      <c r="D1569" s="241"/>
      <c r="E1569" s="241"/>
      <c r="F1569" s="241"/>
      <c r="G1569" s="241"/>
      <c r="H1569" s="241"/>
      <c r="I1569" s="241"/>
      <c r="J1569" s="241"/>
      <c r="K1569" s="241"/>
      <c r="L1569" s="241"/>
      <c r="M1569" s="241"/>
      <c r="N1569" s="241"/>
      <c r="O1569" s="241"/>
      <c r="P1569" s="241"/>
      <c r="Q1569" s="241"/>
      <c r="R1569" s="241"/>
      <c r="S1569" s="241"/>
      <c r="T1569" s="241"/>
      <c r="U1569" s="241"/>
      <c r="V1569" s="241"/>
      <c r="W1569" s="241"/>
      <c r="X1569" s="241"/>
      <c r="Y1569" s="241"/>
      <c r="Z1569" s="241"/>
      <c r="AA1569" s="241"/>
      <c r="AB1569" s="241"/>
      <c r="AC1569" s="241"/>
      <c r="AD1569" s="241"/>
      <c r="AE1569" s="241"/>
      <c r="AF1569" s="241"/>
      <c r="AG1569" s="241"/>
      <c r="AH1569" s="241"/>
      <c r="AI1569" s="241"/>
      <c r="AJ1569" s="241"/>
      <c r="AK1569" s="241"/>
      <c r="AL1569" s="241"/>
      <c r="AM1569" s="241"/>
      <c r="AN1569" s="241"/>
      <c r="AO1569" s="241"/>
      <c r="AP1569" s="241"/>
      <c r="AQ1569" s="241"/>
      <c r="AR1569" s="241"/>
      <c r="AS1569" s="241"/>
      <c r="AT1569" s="241"/>
      <c r="AU1569" s="241"/>
      <c r="AV1569" s="241"/>
      <c r="AW1569" s="241"/>
      <c r="AX1569" s="241"/>
      <c r="AY1569" s="241"/>
      <c r="AZ1569" s="241"/>
      <c r="BA1569" s="241"/>
      <c r="BB1569" s="241"/>
      <c r="BC1569" s="241"/>
      <c r="BD1569" s="241"/>
      <c r="BE1569" s="241"/>
      <c r="BF1569" s="241"/>
      <c r="BG1569" s="241"/>
      <c r="BH1569" s="241"/>
      <c r="BI1569" s="241"/>
      <c r="BJ1569" s="241"/>
      <c r="BK1569" s="241"/>
      <c r="BL1569" s="241"/>
      <c r="BM1569" s="241"/>
      <c r="BN1569" s="241"/>
      <c r="BO1569" s="241"/>
      <c r="BP1569" s="241"/>
      <c r="BQ1569" s="241"/>
      <c r="BR1569" s="241"/>
    </row>
    <row r="1570" spans="2:70" ht="10.5" customHeight="1">
      <c r="B1570" s="254"/>
      <c r="C1570" s="241"/>
      <c r="D1570" s="241"/>
      <c r="E1570" s="241"/>
      <c r="F1570" s="241"/>
      <c r="G1570" s="241"/>
      <c r="H1570" s="297"/>
      <c r="I1570" s="297"/>
      <c r="J1570" s="297"/>
      <c r="K1570" s="297"/>
      <c r="L1570" s="297"/>
      <c r="M1570" s="241"/>
      <c r="N1570" s="297"/>
      <c r="O1570" s="297"/>
      <c r="P1570" s="297"/>
      <c r="Q1570" s="297"/>
      <c r="R1570" s="297"/>
      <c r="S1570" s="297"/>
      <c r="T1570" s="241"/>
      <c r="U1570" s="297"/>
      <c r="V1570" s="297"/>
      <c r="W1570" s="297"/>
      <c r="X1570" s="241"/>
      <c r="Y1570" s="241"/>
      <c r="Z1570" s="297"/>
      <c r="AA1570" s="297"/>
      <c r="AB1570" s="297"/>
      <c r="AC1570" s="297"/>
      <c r="AD1570" s="297"/>
      <c r="AE1570" s="297"/>
      <c r="AF1570" s="241"/>
      <c r="AG1570" s="241"/>
      <c r="AH1570" s="241"/>
      <c r="AI1570" s="241"/>
      <c r="AJ1570" s="241"/>
      <c r="AK1570" s="241"/>
      <c r="AL1570" s="241"/>
      <c r="AM1570" s="241"/>
      <c r="AN1570" s="241"/>
      <c r="AO1570" s="297"/>
      <c r="AP1570" s="297"/>
      <c r="AQ1570" s="297"/>
      <c r="AR1570" s="297"/>
      <c r="AS1570" s="297"/>
      <c r="AT1570" s="297"/>
      <c r="AU1570" s="241"/>
      <c r="AV1570" s="297"/>
      <c r="AW1570" s="297"/>
      <c r="AX1570" s="297"/>
      <c r="AY1570" s="297"/>
      <c r="AZ1570" s="297"/>
      <c r="BA1570" s="297"/>
      <c r="BB1570" s="297"/>
      <c r="BC1570" s="241"/>
      <c r="BD1570" s="241"/>
      <c r="BE1570" s="294"/>
      <c r="BF1570" s="241"/>
      <c r="BG1570" s="241"/>
      <c r="BH1570" s="241"/>
      <c r="BI1570" s="241"/>
      <c r="BJ1570" s="293"/>
      <c r="BK1570" s="293"/>
      <c r="BL1570" s="293"/>
      <c r="BM1570" s="241"/>
      <c r="BN1570" s="241"/>
      <c r="BO1570" s="293"/>
      <c r="BP1570" s="293"/>
      <c r="BQ1570" s="241"/>
      <c r="BR1570" s="241"/>
    </row>
    <row r="1571" spans="2:70" ht="0.75" customHeight="1">
      <c r="B1571" s="254"/>
      <c r="C1571" s="241"/>
      <c r="D1571" s="241"/>
      <c r="E1571" s="241"/>
      <c r="F1571" s="241"/>
      <c r="G1571" s="241"/>
      <c r="H1571" s="297"/>
      <c r="I1571" s="297"/>
      <c r="J1571" s="297"/>
      <c r="K1571" s="297"/>
      <c r="L1571" s="297"/>
      <c r="M1571" s="241"/>
      <c r="N1571" s="297"/>
      <c r="O1571" s="297"/>
      <c r="P1571" s="297"/>
      <c r="Q1571" s="297"/>
      <c r="R1571" s="297"/>
      <c r="S1571" s="297"/>
      <c r="T1571" s="241"/>
      <c r="U1571" s="297"/>
      <c r="V1571" s="297"/>
      <c r="W1571" s="297"/>
      <c r="X1571" s="241"/>
      <c r="Y1571" s="241"/>
      <c r="Z1571" s="297"/>
      <c r="AA1571" s="297"/>
      <c r="AB1571" s="297"/>
      <c r="AC1571" s="297"/>
      <c r="AD1571" s="297"/>
      <c r="AE1571" s="297"/>
      <c r="AF1571" s="241"/>
      <c r="AG1571" s="241"/>
      <c r="AH1571" s="241"/>
      <c r="AI1571" s="241"/>
      <c r="AJ1571" s="241"/>
      <c r="AK1571" s="241"/>
      <c r="AL1571" s="241"/>
      <c r="AM1571" s="241"/>
      <c r="AN1571" s="241"/>
      <c r="AO1571" s="297"/>
      <c r="AP1571" s="297"/>
      <c r="AQ1571" s="297"/>
      <c r="AR1571" s="297"/>
      <c r="AS1571" s="297"/>
      <c r="AT1571" s="297"/>
      <c r="AU1571" s="241"/>
      <c r="AV1571" s="297"/>
      <c r="AW1571" s="297"/>
      <c r="AX1571" s="297"/>
      <c r="AY1571" s="297"/>
      <c r="AZ1571" s="297"/>
      <c r="BA1571" s="297"/>
      <c r="BB1571" s="297"/>
      <c r="BC1571" s="241"/>
      <c r="BD1571" s="241"/>
      <c r="BE1571" s="294"/>
      <c r="BF1571" s="241"/>
      <c r="BG1571" s="241"/>
      <c r="BH1571" s="241"/>
      <c r="BI1571" s="241"/>
      <c r="BJ1571" s="293"/>
      <c r="BK1571" s="293"/>
      <c r="BL1571" s="293"/>
      <c r="BM1571" s="241"/>
      <c r="BN1571" s="241"/>
      <c r="BO1571" s="293"/>
      <c r="BP1571" s="293"/>
      <c r="BQ1571" s="241"/>
      <c r="BR1571" s="241"/>
    </row>
    <row r="1572" spans="2:70" ht="10.5" customHeight="1">
      <c r="B1572" s="254"/>
      <c r="C1572" s="241"/>
      <c r="D1572" s="241"/>
      <c r="E1572" s="241"/>
      <c r="F1572" s="241"/>
      <c r="G1572" s="241"/>
      <c r="H1572" s="273"/>
      <c r="I1572" s="273"/>
      <c r="J1572" s="273"/>
      <c r="K1572" s="273"/>
      <c r="L1572" s="273"/>
      <c r="M1572" s="241"/>
      <c r="N1572" s="273"/>
      <c r="O1572" s="273"/>
      <c r="P1572" s="273"/>
      <c r="Q1572" s="241"/>
      <c r="R1572" s="273"/>
      <c r="S1572" s="273"/>
      <c r="T1572" s="241"/>
      <c r="U1572" s="297"/>
      <c r="V1572" s="297"/>
      <c r="W1572" s="297"/>
      <c r="X1572" s="241"/>
      <c r="Y1572" s="241"/>
      <c r="Z1572" s="273"/>
      <c r="AA1572" s="273"/>
      <c r="AB1572" s="273"/>
      <c r="AC1572" s="273"/>
      <c r="AD1572" s="297"/>
      <c r="AE1572" s="297"/>
      <c r="AF1572" s="241"/>
      <c r="AG1572" s="241"/>
      <c r="AH1572" s="241"/>
      <c r="AI1572" s="241"/>
      <c r="AJ1572" s="241"/>
      <c r="AK1572" s="241"/>
      <c r="AL1572" s="241"/>
      <c r="AM1572" s="241"/>
      <c r="AN1572" s="241"/>
      <c r="AO1572" s="273"/>
      <c r="AP1572" s="273"/>
      <c r="AQ1572" s="273"/>
      <c r="AR1572" s="273"/>
      <c r="AS1572" s="273"/>
      <c r="AT1572" s="273"/>
      <c r="AU1572" s="241"/>
      <c r="AV1572" s="273"/>
      <c r="AW1572" s="273"/>
      <c r="AX1572" s="273"/>
      <c r="AY1572" s="273"/>
      <c r="AZ1572" s="273"/>
      <c r="BA1572" s="241"/>
      <c r="BB1572" s="258"/>
      <c r="BC1572" s="241"/>
      <c r="BD1572" s="241"/>
      <c r="BE1572" s="255"/>
      <c r="BF1572" s="241"/>
      <c r="BG1572" s="241"/>
      <c r="BH1572" s="241"/>
      <c r="BI1572" s="241"/>
      <c r="BJ1572" s="241"/>
      <c r="BK1572" s="293"/>
      <c r="BL1572" s="293"/>
      <c r="BM1572" s="241"/>
      <c r="BN1572" s="241"/>
      <c r="BO1572" s="241"/>
      <c r="BP1572" s="259"/>
      <c r="BQ1572" s="241"/>
      <c r="BR1572" s="241"/>
    </row>
    <row r="1573" spans="2:70" ht="8.25" customHeight="1">
      <c r="B1573" s="254"/>
      <c r="C1573" s="241"/>
      <c r="D1573" s="241"/>
      <c r="E1573" s="241"/>
      <c r="F1573" s="241"/>
      <c r="G1573" s="241"/>
      <c r="H1573" s="241"/>
      <c r="I1573" s="241"/>
      <c r="J1573" s="241"/>
      <c r="K1573" s="241"/>
      <c r="L1573" s="241"/>
      <c r="M1573" s="241"/>
      <c r="N1573" s="241"/>
      <c r="O1573" s="241"/>
      <c r="P1573" s="241"/>
      <c r="Q1573" s="241"/>
      <c r="R1573" s="241"/>
      <c r="S1573" s="241"/>
      <c r="T1573" s="241"/>
      <c r="U1573" s="241"/>
      <c r="V1573" s="241"/>
      <c r="W1573" s="241"/>
      <c r="X1573" s="241"/>
      <c r="Y1573" s="241"/>
      <c r="Z1573" s="241"/>
      <c r="AA1573" s="241"/>
      <c r="AB1573" s="241"/>
      <c r="AC1573" s="241"/>
      <c r="AD1573" s="241"/>
      <c r="AE1573" s="241"/>
      <c r="AF1573" s="241"/>
      <c r="AG1573" s="241"/>
      <c r="AH1573" s="241"/>
      <c r="AI1573" s="241"/>
      <c r="AJ1573" s="241"/>
      <c r="AK1573" s="241"/>
      <c r="AL1573" s="241"/>
      <c r="AM1573" s="241"/>
      <c r="AN1573" s="241"/>
      <c r="AO1573" s="241"/>
      <c r="AP1573" s="241"/>
      <c r="AQ1573" s="241"/>
      <c r="AR1573" s="241"/>
      <c r="AS1573" s="241"/>
      <c r="AT1573" s="241"/>
      <c r="AU1573" s="241"/>
      <c r="AV1573" s="241"/>
      <c r="AW1573" s="241"/>
      <c r="AX1573" s="241"/>
      <c r="AY1573" s="241"/>
      <c r="AZ1573" s="241"/>
      <c r="BA1573" s="241"/>
      <c r="BB1573" s="241"/>
      <c r="BC1573" s="241"/>
      <c r="BD1573" s="241"/>
      <c r="BE1573" s="241"/>
      <c r="BF1573" s="241"/>
      <c r="BG1573" s="241"/>
      <c r="BH1573" s="241"/>
      <c r="BI1573" s="241"/>
      <c r="BJ1573" s="241"/>
      <c r="BK1573" s="241"/>
      <c r="BL1573" s="241"/>
      <c r="BM1573" s="241"/>
      <c r="BN1573" s="241"/>
      <c r="BO1573" s="241"/>
      <c r="BP1573" s="241"/>
      <c r="BQ1573" s="241"/>
      <c r="BR1573" s="241"/>
    </row>
    <row r="1574" spans="2:70" ht="0.75" customHeight="1">
      <c r="B1574" s="254"/>
      <c r="C1574" s="294"/>
      <c r="D1574" s="294"/>
      <c r="E1574" s="294"/>
      <c r="F1574" s="294"/>
      <c r="G1574" s="294"/>
      <c r="H1574" s="294"/>
      <c r="I1574" s="294"/>
      <c r="J1574" s="241"/>
      <c r="K1574" s="241"/>
      <c r="L1574" s="241"/>
      <c r="M1574" s="241"/>
      <c r="N1574" s="241"/>
      <c r="O1574" s="241"/>
      <c r="P1574" s="241"/>
      <c r="Q1574" s="241"/>
      <c r="R1574" s="241"/>
      <c r="S1574" s="241"/>
      <c r="T1574" s="241"/>
      <c r="U1574" s="241"/>
      <c r="V1574" s="241"/>
      <c r="W1574" s="241"/>
      <c r="X1574" s="241"/>
      <c r="Y1574" s="241"/>
      <c r="Z1574" s="241"/>
      <c r="AA1574" s="241"/>
      <c r="AB1574" s="241"/>
      <c r="AC1574" s="241"/>
      <c r="AD1574" s="241"/>
      <c r="AE1574" s="241"/>
      <c r="AF1574" s="241"/>
      <c r="AG1574" s="241"/>
      <c r="AH1574" s="294"/>
      <c r="AI1574" s="294"/>
      <c r="AJ1574" s="294"/>
      <c r="AK1574" s="294"/>
      <c r="AL1574" s="294"/>
      <c r="AM1574" s="294"/>
      <c r="AN1574" s="294"/>
      <c r="AO1574" s="294"/>
      <c r="AP1574" s="241"/>
      <c r="AQ1574" s="241"/>
      <c r="AR1574" s="241"/>
      <c r="AS1574" s="241"/>
      <c r="AT1574" s="241"/>
      <c r="AU1574" s="241"/>
      <c r="AV1574" s="241"/>
      <c r="AW1574" s="241"/>
      <c r="AX1574" s="241"/>
      <c r="AY1574" s="241"/>
      <c r="AZ1574" s="241"/>
      <c r="BA1574" s="241"/>
      <c r="BB1574" s="241"/>
      <c r="BC1574" s="241"/>
      <c r="BD1574" s="241"/>
      <c r="BE1574" s="294"/>
      <c r="BF1574" s="241"/>
      <c r="BG1574" s="241"/>
      <c r="BH1574" s="241"/>
      <c r="BI1574" s="241"/>
      <c r="BJ1574" s="241"/>
      <c r="BK1574" s="293"/>
      <c r="BL1574" s="293"/>
      <c r="BM1574" s="241"/>
      <c r="BN1574" s="241"/>
      <c r="BO1574" s="241"/>
      <c r="BP1574" s="293"/>
      <c r="BQ1574" s="241"/>
      <c r="BR1574" s="241"/>
    </row>
    <row r="1575" spans="2:70" ht="9" customHeight="1">
      <c r="B1575" s="254"/>
      <c r="C1575" s="294"/>
      <c r="D1575" s="294"/>
      <c r="E1575" s="294"/>
      <c r="F1575" s="294"/>
      <c r="G1575" s="294"/>
      <c r="H1575" s="294"/>
      <c r="I1575" s="294"/>
      <c r="J1575" s="241"/>
      <c r="K1575" s="241"/>
      <c r="L1575" s="241"/>
      <c r="M1575" s="241"/>
      <c r="N1575" s="241"/>
      <c r="O1575" s="241"/>
      <c r="P1575" s="241"/>
      <c r="Q1575" s="241"/>
      <c r="R1575" s="241"/>
      <c r="S1575" s="241"/>
      <c r="T1575" s="241"/>
      <c r="U1575" s="241"/>
      <c r="V1575" s="241"/>
      <c r="W1575" s="241"/>
      <c r="X1575" s="241"/>
      <c r="Y1575" s="241"/>
      <c r="Z1575" s="241"/>
      <c r="AA1575" s="241"/>
      <c r="AB1575" s="241"/>
      <c r="AC1575" s="241"/>
      <c r="AD1575" s="241"/>
      <c r="AE1575" s="241"/>
      <c r="AF1575" s="241"/>
      <c r="AG1575" s="241"/>
      <c r="AH1575" s="294"/>
      <c r="AI1575" s="294"/>
      <c r="AJ1575" s="294"/>
      <c r="AK1575" s="294"/>
      <c r="AL1575" s="294"/>
      <c r="AM1575" s="294"/>
      <c r="AN1575" s="294"/>
      <c r="AO1575" s="294"/>
      <c r="AP1575" s="241"/>
      <c r="AQ1575" s="241"/>
      <c r="AR1575" s="241"/>
      <c r="AS1575" s="241"/>
      <c r="AT1575" s="241"/>
      <c r="AU1575" s="241"/>
      <c r="AV1575" s="241"/>
      <c r="AW1575" s="241"/>
      <c r="AX1575" s="241"/>
      <c r="AY1575" s="241"/>
      <c r="AZ1575" s="241"/>
      <c r="BA1575" s="241"/>
      <c r="BB1575" s="241"/>
      <c r="BC1575" s="241"/>
      <c r="BD1575" s="241"/>
      <c r="BE1575" s="294"/>
      <c r="BF1575" s="241"/>
      <c r="BG1575" s="241"/>
      <c r="BH1575" s="241"/>
      <c r="BI1575" s="241"/>
      <c r="BJ1575" s="241"/>
      <c r="BK1575" s="293"/>
      <c r="BL1575" s="293"/>
      <c r="BM1575" s="241"/>
      <c r="BN1575" s="241"/>
      <c r="BO1575" s="241"/>
      <c r="BP1575" s="293"/>
      <c r="BQ1575" s="241"/>
      <c r="BR1575" s="241"/>
    </row>
    <row r="1576" spans="2:70" ht="0.75" customHeight="1">
      <c r="B1576" s="254"/>
      <c r="C1576" s="294"/>
      <c r="D1576" s="294"/>
      <c r="E1576" s="294"/>
      <c r="F1576" s="294"/>
      <c r="G1576" s="294"/>
      <c r="H1576" s="294"/>
      <c r="I1576" s="294"/>
      <c r="J1576" s="241"/>
      <c r="K1576" s="241"/>
      <c r="L1576" s="241"/>
      <c r="M1576" s="241"/>
      <c r="N1576" s="241"/>
      <c r="O1576" s="241"/>
      <c r="P1576" s="241"/>
      <c r="Q1576" s="241"/>
      <c r="R1576" s="241"/>
      <c r="S1576" s="241"/>
      <c r="T1576" s="241"/>
      <c r="U1576" s="241"/>
      <c r="V1576" s="241"/>
      <c r="W1576" s="241"/>
      <c r="X1576" s="241"/>
      <c r="Y1576" s="241"/>
      <c r="Z1576" s="241"/>
      <c r="AA1576" s="241"/>
      <c r="AB1576" s="241"/>
      <c r="AC1576" s="241"/>
      <c r="AD1576" s="241"/>
      <c r="AE1576" s="241"/>
      <c r="AF1576" s="241"/>
      <c r="AG1576" s="241"/>
      <c r="AH1576" s="294"/>
      <c r="AI1576" s="294"/>
      <c r="AJ1576" s="294"/>
      <c r="AK1576" s="294"/>
      <c r="AL1576" s="294"/>
      <c r="AM1576" s="294"/>
      <c r="AN1576" s="294"/>
      <c r="AO1576" s="294"/>
      <c r="AP1576" s="241"/>
      <c r="AQ1576" s="241"/>
      <c r="AR1576" s="241"/>
      <c r="AS1576" s="241"/>
      <c r="AT1576" s="241"/>
      <c r="AU1576" s="241"/>
      <c r="AV1576" s="241"/>
      <c r="AW1576" s="241"/>
      <c r="AX1576" s="241"/>
      <c r="AY1576" s="241"/>
      <c r="AZ1576" s="241"/>
      <c r="BA1576" s="241"/>
      <c r="BB1576" s="241"/>
      <c r="BC1576" s="241"/>
      <c r="BD1576" s="241"/>
      <c r="BE1576" s="294"/>
      <c r="BF1576" s="241"/>
      <c r="BG1576" s="241"/>
      <c r="BH1576" s="241"/>
      <c r="BI1576" s="241"/>
      <c r="BJ1576" s="241"/>
      <c r="BK1576" s="293"/>
      <c r="BL1576" s="293"/>
      <c r="BM1576" s="241"/>
      <c r="BN1576" s="241"/>
      <c r="BO1576" s="241"/>
      <c r="BP1576" s="241"/>
      <c r="BQ1576" s="241"/>
      <c r="BR1576" s="241"/>
    </row>
    <row r="1577" spans="2:70" ht="10.5" customHeight="1">
      <c r="B1577" s="254"/>
      <c r="C1577" s="272"/>
      <c r="D1577" s="272"/>
      <c r="E1577" s="272"/>
      <c r="F1577" s="272"/>
      <c r="G1577" s="272"/>
      <c r="H1577" s="295"/>
      <c r="I1577" s="295"/>
      <c r="J1577" s="295"/>
      <c r="K1577" s="295"/>
      <c r="L1577" s="295"/>
      <c r="M1577" s="241"/>
      <c r="N1577" s="295"/>
      <c r="O1577" s="295"/>
      <c r="P1577" s="295"/>
      <c r="Q1577" s="295"/>
      <c r="R1577" s="295"/>
      <c r="S1577" s="295"/>
      <c r="T1577" s="295"/>
      <c r="U1577" s="295"/>
      <c r="V1577" s="295"/>
      <c r="W1577" s="295"/>
      <c r="X1577" s="241"/>
      <c r="Y1577" s="241"/>
      <c r="Z1577" s="295"/>
      <c r="AA1577" s="295"/>
      <c r="AB1577" s="295"/>
      <c r="AC1577" s="295"/>
      <c r="AD1577" s="295"/>
      <c r="AE1577" s="295"/>
      <c r="AF1577" s="241"/>
      <c r="AG1577" s="241"/>
      <c r="AH1577" s="241"/>
      <c r="AI1577" s="272"/>
      <c r="AJ1577" s="272"/>
      <c r="AK1577" s="272"/>
      <c r="AL1577" s="272"/>
      <c r="AM1577" s="272"/>
      <c r="AN1577" s="241"/>
      <c r="AO1577" s="295"/>
      <c r="AP1577" s="295"/>
      <c r="AQ1577" s="295"/>
      <c r="AR1577" s="295"/>
      <c r="AS1577" s="295"/>
      <c r="AT1577" s="295"/>
      <c r="AU1577" s="241"/>
      <c r="AV1577" s="295"/>
      <c r="AW1577" s="295"/>
      <c r="AX1577" s="295"/>
      <c r="AY1577" s="295"/>
      <c r="AZ1577" s="295"/>
      <c r="BA1577" s="241"/>
      <c r="BB1577" s="257"/>
      <c r="BC1577" s="241"/>
      <c r="BD1577" s="241"/>
      <c r="BE1577" s="255"/>
      <c r="BF1577" s="241"/>
      <c r="BG1577" s="241"/>
      <c r="BH1577" s="241"/>
      <c r="BI1577" s="241"/>
      <c r="BJ1577" s="241"/>
      <c r="BK1577" s="293"/>
      <c r="BL1577" s="293"/>
      <c r="BM1577" s="241"/>
      <c r="BN1577" s="241"/>
      <c r="BO1577" s="241"/>
      <c r="BP1577" s="259"/>
      <c r="BQ1577" s="241"/>
      <c r="BR1577" s="241"/>
    </row>
    <row r="1578" spans="2:70" ht="7.5" customHeight="1">
      <c r="B1578" s="254"/>
      <c r="C1578" s="241"/>
      <c r="D1578" s="241"/>
      <c r="E1578" s="241"/>
      <c r="F1578" s="241"/>
      <c r="G1578" s="241"/>
      <c r="H1578" s="241"/>
      <c r="I1578" s="241"/>
      <c r="J1578" s="241"/>
      <c r="K1578" s="241"/>
      <c r="L1578" s="241"/>
      <c r="M1578" s="241"/>
      <c r="N1578" s="241"/>
      <c r="O1578" s="241"/>
      <c r="P1578" s="241"/>
      <c r="Q1578" s="241"/>
      <c r="R1578" s="241"/>
      <c r="S1578" s="241"/>
      <c r="T1578" s="241"/>
      <c r="U1578" s="241"/>
      <c r="V1578" s="241"/>
      <c r="W1578" s="241"/>
      <c r="X1578" s="241"/>
      <c r="Y1578" s="241"/>
      <c r="Z1578" s="241"/>
      <c r="AA1578" s="241"/>
      <c r="AB1578" s="241"/>
      <c r="AC1578" s="241"/>
      <c r="AD1578" s="241"/>
      <c r="AE1578" s="241"/>
      <c r="AF1578" s="241"/>
      <c r="AG1578" s="241"/>
      <c r="AH1578" s="241"/>
      <c r="AI1578" s="241"/>
      <c r="AJ1578" s="241"/>
      <c r="AK1578" s="241"/>
      <c r="AL1578" s="241"/>
      <c r="AM1578" s="241"/>
      <c r="AN1578" s="241"/>
      <c r="AO1578" s="241"/>
      <c r="AP1578" s="241"/>
      <c r="AQ1578" s="241"/>
      <c r="AR1578" s="241"/>
      <c r="AS1578" s="241"/>
      <c r="AT1578" s="241"/>
      <c r="AU1578" s="241"/>
      <c r="AV1578" s="241"/>
      <c r="AW1578" s="241"/>
      <c r="AX1578" s="241"/>
      <c r="AY1578" s="241"/>
      <c r="AZ1578" s="241"/>
      <c r="BA1578" s="241"/>
      <c r="BB1578" s="241"/>
      <c r="BC1578" s="241"/>
      <c r="BD1578" s="241"/>
      <c r="BE1578" s="241"/>
      <c r="BF1578" s="241"/>
      <c r="BG1578" s="241"/>
      <c r="BH1578" s="241"/>
      <c r="BI1578" s="241"/>
      <c r="BJ1578" s="241"/>
      <c r="BK1578" s="241"/>
      <c r="BL1578" s="241"/>
      <c r="BM1578" s="241"/>
      <c r="BN1578" s="241"/>
      <c r="BO1578" s="241"/>
      <c r="BP1578" s="241"/>
      <c r="BQ1578" s="241"/>
      <c r="BR1578" s="241"/>
    </row>
    <row r="1579" spans="2:70" ht="0.75" customHeight="1">
      <c r="B1579" s="254"/>
      <c r="C1579" s="272"/>
      <c r="D1579" s="272"/>
      <c r="E1579" s="272"/>
      <c r="F1579" s="272"/>
      <c r="G1579" s="272"/>
      <c r="H1579" s="295"/>
      <c r="I1579" s="295"/>
      <c r="J1579" s="295"/>
      <c r="K1579" s="295"/>
      <c r="L1579" s="295"/>
      <c r="M1579" s="241"/>
      <c r="N1579" s="295"/>
      <c r="O1579" s="295"/>
      <c r="P1579" s="295"/>
      <c r="Q1579" s="295"/>
      <c r="R1579" s="295"/>
      <c r="S1579" s="295"/>
      <c r="T1579" s="295"/>
      <c r="U1579" s="295"/>
      <c r="V1579" s="295"/>
      <c r="W1579" s="295"/>
      <c r="X1579" s="241"/>
      <c r="Y1579" s="241"/>
      <c r="Z1579" s="295"/>
      <c r="AA1579" s="295"/>
      <c r="AB1579" s="295"/>
      <c r="AC1579" s="295"/>
      <c r="AD1579" s="295"/>
      <c r="AE1579" s="295"/>
      <c r="AF1579" s="241"/>
      <c r="AG1579" s="241"/>
      <c r="AH1579" s="241"/>
      <c r="AI1579" s="272"/>
      <c r="AJ1579" s="272"/>
      <c r="AK1579" s="272"/>
      <c r="AL1579" s="272"/>
      <c r="AM1579" s="272"/>
      <c r="AN1579" s="241"/>
      <c r="AO1579" s="295"/>
      <c r="AP1579" s="295"/>
      <c r="AQ1579" s="295"/>
      <c r="AR1579" s="295"/>
      <c r="AS1579" s="295"/>
      <c r="AT1579" s="295"/>
      <c r="AU1579" s="241"/>
      <c r="AV1579" s="295"/>
      <c r="AW1579" s="295"/>
      <c r="AX1579" s="295"/>
      <c r="AY1579" s="295"/>
      <c r="AZ1579" s="295"/>
      <c r="BA1579" s="241"/>
      <c r="BB1579" s="300"/>
      <c r="BC1579" s="241"/>
      <c r="BD1579" s="241"/>
      <c r="BE1579" s="241"/>
      <c r="BF1579" s="241"/>
      <c r="BG1579" s="241"/>
      <c r="BH1579" s="241"/>
      <c r="BI1579" s="241"/>
      <c r="BJ1579" s="241"/>
      <c r="BK1579" s="241"/>
      <c r="BL1579" s="241"/>
      <c r="BM1579" s="241"/>
      <c r="BN1579" s="241"/>
      <c r="BO1579" s="241"/>
      <c r="BP1579" s="241"/>
      <c r="BQ1579" s="241"/>
      <c r="BR1579" s="241"/>
    </row>
    <row r="1580" spans="2:70" ht="8.25" customHeight="1">
      <c r="B1580" s="254"/>
      <c r="C1580" s="272"/>
      <c r="D1580" s="272"/>
      <c r="E1580" s="272"/>
      <c r="F1580" s="272"/>
      <c r="G1580" s="272"/>
      <c r="H1580" s="295"/>
      <c r="I1580" s="295"/>
      <c r="J1580" s="295"/>
      <c r="K1580" s="295"/>
      <c r="L1580" s="295"/>
      <c r="M1580" s="241"/>
      <c r="N1580" s="295"/>
      <c r="O1580" s="295"/>
      <c r="P1580" s="295"/>
      <c r="Q1580" s="295"/>
      <c r="R1580" s="295"/>
      <c r="S1580" s="295"/>
      <c r="T1580" s="295"/>
      <c r="U1580" s="295"/>
      <c r="V1580" s="295"/>
      <c r="W1580" s="295"/>
      <c r="X1580" s="241"/>
      <c r="Y1580" s="241"/>
      <c r="Z1580" s="295"/>
      <c r="AA1580" s="295"/>
      <c r="AB1580" s="295"/>
      <c r="AC1580" s="295"/>
      <c r="AD1580" s="295"/>
      <c r="AE1580" s="295"/>
      <c r="AF1580" s="241"/>
      <c r="AG1580" s="241"/>
      <c r="AH1580" s="241"/>
      <c r="AI1580" s="272"/>
      <c r="AJ1580" s="272"/>
      <c r="AK1580" s="272"/>
      <c r="AL1580" s="272"/>
      <c r="AM1580" s="272"/>
      <c r="AN1580" s="241"/>
      <c r="AO1580" s="295"/>
      <c r="AP1580" s="295"/>
      <c r="AQ1580" s="295"/>
      <c r="AR1580" s="295"/>
      <c r="AS1580" s="295"/>
      <c r="AT1580" s="295"/>
      <c r="AU1580" s="241"/>
      <c r="AV1580" s="295"/>
      <c r="AW1580" s="295"/>
      <c r="AX1580" s="295"/>
      <c r="AY1580" s="295"/>
      <c r="AZ1580" s="295"/>
      <c r="BA1580" s="241"/>
      <c r="BB1580" s="300"/>
      <c r="BC1580" s="241"/>
      <c r="BD1580" s="241"/>
      <c r="BE1580" s="241"/>
      <c r="BF1580" s="241"/>
      <c r="BG1580" s="241"/>
      <c r="BH1580" s="241"/>
      <c r="BI1580" s="241"/>
      <c r="BJ1580" s="241"/>
      <c r="BK1580" s="241"/>
      <c r="BL1580" s="241"/>
      <c r="BM1580" s="241"/>
      <c r="BN1580" s="241"/>
      <c r="BO1580" s="241"/>
      <c r="BP1580" s="241"/>
      <c r="BQ1580" s="241"/>
      <c r="BR1580" s="241"/>
    </row>
    <row r="1581" spans="2:70" ht="0.75" customHeight="1">
      <c r="B1581" s="254"/>
      <c r="C1581" s="272"/>
      <c r="D1581" s="272"/>
      <c r="E1581" s="272"/>
      <c r="F1581" s="272"/>
      <c r="G1581" s="272"/>
      <c r="H1581" s="295"/>
      <c r="I1581" s="295"/>
      <c r="J1581" s="295"/>
      <c r="K1581" s="295"/>
      <c r="L1581" s="295"/>
      <c r="M1581" s="241"/>
      <c r="N1581" s="295"/>
      <c r="O1581" s="295"/>
      <c r="P1581" s="295"/>
      <c r="Q1581" s="295"/>
      <c r="R1581" s="295"/>
      <c r="S1581" s="295"/>
      <c r="T1581" s="295"/>
      <c r="U1581" s="295"/>
      <c r="V1581" s="295"/>
      <c r="W1581" s="295"/>
      <c r="X1581" s="241"/>
      <c r="Y1581" s="241"/>
      <c r="Z1581" s="295"/>
      <c r="AA1581" s="295"/>
      <c r="AB1581" s="295"/>
      <c r="AC1581" s="295"/>
      <c r="AD1581" s="295"/>
      <c r="AE1581" s="295"/>
      <c r="AF1581" s="241"/>
      <c r="AG1581" s="241"/>
      <c r="AH1581" s="241"/>
      <c r="AI1581" s="272"/>
      <c r="AJ1581" s="272"/>
      <c r="AK1581" s="272"/>
      <c r="AL1581" s="272"/>
      <c r="AM1581" s="272"/>
      <c r="AN1581" s="241"/>
      <c r="AO1581" s="295"/>
      <c r="AP1581" s="295"/>
      <c r="AQ1581" s="295"/>
      <c r="AR1581" s="295"/>
      <c r="AS1581" s="295"/>
      <c r="AT1581" s="295"/>
      <c r="AU1581" s="241"/>
      <c r="AV1581" s="295"/>
      <c r="AW1581" s="295"/>
      <c r="AX1581" s="295"/>
      <c r="AY1581" s="295"/>
      <c r="AZ1581" s="295"/>
      <c r="BA1581" s="241"/>
      <c r="BB1581" s="300"/>
      <c r="BC1581" s="241"/>
      <c r="BD1581" s="241"/>
      <c r="BE1581" s="241"/>
      <c r="BF1581" s="241"/>
      <c r="BG1581" s="241"/>
      <c r="BH1581" s="241"/>
      <c r="BI1581" s="241"/>
      <c r="BJ1581" s="241"/>
      <c r="BK1581" s="241"/>
      <c r="BL1581" s="241"/>
      <c r="BM1581" s="241"/>
      <c r="BN1581" s="241"/>
      <c r="BO1581" s="241"/>
      <c r="BP1581" s="241"/>
      <c r="BQ1581" s="241"/>
      <c r="BR1581" s="241"/>
    </row>
    <row r="1582" spans="2:70" ht="10.5" customHeight="1">
      <c r="B1582" s="254"/>
      <c r="C1582" s="272"/>
      <c r="D1582" s="272"/>
      <c r="E1582" s="272"/>
      <c r="F1582" s="272"/>
      <c r="G1582" s="272"/>
      <c r="H1582" s="295"/>
      <c r="I1582" s="295"/>
      <c r="J1582" s="295"/>
      <c r="K1582" s="295"/>
      <c r="L1582" s="295"/>
      <c r="M1582" s="241"/>
      <c r="N1582" s="295"/>
      <c r="O1582" s="295"/>
      <c r="P1582" s="295"/>
      <c r="Q1582" s="295"/>
      <c r="R1582" s="295"/>
      <c r="S1582" s="295"/>
      <c r="T1582" s="295"/>
      <c r="U1582" s="295"/>
      <c r="V1582" s="295"/>
      <c r="W1582" s="295"/>
      <c r="X1582" s="241"/>
      <c r="Y1582" s="241"/>
      <c r="Z1582" s="295"/>
      <c r="AA1582" s="295"/>
      <c r="AB1582" s="295"/>
      <c r="AC1582" s="295"/>
      <c r="AD1582" s="295"/>
      <c r="AE1582" s="295"/>
      <c r="AF1582" s="241"/>
      <c r="AG1582" s="241"/>
      <c r="AH1582" s="241"/>
      <c r="AI1582" s="272"/>
      <c r="AJ1582" s="272"/>
      <c r="AK1582" s="272"/>
      <c r="AL1582" s="272"/>
      <c r="AM1582" s="272"/>
      <c r="AN1582" s="241"/>
      <c r="AO1582" s="295"/>
      <c r="AP1582" s="295"/>
      <c r="AQ1582" s="295"/>
      <c r="AR1582" s="295"/>
      <c r="AS1582" s="295"/>
      <c r="AT1582" s="295"/>
      <c r="AU1582" s="241"/>
      <c r="AV1582" s="295"/>
      <c r="AW1582" s="295"/>
      <c r="AX1582" s="295"/>
      <c r="AY1582" s="295"/>
      <c r="AZ1582" s="295"/>
      <c r="BA1582" s="241"/>
      <c r="BB1582" s="257"/>
      <c r="BC1582" s="241"/>
      <c r="BD1582" s="241"/>
      <c r="BE1582" s="241"/>
      <c r="BF1582" s="241"/>
      <c r="BG1582" s="241"/>
      <c r="BH1582" s="241"/>
      <c r="BI1582" s="241"/>
      <c r="BJ1582" s="241"/>
      <c r="BK1582" s="241"/>
      <c r="BL1582" s="241"/>
      <c r="BM1582" s="241"/>
      <c r="BN1582" s="241"/>
      <c r="BO1582" s="241"/>
      <c r="BP1582" s="241"/>
      <c r="BQ1582" s="241"/>
      <c r="BR1582" s="241"/>
    </row>
    <row r="1583" spans="2:70" ht="7.5" customHeight="1">
      <c r="B1583" s="254"/>
      <c r="C1583" s="241"/>
      <c r="D1583" s="241"/>
      <c r="E1583" s="241"/>
      <c r="F1583" s="241"/>
      <c r="G1583" s="241"/>
      <c r="H1583" s="241"/>
      <c r="I1583" s="241"/>
      <c r="J1583" s="241"/>
      <c r="K1583" s="241"/>
      <c r="L1583" s="241"/>
      <c r="M1583" s="241"/>
      <c r="N1583" s="241"/>
      <c r="O1583" s="241"/>
      <c r="P1583" s="241"/>
      <c r="Q1583" s="241"/>
      <c r="R1583" s="241"/>
      <c r="S1583" s="241"/>
      <c r="T1583" s="241"/>
      <c r="U1583" s="241"/>
      <c r="V1583" s="241"/>
      <c r="W1583" s="241"/>
      <c r="X1583" s="241"/>
      <c r="Y1583" s="241"/>
      <c r="Z1583" s="241"/>
      <c r="AA1583" s="241"/>
      <c r="AB1583" s="241"/>
      <c r="AC1583" s="241"/>
      <c r="AD1583" s="241"/>
      <c r="AE1583" s="241"/>
      <c r="AF1583" s="241"/>
      <c r="AG1583" s="241"/>
      <c r="AH1583" s="241"/>
      <c r="AI1583" s="241"/>
      <c r="AJ1583" s="241"/>
      <c r="AK1583" s="241"/>
      <c r="AL1583" s="241"/>
      <c r="AM1583" s="241"/>
      <c r="AN1583" s="241"/>
      <c r="AO1583" s="241"/>
      <c r="AP1583" s="241"/>
      <c r="AQ1583" s="241"/>
      <c r="AR1583" s="241"/>
      <c r="AS1583" s="241"/>
      <c r="AT1583" s="241"/>
      <c r="AU1583" s="241"/>
      <c r="AV1583" s="241"/>
      <c r="AW1583" s="241"/>
      <c r="AX1583" s="241"/>
      <c r="AY1583" s="241"/>
      <c r="AZ1583" s="241"/>
      <c r="BA1583" s="241"/>
      <c r="BB1583" s="241"/>
      <c r="BC1583" s="241"/>
      <c r="BD1583" s="241"/>
      <c r="BE1583" s="241"/>
      <c r="BF1583" s="241"/>
      <c r="BG1583" s="241"/>
      <c r="BH1583" s="241"/>
      <c r="BI1583" s="241"/>
      <c r="BJ1583" s="241"/>
      <c r="BK1583" s="241"/>
      <c r="BL1583" s="241"/>
      <c r="BM1583" s="241"/>
      <c r="BN1583" s="241"/>
      <c r="BO1583" s="241"/>
      <c r="BP1583" s="241"/>
      <c r="BQ1583" s="241"/>
      <c r="BR1583" s="241"/>
    </row>
    <row r="1584" spans="2:70" ht="0.75" customHeight="1">
      <c r="B1584" s="254"/>
      <c r="C1584" s="272"/>
      <c r="D1584" s="272"/>
      <c r="E1584" s="272"/>
      <c r="F1584" s="272"/>
      <c r="G1584" s="272"/>
      <c r="H1584" s="295"/>
      <c r="I1584" s="295"/>
      <c r="J1584" s="295"/>
      <c r="K1584" s="295"/>
      <c r="L1584" s="295"/>
      <c r="M1584" s="241"/>
      <c r="N1584" s="295"/>
      <c r="O1584" s="295"/>
      <c r="P1584" s="295"/>
      <c r="Q1584" s="295"/>
      <c r="R1584" s="295"/>
      <c r="S1584" s="295"/>
      <c r="T1584" s="295"/>
      <c r="U1584" s="295"/>
      <c r="V1584" s="295"/>
      <c r="W1584" s="295"/>
      <c r="X1584" s="241"/>
      <c r="Y1584" s="241"/>
      <c r="Z1584" s="295"/>
      <c r="AA1584" s="295"/>
      <c r="AB1584" s="295"/>
      <c r="AC1584" s="295"/>
      <c r="AD1584" s="295"/>
      <c r="AE1584" s="295"/>
      <c r="AF1584" s="241"/>
      <c r="AG1584" s="241"/>
      <c r="AH1584" s="241"/>
      <c r="AI1584" s="272"/>
      <c r="AJ1584" s="272"/>
      <c r="AK1584" s="272"/>
      <c r="AL1584" s="272"/>
      <c r="AM1584" s="272"/>
      <c r="AN1584" s="241"/>
      <c r="AO1584" s="295"/>
      <c r="AP1584" s="295"/>
      <c r="AQ1584" s="295"/>
      <c r="AR1584" s="295"/>
      <c r="AS1584" s="295"/>
      <c r="AT1584" s="295"/>
      <c r="AU1584" s="241"/>
      <c r="AV1584" s="295"/>
      <c r="AW1584" s="295"/>
      <c r="AX1584" s="295"/>
      <c r="AY1584" s="295"/>
      <c r="AZ1584" s="295"/>
      <c r="BA1584" s="241"/>
      <c r="BB1584" s="300"/>
      <c r="BC1584" s="241"/>
      <c r="BD1584" s="241"/>
      <c r="BE1584" s="296"/>
      <c r="BF1584" s="296"/>
      <c r="BG1584" s="296"/>
      <c r="BH1584" s="296"/>
      <c r="BI1584" s="296"/>
      <c r="BJ1584" s="296"/>
      <c r="BK1584" s="296"/>
      <c r="BL1584" s="296"/>
      <c r="BM1584" s="296"/>
      <c r="BN1584" s="296"/>
      <c r="BO1584" s="296"/>
      <c r="BP1584" s="296"/>
      <c r="BQ1584" s="241"/>
      <c r="BR1584" s="241"/>
    </row>
    <row r="1585" spans="2:70">
      <c r="B1585" s="254"/>
      <c r="C1585" s="272"/>
      <c r="D1585" s="272"/>
      <c r="E1585" s="272"/>
      <c r="F1585" s="272"/>
      <c r="G1585" s="272"/>
      <c r="H1585" s="295"/>
      <c r="I1585" s="295"/>
      <c r="J1585" s="295"/>
      <c r="K1585" s="295"/>
      <c r="L1585" s="295"/>
      <c r="M1585" s="241"/>
      <c r="N1585" s="295"/>
      <c r="O1585" s="295"/>
      <c r="P1585" s="295"/>
      <c r="Q1585" s="295"/>
      <c r="R1585" s="295"/>
      <c r="S1585" s="295"/>
      <c r="T1585" s="295"/>
      <c r="U1585" s="295"/>
      <c r="V1585" s="295"/>
      <c r="W1585" s="295"/>
      <c r="X1585" s="241"/>
      <c r="Y1585" s="241"/>
      <c r="Z1585" s="295"/>
      <c r="AA1585" s="295"/>
      <c r="AB1585" s="295"/>
      <c r="AC1585" s="295"/>
      <c r="AD1585" s="295"/>
      <c r="AE1585" s="295"/>
      <c r="AF1585" s="241"/>
      <c r="AG1585" s="241"/>
      <c r="AH1585" s="241"/>
      <c r="AI1585" s="272"/>
      <c r="AJ1585" s="272"/>
      <c r="AK1585" s="272"/>
      <c r="AL1585" s="272"/>
      <c r="AM1585" s="272"/>
      <c r="AN1585" s="241"/>
      <c r="AO1585" s="295"/>
      <c r="AP1585" s="295"/>
      <c r="AQ1585" s="295"/>
      <c r="AR1585" s="295"/>
      <c r="AS1585" s="295"/>
      <c r="AT1585" s="295"/>
      <c r="AU1585" s="241"/>
      <c r="AV1585" s="295"/>
      <c r="AW1585" s="295"/>
      <c r="AX1585" s="295"/>
      <c r="AY1585" s="295"/>
      <c r="AZ1585" s="295"/>
      <c r="BA1585" s="241"/>
      <c r="BB1585" s="300"/>
      <c r="BC1585" s="241"/>
      <c r="BD1585" s="241"/>
      <c r="BE1585" s="296"/>
      <c r="BF1585" s="296"/>
      <c r="BG1585" s="296"/>
      <c r="BH1585" s="296"/>
      <c r="BI1585" s="296"/>
      <c r="BJ1585" s="296"/>
      <c r="BK1585" s="296"/>
      <c r="BL1585" s="296"/>
      <c r="BM1585" s="296"/>
      <c r="BN1585" s="296"/>
      <c r="BO1585" s="296"/>
      <c r="BP1585" s="296"/>
      <c r="BQ1585" s="241"/>
      <c r="BR1585" s="241"/>
    </row>
    <row r="1586" spans="2:70" ht="5.25" customHeight="1">
      <c r="B1586" s="254"/>
      <c r="C1586" s="272"/>
      <c r="D1586" s="272"/>
      <c r="E1586" s="272"/>
      <c r="F1586" s="272"/>
      <c r="G1586" s="272"/>
      <c r="H1586" s="295"/>
      <c r="I1586" s="295"/>
      <c r="J1586" s="295"/>
      <c r="K1586" s="295"/>
      <c r="L1586" s="295"/>
      <c r="M1586" s="241"/>
      <c r="N1586" s="295"/>
      <c r="O1586" s="295"/>
      <c r="P1586" s="295"/>
      <c r="Q1586" s="295"/>
      <c r="R1586" s="295"/>
      <c r="S1586" s="295"/>
      <c r="T1586" s="295"/>
      <c r="U1586" s="295"/>
      <c r="V1586" s="295"/>
      <c r="W1586" s="295"/>
      <c r="X1586" s="241"/>
      <c r="Y1586" s="241"/>
      <c r="Z1586" s="295"/>
      <c r="AA1586" s="295"/>
      <c r="AB1586" s="295"/>
      <c r="AC1586" s="295"/>
      <c r="AD1586" s="295"/>
      <c r="AE1586" s="295"/>
      <c r="AF1586" s="241"/>
      <c r="AG1586" s="241"/>
      <c r="AH1586" s="241"/>
      <c r="AI1586" s="272"/>
      <c r="AJ1586" s="272"/>
      <c r="AK1586" s="272"/>
      <c r="AL1586" s="272"/>
      <c r="AM1586" s="272"/>
      <c r="AN1586" s="272"/>
      <c r="AO1586" s="295"/>
      <c r="AP1586" s="295"/>
      <c r="AQ1586" s="295"/>
      <c r="AR1586" s="295"/>
      <c r="AS1586" s="295"/>
      <c r="AT1586" s="295"/>
      <c r="AU1586" s="241"/>
      <c r="AV1586" s="295"/>
      <c r="AW1586" s="295"/>
      <c r="AX1586" s="295"/>
      <c r="AY1586" s="295"/>
      <c r="AZ1586" s="295"/>
      <c r="BA1586" s="241"/>
      <c r="BB1586" s="300"/>
      <c r="BC1586" s="241"/>
      <c r="BD1586" s="241"/>
      <c r="BE1586" s="241"/>
      <c r="BF1586" s="241"/>
      <c r="BG1586" s="241"/>
      <c r="BH1586" s="241"/>
      <c r="BI1586" s="241"/>
      <c r="BJ1586" s="297"/>
      <c r="BK1586" s="297"/>
      <c r="BL1586" s="297"/>
      <c r="BM1586" s="297"/>
      <c r="BN1586" s="297"/>
      <c r="BO1586" s="297"/>
      <c r="BP1586" s="297"/>
      <c r="BQ1586" s="241"/>
      <c r="BR1586" s="241"/>
    </row>
    <row r="1587" spans="2:70" ht="5.25" customHeight="1">
      <c r="B1587" s="254"/>
      <c r="C1587" s="272"/>
      <c r="D1587" s="272"/>
      <c r="E1587" s="272"/>
      <c r="F1587" s="272"/>
      <c r="G1587" s="272"/>
      <c r="H1587" s="295"/>
      <c r="I1587" s="295"/>
      <c r="J1587" s="295"/>
      <c r="K1587" s="295"/>
      <c r="L1587" s="295"/>
      <c r="M1587" s="241"/>
      <c r="N1587" s="295"/>
      <c r="O1587" s="295"/>
      <c r="P1587" s="295"/>
      <c r="Q1587" s="295"/>
      <c r="R1587" s="295"/>
      <c r="S1587" s="295"/>
      <c r="T1587" s="295"/>
      <c r="U1587" s="295"/>
      <c r="V1587" s="295"/>
      <c r="W1587" s="295"/>
      <c r="X1587" s="241"/>
      <c r="Y1587" s="241"/>
      <c r="Z1587" s="295"/>
      <c r="AA1587" s="295"/>
      <c r="AB1587" s="295"/>
      <c r="AC1587" s="295"/>
      <c r="AD1587" s="295"/>
      <c r="AE1587" s="295"/>
      <c r="AF1587" s="241"/>
      <c r="AG1587" s="241"/>
      <c r="AH1587" s="241"/>
      <c r="AI1587" s="272"/>
      <c r="AJ1587" s="272"/>
      <c r="AK1587" s="272"/>
      <c r="AL1587" s="272"/>
      <c r="AM1587" s="272"/>
      <c r="AN1587" s="272"/>
      <c r="AO1587" s="295"/>
      <c r="AP1587" s="295"/>
      <c r="AQ1587" s="295"/>
      <c r="AR1587" s="295"/>
      <c r="AS1587" s="295"/>
      <c r="AT1587" s="295"/>
      <c r="AU1587" s="241"/>
      <c r="AV1587" s="295"/>
      <c r="AW1587" s="295"/>
      <c r="AX1587" s="295"/>
      <c r="AY1587" s="295"/>
      <c r="AZ1587" s="295"/>
      <c r="BA1587" s="241"/>
      <c r="BB1587" s="300"/>
      <c r="BC1587" s="241"/>
      <c r="BD1587" s="241"/>
      <c r="BE1587" s="241"/>
      <c r="BF1587" s="241"/>
      <c r="BG1587" s="241"/>
      <c r="BH1587" s="241"/>
      <c r="BI1587" s="241"/>
      <c r="BJ1587" s="297"/>
      <c r="BK1587" s="297"/>
      <c r="BL1587" s="297"/>
      <c r="BM1587" s="297"/>
      <c r="BN1587" s="297"/>
      <c r="BO1587" s="297"/>
      <c r="BP1587" s="297"/>
      <c r="BQ1587" s="241"/>
      <c r="BR1587" s="241"/>
    </row>
    <row r="1588" spans="2:70" ht="15" customHeight="1">
      <c r="B1588" s="254"/>
      <c r="C1588" s="272"/>
      <c r="D1588" s="272"/>
      <c r="E1588" s="272"/>
      <c r="F1588" s="272"/>
      <c r="G1588" s="272"/>
      <c r="H1588" s="295"/>
      <c r="I1588" s="295"/>
      <c r="J1588" s="295"/>
      <c r="K1588" s="295"/>
      <c r="L1588" s="295"/>
      <c r="M1588" s="241"/>
      <c r="N1588" s="295"/>
      <c r="O1588" s="295"/>
      <c r="P1588" s="295"/>
      <c r="Q1588" s="295"/>
      <c r="R1588" s="295"/>
      <c r="S1588" s="295"/>
      <c r="T1588" s="295"/>
      <c r="U1588" s="295"/>
      <c r="V1588" s="295"/>
      <c r="W1588" s="295"/>
      <c r="X1588" s="241"/>
      <c r="Y1588" s="241"/>
      <c r="Z1588" s="295"/>
      <c r="AA1588" s="295"/>
      <c r="AB1588" s="295"/>
      <c r="AC1588" s="295"/>
      <c r="AD1588" s="295"/>
      <c r="AE1588" s="295"/>
      <c r="AF1588" s="241"/>
      <c r="AG1588" s="241"/>
      <c r="AH1588" s="241"/>
      <c r="AI1588" s="272"/>
      <c r="AJ1588" s="272"/>
      <c r="AK1588" s="272"/>
      <c r="AL1588" s="272"/>
      <c r="AM1588" s="272"/>
      <c r="AN1588" s="241"/>
      <c r="AO1588" s="295"/>
      <c r="AP1588" s="295"/>
      <c r="AQ1588" s="295"/>
      <c r="AR1588" s="295"/>
      <c r="AS1588" s="295"/>
      <c r="AT1588" s="295"/>
      <c r="AU1588" s="241"/>
      <c r="AV1588" s="295"/>
      <c r="AW1588" s="295"/>
      <c r="AX1588" s="295"/>
      <c r="AY1588" s="295"/>
      <c r="AZ1588" s="295"/>
      <c r="BA1588" s="241"/>
      <c r="BB1588" s="257"/>
      <c r="BC1588" s="241"/>
      <c r="BD1588" s="241"/>
      <c r="BE1588" s="241"/>
      <c r="BF1588" s="241"/>
      <c r="BG1588" s="241"/>
      <c r="BH1588" s="241"/>
      <c r="BI1588" s="241"/>
      <c r="BJ1588" s="241"/>
      <c r="BK1588" s="241"/>
      <c r="BL1588" s="241"/>
      <c r="BM1588" s="241"/>
      <c r="BN1588" s="241"/>
      <c r="BO1588" s="241"/>
      <c r="BP1588" s="241"/>
      <c r="BQ1588" s="241"/>
      <c r="BR1588" s="241"/>
    </row>
    <row r="1589" spans="2:70" ht="0.75" customHeight="1">
      <c r="B1589" s="254"/>
      <c r="C1589" s="272"/>
      <c r="D1589" s="272"/>
      <c r="E1589" s="272"/>
      <c r="F1589" s="272"/>
      <c r="G1589" s="272"/>
      <c r="H1589" s="295"/>
      <c r="I1589" s="295"/>
      <c r="J1589" s="295"/>
      <c r="K1589" s="295"/>
      <c r="L1589" s="295"/>
      <c r="M1589" s="241"/>
      <c r="N1589" s="241"/>
      <c r="O1589" s="241"/>
      <c r="P1589" s="295"/>
      <c r="Q1589" s="295"/>
      <c r="R1589" s="295"/>
      <c r="S1589" s="295"/>
      <c r="T1589" s="241"/>
      <c r="U1589" s="295"/>
      <c r="V1589" s="295"/>
      <c r="W1589" s="295"/>
      <c r="X1589" s="241"/>
      <c r="Y1589" s="241"/>
      <c r="Z1589" s="295"/>
      <c r="AA1589" s="295"/>
      <c r="AB1589" s="295"/>
      <c r="AC1589" s="295"/>
      <c r="AD1589" s="295"/>
      <c r="AE1589" s="295"/>
      <c r="AF1589" s="241"/>
      <c r="AG1589" s="241"/>
      <c r="AH1589" s="241"/>
      <c r="AI1589" s="272"/>
      <c r="AJ1589" s="272"/>
      <c r="AK1589" s="272"/>
      <c r="AL1589" s="272"/>
      <c r="AM1589" s="272"/>
      <c r="AN1589" s="241"/>
      <c r="AO1589" s="295"/>
      <c r="AP1589" s="295"/>
      <c r="AQ1589" s="295"/>
      <c r="AR1589" s="295"/>
      <c r="AS1589" s="295"/>
      <c r="AT1589" s="295"/>
      <c r="AU1589" s="241"/>
      <c r="AV1589" s="295"/>
      <c r="AW1589" s="295"/>
      <c r="AX1589" s="295"/>
      <c r="AY1589" s="295"/>
      <c r="AZ1589" s="295"/>
      <c r="BA1589" s="241"/>
      <c r="BB1589" s="300"/>
      <c r="BC1589" s="241"/>
      <c r="BD1589" s="241"/>
      <c r="BE1589" s="294"/>
      <c r="BF1589" s="241"/>
      <c r="BG1589" s="241"/>
      <c r="BH1589" s="295"/>
      <c r="BI1589" s="295"/>
      <c r="BJ1589" s="295"/>
      <c r="BK1589" s="295"/>
      <c r="BL1589" s="295"/>
      <c r="BM1589" s="241"/>
      <c r="BN1589" s="295"/>
      <c r="BO1589" s="295"/>
      <c r="BP1589" s="295"/>
      <c r="BQ1589" s="241"/>
      <c r="BR1589" s="241"/>
    </row>
    <row r="1590" spans="2:70" ht="8.25" customHeight="1">
      <c r="B1590" s="254"/>
      <c r="C1590" s="272"/>
      <c r="D1590" s="272"/>
      <c r="E1590" s="272"/>
      <c r="F1590" s="272"/>
      <c r="G1590" s="272"/>
      <c r="H1590" s="295"/>
      <c r="I1590" s="295"/>
      <c r="J1590" s="295"/>
      <c r="K1590" s="295"/>
      <c r="L1590" s="295"/>
      <c r="M1590" s="241"/>
      <c r="N1590" s="241"/>
      <c r="O1590" s="241"/>
      <c r="P1590" s="295"/>
      <c r="Q1590" s="295"/>
      <c r="R1590" s="295"/>
      <c r="S1590" s="295"/>
      <c r="T1590" s="241"/>
      <c r="U1590" s="295"/>
      <c r="V1590" s="295"/>
      <c r="W1590" s="295"/>
      <c r="X1590" s="241"/>
      <c r="Y1590" s="241"/>
      <c r="Z1590" s="295"/>
      <c r="AA1590" s="295"/>
      <c r="AB1590" s="295"/>
      <c r="AC1590" s="295"/>
      <c r="AD1590" s="295"/>
      <c r="AE1590" s="295"/>
      <c r="AF1590" s="241"/>
      <c r="AG1590" s="241"/>
      <c r="AH1590" s="241"/>
      <c r="AI1590" s="272"/>
      <c r="AJ1590" s="272"/>
      <c r="AK1590" s="272"/>
      <c r="AL1590" s="272"/>
      <c r="AM1590" s="272"/>
      <c r="AN1590" s="241"/>
      <c r="AO1590" s="295"/>
      <c r="AP1590" s="295"/>
      <c r="AQ1590" s="295"/>
      <c r="AR1590" s="295"/>
      <c r="AS1590" s="295"/>
      <c r="AT1590" s="295"/>
      <c r="AU1590" s="241"/>
      <c r="AV1590" s="295"/>
      <c r="AW1590" s="295"/>
      <c r="AX1590" s="295"/>
      <c r="AY1590" s="295"/>
      <c r="AZ1590" s="295"/>
      <c r="BA1590" s="241"/>
      <c r="BB1590" s="300"/>
      <c r="BC1590" s="241"/>
      <c r="BD1590" s="241"/>
      <c r="BE1590" s="294"/>
      <c r="BF1590" s="241"/>
      <c r="BG1590" s="241"/>
      <c r="BH1590" s="295"/>
      <c r="BI1590" s="295"/>
      <c r="BJ1590" s="295"/>
      <c r="BK1590" s="295"/>
      <c r="BL1590" s="295"/>
      <c r="BM1590" s="241"/>
      <c r="BN1590" s="295"/>
      <c r="BO1590" s="295"/>
      <c r="BP1590" s="295"/>
      <c r="BQ1590" s="241"/>
      <c r="BR1590" s="241"/>
    </row>
    <row r="1591" spans="2:70" ht="0.75" customHeight="1">
      <c r="B1591" s="254"/>
      <c r="C1591" s="272"/>
      <c r="D1591" s="272"/>
      <c r="E1591" s="272"/>
      <c r="F1591" s="272"/>
      <c r="G1591" s="272"/>
      <c r="H1591" s="295"/>
      <c r="I1591" s="295"/>
      <c r="J1591" s="295"/>
      <c r="K1591" s="295"/>
      <c r="L1591" s="295"/>
      <c r="M1591" s="241"/>
      <c r="N1591" s="241"/>
      <c r="O1591" s="241"/>
      <c r="P1591" s="295"/>
      <c r="Q1591" s="295"/>
      <c r="R1591" s="295"/>
      <c r="S1591" s="295"/>
      <c r="T1591" s="241"/>
      <c r="U1591" s="295"/>
      <c r="V1591" s="295"/>
      <c r="W1591" s="295"/>
      <c r="X1591" s="241"/>
      <c r="Y1591" s="241"/>
      <c r="Z1591" s="295"/>
      <c r="AA1591" s="295"/>
      <c r="AB1591" s="295"/>
      <c r="AC1591" s="295"/>
      <c r="AD1591" s="295"/>
      <c r="AE1591" s="295"/>
      <c r="AF1591" s="241"/>
      <c r="AG1591" s="241"/>
      <c r="AH1591" s="241"/>
      <c r="AI1591" s="272"/>
      <c r="AJ1591" s="272"/>
      <c r="AK1591" s="272"/>
      <c r="AL1591" s="272"/>
      <c r="AM1591" s="272"/>
      <c r="AN1591" s="241"/>
      <c r="AO1591" s="295"/>
      <c r="AP1591" s="295"/>
      <c r="AQ1591" s="295"/>
      <c r="AR1591" s="295"/>
      <c r="AS1591" s="295"/>
      <c r="AT1591" s="295"/>
      <c r="AU1591" s="241"/>
      <c r="AV1591" s="295"/>
      <c r="AW1591" s="295"/>
      <c r="AX1591" s="295"/>
      <c r="AY1591" s="295"/>
      <c r="AZ1591" s="295"/>
      <c r="BA1591" s="241"/>
      <c r="BB1591" s="300"/>
      <c r="BC1591" s="241"/>
      <c r="BD1591" s="241"/>
      <c r="BE1591" s="294"/>
      <c r="BF1591" s="241"/>
      <c r="BG1591" s="241"/>
      <c r="BH1591" s="295"/>
      <c r="BI1591" s="295"/>
      <c r="BJ1591" s="295"/>
      <c r="BK1591" s="295"/>
      <c r="BL1591" s="295"/>
      <c r="BM1591" s="241"/>
      <c r="BN1591" s="295"/>
      <c r="BO1591" s="295"/>
      <c r="BP1591" s="295"/>
      <c r="BQ1591" s="241"/>
      <c r="BR1591" s="241"/>
    </row>
    <row r="1592" spans="2:70" ht="10.5" customHeight="1">
      <c r="B1592" s="254"/>
      <c r="C1592" s="272"/>
      <c r="D1592" s="272"/>
      <c r="E1592" s="272"/>
      <c r="F1592" s="272"/>
      <c r="G1592" s="272"/>
      <c r="H1592" s="295"/>
      <c r="I1592" s="295"/>
      <c r="J1592" s="295"/>
      <c r="K1592" s="295"/>
      <c r="L1592" s="295"/>
      <c r="M1592" s="241"/>
      <c r="N1592" s="241"/>
      <c r="O1592" s="241"/>
      <c r="P1592" s="295"/>
      <c r="Q1592" s="295"/>
      <c r="R1592" s="295"/>
      <c r="S1592" s="295"/>
      <c r="T1592" s="241"/>
      <c r="U1592" s="295"/>
      <c r="V1592" s="295"/>
      <c r="W1592" s="295"/>
      <c r="X1592" s="241"/>
      <c r="Y1592" s="241"/>
      <c r="Z1592" s="300"/>
      <c r="AA1592" s="300"/>
      <c r="AB1592" s="300"/>
      <c r="AC1592" s="300"/>
      <c r="AD1592" s="295"/>
      <c r="AE1592" s="295"/>
      <c r="AF1592" s="241"/>
      <c r="AG1592" s="241"/>
      <c r="AH1592" s="241"/>
      <c r="AI1592" s="272"/>
      <c r="AJ1592" s="272"/>
      <c r="AK1592" s="272"/>
      <c r="AL1592" s="272"/>
      <c r="AM1592" s="272"/>
      <c r="AN1592" s="241"/>
      <c r="AO1592" s="295"/>
      <c r="AP1592" s="295"/>
      <c r="AQ1592" s="295"/>
      <c r="AR1592" s="295"/>
      <c r="AS1592" s="295"/>
      <c r="AT1592" s="295"/>
      <c r="AU1592" s="241"/>
      <c r="AV1592" s="295"/>
      <c r="AW1592" s="295"/>
      <c r="AX1592" s="295"/>
      <c r="AY1592" s="295"/>
      <c r="AZ1592" s="295"/>
      <c r="BA1592" s="241"/>
      <c r="BB1592" s="257"/>
      <c r="BC1592" s="241"/>
      <c r="BD1592" s="241"/>
      <c r="BE1592" s="255"/>
      <c r="BF1592" s="241"/>
      <c r="BG1592" s="241"/>
      <c r="BH1592" s="295"/>
      <c r="BI1592" s="295"/>
      <c r="BJ1592" s="295"/>
      <c r="BK1592" s="295"/>
      <c r="BL1592" s="295"/>
      <c r="BM1592" s="241"/>
      <c r="BN1592" s="295"/>
      <c r="BO1592" s="295"/>
      <c r="BP1592" s="295"/>
      <c r="BQ1592" s="241"/>
      <c r="BR1592" s="241"/>
    </row>
    <row r="1593" spans="2:70" ht="7.5" customHeight="1">
      <c r="B1593" s="254"/>
      <c r="C1593" s="241"/>
      <c r="D1593" s="241"/>
      <c r="E1593" s="241"/>
      <c r="F1593" s="241"/>
      <c r="G1593" s="241"/>
      <c r="H1593" s="241"/>
      <c r="I1593" s="241"/>
      <c r="J1593" s="241"/>
      <c r="K1593" s="241"/>
      <c r="L1593" s="241"/>
      <c r="M1593" s="241"/>
      <c r="N1593" s="241"/>
      <c r="O1593" s="241"/>
      <c r="P1593" s="241"/>
      <c r="Q1593" s="241"/>
      <c r="R1593" s="241"/>
      <c r="S1593" s="241"/>
      <c r="T1593" s="241"/>
      <c r="U1593" s="241"/>
      <c r="V1593" s="241"/>
      <c r="W1593" s="241"/>
      <c r="X1593" s="241"/>
      <c r="Y1593" s="241"/>
      <c r="Z1593" s="241"/>
      <c r="AA1593" s="241"/>
      <c r="AB1593" s="241"/>
      <c r="AC1593" s="241"/>
      <c r="AD1593" s="241"/>
      <c r="AE1593" s="241"/>
      <c r="AF1593" s="241"/>
      <c r="AG1593" s="241"/>
      <c r="AH1593" s="241"/>
      <c r="AI1593" s="241"/>
      <c r="AJ1593" s="241"/>
      <c r="AK1593" s="241"/>
      <c r="AL1593" s="241"/>
      <c r="AM1593" s="241"/>
      <c r="AN1593" s="241"/>
      <c r="AO1593" s="241"/>
      <c r="AP1593" s="241"/>
      <c r="AQ1593" s="241"/>
      <c r="AR1593" s="241"/>
      <c r="AS1593" s="241"/>
      <c r="AT1593" s="241"/>
      <c r="AU1593" s="241"/>
      <c r="AV1593" s="241"/>
      <c r="AW1593" s="241"/>
      <c r="AX1593" s="241"/>
      <c r="AY1593" s="241"/>
      <c r="AZ1593" s="241"/>
      <c r="BA1593" s="241"/>
      <c r="BB1593" s="241"/>
      <c r="BC1593" s="241"/>
      <c r="BD1593" s="241"/>
      <c r="BE1593" s="241"/>
      <c r="BF1593" s="241"/>
      <c r="BG1593" s="241"/>
      <c r="BH1593" s="241"/>
      <c r="BI1593" s="241"/>
      <c r="BJ1593" s="241"/>
      <c r="BK1593" s="241"/>
      <c r="BL1593" s="241"/>
      <c r="BM1593" s="241"/>
      <c r="BN1593" s="241"/>
      <c r="BO1593" s="241"/>
      <c r="BP1593" s="241"/>
      <c r="BQ1593" s="241"/>
      <c r="BR1593" s="241"/>
    </row>
    <row r="1594" spans="2:70" ht="0.75" customHeight="1">
      <c r="B1594" s="254"/>
      <c r="C1594" s="272"/>
      <c r="D1594" s="272"/>
      <c r="E1594" s="272"/>
      <c r="F1594" s="272"/>
      <c r="G1594" s="272"/>
      <c r="H1594" s="300"/>
      <c r="I1594" s="300"/>
      <c r="J1594" s="300"/>
      <c r="K1594" s="300"/>
      <c r="L1594" s="300"/>
      <c r="M1594" s="241"/>
      <c r="N1594" s="300"/>
      <c r="O1594" s="300"/>
      <c r="P1594" s="300"/>
      <c r="Q1594" s="300"/>
      <c r="R1594" s="300"/>
      <c r="S1594" s="300"/>
      <c r="T1594" s="300"/>
      <c r="U1594" s="300"/>
      <c r="V1594" s="300"/>
      <c r="W1594" s="300"/>
      <c r="X1594" s="241"/>
      <c r="Y1594" s="241"/>
      <c r="Z1594" s="300"/>
      <c r="AA1594" s="300"/>
      <c r="AB1594" s="300"/>
      <c r="AC1594" s="300"/>
      <c r="AD1594" s="300"/>
      <c r="AE1594" s="300"/>
      <c r="AF1594" s="241"/>
      <c r="AG1594" s="241"/>
      <c r="AH1594" s="241"/>
      <c r="AI1594" s="272"/>
      <c r="AJ1594" s="272"/>
      <c r="AK1594" s="272"/>
      <c r="AL1594" s="272"/>
      <c r="AM1594" s="272"/>
      <c r="AN1594" s="241"/>
      <c r="AO1594" s="300"/>
      <c r="AP1594" s="300"/>
      <c r="AQ1594" s="300"/>
      <c r="AR1594" s="300"/>
      <c r="AS1594" s="300"/>
      <c r="AT1594" s="300"/>
      <c r="AU1594" s="241"/>
      <c r="AV1594" s="300"/>
      <c r="AW1594" s="300"/>
      <c r="AX1594" s="300"/>
      <c r="AY1594" s="300"/>
      <c r="AZ1594" s="300"/>
      <c r="BA1594" s="241"/>
      <c r="BB1594" s="300"/>
      <c r="BC1594" s="241"/>
      <c r="BD1594" s="241"/>
      <c r="BE1594" s="294"/>
      <c r="BF1594" s="241"/>
      <c r="BG1594" s="241"/>
      <c r="BH1594" s="295"/>
      <c r="BI1594" s="295"/>
      <c r="BJ1594" s="295"/>
      <c r="BK1594" s="295"/>
      <c r="BL1594" s="295"/>
      <c r="BM1594" s="241"/>
      <c r="BN1594" s="295"/>
      <c r="BO1594" s="295"/>
      <c r="BP1594" s="295"/>
      <c r="BQ1594" s="241"/>
      <c r="BR1594" s="241"/>
    </row>
    <row r="1595" spans="2:70" ht="9" customHeight="1">
      <c r="B1595" s="254"/>
      <c r="C1595" s="272"/>
      <c r="D1595" s="272"/>
      <c r="E1595" s="272"/>
      <c r="F1595" s="272"/>
      <c r="G1595" s="272"/>
      <c r="H1595" s="300"/>
      <c r="I1595" s="300"/>
      <c r="J1595" s="300"/>
      <c r="K1595" s="300"/>
      <c r="L1595" s="300"/>
      <c r="M1595" s="241"/>
      <c r="N1595" s="300"/>
      <c r="O1595" s="300"/>
      <c r="P1595" s="300"/>
      <c r="Q1595" s="300"/>
      <c r="R1595" s="300"/>
      <c r="S1595" s="300"/>
      <c r="T1595" s="300"/>
      <c r="U1595" s="300"/>
      <c r="V1595" s="300"/>
      <c r="W1595" s="300"/>
      <c r="X1595" s="241"/>
      <c r="Y1595" s="241"/>
      <c r="Z1595" s="300"/>
      <c r="AA1595" s="300"/>
      <c r="AB1595" s="300"/>
      <c r="AC1595" s="300"/>
      <c r="AD1595" s="300"/>
      <c r="AE1595" s="300"/>
      <c r="AF1595" s="241"/>
      <c r="AG1595" s="241"/>
      <c r="AH1595" s="241"/>
      <c r="AI1595" s="272"/>
      <c r="AJ1595" s="272"/>
      <c r="AK1595" s="272"/>
      <c r="AL1595" s="272"/>
      <c r="AM1595" s="272"/>
      <c r="AN1595" s="241"/>
      <c r="AO1595" s="300"/>
      <c r="AP1595" s="300"/>
      <c r="AQ1595" s="300"/>
      <c r="AR1595" s="300"/>
      <c r="AS1595" s="300"/>
      <c r="AT1595" s="300"/>
      <c r="AU1595" s="241"/>
      <c r="AV1595" s="300"/>
      <c r="AW1595" s="300"/>
      <c r="AX1595" s="300"/>
      <c r="AY1595" s="300"/>
      <c r="AZ1595" s="300"/>
      <c r="BA1595" s="241"/>
      <c r="BB1595" s="300"/>
      <c r="BC1595" s="241"/>
      <c r="BD1595" s="241"/>
      <c r="BE1595" s="294"/>
      <c r="BF1595" s="241"/>
      <c r="BG1595" s="241"/>
      <c r="BH1595" s="295"/>
      <c r="BI1595" s="295"/>
      <c r="BJ1595" s="295"/>
      <c r="BK1595" s="295"/>
      <c r="BL1595" s="295"/>
      <c r="BM1595" s="241"/>
      <c r="BN1595" s="295"/>
      <c r="BO1595" s="295"/>
      <c r="BP1595" s="295"/>
      <c r="BQ1595" s="241"/>
      <c r="BR1595" s="241"/>
    </row>
    <row r="1596" spans="2:70" ht="0.75" customHeight="1">
      <c r="B1596" s="254"/>
      <c r="C1596" s="272"/>
      <c r="D1596" s="272"/>
      <c r="E1596" s="272"/>
      <c r="F1596" s="272"/>
      <c r="G1596" s="272"/>
      <c r="H1596" s="300"/>
      <c r="I1596" s="300"/>
      <c r="J1596" s="300"/>
      <c r="K1596" s="300"/>
      <c r="L1596" s="300"/>
      <c r="M1596" s="241"/>
      <c r="N1596" s="300"/>
      <c r="O1596" s="300"/>
      <c r="P1596" s="300"/>
      <c r="Q1596" s="300"/>
      <c r="R1596" s="300"/>
      <c r="S1596" s="300"/>
      <c r="T1596" s="300"/>
      <c r="U1596" s="300"/>
      <c r="V1596" s="300"/>
      <c r="W1596" s="300"/>
      <c r="X1596" s="241"/>
      <c r="Y1596" s="241"/>
      <c r="Z1596" s="300"/>
      <c r="AA1596" s="300"/>
      <c r="AB1596" s="300"/>
      <c r="AC1596" s="300"/>
      <c r="AD1596" s="300"/>
      <c r="AE1596" s="300"/>
      <c r="AF1596" s="241"/>
      <c r="AG1596" s="241"/>
      <c r="AH1596" s="241"/>
      <c r="AI1596" s="272"/>
      <c r="AJ1596" s="272"/>
      <c r="AK1596" s="272"/>
      <c r="AL1596" s="272"/>
      <c r="AM1596" s="272"/>
      <c r="AN1596" s="241"/>
      <c r="AO1596" s="300"/>
      <c r="AP1596" s="300"/>
      <c r="AQ1596" s="300"/>
      <c r="AR1596" s="300"/>
      <c r="AS1596" s="300"/>
      <c r="AT1596" s="300"/>
      <c r="AU1596" s="241"/>
      <c r="AV1596" s="300"/>
      <c r="AW1596" s="300"/>
      <c r="AX1596" s="300"/>
      <c r="AY1596" s="300"/>
      <c r="AZ1596" s="300"/>
      <c r="BA1596" s="241"/>
      <c r="BB1596" s="300"/>
      <c r="BC1596" s="241"/>
      <c r="BD1596" s="241"/>
      <c r="BE1596" s="294"/>
      <c r="BF1596" s="241"/>
      <c r="BG1596" s="241"/>
      <c r="BH1596" s="295"/>
      <c r="BI1596" s="295"/>
      <c r="BJ1596" s="295"/>
      <c r="BK1596" s="295"/>
      <c r="BL1596" s="295"/>
      <c r="BM1596" s="241"/>
      <c r="BN1596" s="295"/>
      <c r="BO1596" s="295"/>
      <c r="BP1596" s="295"/>
      <c r="BQ1596" s="241"/>
      <c r="BR1596" s="241"/>
    </row>
    <row r="1597" spans="2:70" ht="10.5" customHeight="1">
      <c r="B1597" s="254"/>
      <c r="C1597" s="272"/>
      <c r="D1597" s="272"/>
      <c r="E1597" s="272"/>
      <c r="F1597" s="272"/>
      <c r="G1597" s="272"/>
      <c r="H1597" s="295"/>
      <c r="I1597" s="295"/>
      <c r="J1597" s="295"/>
      <c r="K1597" s="295"/>
      <c r="L1597" s="295"/>
      <c r="M1597" s="241"/>
      <c r="N1597" s="241"/>
      <c r="O1597" s="241"/>
      <c r="P1597" s="295"/>
      <c r="Q1597" s="295"/>
      <c r="R1597" s="295"/>
      <c r="S1597" s="295"/>
      <c r="T1597" s="241"/>
      <c r="U1597" s="295"/>
      <c r="V1597" s="295"/>
      <c r="W1597" s="295"/>
      <c r="X1597" s="241"/>
      <c r="Y1597" s="241"/>
      <c r="Z1597" s="295"/>
      <c r="AA1597" s="295"/>
      <c r="AB1597" s="295"/>
      <c r="AC1597" s="295"/>
      <c r="AD1597" s="295"/>
      <c r="AE1597" s="295"/>
      <c r="AF1597" s="241"/>
      <c r="AG1597" s="241"/>
      <c r="AH1597" s="241"/>
      <c r="AI1597" s="272"/>
      <c r="AJ1597" s="272"/>
      <c r="AK1597" s="272"/>
      <c r="AL1597" s="272"/>
      <c r="AM1597" s="272"/>
      <c r="AN1597" s="241"/>
      <c r="AO1597" s="295"/>
      <c r="AP1597" s="295"/>
      <c r="AQ1597" s="295"/>
      <c r="AR1597" s="295"/>
      <c r="AS1597" s="295"/>
      <c r="AT1597" s="295"/>
      <c r="AU1597" s="241"/>
      <c r="AV1597" s="295"/>
      <c r="AW1597" s="295"/>
      <c r="AX1597" s="295"/>
      <c r="AY1597" s="295"/>
      <c r="AZ1597" s="295"/>
      <c r="BA1597" s="241"/>
      <c r="BB1597" s="257"/>
      <c r="BC1597" s="241"/>
      <c r="BD1597" s="241"/>
      <c r="BE1597" s="255"/>
      <c r="BF1597" s="241"/>
      <c r="BG1597" s="241"/>
      <c r="BH1597" s="295"/>
      <c r="BI1597" s="295"/>
      <c r="BJ1597" s="295"/>
      <c r="BK1597" s="295"/>
      <c r="BL1597" s="295"/>
      <c r="BM1597" s="241"/>
      <c r="BN1597" s="295"/>
      <c r="BO1597" s="295"/>
      <c r="BP1597" s="295"/>
      <c r="BQ1597" s="241"/>
      <c r="BR1597" s="241"/>
    </row>
    <row r="1598" spans="2:70" ht="9" customHeight="1">
      <c r="B1598" s="254"/>
      <c r="C1598" s="241"/>
      <c r="D1598" s="241"/>
      <c r="E1598" s="241"/>
      <c r="F1598" s="241"/>
      <c r="G1598" s="241"/>
      <c r="H1598" s="241"/>
      <c r="I1598" s="241"/>
      <c r="J1598" s="241"/>
      <c r="K1598" s="241"/>
      <c r="L1598" s="241"/>
      <c r="M1598" s="241"/>
      <c r="N1598" s="241"/>
      <c r="O1598" s="241"/>
      <c r="P1598" s="241"/>
      <c r="Q1598" s="241"/>
      <c r="R1598" s="241"/>
      <c r="S1598" s="241"/>
      <c r="T1598" s="241"/>
      <c r="U1598" s="241"/>
      <c r="V1598" s="241"/>
      <c r="W1598" s="241"/>
      <c r="X1598" s="241"/>
      <c r="Y1598" s="241"/>
      <c r="Z1598" s="241"/>
      <c r="AA1598" s="241"/>
      <c r="AB1598" s="241"/>
      <c r="AC1598" s="241"/>
      <c r="AD1598" s="241"/>
      <c r="AE1598" s="241"/>
      <c r="AF1598" s="241"/>
      <c r="AG1598" s="241"/>
      <c r="AH1598" s="241"/>
      <c r="AI1598" s="241"/>
      <c r="AJ1598" s="241"/>
      <c r="AK1598" s="241"/>
      <c r="AL1598" s="241"/>
      <c r="AM1598" s="241"/>
      <c r="AN1598" s="241"/>
      <c r="AO1598" s="241"/>
      <c r="AP1598" s="241"/>
      <c r="AQ1598" s="241"/>
      <c r="AR1598" s="241"/>
      <c r="AS1598" s="241"/>
      <c r="AT1598" s="241"/>
      <c r="AU1598" s="241"/>
      <c r="AV1598" s="241"/>
      <c r="AW1598" s="241"/>
      <c r="AX1598" s="241"/>
      <c r="AY1598" s="241"/>
      <c r="AZ1598" s="241"/>
      <c r="BA1598" s="241"/>
      <c r="BB1598" s="241"/>
      <c r="BC1598" s="241"/>
      <c r="BD1598" s="241"/>
      <c r="BE1598" s="241"/>
      <c r="BF1598" s="241"/>
      <c r="BG1598" s="241"/>
      <c r="BH1598" s="241"/>
      <c r="BI1598" s="241"/>
      <c r="BJ1598" s="241"/>
      <c r="BK1598" s="241"/>
      <c r="BL1598" s="241"/>
      <c r="BM1598" s="241"/>
      <c r="BN1598" s="241"/>
      <c r="BO1598" s="241"/>
      <c r="BP1598" s="241"/>
      <c r="BQ1598" s="241"/>
      <c r="BR1598" s="241"/>
    </row>
    <row r="1599" spans="2:70" ht="10.5" customHeight="1">
      <c r="B1599" s="254"/>
      <c r="C1599" s="302"/>
      <c r="D1599" s="302"/>
      <c r="E1599" s="302"/>
      <c r="F1599" s="302"/>
      <c r="G1599" s="302"/>
      <c r="H1599" s="295"/>
      <c r="I1599" s="295"/>
      <c r="J1599" s="295"/>
      <c r="K1599" s="295"/>
      <c r="L1599" s="295"/>
      <c r="M1599" s="241"/>
      <c r="N1599" s="295"/>
      <c r="O1599" s="295"/>
      <c r="P1599" s="295"/>
      <c r="Q1599" s="295"/>
      <c r="R1599" s="295"/>
      <c r="S1599" s="295"/>
      <c r="T1599" s="295"/>
      <c r="U1599" s="295"/>
      <c r="V1599" s="295"/>
      <c r="W1599" s="295"/>
      <c r="X1599" s="241"/>
      <c r="Y1599" s="241"/>
      <c r="Z1599" s="295"/>
      <c r="AA1599" s="295"/>
      <c r="AB1599" s="295"/>
      <c r="AC1599" s="295"/>
      <c r="AD1599" s="295"/>
      <c r="AE1599" s="295"/>
      <c r="AF1599" s="241"/>
      <c r="AG1599" s="241"/>
      <c r="AH1599" s="241"/>
      <c r="AI1599" s="302"/>
      <c r="AJ1599" s="302"/>
      <c r="AK1599" s="302"/>
      <c r="AL1599" s="302"/>
      <c r="AM1599" s="302"/>
      <c r="AN1599" s="241"/>
      <c r="AO1599" s="295"/>
      <c r="AP1599" s="295"/>
      <c r="AQ1599" s="295"/>
      <c r="AR1599" s="295"/>
      <c r="AS1599" s="295"/>
      <c r="AT1599" s="295"/>
      <c r="AU1599" s="241"/>
      <c r="AV1599" s="295"/>
      <c r="AW1599" s="295"/>
      <c r="AX1599" s="295"/>
      <c r="AY1599" s="295"/>
      <c r="AZ1599" s="295"/>
      <c r="BA1599" s="241"/>
      <c r="BB1599" s="257"/>
      <c r="BC1599" s="241"/>
      <c r="BD1599" s="241"/>
      <c r="BE1599" s="294"/>
      <c r="BF1599" s="294"/>
      <c r="BG1599" s="241"/>
      <c r="BH1599" s="295"/>
      <c r="BI1599" s="295"/>
      <c r="BJ1599" s="295"/>
      <c r="BK1599" s="295"/>
      <c r="BL1599" s="295"/>
      <c r="BM1599" s="241"/>
      <c r="BN1599" s="295"/>
      <c r="BO1599" s="295"/>
      <c r="BP1599" s="295"/>
      <c r="BQ1599" s="241"/>
      <c r="BR1599" s="241"/>
    </row>
    <row r="1600" spans="2:70" ht="12.75" hidden="1" customHeight="1">
      <c r="B1600" s="254"/>
      <c r="C1600" s="241"/>
      <c r="D1600" s="241"/>
      <c r="E1600" s="241"/>
      <c r="F1600" s="241"/>
      <c r="G1600" s="241"/>
      <c r="H1600" s="241"/>
      <c r="I1600" s="241"/>
      <c r="J1600" s="241"/>
      <c r="K1600" s="241"/>
      <c r="L1600" s="241"/>
      <c r="M1600" s="241"/>
      <c r="N1600" s="241"/>
      <c r="O1600" s="241"/>
      <c r="P1600" s="241"/>
      <c r="Q1600" s="241"/>
      <c r="R1600" s="241"/>
      <c r="S1600" s="241"/>
      <c r="T1600" s="241"/>
      <c r="U1600" s="241"/>
      <c r="V1600" s="241"/>
      <c r="W1600" s="241"/>
      <c r="X1600" s="241"/>
      <c r="Y1600" s="241"/>
      <c r="Z1600" s="241"/>
      <c r="AA1600" s="241"/>
      <c r="AB1600" s="241"/>
      <c r="AC1600" s="241"/>
      <c r="AD1600" s="241"/>
      <c r="AE1600" s="241"/>
      <c r="AF1600" s="241"/>
      <c r="AG1600" s="241"/>
      <c r="AH1600" s="241"/>
      <c r="AI1600" s="241"/>
      <c r="AJ1600" s="241"/>
      <c r="AK1600" s="241"/>
      <c r="AL1600" s="241"/>
      <c r="AM1600" s="241"/>
      <c r="AN1600" s="241"/>
      <c r="AO1600" s="295"/>
      <c r="AP1600" s="295"/>
      <c r="AQ1600" s="295"/>
      <c r="AR1600" s="295"/>
      <c r="AS1600" s="295"/>
      <c r="AT1600" s="295"/>
      <c r="AU1600" s="241"/>
      <c r="AV1600" s="295"/>
      <c r="AW1600" s="295"/>
      <c r="AX1600" s="295"/>
      <c r="AY1600" s="295"/>
      <c r="AZ1600" s="295"/>
      <c r="BA1600" s="241"/>
      <c r="BB1600" s="241"/>
      <c r="BC1600" s="241"/>
      <c r="BD1600" s="241"/>
      <c r="BE1600" s="294"/>
      <c r="BF1600" s="294"/>
      <c r="BG1600" s="241"/>
      <c r="BH1600" s="241"/>
      <c r="BI1600" s="241"/>
      <c r="BJ1600" s="241"/>
      <c r="BK1600" s="241"/>
      <c r="BL1600" s="241"/>
      <c r="BM1600" s="241"/>
      <c r="BN1600" s="241"/>
      <c r="BO1600" s="241"/>
      <c r="BP1600" s="241"/>
      <c r="BQ1600" s="241"/>
      <c r="BR1600" s="241"/>
    </row>
    <row r="1601" spans="2:70" ht="12.75" hidden="1" customHeight="1">
      <c r="B1601" s="254"/>
      <c r="C1601" s="241"/>
      <c r="D1601" s="241"/>
      <c r="E1601" s="241"/>
      <c r="F1601" s="241"/>
      <c r="G1601" s="241"/>
      <c r="H1601" s="241"/>
      <c r="I1601" s="241"/>
      <c r="J1601" s="241"/>
      <c r="K1601" s="241"/>
      <c r="L1601" s="241"/>
      <c r="M1601" s="241"/>
      <c r="N1601" s="241"/>
      <c r="O1601" s="241"/>
      <c r="P1601" s="241"/>
      <c r="Q1601" s="241"/>
      <c r="R1601" s="241"/>
      <c r="S1601" s="241"/>
      <c r="T1601" s="241"/>
      <c r="U1601" s="241"/>
      <c r="V1601" s="241"/>
      <c r="W1601" s="241"/>
      <c r="X1601" s="241"/>
      <c r="Y1601" s="241"/>
      <c r="Z1601" s="241"/>
      <c r="AA1601" s="241"/>
      <c r="AB1601" s="241"/>
      <c r="AC1601" s="241"/>
      <c r="AD1601" s="241"/>
      <c r="AE1601" s="241"/>
      <c r="AF1601" s="241"/>
      <c r="AG1601" s="241"/>
      <c r="AH1601" s="241"/>
      <c r="AI1601" s="241"/>
      <c r="AJ1601" s="241"/>
      <c r="AK1601" s="241"/>
      <c r="AL1601" s="241"/>
      <c r="AM1601" s="241"/>
      <c r="AN1601" s="241"/>
      <c r="AO1601" s="295"/>
      <c r="AP1601" s="295"/>
      <c r="AQ1601" s="295"/>
      <c r="AR1601" s="295"/>
      <c r="AS1601" s="295"/>
      <c r="AT1601" s="295"/>
      <c r="AU1601" s="241"/>
      <c r="AV1601" s="295"/>
      <c r="AW1601" s="295"/>
      <c r="AX1601" s="295"/>
      <c r="AY1601" s="295"/>
      <c r="AZ1601" s="295"/>
      <c r="BA1601" s="241"/>
      <c r="BB1601" s="241"/>
      <c r="BC1601" s="241"/>
      <c r="BD1601" s="241"/>
      <c r="BE1601" s="294"/>
      <c r="BF1601" s="241"/>
      <c r="BG1601" s="241"/>
      <c r="BH1601" s="295"/>
      <c r="BI1601" s="295"/>
      <c r="BJ1601" s="295"/>
      <c r="BK1601" s="295"/>
      <c r="BL1601" s="295"/>
      <c r="BM1601" s="241"/>
      <c r="BN1601" s="295"/>
      <c r="BO1601" s="295"/>
      <c r="BP1601" s="295"/>
      <c r="BQ1601" s="241"/>
      <c r="BR1601" s="241"/>
    </row>
    <row r="1602" spans="2:70" ht="10.5" customHeight="1">
      <c r="B1602" s="254"/>
      <c r="C1602" s="241"/>
      <c r="D1602" s="241"/>
      <c r="E1602" s="241"/>
      <c r="F1602" s="241"/>
      <c r="G1602" s="241"/>
      <c r="H1602" s="241"/>
      <c r="I1602" s="241"/>
      <c r="J1602" s="241"/>
      <c r="K1602" s="241"/>
      <c r="L1602" s="241"/>
      <c r="M1602" s="241"/>
      <c r="N1602" s="241"/>
      <c r="O1602" s="241"/>
      <c r="P1602" s="241"/>
      <c r="Q1602" s="241"/>
      <c r="R1602" s="241"/>
      <c r="S1602" s="241"/>
      <c r="T1602" s="241"/>
      <c r="U1602" s="241"/>
      <c r="V1602" s="241"/>
      <c r="W1602" s="241"/>
      <c r="X1602" s="241"/>
      <c r="Y1602" s="241"/>
      <c r="Z1602" s="241"/>
      <c r="AA1602" s="241"/>
      <c r="AB1602" s="241"/>
      <c r="AC1602" s="241"/>
      <c r="AD1602" s="241"/>
      <c r="AE1602" s="241"/>
      <c r="AF1602" s="241"/>
      <c r="AG1602" s="241"/>
      <c r="AH1602" s="241"/>
      <c r="AI1602" s="241"/>
      <c r="AJ1602" s="241"/>
      <c r="AK1602" s="241"/>
      <c r="AL1602" s="241"/>
      <c r="AM1602" s="241"/>
      <c r="AN1602" s="241"/>
      <c r="AO1602" s="241"/>
      <c r="AP1602" s="241"/>
      <c r="AQ1602" s="241"/>
      <c r="AR1602" s="241"/>
      <c r="AS1602" s="241"/>
      <c r="AT1602" s="241"/>
      <c r="AU1602" s="241"/>
      <c r="AV1602" s="241"/>
      <c r="AW1602" s="241"/>
      <c r="AX1602" s="241"/>
      <c r="AY1602" s="241"/>
      <c r="AZ1602" s="241"/>
      <c r="BA1602" s="241"/>
      <c r="BB1602" s="241"/>
      <c r="BC1602" s="241"/>
      <c r="BD1602" s="241"/>
      <c r="BE1602" s="294"/>
      <c r="BF1602" s="241"/>
      <c r="BG1602" s="241"/>
      <c r="BH1602" s="295"/>
      <c r="BI1602" s="295"/>
      <c r="BJ1602" s="295"/>
      <c r="BK1602" s="295"/>
      <c r="BL1602" s="295"/>
      <c r="BM1602" s="241"/>
      <c r="BN1602" s="295"/>
      <c r="BO1602" s="295"/>
      <c r="BP1602" s="295"/>
      <c r="BQ1602" s="241"/>
      <c r="BR1602" s="241"/>
    </row>
    <row r="1603" spans="2:70" ht="9" customHeight="1">
      <c r="B1603" s="254"/>
      <c r="C1603" s="241"/>
      <c r="D1603" s="241"/>
      <c r="E1603" s="241"/>
      <c r="F1603" s="241"/>
      <c r="G1603" s="241"/>
      <c r="H1603" s="241"/>
      <c r="I1603" s="241"/>
      <c r="J1603" s="241"/>
      <c r="K1603" s="241"/>
      <c r="L1603" s="241"/>
      <c r="M1603" s="241"/>
      <c r="N1603" s="241"/>
      <c r="O1603" s="241"/>
      <c r="P1603" s="241"/>
      <c r="Q1603" s="241"/>
      <c r="R1603" s="241"/>
      <c r="S1603" s="241"/>
      <c r="T1603" s="241"/>
      <c r="U1603" s="241"/>
      <c r="V1603" s="241"/>
      <c r="W1603" s="241"/>
      <c r="X1603" s="241"/>
      <c r="Y1603" s="241"/>
      <c r="Z1603" s="241"/>
      <c r="AA1603" s="241"/>
      <c r="AB1603" s="241"/>
      <c r="AC1603" s="241"/>
      <c r="AD1603" s="241"/>
      <c r="AE1603" s="241"/>
      <c r="AF1603" s="241"/>
      <c r="AG1603" s="241"/>
      <c r="AH1603" s="241"/>
      <c r="AI1603" s="241"/>
      <c r="AJ1603" s="241"/>
      <c r="AK1603" s="241"/>
      <c r="AL1603" s="241"/>
      <c r="AM1603" s="241"/>
      <c r="AN1603" s="241"/>
      <c r="AO1603" s="241"/>
      <c r="AP1603" s="241"/>
      <c r="AQ1603" s="241"/>
      <c r="AR1603" s="241"/>
      <c r="AS1603" s="241"/>
      <c r="AT1603" s="241"/>
      <c r="AU1603" s="241"/>
      <c r="AV1603" s="241"/>
      <c r="AW1603" s="241"/>
      <c r="AX1603" s="241"/>
      <c r="AY1603" s="241"/>
      <c r="AZ1603" s="241"/>
      <c r="BA1603" s="241"/>
      <c r="BB1603" s="241"/>
      <c r="BC1603" s="241"/>
      <c r="BD1603" s="241"/>
      <c r="BE1603" s="241"/>
      <c r="BF1603" s="241"/>
      <c r="BG1603" s="241"/>
      <c r="BH1603" s="241"/>
      <c r="BI1603" s="241"/>
      <c r="BJ1603" s="241"/>
      <c r="BK1603" s="241"/>
      <c r="BL1603" s="241"/>
      <c r="BM1603" s="241"/>
      <c r="BN1603" s="241"/>
      <c r="BO1603" s="241"/>
      <c r="BP1603" s="241"/>
      <c r="BQ1603" s="241"/>
      <c r="BR1603" s="241"/>
    </row>
    <row r="1604" spans="2:70" ht="11.25" customHeight="1">
      <c r="B1604" s="254"/>
      <c r="C1604" s="294"/>
      <c r="D1604" s="294"/>
      <c r="E1604" s="294"/>
      <c r="F1604" s="294"/>
      <c r="G1604" s="294"/>
      <c r="H1604" s="294"/>
      <c r="I1604" s="294"/>
      <c r="J1604" s="241"/>
      <c r="K1604" s="241"/>
      <c r="L1604" s="241"/>
      <c r="M1604" s="241"/>
      <c r="N1604" s="241"/>
      <c r="O1604" s="241"/>
      <c r="P1604" s="241"/>
      <c r="Q1604" s="241"/>
      <c r="R1604" s="241"/>
      <c r="S1604" s="241"/>
      <c r="T1604" s="241"/>
      <c r="U1604" s="241"/>
      <c r="V1604" s="241"/>
      <c r="W1604" s="241"/>
      <c r="X1604" s="241"/>
      <c r="Y1604" s="241"/>
      <c r="Z1604" s="241"/>
      <c r="AA1604" s="241"/>
      <c r="AB1604" s="241"/>
      <c r="AC1604" s="241"/>
      <c r="AD1604" s="241"/>
      <c r="AE1604" s="241"/>
      <c r="AF1604" s="241"/>
      <c r="AG1604" s="241"/>
      <c r="AH1604" s="294"/>
      <c r="AI1604" s="294"/>
      <c r="AJ1604" s="294"/>
      <c r="AK1604" s="294"/>
      <c r="AL1604" s="294"/>
      <c r="AM1604" s="294"/>
      <c r="AN1604" s="294"/>
      <c r="AO1604" s="294"/>
      <c r="AP1604" s="241"/>
      <c r="AQ1604" s="241"/>
      <c r="AR1604" s="241"/>
      <c r="AS1604" s="241"/>
      <c r="AT1604" s="241"/>
      <c r="AU1604" s="241"/>
      <c r="AV1604" s="241"/>
      <c r="AW1604" s="241"/>
      <c r="AX1604" s="241"/>
      <c r="AY1604" s="241"/>
      <c r="AZ1604" s="241"/>
      <c r="BA1604" s="241"/>
      <c r="BB1604" s="241"/>
      <c r="BC1604" s="241"/>
      <c r="BD1604" s="241"/>
      <c r="BE1604" s="255"/>
      <c r="BF1604" s="241"/>
      <c r="BG1604" s="241"/>
      <c r="BH1604" s="295"/>
      <c r="BI1604" s="295"/>
      <c r="BJ1604" s="295"/>
      <c r="BK1604" s="295"/>
      <c r="BL1604" s="295"/>
      <c r="BM1604" s="241"/>
      <c r="BN1604" s="295"/>
      <c r="BO1604" s="295"/>
      <c r="BP1604" s="295"/>
      <c r="BQ1604" s="241"/>
      <c r="BR1604" s="241"/>
    </row>
    <row r="1605" spans="2:70" ht="9.75" customHeight="1">
      <c r="B1605" s="254"/>
      <c r="C1605" s="272"/>
      <c r="D1605" s="272"/>
      <c r="E1605" s="272"/>
      <c r="F1605" s="272"/>
      <c r="G1605" s="272"/>
      <c r="H1605" s="295"/>
      <c r="I1605" s="295"/>
      <c r="J1605" s="295"/>
      <c r="K1605" s="295"/>
      <c r="L1605" s="295"/>
      <c r="M1605" s="241"/>
      <c r="N1605" s="295"/>
      <c r="O1605" s="295"/>
      <c r="P1605" s="295"/>
      <c r="Q1605" s="295"/>
      <c r="R1605" s="295"/>
      <c r="S1605" s="295"/>
      <c r="T1605" s="295"/>
      <c r="U1605" s="295"/>
      <c r="V1605" s="295"/>
      <c r="W1605" s="295"/>
      <c r="X1605" s="241"/>
      <c r="Y1605" s="241"/>
      <c r="Z1605" s="295"/>
      <c r="AA1605" s="295"/>
      <c r="AB1605" s="295"/>
      <c r="AC1605" s="295"/>
      <c r="AD1605" s="295"/>
      <c r="AE1605" s="295"/>
      <c r="AF1605" s="241"/>
      <c r="AG1605" s="241"/>
      <c r="AH1605" s="241"/>
      <c r="AI1605" s="272"/>
      <c r="AJ1605" s="272"/>
      <c r="AK1605" s="272"/>
      <c r="AL1605" s="272"/>
      <c r="AM1605" s="272"/>
      <c r="AN1605" s="241"/>
      <c r="AO1605" s="295"/>
      <c r="AP1605" s="295"/>
      <c r="AQ1605" s="295"/>
      <c r="AR1605" s="295"/>
      <c r="AS1605" s="295"/>
      <c r="AT1605" s="295"/>
      <c r="AU1605" s="241"/>
      <c r="AV1605" s="295"/>
      <c r="AW1605" s="295"/>
      <c r="AX1605" s="295"/>
      <c r="AY1605" s="295"/>
      <c r="AZ1605" s="295"/>
      <c r="BA1605" s="241"/>
      <c r="BB1605" s="300"/>
      <c r="BC1605" s="241"/>
      <c r="BD1605" s="241"/>
      <c r="BE1605" s="294"/>
      <c r="BF1605" s="294"/>
      <c r="BG1605" s="241"/>
      <c r="BH1605" s="295"/>
      <c r="BI1605" s="295"/>
      <c r="BJ1605" s="295"/>
      <c r="BK1605" s="295"/>
      <c r="BL1605" s="295"/>
      <c r="BM1605" s="241"/>
      <c r="BN1605" s="295"/>
      <c r="BO1605" s="295"/>
      <c r="BP1605" s="295"/>
      <c r="BQ1605" s="241"/>
      <c r="BR1605" s="241"/>
    </row>
    <row r="1606" spans="2:70" ht="1.5" customHeight="1">
      <c r="B1606" s="254"/>
      <c r="C1606" s="272"/>
      <c r="D1606" s="272"/>
      <c r="E1606" s="272"/>
      <c r="F1606" s="272"/>
      <c r="G1606" s="272"/>
      <c r="H1606" s="295"/>
      <c r="I1606" s="295"/>
      <c r="J1606" s="295"/>
      <c r="K1606" s="295"/>
      <c r="L1606" s="295"/>
      <c r="M1606" s="241"/>
      <c r="N1606" s="295"/>
      <c r="O1606" s="295"/>
      <c r="P1606" s="295"/>
      <c r="Q1606" s="295"/>
      <c r="R1606" s="295"/>
      <c r="S1606" s="295"/>
      <c r="T1606" s="295"/>
      <c r="U1606" s="295"/>
      <c r="V1606" s="295"/>
      <c r="W1606" s="295"/>
      <c r="X1606" s="241"/>
      <c r="Y1606" s="241"/>
      <c r="Z1606" s="295"/>
      <c r="AA1606" s="295"/>
      <c r="AB1606" s="295"/>
      <c r="AC1606" s="295"/>
      <c r="AD1606" s="295"/>
      <c r="AE1606" s="295"/>
      <c r="AF1606" s="241"/>
      <c r="AG1606" s="241"/>
      <c r="AH1606" s="241"/>
      <c r="AI1606" s="272"/>
      <c r="AJ1606" s="272"/>
      <c r="AK1606" s="272"/>
      <c r="AL1606" s="272"/>
      <c r="AM1606" s="272"/>
      <c r="AN1606" s="241"/>
      <c r="AO1606" s="295"/>
      <c r="AP1606" s="295"/>
      <c r="AQ1606" s="295"/>
      <c r="AR1606" s="295"/>
      <c r="AS1606" s="295"/>
      <c r="AT1606" s="295"/>
      <c r="AU1606" s="241"/>
      <c r="AV1606" s="295"/>
      <c r="AW1606" s="295"/>
      <c r="AX1606" s="295"/>
      <c r="AY1606" s="295"/>
      <c r="AZ1606" s="295"/>
      <c r="BA1606" s="241"/>
      <c r="BB1606" s="300"/>
      <c r="BC1606" s="241"/>
      <c r="BD1606" s="241"/>
      <c r="BE1606" s="294"/>
      <c r="BF1606" s="294"/>
      <c r="BG1606" s="241"/>
      <c r="BH1606" s="295"/>
      <c r="BI1606" s="295"/>
      <c r="BJ1606" s="295"/>
      <c r="BK1606" s="295"/>
      <c r="BL1606" s="295"/>
      <c r="BM1606" s="241"/>
      <c r="BN1606" s="295"/>
      <c r="BO1606" s="295"/>
      <c r="BP1606" s="295"/>
      <c r="BQ1606" s="241"/>
      <c r="BR1606" s="241"/>
    </row>
    <row r="1607" spans="2:70" ht="10.5" customHeight="1">
      <c r="B1607" s="254"/>
      <c r="C1607" s="272"/>
      <c r="D1607" s="272"/>
      <c r="E1607" s="272"/>
      <c r="F1607" s="272"/>
      <c r="G1607" s="272"/>
      <c r="H1607" s="295"/>
      <c r="I1607" s="295"/>
      <c r="J1607" s="295"/>
      <c r="K1607" s="295"/>
      <c r="L1607" s="295"/>
      <c r="M1607" s="241"/>
      <c r="N1607" s="295"/>
      <c r="O1607" s="295"/>
      <c r="P1607" s="295"/>
      <c r="Q1607" s="295"/>
      <c r="R1607" s="295"/>
      <c r="S1607" s="295"/>
      <c r="T1607" s="295"/>
      <c r="U1607" s="295"/>
      <c r="V1607" s="295"/>
      <c r="W1607" s="295"/>
      <c r="X1607" s="241"/>
      <c r="Y1607" s="241"/>
      <c r="Z1607" s="295"/>
      <c r="AA1607" s="295"/>
      <c r="AB1607" s="295"/>
      <c r="AC1607" s="295"/>
      <c r="AD1607" s="295"/>
      <c r="AE1607" s="295"/>
      <c r="AF1607" s="241"/>
      <c r="AG1607" s="241"/>
      <c r="AH1607" s="241"/>
      <c r="AI1607" s="272"/>
      <c r="AJ1607" s="272"/>
      <c r="AK1607" s="272"/>
      <c r="AL1607" s="272"/>
      <c r="AM1607" s="272"/>
      <c r="AN1607" s="241"/>
      <c r="AO1607" s="295"/>
      <c r="AP1607" s="295"/>
      <c r="AQ1607" s="295"/>
      <c r="AR1607" s="295"/>
      <c r="AS1607" s="295"/>
      <c r="AT1607" s="295"/>
      <c r="AU1607" s="241"/>
      <c r="AV1607" s="295"/>
      <c r="AW1607" s="295"/>
      <c r="AX1607" s="295"/>
      <c r="AY1607" s="295"/>
      <c r="AZ1607" s="295"/>
      <c r="BA1607" s="241"/>
      <c r="BB1607" s="257"/>
      <c r="BC1607" s="241"/>
      <c r="BD1607" s="241"/>
      <c r="BE1607" s="255"/>
      <c r="BF1607" s="241"/>
      <c r="BG1607" s="241"/>
      <c r="BH1607" s="295"/>
      <c r="BI1607" s="295"/>
      <c r="BJ1607" s="295"/>
      <c r="BK1607" s="295"/>
      <c r="BL1607" s="295"/>
      <c r="BM1607" s="241"/>
      <c r="BN1607" s="295"/>
      <c r="BO1607" s="295"/>
      <c r="BP1607" s="295"/>
      <c r="BQ1607" s="241"/>
      <c r="BR1607" s="241"/>
    </row>
    <row r="1608" spans="2:70" ht="7.5" customHeight="1">
      <c r="B1608" s="254"/>
      <c r="C1608" s="241"/>
      <c r="D1608" s="241"/>
      <c r="E1608" s="241"/>
      <c r="F1608" s="241"/>
      <c r="G1608" s="241"/>
      <c r="H1608" s="241"/>
      <c r="I1608" s="241"/>
      <c r="J1608" s="241"/>
      <c r="K1608" s="241"/>
      <c r="L1608" s="241"/>
      <c r="M1608" s="241"/>
      <c r="N1608" s="241"/>
      <c r="O1608" s="241"/>
      <c r="P1608" s="241"/>
      <c r="Q1608" s="241"/>
      <c r="R1608" s="241"/>
      <c r="S1608" s="241"/>
      <c r="T1608" s="241"/>
      <c r="U1608" s="241"/>
      <c r="V1608" s="241"/>
      <c r="W1608" s="241"/>
      <c r="X1608" s="241"/>
      <c r="Y1608" s="241"/>
      <c r="Z1608" s="241"/>
      <c r="AA1608" s="241"/>
      <c r="AB1608" s="241"/>
      <c r="AC1608" s="241"/>
      <c r="AD1608" s="241"/>
      <c r="AE1608" s="241"/>
      <c r="AF1608" s="241"/>
      <c r="AG1608" s="241"/>
      <c r="AH1608" s="241"/>
      <c r="AI1608" s="241"/>
      <c r="AJ1608" s="241"/>
      <c r="AK1608" s="241"/>
      <c r="AL1608" s="241"/>
      <c r="AM1608" s="241"/>
      <c r="AN1608" s="241"/>
      <c r="AO1608" s="241"/>
      <c r="AP1608" s="241"/>
      <c r="AQ1608" s="241"/>
      <c r="AR1608" s="241"/>
      <c r="AS1608" s="241"/>
      <c r="AT1608" s="241"/>
      <c r="AU1608" s="241"/>
      <c r="AV1608" s="241"/>
      <c r="AW1608" s="241"/>
      <c r="AX1608" s="241"/>
      <c r="AY1608" s="241"/>
      <c r="AZ1608" s="241"/>
      <c r="BA1608" s="241"/>
      <c r="BB1608" s="241"/>
      <c r="BC1608" s="241"/>
      <c r="BD1608" s="241"/>
      <c r="BE1608" s="241"/>
      <c r="BF1608" s="241"/>
      <c r="BG1608" s="241"/>
      <c r="BH1608" s="241"/>
      <c r="BI1608" s="241"/>
      <c r="BJ1608" s="241"/>
      <c r="BK1608" s="241"/>
      <c r="BL1608" s="241"/>
      <c r="BM1608" s="241"/>
      <c r="BN1608" s="241"/>
      <c r="BO1608" s="241"/>
      <c r="BP1608" s="241"/>
      <c r="BQ1608" s="241"/>
      <c r="BR1608" s="241"/>
    </row>
    <row r="1609" spans="2:70" ht="0.75" customHeight="1">
      <c r="B1609" s="254"/>
      <c r="C1609" s="272"/>
      <c r="D1609" s="272"/>
      <c r="E1609" s="272"/>
      <c r="F1609" s="272"/>
      <c r="G1609" s="272"/>
      <c r="H1609" s="295"/>
      <c r="I1609" s="295"/>
      <c r="J1609" s="295"/>
      <c r="K1609" s="295"/>
      <c r="L1609" s="295"/>
      <c r="M1609" s="241"/>
      <c r="N1609" s="295"/>
      <c r="O1609" s="295"/>
      <c r="P1609" s="295"/>
      <c r="Q1609" s="295"/>
      <c r="R1609" s="295"/>
      <c r="S1609" s="295"/>
      <c r="T1609" s="295"/>
      <c r="U1609" s="295"/>
      <c r="V1609" s="295"/>
      <c r="W1609" s="295"/>
      <c r="X1609" s="241"/>
      <c r="Y1609" s="241"/>
      <c r="Z1609" s="295"/>
      <c r="AA1609" s="295"/>
      <c r="AB1609" s="295"/>
      <c r="AC1609" s="295"/>
      <c r="AD1609" s="295"/>
      <c r="AE1609" s="295"/>
      <c r="AF1609" s="241"/>
      <c r="AG1609" s="241"/>
      <c r="AH1609" s="241"/>
      <c r="AI1609" s="272"/>
      <c r="AJ1609" s="272"/>
      <c r="AK1609" s="272"/>
      <c r="AL1609" s="272"/>
      <c r="AM1609" s="272"/>
      <c r="AN1609" s="241"/>
      <c r="AO1609" s="295"/>
      <c r="AP1609" s="295"/>
      <c r="AQ1609" s="295"/>
      <c r="AR1609" s="295"/>
      <c r="AS1609" s="295"/>
      <c r="AT1609" s="295"/>
      <c r="AU1609" s="241"/>
      <c r="AV1609" s="295"/>
      <c r="AW1609" s="295"/>
      <c r="AX1609" s="295"/>
      <c r="AY1609" s="295"/>
      <c r="AZ1609" s="295"/>
      <c r="BA1609" s="241"/>
      <c r="BB1609" s="300"/>
      <c r="BC1609" s="241"/>
      <c r="BD1609" s="241"/>
      <c r="BE1609" s="294"/>
      <c r="BF1609" s="241"/>
      <c r="BG1609" s="241"/>
      <c r="BH1609" s="295"/>
      <c r="BI1609" s="295"/>
      <c r="BJ1609" s="295"/>
      <c r="BK1609" s="295"/>
      <c r="BL1609" s="295"/>
      <c r="BM1609" s="241"/>
      <c r="BN1609" s="295"/>
      <c r="BO1609" s="295"/>
      <c r="BP1609" s="295"/>
      <c r="BQ1609" s="241"/>
      <c r="BR1609" s="241"/>
    </row>
    <row r="1610" spans="2:70" ht="11.25" customHeight="1">
      <c r="B1610" s="254"/>
      <c r="C1610" s="272"/>
      <c r="D1610" s="272"/>
      <c r="E1610" s="272"/>
      <c r="F1610" s="272"/>
      <c r="G1610" s="272"/>
      <c r="H1610" s="295"/>
      <c r="I1610" s="295"/>
      <c r="J1610" s="295"/>
      <c r="K1610" s="295"/>
      <c r="L1610" s="295"/>
      <c r="M1610" s="241"/>
      <c r="N1610" s="295"/>
      <c r="O1610" s="295"/>
      <c r="P1610" s="295"/>
      <c r="Q1610" s="295"/>
      <c r="R1610" s="295"/>
      <c r="S1610" s="295"/>
      <c r="T1610" s="295"/>
      <c r="U1610" s="295"/>
      <c r="V1610" s="295"/>
      <c r="W1610" s="295"/>
      <c r="X1610" s="241"/>
      <c r="Y1610" s="241"/>
      <c r="Z1610" s="295"/>
      <c r="AA1610" s="295"/>
      <c r="AB1610" s="295"/>
      <c r="AC1610" s="295"/>
      <c r="AD1610" s="295"/>
      <c r="AE1610" s="295"/>
      <c r="AF1610" s="241"/>
      <c r="AG1610" s="241"/>
      <c r="AH1610" s="241"/>
      <c r="AI1610" s="272"/>
      <c r="AJ1610" s="272"/>
      <c r="AK1610" s="272"/>
      <c r="AL1610" s="272"/>
      <c r="AM1610" s="272"/>
      <c r="AN1610" s="241"/>
      <c r="AO1610" s="295"/>
      <c r="AP1610" s="295"/>
      <c r="AQ1610" s="295"/>
      <c r="AR1610" s="295"/>
      <c r="AS1610" s="295"/>
      <c r="AT1610" s="295"/>
      <c r="AU1610" s="241"/>
      <c r="AV1610" s="295"/>
      <c r="AW1610" s="295"/>
      <c r="AX1610" s="295"/>
      <c r="AY1610" s="295"/>
      <c r="AZ1610" s="295"/>
      <c r="BA1610" s="241"/>
      <c r="BB1610" s="300"/>
      <c r="BC1610" s="241"/>
      <c r="BD1610" s="241"/>
      <c r="BE1610" s="294"/>
      <c r="BF1610" s="241"/>
      <c r="BG1610" s="241"/>
      <c r="BH1610" s="295"/>
      <c r="BI1610" s="295"/>
      <c r="BJ1610" s="295"/>
      <c r="BK1610" s="295"/>
      <c r="BL1610" s="295"/>
      <c r="BM1610" s="241"/>
      <c r="BN1610" s="295"/>
      <c r="BO1610" s="295"/>
      <c r="BP1610" s="295"/>
      <c r="BQ1610" s="241"/>
      <c r="BR1610" s="241"/>
    </row>
    <row r="1611" spans="2:70" ht="8.25" customHeight="1">
      <c r="B1611" s="254"/>
      <c r="C1611" s="302"/>
      <c r="D1611" s="302"/>
      <c r="E1611" s="302"/>
      <c r="F1611" s="302"/>
      <c r="G1611" s="302"/>
      <c r="H1611" s="295"/>
      <c r="I1611" s="295"/>
      <c r="J1611" s="295"/>
      <c r="K1611" s="295"/>
      <c r="L1611" s="295"/>
      <c r="M1611" s="241"/>
      <c r="N1611" s="295"/>
      <c r="O1611" s="295"/>
      <c r="P1611" s="295"/>
      <c r="Q1611" s="295"/>
      <c r="R1611" s="295"/>
      <c r="S1611" s="295"/>
      <c r="T1611" s="295"/>
      <c r="U1611" s="295"/>
      <c r="V1611" s="295"/>
      <c r="W1611" s="295"/>
      <c r="X1611" s="241"/>
      <c r="Y1611" s="241"/>
      <c r="Z1611" s="295"/>
      <c r="AA1611" s="295"/>
      <c r="AB1611" s="295"/>
      <c r="AC1611" s="295"/>
      <c r="AD1611" s="295"/>
      <c r="AE1611" s="295"/>
      <c r="AF1611" s="241"/>
      <c r="AG1611" s="241"/>
      <c r="AH1611" s="241"/>
      <c r="AI1611" s="302"/>
      <c r="AJ1611" s="302"/>
      <c r="AK1611" s="302"/>
      <c r="AL1611" s="302"/>
      <c r="AM1611" s="302"/>
      <c r="AN1611" s="241"/>
      <c r="AO1611" s="295"/>
      <c r="AP1611" s="295"/>
      <c r="AQ1611" s="295"/>
      <c r="AR1611" s="295"/>
      <c r="AS1611" s="295"/>
      <c r="AT1611" s="295"/>
      <c r="AU1611" s="241"/>
      <c r="AV1611" s="295"/>
      <c r="AW1611" s="295"/>
      <c r="AX1611" s="295"/>
      <c r="AY1611" s="295"/>
      <c r="AZ1611" s="295"/>
      <c r="BA1611" s="241"/>
      <c r="BB1611" s="300"/>
      <c r="BC1611" s="241"/>
      <c r="BD1611" s="241"/>
      <c r="BE1611" s="294"/>
      <c r="BF1611" s="241"/>
      <c r="BG1611" s="241"/>
      <c r="BH1611" s="295"/>
      <c r="BI1611" s="295"/>
      <c r="BJ1611" s="295"/>
      <c r="BK1611" s="295"/>
      <c r="BL1611" s="295"/>
      <c r="BM1611" s="241"/>
      <c r="BN1611" s="295"/>
      <c r="BO1611" s="295"/>
      <c r="BP1611" s="295"/>
      <c r="BQ1611" s="241"/>
      <c r="BR1611" s="241"/>
    </row>
    <row r="1612" spans="2:70" ht="2.25" customHeight="1">
      <c r="B1612" s="254"/>
      <c r="C1612" s="302"/>
      <c r="D1612" s="302"/>
      <c r="E1612" s="302"/>
      <c r="F1612" s="302"/>
      <c r="G1612" s="302"/>
      <c r="H1612" s="295"/>
      <c r="I1612" s="295"/>
      <c r="J1612" s="295"/>
      <c r="K1612" s="295"/>
      <c r="L1612" s="295"/>
      <c r="M1612" s="241"/>
      <c r="N1612" s="295"/>
      <c r="O1612" s="295"/>
      <c r="P1612" s="295"/>
      <c r="Q1612" s="295"/>
      <c r="R1612" s="295"/>
      <c r="S1612" s="295"/>
      <c r="T1612" s="295"/>
      <c r="U1612" s="295"/>
      <c r="V1612" s="295"/>
      <c r="W1612" s="295"/>
      <c r="X1612" s="241"/>
      <c r="Y1612" s="241"/>
      <c r="Z1612" s="295"/>
      <c r="AA1612" s="295"/>
      <c r="AB1612" s="295"/>
      <c r="AC1612" s="295"/>
      <c r="AD1612" s="295"/>
      <c r="AE1612" s="295"/>
      <c r="AF1612" s="241"/>
      <c r="AG1612" s="241"/>
      <c r="AH1612" s="241"/>
      <c r="AI1612" s="302"/>
      <c r="AJ1612" s="302"/>
      <c r="AK1612" s="302"/>
      <c r="AL1612" s="302"/>
      <c r="AM1612" s="302"/>
      <c r="AN1612" s="241"/>
      <c r="AO1612" s="295"/>
      <c r="AP1612" s="295"/>
      <c r="AQ1612" s="295"/>
      <c r="AR1612" s="295"/>
      <c r="AS1612" s="295"/>
      <c r="AT1612" s="295"/>
      <c r="AU1612" s="241"/>
      <c r="AV1612" s="295"/>
      <c r="AW1612" s="295"/>
      <c r="AX1612" s="295"/>
      <c r="AY1612" s="295"/>
      <c r="AZ1612" s="295"/>
      <c r="BA1612" s="241"/>
      <c r="BB1612" s="300"/>
      <c r="BC1612" s="241"/>
      <c r="BD1612" s="241"/>
      <c r="BE1612" s="294"/>
      <c r="BF1612" s="241"/>
      <c r="BG1612" s="241"/>
      <c r="BH1612" s="295"/>
      <c r="BI1612" s="295"/>
      <c r="BJ1612" s="295"/>
      <c r="BK1612" s="295"/>
      <c r="BL1612" s="295"/>
      <c r="BM1612" s="241"/>
      <c r="BN1612" s="295"/>
      <c r="BO1612" s="295"/>
      <c r="BP1612" s="295"/>
      <c r="BQ1612" s="241"/>
      <c r="BR1612" s="241"/>
    </row>
    <row r="1613" spans="2:70" ht="10.5" customHeight="1">
      <c r="B1613" s="254"/>
      <c r="C1613" s="241"/>
      <c r="D1613" s="241"/>
      <c r="E1613" s="241"/>
      <c r="F1613" s="241"/>
      <c r="G1613" s="241"/>
      <c r="H1613" s="241"/>
      <c r="I1613" s="241"/>
      <c r="J1613" s="241"/>
      <c r="K1613" s="241"/>
      <c r="L1613" s="241"/>
      <c r="M1613" s="241"/>
      <c r="N1613" s="241"/>
      <c r="O1613" s="241"/>
      <c r="P1613" s="241"/>
      <c r="Q1613" s="241"/>
      <c r="R1613" s="241"/>
      <c r="S1613" s="241"/>
      <c r="T1613" s="241"/>
      <c r="U1613" s="241"/>
      <c r="V1613" s="241"/>
      <c r="W1613" s="241"/>
      <c r="X1613" s="241"/>
      <c r="Y1613" s="241"/>
      <c r="Z1613" s="241"/>
      <c r="AA1613" s="241"/>
      <c r="AB1613" s="241"/>
      <c r="AC1613" s="241"/>
      <c r="AD1613" s="241"/>
      <c r="AE1613" s="241"/>
      <c r="AF1613" s="241"/>
      <c r="AG1613" s="241"/>
      <c r="AH1613" s="241"/>
      <c r="AI1613" s="241"/>
      <c r="AJ1613" s="241"/>
      <c r="AK1613" s="241"/>
      <c r="AL1613" s="241"/>
      <c r="AM1613" s="241"/>
      <c r="AN1613" s="241"/>
      <c r="AO1613" s="241"/>
      <c r="AP1613" s="241"/>
      <c r="AQ1613" s="241"/>
      <c r="AR1613" s="241"/>
      <c r="AS1613" s="241"/>
      <c r="AT1613" s="241"/>
      <c r="AU1613" s="241"/>
      <c r="AV1613" s="241"/>
      <c r="AW1613" s="241"/>
      <c r="AX1613" s="241"/>
      <c r="AY1613" s="241"/>
      <c r="AZ1613" s="241"/>
      <c r="BA1613" s="241"/>
      <c r="BB1613" s="241"/>
      <c r="BC1613" s="241"/>
      <c r="BD1613" s="241"/>
      <c r="BE1613" s="255"/>
      <c r="BF1613" s="241"/>
      <c r="BG1613" s="241"/>
      <c r="BH1613" s="295"/>
      <c r="BI1613" s="295"/>
      <c r="BJ1613" s="295"/>
      <c r="BK1613" s="295"/>
      <c r="BL1613" s="295"/>
      <c r="BM1613" s="241"/>
      <c r="BN1613" s="295"/>
      <c r="BO1613" s="295"/>
      <c r="BP1613" s="295"/>
      <c r="BQ1613" s="241"/>
      <c r="BR1613" s="241"/>
    </row>
    <row r="1614" spans="2:70" ht="7.5" customHeight="1">
      <c r="B1614" s="254"/>
      <c r="C1614" s="241"/>
      <c r="D1614" s="241"/>
      <c r="E1614" s="241"/>
      <c r="F1614" s="241"/>
      <c r="G1614" s="241"/>
      <c r="H1614" s="241"/>
      <c r="I1614" s="241"/>
      <c r="J1614" s="241"/>
      <c r="K1614" s="241"/>
      <c r="L1614" s="241"/>
      <c r="M1614" s="241"/>
      <c r="N1614" s="241"/>
      <c r="O1614" s="241"/>
      <c r="P1614" s="241"/>
      <c r="Q1614" s="241"/>
      <c r="R1614" s="241"/>
      <c r="S1614" s="241"/>
      <c r="T1614" s="241"/>
      <c r="U1614" s="241"/>
      <c r="V1614" s="241"/>
      <c r="W1614" s="241"/>
      <c r="X1614" s="241"/>
      <c r="Y1614" s="241"/>
      <c r="Z1614" s="241"/>
      <c r="AA1614" s="241"/>
      <c r="AB1614" s="241"/>
      <c r="AC1614" s="241"/>
      <c r="AD1614" s="241"/>
      <c r="AE1614" s="241"/>
      <c r="AF1614" s="241"/>
      <c r="AG1614" s="241"/>
      <c r="AH1614" s="241"/>
      <c r="AI1614" s="241"/>
      <c r="AJ1614" s="241"/>
      <c r="AK1614" s="241"/>
      <c r="AL1614" s="241"/>
      <c r="AM1614" s="241"/>
      <c r="AN1614" s="241"/>
      <c r="AO1614" s="241"/>
      <c r="AP1614" s="241"/>
      <c r="AQ1614" s="241"/>
      <c r="AR1614" s="241"/>
      <c r="AS1614" s="241"/>
      <c r="AT1614" s="241"/>
      <c r="AU1614" s="241"/>
      <c r="AV1614" s="241"/>
      <c r="AW1614" s="241"/>
      <c r="AX1614" s="241"/>
      <c r="AY1614" s="241"/>
      <c r="AZ1614" s="241"/>
      <c r="BA1614" s="241"/>
      <c r="BB1614" s="241"/>
      <c r="BC1614" s="241"/>
      <c r="BD1614" s="241"/>
      <c r="BE1614" s="241"/>
      <c r="BF1614" s="241"/>
      <c r="BG1614" s="241"/>
      <c r="BH1614" s="241"/>
      <c r="BI1614" s="241"/>
      <c r="BJ1614" s="241"/>
      <c r="BK1614" s="241"/>
      <c r="BL1614" s="241"/>
      <c r="BM1614" s="241"/>
      <c r="BN1614" s="241"/>
      <c r="BO1614" s="241"/>
      <c r="BP1614" s="241"/>
      <c r="BQ1614" s="241"/>
      <c r="BR1614" s="241"/>
    </row>
    <row r="1615" spans="2:70" ht="9.75" customHeight="1">
      <c r="B1615" s="254"/>
      <c r="C1615" s="294"/>
      <c r="D1615" s="294"/>
      <c r="E1615" s="294"/>
      <c r="F1615" s="294"/>
      <c r="G1615" s="294"/>
      <c r="H1615" s="295"/>
      <c r="I1615" s="295"/>
      <c r="J1615" s="295"/>
      <c r="K1615" s="295"/>
      <c r="L1615" s="295"/>
      <c r="M1615" s="241"/>
      <c r="N1615" s="295"/>
      <c r="O1615" s="295"/>
      <c r="P1615" s="295"/>
      <c r="Q1615" s="295"/>
      <c r="R1615" s="295"/>
      <c r="S1615" s="295"/>
      <c r="T1615" s="295"/>
      <c r="U1615" s="295"/>
      <c r="V1615" s="295"/>
      <c r="W1615" s="295"/>
      <c r="X1615" s="241"/>
      <c r="Y1615" s="241"/>
      <c r="Z1615" s="295"/>
      <c r="AA1615" s="295"/>
      <c r="AB1615" s="295"/>
      <c r="AC1615" s="295"/>
      <c r="AD1615" s="295"/>
      <c r="AE1615" s="295"/>
      <c r="AF1615" s="241"/>
      <c r="AG1615" s="241"/>
      <c r="AH1615" s="294"/>
      <c r="AI1615" s="294"/>
      <c r="AJ1615" s="294"/>
      <c r="AK1615" s="294"/>
      <c r="AL1615" s="294"/>
      <c r="AM1615" s="294"/>
      <c r="AN1615" s="241"/>
      <c r="AO1615" s="295"/>
      <c r="AP1615" s="295"/>
      <c r="AQ1615" s="295"/>
      <c r="AR1615" s="295"/>
      <c r="AS1615" s="295"/>
      <c r="AT1615" s="295"/>
      <c r="AU1615" s="241"/>
      <c r="AV1615" s="241"/>
      <c r="AW1615" s="241"/>
      <c r="AX1615" s="241"/>
      <c r="AY1615" s="241"/>
      <c r="AZ1615" s="301"/>
      <c r="BA1615" s="241"/>
      <c r="BB1615" s="301"/>
      <c r="BC1615" s="241"/>
      <c r="BD1615" s="241"/>
      <c r="BE1615" s="294"/>
      <c r="BF1615" s="294"/>
      <c r="BG1615" s="294"/>
      <c r="BH1615" s="295"/>
      <c r="BI1615" s="295"/>
      <c r="BJ1615" s="295"/>
      <c r="BK1615" s="295"/>
      <c r="BL1615" s="295"/>
      <c r="BM1615" s="241"/>
      <c r="BN1615" s="295"/>
      <c r="BO1615" s="295"/>
      <c r="BP1615" s="295"/>
      <c r="BQ1615" s="241"/>
      <c r="BR1615" s="241"/>
    </row>
    <row r="1616" spans="2:70" ht="0.75" customHeight="1">
      <c r="B1616" s="254"/>
      <c r="C1616" s="294"/>
      <c r="D1616" s="294"/>
      <c r="E1616" s="294"/>
      <c r="F1616" s="294"/>
      <c r="G1616" s="294"/>
      <c r="H1616" s="295"/>
      <c r="I1616" s="295"/>
      <c r="J1616" s="295"/>
      <c r="K1616" s="295"/>
      <c r="L1616" s="295"/>
      <c r="M1616" s="241"/>
      <c r="N1616" s="295"/>
      <c r="O1616" s="295"/>
      <c r="P1616" s="295"/>
      <c r="Q1616" s="295"/>
      <c r="R1616" s="295"/>
      <c r="S1616" s="295"/>
      <c r="T1616" s="295"/>
      <c r="U1616" s="295"/>
      <c r="V1616" s="295"/>
      <c r="W1616" s="295"/>
      <c r="X1616" s="241"/>
      <c r="Y1616" s="241"/>
      <c r="Z1616" s="295"/>
      <c r="AA1616" s="295"/>
      <c r="AB1616" s="295"/>
      <c r="AC1616" s="295"/>
      <c r="AD1616" s="295"/>
      <c r="AE1616" s="295"/>
      <c r="AF1616" s="241"/>
      <c r="AG1616" s="241"/>
      <c r="AH1616" s="294"/>
      <c r="AI1616" s="294"/>
      <c r="AJ1616" s="294"/>
      <c r="AK1616" s="294"/>
      <c r="AL1616" s="294"/>
      <c r="AM1616" s="294"/>
      <c r="AN1616" s="241"/>
      <c r="AO1616" s="295"/>
      <c r="AP1616" s="295"/>
      <c r="AQ1616" s="295"/>
      <c r="AR1616" s="295"/>
      <c r="AS1616" s="295"/>
      <c r="AT1616" s="295"/>
      <c r="AU1616" s="241"/>
      <c r="AV1616" s="241"/>
      <c r="AW1616" s="241"/>
      <c r="AX1616" s="241"/>
      <c r="AY1616" s="241"/>
      <c r="AZ1616" s="301"/>
      <c r="BA1616" s="241"/>
      <c r="BB1616" s="301"/>
      <c r="BC1616" s="241"/>
      <c r="BD1616" s="241"/>
      <c r="BE1616" s="294"/>
      <c r="BF1616" s="294"/>
      <c r="BG1616" s="294"/>
      <c r="BH1616" s="295"/>
      <c r="BI1616" s="295"/>
      <c r="BJ1616" s="295"/>
      <c r="BK1616" s="295"/>
      <c r="BL1616" s="295"/>
      <c r="BM1616" s="241"/>
      <c r="BN1616" s="295"/>
      <c r="BO1616" s="295"/>
      <c r="BP1616" s="295"/>
      <c r="BQ1616" s="241"/>
      <c r="BR1616" s="241"/>
    </row>
    <row r="1617" spans="2:70" ht="10.5" customHeight="1">
      <c r="B1617" s="254"/>
      <c r="C1617" s="294"/>
      <c r="D1617" s="294"/>
      <c r="E1617" s="294"/>
      <c r="F1617" s="294"/>
      <c r="G1617" s="294"/>
      <c r="H1617" s="295"/>
      <c r="I1617" s="295"/>
      <c r="J1617" s="295"/>
      <c r="K1617" s="295"/>
      <c r="L1617" s="295"/>
      <c r="M1617" s="241"/>
      <c r="N1617" s="295"/>
      <c r="O1617" s="295"/>
      <c r="P1617" s="295"/>
      <c r="Q1617" s="295"/>
      <c r="R1617" s="295"/>
      <c r="S1617" s="295"/>
      <c r="T1617" s="295"/>
      <c r="U1617" s="295"/>
      <c r="V1617" s="295"/>
      <c r="W1617" s="295"/>
      <c r="X1617" s="241"/>
      <c r="Y1617" s="241"/>
      <c r="Z1617" s="295"/>
      <c r="AA1617" s="295"/>
      <c r="AB1617" s="295"/>
      <c r="AC1617" s="295"/>
      <c r="AD1617" s="295"/>
      <c r="AE1617" s="295"/>
      <c r="AF1617" s="241"/>
      <c r="AG1617" s="241"/>
      <c r="AH1617" s="294"/>
      <c r="AI1617" s="294"/>
      <c r="AJ1617" s="294"/>
      <c r="AK1617" s="294"/>
      <c r="AL1617" s="294"/>
      <c r="AM1617" s="294"/>
      <c r="AN1617" s="294"/>
      <c r="AO1617" s="295"/>
      <c r="AP1617" s="295"/>
      <c r="AQ1617" s="295"/>
      <c r="AR1617" s="295"/>
      <c r="AS1617" s="295"/>
      <c r="AT1617" s="295"/>
      <c r="AU1617" s="241"/>
      <c r="AV1617" s="295"/>
      <c r="AW1617" s="295"/>
      <c r="AX1617" s="295"/>
      <c r="AY1617" s="295"/>
      <c r="AZ1617" s="295"/>
      <c r="BA1617" s="241"/>
      <c r="BB1617" s="257"/>
      <c r="BC1617" s="241"/>
      <c r="BD1617" s="241"/>
      <c r="BE1617" s="294"/>
      <c r="BF1617" s="294"/>
      <c r="BG1617" s="294"/>
      <c r="BH1617" s="295"/>
      <c r="BI1617" s="295"/>
      <c r="BJ1617" s="295"/>
      <c r="BK1617" s="295"/>
      <c r="BL1617" s="295"/>
      <c r="BM1617" s="241"/>
      <c r="BN1617" s="295"/>
      <c r="BO1617" s="295"/>
      <c r="BP1617" s="295"/>
      <c r="BQ1617" s="241"/>
      <c r="BR1617" s="241"/>
    </row>
    <row r="1618" spans="2:70" ht="9" customHeight="1">
      <c r="B1618" s="254"/>
      <c r="C1618" s="241"/>
      <c r="D1618" s="241"/>
      <c r="E1618" s="241"/>
      <c r="F1618" s="241"/>
      <c r="G1618" s="241"/>
      <c r="H1618" s="241"/>
      <c r="I1618" s="241"/>
      <c r="J1618" s="241"/>
      <c r="K1618" s="241"/>
      <c r="L1618" s="241"/>
      <c r="M1618" s="241"/>
      <c r="N1618" s="241"/>
      <c r="O1618" s="241"/>
      <c r="P1618" s="241"/>
      <c r="Q1618" s="241"/>
      <c r="R1618" s="241"/>
      <c r="S1618" s="241"/>
      <c r="T1618" s="241"/>
      <c r="U1618" s="241"/>
      <c r="V1618" s="241"/>
      <c r="W1618" s="241"/>
      <c r="X1618" s="241"/>
      <c r="Y1618" s="241"/>
      <c r="Z1618" s="241"/>
      <c r="AA1618" s="241"/>
      <c r="AB1618" s="241"/>
      <c r="AC1618" s="241"/>
      <c r="AD1618" s="241"/>
      <c r="AE1618" s="241"/>
      <c r="AF1618" s="241"/>
      <c r="AG1618" s="241"/>
      <c r="AH1618" s="241"/>
      <c r="AI1618" s="241"/>
      <c r="AJ1618" s="241"/>
      <c r="AK1618" s="241"/>
      <c r="AL1618" s="241"/>
      <c r="AM1618" s="241"/>
      <c r="AN1618" s="241"/>
      <c r="AO1618" s="241"/>
      <c r="AP1618" s="241"/>
      <c r="AQ1618" s="241"/>
      <c r="AR1618" s="241"/>
      <c r="AS1618" s="241"/>
      <c r="AT1618" s="241"/>
      <c r="AU1618" s="241"/>
      <c r="AV1618" s="241"/>
      <c r="AW1618" s="241"/>
      <c r="AX1618" s="241"/>
      <c r="AY1618" s="241"/>
      <c r="AZ1618" s="241"/>
      <c r="BA1618" s="241"/>
      <c r="BB1618" s="241"/>
      <c r="BC1618" s="241"/>
      <c r="BD1618" s="241"/>
      <c r="BE1618" s="241"/>
      <c r="BF1618" s="241"/>
      <c r="BG1618" s="241"/>
      <c r="BH1618" s="241"/>
      <c r="BI1618" s="241"/>
      <c r="BJ1618" s="241"/>
      <c r="BK1618" s="241"/>
      <c r="BL1618" s="241"/>
      <c r="BM1618" s="241"/>
      <c r="BN1618" s="241"/>
      <c r="BO1618" s="241"/>
      <c r="BP1618" s="241"/>
      <c r="BQ1618" s="241"/>
      <c r="BR1618" s="241"/>
    </row>
    <row r="1619" spans="2:70" ht="11.25" customHeight="1">
      <c r="B1619" s="254"/>
      <c r="C1619" s="294"/>
      <c r="D1619" s="294"/>
      <c r="E1619" s="294"/>
      <c r="F1619" s="294"/>
      <c r="G1619" s="294"/>
      <c r="H1619" s="294"/>
      <c r="I1619" s="295"/>
      <c r="J1619" s="295"/>
      <c r="K1619" s="295"/>
      <c r="L1619" s="295"/>
      <c r="M1619" s="295"/>
      <c r="N1619" s="241"/>
      <c r="O1619" s="241"/>
      <c r="P1619" s="295"/>
      <c r="Q1619" s="295"/>
      <c r="R1619" s="295"/>
      <c r="S1619" s="295"/>
      <c r="T1619" s="241"/>
      <c r="U1619" s="295"/>
      <c r="V1619" s="295"/>
      <c r="W1619" s="295"/>
      <c r="X1619" s="241"/>
      <c r="Y1619" s="241"/>
      <c r="Z1619" s="295"/>
      <c r="AA1619" s="295"/>
      <c r="AB1619" s="295"/>
      <c r="AC1619" s="295"/>
      <c r="AD1619" s="295"/>
      <c r="AE1619" s="295"/>
      <c r="AF1619" s="241"/>
      <c r="AG1619" s="241"/>
      <c r="AH1619" s="294"/>
      <c r="AI1619" s="294"/>
      <c r="AJ1619" s="294"/>
      <c r="AK1619" s="294"/>
      <c r="AL1619" s="294"/>
      <c r="AM1619" s="294"/>
      <c r="AN1619" s="294"/>
      <c r="AO1619" s="295"/>
      <c r="AP1619" s="295"/>
      <c r="AQ1619" s="295"/>
      <c r="AR1619" s="295"/>
      <c r="AS1619" s="295"/>
      <c r="AT1619" s="295"/>
      <c r="AU1619" s="241"/>
      <c r="AV1619" s="295"/>
      <c r="AW1619" s="295"/>
      <c r="AX1619" s="295"/>
      <c r="AY1619" s="295"/>
      <c r="AZ1619" s="295"/>
      <c r="BA1619" s="241"/>
      <c r="BB1619" s="256"/>
      <c r="BC1619" s="241"/>
      <c r="BD1619" s="241"/>
      <c r="BE1619" s="241"/>
      <c r="BF1619" s="241"/>
      <c r="BG1619" s="241"/>
      <c r="BH1619" s="241"/>
      <c r="BI1619" s="241"/>
      <c r="BJ1619" s="241"/>
      <c r="BK1619" s="241"/>
      <c r="BL1619" s="241"/>
      <c r="BM1619" s="241"/>
      <c r="BN1619" s="241"/>
      <c r="BO1619" s="241"/>
      <c r="BP1619" s="241"/>
      <c r="BQ1619" s="241"/>
      <c r="BR1619" s="241"/>
    </row>
    <row r="1620" spans="2:70" ht="9.75" customHeight="1">
      <c r="B1620" s="254"/>
      <c r="C1620" s="294"/>
      <c r="D1620" s="294"/>
      <c r="E1620" s="294"/>
      <c r="F1620" s="294"/>
      <c r="G1620" s="294"/>
      <c r="H1620" s="294"/>
      <c r="I1620" s="294"/>
      <c r="J1620" s="294"/>
      <c r="K1620" s="294"/>
      <c r="L1620" s="241"/>
      <c r="M1620" s="241"/>
      <c r="N1620" s="241"/>
      <c r="O1620" s="241"/>
      <c r="P1620" s="295"/>
      <c r="Q1620" s="295"/>
      <c r="R1620" s="295"/>
      <c r="S1620" s="295"/>
      <c r="T1620" s="241"/>
      <c r="U1620" s="295"/>
      <c r="V1620" s="295"/>
      <c r="W1620" s="295"/>
      <c r="X1620" s="241"/>
      <c r="Y1620" s="241"/>
      <c r="Z1620" s="241"/>
      <c r="AA1620" s="241"/>
      <c r="AB1620" s="241"/>
      <c r="AC1620" s="241"/>
      <c r="AD1620" s="241"/>
      <c r="AE1620" s="241"/>
      <c r="AF1620" s="241"/>
      <c r="AG1620" s="241"/>
      <c r="AH1620" s="294"/>
      <c r="AI1620" s="294"/>
      <c r="AJ1620" s="294"/>
      <c r="AK1620" s="294"/>
      <c r="AL1620" s="294"/>
      <c r="AM1620" s="294"/>
      <c r="AN1620" s="241"/>
      <c r="AO1620" s="295"/>
      <c r="AP1620" s="295"/>
      <c r="AQ1620" s="295"/>
      <c r="AR1620" s="295"/>
      <c r="AS1620" s="295"/>
      <c r="AT1620" s="295"/>
      <c r="AU1620" s="241"/>
      <c r="AV1620" s="295"/>
      <c r="AW1620" s="295"/>
      <c r="AX1620" s="295"/>
      <c r="AY1620" s="295"/>
      <c r="AZ1620" s="295"/>
      <c r="BA1620" s="241"/>
      <c r="BB1620" s="300"/>
      <c r="BC1620" s="241"/>
      <c r="BD1620" s="241"/>
      <c r="BE1620" s="241"/>
      <c r="BF1620" s="241"/>
      <c r="BG1620" s="241"/>
      <c r="BH1620" s="241"/>
      <c r="BI1620" s="241"/>
      <c r="BJ1620" s="241"/>
      <c r="BK1620" s="241"/>
      <c r="BL1620" s="241"/>
      <c r="BM1620" s="241"/>
      <c r="BN1620" s="241"/>
      <c r="BO1620" s="241"/>
      <c r="BP1620" s="241"/>
      <c r="BQ1620" s="241"/>
      <c r="BR1620" s="241"/>
    </row>
    <row r="1621" spans="2:70" ht="0.75" customHeight="1">
      <c r="B1621" s="254"/>
      <c r="C1621" s="294"/>
      <c r="D1621" s="294"/>
      <c r="E1621" s="294"/>
      <c r="F1621" s="294"/>
      <c r="G1621" s="294"/>
      <c r="H1621" s="294"/>
      <c r="I1621" s="294"/>
      <c r="J1621" s="294"/>
      <c r="K1621" s="294"/>
      <c r="L1621" s="241"/>
      <c r="M1621" s="241"/>
      <c r="N1621" s="241"/>
      <c r="O1621" s="241"/>
      <c r="P1621" s="295"/>
      <c r="Q1621" s="295"/>
      <c r="R1621" s="295"/>
      <c r="S1621" s="295"/>
      <c r="T1621" s="241"/>
      <c r="U1621" s="295"/>
      <c r="V1621" s="295"/>
      <c r="W1621" s="295"/>
      <c r="X1621" s="241"/>
      <c r="Y1621" s="241"/>
      <c r="Z1621" s="241"/>
      <c r="AA1621" s="241"/>
      <c r="AB1621" s="241"/>
      <c r="AC1621" s="241"/>
      <c r="AD1621" s="241"/>
      <c r="AE1621" s="241"/>
      <c r="AF1621" s="241"/>
      <c r="AG1621" s="241"/>
      <c r="AH1621" s="294"/>
      <c r="AI1621" s="294"/>
      <c r="AJ1621" s="294"/>
      <c r="AK1621" s="294"/>
      <c r="AL1621" s="294"/>
      <c r="AM1621" s="294"/>
      <c r="AN1621" s="241"/>
      <c r="AO1621" s="295"/>
      <c r="AP1621" s="295"/>
      <c r="AQ1621" s="295"/>
      <c r="AR1621" s="295"/>
      <c r="AS1621" s="295"/>
      <c r="AT1621" s="295"/>
      <c r="AU1621" s="241"/>
      <c r="AV1621" s="295"/>
      <c r="AW1621" s="295"/>
      <c r="AX1621" s="295"/>
      <c r="AY1621" s="295"/>
      <c r="AZ1621" s="295"/>
      <c r="BA1621" s="241"/>
      <c r="BB1621" s="300"/>
      <c r="BC1621" s="241"/>
      <c r="BD1621" s="241"/>
      <c r="BE1621" s="241"/>
      <c r="BF1621" s="241"/>
      <c r="BG1621" s="241"/>
      <c r="BH1621" s="241"/>
      <c r="BI1621" s="241"/>
      <c r="BJ1621" s="241"/>
      <c r="BK1621" s="241"/>
      <c r="BL1621" s="241"/>
      <c r="BM1621" s="241"/>
      <c r="BN1621" s="241"/>
      <c r="BO1621" s="241"/>
      <c r="BP1621" s="241"/>
      <c r="BQ1621" s="241"/>
      <c r="BR1621" s="241"/>
    </row>
    <row r="1622" spans="2:70">
      <c r="B1622" s="254"/>
      <c r="C1622" s="294"/>
      <c r="D1622" s="294"/>
      <c r="E1622" s="294"/>
      <c r="F1622" s="294"/>
      <c r="G1622" s="294"/>
      <c r="H1622" s="295"/>
      <c r="I1622" s="295"/>
      <c r="J1622" s="295"/>
      <c r="K1622" s="295"/>
      <c r="L1622" s="295"/>
      <c r="M1622" s="241"/>
      <c r="N1622" s="241"/>
      <c r="O1622" s="241"/>
      <c r="P1622" s="295"/>
      <c r="Q1622" s="295"/>
      <c r="R1622" s="295"/>
      <c r="S1622" s="295"/>
      <c r="T1622" s="241"/>
      <c r="U1622" s="295"/>
      <c r="V1622" s="295"/>
      <c r="W1622" s="295"/>
      <c r="X1622" s="241"/>
      <c r="Y1622" s="241"/>
      <c r="Z1622" s="295"/>
      <c r="AA1622" s="295"/>
      <c r="AB1622" s="295"/>
      <c r="AC1622" s="295"/>
      <c r="AD1622" s="295"/>
      <c r="AE1622" s="295"/>
      <c r="AF1622" s="241"/>
      <c r="AG1622" s="241"/>
      <c r="AH1622" s="294"/>
      <c r="AI1622" s="294"/>
      <c r="AJ1622" s="294"/>
      <c r="AK1622" s="294"/>
      <c r="AL1622" s="294"/>
      <c r="AM1622" s="294"/>
      <c r="AN1622" s="241"/>
      <c r="AO1622" s="241"/>
      <c r="AP1622" s="241"/>
      <c r="AQ1622" s="241"/>
      <c r="AR1622" s="241"/>
      <c r="AS1622" s="241"/>
      <c r="AT1622" s="241"/>
      <c r="AU1622" s="241"/>
      <c r="AV1622" s="295"/>
      <c r="AW1622" s="295"/>
      <c r="AX1622" s="295"/>
      <c r="AY1622" s="295"/>
      <c r="AZ1622" s="295"/>
      <c r="BA1622" s="241"/>
      <c r="BB1622" s="257"/>
      <c r="BC1622" s="241"/>
      <c r="BD1622" s="241"/>
      <c r="BE1622" s="296"/>
      <c r="BF1622" s="296"/>
      <c r="BG1622" s="296"/>
      <c r="BH1622" s="296"/>
      <c r="BI1622" s="296"/>
      <c r="BJ1622" s="296"/>
      <c r="BK1622" s="296"/>
      <c r="BL1622" s="296"/>
      <c r="BM1622" s="296"/>
      <c r="BN1622" s="296"/>
      <c r="BO1622" s="296"/>
      <c r="BP1622" s="296"/>
      <c r="BQ1622" s="241"/>
      <c r="BR1622" s="241"/>
    </row>
    <row r="1623" spans="2:70" ht="6.75" customHeight="1">
      <c r="B1623" s="254"/>
      <c r="C1623" s="241"/>
      <c r="D1623" s="241"/>
      <c r="E1623" s="241"/>
      <c r="F1623" s="241"/>
      <c r="G1623" s="241"/>
      <c r="H1623" s="241"/>
      <c r="I1623" s="241"/>
      <c r="J1623" s="241"/>
      <c r="K1623" s="241"/>
      <c r="L1623" s="241"/>
      <c r="M1623" s="241"/>
      <c r="N1623" s="241"/>
      <c r="O1623" s="241"/>
      <c r="P1623" s="241"/>
      <c r="Q1623" s="241"/>
      <c r="R1623" s="241"/>
      <c r="S1623" s="241"/>
      <c r="T1623" s="241"/>
      <c r="U1623" s="241"/>
      <c r="V1623" s="241"/>
      <c r="W1623" s="241"/>
      <c r="X1623" s="241"/>
      <c r="Y1623" s="241"/>
      <c r="Z1623" s="241"/>
      <c r="AA1623" s="241"/>
      <c r="AB1623" s="241"/>
      <c r="AC1623" s="241"/>
      <c r="AD1623" s="241"/>
      <c r="AE1623" s="241"/>
      <c r="AF1623" s="241"/>
      <c r="AG1623" s="241"/>
      <c r="AH1623" s="241"/>
      <c r="AI1623" s="241"/>
      <c r="AJ1623" s="241"/>
      <c r="AK1623" s="241"/>
      <c r="AL1623" s="241"/>
      <c r="AM1623" s="241"/>
      <c r="AN1623" s="241"/>
      <c r="AO1623" s="241"/>
      <c r="AP1623" s="241"/>
      <c r="AQ1623" s="241"/>
      <c r="AR1623" s="241"/>
      <c r="AS1623" s="241"/>
      <c r="AT1623" s="241"/>
      <c r="AU1623" s="241"/>
      <c r="AV1623" s="241"/>
      <c r="AW1623" s="241"/>
      <c r="AX1623" s="241"/>
      <c r="AY1623" s="241"/>
      <c r="AZ1623" s="241"/>
      <c r="BA1623" s="241"/>
      <c r="BB1623" s="241"/>
      <c r="BC1623" s="241"/>
      <c r="BD1623" s="241"/>
      <c r="BE1623" s="241"/>
      <c r="BF1623" s="241"/>
      <c r="BG1623" s="241"/>
      <c r="BH1623" s="241"/>
      <c r="BI1623" s="241"/>
      <c r="BJ1623" s="241"/>
      <c r="BK1623" s="241"/>
      <c r="BL1623" s="241"/>
      <c r="BM1623" s="241"/>
      <c r="BN1623" s="241"/>
      <c r="BO1623" s="241"/>
      <c r="BP1623" s="241"/>
      <c r="BQ1623" s="241"/>
      <c r="BR1623" s="241"/>
    </row>
    <row r="1624" spans="2:70" ht="2.25" customHeight="1">
      <c r="B1624" s="254"/>
      <c r="C1624" s="294"/>
      <c r="D1624" s="294"/>
      <c r="E1624" s="294"/>
      <c r="F1624" s="294"/>
      <c r="G1624" s="294"/>
      <c r="H1624" s="241"/>
      <c r="I1624" s="241"/>
      <c r="J1624" s="241"/>
      <c r="K1624" s="241"/>
      <c r="L1624" s="241"/>
      <c r="M1624" s="241"/>
      <c r="N1624" s="295"/>
      <c r="O1624" s="295"/>
      <c r="P1624" s="295"/>
      <c r="Q1624" s="295"/>
      <c r="R1624" s="295"/>
      <c r="S1624" s="295"/>
      <c r="T1624" s="295"/>
      <c r="U1624" s="295"/>
      <c r="V1624" s="295"/>
      <c r="W1624" s="295"/>
      <c r="X1624" s="241"/>
      <c r="Y1624" s="241"/>
      <c r="Z1624" s="241"/>
      <c r="AA1624" s="241"/>
      <c r="AB1624" s="241"/>
      <c r="AC1624" s="241"/>
      <c r="AD1624" s="241"/>
      <c r="AE1624" s="241"/>
      <c r="AF1624" s="241"/>
      <c r="AG1624" s="241"/>
      <c r="AH1624" s="294"/>
      <c r="AI1624" s="294"/>
      <c r="AJ1624" s="294"/>
      <c r="AK1624" s="294"/>
      <c r="AL1624" s="294"/>
      <c r="AM1624" s="294"/>
      <c r="AN1624" s="294"/>
      <c r="AO1624" s="294"/>
      <c r="AP1624" s="294"/>
      <c r="AQ1624" s="294"/>
      <c r="AR1624" s="294"/>
      <c r="AS1624" s="241"/>
      <c r="AT1624" s="241"/>
      <c r="AU1624" s="241"/>
      <c r="AV1624" s="295"/>
      <c r="AW1624" s="295"/>
      <c r="AX1624" s="295"/>
      <c r="AY1624" s="295"/>
      <c r="AZ1624" s="295"/>
      <c r="BA1624" s="241"/>
      <c r="BB1624" s="300"/>
      <c r="BC1624" s="241"/>
      <c r="BD1624" s="241"/>
      <c r="BE1624" s="241"/>
      <c r="BF1624" s="241"/>
      <c r="BG1624" s="241"/>
      <c r="BH1624" s="241"/>
      <c r="BI1624" s="241"/>
      <c r="BJ1624" s="241"/>
      <c r="BK1624" s="241"/>
      <c r="BL1624" s="241"/>
      <c r="BM1624" s="241"/>
      <c r="BN1624" s="241"/>
      <c r="BO1624" s="241"/>
      <c r="BP1624" s="241"/>
      <c r="BQ1624" s="241"/>
      <c r="BR1624" s="241"/>
    </row>
    <row r="1625" spans="2:70" ht="7.5" customHeight="1">
      <c r="B1625" s="254"/>
      <c r="C1625" s="294"/>
      <c r="D1625" s="294"/>
      <c r="E1625" s="294"/>
      <c r="F1625" s="294"/>
      <c r="G1625" s="294"/>
      <c r="H1625" s="241"/>
      <c r="I1625" s="241"/>
      <c r="J1625" s="241"/>
      <c r="K1625" s="241"/>
      <c r="L1625" s="241"/>
      <c r="M1625" s="241"/>
      <c r="N1625" s="295"/>
      <c r="O1625" s="295"/>
      <c r="P1625" s="295"/>
      <c r="Q1625" s="295"/>
      <c r="R1625" s="295"/>
      <c r="S1625" s="295"/>
      <c r="T1625" s="295"/>
      <c r="U1625" s="295"/>
      <c r="V1625" s="295"/>
      <c r="W1625" s="295"/>
      <c r="X1625" s="241"/>
      <c r="Y1625" s="241"/>
      <c r="Z1625" s="241"/>
      <c r="AA1625" s="241"/>
      <c r="AB1625" s="241"/>
      <c r="AC1625" s="241"/>
      <c r="AD1625" s="241"/>
      <c r="AE1625" s="241"/>
      <c r="AF1625" s="241"/>
      <c r="AG1625" s="241"/>
      <c r="AH1625" s="294"/>
      <c r="AI1625" s="294"/>
      <c r="AJ1625" s="294"/>
      <c r="AK1625" s="294"/>
      <c r="AL1625" s="294"/>
      <c r="AM1625" s="294"/>
      <c r="AN1625" s="294"/>
      <c r="AO1625" s="294"/>
      <c r="AP1625" s="294"/>
      <c r="AQ1625" s="294"/>
      <c r="AR1625" s="294"/>
      <c r="AS1625" s="241"/>
      <c r="AT1625" s="241"/>
      <c r="AU1625" s="241"/>
      <c r="AV1625" s="295"/>
      <c r="AW1625" s="295"/>
      <c r="AX1625" s="295"/>
      <c r="AY1625" s="295"/>
      <c r="AZ1625" s="295"/>
      <c r="BA1625" s="241"/>
      <c r="BB1625" s="300"/>
      <c r="BC1625" s="241"/>
      <c r="BD1625" s="241"/>
      <c r="BE1625" s="241"/>
      <c r="BF1625" s="241"/>
      <c r="BG1625" s="241"/>
      <c r="BH1625" s="241"/>
      <c r="BI1625" s="241"/>
      <c r="BJ1625" s="241"/>
      <c r="BK1625" s="241"/>
      <c r="BL1625" s="241"/>
      <c r="BM1625" s="241"/>
      <c r="BN1625" s="241"/>
      <c r="BO1625" s="241"/>
      <c r="BP1625" s="241"/>
      <c r="BQ1625" s="241"/>
      <c r="BR1625" s="241"/>
    </row>
    <row r="1626" spans="2:70" ht="0.75" customHeight="1">
      <c r="B1626" s="254"/>
      <c r="C1626" s="294"/>
      <c r="D1626" s="294"/>
      <c r="E1626" s="294"/>
      <c r="F1626" s="294"/>
      <c r="G1626" s="294"/>
      <c r="H1626" s="241"/>
      <c r="I1626" s="241"/>
      <c r="J1626" s="241"/>
      <c r="K1626" s="241"/>
      <c r="L1626" s="241"/>
      <c r="M1626" s="241"/>
      <c r="N1626" s="295"/>
      <c r="O1626" s="295"/>
      <c r="P1626" s="295"/>
      <c r="Q1626" s="295"/>
      <c r="R1626" s="295"/>
      <c r="S1626" s="295"/>
      <c r="T1626" s="295"/>
      <c r="U1626" s="295"/>
      <c r="V1626" s="295"/>
      <c r="W1626" s="295"/>
      <c r="X1626" s="241"/>
      <c r="Y1626" s="241"/>
      <c r="Z1626" s="241"/>
      <c r="AA1626" s="241"/>
      <c r="AB1626" s="241"/>
      <c r="AC1626" s="241"/>
      <c r="AD1626" s="241"/>
      <c r="AE1626" s="241"/>
      <c r="AF1626" s="241"/>
      <c r="AG1626" s="241"/>
      <c r="AH1626" s="294"/>
      <c r="AI1626" s="294"/>
      <c r="AJ1626" s="294"/>
      <c r="AK1626" s="294"/>
      <c r="AL1626" s="294"/>
      <c r="AM1626" s="294"/>
      <c r="AN1626" s="294"/>
      <c r="AO1626" s="294"/>
      <c r="AP1626" s="294"/>
      <c r="AQ1626" s="294"/>
      <c r="AR1626" s="294"/>
      <c r="AS1626" s="241"/>
      <c r="AT1626" s="241"/>
      <c r="AU1626" s="241"/>
      <c r="AV1626" s="295"/>
      <c r="AW1626" s="295"/>
      <c r="AX1626" s="295"/>
      <c r="AY1626" s="295"/>
      <c r="AZ1626" s="295"/>
      <c r="BA1626" s="241"/>
      <c r="BB1626" s="300"/>
      <c r="BC1626" s="241"/>
      <c r="BD1626" s="241"/>
      <c r="BE1626" s="241"/>
      <c r="BF1626" s="241"/>
      <c r="BG1626" s="241"/>
      <c r="BH1626" s="241"/>
      <c r="BI1626" s="241"/>
      <c r="BJ1626" s="241"/>
      <c r="BK1626" s="241"/>
      <c r="BL1626" s="241"/>
      <c r="BM1626" s="241"/>
      <c r="BN1626" s="241"/>
      <c r="BO1626" s="241"/>
      <c r="BP1626" s="241"/>
      <c r="BQ1626" s="241"/>
      <c r="BR1626" s="241"/>
    </row>
    <row r="1627" spans="2:70" ht="10.5" customHeight="1">
      <c r="B1627" s="254"/>
      <c r="C1627" s="294"/>
      <c r="D1627" s="294"/>
      <c r="E1627" s="294"/>
      <c r="F1627" s="294"/>
      <c r="G1627" s="294"/>
      <c r="H1627" s="241"/>
      <c r="I1627" s="241"/>
      <c r="J1627" s="241"/>
      <c r="K1627" s="241"/>
      <c r="L1627" s="241"/>
      <c r="M1627" s="241"/>
      <c r="N1627" s="241"/>
      <c r="O1627" s="241"/>
      <c r="P1627" s="295"/>
      <c r="Q1627" s="295"/>
      <c r="R1627" s="295"/>
      <c r="S1627" s="295"/>
      <c r="T1627" s="241"/>
      <c r="U1627" s="295"/>
      <c r="V1627" s="295"/>
      <c r="W1627" s="295"/>
      <c r="X1627" s="241"/>
      <c r="Y1627" s="241"/>
      <c r="Z1627" s="241"/>
      <c r="AA1627" s="241"/>
      <c r="AB1627" s="241"/>
      <c r="AC1627" s="241"/>
      <c r="AD1627" s="241"/>
      <c r="AE1627" s="241"/>
      <c r="AF1627" s="241"/>
      <c r="AG1627" s="241"/>
      <c r="AH1627" s="294"/>
      <c r="AI1627" s="294"/>
      <c r="AJ1627" s="294"/>
      <c r="AK1627" s="294"/>
      <c r="AL1627" s="294"/>
      <c r="AM1627" s="294"/>
      <c r="AN1627" s="294"/>
      <c r="AO1627" s="294"/>
      <c r="AP1627" s="294"/>
      <c r="AQ1627" s="294"/>
      <c r="AR1627" s="294"/>
      <c r="AS1627" s="241"/>
      <c r="AT1627" s="241"/>
      <c r="AU1627" s="241"/>
      <c r="AV1627" s="295"/>
      <c r="AW1627" s="295"/>
      <c r="AX1627" s="295"/>
      <c r="AY1627" s="295"/>
      <c r="AZ1627" s="295"/>
      <c r="BA1627" s="241"/>
      <c r="BB1627" s="257"/>
      <c r="BC1627" s="241"/>
      <c r="BD1627" s="241"/>
      <c r="BE1627" s="241"/>
      <c r="BF1627" s="241"/>
      <c r="BG1627" s="297"/>
      <c r="BH1627" s="297"/>
      <c r="BI1627" s="297"/>
      <c r="BJ1627" s="297"/>
      <c r="BK1627" s="241"/>
      <c r="BL1627" s="241"/>
      <c r="BM1627" s="241"/>
      <c r="BN1627" s="297"/>
      <c r="BO1627" s="297"/>
      <c r="BP1627" s="297"/>
      <c r="BQ1627" s="241"/>
      <c r="BR1627" s="241"/>
    </row>
    <row r="1628" spans="2:70" ht="7.5" customHeight="1">
      <c r="B1628" s="254"/>
      <c r="C1628" s="241"/>
      <c r="D1628" s="241"/>
      <c r="E1628" s="241"/>
      <c r="F1628" s="241"/>
      <c r="G1628" s="241"/>
      <c r="H1628" s="241"/>
      <c r="I1628" s="241"/>
      <c r="J1628" s="241"/>
      <c r="K1628" s="241"/>
      <c r="L1628" s="241"/>
      <c r="M1628" s="241"/>
      <c r="N1628" s="241"/>
      <c r="O1628" s="241"/>
      <c r="P1628" s="241"/>
      <c r="Q1628" s="241"/>
      <c r="R1628" s="241"/>
      <c r="S1628" s="241"/>
      <c r="T1628" s="241"/>
      <c r="U1628" s="241"/>
      <c r="V1628" s="241"/>
      <c r="W1628" s="241"/>
      <c r="X1628" s="241"/>
      <c r="Y1628" s="241"/>
      <c r="Z1628" s="241"/>
      <c r="AA1628" s="241"/>
      <c r="AB1628" s="241"/>
      <c r="AC1628" s="241"/>
      <c r="AD1628" s="241"/>
      <c r="AE1628" s="241"/>
      <c r="AF1628" s="241"/>
      <c r="AG1628" s="241"/>
      <c r="AH1628" s="241"/>
      <c r="AI1628" s="241"/>
      <c r="AJ1628" s="241"/>
      <c r="AK1628" s="241"/>
      <c r="AL1628" s="241"/>
      <c r="AM1628" s="241"/>
      <c r="AN1628" s="241"/>
      <c r="AO1628" s="241"/>
      <c r="AP1628" s="241"/>
      <c r="AQ1628" s="241"/>
      <c r="AR1628" s="241"/>
      <c r="AS1628" s="241"/>
      <c r="AT1628" s="241"/>
      <c r="AU1628" s="241"/>
      <c r="AV1628" s="241"/>
      <c r="AW1628" s="241"/>
      <c r="AX1628" s="241"/>
      <c r="AY1628" s="241"/>
      <c r="AZ1628" s="241"/>
      <c r="BA1628" s="241"/>
      <c r="BB1628" s="241"/>
      <c r="BC1628" s="241"/>
      <c r="BD1628" s="241"/>
      <c r="BE1628" s="241"/>
      <c r="BF1628" s="241"/>
      <c r="BG1628" s="241"/>
      <c r="BH1628" s="241"/>
      <c r="BI1628" s="241"/>
      <c r="BJ1628" s="241"/>
      <c r="BK1628" s="241"/>
      <c r="BL1628" s="241"/>
      <c r="BM1628" s="241"/>
      <c r="BN1628" s="241"/>
      <c r="BO1628" s="241"/>
      <c r="BP1628" s="241"/>
      <c r="BQ1628" s="241"/>
      <c r="BR1628" s="241"/>
    </row>
    <row r="1629" spans="2:70" ht="0.75" customHeight="1">
      <c r="B1629" s="254"/>
      <c r="C1629" s="294"/>
      <c r="D1629" s="294"/>
      <c r="E1629" s="294"/>
      <c r="F1629" s="294"/>
      <c r="G1629" s="294"/>
      <c r="H1629" s="241"/>
      <c r="I1629" s="241"/>
      <c r="J1629" s="241"/>
      <c r="K1629" s="241"/>
      <c r="L1629" s="241"/>
      <c r="M1629" s="241"/>
      <c r="N1629" s="295"/>
      <c r="O1629" s="295"/>
      <c r="P1629" s="295"/>
      <c r="Q1629" s="295"/>
      <c r="R1629" s="295"/>
      <c r="S1629" s="295"/>
      <c r="T1629" s="295"/>
      <c r="U1629" s="295"/>
      <c r="V1629" s="295"/>
      <c r="W1629" s="295"/>
      <c r="X1629" s="241"/>
      <c r="Y1629" s="241"/>
      <c r="Z1629" s="241"/>
      <c r="AA1629" s="241"/>
      <c r="AB1629" s="241"/>
      <c r="AC1629" s="241"/>
      <c r="AD1629" s="241"/>
      <c r="AE1629" s="241"/>
      <c r="AF1629" s="241"/>
      <c r="AG1629" s="241"/>
      <c r="AH1629" s="294"/>
      <c r="AI1629" s="294"/>
      <c r="AJ1629" s="294"/>
      <c r="AK1629" s="294"/>
      <c r="AL1629" s="294"/>
      <c r="AM1629" s="294"/>
      <c r="AN1629" s="294"/>
      <c r="AO1629" s="294"/>
      <c r="AP1629" s="294"/>
      <c r="AQ1629" s="294"/>
      <c r="AR1629" s="294"/>
      <c r="AS1629" s="241"/>
      <c r="AT1629" s="241"/>
      <c r="AU1629" s="241"/>
      <c r="AV1629" s="295"/>
      <c r="AW1629" s="295"/>
      <c r="AX1629" s="295"/>
      <c r="AY1629" s="295"/>
      <c r="AZ1629" s="295"/>
      <c r="BA1629" s="241"/>
      <c r="BB1629" s="300"/>
      <c r="BC1629" s="241"/>
      <c r="BD1629" s="241"/>
      <c r="BE1629" s="294"/>
      <c r="BF1629" s="294"/>
      <c r="BG1629" s="294"/>
      <c r="BH1629" s="293"/>
      <c r="BI1629" s="293"/>
      <c r="BJ1629" s="293"/>
      <c r="BK1629" s="293"/>
      <c r="BL1629" s="241"/>
      <c r="BM1629" s="241"/>
      <c r="BN1629" s="293"/>
      <c r="BO1629" s="293"/>
      <c r="BP1629" s="293"/>
      <c r="BQ1629" s="241"/>
      <c r="BR1629" s="241"/>
    </row>
    <row r="1630" spans="2:70" ht="8.25" customHeight="1">
      <c r="B1630" s="254"/>
      <c r="C1630" s="294"/>
      <c r="D1630" s="294"/>
      <c r="E1630" s="294"/>
      <c r="F1630" s="294"/>
      <c r="G1630" s="294"/>
      <c r="H1630" s="241"/>
      <c r="I1630" s="241"/>
      <c r="J1630" s="241"/>
      <c r="K1630" s="241"/>
      <c r="L1630" s="241"/>
      <c r="M1630" s="241"/>
      <c r="N1630" s="295"/>
      <c r="O1630" s="295"/>
      <c r="P1630" s="295"/>
      <c r="Q1630" s="295"/>
      <c r="R1630" s="295"/>
      <c r="S1630" s="295"/>
      <c r="T1630" s="295"/>
      <c r="U1630" s="295"/>
      <c r="V1630" s="295"/>
      <c r="W1630" s="295"/>
      <c r="X1630" s="241"/>
      <c r="Y1630" s="241"/>
      <c r="Z1630" s="241"/>
      <c r="AA1630" s="241"/>
      <c r="AB1630" s="241"/>
      <c r="AC1630" s="241"/>
      <c r="AD1630" s="241"/>
      <c r="AE1630" s="241"/>
      <c r="AF1630" s="241"/>
      <c r="AG1630" s="241"/>
      <c r="AH1630" s="294"/>
      <c r="AI1630" s="294"/>
      <c r="AJ1630" s="294"/>
      <c r="AK1630" s="294"/>
      <c r="AL1630" s="294"/>
      <c r="AM1630" s="294"/>
      <c r="AN1630" s="294"/>
      <c r="AO1630" s="294"/>
      <c r="AP1630" s="294"/>
      <c r="AQ1630" s="294"/>
      <c r="AR1630" s="294"/>
      <c r="AS1630" s="241"/>
      <c r="AT1630" s="241"/>
      <c r="AU1630" s="241"/>
      <c r="AV1630" s="295"/>
      <c r="AW1630" s="295"/>
      <c r="AX1630" s="295"/>
      <c r="AY1630" s="295"/>
      <c r="AZ1630" s="295"/>
      <c r="BA1630" s="241"/>
      <c r="BB1630" s="300"/>
      <c r="BC1630" s="241"/>
      <c r="BD1630" s="241"/>
      <c r="BE1630" s="294"/>
      <c r="BF1630" s="294"/>
      <c r="BG1630" s="294"/>
      <c r="BH1630" s="293"/>
      <c r="BI1630" s="293"/>
      <c r="BJ1630" s="293"/>
      <c r="BK1630" s="293"/>
      <c r="BL1630" s="241"/>
      <c r="BM1630" s="241"/>
      <c r="BN1630" s="293"/>
      <c r="BO1630" s="293"/>
      <c r="BP1630" s="293"/>
      <c r="BQ1630" s="241"/>
      <c r="BR1630" s="241"/>
    </row>
    <row r="1631" spans="2:70" ht="0.75" customHeight="1">
      <c r="B1631" s="254"/>
      <c r="C1631" s="294"/>
      <c r="D1631" s="294"/>
      <c r="E1631" s="294"/>
      <c r="F1631" s="294"/>
      <c r="G1631" s="294"/>
      <c r="H1631" s="241"/>
      <c r="I1631" s="241"/>
      <c r="J1631" s="241"/>
      <c r="K1631" s="241"/>
      <c r="L1631" s="241"/>
      <c r="M1631" s="241"/>
      <c r="N1631" s="295"/>
      <c r="O1631" s="295"/>
      <c r="P1631" s="295"/>
      <c r="Q1631" s="295"/>
      <c r="R1631" s="295"/>
      <c r="S1631" s="295"/>
      <c r="T1631" s="295"/>
      <c r="U1631" s="295"/>
      <c r="V1631" s="295"/>
      <c r="W1631" s="295"/>
      <c r="X1631" s="241"/>
      <c r="Y1631" s="241"/>
      <c r="Z1631" s="241"/>
      <c r="AA1631" s="241"/>
      <c r="AB1631" s="241"/>
      <c r="AC1631" s="241"/>
      <c r="AD1631" s="241"/>
      <c r="AE1631" s="241"/>
      <c r="AF1631" s="241"/>
      <c r="AG1631" s="241"/>
      <c r="AH1631" s="294"/>
      <c r="AI1631" s="294"/>
      <c r="AJ1631" s="294"/>
      <c r="AK1631" s="294"/>
      <c r="AL1631" s="294"/>
      <c r="AM1631" s="294"/>
      <c r="AN1631" s="294"/>
      <c r="AO1631" s="294"/>
      <c r="AP1631" s="294"/>
      <c r="AQ1631" s="294"/>
      <c r="AR1631" s="294"/>
      <c r="AS1631" s="241"/>
      <c r="AT1631" s="241"/>
      <c r="AU1631" s="241"/>
      <c r="AV1631" s="295"/>
      <c r="AW1631" s="295"/>
      <c r="AX1631" s="295"/>
      <c r="AY1631" s="295"/>
      <c r="AZ1631" s="295"/>
      <c r="BA1631" s="241"/>
      <c r="BB1631" s="300"/>
      <c r="BC1631" s="241"/>
      <c r="BD1631" s="241"/>
      <c r="BE1631" s="294"/>
      <c r="BF1631" s="294"/>
      <c r="BG1631" s="294"/>
      <c r="BH1631" s="293"/>
      <c r="BI1631" s="293"/>
      <c r="BJ1631" s="293"/>
      <c r="BK1631" s="293"/>
      <c r="BL1631" s="241"/>
      <c r="BM1631" s="241"/>
      <c r="BN1631" s="293"/>
      <c r="BO1631" s="293"/>
      <c r="BP1631" s="293"/>
      <c r="BQ1631" s="241"/>
      <c r="BR1631" s="241"/>
    </row>
    <row r="1632" spans="2:70" ht="11.25" customHeight="1">
      <c r="B1632" s="254"/>
      <c r="C1632" s="294"/>
      <c r="D1632" s="294"/>
      <c r="E1632" s="294"/>
      <c r="F1632" s="294"/>
      <c r="G1632" s="294"/>
      <c r="H1632" s="241"/>
      <c r="I1632" s="241"/>
      <c r="J1632" s="241"/>
      <c r="K1632" s="241"/>
      <c r="L1632" s="241"/>
      <c r="M1632" s="241"/>
      <c r="N1632" s="295"/>
      <c r="O1632" s="295"/>
      <c r="P1632" s="295"/>
      <c r="Q1632" s="295"/>
      <c r="R1632" s="295"/>
      <c r="S1632" s="295"/>
      <c r="T1632" s="295"/>
      <c r="U1632" s="295"/>
      <c r="V1632" s="295"/>
      <c r="W1632" s="295"/>
      <c r="X1632" s="241"/>
      <c r="Y1632" s="241"/>
      <c r="Z1632" s="241"/>
      <c r="AA1632" s="241"/>
      <c r="AB1632" s="241"/>
      <c r="AC1632" s="241"/>
      <c r="AD1632" s="241"/>
      <c r="AE1632" s="241"/>
      <c r="AF1632" s="241"/>
      <c r="AG1632" s="241"/>
      <c r="AH1632" s="294"/>
      <c r="AI1632" s="294"/>
      <c r="AJ1632" s="294"/>
      <c r="AK1632" s="294"/>
      <c r="AL1632" s="294"/>
      <c r="AM1632" s="294"/>
      <c r="AN1632" s="294"/>
      <c r="AO1632" s="294"/>
      <c r="AP1632" s="294"/>
      <c r="AQ1632" s="294"/>
      <c r="AR1632" s="294"/>
      <c r="AS1632" s="241"/>
      <c r="AT1632" s="241"/>
      <c r="AU1632" s="241"/>
      <c r="AV1632" s="295"/>
      <c r="AW1632" s="295"/>
      <c r="AX1632" s="295"/>
      <c r="AY1632" s="295"/>
      <c r="AZ1632" s="295"/>
      <c r="BA1632" s="241"/>
      <c r="BB1632" s="257"/>
      <c r="BC1632" s="241"/>
      <c r="BD1632" s="241"/>
      <c r="BE1632" s="299"/>
      <c r="BF1632" s="299"/>
      <c r="BG1632" s="299"/>
      <c r="BH1632" s="300"/>
      <c r="BI1632" s="300"/>
      <c r="BJ1632" s="300"/>
      <c r="BK1632" s="300"/>
      <c r="BL1632" s="241"/>
      <c r="BM1632" s="241"/>
      <c r="BN1632" s="300"/>
      <c r="BO1632" s="300"/>
      <c r="BP1632" s="300"/>
      <c r="BQ1632" s="241"/>
      <c r="BR1632" s="241"/>
    </row>
    <row r="1633" spans="2:70" ht="7.5" customHeight="1">
      <c r="B1633" s="254"/>
      <c r="C1633" s="241"/>
      <c r="D1633" s="241"/>
      <c r="E1633" s="241"/>
      <c r="F1633" s="241"/>
      <c r="G1633" s="241"/>
      <c r="H1633" s="241"/>
      <c r="I1633" s="241"/>
      <c r="J1633" s="241"/>
      <c r="K1633" s="241"/>
      <c r="L1633" s="241"/>
      <c r="M1633" s="241"/>
      <c r="N1633" s="241"/>
      <c r="O1633" s="241"/>
      <c r="P1633" s="241"/>
      <c r="Q1633" s="241"/>
      <c r="R1633" s="241"/>
      <c r="S1633" s="241"/>
      <c r="T1633" s="241"/>
      <c r="U1633" s="241"/>
      <c r="V1633" s="241"/>
      <c r="W1633" s="241"/>
      <c r="X1633" s="241"/>
      <c r="Y1633" s="241"/>
      <c r="Z1633" s="241"/>
      <c r="AA1633" s="241"/>
      <c r="AB1633" s="241"/>
      <c r="AC1633" s="241"/>
      <c r="AD1633" s="241"/>
      <c r="AE1633" s="241"/>
      <c r="AF1633" s="241"/>
      <c r="AG1633" s="241"/>
      <c r="AH1633" s="241"/>
      <c r="AI1633" s="241"/>
      <c r="AJ1633" s="241"/>
      <c r="AK1633" s="241"/>
      <c r="AL1633" s="241"/>
      <c r="AM1633" s="241"/>
      <c r="AN1633" s="241"/>
      <c r="AO1633" s="241"/>
      <c r="AP1633" s="241"/>
      <c r="AQ1633" s="241"/>
      <c r="AR1633" s="241"/>
      <c r="AS1633" s="241"/>
      <c r="AT1633" s="241"/>
      <c r="AU1633" s="241"/>
      <c r="AV1633" s="241"/>
      <c r="AW1633" s="241"/>
      <c r="AX1633" s="241"/>
      <c r="AY1633" s="241"/>
      <c r="AZ1633" s="241"/>
      <c r="BA1633" s="241"/>
      <c r="BB1633" s="241"/>
      <c r="BC1633" s="241"/>
      <c r="BD1633" s="241"/>
      <c r="BE1633" s="241"/>
      <c r="BF1633" s="241"/>
      <c r="BG1633" s="241"/>
      <c r="BH1633" s="241"/>
      <c r="BI1633" s="241"/>
      <c r="BJ1633" s="241"/>
      <c r="BK1633" s="241"/>
      <c r="BL1633" s="241"/>
      <c r="BM1633" s="241"/>
      <c r="BN1633" s="241"/>
      <c r="BO1633" s="241"/>
      <c r="BP1633" s="241"/>
      <c r="BQ1633" s="241"/>
      <c r="BR1633" s="241"/>
    </row>
    <row r="1634" spans="2:70" ht="1.5" customHeight="1">
      <c r="B1634" s="254"/>
      <c r="C1634" s="294"/>
      <c r="D1634" s="294"/>
      <c r="E1634" s="294"/>
      <c r="F1634" s="294"/>
      <c r="G1634" s="294"/>
      <c r="H1634" s="294"/>
      <c r="I1634" s="294"/>
      <c r="J1634" s="294"/>
      <c r="K1634" s="241"/>
      <c r="L1634" s="241"/>
      <c r="M1634" s="241"/>
      <c r="N1634" s="241"/>
      <c r="O1634" s="241"/>
      <c r="P1634" s="295"/>
      <c r="Q1634" s="295"/>
      <c r="R1634" s="295"/>
      <c r="S1634" s="295"/>
      <c r="T1634" s="241"/>
      <c r="U1634" s="295"/>
      <c r="V1634" s="295"/>
      <c r="W1634" s="295"/>
      <c r="X1634" s="241"/>
      <c r="Y1634" s="241"/>
      <c r="Z1634" s="241"/>
      <c r="AA1634" s="241"/>
      <c r="AB1634" s="241"/>
      <c r="AC1634" s="241"/>
      <c r="AD1634" s="241"/>
      <c r="AE1634" s="241"/>
      <c r="AF1634" s="241"/>
      <c r="AG1634" s="241"/>
      <c r="AH1634" s="294"/>
      <c r="AI1634" s="294"/>
      <c r="AJ1634" s="294"/>
      <c r="AK1634" s="294"/>
      <c r="AL1634" s="294"/>
      <c r="AM1634" s="294"/>
      <c r="AN1634" s="294"/>
      <c r="AO1634" s="294"/>
      <c r="AP1634" s="294"/>
      <c r="AQ1634" s="294"/>
      <c r="AR1634" s="294"/>
      <c r="AS1634" s="241"/>
      <c r="AT1634" s="241"/>
      <c r="AU1634" s="241"/>
      <c r="AV1634" s="295"/>
      <c r="AW1634" s="295"/>
      <c r="AX1634" s="295"/>
      <c r="AY1634" s="295"/>
      <c r="AZ1634" s="295"/>
      <c r="BA1634" s="241"/>
      <c r="BB1634" s="300"/>
      <c r="BC1634" s="241"/>
      <c r="BD1634" s="241"/>
      <c r="BE1634" s="299"/>
      <c r="BF1634" s="299"/>
      <c r="BG1634" s="299"/>
      <c r="BH1634" s="300"/>
      <c r="BI1634" s="300"/>
      <c r="BJ1634" s="300"/>
      <c r="BK1634" s="300"/>
      <c r="BL1634" s="241"/>
      <c r="BM1634" s="241"/>
      <c r="BN1634" s="241"/>
      <c r="BO1634" s="241"/>
      <c r="BP1634" s="241"/>
      <c r="BQ1634" s="241"/>
      <c r="BR1634" s="241"/>
    </row>
    <row r="1635" spans="2:70" ht="9" customHeight="1">
      <c r="B1635" s="254"/>
      <c r="C1635" s="294"/>
      <c r="D1635" s="294"/>
      <c r="E1635" s="294"/>
      <c r="F1635" s="294"/>
      <c r="G1635" s="294"/>
      <c r="H1635" s="294"/>
      <c r="I1635" s="294"/>
      <c r="J1635" s="294"/>
      <c r="K1635" s="241"/>
      <c r="L1635" s="241"/>
      <c r="M1635" s="241"/>
      <c r="N1635" s="241"/>
      <c r="O1635" s="241"/>
      <c r="P1635" s="295"/>
      <c r="Q1635" s="295"/>
      <c r="R1635" s="295"/>
      <c r="S1635" s="295"/>
      <c r="T1635" s="241"/>
      <c r="U1635" s="295"/>
      <c r="V1635" s="295"/>
      <c r="W1635" s="295"/>
      <c r="X1635" s="241"/>
      <c r="Y1635" s="241"/>
      <c r="Z1635" s="241"/>
      <c r="AA1635" s="241"/>
      <c r="AB1635" s="241"/>
      <c r="AC1635" s="241"/>
      <c r="AD1635" s="241"/>
      <c r="AE1635" s="241"/>
      <c r="AF1635" s="241"/>
      <c r="AG1635" s="241"/>
      <c r="AH1635" s="294"/>
      <c r="AI1635" s="294"/>
      <c r="AJ1635" s="294"/>
      <c r="AK1635" s="294"/>
      <c r="AL1635" s="294"/>
      <c r="AM1635" s="294"/>
      <c r="AN1635" s="294"/>
      <c r="AO1635" s="294"/>
      <c r="AP1635" s="294"/>
      <c r="AQ1635" s="294"/>
      <c r="AR1635" s="294"/>
      <c r="AS1635" s="241"/>
      <c r="AT1635" s="241"/>
      <c r="AU1635" s="241"/>
      <c r="AV1635" s="295"/>
      <c r="AW1635" s="295"/>
      <c r="AX1635" s="295"/>
      <c r="AY1635" s="295"/>
      <c r="AZ1635" s="295"/>
      <c r="BA1635" s="241"/>
      <c r="BB1635" s="300"/>
      <c r="BC1635" s="241"/>
      <c r="BD1635" s="241"/>
      <c r="BE1635" s="299"/>
      <c r="BF1635" s="299"/>
      <c r="BG1635" s="299"/>
      <c r="BH1635" s="300"/>
      <c r="BI1635" s="300"/>
      <c r="BJ1635" s="300"/>
      <c r="BK1635" s="300"/>
      <c r="BL1635" s="241"/>
      <c r="BM1635" s="241"/>
      <c r="BN1635" s="241"/>
      <c r="BO1635" s="241"/>
      <c r="BP1635" s="241"/>
      <c r="BQ1635" s="241"/>
      <c r="BR1635" s="241"/>
    </row>
    <row r="1636" spans="2:70" ht="0.75" customHeight="1">
      <c r="B1636" s="254"/>
      <c r="C1636" s="294"/>
      <c r="D1636" s="294"/>
      <c r="E1636" s="294"/>
      <c r="F1636" s="294"/>
      <c r="G1636" s="294"/>
      <c r="H1636" s="294"/>
      <c r="I1636" s="294"/>
      <c r="J1636" s="294"/>
      <c r="K1636" s="241"/>
      <c r="L1636" s="241"/>
      <c r="M1636" s="241"/>
      <c r="N1636" s="241"/>
      <c r="O1636" s="241"/>
      <c r="P1636" s="295"/>
      <c r="Q1636" s="295"/>
      <c r="R1636" s="295"/>
      <c r="S1636" s="295"/>
      <c r="T1636" s="241"/>
      <c r="U1636" s="295"/>
      <c r="V1636" s="295"/>
      <c r="W1636" s="295"/>
      <c r="X1636" s="241"/>
      <c r="Y1636" s="241"/>
      <c r="Z1636" s="241"/>
      <c r="AA1636" s="241"/>
      <c r="AB1636" s="241"/>
      <c r="AC1636" s="241"/>
      <c r="AD1636" s="241"/>
      <c r="AE1636" s="241"/>
      <c r="AF1636" s="241"/>
      <c r="AG1636" s="241"/>
      <c r="AH1636" s="294"/>
      <c r="AI1636" s="294"/>
      <c r="AJ1636" s="294"/>
      <c r="AK1636" s="294"/>
      <c r="AL1636" s="294"/>
      <c r="AM1636" s="294"/>
      <c r="AN1636" s="294"/>
      <c r="AO1636" s="294"/>
      <c r="AP1636" s="294"/>
      <c r="AQ1636" s="294"/>
      <c r="AR1636" s="294"/>
      <c r="AS1636" s="241"/>
      <c r="AT1636" s="241"/>
      <c r="AU1636" s="241"/>
      <c r="AV1636" s="295"/>
      <c r="AW1636" s="295"/>
      <c r="AX1636" s="295"/>
      <c r="AY1636" s="295"/>
      <c r="AZ1636" s="295"/>
      <c r="BA1636" s="241"/>
      <c r="BB1636" s="300"/>
      <c r="BC1636" s="241"/>
      <c r="BD1636" s="241"/>
      <c r="BE1636" s="299"/>
      <c r="BF1636" s="299"/>
      <c r="BG1636" s="299"/>
      <c r="BH1636" s="241"/>
      <c r="BI1636" s="241"/>
      <c r="BJ1636" s="241"/>
      <c r="BK1636" s="241"/>
      <c r="BL1636" s="241"/>
      <c r="BM1636" s="241"/>
      <c r="BN1636" s="241"/>
      <c r="BO1636" s="241"/>
      <c r="BP1636" s="241"/>
      <c r="BQ1636" s="241"/>
      <c r="BR1636" s="241"/>
    </row>
    <row r="1637" spans="2:70" ht="11.25" customHeight="1">
      <c r="B1637" s="254"/>
      <c r="C1637" s="294"/>
      <c r="D1637" s="294"/>
      <c r="E1637" s="294"/>
      <c r="F1637" s="294"/>
      <c r="G1637" s="294"/>
      <c r="H1637" s="294"/>
      <c r="I1637" s="294"/>
      <c r="J1637" s="294"/>
      <c r="K1637" s="241"/>
      <c r="L1637" s="241"/>
      <c r="M1637" s="241"/>
      <c r="N1637" s="295"/>
      <c r="O1637" s="295"/>
      <c r="P1637" s="295"/>
      <c r="Q1637" s="295"/>
      <c r="R1637" s="295"/>
      <c r="S1637" s="295"/>
      <c r="T1637" s="295"/>
      <c r="U1637" s="295"/>
      <c r="V1637" s="295"/>
      <c r="W1637" s="295"/>
      <c r="X1637" s="241"/>
      <c r="Y1637" s="241"/>
      <c r="Z1637" s="241"/>
      <c r="AA1637" s="241"/>
      <c r="AB1637" s="241"/>
      <c r="AC1637" s="241"/>
      <c r="AD1637" s="241"/>
      <c r="AE1637" s="241"/>
      <c r="AF1637" s="241"/>
      <c r="AG1637" s="241"/>
      <c r="AH1637" s="294"/>
      <c r="AI1637" s="294"/>
      <c r="AJ1637" s="294"/>
      <c r="AK1637" s="294"/>
      <c r="AL1637" s="294"/>
      <c r="AM1637" s="294"/>
      <c r="AN1637" s="294"/>
      <c r="AO1637" s="294"/>
      <c r="AP1637" s="294"/>
      <c r="AQ1637" s="294"/>
      <c r="AR1637" s="294"/>
      <c r="AS1637" s="241"/>
      <c r="AT1637" s="241"/>
      <c r="AU1637" s="241"/>
      <c r="AV1637" s="295"/>
      <c r="AW1637" s="295"/>
      <c r="AX1637" s="295"/>
      <c r="AY1637" s="295"/>
      <c r="AZ1637" s="295"/>
      <c r="BA1637" s="241"/>
      <c r="BB1637" s="257"/>
      <c r="BC1637" s="241"/>
      <c r="BD1637" s="241"/>
      <c r="BE1637" s="299"/>
      <c r="BF1637" s="299"/>
      <c r="BG1637" s="299"/>
      <c r="BH1637" s="300"/>
      <c r="BI1637" s="300"/>
      <c r="BJ1637" s="300"/>
      <c r="BK1637" s="300"/>
      <c r="BL1637" s="241"/>
      <c r="BM1637" s="241"/>
      <c r="BN1637" s="241"/>
      <c r="BO1637" s="241"/>
      <c r="BP1637" s="241"/>
      <c r="BQ1637" s="241"/>
      <c r="BR1637" s="241"/>
    </row>
    <row r="1638" spans="2:70" ht="9" customHeight="1">
      <c r="B1638" s="254"/>
      <c r="C1638" s="241"/>
      <c r="D1638" s="241"/>
      <c r="E1638" s="241"/>
      <c r="F1638" s="241"/>
      <c r="G1638" s="241"/>
      <c r="H1638" s="241"/>
      <c r="I1638" s="241"/>
      <c r="J1638" s="241"/>
      <c r="K1638" s="241"/>
      <c r="L1638" s="241"/>
      <c r="M1638" s="241"/>
      <c r="N1638" s="241"/>
      <c r="O1638" s="241"/>
      <c r="P1638" s="241"/>
      <c r="Q1638" s="241"/>
      <c r="R1638" s="241"/>
      <c r="S1638" s="241"/>
      <c r="T1638" s="241"/>
      <c r="U1638" s="241"/>
      <c r="V1638" s="241"/>
      <c r="W1638" s="241"/>
      <c r="X1638" s="241"/>
      <c r="Y1638" s="241"/>
      <c r="Z1638" s="241"/>
      <c r="AA1638" s="241"/>
      <c r="AB1638" s="241"/>
      <c r="AC1638" s="241"/>
      <c r="AD1638" s="241"/>
      <c r="AE1638" s="241"/>
      <c r="AF1638" s="241"/>
      <c r="AG1638" s="241"/>
      <c r="AH1638" s="241"/>
      <c r="AI1638" s="241"/>
      <c r="AJ1638" s="241"/>
      <c r="AK1638" s="241"/>
      <c r="AL1638" s="241"/>
      <c r="AM1638" s="241"/>
      <c r="AN1638" s="241"/>
      <c r="AO1638" s="241"/>
      <c r="AP1638" s="241"/>
      <c r="AQ1638" s="241"/>
      <c r="AR1638" s="241"/>
      <c r="AS1638" s="241"/>
      <c r="AT1638" s="241"/>
      <c r="AU1638" s="241"/>
      <c r="AV1638" s="241"/>
      <c r="AW1638" s="241"/>
      <c r="AX1638" s="241"/>
      <c r="AY1638" s="241"/>
      <c r="AZ1638" s="241"/>
      <c r="BA1638" s="241"/>
      <c r="BB1638" s="241"/>
      <c r="BC1638" s="241"/>
      <c r="BD1638" s="241"/>
      <c r="BE1638" s="241"/>
      <c r="BF1638" s="241"/>
      <c r="BG1638" s="241"/>
      <c r="BH1638" s="241"/>
      <c r="BI1638" s="241"/>
      <c r="BJ1638" s="241"/>
      <c r="BK1638" s="241"/>
      <c r="BL1638" s="241"/>
      <c r="BM1638" s="241"/>
      <c r="BN1638" s="241"/>
      <c r="BO1638" s="241"/>
      <c r="BP1638" s="241"/>
      <c r="BQ1638" s="241"/>
      <c r="BR1638" s="241"/>
    </row>
    <row r="1639" spans="2:70" ht="0.75" customHeight="1">
      <c r="B1639" s="254"/>
      <c r="C1639" s="241"/>
      <c r="D1639" s="241"/>
      <c r="E1639" s="241"/>
      <c r="F1639" s="241"/>
      <c r="G1639" s="241"/>
      <c r="H1639" s="241"/>
      <c r="I1639" s="241"/>
      <c r="J1639" s="241"/>
      <c r="K1639" s="241"/>
      <c r="L1639" s="241"/>
      <c r="M1639" s="241"/>
      <c r="N1639" s="241"/>
      <c r="O1639" s="241"/>
      <c r="P1639" s="241"/>
      <c r="Q1639" s="241"/>
      <c r="R1639" s="241"/>
      <c r="S1639" s="241"/>
      <c r="T1639" s="241"/>
      <c r="U1639" s="241"/>
      <c r="V1639" s="241"/>
      <c r="W1639" s="241"/>
      <c r="X1639" s="241"/>
      <c r="Y1639" s="241"/>
      <c r="Z1639" s="241"/>
      <c r="AA1639" s="241"/>
      <c r="AB1639" s="241"/>
      <c r="AC1639" s="241"/>
      <c r="AD1639" s="241"/>
      <c r="AE1639" s="241"/>
      <c r="AF1639" s="241"/>
      <c r="AG1639" s="241"/>
      <c r="AH1639" s="241"/>
      <c r="AI1639" s="241"/>
      <c r="AJ1639" s="241"/>
      <c r="AK1639" s="241"/>
      <c r="AL1639" s="241"/>
      <c r="AM1639" s="241"/>
      <c r="AN1639" s="241"/>
      <c r="AO1639" s="241"/>
      <c r="AP1639" s="241"/>
      <c r="AQ1639" s="241"/>
      <c r="AR1639" s="241"/>
      <c r="AS1639" s="241"/>
      <c r="AT1639" s="241"/>
      <c r="AU1639" s="241"/>
      <c r="AV1639" s="241"/>
      <c r="AW1639" s="241"/>
      <c r="AX1639" s="241"/>
      <c r="AY1639" s="241"/>
      <c r="AZ1639" s="241"/>
      <c r="BA1639" s="241"/>
      <c r="BB1639" s="241"/>
      <c r="BC1639" s="241"/>
      <c r="BD1639" s="241"/>
      <c r="BE1639" s="299"/>
      <c r="BF1639" s="299"/>
      <c r="BG1639" s="299"/>
      <c r="BH1639" s="300"/>
      <c r="BI1639" s="300"/>
      <c r="BJ1639" s="300"/>
      <c r="BK1639" s="300"/>
      <c r="BL1639" s="241"/>
      <c r="BM1639" s="241"/>
      <c r="BN1639" s="300"/>
      <c r="BO1639" s="300"/>
      <c r="BP1639" s="300"/>
      <c r="BQ1639" s="241"/>
      <c r="BR1639" s="241"/>
    </row>
    <row r="1640" spans="2:70">
      <c r="B1640" s="254"/>
      <c r="C1640" s="241"/>
      <c r="D1640" s="241"/>
      <c r="E1640" s="241"/>
      <c r="F1640" s="241"/>
      <c r="G1640" s="241"/>
      <c r="H1640" s="241"/>
      <c r="I1640" s="241"/>
      <c r="J1640" s="241"/>
      <c r="K1640" s="241"/>
      <c r="L1640" s="241"/>
      <c r="M1640" s="241"/>
      <c r="N1640" s="241"/>
      <c r="O1640" s="241"/>
      <c r="P1640" s="241"/>
      <c r="Q1640" s="241"/>
      <c r="R1640" s="241"/>
      <c r="S1640" s="241"/>
      <c r="T1640" s="241"/>
      <c r="U1640" s="241"/>
      <c r="V1640" s="241"/>
      <c r="W1640" s="241"/>
      <c r="X1640" s="241"/>
      <c r="Y1640" s="241"/>
      <c r="Z1640" s="241"/>
      <c r="AA1640" s="241"/>
      <c r="AB1640" s="241"/>
      <c r="AC1640" s="241"/>
      <c r="AD1640" s="241"/>
      <c r="AE1640" s="241"/>
      <c r="AF1640" s="241"/>
      <c r="AG1640" s="241"/>
      <c r="AH1640" s="241"/>
      <c r="AI1640" s="241"/>
      <c r="AJ1640" s="241"/>
      <c r="AK1640" s="241"/>
      <c r="AL1640" s="241"/>
      <c r="AM1640" s="241"/>
      <c r="AN1640" s="241"/>
      <c r="AO1640" s="241"/>
      <c r="AP1640" s="241"/>
      <c r="AQ1640" s="241"/>
      <c r="AR1640" s="241"/>
      <c r="AS1640" s="241"/>
      <c r="AT1640" s="241"/>
      <c r="AU1640" s="241"/>
      <c r="AV1640" s="241"/>
      <c r="AW1640" s="241"/>
      <c r="AX1640" s="241"/>
      <c r="AY1640" s="241"/>
      <c r="AZ1640" s="241"/>
      <c r="BA1640" s="241"/>
      <c r="BB1640" s="241"/>
      <c r="BC1640" s="241"/>
      <c r="BD1640" s="241"/>
      <c r="BE1640" s="299"/>
      <c r="BF1640" s="299"/>
      <c r="BG1640" s="299"/>
      <c r="BH1640" s="300"/>
      <c r="BI1640" s="300"/>
      <c r="BJ1640" s="300"/>
      <c r="BK1640" s="300"/>
      <c r="BL1640" s="241"/>
      <c r="BM1640" s="241"/>
      <c r="BN1640" s="300"/>
      <c r="BO1640" s="300"/>
      <c r="BP1640" s="300"/>
      <c r="BQ1640" s="241"/>
      <c r="BR1640" s="241"/>
    </row>
    <row r="1641" spans="2:70" ht="10.5" customHeight="1">
      <c r="B1641" s="254"/>
      <c r="C1641" s="292"/>
      <c r="D1641" s="292"/>
      <c r="E1641" s="292"/>
      <c r="F1641" s="292"/>
      <c r="G1641" s="292"/>
      <c r="H1641" s="295"/>
      <c r="I1641" s="295"/>
      <c r="J1641" s="295"/>
      <c r="K1641" s="295"/>
      <c r="L1641" s="295"/>
      <c r="M1641" s="241"/>
      <c r="N1641" s="295"/>
      <c r="O1641" s="295"/>
      <c r="P1641" s="295"/>
      <c r="Q1641" s="295"/>
      <c r="R1641" s="295"/>
      <c r="S1641" s="295"/>
      <c r="T1641" s="295"/>
      <c r="U1641" s="301"/>
      <c r="V1641" s="301"/>
      <c r="W1641" s="301"/>
      <c r="X1641" s="241"/>
      <c r="Y1641" s="241"/>
      <c r="Z1641" s="295"/>
      <c r="AA1641" s="295"/>
      <c r="AB1641" s="295"/>
      <c r="AC1641" s="295"/>
      <c r="AD1641" s="301"/>
      <c r="AE1641" s="301"/>
      <c r="AF1641" s="241"/>
      <c r="AG1641" s="241"/>
      <c r="AH1641" s="292"/>
      <c r="AI1641" s="292"/>
      <c r="AJ1641" s="292"/>
      <c r="AK1641" s="292"/>
      <c r="AL1641" s="292"/>
      <c r="AM1641" s="292"/>
      <c r="AN1641" s="241"/>
      <c r="AO1641" s="295"/>
      <c r="AP1641" s="295"/>
      <c r="AQ1641" s="295"/>
      <c r="AR1641" s="295"/>
      <c r="AS1641" s="295"/>
      <c r="AT1641" s="295"/>
      <c r="AU1641" s="241"/>
      <c r="AV1641" s="295"/>
      <c r="AW1641" s="295"/>
      <c r="AX1641" s="295"/>
      <c r="AY1641" s="295"/>
      <c r="AZ1641" s="295"/>
      <c r="BA1641" s="241"/>
      <c r="BB1641" s="301"/>
      <c r="BC1641" s="301"/>
      <c r="BD1641" s="241"/>
      <c r="BE1641" s="294"/>
      <c r="BF1641" s="294"/>
      <c r="BG1641" s="241"/>
      <c r="BH1641" s="241"/>
      <c r="BI1641" s="293"/>
      <c r="BJ1641" s="293"/>
      <c r="BK1641" s="241"/>
      <c r="BL1641" s="273"/>
      <c r="BM1641" s="273"/>
      <c r="BN1641" s="273"/>
      <c r="BO1641" s="273"/>
      <c r="BP1641" s="273"/>
      <c r="BQ1641" s="241"/>
      <c r="BR1641" s="241"/>
    </row>
    <row r="1642" spans="2:70" ht="7.5" customHeight="1">
      <c r="B1642" s="254"/>
      <c r="C1642" s="241"/>
      <c r="D1642" s="241"/>
      <c r="E1642" s="241"/>
      <c r="F1642" s="241"/>
      <c r="G1642" s="241"/>
      <c r="H1642" s="241"/>
      <c r="I1642" s="241"/>
      <c r="J1642" s="241"/>
      <c r="K1642" s="241"/>
      <c r="L1642" s="241"/>
      <c r="M1642" s="241"/>
      <c r="N1642" s="241"/>
      <c r="O1642" s="241"/>
      <c r="P1642" s="241"/>
      <c r="Q1642" s="241"/>
      <c r="R1642" s="241"/>
      <c r="S1642" s="241"/>
      <c r="T1642" s="241"/>
      <c r="U1642" s="241"/>
      <c r="V1642" s="241"/>
      <c r="W1642" s="241"/>
      <c r="X1642" s="241"/>
      <c r="Y1642" s="241"/>
      <c r="Z1642" s="241"/>
      <c r="AA1642" s="241"/>
      <c r="AB1642" s="241"/>
      <c r="AC1642" s="241"/>
      <c r="AD1642" s="241"/>
      <c r="AE1642" s="241"/>
      <c r="AF1642" s="241"/>
      <c r="AG1642" s="241"/>
      <c r="AH1642" s="241"/>
      <c r="AI1642" s="241"/>
      <c r="AJ1642" s="241"/>
      <c r="AK1642" s="241"/>
      <c r="AL1642" s="241"/>
      <c r="AM1642" s="241"/>
      <c r="AN1642" s="241"/>
      <c r="AO1642" s="241"/>
      <c r="AP1642" s="241"/>
      <c r="AQ1642" s="241"/>
      <c r="AR1642" s="241"/>
      <c r="AS1642" s="241"/>
      <c r="AT1642" s="241"/>
      <c r="AU1642" s="241"/>
      <c r="AV1642" s="241"/>
      <c r="AW1642" s="241"/>
      <c r="AX1642" s="241"/>
      <c r="AY1642" s="241"/>
      <c r="AZ1642" s="241"/>
      <c r="BA1642" s="241"/>
      <c r="BB1642" s="241"/>
      <c r="BC1642" s="241"/>
      <c r="BD1642" s="241"/>
      <c r="BE1642" s="241"/>
      <c r="BF1642" s="241"/>
      <c r="BG1642" s="241"/>
      <c r="BH1642" s="241"/>
      <c r="BI1642" s="241"/>
      <c r="BJ1642" s="241"/>
      <c r="BK1642" s="241"/>
      <c r="BL1642" s="241"/>
      <c r="BM1642" s="241"/>
      <c r="BN1642" s="241"/>
      <c r="BO1642" s="241"/>
      <c r="BP1642" s="241"/>
      <c r="BQ1642" s="241"/>
      <c r="BR1642" s="241"/>
    </row>
    <row r="1643" spans="2:70" ht="12" customHeight="1">
      <c r="B1643" s="296"/>
      <c r="C1643" s="296"/>
      <c r="D1643" s="296"/>
      <c r="E1643" s="296"/>
      <c r="F1643" s="296"/>
      <c r="G1643" s="296"/>
      <c r="H1643" s="296"/>
      <c r="I1643" s="296"/>
      <c r="J1643" s="296"/>
      <c r="K1643" s="296"/>
      <c r="L1643" s="296"/>
      <c r="M1643" s="296"/>
      <c r="N1643" s="296"/>
      <c r="O1643" s="296"/>
      <c r="P1643" s="296"/>
      <c r="Q1643" s="296"/>
      <c r="R1643" s="296"/>
      <c r="S1643" s="296"/>
      <c r="T1643" s="296"/>
      <c r="U1643" s="296"/>
      <c r="V1643" s="296"/>
      <c r="W1643" s="296"/>
      <c r="X1643" s="296"/>
      <c r="Y1643" s="296"/>
      <c r="Z1643" s="296"/>
      <c r="AA1643" s="296"/>
      <c r="AB1643" s="296"/>
      <c r="AC1643" s="296"/>
      <c r="AD1643" s="296"/>
      <c r="AE1643" s="296"/>
      <c r="AF1643" s="296"/>
      <c r="AG1643" s="296"/>
      <c r="AH1643" s="296"/>
      <c r="AI1643" s="296"/>
      <c r="AJ1643" s="296"/>
      <c r="AK1643" s="241"/>
      <c r="AL1643" s="296"/>
      <c r="AM1643" s="296"/>
      <c r="AN1643" s="296"/>
      <c r="AO1643" s="296"/>
      <c r="AP1643" s="296"/>
      <c r="AQ1643" s="296"/>
      <c r="AR1643" s="296"/>
      <c r="AS1643" s="296"/>
      <c r="AT1643" s="296"/>
      <c r="AU1643" s="296"/>
      <c r="AV1643" s="296"/>
      <c r="AW1643" s="296"/>
      <c r="AX1643" s="296"/>
      <c r="AY1643" s="296"/>
      <c r="AZ1643" s="296"/>
      <c r="BA1643" s="296"/>
      <c r="BB1643" s="296"/>
      <c r="BC1643" s="296"/>
      <c r="BD1643" s="296"/>
      <c r="BE1643" s="296"/>
      <c r="BF1643" s="296"/>
      <c r="BG1643" s="296"/>
      <c r="BH1643" s="296"/>
      <c r="BI1643" s="296"/>
      <c r="BJ1643" s="296"/>
      <c r="BK1643" s="296"/>
      <c r="BL1643" s="296"/>
      <c r="BM1643" s="296"/>
      <c r="BN1643" s="296"/>
      <c r="BO1643" s="296"/>
      <c r="BP1643" s="296"/>
      <c r="BQ1643" s="296"/>
      <c r="BR1643" s="241"/>
    </row>
    <row r="1644" spans="2:70" ht="0.75" customHeight="1">
      <c r="B1644" s="296"/>
      <c r="C1644" s="296"/>
      <c r="D1644" s="296"/>
      <c r="E1644" s="296"/>
      <c r="F1644" s="296"/>
      <c r="G1644" s="296"/>
      <c r="H1644" s="296"/>
      <c r="I1644" s="296"/>
      <c r="J1644" s="296"/>
      <c r="K1644" s="296"/>
      <c r="L1644" s="296"/>
      <c r="M1644" s="296"/>
      <c r="N1644" s="296"/>
      <c r="O1644" s="296"/>
      <c r="P1644" s="296"/>
      <c r="Q1644" s="296"/>
      <c r="R1644" s="296"/>
      <c r="S1644" s="296"/>
      <c r="T1644" s="296"/>
      <c r="U1644" s="296"/>
      <c r="V1644" s="296"/>
      <c r="W1644" s="296"/>
      <c r="X1644" s="296"/>
      <c r="Y1644" s="296"/>
      <c r="Z1644" s="296"/>
      <c r="AA1644" s="296"/>
      <c r="AB1644" s="296"/>
      <c r="AC1644" s="296"/>
      <c r="AD1644" s="296"/>
      <c r="AE1644" s="296"/>
      <c r="AF1644" s="296"/>
      <c r="AG1644" s="296"/>
      <c r="AH1644" s="296"/>
      <c r="AI1644" s="296"/>
      <c r="AJ1644" s="296"/>
      <c r="AK1644" s="241"/>
      <c r="AL1644" s="296"/>
      <c r="AM1644" s="296"/>
      <c r="AN1644" s="296"/>
      <c r="AO1644" s="296"/>
      <c r="AP1644" s="296"/>
      <c r="AQ1644" s="296"/>
      <c r="AR1644" s="296"/>
      <c r="AS1644" s="296"/>
      <c r="AT1644" s="296"/>
      <c r="AU1644" s="296"/>
      <c r="AV1644" s="296"/>
      <c r="AW1644" s="296"/>
      <c r="AX1644" s="296"/>
      <c r="AY1644" s="296"/>
      <c r="AZ1644" s="296"/>
      <c r="BA1644" s="296"/>
      <c r="BB1644" s="296"/>
      <c r="BC1644" s="296"/>
      <c r="BD1644" s="296"/>
      <c r="BE1644" s="296"/>
      <c r="BF1644" s="296"/>
      <c r="BG1644" s="296"/>
      <c r="BH1644" s="296"/>
      <c r="BI1644" s="296"/>
      <c r="BJ1644" s="296"/>
      <c r="BK1644" s="296"/>
      <c r="BL1644" s="296"/>
      <c r="BM1644" s="296"/>
      <c r="BN1644" s="296"/>
      <c r="BO1644" s="296"/>
      <c r="BP1644" s="296"/>
      <c r="BQ1644" s="296"/>
      <c r="BR1644" s="241"/>
    </row>
    <row r="1645" spans="2:70" ht="10.5" customHeight="1">
      <c r="B1645" s="254"/>
      <c r="C1645" s="241"/>
      <c r="D1645" s="241"/>
      <c r="E1645" s="241"/>
      <c r="F1645" s="241"/>
      <c r="G1645" s="297"/>
      <c r="H1645" s="297"/>
      <c r="I1645" s="297"/>
      <c r="J1645" s="297"/>
      <c r="K1645" s="297"/>
      <c r="L1645" s="297"/>
      <c r="M1645" s="241"/>
      <c r="N1645" s="297"/>
      <c r="O1645" s="297"/>
      <c r="P1645" s="298"/>
      <c r="Q1645" s="298"/>
      <c r="R1645" s="298"/>
      <c r="S1645" s="298"/>
      <c r="T1645" s="241"/>
      <c r="U1645" s="297"/>
      <c r="V1645" s="297"/>
      <c r="W1645" s="297"/>
      <c r="X1645" s="297"/>
      <c r="Y1645" s="297"/>
      <c r="Z1645" s="297"/>
      <c r="AA1645" s="297"/>
      <c r="AB1645" s="297"/>
      <c r="AC1645" s="241"/>
      <c r="AD1645" s="297"/>
      <c r="AE1645" s="297"/>
      <c r="AF1645" s="297"/>
      <c r="AG1645" s="297"/>
      <c r="AH1645" s="297"/>
      <c r="AI1645" s="297"/>
      <c r="AJ1645" s="241"/>
      <c r="AK1645" s="241"/>
      <c r="AL1645" s="241"/>
      <c r="AM1645" s="241"/>
      <c r="AN1645" s="241"/>
      <c r="AO1645" s="297"/>
      <c r="AP1645" s="297"/>
      <c r="AQ1645" s="297"/>
      <c r="AR1645" s="297"/>
      <c r="AS1645" s="241"/>
      <c r="AT1645" s="241"/>
      <c r="AU1645" s="298"/>
      <c r="AV1645" s="298"/>
      <c r="AW1645" s="298"/>
      <c r="AX1645" s="298"/>
      <c r="AY1645" s="298"/>
      <c r="AZ1645" s="241"/>
      <c r="BA1645" s="241"/>
      <c r="BB1645" s="241"/>
      <c r="BC1645" s="241"/>
      <c r="BD1645" s="241"/>
      <c r="BE1645" s="297"/>
      <c r="BF1645" s="297"/>
      <c r="BG1645" s="297"/>
      <c r="BH1645" s="297"/>
      <c r="BI1645" s="297"/>
      <c r="BJ1645" s="297"/>
      <c r="BK1645" s="297"/>
      <c r="BL1645" s="297"/>
      <c r="BM1645" s="297"/>
      <c r="BN1645" s="297"/>
      <c r="BO1645" s="297"/>
      <c r="BP1645" s="297"/>
      <c r="BQ1645" s="297"/>
      <c r="BR1645" s="241"/>
    </row>
    <row r="1646" spans="2:70" ht="7.5" customHeight="1">
      <c r="B1646" s="254"/>
      <c r="C1646" s="241"/>
      <c r="D1646" s="241"/>
      <c r="E1646" s="241"/>
      <c r="F1646" s="241"/>
      <c r="G1646" s="241"/>
      <c r="H1646" s="241"/>
      <c r="I1646" s="241"/>
      <c r="J1646" s="241"/>
      <c r="K1646" s="241"/>
      <c r="L1646" s="241"/>
      <c r="M1646" s="241"/>
      <c r="N1646" s="241"/>
      <c r="O1646" s="241"/>
      <c r="P1646" s="241"/>
      <c r="Q1646" s="241"/>
      <c r="R1646" s="241"/>
      <c r="S1646" s="241"/>
      <c r="T1646" s="241"/>
      <c r="U1646" s="241"/>
      <c r="V1646" s="241"/>
      <c r="W1646" s="241"/>
      <c r="X1646" s="241"/>
      <c r="Y1646" s="241"/>
      <c r="Z1646" s="241"/>
      <c r="AA1646" s="241"/>
      <c r="AB1646" s="241"/>
      <c r="AC1646" s="241"/>
      <c r="AD1646" s="241"/>
      <c r="AE1646" s="241"/>
      <c r="AF1646" s="241"/>
      <c r="AG1646" s="241"/>
      <c r="AH1646" s="241"/>
      <c r="AI1646" s="241"/>
      <c r="AJ1646" s="241"/>
      <c r="AK1646" s="241"/>
      <c r="AL1646" s="241"/>
      <c r="AM1646" s="241"/>
      <c r="AN1646" s="241"/>
      <c r="AO1646" s="241"/>
      <c r="AP1646" s="241"/>
      <c r="AQ1646" s="241"/>
      <c r="AR1646" s="241"/>
      <c r="AS1646" s="241"/>
      <c r="AT1646" s="241"/>
      <c r="AU1646" s="241"/>
      <c r="AV1646" s="241"/>
      <c r="AW1646" s="241"/>
      <c r="AX1646" s="241"/>
      <c r="AY1646" s="241"/>
      <c r="AZ1646" s="241"/>
      <c r="BA1646" s="241"/>
      <c r="BB1646" s="241"/>
      <c r="BC1646" s="241"/>
      <c r="BD1646" s="241"/>
      <c r="BE1646" s="241"/>
      <c r="BF1646" s="241"/>
      <c r="BG1646" s="241"/>
      <c r="BH1646" s="241"/>
      <c r="BI1646" s="241"/>
      <c r="BJ1646" s="241"/>
      <c r="BK1646" s="241"/>
      <c r="BL1646" s="241"/>
      <c r="BM1646" s="241"/>
      <c r="BN1646" s="241"/>
      <c r="BO1646" s="241"/>
      <c r="BP1646" s="241"/>
      <c r="BQ1646" s="241"/>
      <c r="BR1646" s="241"/>
    </row>
    <row r="1647" spans="2:70" ht="0.75" customHeight="1">
      <c r="B1647" s="254"/>
      <c r="C1647" s="241"/>
      <c r="D1647" s="241"/>
      <c r="E1647" s="241"/>
      <c r="F1647" s="273"/>
      <c r="G1647" s="273"/>
      <c r="H1647" s="273"/>
      <c r="I1647" s="273"/>
      <c r="J1647" s="241"/>
      <c r="K1647" s="273"/>
      <c r="L1647" s="273"/>
      <c r="M1647" s="273"/>
      <c r="N1647" s="273"/>
      <c r="O1647" s="273"/>
      <c r="P1647" s="241"/>
      <c r="Q1647" s="241"/>
      <c r="R1647" s="273"/>
      <c r="S1647" s="273"/>
      <c r="T1647" s="273"/>
      <c r="U1647" s="273"/>
      <c r="V1647" s="273"/>
      <c r="W1647" s="273"/>
      <c r="X1647" s="273"/>
      <c r="Y1647" s="273"/>
      <c r="Z1647" s="273"/>
      <c r="AA1647" s="273"/>
      <c r="AB1647" s="273"/>
      <c r="AC1647" s="241"/>
      <c r="AD1647" s="273"/>
      <c r="AE1647" s="273"/>
      <c r="AF1647" s="273"/>
      <c r="AG1647" s="273"/>
      <c r="AH1647" s="273"/>
      <c r="AI1647" s="273"/>
      <c r="AJ1647" s="241"/>
      <c r="AK1647" s="241"/>
      <c r="AL1647" s="241"/>
      <c r="AM1647" s="241"/>
      <c r="AN1647" s="241"/>
      <c r="AO1647" s="241"/>
      <c r="AP1647" s="241"/>
      <c r="AQ1647" s="241"/>
      <c r="AR1647" s="241"/>
      <c r="AS1647" s="241"/>
      <c r="AT1647" s="241"/>
      <c r="AU1647" s="273"/>
      <c r="AV1647" s="273"/>
      <c r="AW1647" s="273"/>
      <c r="AX1647" s="297"/>
      <c r="AY1647" s="297"/>
      <c r="AZ1647" s="241"/>
      <c r="BA1647" s="241"/>
      <c r="BB1647" s="241"/>
      <c r="BC1647" s="241"/>
      <c r="BD1647" s="241"/>
      <c r="BE1647" s="273"/>
      <c r="BF1647" s="273"/>
      <c r="BG1647" s="241"/>
      <c r="BH1647" s="273"/>
      <c r="BI1647" s="273"/>
      <c r="BJ1647" s="273"/>
      <c r="BK1647" s="273"/>
      <c r="BL1647" s="273"/>
      <c r="BM1647" s="273"/>
      <c r="BN1647" s="273"/>
      <c r="BO1647" s="273"/>
      <c r="BP1647" s="273"/>
      <c r="BQ1647" s="273"/>
      <c r="BR1647" s="241"/>
    </row>
    <row r="1648" spans="2:70" ht="13.5" customHeight="1">
      <c r="B1648" s="254"/>
      <c r="C1648" s="241"/>
      <c r="D1648" s="241"/>
      <c r="E1648" s="241"/>
      <c r="F1648" s="273"/>
      <c r="G1648" s="273"/>
      <c r="H1648" s="273"/>
      <c r="I1648" s="273"/>
      <c r="J1648" s="241"/>
      <c r="K1648" s="273"/>
      <c r="L1648" s="273"/>
      <c r="M1648" s="273"/>
      <c r="N1648" s="273"/>
      <c r="O1648" s="273"/>
      <c r="P1648" s="241"/>
      <c r="Q1648" s="241"/>
      <c r="R1648" s="273"/>
      <c r="S1648" s="273"/>
      <c r="T1648" s="273"/>
      <c r="U1648" s="273"/>
      <c r="V1648" s="273"/>
      <c r="W1648" s="273"/>
      <c r="X1648" s="273"/>
      <c r="Y1648" s="273"/>
      <c r="Z1648" s="273"/>
      <c r="AA1648" s="273"/>
      <c r="AB1648" s="273"/>
      <c r="AC1648" s="241"/>
      <c r="AD1648" s="273"/>
      <c r="AE1648" s="273"/>
      <c r="AF1648" s="273"/>
      <c r="AG1648" s="273"/>
      <c r="AH1648" s="273"/>
      <c r="AI1648" s="273"/>
      <c r="AJ1648" s="241"/>
      <c r="AK1648" s="241"/>
      <c r="AL1648" s="241"/>
      <c r="AM1648" s="241"/>
      <c r="AN1648" s="241"/>
      <c r="AO1648" s="241"/>
      <c r="AP1648" s="241"/>
      <c r="AQ1648" s="241"/>
      <c r="AR1648" s="241"/>
      <c r="AS1648" s="241"/>
      <c r="AT1648" s="241"/>
      <c r="AU1648" s="273"/>
      <c r="AV1648" s="273"/>
      <c r="AW1648" s="273"/>
      <c r="AX1648" s="297"/>
      <c r="AY1648" s="297"/>
      <c r="AZ1648" s="241"/>
      <c r="BA1648" s="241"/>
      <c r="BB1648" s="241"/>
      <c r="BC1648" s="241"/>
      <c r="BD1648" s="241"/>
      <c r="BE1648" s="273"/>
      <c r="BF1648" s="273"/>
      <c r="BG1648" s="241"/>
      <c r="BH1648" s="273"/>
      <c r="BI1648" s="273"/>
      <c r="BJ1648" s="273"/>
      <c r="BK1648" s="273"/>
      <c r="BL1648" s="273"/>
      <c r="BM1648" s="273"/>
      <c r="BN1648" s="273"/>
      <c r="BO1648" s="273"/>
      <c r="BP1648" s="273"/>
      <c r="BQ1648" s="273"/>
      <c r="BR1648" s="241"/>
    </row>
    <row r="1649" spans="2:70" ht="9.75" customHeight="1">
      <c r="B1649" s="254"/>
      <c r="C1649" s="294"/>
      <c r="D1649" s="294"/>
      <c r="E1649" s="241"/>
      <c r="F1649" s="293"/>
      <c r="G1649" s="293"/>
      <c r="H1649" s="293"/>
      <c r="I1649" s="293"/>
      <c r="J1649" s="293"/>
      <c r="K1649" s="293"/>
      <c r="L1649" s="293"/>
      <c r="M1649" s="293"/>
      <c r="N1649" s="293"/>
      <c r="O1649" s="293"/>
      <c r="P1649" s="241"/>
      <c r="Q1649" s="241"/>
      <c r="R1649" s="295"/>
      <c r="S1649" s="295"/>
      <c r="T1649" s="295"/>
      <c r="U1649" s="293"/>
      <c r="V1649" s="293"/>
      <c r="W1649" s="293"/>
      <c r="X1649" s="293"/>
      <c r="Y1649" s="293"/>
      <c r="Z1649" s="293"/>
      <c r="AA1649" s="293"/>
      <c r="AB1649" s="293"/>
      <c r="AC1649" s="241"/>
      <c r="AD1649" s="293"/>
      <c r="AE1649" s="293"/>
      <c r="AF1649" s="293"/>
      <c r="AG1649" s="293"/>
      <c r="AH1649" s="293"/>
      <c r="AI1649" s="293"/>
      <c r="AJ1649" s="241"/>
      <c r="AK1649" s="241"/>
      <c r="AL1649" s="241"/>
      <c r="AM1649" s="294"/>
      <c r="AN1649" s="294"/>
      <c r="AO1649" s="294"/>
      <c r="AP1649" s="295"/>
      <c r="AQ1649" s="295"/>
      <c r="AR1649" s="295"/>
      <c r="AS1649" s="295"/>
      <c r="AT1649" s="241"/>
      <c r="AU1649" s="241"/>
      <c r="AV1649" s="241"/>
      <c r="AW1649" s="241"/>
      <c r="AX1649" s="241"/>
      <c r="AY1649" s="241"/>
      <c r="AZ1649" s="241"/>
      <c r="BA1649" s="294"/>
      <c r="BB1649" s="294"/>
      <c r="BC1649" s="294"/>
      <c r="BD1649" s="293"/>
      <c r="BE1649" s="293"/>
      <c r="BF1649" s="241"/>
      <c r="BG1649" s="241"/>
      <c r="BH1649" s="295"/>
      <c r="BI1649" s="295"/>
      <c r="BJ1649" s="295"/>
      <c r="BK1649" s="295"/>
      <c r="BL1649" s="295"/>
      <c r="BM1649" s="293"/>
      <c r="BN1649" s="293"/>
      <c r="BO1649" s="293"/>
      <c r="BP1649" s="293"/>
      <c r="BQ1649" s="293"/>
      <c r="BR1649" s="241"/>
    </row>
    <row r="1650" spans="2:70" ht="0.75" customHeight="1">
      <c r="B1650" s="254"/>
      <c r="C1650" s="294"/>
      <c r="D1650" s="294"/>
      <c r="E1650" s="241"/>
      <c r="F1650" s="293"/>
      <c r="G1650" s="293"/>
      <c r="H1650" s="293"/>
      <c r="I1650" s="293"/>
      <c r="J1650" s="293"/>
      <c r="K1650" s="293"/>
      <c r="L1650" s="293"/>
      <c r="M1650" s="293"/>
      <c r="N1650" s="293"/>
      <c r="O1650" s="293"/>
      <c r="P1650" s="241"/>
      <c r="Q1650" s="241"/>
      <c r="R1650" s="295"/>
      <c r="S1650" s="295"/>
      <c r="T1650" s="295"/>
      <c r="U1650" s="293"/>
      <c r="V1650" s="293"/>
      <c r="W1650" s="293"/>
      <c r="X1650" s="293"/>
      <c r="Y1650" s="293"/>
      <c r="Z1650" s="293"/>
      <c r="AA1650" s="293"/>
      <c r="AB1650" s="293"/>
      <c r="AC1650" s="241"/>
      <c r="AD1650" s="293"/>
      <c r="AE1650" s="293"/>
      <c r="AF1650" s="293"/>
      <c r="AG1650" s="293"/>
      <c r="AH1650" s="293"/>
      <c r="AI1650" s="293"/>
      <c r="AJ1650" s="241"/>
      <c r="AK1650" s="241"/>
      <c r="AL1650" s="241"/>
      <c r="AM1650" s="294"/>
      <c r="AN1650" s="294"/>
      <c r="AO1650" s="294"/>
      <c r="AP1650" s="295"/>
      <c r="AQ1650" s="295"/>
      <c r="AR1650" s="295"/>
      <c r="AS1650" s="295"/>
      <c r="AT1650" s="241"/>
      <c r="AU1650" s="241"/>
      <c r="AV1650" s="241"/>
      <c r="AW1650" s="241"/>
      <c r="AX1650" s="241"/>
      <c r="AY1650" s="241"/>
      <c r="AZ1650" s="241"/>
      <c r="BA1650" s="294"/>
      <c r="BB1650" s="294"/>
      <c r="BC1650" s="294"/>
      <c r="BD1650" s="293"/>
      <c r="BE1650" s="293"/>
      <c r="BF1650" s="241"/>
      <c r="BG1650" s="241"/>
      <c r="BH1650" s="295"/>
      <c r="BI1650" s="295"/>
      <c r="BJ1650" s="295"/>
      <c r="BK1650" s="295"/>
      <c r="BL1650" s="295"/>
      <c r="BM1650" s="293"/>
      <c r="BN1650" s="293"/>
      <c r="BO1650" s="293"/>
      <c r="BP1650" s="293"/>
      <c r="BQ1650" s="293"/>
      <c r="BR1650" s="241"/>
    </row>
    <row r="1651" spans="2:70" ht="10.5" customHeight="1">
      <c r="B1651" s="254"/>
      <c r="C1651" s="294"/>
      <c r="D1651" s="294"/>
      <c r="E1651" s="241"/>
      <c r="F1651" s="293"/>
      <c r="G1651" s="293"/>
      <c r="H1651" s="293"/>
      <c r="I1651" s="293"/>
      <c r="J1651" s="293"/>
      <c r="K1651" s="293"/>
      <c r="L1651" s="293"/>
      <c r="M1651" s="293"/>
      <c r="N1651" s="293"/>
      <c r="O1651" s="293"/>
      <c r="P1651" s="241"/>
      <c r="Q1651" s="241"/>
      <c r="R1651" s="295"/>
      <c r="S1651" s="295"/>
      <c r="T1651" s="295"/>
      <c r="U1651" s="293"/>
      <c r="V1651" s="293"/>
      <c r="W1651" s="293"/>
      <c r="X1651" s="293"/>
      <c r="Y1651" s="293"/>
      <c r="Z1651" s="293"/>
      <c r="AA1651" s="293"/>
      <c r="AB1651" s="293"/>
      <c r="AC1651" s="241"/>
      <c r="AD1651" s="259"/>
      <c r="AE1651" s="293"/>
      <c r="AF1651" s="293"/>
      <c r="AG1651" s="293"/>
      <c r="AH1651" s="293"/>
      <c r="AI1651" s="259"/>
      <c r="AJ1651" s="241"/>
      <c r="AK1651" s="241"/>
      <c r="AL1651" s="241"/>
      <c r="AM1651" s="294"/>
      <c r="AN1651" s="294"/>
      <c r="AO1651" s="294"/>
      <c r="AP1651" s="295"/>
      <c r="AQ1651" s="295"/>
      <c r="AR1651" s="295"/>
      <c r="AS1651" s="295"/>
      <c r="AT1651" s="241"/>
      <c r="AU1651" s="241"/>
      <c r="AV1651" s="241"/>
      <c r="AW1651" s="241"/>
      <c r="AX1651" s="241"/>
      <c r="AY1651" s="241"/>
      <c r="AZ1651" s="241"/>
      <c r="BA1651" s="294"/>
      <c r="BB1651" s="294"/>
      <c r="BC1651" s="294"/>
      <c r="BD1651" s="293"/>
      <c r="BE1651" s="293"/>
      <c r="BF1651" s="241"/>
      <c r="BG1651" s="241"/>
      <c r="BH1651" s="295"/>
      <c r="BI1651" s="295"/>
      <c r="BJ1651" s="295"/>
      <c r="BK1651" s="295"/>
      <c r="BL1651" s="295"/>
      <c r="BM1651" s="293"/>
      <c r="BN1651" s="293"/>
      <c r="BO1651" s="293"/>
      <c r="BP1651" s="293"/>
      <c r="BQ1651" s="293"/>
      <c r="BR1651" s="241"/>
    </row>
    <row r="1652" spans="2:70" ht="9.75" customHeight="1">
      <c r="B1652" s="254"/>
      <c r="C1652" s="241"/>
      <c r="D1652" s="241"/>
      <c r="E1652" s="241"/>
      <c r="F1652" s="241"/>
      <c r="G1652" s="241"/>
      <c r="H1652" s="241"/>
      <c r="I1652" s="241"/>
      <c r="J1652" s="241"/>
      <c r="K1652" s="241"/>
      <c r="L1652" s="241"/>
      <c r="M1652" s="241"/>
      <c r="N1652" s="241"/>
      <c r="O1652" s="241"/>
      <c r="P1652" s="241"/>
      <c r="Q1652" s="241"/>
      <c r="R1652" s="241"/>
      <c r="S1652" s="241"/>
      <c r="T1652" s="241"/>
      <c r="U1652" s="241"/>
      <c r="V1652" s="241"/>
      <c r="W1652" s="241"/>
      <c r="X1652" s="241"/>
      <c r="Y1652" s="241"/>
      <c r="Z1652" s="241"/>
      <c r="AA1652" s="241"/>
      <c r="AB1652" s="241"/>
      <c r="AC1652" s="241"/>
      <c r="AD1652" s="241"/>
      <c r="AE1652" s="241"/>
      <c r="AF1652" s="241"/>
      <c r="AG1652" s="241"/>
      <c r="AH1652" s="241"/>
      <c r="AI1652" s="241"/>
      <c r="AJ1652" s="241"/>
      <c r="AK1652" s="241"/>
      <c r="AL1652" s="241"/>
      <c r="AM1652" s="241"/>
      <c r="AN1652" s="241"/>
      <c r="AO1652" s="241"/>
      <c r="AP1652" s="241"/>
      <c r="AQ1652" s="241"/>
      <c r="AR1652" s="241"/>
      <c r="AS1652" s="241"/>
      <c r="AT1652" s="241"/>
      <c r="AU1652" s="241"/>
      <c r="AV1652" s="241"/>
      <c r="AW1652" s="241"/>
      <c r="AX1652" s="241"/>
      <c r="AY1652" s="241"/>
      <c r="AZ1652" s="241"/>
      <c r="BA1652" s="241"/>
      <c r="BB1652" s="241"/>
      <c r="BC1652" s="241"/>
      <c r="BD1652" s="241"/>
      <c r="BE1652" s="241"/>
      <c r="BF1652" s="241"/>
      <c r="BG1652" s="241"/>
      <c r="BH1652" s="241"/>
      <c r="BI1652" s="241"/>
      <c r="BJ1652" s="241"/>
      <c r="BK1652" s="241"/>
      <c r="BL1652" s="241"/>
      <c r="BM1652" s="241"/>
      <c r="BN1652" s="241"/>
      <c r="BO1652" s="241"/>
      <c r="BP1652" s="241"/>
      <c r="BQ1652" s="241"/>
      <c r="BR1652" s="241"/>
    </row>
    <row r="1653" spans="2:70" ht="9.75" customHeight="1">
      <c r="B1653" s="254"/>
      <c r="C1653" s="294"/>
      <c r="D1653" s="294"/>
      <c r="E1653" s="241"/>
      <c r="F1653" s="293"/>
      <c r="G1653" s="293"/>
      <c r="H1653" s="293"/>
      <c r="I1653" s="293"/>
      <c r="J1653" s="293"/>
      <c r="K1653" s="293"/>
      <c r="L1653" s="293"/>
      <c r="M1653" s="293"/>
      <c r="N1653" s="293"/>
      <c r="O1653" s="293"/>
      <c r="P1653" s="241"/>
      <c r="Q1653" s="241"/>
      <c r="R1653" s="295"/>
      <c r="S1653" s="295"/>
      <c r="T1653" s="295"/>
      <c r="U1653" s="293"/>
      <c r="V1653" s="293"/>
      <c r="W1653" s="293"/>
      <c r="X1653" s="293"/>
      <c r="Y1653" s="293"/>
      <c r="Z1653" s="293"/>
      <c r="AA1653" s="293"/>
      <c r="AB1653" s="293"/>
      <c r="AC1653" s="241"/>
      <c r="AD1653" s="293"/>
      <c r="AE1653" s="293"/>
      <c r="AF1653" s="293"/>
      <c r="AG1653" s="293"/>
      <c r="AH1653" s="293"/>
      <c r="AI1653" s="293"/>
      <c r="AJ1653" s="241"/>
      <c r="AK1653" s="241"/>
      <c r="AL1653" s="241"/>
      <c r="AM1653" s="294"/>
      <c r="AN1653" s="294"/>
      <c r="AO1653" s="294"/>
      <c r="AP1653" s="294"/>
      <c r="AQ1653" s="295"/>
      <c r="AR1653" s="295"/>
      <c r="AS1653" s="295"/>
      <c r="AT1653" s="295"/>
      <c r="AU1653" s="241"/>
      <c r="AV1653" s="241"/>
      <c r="AW1653" s="241"/>
      <c r="AX1653" s="241"/>
      <c r="AY1653" s="241"/>
      <c r="AZ1653" s="241"/>
      <c r="BA1653" s="294"/>
      <c r="BB1653" s="294"/>
      <c r="BC1653" s="294"/>
      <c r="BD1653" s="293"/>
      <c r="BE1653" s="293"/>
      <c r="BF1653" s="241"/>
      <c r="BG1653" s="241"/>
      <c r="BH1653" s="295"/>
      <c r="BI1653" s="295"/>
      <c r="BJ1653" s="295"/>
      <c r="BK1653" s="295"/>
      <c r="BL1653" s="295"/>
      <c r="BM1653" s="293"/>
      <c r="BN1653" s="293"/>
      <c r="BO1653" s="293"/>
      <c r="BP1653" s="293"/>
      <c r="BQ1653" s="293"/>
      <c r="BR1653" s="241"/>
    </row>
    <row r="1654" spans="2:70" ht="0.75" customHeight="1">
      <c r="B1654" s="254"/>
      <c r="C1654" s="294"/>
      <c r="D1654" s="294"/>
      <c r="E1654" s="241"/>
      <c r="F1654" s="293"/>
      <c r="G1654" s="293"/>
      <c r="H1654" s="293"/>
      <c r="I1654" s="293"/>
      <c r="J1654" s="293"/>
      <c r="K1654" s="293"/>
      <c r="L1654" s="293"/>
      <c r="M1654" s="293"/>
      <c r="N1654" s="293"/>
      <c r="O1654" s="293"/>
      <c r="P1654" s="241"/>
      <c r="Q1654" s="241"/>
      <c r="R1654" s="295"/>
      <c r="S1654" s="295"/>
      <c r="T1654" s="295"/>
      <c r="U1654" s="293"/>
      <c r="V1654" s="293"/>
      <c r="W1654" s="293"/>
      <c r="X1654" s="293"/>
      <c r="Y1654" s="293"/>
      <c r="Z1654" s="293"/>
      <c r="AA1654" s="293"/>
      <c r="AB1654" s="293"/>
      <c r="AC1654" s="241"/>
      <c r="AD1654" s="293"/>
      <c r="AE1654" s="293"/>
      <c r="AF1654" s="293"/>
      <c r="AG1654" s="293"/>
      <c r="AH1654" s="293"/>
      <c r="AI1654" s="293"/>
      <c r="AJ1654" s="241"/>
      <c r="AK1654" s="241"/>
      <c r="AL1654" s="241"/>
      <c r="AM1654" s="294"/>
      <c r="AN1654" s="294"/>
      <c r="AO1654" s="294"/>
      <c r="AP1654" s="294"/>
      <c r="AQ1654" s="295"/>
      <c r="AR1654" s="295"/>
      <c r="AS1654" s="295"/>
      <c r="AT1654" s="295"/>
      <c r="AU1654" s="241"/>
      <c r="AV1654" s="241"/>
      <c r="AW1654" s="241"/>
      <c r="AX1654" s="241"/>
      <c r="AY1654" s="241"/>
      <c r="AZ1654" s="241"/>
      <c r="BA1654" s="294"/>
      <c r="BB1654" s="294"/>
      <c r="BC1654" s="294"/>
      <c r="BD1654" s="293"/>
      <c r="BE1654" s="293"/>
      <c r="BF1654" s="241"/>
      <c r="BG1654" s="241"/>
      <c r="BH1654" s="295"/>
      <c r="BI1654" s="295"/>
      <c r="BJ1654" s="295"/>
      <c r="BK1654" s="295"/>
      <c r="BL1654" s="295"/>
      <c r="BM1654" s="293"/>
      <c r="BN1654" s="293"/>
      <c r="BO1654" s="293"/>
      <c r="BP1654" s="293"/>
      <c r="BQ1654" s="293"/>
      <c r="BR1654" s="241"/>
    </row>
    <row r="1655" spans="2:70" ht="12.75" hidden="1" customHeight="1">
      <c r="B1655" s="254"/>
      <c r="C1655" s="241"/>
      <c r="D1655" s="241"/>
      <c r="E1655" s="241"/>
      <c r="F1655" s="293"/>
      <c r="G1655" s="293"/>
      <c r="H1655" s="293"/>
      <c r="I1655" s="293"/>
      <c r="J1655" s="293"/>
      <c r="K1655" s="293"/>
      <c r="L1655" s="293"/>
      <c r="M1655" s="293"/>
      <c r="N1655" s="293"/>
      <c r="O1655" s="293"/>
      <c r="P1655" s="241"/>
      <c r="Q1655" s="241"/>
      <c r="R1655" s="241"/>
      <c r="S1655" s="241"/>
      <c r="T1655" s="241"/>
      <c r="U1655" s="241"/>
      <c r="V1655" s="241"/>
      <c r="W1655" s="241"/>
      <c r="X1655" s="241"/>
      <c r="Y1655" s="241"/>
      <c r="Z1655" s="241"/>
      <c r="AA1655" s="241"/>
      <c r="AB1655" s="241"/>
      <c r="AC1655" s="241"/>
      <c r="AD1655" s="241"/>
      <c r="AE1655" s="241"/>
      <c r="AF1655" s="241"/>
      <c r="AG1655" s="241"/>
      <c r="AH1655" s="241"/>
      <c r="AI1655" s="241"/>
      <c r="AJ1655" s="241"/>
      <c r="AK1655" s="241"/>
      <c r="AL1655" s="241"/>
      <c r="AM1655" s="294"/>
      <c r="AN1655" s="294"/>
      <c r="AO1655" s="294"/>
      <c r="AP1655" s="295"/>
      <c r="AQ1655" s="295"/>
      <c r="AR1655" s="295"/>
      <c r="AS1655" s="295"/>
      <c r="AT1655" s="241"/>
      <c r="AU1655" s="241"/>
      <c r="AV1655" s="241"/>
      <c r="AW1655" s="241"/>
      <c r="AX1655" s="241"/>
      <c r="AY1655" s="241"/>
      <c r="AZ1655" s="241"/>
      <c r="BA1655" s="294"/>
      <c r="BB1655" s="294"/>
      <c r="BC1655" s="294"/>
      <c r="BD1655" s="293"/>
      <c r="BE1655" s="293"/>
      <c r="BF1655" s="241"/>
      <c r="BG1655" s="241"/>
      <c r="BH1655" s="295"/>
      <c r="BI1655" s="295"/>
      <c r="BJ1655" s="295"/>
      <c r="BK1655" s="295"/>
      <c r="BL1655" s="295"/>
      <c r="BM1655" s="293"/>
      <c r="BN1655" s="293"/>
      <c r="BO1655" s="293"/>
      <c r="BP1655" s="293"/>
      <c r="BQ1655" s="293"/>
      <c r="BR1655" s="241"/>
    </row>
    <row r="1656" spans="2:70" ht="10.5" customHeight="1">
      <c r="B1656" s="254"/>
      <c r="C1656" s="241"/>
      <c r="D1656" s="241"/>
      <c r="E1656" s="241"/>
      <c r="F1656" s="241"/>
      <c r="G1656" s="241"/>
      <c r="H1656" s="241"/>
      <c r="I1656" s="241"/>
      <c r="J1656" s="241"/>
      <c r="K1656" s="241"/>
      <c r="L1656" s="241"/>
      <c r="M1656" s="241"/>
      <c r="N1656" s="241"/>
      <c r="O1656" s="241"/>
      <c r="P1656" s="241"/>
      <c r="Q1656" s="241"/>
      <c r="R1656" s="241"/>
      <c r="S1656" s="241"/>
      <c r="T1656" s="241"/>
      <c r="U1656" s="241"/>
      <c r="V1656" s="241"/>
      <c r="W1656" s="241"/>
      <c r="X1656" s="241"/>
      <c r="Y1656" s="241"/>
      <c r="Z1656" s="241"/>
      <c r="AA1656" s="241"/>
      <c r="AB1656" s="241"/>
      <c r="AC1656" s="241"/>
      <c r="AD1656" s="241"/>
      <c r="AE1656" s="241"/>
      <c r="AF1656" s="241"/>
      <c r="AG1656" s="241"/>
      <c r="AH1656" s="241"/>
      <c r="AI1656" s="241"/>
      <c r="AJ1656" s="241"/>
      <c r="AK1656" s="241"/>
      <c r="AL1656" s="241"/>
      <c r="AM1656" s="294"/>
      <c r="AN1656" s="294"/>
      <c r="AO1656" s="294"/>
      <c r="AP1656" s="295"/>
      <c r="AQ1656" s="295"/>
      <c r="AR1656" s="295"/>
      <c r="AS1656" s="295"/>
      <c r="AT1656" s="241"/>
      <c r="AU1656" s="241"/>
      <c r="AV1656" s="241"/>
      <c r="AW1656" s="241"/>
      <c r="AX1656" s="241"/>
      <c r="AY1656" s="241"/>
      <c r="AZ1656" s="241"/>
      <c r="BA1656" s="294"/>
      <c r="BB1656" s="294"/>
      <c r="BC1656" s="294"/>
      <c r="BD1656" s="293"/>
      <c r="BE1656" s="293"/>
      <c r="BF1656" s="241"/>
      <c r="BG1656" s="241"/>
      <c r="BH1656" s="295"/>
      <c r="BI1656" s="295"/>
      <c r="BJ1656" s="295"/>
      <c r="BK1656" s="295"/>
      <c r="BL1656" s="295"/>
      <c r="BM1656" s="293"/>
      <c r="BN1656" s="293"/>
      <c r="BO1656" s="293"/>
      <c r="BP1656" s="293"/>
      <c r="BQ1656" s="293"/>
      <c r="BR1656" s="241"/>
    </row>
    <row r="1657" spans="2:70" ht="7.5" customHeight="1">
      <c r="B1657" s="254"/>
      <c r="C1657" s="241"/>
      <c r="D1657" s="241"/>
      <c r="E1657" s="241"/>
      <c r="F1657" s="241"/>
      <c r="G1657" s="241"/>
      <c r="H1657" s="241"/>
      <c r="I1657" s="241"/>
      <c r="J1657" s="241"/>
      <c r="K1657" s="241"/>
      <c r="L1657" s="241"/>
      <c r="M1657" s="241"/>
      <c r="N1657" s="241"/>
      <c r="O1657" s="241"/>
      <c r="P1657" s="241"/>
      <c r="Q1657" s="241"/>
      <c r="R1657" s="241"/>
      <c r="S1657" s="241"/>
      <c r="T1657" s="241"/>
      <c r="U1657" s="241"/>
      <c r="V1657" s="241"/>
      <c r="W1657" s="241"/>
      <c r="X1657" s="241"/>
      <c r="Y1657" s="241"/>
      <c r="Z1657" s="241"/>
      <c r="AA1657" s="241"/>
      <c r="AB1657" s="241"/>
      <c r="AC1657" s="241"/>
      <c r="AD1657" s="241"/>
      <c r="AE1657" s="241"/>
      <c r="AF1657" s="241"/>
      <c r="AG1657" s="241"/>
      <c r="AH1657" s="241"/>
      <c r="AI1657" s="241"/>
      <c r="AJ1657" s="241"/>
      <c r="AK1657" s="241"/>
      <c r="AL1657" s="241"/>
      <c r="AM1657" s="241"/>
      <c r="AN1657" s="241"/>
      <c r="AO1657" s="241"/>
      <c r="AP1657" s="241"/>
      <c r="AQ1657" s="241"/>
      <c r="AR1657" s="241"/>
      <c r="AS1657" s="241"/>
      <c r="AT1657" s="241"/>
      <c r="AU1657" s="241"/>
      <c r="AV1657" s="241"/>
      <c r="AW1657" s="241"/>
      <c r="AX1657" s="241"/>
      <c r="AY1657" s="241"/>
      <c r="AZ1657" s="241"/>
      <c r="BA1657" s="241"/>
      <c r="BB1657" s="241"/>
      <c r="BC1657" s="241"/>
      <c r="BD1657" s="241"/>
      <c r="BE1657" s="241"/>
      <c r="BF1657" s="241"/>
      <c r="BG1657" s="241"/>
      <c r="BH1657" s="241"/>
      <c r="BI1657" s="241"/>
      <c r="BJ1657" s="241"/>
      <c r="BK1657" s="241"/>
      <c r="BL1657" s="241"/>
      <c r="BM1657" s="241"/>
      <c r="BN1657" s="241"/>
      <c r="BO1657" s="241"/>
      <c r="BP1657" s="241"/>
      <c r="BQ1657" s="241"/>
      <c r="BR1657" s="241"/>
    </row>
    <row r="1658" spans="2:70" ht="0.75" customHeight="1">
      <c r="B1658" s="254"/>
      <c r="C1658" s="292"/>
      <c r="D1658" s="292"/>
      <c r="E1658" s="241"/>
      <c r="F1658" s="293"/>
      <c r="G1658" s="293"/>
      <c r="H1658" s="293"/>
      <c r="I1658" s="293"/>
      <c r="J1658" s="293"/>
      <c r="K1658" s="293"/>
      <c r="L1658" s="293"/>
      <c r="M1658" s="293"/>
      <c r="N1658" s="241"/>
      <c r="O1658" s="241"/>
      <c r="P1658" s="241"/>
      <c r="Q1658" s="241"/>
      <c r="R1658" s="241"/>
      <c r="S1658" s="241"/>
      <c r="T1658" s="241"/>
      <c r="U1658" s="241"/>
      <c r="V1658" s="241"/>
      <c r="W1658" s="241"/>
      <c r="X1658" s="241"/>
      <c r="Y1658" s="241"/>
      <c r="Z1658" s="241"/>
      <c r="AA1658" s="241"/>
      <c r="AB1658" s="241"/>
      <c r="AC1658" s="241"/>
      <c r="AD1658" s="241"/>
      <c r="AE1658" s="241"/>
      <c r="AF1658" s="241"/>
      <c r="AG1658" s="241"/>
      <c r="AH1658" s="241"/>
      <c r="AI1658" s="241"/>
      <c r="AJ1658" s="241"/>
      <c r="AK1658" s="241"/>
      <c r="AL1658" s="241"/>
      <c r="AM1658" s="294"/>
      <c r="AN1658" s="294"/>
      <c r="AO1658" s="294"/>
      <c r="AP1658" s="295"/>
      <c r="AQ1658" s="295"/>
      <c r="AR1658" s="295"/>
      <c r="AS1658" s="295"/>
      <c r="AT1658" s="295"/>
      <c r="AU1658" s="295"/>
      <c r="AV1658" s="295"/>
      <c r="AW1658" s="241"/>
      <c r="AX1658" s="295"/>
      <c r="AY1658" s="295"/>
      <c r="AZ1658" s="241"/>
      <c r="BA1658" s="294"/>
      <c r="BB1658" s="294"/>
      <c r="BC1658" s="294"/>
      <c r="BD1658" s="293"/>
      <c r="BE1658" s="293"/>
      <c r="BF1658" s="241"/>
      <c r="BG1658" s="241"/>
      <c r="BH1658" s="295"/>
      <c r="BI1658" s="295"/>
      <c r="BJ1658" s="295"/>
      <c r="BK1658" s="295"/>
      <c r="BL1658" s="295"/>
      <c r="BM1658" s="293"/>
      <c r="BN1658" s="293"/>
      <c r="BO1658" s="293"/>
      <c r="BP1658" s="293"/>
      <c r="BQ1658" s="293"/>
      <c r="BR1658" s="241"/>
    </row>
    <row r="1659" spans="2:70" ht="8.25" customHeight="1">
      <c r="B1659" s="254"/>
      <c r="C1659" s="292"/>
      <c r="D1659" s="292"/>
      <c r="E1659" s="241"/>
      <c r="F1659" s="293"/>
      <c r="G1659" s="293"/>
      <c r="H1659" s="293"/>
      <c r="I1659" s="293"/>
      <c r="J1659" s="293"/>
      <c r="K1659" s="293"/>
      <c r="L1659" s="293"/>
      <c r="M1659" s="293"/>
      <c r="N1659" s="241"/>
      <c r="O1659" s="241"/>
      <c r="P1659" s="241"/>
      <c r="Q1659" s="241"/>
      <c r="R1659" s="241"/>
      <c r="S1659" s="241"/>
      <c r="T1659" s="241"/>
      <c r="U1659" s="241"/>
      <c r="V1659" s="241"/>
      <c r="W1659" s="241"/>
      <c r="X1659" s="241"/>
      <c r="Y1659" s="241"/>
      <c r="Z1659" s="241"/>
      <c r="AA1659" s="241"/>
      <c r="AB1659" s="241"/>
      <c r="AC1659" s="241"/>
      <c r="AD1659" s="241"/>
      <c r="AE1659" s="241"/>
      <c r="AF1659" s="241"/>
      <c r="AG1659" s="241"/>
      <c r="AH1659" s="241"/>
      <c r="AI1659" s="241"/>
      <c r="AJ1659" s="241"/>
      <c r="AK1659" s="241"/>
      <c r="AL1659" s="241"/>
      <c r="AM1659" s="294"/>
      <c r="AN1659" s="294"/>
      <c r="AO1659" s="294"/>
      <c r="AP1659" s="295"/>
      <c r="AQ1659" s="295"/>
      <c r="AR1659" s="295"/>
      <c r="AS1659" s="295"/>
      <c r="AT1659" s="295"/>
      <c r="AU1659" s="295"/>
      <c r="AV1659" s="295"/>
      <c r="AW1659" s="241"/>
      <c r="AX1659" s="295"/>
      <c r="AY1659" s="295"/>
      <c r="AZ1659" s="241"/>
      <c r="BA1659" s="294"/>
      <c r="BB1659" s="294"/>
      <c r="BC1659" s="294"/>
      <c r="BD1659" s="293"/>
      <c r="BE1659" s="293"/>
      <c r="BF1659" s="241"/>
      <c r="BG1659" s="241"/>
      <c r="BH1659" s="295"/>
      <c r="BI1659" s="295"/>
      <c r="BJ1659" s="295"/>
      <c r="BK1659" s="295"/>
      <c r="BL1659" s="295"/>
      <c r="BM1659" s="293"/>
      <c r="BN1659" s="293"/>
      <c r="BO1659" s="293"/>
      <c r="BP1659" s="293"/>
      <c r="BQ1659" s="293"/>
      <c r="BR1659" s="241"/>
    </row>
    <row r="1660" spans="2:70" ht="0.75" customHeight="1">
      <c r="B1660" s="254"/>
      <c r="C1660" s="292"/>
      <c r="D1660" s="292"/>
      <c r="E1660" s="241"/>
      <c r="F1660" s="293"/>
      <c r="G1660" s="293"/>
      <c r="H1660" s="293"/>
      <c r="I1660" s="293"/>
      <c r="J1660" s="293"/>
      <c r="K1660" s="293"/>
      <c r="L1660" s="293"/>
      <c r="M1660" s="293"/>
      <c r="N1660" s="241"/>
      <c r="O1660" s="241"/>
      <c r="P1660" s="241"/>
      <c r="Q1660" s="241"/>
      <c r="R1660" s="241"/>
      <c r="S1660" s="241"/>
      <c r="T1660" s="241"/>
      <c r="U1660" s="241"/>
      <c r="V1660" s="241"/>
      <c r="W1660" s="241"/>
      <c r="X1660" s="241"/>
      <c r="Y1660" s="241"/>
      <c r="Z1660" s="241"/>
      <c r="AA1660" s="241"/>
      <c r="AB1660" s="241"/>
      <c r="AC1660" s="241"/>
      <c r="AD1660" s="241"/>
      <c r="AE1660" s="241"/>
      <c r="AF1660" s="241"/>
      <c r="AG1660" s="241"/>
      <c r="AH1660" s="241"/>
      <c r="AI1660" s="241"/>
      <c r="AJ1660" s="241"/>
      <c r="AK1660" s="241"/>
      <c r="AL1660" s="241"/>
      <c r="AM1660" s="294"/>
      <c r="AN1660" s="294"/>
      <c r="AO1660" s="294"/>
      <c r="AP1660" s="295"/>
      <c r="AQ1660" s="295"/>
      <c r="AR1660" s="295"/>
      <c r="AS1660" s="295"/>
      <c r="AT1660" s="295"/>
      <c r="AU1660" s="295"/>
      <c r="AV1660" s="295"/>
      <c r="AW1660" s="241"/>
      <c r="AX1660" s="295"/>
      <c r="AY1660" s="295"/>
      <c r="AZ1660" s="241"/>
      <c r="BA1660" s="294"/>
      <c r="BB1660" s="294"/>
      <c r="BC1660" s="294"/>
      <c r="BD1660" s="293"/>
      <c r="BE1660" s="293"/>
      <c r="BF1660" s="241"/>
      <c r="BG1660" s="241"/>
      <c r="BH1660" s="295"/>
      <c r="BI1660" s="295"/>
      <c r="BJ1660" s="295"/>
      <c r="BK1660" s="295"/>
      <c r="BL1660" s="295"/>
      <c r="BM1660" s="293"/>
      <c r="BN1660" s="293"/>
      <c r="BO1660" s="293"/>
      <c r="BP1660" s="293"/>
      <c r="BQ1660" s="293"/>
      <c r="BR1660" s="241"/>
    </row>
    <row r="1661" spans="2:70" ht="10.5" customHeight="1">
      <c r="B1661" s="254"/>
      <c r="C1661" s="241"/>
      <c r="D1661" s="241"/>
      <c r="E1661" s="241"/>
      <c r="F1661" s="241"/>
      <c r="G1661" s="241"/>
      <c r="H1661" s="241"/>
      <c r="I1661" s="241"/>
      <c r="J1661" s="241"/>
      <c r="K1661" s="241"/>
      <c r="L1661" s="241"/>
      <c r="M1661" s="241"/>
      <c r="N1661" s="241"/>
      <c r="O1661" s="241"/>
      <c r="P1661" s="241"/>
      <c r="Q1661" s="241"/>
      <c r="R1661" s="241"/>
      <c r="S1661" s="241"/>
      <c r="T1661" s="241"/>
      <c r="U1661" s="241"/>
      <c r="V1661" s="241"/>
      <c r="W1661" s="241"/>
      <c r="X1661" s="241"/>
      <c r="Y1661" s="241"/>
      <c r="Z1661" s="241"/>
      <c r="AA1661" s="241"/>
      <c r="AB1661" s="241"/>
      <c r="AC1661" s="241"/>
      <c r="AD1661" s="241"/>
      <c r="AE1661" s="241"/>
      <c r="AF1661" s="241"/>
      <c r="AG1661" s="241"/>
      <c r="AH1661" s="241"/>
      <c r="AI1661" s="241"/>
      <c r="AJ1661" s="241"/>
      <c r="AK1661" s="241"/>
      <c r="AL1661" s="241"/>
      <c r="AM1661" s="294"/>
      <c r="AN1661" s="294"/>
      <c r="AO1661" s="294"/>
      <c r="AP1661" s="295"/>
      <c r="AQ1661" s="295"/>
      <c r="AR1661" s="295"/>
      <c r="AS1661" s="295"/>
      <c r="AT1661" s="295"/>
      <c r="AU1661" s="295"/>
      <c r="AV1661" s="295"/>
      <c r="AW1661" s="241"/>
      <c r="AX1661" s="295"/>
      <c r="AY1661" s="295"/>
      <c r="AZ1661" s="241"/>
      <c r="BA1661" s="294"/>
      <c r="BB1661" s="294"/>
      <c r="BC1661" s="294"/>
      <c r="BD1661" s="293"/>
      <c r="BE1661" s="293"/>
      <c r="BF1661" s="241"/>
      <c r="BG1661" s="241"/>
      <c r="BH1661" s="295"/>
      <c r="BI1661" s="295"/>
      <c r="BJ1661" s="295"/>
      <c r="BK1661" s="295"/>
      <c r="BL1661" s="295"/>
      <c r="BM1661" s="293"/>
      <c r="BN1661" s="293"/>
      <c r="BO1661" s="293"/>
      <c r="BP1661" s="293"/>
      <c r="BQ1661" s="293"/>
      <c r="BR1661" s="241"/>
    </row>
    <row r="1662" spans="2:70" ht="9.75" customHeight="1">
      <c r="B1662" s="254"/>
      <c r="C1662" s="241"/>
      <c r="D1662" s="241"/>
      <c r="E1662" s="241"/>
      <c r="F1662" s="241"/>
      <c r="G1662" s="241"/>
      <c r="H1662" s="241"/>
      <c r="I1662" s="241"/>
      <c r="J1662" s="241"/>
      <c r="K1662" s="241"/>
      <c r="L1662" s="241"/>
      <c r="M1662" s="241"/>
      <c r="N1662" s="241"/>
      <c r="O1662" s="241"/>
      <c r="P1662" s="241"/>
      <c r="Q1662" s="241"/>
      <c r="R1662" s="241"/>
      <c r="S1662" s="241"/>
      <c r="T1662" s="241"/>
      <c r="U1662" s="241"/>
      <c r="V1662" s="241"/>
      <c r="W1662" s="241"/>
      <c r="X1662" s="241"/>
      <c r="Y1662" s="241"/>
      <c r="Z1662" s="241"/>
      <c r="AA1662" s="241"/>
      <c r="AB1662" s="241"/>
      <c r="AC1662" s="241"/>
      <c r="AD1662" s="241"/>
      <c r="AE1662" s="241"/>
      <c r="AF1662" s="241"/>
      <c r="AG1662" s="241"/>
      <c r="AH1662" s="241"/>
      <c r="AI1662" s="241"/>
      <c r="AJ1662" s="241"/>
      <c r="AK1662" s="241"/>
      <c r="AL1662" s="241"/>
      <c r="AM1662" s="241"/>
      <c r="AN1662" s="241"/>
      <c r="AO1662" s="241"/>
      <c r="AP1662" s="241"/>
      <c r="AQ1662" s="241"/>
      <c r="AR1662" s="241"/>
      <c r="AS1662" s="241"/>
      <c r="AT1662" s="241"/>
      <c r="AU1662" s="241"/>
      <c r="AV1662" s="241"/>
      <c r="AW1662" s="241"/>
      <c r="AX1662" s="241"/>
      <c r="AY1662" s="241"/>
      <c r="AZ1662" s="241"/>
      <c r="BA1662" s="241"/>
      <c r="BB1662" s="241"/>
      <c r="BC1662" s="241"/>
      <c r="BD1662" s="241"/>
      <c r="BE1662" s="241"/>
      <c r="BF1662" s="241"/>
      <c r="BG1662" s="241"/>
      <c r="BH1662" s="241"/>
      <c r="BI1662" s="241"/>
      <c r="BJ1662" s="241"/>
      <c r="BK1662" s="241"/>
      <c r="BL1662" s="241"/>
      <c r="BM1662" s="241"/>
      <c r="BN1662" s="241"/>
      <c r="BO1662" s="241"/>
      <c r="BP1662" s="241"/>
      <c r="BQ1662" s="241"/>
      <c r="BR1662" s="241"/>
    </row>
    <row r="1663" spans="2:70" ht="12" customHeight="1">
      <c r="B1663" s="254"/>
      <c r="C1663" s="241"/>
      <c r="D1663" s="241"/>
      <c r="E1663" s="241"/>
      <c r="F1663" s="241"/>
      <c r="G1663" s="241"/>
      <c r="H1663" s="241"/>
      <c r="I1663" s="241"/>
      <c r="J1663" s="241"/>
      <c r="K1663" s="241"/>
      <c r="L1663" s="241"/>
      <c r="M1663" s="241"/>
      <c r="N1663" s="241"/>
      <c r="O1663" s="241"/>
      <c r="P1663" s="241"/>
      <c r="Q1663" s="241"/>
      <c r="R1663" s="241"/>
      <c r="S1663" s="241"/>
      <c r="T1663" s="241"/>
      <c r="U1663" s="241"/>
      <c r="V1663" s="241"/>
      <c r="W1663" s="241"/>
      <c r="X1663" s="241"/>
      <c r="Y1663" s="241"/>
      <c r="Z1663" s="241"/>
      <c r="AA1663" s="241"/>
      <c r="AB1663" s="241"/>
      <c r="AC1663" s="241"/>
      <c r="AD1663" s="241"/>
      <c r="AE1663" s="241"/>
      <c r="AF1663" s="241"/>
      <c r="AG1663" s="241"/>
      <c r="AH1663" s="241"/>
      <c r="AI1663" s="241"/>
      <c r="AJ1663" s="241"/>
      <c r="AK1663" s="241"/>
      <c r="AL1663" s="241"/>
      <c r="AM1663" s="294"/>
      <c r="AN1663" s="294"/>
      <c r="AO1663" s="294"/>
      <c r="AP1663" s="294"/>
      <c r="AQ1663" s="295"/>
      <c r="AR1663" s="295"/>
      <c r="AS1663" s="295"/>
      <c r="AT1663" s="295"/>
      <c r="AU1663" s="295"/>
      <c r="AV1663" s="295"/>
      <c r="AW1663" s="295"/>
      <c r="AX1663" s="295"/>
      <c r="AY1663" s="295"/>
      <c r="AZ1663" s="295"/>
      <c r="BA1663" s="292"/>
      <c r="BB1663" s="292"/>
      <c r="BC1663" s="292"/>
      <c r="BD1663" s="293"/>
      <c r="BE1663" s="293"/>
      <c r="BF1663" s="241"/>
      <c r="BG1663" s="241"/>
      <c r="BH1663" s="241"/>
      <c r="BI1663" s="241"/>
      <c r="BJ1663" s="241"/>
      <c r="BK1663" s="241"/>
      <c r="BL1663" s="241"/>
      <c r="BM1663" s="241"/>
      <c r="BN1663" s="241"/>
      <c r="BO1663" s="241"/>
      <c r="BP1663" s="241"/>
      <c r="BQ1663" s="241"/>
      <c r="BR1663" s="241"/>
    </row>
    <row r="1664" spans="2:70" ht="13.5" customHeight="1">
      <c r="B1664" s="25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 s="305"/>
      <c r="Q1664" s="305"/>
      <c r="R1664" s="305"/>
      <c r="S1664" s="305"/>
      <c r="T1664" s="305"/>
      <c r="U1664" s="305"/>
      <c r="V1664" s="305"/>
      <c r="W1664" s="305"/>
      <c r="X1664" s="305"/>
      <c r="Y1664" s="305"/>
      <c r="Z1664" s="305"/>
      <c r="AA1664" s="305"/>
      <c r="AB1664" s="305"/>
      <c r="AC1664" s="305"/>
      <c r="AD1664" s="305"/>
      <c r="AE1664" s="305"/>
      <c r="AF1664" s="241"/>
      <c r="AG1664" s="241"/>
      <c r="AH1664" s="241"/>
      <c r="AI1664" s="241"/>
      <c r="AJ1664" s="241"/>
      <c r="AK1664" s="241"/>
      <c r="AL1664" s="241"/>
      <c r="AM1664" s="241"/>
      <c r="AN1664" s="241"/>
      <c r="AO1664" s="241"/>
      <c r="AP1664" s="241"/>
      <c r="AQ1664" s="241"/>
      <c r="AR1664" s="241"/>
      <c r="AS1664" s="241"/>
      <c r="AT1664" s="241"/>
      <c r="AU1664" s="241"/>
      <c r="AV1664" s="241"/>
      <c r="AW1664" s="241"/>
      <c r="AX1664" s="241"/>
      <c r="AY1664" s="241"/>
      <c r="AZ1664" s="241"/>
      <c r="BA1664" s="241"/>
      <c r="BB1664" s="241"/>
      <c r="BC1664" s="241"/>
      <c r="BD1664" s="241"/>
      <c r="BE1664" s="241"/>
      <c r="BF1664" s="241"/>
      <c r="BG1664" s="241"/>
      <c r="BH1664" s="241"/>
      <c r="BI1664" s="241"/>
      <c r="BJ1664" s="241"/>
      <c r="BK1664" s="241"/>
      <c r="BL1664" s="241"/>
      <c r="BM1664" s="241"/>
      <c r="BN1664" s="241"/>
      <c r="BO1664" s="241"/>
      <c r="BP1664" s="241"/>
      <c r="BQ1664" s="241"/>
      <c r="BR1664" s="241"/>
    </row>
    <row r="1665" spans="2:70" ht="7.5" customHeight="1">
      <c r="B1665" s="254"/>
      <c r="C1665" s="241"/>
      <c r="D1665" s="241"/>
      <c r="E1665" s="241"/>
      <c r="F1665" s="241"/>
      <c r="G1665" s="241"/>
      <c r="H1665" s="241"/>
      <c r="I1665" s="241"/>
      <c r="J1665" s="241"/>
      <c r="K1665" s="241"/>
      <c r="L1665" s="241"/>
      <c r="M1665" s="241"/>
      <c r="N1665" s="241"/>
      <c r="O1665" s="241"/>
      <c r="P1665" s="241"/>
      <c r="Q1665" s="241"/>
      <c r="R1665" s="241"/>
      <c r="S1665" s="241"/>
      <c r="T1665" s="241"/>
      <c r="U1665" s="241"/>
      <c r="V1665" s="241"/>
      <c r="W1665" s="241"/>
      <c r="X1665" s="241"/>
      <c r="Y1665" s="241"/>
      <c r="Z1665" s="241"/>
      <c r="AA1665" s="241"/>
      <c r="AB1665" s="241"/>
      <c r="AC1665" s="241"/>
      <c r="AD1665" s="241"/>
      <c r="AE1665" s="241"/>
      <c r="AF1665" s="241"/>
      <c r="AG1665" s="241"/>
      <c r="AH1665" s="241"/>
      <c r="AI1665" s="241"/>
      <c r="AJ1665" s="241"/>
      <c r="AK1665" s="241"/>
      <c r="AL1665" s="241"/>
      <c r="AM1665" s="241"/>
      <c r="AN1665" s="241"/>
      <c r="AO1665" s="241"/>
      <c r="AP1665" s="241"/>
      <c r="AQ1665" s="241"/>
      <c r="AR1665" s="241"/>
      <c r="AS1665" s="241"/>
      <c r="AT1665" s="241"/>
      <c r="AU1665" s="241"/>
      <c r="AV1665" s="241"/>
      <c r="AW1665" s="241"/>
      <c r="AX1665" s="241"/>
      <c r="AY1665" s="241"/>
      <c r="AZ1665" s="241"/>
      <c r="BA1665" s="241"/>
      <c r="BB1665" s="241"/>
      <c r="BC1665" s="241"/>
      <c r="BD1665" s="241"/>
      <c r="BE1665" s="241"/>
      <c r="BF1665" s="241"/>
      <c r="BG1665" s="241"/>
      <c r="BH1665" s="241"/>
      <c r="BI1665" s="241"/>
      <c r="BJ1665" s="241"/>
      <c r="BK1665" s="241"/>
      <c r="BL1665" s="241"/>
      <c r="BM1665" s="241"/>
      <c r="BN1665" s="241"/>
      <c r="BO1665" s="241"/>
      <c r="BP1665" s="241"/>
      <c r="BQ1665" s="241"/>
      <c r="BR1665" s="241"/>
    </row>
    <row r="1666" spans="2:70" ht="16.5" customHeight="1">
      <c r="B1666" s="296"/>
      <c r="C1666" s="296"/>
      <c r="D1666" s="296"/>
      <c r="E1666" s="296"/>
      <c r="F1666" s="296"/>
      <c r="G1666" s="296"/>
      <c r="H1666" s="296"/>
      <c r="I1666" s="296"/>
      <c r="J1666" s="296"/>
      <c r="K1666" s="296"/>
      <c r="L1666" s="296"/>
      <c r="M1666" s="296"/>
      <c r="N1666" s="296"/>
      <c r="O1666" s="296"/>
      <c r="P1666" s="296"/>
      <c r="Q1666" s="296"/>
      <c r="R1666" s="296"/>
      <c r="S1666" s="296"/>
      <c r="T1666" s="296"/>
      <c r="U1666" s="296"/>
      <c r="V1666" s="241"/>
      <c r="W1666" s="241"/>
      <c r="X1666" s="296"/>
      <c r="Y1666" s="296"/>
      <c r="Z1666" s="296"/>
      <c r="AA1666" s="296"/>
      <c r="AB1666" s="296"/>
      <c r="AC1666" s="296"/>
      <c r="AD1666" s="296"/>
      <c r="AE1666" s="296"/>
      <c r="AF1666" s="296"/>
      <c r="AG1666" s="296"/>
      <c r="AH1666" s="241"/>
      <c r="AI1666" s="241"/>
      <c r="AJ1666" s="241"/>
      <c r="AK1666" s="241"/>
      <c r="AL1666" s="241"/>
      <c r="AM1666" s="296"/>
      <c r="AN1666" s="296"/>
      <c r="AO1666" s="296"/>
      <c r="AP1666" s="296"/>
      <c r="AQ1666" s="296"/>
      <c r="AR1666" s="296"/>
      <c r="AS1666" s="296"/>
      <c r="AT1666" s="296"/>
      <c r="AU1666" s="296"/>
      <c r="AV1666" s="296"/>
      <c r="AW1666" s="296"/>
      <c r="AX1666" s="296"/>
      <c r="AY1666" s="296"/>
      <c r="AZ1666" s="296"/>
      <c r="BA1666" s="296"/>
      <c r="BB1666" s="296"/>
      <c r="BC1666" s="241"/>
      <c r="BD1666" s="241"/>
      <c r="BE1666" s="296"/>
      <c r="BF1666" s="296"/>
      <c r="BG1666" s="296"/>
      <c r="BH1666" s="296"/>
      <c r="BI1666" s="296"/>
      <c r="BJ1666" s="296"/>
      <c r="BK1666" s="296"/>
      <c r="BL1666" s="296"/>
      <c r="BM1666" s="296"/>
      <c r="BN1666" s="296"/>
      <c r="BO1666" s="296"/>
      <c r="BP1666" s="296"/>
      <c r="BQ1666" s="241"/>
      <c r="BR1666" s="241"/>
    </row>
    <row r="1667" spans="2:70" ht="9.75" customHeight="1">
      <c r="B1667" s="254"/>
      <c r="C1667" s="241"/>
      <c r="D1667" s="241"/>
      <c r="E1667" s="301"/>
      <c r="F1667" s="301"/>
      <c r="G1667" s="301"/>
      <c r="H1667" s="301"/>
      <c r="I1667" s="301"/>
      <c r="J1667" s="301"/>
      <c r="K1667" s="301"/>
      <c r="L1667" s="301"/>
      <c r="M1667" s="241"/>
      <c r="N1667" s="241"/>
      <c r="O1667" s="301"/>
      <c r="P1667" s="301"/>
      <c r="Q1667" s="301"/>
      <c r="R1667" s="241"/>
      <c r="S1667" s="303"/>
      <c r="T1667" s="303"/>
      <c r="U1667" s="303"/>
      <c r="V1667" s="303"/>
      <c r="W1667" s="241"/>
      <c r="X1667" s="241"/>
      <c r="Y1667" s="241"/>
      <c r="Z1667" s="241"/>
      <c r="AA1667" s="241"/>
      <c r="AB1667" s="301"/>
      <c r="AC1667" s="301"/>
      <c r="AD1667" s="303"/>
      <c r="AE1667" s="303"/>
      <c r="AF1667" s="241"/>
      <c r="AG1667" s="241"/>
      <c r="AH1667" s="241"/>
      <c r="AI1667" s="241"/>
      <c r="AJ1667" s="241"/>
      <c r="AK1667" s="241"/>
      <c r="AL1667" s="241"/>
      <c r="AM1667" s="241"/>
      <c r="AN1667" s="241"/>
      <c r="AO1667" s="241"/>
      <c r="AP1667" s="241"/>
      <c r="AQ1667" s="241"/>
      <c r="AR1667" s="301"/>
      <c r="AS1667" s="301"/>
      <c r="AT1667" s="301"/>
      <c r="AU1667" s="241"/>
      <c r="AV1667" s="303"/>
      <c r="AW1667" s="303"/>
      <c r="AX1667" s="303"/>
      <c r="AY1667" s="303"/>
      <c r="AZ1667" s="303"/>
      <c r="BA1667" s="303"/>
      <c r="BB1667" s="303"/>
      <c r="BC1667" s="241"/>
      <c r="BD1667" s="241"/>
      <c r="BE1667" s="241"/>
      <c r="BF1667" s="241"/>
      <c r="BG1667" s="241"/>
      <c r="BH1667" s="297"/>
      <c r="BI1667" s="297"/>
      <c r="BJ1667" s="297"/>
      <c r="BK1667" s="297"/>
      <c r="BL1667" s="297"/>
      <c r="BM1667" s="241"/>
      <c r="BN1667" s="297"/>
      <c r="BO1667" s="297"/>
      <c r="BP1667" s="297"/>
      <c r="BQ1667" s="241"/>
      <c r="BR1667" s="241"/>
    </row>
    <row r="1668" spans="2:70" ht="0.75" customHeight="1">
      <c r="B1668" s="254"/>
      <c r="C1668" s="241"/>
      <c r="D1668" s="241"/>
      <c r="E1668" s="241"/>
      <c r="F1668" s="241"/>
      <c r="G1668" s="241"/>
      <c r="H1668" s="241"/>
      <c r="I1668" s="241"/>
      <c r="J1668" s="241"/>
      <c r="K1668" s="241"/>
      <c r="L1668" s="241"/>
      <c r="M1668" s="241"/>
      <c r="N1668" s="241"/>
      <c r="O1668" s="241"/>
      <c r="P1668" s="241"/>
      <c r="Q1668" s="241"/>
      <c r="R1668" s="241"/>
      <c r="S1668" s="241"/>
      <c r="T1668" s="241"/>
      <c r="U1668" s="241"/>
      <c r="V1668" s="241"/>
      <c r="W1668" s="241"/>
      <c r="X1668" s="241"/>
      <c r="Y1668" s="241"/>
      <c r="Z1668" s="241"/>
      <c r="AA1668" s="241"/>
      <c r="AB1668" s="241"/>
      <c r="AC1668" s="241"/>
      <c r="AD1668" s="241"/>
      <c r="AE1668" s="241"/>
      <c r="AF1668" s="241"/>
      <c r="AG1668" s="241"/>
      <c r="AH1668" s="241"/>
      <c r="AI1668" s="241"/>
      <c r="AJ1668" s="241"/>
      <c r="AK1668" s="241"/>
      <c r="AL1668" s="241"/>
      <c r="AM1668" s="241"/>
      <c r="AN1668" s="241"/>
      <c r="AO1668" s="241"/>
      <c r="AP1668" s="241"/>
      <c r="AQ1668" s="241"/>
      <c r="AR1668" s="241"/>
      <c r="AS1668" s="241"/>
      <c r="AT1668" s="241"/>
      <c r="AU1668" s="241"/>
      <c r="AV1668" s="241"/>
      <c r="AW1668" s="241"/>
      <c r="AX1668" s="241"/>
      <c r="AY1668" s="241"/>
      <c r="AZ1668" s="241"/>
      <c r="BA1668" s="241"/>
      <c r="BB1668" s="241"/>
      <c r="BC1668" s="241"/>
      <c r="BD1668" s="241"/>
      <c r="BE1668" s="241"/>
      <c r="BF1668" s="241"/>
      <c r="BG1668" s="241"/>
      <c r="BH1668" s="297"/>
      <c r="BI1668" s="297"/>
      <c r="BJ1668" s="297"/>
      <c r="BK1668" s="297"/>
      <c r="BL1668" s="297"/>
      <c r="BM1668" s="241"/>
      <c r="BN1668" s="297"/>
      <c r="BO1668" s="297"/>
      <c r="BP1668" s="297"/>
      <c r="BQ1668" s="241"/>
      <c r="BR1668" s="241"/>
    </row>
    <row r="1669" spans="2:70" ht="10.5" customHeight="1">
      <c r="B1669" s="254"/>
      <c r="C1669" s="241"/>
      <c r="D1669" s="241"/>
      <c r="E1669" s="241"/>
      <c r="F1669" s="301"/>
      <c r="G1669" s="301"/>
      <c r="H1669" s="301"/>
      <c r="I1669" s="301"/>
      <c r="J1669" s="301"/>
      <c r="K1669" s="301"/>
      <c r="L1669" s="241"/>
      <c r="M1669" s="241"/>
      <c r="N1669" s="301"/>
      <c r="O1669" s="301"/>
      <c r="P1669" s="301"/>
      <c r="Q1669" s="301"/>
      <c r="R1669" s="301"/>
      <c r="S1669" s="303"/>
      <c r="T1669" s="303"/>
      <c r="U1669" s="303"/>
      <c r="V1669" s="303"/>
      <c r="W1669" s="241"/>
      <c r="X1669" s="241"/>
      <c r="Y1669" s="241"/>
      <c r="Z1669" s="241"/>
      <c r="AA1669" s="241"/>
      <c r="AB1669" s="301"/>
      <c r="AC1669" s="301"/>
      <c r="AD1669" s="301"/>
      <c r="AE1669" s="303"/>
      <c r="AF1669" s="303"/>
      <c r="AG1669" s="303"/>
      <c r="AH1669" s="303"/>
      <c r="AI1669" s="303"/>
      <c r="AJ1669" s="241"/>
      <c r="AK1669" s="241"/>
      <c r="AL1669" s="241"/>
      <c r="AM1669" s="241"/>
      <c r="AN1669" s="241"/>
      <c r="AO1669" s="241"/>
      <c r="AP1669" s="241"/>
      <c r="AQ1669" s="241"/>
      <c r="AR1669" s="301"/>
      <c r="AS1669" s="301"/>
      <c r="AT1669" s="301"/>
      <c r="AU1669" s="241"/>
      <c r="AV1669" s="304"/>
      <c r="AW1669" s="304"/>
      <c r="AX1669" s="304"/>
      <c r="AY1669" s="304"/>
      <c r="AZ1669" s="304"/>
      <c r="BA1669" s="241"/>
      <c r="BB1669" s="241"/>
      <c r="BC1669" s="241"/>
      <c r="BD1669" s="241"/>
      <c r="BE1669" s="255"/>
      <c r="BF1669" s="241"/>
      <c r="BG1669" s="241"/>
      <c r="BH1669" s="241"/>
      <c r="BI1669" s="241"/>
      <c r="BJ1669" s="293"/>
      <c r="BK1669" s="293"/>
      <c r="BL1669" s="293"/>
      <c r="BM1669" s="241"/>
      <c r="BN1669" s="241"/>
      <c r="BO1669" s="293"/>
      <c r="BP1669" s="293"/>
      <c r="BQ1669" s="241"/>
      <c r="BR1669" s="241"/>
    </row>
    <row r="1670" spans="2:70" ht="8.25" customHeight="1">
      <c r="B1670" s="254"/>
      <c r="C1670" s="241"/>
      <c r="D1670" s="241"/>
      <c r="E1670" s="241"/>
      <c r="F1670" s="241"/>
      <c r="G1670" s="241"/>
      <c r="H1670" s="241"/>
      <c r="I1670" s="241"/>
      <c r="J1670" s="241"/>
      <c r="K1670" s="241"/>
      <c r="L1670" s="241"/>
      <c r="M1670" s="241"/>
      <c r="N1670" s="241"/>
      <c r="O1670" s="241"/>
      <c r="P1670" s="241"/>
      <c r="Q1670" s="241"/>
      <c r="R1670" s="241"/>
      <c r="S1670" s="241"/>
      <c r="T1670" s="241"/>
      <c r="U1670" s="241"/>
      <c r="V1670" s="241"/>
      <c r="W1670" s="241"/>
      <c r="X1670" s="241"/>
      <c r="Y1670" s="241"/>
      <c r="Z1670" s="241"/>
      <c r="AA1670" s="241"/>
      <c r="AB1670" s="241"/>
      <c r="AC1670" s="241"/>
      <c r="AD1670" s="241"/>
      <c r="AE1670" s="241"/>
      <c r="AF1670" s="241"/>
      <c r="AG1670" s="241"/>
      <c r="AH1670" s="241"/>
      <c r="AI1670" s="241"/>
      <c r="AJ1670" s="241"/>
      <c r="AK1670" s="241"/>
      <c r="AL1670" s="241"/>
      <c r="AM1670" s="241"/>
      <c r="AN1670" s="241"/>
      <c r="AO1670" s="241"/>
      <c r="AP1670" s="241"/>
      <c r="AQ1670" s="241"/>
      <c r="AR1670" s="241"/>
      <c r="AS1670" s="241"/>
      <c r="AT1670" s="241"/>
      <c r="AU1670" s="241"/>
      <c r="AV1670" s="241"/>
      <c r="AW1670" s="241"/>
      <c r="AX1670" s="241"/>
      <c r="AY1670" s="241"/>
      <c r="AZ1670" s="241"/>
      <c r="BA1670" s="241"/>
      <c r="BB1670" s="241"/>
      <c r="BC1670" s="241"/>
      <c r="BD1670" s="241"/>
      <c r="BE1670" s="241"/>
      <c r="BF1670" s="241"/>
      <c r="BG1670" s="241"/>
      <c r="BH1670" s="241"/>
      <c r="BI1670" s="241"/>
      <c r="BJ1670" s="241"/>
      <c r="BK1670" s="241"/>
      <c r="BL1670" s="241"/>
      <c r="BM1670" s="241"/>
      <c r="BN1670" s="241"/>
      <c r="BO1670" s="241"/>
      <c r="BP1670" s="241"/>
      <c r="BQ1670" s="241"/>
      <c r="BR1670" s="241"/>
    </row>
    <row r="1671" spans="2:70" ht="12.75" hidden="1" customHeight="1">
      <c r="B1671" s="254"/>
      <c r="C1671" s="241"/>
      <c r="D1671" s="241"/>
      <c r="E1671" s="241"/>
      <c r="F1671" s="241"/>
      <c r="G1671" s="241"/>
      <c r="H1671" s="241"/>
      <c r="I1671" s="241"/>
      <c r="J1671" s="241"/>
      <c r="K1671" s="241"/>
      <c r="L1671" s="241"/>
      <c r="M1671" s="241"/>
      <c r="N1671" s="241"/>
      <c r="O1671" s="241"/>
      <c r="P1671" s="241"/>
      <c r="Q1671" s="241"/>
      <c r="R1671" s="241"/>
      <c r="S1671" s="241"/>
      <c r="T1671" s="241"/>
      <c r="U1671" s="241"/>
      <c r="V1671" s="241"/>
      <c r="W1671" s="241"/>
      <c r="X1671" s="241"/>
      <c r="Y1671" s="241"/>
      <c r="Z1671" s="241"/>
      <c r="AA1671" s="241"/>
      <c r="AB1671" s="241"/>
      <c r="AC1671" s="241"/>
      <c r="AD1671" s="241"/>
      <c r="AE1671" s="241"/>
      <c r="AF1671" s="241"/>
      <c r="AG1671" s="241"/>
      <c r="AH1671" s="241"/>
      <c r="AI1671" s="241"/>
      <c r="AJ1671" s="241"/>
      <c r="AK1671" s="241"/>
      <c r="AL1671" s="241"/>
      <c r="AM1671" s="241"/>
      <c r="AN1671" s="241"/>
      <c r="AO1671" s="241"/>
      <c r="AP1671" s="241"/>
      <c r="AQ1671" s="241"/>
      <c r="AR1671" s="241"/>
      <c r="AS1671" s="241"/>
      <c r="AT1671" s="241"/>
      <c r="AU1671" s="241"/>
      <c r="AV1671" s="241"/>
      <c r="AW1671" s="241"/>
      <c r="AX1671" s="241"/>
      <c r="AY1671" s="241"/>
      <c r="AZ1671" s="241"/>
      <c r="BA1671" s="241"/>
      <c r="BB1671" s="241"/>
      <c r="BC1671" s="241"/>
      <c r="BD1671" s="241"/>
      <c r="BE1671" s="294"/>
      <c r="BF1671" s="294"/>
      <c r="BG1671" s="241"/>
      <c r="BH1671" s="241"/>
      <c r="BI1671" s="241"/>
      <c r="BJ1671" s="293"/>
      <c r="BK1671" s="293"/>
      <c r="BL1671" s="293"/>
      <c r="BM1671" s="241"/>
      <c r="BN1671" s="241"/>
      <c r="BO1671" s="293"/>
      <c r="BP1671" s="293"/>
      <c r="BQ1671" s="241"/>
      <c r="BR1671" s="241"/>
    </row>
    <row r="1672" spans="2:70" ht="9.75" customHeight="1">
      <c r="B1672" s="254"/>
      <c r="C1672" s="241"/>
      <c r="D1672" s="241"/>
      <c r="E1672" s="241"/>
      <c r="F1672" s="241"/>
      <c r="G1672" s="241"/>
      <c r="H1672" s="241"/>
      <c r="I1672" s="241"/>
      <c r="J1672" s="241"/>
      <c r="K1672" s="241"/>
      <c r="L1672" s="241"/>
      <c r="M1672" s="241"/>
      <c r="N1672" s="241"/>
      <c r="O1672" s="241"/>
      <c r="P1672" s="241"/>
      <c r="Q1672" s="241"/>
      <c r="R1672" s="241"/>
      <c r="S1672" s="241"/>
      <c r="T1672" s="241"/>
      <c r="U1672" s="241"/>
      <c r="V1672" s="241"/>
      <c r="W1672" s="241"/>
      <c r="X1672" s="241"/>
      <c r="Y1672" s="241"/>
      <c r="Z1672" s="241"/>
      <c r="AA1672" s="241"/>
      <c r="AB1672" s="241"/>
      <c r="AC1672" s="241"/>
      <c r="AD1672" s="241"/>
      <c r="AE1672" s="241"/>
      <c r="AF1672" s="241"/>
      <c r="AG1672" s="241"/>
      <c r="AH1672" s="241"/>
      <c r="AI1672" s="241"/>
      <c r="AJ1672" s="241"/>
      <c r="AK1672" s="241"/>
      <c r="AL1672" s="241"/>
      <c r="AM1672" s="241"/>
      <c r="AN1672" s="241"/>
      <c r="AO1672" s="241"/>
      <c r="AP1672" s="241"/>
      <c r="AQ1672" s="241"/>
      <c r="AR1672" s="241"/>
      <c r="AS1672" s="241"/>
      <c r="AT1672" s="241"/>
      <c r="AU1672" s="241"/>
      <c r="AV1672" s="241"/>
      <c r="AW1672" s="241"/>
      <c r="AX1672" s="241"/>
      <c r="AY1672" s="241"/>
      <c r="AZ1672" s="241"/>
      <c r="BA1672" s="241"/>
      <c r="BB1672" s="241"/>
      <c r="BC1672" s="241"/>
      <c r="BD1672" s="241"/>
      <c r="BE1672" s="294"/>
      <c r="BF1672" s="294"/>
      <c r="BG1672" s="241"/>
      <c r="BH1672" s="241"/>
      <c r="BI1672" s="241"/>
      <c r="BJ1672" s="293"/>
      <c r="BK1672" s="293"/>
      <c r="BL1672" s="293"/>
      <c r="BM1672" s="241"/>
      <c r="BN1672" s="241"/>
      <c r="BO1672" s="293"/>
      <c r="BP1672" s="293"/>
      <c r="BQ1672" s="241"/>
      <c r="BR1672" s="241"/>
    </row>
    <row r="1673" spans="2:70" ht="12.75" hidden="1" customHeight="1">
      <c r="B1673" s="254"/>
      <c r="C1673" s="241"/>
      <c r="D1673" s="241"/>
      <c r="E1673" s="241"/>
      <c r="F1673" s="241"/>
      <c r="G1673" s="241"/>
      <c r="H1673" s="241"/>
      <c r="I1673" s="241"/>
      <c r="J1673" s="241"/>
      <c r="K1673" s="241"/>
      <c r="L1673" s="241"/>
      <c r="M1673" s="241"/>
      <c r="N1673" s="241"/>
      <c r="O1673" s="241"/>
      <c r="P1673" s="241"/>
      <c r="Q1673" s="241"/>
      <c r="R1673" s="241"/>
      <c r="S1673" s="241"/>
      <c r="T1673" s="241"/>
      <c r="U1673" s="241"/>
      <c r="V1673" s="241"/>
      <c r="W1673" s="241"/>
      <c r="X1673" s="241"/>
      <c r="Y1673" s="241"/>
      <c r="Z1673" s="241"/>
      <c r="AA1673" s="241"/>
      <c r="AB1673" s="241"/>
      <c r="AC1673" s="241"/>
      <c r="AD1673" s="241"/>
      <c r="AE1673" s="241"/>
      <c r="AF1673" s="241"/>
      <c r="AG1673" s="241"/>
      <c r="AH1673" s="241"/>
      <c r="AI1673" s="241"/>
      <c r="AJ1673" s="241"/>
      <c r="AK1673" s="241"/>
      <c r="AL1673" s="241"/>
      <c r="AM1673" s="241"/>
      <c r="AN1673" s="241"/>
      <c r="AO1673" s="241"/>
      <c r="AP1673" s="241"/>
      <c r="AQ1673" s="241"/>
      <c r="AR1673" s="241"/>
      <c r="AS1673" s="241"/>
      <c r="AT1673" s="241"/>
      <c r="AU1673" s="241"/>
      <c r="AV1673" s="241"/>
      <c r="AW1673" s="241"/>
      <c r="AX1673" s="241"/>
      <c r="AY1673" s="241"/>
      <c r="AZ1673" s="241"/>
      <c r="BA1673" s="241"/>
      <c r="BB1673" s="241"/>
      <c r="BC1673" s="241"/>
      <c r="BD1673" s="241"/>
      <c r="BE1673" s="294"/>
      <c r="BF1673" s="294"/>
      <c r="BG1673" s="241"/>
      <c r="BH1673" s="241"/>
      <c r="BI1673" s="241"/>
      <c r="BJ1673" s="241"/>
      <c r="BK1673" s="241"/>
      <c r="BL1673" s="241"/>
      <c r="BM1673" s="241"/>
      <c r="BN1673" s="241"/>
      <c r="BO1673" s="241"/>
      <c r="BP1673" s="241"/>
      <c r="BQ1673" s="241"/>
      <c r="BR1673" s="241"/>
    </row>
    <row r="1674" spans="2:70" ht="10.5" customHeight="1">
      <c r="B1674" s="254"/>
      <c r="C1674" s="241"/>
      <c r="D1674" s="241"/>
      <c r="E1674" s="241"/>
      <c r="F1674" s="241"/>
      <c r="G1674" s="241"/>
      <c r="H1674" s="241"/>
      <c r="I1674" s="297"/>
      <c r="J1674" s="297"/>
      <c r="K1674" s="297"/>
      <c r="L1674" s="297"/>
      <c r="M1674" s="241"/>
      <c r="N1674" s="297"/>
      <c r="O1674" s="297"/>
      <c r="P1674" s="297"/>
      <c r="Q1674" s="297"/>
      <c r="R1674" s="297"/>
      <c r="S1674" s="297"/>
      <c r="T1674" s="241"/>
      <c r="U1674" s="297"/>
      <c r="V1674" s="297"/>
      <c r="W1674" s="297"/>
      <c r="X1674" s="241"/>
      <c r="Y1674" s="241"/>
      <c r="Z1674" s="297"/>
      <c r="AA1674" s="297"/>
      <c r="AB1674" s="297"/>
      <c r="AC1674" s="297"/>
      <c r="AD1674" s="297"/>
      <c r="AE1674" s="297"/>
      <c r="AF1674" s="241"/>
      <c r="AG1674" s="241"/>
      <c r="AH1674" s="241"/>
      <c r="AI1674" s="241"/>
      <c r="AJ1674" s="241"/>
      <c r="AK1674" s="241"/>
      <c r="AL1674" s="241"/>
      <c r="AM1674" s="241"/>
      <c r="AN1674" s="241"/>
      <c r="AO1674" s="297"/>
      <c r="AP1674" s="297"/>
      <c r="AQ1674" s="297"/>
      <c r="AR1674" s="297"/>
      <c r="AS1674" s="297"/>
      <c r="AT1674" s="297"/>
      <c r="AU1674" s="241"/>
      <c r="AV1674" s="297"/>
      <c r="AW1674" s="297"/>
      <c r="AX1674" s="297"/>
      <c r="AY1674" s="297"/>
      <c r="AZ1674" s="297"/>
      <c r="BA1674" s="297"/>
      <c r="BB1674" s="297"/>
      <c r="BC1674" s="241"/>
      <c r="BD1674" s="241"/>
      <c r="BE1674" s="255"/>
      <c r="BF1674" s="241"/>
      <c r="BG1674" s="241"/>
      <c r="BH1674" s="241"/>
      <c r="BI1674" s="241"/>
      <c r="BJ1674" s="293"/>
      <c r="BK1674" s="293"/>
      <c r="BL1674" s="293"/>
      <c r="BM1674" s="241"/>
      <c r="BN1674" s="241"/>
      <c r="BO1674" s="293"/>
      <c r="BP1674" s="293"/>
      <c r="BQ1674" s="241"/>
      <c r="BR1674" s="241"/>
    </row>
    <row r="1675" spans="2:70" ht="9.75" customHeight="1">
      <c r="B1675" s="254"/>
      <c r="C1675" s="241"/>
      <c r="D1675" s="241"/>
      <c r="E1675" s="241"/>
      <c r="F1675" s="241"/>
      <c r="G1675" s="241"/>
      <c r="H1675" s="241"/>
      <c r="I1675" s="241"/>
      <c r="J1675" s="241"/>
      <c r="K1675" s="241"/>
      <c r="L1675" s="241"/>
      <c r="M1675" s="241"/>
      <c r="N1675" s="241"/>
      <c r="O1675" s="241"/>
      <c r="P1675" s="241"/>
      <c r="Q1675" s="241"/>
      <c r="R1675" s="241"/>
      <c r="S1675" s="241"/>
      <c r="T1675" s="241"/>
      <c r="U1675" s="241"/>
      <c r="V1675" s="241"/>
      <c r="W1675" s="241"/>
      <c r="X1675" s="241"/>
      <c r="Y1675" s="241"/>
      <c r="Z1675" s="241"/>
      <c r="AA1675" s="241"/>
      <c r="AB1675" s="241"/>
      <c r="AC1675" s="241"/>
      <c r="AD1675" s="241"/>
      <c r="AE1675" s="241"/>
      <c r="AF1675" s="241"/>
      <c r="AG1675" s="241"/>
      <c r="AH1675" s="241"/>
      <c r="AI1675" s="241"/>
      <c r="AJ1675" s="241"/>
      <c r="AK1675" s="241"/>
      <c r="AL1675" s="241"/>
      <c r="AM1675" s="241"/>
      <c r="AN1675" s="241"/>
      <c r="AO1675" s="241"/>
      <c r="AP1675" s="241"/>
      <c r="AQ1675" s="241"/>
      <c r="AR1675" s="241"/>
      <c r="AS1675" s="241"/>
      <c r="AT1675" s="241"/>
      <c r="AU1675" s="241"/>
      <c r="AV1675" s="241"/>
      <c r="AW1675" s="241"/>
      <c r="AX1675" s="241"/>
      <c r="AY1675" s="241"/>
      <c r="AZ1675" s="241"/>
      <c r="BA1675" s="241"/>
      <c r="BB1675" s="241"/>
      <c r="BC1675" s="241"/>
      <c r="BD1675" s="241"/>
      <c r="BE1675" s="241"/>
      <c r="BF1675" s="241"/>
      <c r="BG1675" s="241"/>
      <c r="BH1675" s="241"/>
      <c r="BI1675" s="241"/>
      <c r="BJ1675" s="241"/>
      <c r="BK1675" s="241"/>
      <c r="BL1675" s="241"/>
      <c r="BM1675" s="241"/>
      <c r="BN1675" s="241"/>
      <c r="BO1675" s="241"/>
      <c r="BP1675" s="241"/>
      <c r="BQ1675" s="241"/>
      <c r="BR1675" s="241"/>
    </row>
    <row r="1676" spans="2:70" ht="10.5" customHeight="1">
      <c r="B1676" s="254"/>
      <c r="C1676" s="241"/>
      <c r="D1676" s="241"/>
      <c r="E1676" s="241"/>
      <c r="F1676" s="241"/>
      <c r="G1676" s="241"/>
      <c r="H1676" s="297"/>
      <c r="I1676" s="297"/>
      <c r="J1676" s="297"/>
      <c r="K1676" s="297"/>
      <c r="L1676" s="297"/>
      <c r="M1676" s="241"/>
      <c r="N1676" s="297"/>
      <c r="O1676" s="297"/>
      <c r="P1676" s="297"/>
      <c r="Q1676" s="297"/>
      <c r="R1676" s="297"/>
      <c r="S1676" s="297"/>
      <c r="T1676" s="241"/>
      <c r="U1676" s="297"/>
      <c r="V1676" s="297"/>
      <c r="W1676" s="297"/>
      <c r="X1676" s="241"/>
      <c r="Y1676" s="241"/>
      <c r="Z1676" s="297"/>
      <c r="AA1676" s="297"/>
      <c r="AB1676" s="297"/>
      <c r="AC1676" s="297"/>
      <c r="AD1676" s="297"/>
      <c r="AE1676" s="297"/>
      <c r="AF1676" s="241"/>
      <c r="AG1676" s="241"/>
      <c r="AH1676" s="241"/>
      <c r="AI1676" s="241"/>
      <c r="AJ1676" s="241"/>
      <c r="AK1676" s="241"/>
      <c r="AL1676" s="241"/>
      <c r="AM1676" s="241"/>
      <c r="AN1676" s="241"/>
      <c r="AO1676" s="297"/>
      <c r="AP1676" s="297"/>
      <c r="AQ1676" s="297"/>
      <c r="AR1676" s="297"/>
      <c r="AS1676" s="297"/>
      <c r="AT1676" s="297"/>
      <c r="AU1676" s="241"/>
      <c r="AV1676" s="297"/>
      <c r="AW1676" s="297"/>
      <c r="AX1676" s="297"/>
      <c r="AY1676" s="297"/>
      <c r="AZ1676" s="297"/>
      <c r="BA1676" s="297"/>
      <c r="BB1676" s="297"/>
      <c r="BC1676" s="241"/>
      <c r="BD1676" s="241"/>
      <c r="BE1676" s="294"/>
      <c r="BF1676" s="241"/>
      <c r="BG1676" s="241"/>
      <c r="BH1676" s="241"/>
      <c r="BI1676" s="241"/>
      <c r="BJ1676" s="293"/>
      <c r="BK1676" s="293"/>
      <c r="BL1676" s="293"/>
      <c r="BM1676" s="241"/>
      <c r="BN1676" s="241"/>
      <c r="BO1676" s="293"/>
      <c r="BP1676" s="293"/>
      <c r="BQ1676" s="241"/>
      <c r="BR1676" s="241"/>
    </row>
    <row r="1677" spans="2:70" ht="0.75" customHeight="1">
      <c r="B1677" s="254"/>
      <c r="C1677" s="241"/>
      <c r="D1677" s="241"/>
      <c r="E1677" s="241"/>
      <c r="F1677" s="241"/>
      <c r="G1677" s="241"/>
      <c r="H1677" s="297"/>
      <c r="I1677" s="297"/>
      <c r="J1677" s="297"/>
      <c r="K1677" s="297"/>
      <c r="L1677" s="297"/>
      <c r="M1677" s="241"/>
      <c r="N1677" s="297"/>
      <c r="O1677" s="297"/>
      <c r="P1677" s="297"/>
      <c r="Q1677" s="297"/>
      <c r="R1677" s="297"/>
      <c r="S1677" s="297"/>
      <c r="T1677" s="241"/>
      <c r="U1677" s="297"/>
      <c r="V1677" s="297"/>
      <c r="W1677" s="297"/>
      <c r="X1677" s="241"/>
      <c r="Y1677" s="241"/>
      <c r="Z1677" s="297"/>
      <c r="AA1677" s="297"/>
      <c r="AB1677" s="297"/>
      <c r="AC1677" s="297"/>
      <c r="AD1677" s="297"/>
      <c r="AE1677" s="297"/>
      <c r="AF1677" s="241"/>
      <c r="AG1677" s="241"/>
      <c r="AH1677" s="241"/>
      <c r="AI1677" s="241"/>
      <c r="AJ1677" s="241"/>
      <c r="AK1677" s="241"/>
      <c r="AL1677" s="241"/>
      <c r="AM1677" s="241"/>
      <c r="AN1677" s="241"/>
      <c r="AO1677" s="297"/>
      <c r="AP1677" s="297"/>
      <c r="AQ1677" s="297"/>
      <c r="AR1677" s="297"/>
      <c r="AS1677" s="297"/>
      <c r="AT1677" s="297"/>
      <c r="AU1677" s="241"/>
      <c r="AV1677" s="297"/>
      <c r="AW1677" s="297"/>
      <c r="AX1677" s="297"/>
      <c r="AY1677" s="297"/>
      <c r="AZ1677" s="297"/>
      <c r="BA1677" s="297"/>
      <c r="BB1677" s="297"/>
      <c r="BC1677" s="241"/>
      <c r="BD1677" s="241"/>
      <c r="BE1677" s="294"/>
      <c r="BF1677" s="241"/>
      <c r="BG1677" s="241"/>
      <c r="BH1677" s="241"/>
      <c r="BI1677" s="241"/>
      <c r="BJ1677" s="293"/>
      <c r="BK1677" s="293"/>
      <c r="BL1677" s="293"/>
      <c r="BM1677" s="241"/>
      <c r="BN1677" s="241"/>
      <c r="BO1677" s="293"/>
      <c r="BP1677" s="293"/>
      <c r="BQ1677" s="241"/>
      <c r="BR1677" s="241"/>
    </row>
    <row r="1678" spans="2:70" ht="10.5" customHeight="1">
      <c r="B1678" s="254"/>
      <c r="C1678" s="241"/>
      <c r="D1678" s="241"/>
      <c r="E1678" s="241"/>
      <c r="F1678" s="241"/>
      <c r="G1678" s="241"/>
      <c r="H1678" s="273"/>
      <c r="I1678" s="273"/>
      <c r="J1678" s="273"/>
      <c r="K1678" s="273"/>
      <c r="L1678" s="273"/>
      <c r="M1678" s="241"/>
      <c r="N1678" s="273"/>
      <c r="O1678" s="273"/>
      <c r="P1678" s="273"/>
      <c r="Q1678" s="241"/>
      <c r="R1678" s="273"/>
      <c r="S1678" s="273"/>
      <c r="T1678" s="241"/>
      <c r="U1678" s="297"/>
      <c r="V1678" s="297"/>
      <c r="W1678" s="297"/>
      <c r="X1678" s="241"/>
      <c r="Y1678" s="241"/>
      <c r="Z1678" s="273"/>
      <c r="AA1678" s="273"/>
      <c r="AB1678" s="273"/>
      <c r="AC1678" s="273"/>
      <c r="AD1678" s="297"/>
      <c r="AE1678" s="297"/>
      <c r="AF1678" s="241"/>
      <c r="AG1678" s="241"/>
      <c r="AH1678" s="241"/>
      <c r="AI1678" s="241"/>
      <c r="AJ1678" s="241"/>
      <c r="AK1678" s="241"/>
      <c r="AL1678" s="241"/>
      <c r="AM1678" s="241"/>
      <c r="AN1678" s="241"/>
      <c r="AO1678" s="273"/>
      <c r="AP1678" s="273"/>
      <c r="AQ1678" s="273"/>
      <c r="AR1678" s="273"/>
      <c r="AS1678" s="273"/>
      <c r="AT1678" s="273"/>
      <c r="AU1678" s="241"/>
      <c r="AV1678" s="273"/>
      <c r="AW1678" s="273"/>
      <c r="AX1678" s="273"/>
      <c r="AY1678" s="273"/>
      <c r="AZ1678" s="273"/>
      <c r="BA1678" s="241"/>
      <c r="BB1678" s="258"/>
      <c r="BC1678" s="241"/>
      <c r="BD1678" s="241"/>
      <c r="BE1678" s="255"/>
      <c r="BF1678" s="241"/>
      <c r="BG1678" s="241"/>
      <c r="BH1678" s="241"/>
      <c r="BI1678" s="241"/>
      <c r="BJ1678" s="241"/>
      <c r="BK1678" s="293"/>
      <c r="BL1678" s="293"/>
      <c r="BM1678" s="241"/>
      <c r="BN1678" s="241"/>
      <c r="BO1678" s="241"/>
      <c r="BP1678" s="259"/>
      <c r="BQ1678" s="241"/>
      <c r="BR1678" s="241"/>
    </row>
    <row r="1679" spans="2:70" ht="8.25" customHeight="1">
      <c r="B1679" s="254"/>
      <c r="C1679" s="241"/>
      <c r="D1679" s="241"/>
      <c r="E1679" s="241"/>
      <c r="F1679" s="241"/>
      <c r="G1679" s="241"/>
      <c r="H1679" s="241"/>
      <c r="I1679" s="241"/>
      <c r="J1679" s="241"/>
      <c r="K1679" s="241"/>
      <c r="L1679" s="241"/>
      <c r="M1679" s="241"/>
      <c r="N1679" s="241"/>
      <c r="O1679" s="241"/>
      <c r="P1679" s="241"/>
      <c r="Q1679" s="241"/>
      <c r="R1679" s="241"/>
      <c r="S1679" s="241"/>
      <c r="T1679" s="241"/>
      <c r="U1679" s="241"/>
      <c r="V1679" s="241"/>
      <c r="W1679" s="241"/>
      <c r="X1679" s="241"/>
      <c r="Y1679" s="241"/>
      <c r="Z1679" s="241"/>
      <c r="AA1679" s="241"/>
      <c r="AB1679" s="241"/>
      <c r="AC1679" s="241"/>
      <c r="AD1679" s="241"/>
      <c r="AE1679" s="241"/>
      <c r="AF1679" s="241"/>
      <c r="AG1679" s="241"/>
      <c r="AH1679" s="241"/>
      <c r="AI1679" s="241"/>
      <c r="AJ1679" s="241"/>
      <c r="AK1679" s="241"/>
      <c r="AL1679" s="241"/>
      <c r="AM1679" s="241"/>
      <c r="AN1679" s="241"/>
      <c r="AO1679" s="241"/>
      <c r="AP1679" s="241"/>
      <c r="AQ1679" s="241"/>
      <c r="AR1679" s="241"/>
      <c r="AS1679" s="241"/>
      <c r="AT1679" s="241"/>
      <c r="AU1679" s="241"/>
      <c r="AV1679" s="241"/>
      <c r="AW1679" s="241"/>
      <c r="AX1679" s="241"/>
      <c r="AY1679" s="241"/>
      <c r="AZ1679" s="241"/>
      <c r="BA1679" s="241"/>
      <c r="BB1679" s="241"/>
      <c r="BC1679" s="241"/>
      <c r="BD1679" s="241"/>
      <c r="BE1679" s="241"/>
      <c r="BF1679" s="241"/>
      <c r="BG1679" s="241"/>
      <c r="BH1679" s="241"/>
      <c r="BI1679" s="241"/>
      <c r="BJ1679" s="241"/>
      <c r="BK1679" s="241"/>
      <c r="BL1679" s="241"/>
      <c r="BM1679" s="241"/>
      <c r="BN1679" s="241"/>
      <c r="BO1679" s="241"/>
      <c r="BP1679" s="241"/>
      <c r="BQ1679" s="241"/>
      <c r="BR1679" s="241"/>
    </row>
    <row r="1680" spans="2:70" ht="0.75" customHeight="1">
      <c r="B1680" s="254"/>
      <c r="C1680" s="294"/>
      <c r="D1680" s="294"/>
      <c r="E1680" s="294"/>
      <c r="F1680" s="294"/>
      <c r="G1680" s="294"/>
      <c r="H1680" s="294"/>
      <c r="I1680" s="294"/>
      <c r="J1680" s="241"/>
      <c r="K1680" s="241"/>
      <c r="L1680" s="241"/>
      <c r="M1680" s="241"/>
      <c r="N1680" s="241"/>
      <c r="O1680" s="241"/>
      <c r="P1680" s="241"/>
      <c r="Q1680" s="241"/>
      <c r="R1680" s="241"/>
      <c r="S1680" s="241"/>
      <c r="T1680" s="241"/>
      <c r="U1680" s="241"/>
      <c r="V1680" s="241"/>
      <c r="W1680" s="241"/>
      <c r="X1680" s="241"/>
      <c r="Y1680" s="241"/>
      <c r="Z1680" s="241"/>
      <c r="AA1680" s="241"/>
      <c r="AB1680" s="241"/>
      <c r="AC1680" s="241"/>
      <c r="AD1680" s="241"/>
      <c r="AE1680" s="241"/>
      <c r="AF1680" s="241"/>
      <c r="AG1680" s="241"/>
      <c r="AH1680" s="294"/>
      <c r="AI1680" s="294"/>
      <c r="AJ1680" s="294"/>
      <c r="AK1680" s="294"/>
      <c r="AL1680" s="294"/>
      <c r="AM1680" s="294"/>
      <c r="AN1680" s="294"/>
      <c r="AO1680" s="294"/>
      <c r="AP1680" s="241"/>
      <c r="AQ1680" s="241"/>
      <c r="AR1680" s="241"/>
      <c r="AS1680" s="241"/>
      <c r="AT1680" s="241"/>
      <c r="AU1680" s="241"/>
      <c r="AV1680" s="241"/>
      <c r="AW1680" s="241"/>
      <c r="AX1680" s="241"/>
      <c r="AY1680" s="241"/>
      <c r="AZ1680" s="241"/>
      <c r="BA1680" s="241"/>
      <c r="BB1680" s="241"/>
      <c r="BC1680" s="241"/>
      <c r="BD1680" s="241"/>
      <c r="BE1680" s="294"/>
      <c r="BF1680" s="241"/>
      <c r="BG1680" s="241"/>
      <c r="BH1680" s="241"/>
      <c r="BI1680" s="241"/>
      <c r="BJ1680" s="241"/>
      <c r="BK1680" s="293"/>
      <c r="BL1680" s="293"/>
      <c r="BM1680" s="241"/>
      <c r="BN1680" s="241"/>
      <c r="BO1680" s="241"/>
      <c r="BP1680" s="293"/>
      <c r="BQ1680" s="241"/>
      <c r="BR1680" s="241"/>
    </row>
    <row r="1681" spans="2:70" ht="9" customHeight="1">
      <c r="B1681" s="254"/>
      <c r="C1681" s="294"/>
      <c r="D1681" s="294"/>
      <c r="E1681" s="294"/>
      <c r="F1681" s="294"/>
      <c r="G1681" s="294"/>
      <c r="H1681" s="294"/>
      <c r="I1681" s="294"/>
      <c r="J1681" s="241"/>
      <c r="K1681" s="241"/>
      <c r="L1681" s="241"/>
      <c r="M1681" s="241"/>
      <c r="N1681" s="241"/>
      <c r="O1681" s="241"/>
      <c r="P1681" s="241"/>
      <c r="Q1681" s="241"/>
      <c r="R1681" s="241"/>
      <c r="S1681" s="241"/>
      <c r="T1681" s="241"/>
      <c r="U1681" s="241"/>
      <c r="V1681" s="241"/>
      <c r="W1681" s="241"/>
      <c r="X1681" s="241"/>
      <c r="Y1681" s="241"/>
      <c r="Z1681" s="241"/>
      <c r="AA1681" s="241"/>
      <c r="AB1681" s="241"/>
      <c r="AC1681" s="241"/>
      <c r="AD1681" s="241"/>
      <c r="AE1681" s="241"/>
      <c r="AF1681" s="241"/>
      <c r="AG1681" s="241"/>
      <c r="AH1681" s="294"/>
      <c r="AI1681" s="294"/>
      <c r="AJ1681" s="294"/>
      <c r="AK1681" s="294"/>
      <c r="AL1681" s="294"/>
      <c r="AM1681" s="294"/>
      <c r="AN1681" s="294"/>
      <c r="AO1681" s="294"/>
      <c r="AP1681" s="241"/>
      <c r="AQ1681" s="241"/>
      <c r="AR1681" s="241"/>
      <c r="AS1681" s="241"/>
      <c r="AT1681" s="241"/>
      <c r="AU1681" s="241"/>
      <c r="AV1681" s="241"/>
      <c r="AW1681" s="241"/>
      <c r="AX1681" s="241"/>
      <c r="AY1681" s="241"/>
      <c r="AZ1681" s="241"/>
      <c r="BA1681" s="241"/>
      <c r="BB1681" s="241"/>
      <c r="BC1681" s="241"/>
      <c r="BD1681" s="241"/>
      <c r="BE1681" s="294"/>
      <c r="BF1681" s="241"/>
      <c r="BG1681" s="241"/>
      <c r="BH1681" s="241"/>
      <c r="BI1681" s="241"/>
      <c r="BJ1681" s="241"/>
      <c r="BK1681" s="293"/>
      <c r="BL1681" s="293"/>
      <c r="BM1681" s="241"/>
      <c r="BN1681" s="241"/>
      <c r="BO1681" s="241"/>
      <c r="BP1681" s="293"/>
      <c r="BQ1681" s="241"/>
      <c r="BR1681" s="241"/>
    </row>
    <row r="1682" spans="2:70" ht="0.75" customHeight="1">
      <c r="B1682" s="254"/>
      <c r="C1682" s="294"/>
      <c r="D1682" s="294"/>
      <c r="E1682" s="294"/>
      <c r="F1682" s="294"/>
      <c r="G1682" s="294"/>
      <c r="H1682" s="294"/>
      <c r="I1682" s="294"/>
      <c r="J1682" s="241"/>
      <c r="K1682" s="241"/>
      <c r="L1682" s="241"/>
      <c r="M1682" s="241"/>
      <c r="N1682" s="241"/>
      <c r="O1682" s="241"/>
      <c r="P1682" s="241"/>
      <c r="Q1682" s="241"/>
      <c r="R1682" s="241"/>
      <c r="S1682" s="241"/>
      <c r="T1682" s="241"/>
      <c r="U1682" s="241"/>
      <c r="V1682" s="241"/>
      <c r="W1682" s="241"/>
      <c r="X1682" s="241"/>
      <c r="Y1682" s="241"/>
      <c r="Z1682" s="241"/>
      <c r="AA1682" s="241"/>
      <c r="AB1682" s="241"/>
      <c r="AC1682" s="241"/>
      <c r="AD1682" s="241"/>
      <c r="AE1682" s="241"/>
      <c r="AF1682" s="241"/>
      <c r="AG1682" s="241"/>
      <c r="AH1682" s="294"/>
      <c r="AI1682" s="294"/>
      <c r="AJ1682" s="294"/>
      <c r="AK1682" s="294"/>
      <c r="AL1682" s="294"/>
      <c r="AM1682" s="294"/>
      <c r="AN1682" s="294"/>
      <c r="AO1682" s="294"/>
      <c r="AP1682" s="241"/>
      <c r="AQ1682" s="241"/>
      <c r="AR1682" s="241"/>
      <c r="AS1682" s="241"/>
      <c r="AT1682" s="241"/>
      <c r="AU1682" s="241"/>
      <c r="AV1682" s="241"/>
      <c r="AW1682" s="241"/>
      <c r="AX1682" s="241"/>
      <c r="AY1682" s="241"/>
      <c r="AZ1682" s="241"/>
      <c r="BA1682" s="241"/>
      <c r="BB1682" s="241"/>
      <c r="BC1682" s="241"/>
      <c r="BD1682" s="241"/>
      <c r="BE1682" s="294"/>
      <c r="BF1682" s="241"/>
      <c r="BG1682" s="241"/>
      <c r="BH1682" s="241"/>
      <c r="BI1682" s="241"/>
      <c r="BJ1682" s="241"/>
      <c r="BK1682" s="293"/>
      <c r="BL1682" s="293"/>
      <c r="BM1682" s="241"/>
      <c r="BN1682" s="241"/>
      <c r="BO1682" s="241"/>
      <c r="BP1682" s="241"/>
      <c r="BQ1682" s="241"/>
      <c r="BR1682" s="241"/>
    </row>
    <row r="1683" spans="2:70" ht="10.5" customHeight="1">
      <c r="B1683" s="254"/>
      <c r="C1683" s="272"/>
      <c r="D1683" s="272"/>
      <c r="E1683" s="272"/>
      <c r="F1683" s="272"/>
      <c r="G1683" s="272"/>
      <c r="H1683" s="295"/>
      <c r="I1683" s="295"/>
      <c r="J1683" s="295"/>
      <c r="K1683" s="295"/>
      <c r="L1683" s="295"/>
      <c r="M1683" s="241"/>
      <c r="N1683" s="295"/>
      <c r="O1683" s="295"/>
      <c r="P1683" s="295"/>
      <c r="Q1683" s="295"/>
      <c r="R1683" s="295"/>
      <c r="S1683" s="295"/>
      <c r="T1683" s="295"/>
      <c r="U1683" s="295"/>
      <c r="V1683" s="295"/>
      <c r="W1683" s="295"/>
      <c r="X1683" s="241"/>
      <c r="Y1683" s="241"/>
      <c r="Z1683" s="295"/>
      <c r="AA1683" s="295"/>
      <c r="AB1683" s="295"/>
      <c r="AC1683" s="295"/>
      <c r="AD1683" s="295"/>
      <c r="AE1683" s="295"/>
      <c r="AF1683" s="241"/>
      <c r="AG1683" s="241"/>
      <c r="AH1683" s="241"/>
      <c r="AI1683" s="272"/>
      <c r="AJ1683" s="272"/>
      <c r="AK1683" s="272"/>
      <c r="AL1683" s="272"/>
      <c r="AM1683" s="272"/>
      <c r="AN1683" s="241"/>
      <c r="AO1683" s="295"/>
      <c r="AP1683" s="295"/>
      <c r="AQ1683" s="295"/>
      <c r="AR1683" s="295"/>
      <c r="AS1683" s="295"/>
      <c r="AT1683" s="295"/>
      <c r="AU1683" s="241"/>
      <c r="AV1683" s="295"/>
      <c r="AW1683" s="295"/>
      <c r="AX1683" s="295"/>
      <c r="AY1683" s="295"/>
      <c r="AZ1683" s="295"/>
      <c r="BA1683" s="241"/>
      <c r="BB1683" s="257"/>
      <c r="BC1683" s="241"/>
      <c r="BD1683" s="241"/>
      <c r="BE1683" s="255"/>
      <c r="BF1683" s="241"/>
      <c r="BG1683" s="241"/>
      <c r="BH1683" s="241"/>
      <c r="BI1683" s="241"/>
      <c r="BJ1683" s="241"/>
      <c r="BK1683" s="293"/>
      <c r="BL1683" s="293"/>
      <c r="BM1683" s="241"/>
      <c r="BN1683" s="241"/>
      <c r="BO1683" s="241"/>
      <c r="BP1683" s="259"/>
      <c r="BQ1683" s="241"/>
      <c r="BR1683" s="241"/>
    </row>
    <row r="1684" spans="2:70" ht="7.5" customHeight="1">
      <c r="B1684" s="254"/>
      <c r="C1684" s="241"/>
      <c r="D1684" s="241"/>
      <c r="E1684" s="241"/>
      <c r="F1684" s="241"/>
      <c r="G1684" s="241"/>
      <c r="H1684" s="241"/>
      <c r="I1684" s="241"/>
      <c r="J1684" s="241"/>
      <c r="K1684" s="241"/>
      <c r="L1684" s="241"/>
      <c r="M1684" s="241"/>
      <c r="N1684" s="241"/>
      <c r="O1684" s="241"/>
      <c r="P1684" s="241"/>
      <c r="Q1684" s="241"/>
      <c r="R1684" s="241"/>
      <c r="S1684" s="241"/>
      <c r="T1684" s="241"/>
      <c r="U1684" s="241"/>
      <c r="V1684" s="241"/>
      <c r="W1684" s="241"/>
      <c r="X1684" s="241"/>
      <c r="Y1684" s="241"/>
      <c r="Z1684" s="241"/>
      <c r="AA1684" s="241"/>
      <c r="AB1684" s="241"/>
      <c r="AC1684" s="241"/>
      <c r="AD1684" s="241"/>
      <c r="AE1684" s="241"/>
      <c r="AF1684" s="241"/>
      <c r="AG1684" s="241"/>
      <c r="AH1684" s="241"/>
      <c r="AI1684" s="241"/>
      <c r="AJ1684" s="241"/>
      <c r="AK1684" s="241"/>
      <c r="AL1684" s="241"/>
      <c r="AM1684" s="241"/>
      <c r="AN1684" s="241"/>
      <c r="AO1684" s="241"/>
      <c r="AP1684" s="241"/>
      <c r="AQ1684" s="241"/>
      <c r="AR1684" s="241"/>
      <c r="AS1684" s="241"/>
      <c r="AT1684" s="241"/>
      <c r="AU1684" s="241"/>
      <c r="AV1684" s="241"/>
      <c r="AW1684" s="241"/>
      <c r="AX1684" s="241"/>
      <c r="AY1684" s="241"/>
      <c r="AZ1684" s="241"/>
      <c r="BA1684" s="241"/>
      <c r="BB1684" s="241"/>
      <c r="BC1684" s="241"/>
      <c r="BD1684" s="241"/>
      <c r="BE1684" s="241"/>
      <c r="BF1684" s="241"/>
      <c r="BG1684" s="241"/>
      <c r="BH1684" s="241"/>
      <c r="BI1684" s="241"/>
      <c r="BJ1684" s="241"/>
      <c r="BK1684" s="241"/>
      <c r="BL1684" s="241"/>
      <c r="BM1684" s="241"/>
      <c r="BN1684" s="241"/>
      <c r="BO1684" s="241"/>
      <c r="BP1684" s="241"/>
      <c r="BQ1684" s="241"/>
      <c r="BR1684" s="241"/>
    </row>
    <row r="1685" spans="2:70" ht="0.75" customHeight="1">
      <c r="B1685" s="254"/>
      <c r="C1685" s="272"/>
      <c r="D1685" s="272"/>
      <c r="E1685" s="272"/>
      <c r="F1685" s="272"/>
      <c r="G1685" s="272"/>
      <c r="H1685" s="295"/>
      <c r="I1685" s="295"/>
      <c r="J1685" s="295"/>
      <c r="K1685" s="295"/>
      <c r="L1685" s="295"/>
      <c r="M1685" s="241"/>
      <c r="N1685" s="295"/>
      <c r="O1685" s="295"/>
      <c r="P1685" s="295"/>
      <c r="Q1685" s="295"/>
      <c r="R1685" s="295"/>
      <c r="S1685" s="295"/>
      <c r="T1685" s="295"/>
      <c r="U1685" s="295"/>
      <c r="V1685" s="295"/>
      <c r="W1685" s="295"/>
      <c r="X1685" s="241"/>
      <c r="Y1685" s="241"/>
      <c r="Z1685" s="295"/>
      <c r="AA1685" s="295"/>
      <c r="AB1685" s="295"/>
      <c r="AC1685" s="295"/>
      <c r="AD1685" s="295"/>
      <c r="AE1685" s="295"/>
      <c r="AF1685" s="241"/>
      <c r="AG1685" s="241"/>
      <c r="AH1685" s="241"/>
      <c r="AI1685" s="272"/>
      <c r="AJ1685" s="272"/>
      <c r="AK1685" s="272"/>
      <c r="AL1685" s="272"/>
      <c r="AM1685" s="272"/>
      <c r="AN1685" s="241"/>
      <c r="AO1685" s="295"/>
      <c r="AP1685" s="295"/>
      <c r="AQ1685" s="295"/>
      <c r="AR1685" s="295"/>
      <c r="AS1685" s="295"/>
      <c r="AT1685" s="295"/>
      <c r="AU1685" s="241"/>
      <c r="AV1685" s="295"/>
      <c r="AW1685" s="295"/>
      <c r="AX1685" s="295"/>
      <c r="AY1685" s="295"/>
      <c r="AZ1685" s="295"/>
      <c r="BA1685" s="241"/>
      <c r="BB1685" s="300"/>
      <c r="BC1685" s="241"/>
      <c r="BD1685" s="241"/>
      <c r="BE1685" s="241"/>
      <c r="BF1685" s="241"/>
      <c r="BG1685" s="241"/>
      <c r="BH1685" s="241"/>
      <c r="BI1685" s="241"/>
      <c r="BJ1685" s="241"/>
      <c r="BK1685" s="241"/>
      <c r="BL1685" s="241"/>
      <c r="BM1685" s="241"/>
      <c r="BN1685" s="241"/>
      <c r="BO1685" s="241"/>
      <c r="BP1685" s="241"/>
      <c r="BQ1685" s="241"/>
      <c r="BR1685" s="241"/>
    </row>
    <row r="1686" spans="2:70" ht="8.25" customHeight="1">
      <c r="B1686" s="254"/>
      <c r="C1686" s="272"/>
      <c r="D1686" s="272"/>
      <c r="E1686" s="272"/>
      <c r="F1686" s="272"/>
      <c r="G1686" s="272"/>
      <c r="H1686" s="295"/>
      <c r="I1686" s="295"/>
      <c r="J1686" s="295"/>
      <c r="K1686" s="295"/>
      <c r="L1686" s="295"/>
      <c r="M1686" s="241"/>
      <c r="N1686" s="295"/>
      <c r="O1686" s="295"/>
      <c r="P1686" s="295"/>
      <c r="Q1686" s="295"/>
      <c r="R1686" s="295"/>
      <c r="S1686" s="295"/>
      <c r="T1686" s="295"/>
      <c r="U1686" s="295"/>
      <c r="V1686" s="295"/>
      <c r="W1686" s="295"/>
      <c r="X1686" s="241"/>
      <c r="Y1686" s="241"/>
      <c r="Z1686" s="295"/>
      <c r="AA1686" s="295"/>
      <c r="AB1686" s="295"/>
      <c r="AC1686" s="295"/>
      <c r="AD1686" s="295"/>
      <c r="AE1686" s="295"/>
      <c r="AF1686" s="241"/>
      <c r="AG1686" s="241"/>
      <c r="AH1686" s="241"/>
      <c r="AI1686" s="272"/>
      <c r="AJ1686" s="272"/>
      <c r="AK1686" s="272"/>
      <c r="AL1686" s="272"/>
      <c r="AM1686" s="272"/>
      <c r="AN1686" s="241"/>
      <c r="AO1686" s="295"/>
      <c r="AP1686" s="295"/>
      <c r="AQ1686" s="295"/>
      <c r="AR1686" s="295"/>
      <c r="AS1686" s="295"/>
      <c r="AT1686" s="295"/>
      <c r="AU1686" s="241"/>
      <c r="AV1686" s="295"/>
      <c r="AW1686" s="295"/>
      <c r="AX1686" s="295"/>
      <c r="AY1686" s="295"/>
      <c r="AZ1686" s="295"/>
      <c r="BA1686" s="241"/>
      <c r="BB1686" s="300"/>
      <c r="BC1686" s="241"/>
      <c r="BD1686" s="241"/>
      <c r="BE1686" s="241"/>
      <c r="BF1686" s="241"/>
      <c r="BG1686" s="241"/>
      <c r="BH1686" s="241"/>
      <c r="BI1686" s="241"/>
      <c r="BJ1686" s="241"/>
      <c r="BK1686" s="241"/>
      <c r="BL1686" s="241"/>
      <c r="BM1686" s="241"/>
      <c r="BN1686" s="241"/>
      <c r="BO1686" s="241"/>
      <c r="BP1686" s="241"/>
      <c r="BQ1686" s="241"/>
      <c r="BR1686" s="241"/>
    </row>
    <row r="1687" spans="2:70" ht="0.75" customHeight="1">
      <c r="B1687" s="254"/>
      <c r="C1687" s="272"/>
      <c r="D1687" s="272"/>
      <c r="E1687" s="272"/>
      <c r="F1687" s="272"/>
      <c r="G1687" s="272"/>
      <c r="H1687" s="295"/>
      <c r="I1687" s="295"/>
      <c r="J1687" s="295"/>
      <c r="K1687" s="295"/>
      <c r="L1687" s="295"/>
      <c r="M1687" s="241"/>
      <c r="N1687" s="295"/>
      <c r="O1687" s="295"/>
      <c r="P1687" s="295"/>
      <c r="Q1687" s="295"/>
      <c r="R1687" s="295"/>
      <c r="S1687" s="295"/>
      <c r="T1687" s="295"/>
      <c r="U1687" s="295"/>
      <c r="V1687" s="295"/>
      <c r="W1687" s="295"/>
      <c r="X1687" s="241"/>
      <c r="Y1687" s="241"/>
      <c r="Z1687" s="295"/>
      <c r="AA1687" s="295"/>
      <c r="AB1687" s="295"/>
      <c r="AC1687" s="295"/>
      <c r="AD1687" s="295"/>
      <c r="AE1687" s="295"/>
      <c r="AF1687" s="241"/>
      <c r="AG1687" s="241"/>
      <c r="AH1687" s="241"/>
      <c r="AI1687" s="272"/>
      <c r="AJ1687" s="272"/>
      <c r="AK1687" s="272"/>
      <c r="AL1687" s="272"/>
      <c r="AM1687" s="272"/>
      <c r="AN1687" s="241"/>
      <c r="AO1687" s="295"/>
      <c r="AP1687" s="295"/>
      <c r="AQ1687" s="295"/>
      <c r="AR1687" s="295"/>
      <c r="AS1687" s="295"/>
      <c r="AT1687" s="295"/>
      <c r="AU1687" s="241"/>
      <c r="AV1687" s="295"/>
      <c r="AW1687" s="295"/>
      <c r="AX1687" s="295"/>
      <c r="AY1687" s="295"/>
      <c r="AZ1687" s="295"/>
      <c r="BA1687" s="241"/>
      <c r="BB1687" s="300"/>
      <c r="BC1687" s="241"/>
      <c r="BD1687" s="241"/>
      <c r="BE1687" s="241"/>
      <c r="BF1687" s="241"/>
      <c r="BG1687" s="241"/>
      <c r="BH1687" s="241"/>
      <c r="BI1687" s="241"/>
      <c r="BJ1687" s="241"/>
      <c r="BK1687" s="241"/>
      <c r="BL1687" s="241"/>
      <c r="BM1687" s="241"/>
      <c r="BN1687" s="241"/>
      <c r="BO1687" s="241"/>
      <c r="BP1687" s="241"/>
      <c r="BQ1687" s="241"/>
      <c r="BR1687" s="241"/>
    </row>
    <row r="1688" spans="2:70" ht="10.5" customHeight="1">
      <c r="B1688" s="254"/>
      <c r="C1688" s="272"/>
      <c r="D1688" s="272"/>
      <c r="E1688" s="272"/>
      <c r="F1688" s="272"/>
      <c r="G1688" s="272"/>
      <c r="H1688" s="295"/>
      <c r="I1688" s="295"/>
      <c r="J1688" s="295"/>
      <c r="K1688" s="295"/>
      <c r="L1688" s="295"/>
      <c r="M1688" s="241"/>
      <c r="N1688" s="295"/>
      <c r="O1688" s="295"/>
      <c r="P1688" s="295"/>
      <c r="Q1688" s="295"/>
      <c r="R1688" s="295"/>
      <c r="S1688" s="295"/>
      <c r="T1688" s="295"/>
      <c r="U1688" s="295"/>
      <c r="V1688" s="295"/>
      <c r="W1688" s="295"/>
      <c r="X1688" s="241"/>
      <c r="Y1688" s="241"/>
      <c r="Z1688" s="295"/>
      <c r="AA1688" s="295"/>
      <c r="AB1688" s="295"/>
      <c r="AC1688" s="295"/>
      <c r="AD1688" s="295"/>
      <c r="AE1688" s="295"/>
      <c r="AF1688" s="241"/>
      <c r="AG1688" s="241"/>
      <c r="AH1688" s="241"/>
      <c r="AI1688" s="272"/>
      <c r="AJ1688" s="272"/>
      <c r="AK1688" s="272"/>
      <c r="AL1688" s="272"/>
      <c r="AM1688" s="272"/>
      <c r="AN1688" s="241"/>
      <c r="AO1688" s="295"/>
      <c r="AP1688" s="295"/>
      <c r="AQ1688" s="295"/>
      <c r="AR1688" s="295"/>
      <c r="AS1688" s="295"/>
      <c r="AT1688" s="295"/>
      <c r="AU1688" s="241"/>
      <c r="AV1688" s="295"/>
      <c r="AW1688" s="295"/>
      <c r="AX1688" s="295"/>
      <c r="AY1688" s="295"/>
      <c r="AZ1688" s="295"/>
      <c r="BA1688" s="241"/>
      <c r="BB1688" s="257"/>
      <c r="BC1688" s="241"/>
      <c r="BD1688" s="241"/>
      <c r="BE1688" s="241"/>
      <c r="BF1688" s="241"/>
      <c r="BG1688" s="241"/>
      <c r="BH1688" s="241"/>
      <c r="BI1688" s="241"/>
      <c r="BJ1688" s="241"/>
      <c r="BK1688" s="241"/>
      <c r="BL1688" s="241"/>
      <c r="BM1688" s="241"/>
      <c r="BN1688" s="241"/>
      <c r="BO1688" s="241"/>
      <c r="BP1688" s="241"/>
      <c r="BQ1688" s="241"/>
      <c r="BR1688" s="241"/>
    </row>
    <row r="1689" spans="2:70" ht="7.5" customHeight="1">
      <c r="B1689" s="254"/>
      <c r="C1689" s="241"/>
      <c r="D1689" s="241"/>
      <c r="E1689" s="241"/>
      <c r="F1689" s="241"/>
      <c r="G1689" s="241"/>
      <c r="H1689" s="241"/>
      <c r="I1689" s="241"/>
      <c r="J1689" s="241"/>
      <c r="K1689" s="241"/>
      <c r="L1689" s="241"/>
      <c r="M1689" s="241"/>
      <c r="N1689" s="241"/>
      <c r="O1689" s="241"/>
      <c r="P1689" s="241"/>
      <c r="Q1689" s="241"/>
      <c r="R1689" s="241"/>
      <c r="S1689" s="241"/>
      <c r="T1689" s="241"/>
      <c r="U1689" s="241"/>
      <c r="V1689" s="241"/>
      <c r="W1689" s="241"/>
      <c r="X1689" s="241"/>
      <c r="Y1689" s="241"/>
      <c r="Z1689" s="241"/>
      <c r="AA1689" s="241"/>
      <c r="AB1689" s="241"/>
      <c r="AC1689" s="241"/>
      <c r="AD1689" s="241"/>
      <c r="AE1689" s="241"/>
      <c r="AF1689" s="241"/>
      <c r="AG1689" s="241"/>
      <c r="AH1689" s="241"/>
      <c r="AI1689" s="241"/>
      <c r="AJ1689" s="241"/>
      <c r="AK1689" s="241"/>
      <c r="AL1689" s="241"/>
      <c r="AM1689" s="241"/>
      <c r="AN1689" s="241"/>
      <c r="AO1689" s="241"/>
      <c r="AP1689" s="241"/>
      <c r="AQ1689" s="241"/>
      <c r="AR1689" s="241"/>
      <c r="AS1689" s="241"/>
      <c r="AT1689" s="241"/>
      <c r="AU1689" s="241"/>
      <c r="AV1689" s="241"/>
      <c r="AW1689" s="241"/>
      <c r="AX1689" s="241"/>
      <c r="AY1689" s="241"/>
      <c r="AZ1689" s="241"/>
      <c r="BA1689" s="241"/>
      <c r="BB1689" s="241"/>
      <c r="BC1689" s="241"/>
      <c r="BD1689" s="241"/>
      <c r="BE1689" s="241"/>
      <c r="BF1689" s="241"/>
      <c r="BG1689" s="241"/>
      <c r="BH1689" s="241"/>
      <c r="BI1689" s="241"/>
      <c r="BJ1689" s="241"/>
      <c r="BK1689" s="241"/>
      <c r="BL1689" s="241"/>
      <c r="BM1689" s="241"/>
      <c r="BN1689" s="241"/>
      <c r="BO1689" s="241"/>
      <c r="BP1689" s="241"/>
      <c r="BQ1689" s="241"/>
      <c r="BR1689" s="241"/>
    </row>
    <row r="1690" spans="2:70" ht="0.75" customHeight="1">
      <c r="B1690" s="254"/>
      <c r="C1690" s="272"/>
      <c r="D1690" s="272"/>
      <c r="E1690" s="272"/>
      <c r="F1690" s="272"/>
      <c r="G1690" s="272"/>
      <c r="H1690" s="295"/>
      <c r="I1690" s="295"/>
      <c r="J1690" s="295"/>
      <c r="K1690" s="295"/>
      <c r="L1690" s="295"/>
      <c r="M1690" s="241"/>
      <c r="N1690" s="295"/>
      <c r="O1690" s="295"/>
      <c r="P1690" s="295"/>
      <c r="Q1690" s="295"/>
      <c r="R1690" s="295"/>
      <c r="S1690" s="295"/>
      <c r="T1690" s="295"/>
      <c r="U1690" s="295"/>
      <c r="V1690" s="295"/>
      <c r="W1690" s="295"/>
      <c r="X1690" s="241"/>
      <c r="Y1690" s="241"/>
      <c r="Z1690" s="295"/>
      <c r="AA1690" s="295"/>
      <c r="AB1690" s="295"/>
      <c r="AC1690" s="295"/>
      <c r="AD1690" s="295"/>
      <c r="AE1690" s="295"/>
      <c r="AF1690" s="241"/>
      <c r="AG1690" s="241"/>
      <c r="AH1690" s="241"/>
      <c r="AI1690" s="272"/>
      <c r="AJ1690" s="272"/>
      <c r="AK1690" s="272"/>
      <c r="AL1690" s="272"/>
      <c r="AM1690" s="272"/>
      <c r="AN1690" s="241"/>
      <c r="AO1690" s="295"/>
      <c r="AP1690" s="295"/>
      <c r="AQ1690" s="295"/>
      <c r="AR1690" s="295"/>
      <c r="AS1690" s="295"/>
      <c r="AT1690" s="295"/>
      <c r="AU1690" s="241"/>
      <c r="AV1690" s="295"/>
      <c r="AW1690" s="295"/>
      <c r="AX1690" s="295"/>
      <c r="AY1690" s="295"/>
      <c r="AZ1690" s="295"/>
      <c r="BA1690" s="241"/>
      <c r="BB1690" s="300"/>
      <c r="BC1690" s="241"/>
      <c r="BD1690" s="241"/>
      <c r="BE1690" s="296"/>
      <c r="BF1690" s="296"/>
      <c r="BG1690" s="296"/>
      <c r="BH1690" s="296"/>
      <c r="BI1690" s="296"/>
      <c r="BJ1690" s="296"/>
      <c r="BK1690" s="296"/>
      <c r="BL1690" s="296"/>
      <c r="BM1690" s="296"/>
      <c r="BN1690" s="296"/>
      <c r="BO1690" s="296"/>
      <c r="BP1690" s="296"/>
      <c r="BQ1690" s="241"/>
      <c r="BR1690" s="241"/>
    </row>
    <row r="1691" spans="2:70">
      <c r="B1691" s="254"/>
      <c r="C1691" s="272"/>
      <c r="D1691" s="272"/>
      <c r="E1691" s="272"/>
      <c r="F1691" s="272"/>
      <c r="G1691" s="272"/>
      <c r="H1691" s="295"/>
      <c r="I1691" s="295"/>
      <c r="J1691" s="295"/>
      <c r="K1691" s="295"/>
      <c r="L1691" s="295"/>
      <c r="M1691" s="241"/>
      <c r="N1691" s="295"/>
      <c r="O1691" s="295"/>
      <c r="P1691" s="295"/>
      <c r="Q1691" s="295"/>
      <c r="R1691" s="295"/>
      <c r="S1691" s="295"/>
      <c r="T1691" s="295"/>
      <c r="U1691" s="295"/>
      <c r="V1691" s="295"/>
      <c r="W1691" s="295"/>
      <c r="X1691" s="241"/>
      <c r="Y1691" s="241"/>
      <c r="Z1691" s="295"/>
      <c r="AA1691" s="295"/>
      <c r="AB1691" s="295"/>
      <c r="AC1691" s="295"/>
      <c r="AD1691" s="295"/>
      <c r="AE1691" s="295"/>
      <c r="AF1691" s="241"/>
      <c r="AG1691" s="241"/>
      <c r="AH1691" s="241"/>
      <c r="AI1691" s="272"/>
      <c r="AJ1691" s="272"/>
      <c r="AK1691" s="272"/>
      <c r="AL1691" s="272"/>
      <c r="AM1691" s="272"/>
      <c r="AN1691" s="241"/>
      <c r="AO1691" s="295"/>
      <c r="AP1691" s="295"/>
      <c r="AQ1691" s="295"/>
      <c r="AR1691" s="295"/>
      <c r="AS1691" s="295"/>
      <c r="AT1691" s="295"/>
      <c r="AU1691" s="241"/>
      <c r="AV1691" s="295"/>
      <c r="AW1691" s="295"/>
      <c r="AX1691" s="295"/>
      <c r="AY1691" s="295"/>
      <c r="AZ1691" s="295"/>
      <c r="BA1691" s="241"/>
      <c r="BB1691" s="300"/>
      <c r="BC1691" s="241"/>
      <c r="BD1691" s="241"/>
      <c r="BE1691" s="296"/>
      <c r="BF1691" s="296"/>
      <c r="BG1691" s="296"/>
      <c r="BH1691" s="296"/>
      <c r="BI1691" s="296"/>
      <c r="BJ1691" s="296"/>
      <c r="BK1691" s="296"/>
      <c r="BL1691" s="296"/>
      <c r="BM1691" s="296"/>
      <c r="BN1691" s="296"/>
      <c r="BO1691" s="296"/>
      <c r="BP1691" s="296"/>
      <c r="BQ1691" s="241"/>
      <c r="BR1691" s="241"/>
    </row>
    <row r="1692" spans="2:70" ht="5.25" customHeight="1">
      <c r="B1692" s="254"/>
      <c r="C1692" s="272"/>
      <c r="D1692" s="272"/>
      <c r="E1692" s="272"/>
      <c r="F1692" s="272"/>
      <c r="G1692" s="272"/>
      <c r="H1692" s="295"/>
      <c r="I1692" s="295"/>
      <c r="J1692" s="295"/>
      <c r="K1692" s="295"/>
      <c r="L1692" s="295"/>
      <c r="M1692" s="241"/>
      <c r="N1692" s="295"/>
      <c r="O1692" s="295"/>
      <c r="P1692" s="295"/>
      <c r="Q1692" s="295"/>
      <c r="R1692" s="295"/>
      <c r="S1692" s="295"/>
      <c r="T1692" s="295"/>
      <c r="U1692" s="295"/>
      <c r="V1692" s="295"/>
      <c r="W1692" s="295"/>
      <c r="X1692" s="241"/>
      <c r="Y1692" s="241"/>
      <c r="Z1692" s="295"/>
      <c r="AA1692" s="295"/>
      <c r="AB1692" s="295"/>
      <c r="AC1692" s="295"/>
      <c r="AD1692" s="295"/>
      <c r="AE1692" s="295"/>
      <c r="AF1692" s="241"/>
      <c r="AG1692" s="241"/>
      <c r="AH1692" s="241"/>
      <c r="AI1692" s="272"/>
      <c r="AJ1692" s="272"/>
      <c r="AK1692" s="272"/>
      <c r="AL1692" s="272"/>
      <c r="AM1692" s="272"/>
      <c r="AN1692" s="272"/>
      <c r="AO1692" s="295"/>
      <c r="AP1692" s="295"/>
      <c r="AQ1692" s="295"/>
      <c r="AR1692" s="295"/>
      <c r="AS1692" s="295"/>
      <c r="AT1692" s="295"/>
      <c r="AU1692" s="241"/>
      <c r="AV1692" s="295"/>
      <c r="AW1692" s="295"/>
      <c r="AX1692" s="295"/>
      <c r="AY1692" s="295"/>
      <c r="AZ1692" s="295"/>
      <c r="BA1692" s="241"/>
      <c r="BB1692" s="300"/>
      <c r="BC1692" s="241"/>
      <c r="BD1692" s="241"/>
      <c r="BE1692" s="241"/>
      <c r="BF1692" s="241"/>
      <c r="BG1692" s="241"/>
      <c r="BH1692" s="241"/>
      <c r="BI1692" s="241"/>
      <c r="BJ1692" s="297"/>
      <c r="BK1692" s="297"/>
      <c r="BL1692" s="297"/>
      <c r="BM1692" s="297"/>
      <c r="BN1692" s="297"/>
      <c r="BO1692" s="297"/>
      <c r="BP1692" s="297"/>
      <c r="BQ1692" s="241"/>
      <c r="BR1692" s="241"/>
    </row>
    <row r="1693" spans="2:70" ht="5.25" customHeight="1">
      <c r="B1693" s="254"/>
      <c r="C1693" s="272"/>
      <c r="D1693" s="272"/>
      <c r="E1693" s="272"/>
      <c r="F1693" s="272"/>
      <c r="G1693" s="272"/>
      <c r="H1693" s="295"/>
      <c r="I1693" s="295"/>
      <c r="J1693" s="295"/>
      <c r="K1693" s="295"/>
      <c r="L1693" s="295"/>
      <c r="M1693" s="241"/>
      <c r="N1693" s="295"/>
      <c r="O1693" s="295"/>
      <c r="P1693" s="295"/>
      <c r="Q1693" s="295"/>
      <c r="R1693" s="295"/>
      <c r="S1693" s="295"/>
      <c r="T1693" s="295"/>
      <c r="U1693" s="295"/>
      <c r="V1693" s="295"/>
      <c r="W1693" s="295"/>
      <c r="X1693" s="241"/>
      <c r="Y1693" s="241"/>
      <c r="Z1693" s="295"/>
      <c r="AA1693" s="295"/>
      <c r="AB1693" s="295"/>
      <c r="AC1693" s="295"/>
      <c r="AD1693" s="295"/>
      <c r="AE1693" s="295"/>
      <c r="AF1693" s="241"/>
      <c r="AG1693" s="241"/>
      <c r="AH1693" s="241"/>
      <c r="AI1693" s="272"/>
      <c r="AJ1693" s="272"/>
      <c r="AK1693" s="272"/>
      <c r="AL1693" s="272"/>
      <c r="AM1693" s="272"/>
      <c r="AN1693" s="272"/>
      <c r="AO1693" s="295"/>
      <c r="AP1693" s="295"/>
      <c r="AQ1693" s="295"/>
      <c r="AR1693" s="295"/>
      <c r="AS1693" s="295"/>
      <c r="AT1693" s="295"/>
      <c r="AU1693" s="241"/>
      <c r="AV1693" s="295"/>
      <c r="AW1693" s="295"/>
      <c r="AX1693" s="295"/>
      <c r="AY1693" s="295"/>
      <c r="AZ1693" s="295"/>
      <c r="BA1693" s="241"/>
      <c r="BB1693" s="300"/>
      <c r="BC1693" s="241"/>
      <c r="BD1693" s="241"/>
      <c r="BE1693" s="241"/>
      <c r="BF1693" s="241"/>
      <c r="BG1693" s="241"/>
      <c r="BH1693" s="241"/>
      <c r="BI1693" s="241"/>
      <c r="BJ1693" s="297"/>
      <c r="BK1693" s="297"/>
      <c r="BL1693" s="297"/>
      <c r="BM1693" s="297"/>
      <c r="BN1693" s="297"/>
      <c r="BO1693" s="297"/>
      <c r="BP1693" s="297"/>
      <c r="BQ1693" s="241"/>
      <c r="BR1693" s="241"/>
    </row>
    <row r="1694" spans="2:70" ht="15" customHeight="1">
      <c r="B1694" s="254"/>
      <c r="C1694" s="272"/>
      <c r="D1694" s="272"/>
      <c r="E1694" s="272"/>
      <c r="F1694" s="272"/>
      <c r="G1694" s="272"/>
      <c r="H1694" s="295"/>
      <c r="I1694" s="295"/>
      <c r="J1694" s="295"/>
      <c r="K1694" s="295"/>
      <c r="L1694" s="295"/>
      <c r="M1694" s="241"/>
      <c r="N1694" s="295"/>
      <c r="O1694" s="295"/>
      <c r="P1694" s="295"/>
      <c r="Q1694" s="295"/>
      <c r="R1694" s="295"/>
      <c r="S1694" s="295"/>
      <c r="T1694" s="295"/>
      <c r="U1694" s="295"/>
      <c r="V1694" s="295"/>
      <c r="W1694" s="295"/>
      <c r="X1694" s="241"/>
      <c r="Y1694" s="241"/>
      <c r="Z1694" s="295"/>
      <c r="AA1694" s="295"/>
      <c r="AB1694" s="295"/>
      <c r="AC1694" s="295"/>
      <c r="AD1694" s="295"/>
      <c r="AE1694" s="295"/>
      <c r="AF1694" s="241"/>
      <c r="AG1694" s="241"/>
      <c r="AH1694" s="241"/>
      <c r="AI1694" s="272"/>
      <c r="AJ1694" s="272"/>
      <c r="AK1694" s="272"/>
      <c r="AL1694" s="272"/>
      <c r="AM1694" s="272"/>
      <c r="AN1694" s="241"/>
      <c r="AO1694" s="295"/>
      <c r="AP1694" s="295"/>
      <c r="AQ1694" s="295"/>
      <c r="AR1694" s="295"/>
      <c r="AS1694" s="295"/>
      <c r="AT1694" s="295"/>
      <c r="AU1694" s="241"/>
      <c r="AV1694" s="295"/>
      <c r="AW1694" s="295"/>
      <c r="AX1694" s="295"/>
      <c r="AY1694" s="295"/>
      <c r="AZ1694" s="295"/>
      <c r="BA1694" s="241"/>
      <c r="BB1694" s="257"/>
      <c r="BC1694" s="241"/>
      <c r="BD1694" s="241"/>
      <c r="BE1694" s="241"/>
      <c r="BF1694" s="241"/>
      <c r="BG1694" s="241"/>
      <c r="BH1694" s="241"/>
      <c r="BI1694" s="241"/>
      <c r="BJ1694" s="241"/>
      <c r="BK1694" s="241"/>
      <c r="BL1694" s="241"/>
      <c r="BM1694" s="241"/>
      <c r="BN1694" s="241"/>
      <c r="BO1694" s="241"/>
      <c r="BP1694" s="241"/>
      <c r="BQ1694" s="241"/>
      <c r="BR1694" s="241"/>
    </row>
    <row r="1695" spans="2:70" ht="0.75" customHeight="1">
      <c r="B1695" s="254"/>
      <c r="C1695" s="272"/>
      <c r="D1695" s="272"/>
      <c r="E1695" s="272"/>
      <c r="F1695" s="272"/>
      <c r="G1695" s="272"/>
      <c r="H1695" s="295"/>
      <c r="I1695" s="295"/>
      <c r="J1695" s="295"/>
      <c r="K1695" s="295"/>
      <c r="L1695" s="295"/>
      <c r="M1695" s="241"/>
      <c r="N1695" s="241"/>
      <c r="O1695" s="241"/>
      <c r="P1695" s="295"/>
      <c r="Q1695" s="295"/>
      <c r="R1695" s="295"/>
      <c r="S1695" s="295"/>
      <c r="T1695" s="241"/>
      <c r="U1695" s="295"/>
      <c r="V1695" s="295"/>
      <c r="W1695" s="295"/>
      <c r="X1695" s="241"/>
      <c r="Y1695" s="241"/>
      <c r="Z1695" s="295"/>
      <c r="AA1695" s="295"/>
      <c r="AB1695" s="295"/>
      <c r="AC1695" s="295"/>
      <c r="AD1695" s="295"/>
      <c r="AE1695" s="295"/>
      <c r="AF1695" s="241"/>
      <c r="AG1695" s="241"/>
      <c r="AH1695" s="241"/>
      <c r="AI1695" s="272"/>
      <c r="AJ1695" s="272"/>
      <c r="AK1695" s="272"/>
      <c r="AL1695" s="272"/>
      <c r="AM1695" s="272"/>
      <c r="AN1695" s="241"/>
      <c r="AO1695" s="295"/>
      <c r="AP1695" s="295"/>
      <c r="AQ1695" s="295"/>
      <c r="AR1695" s="295"/>
      <c r="AS1695" s="295"/>
      <c r="AT1695" s="295"/>
      <c r="AU1695" s="241"/>
      <c r="AV1695" s="295"/>
      <c r="AW1695" s="295"/>
      <c r="AX1695" s="295"/>
      <c r="AY1695" s="295"/>
      <c r="AZ1695" s="295"/>
      <c r="BA1695" s="241"/>
      <c r="BB1695" s="300"/>
      <c r="BC1695" s="241"/>
      <c r="BD1695" s="241"/>
      <c r="BE1695" s="294"/>
      <c r="BF1695" s="241"/>
      <c r="BG1695" s="241"/>
      <c r="BH1695" s="295"/>
      <c r="BI1695" s="295"/>
      <c r="BJ1695" s="295"/>
      <c r="BK1695" s="295"/>
      <c r="BL1695" s="295"/>
      <c r="BM1695" s="241"/>
      <c r="BN1695" s="295"/>
      <c r="BO1695" s="295"/>
      <c r="BP1695" s="295"/>
      <c r="BQ1695" s="241"/>
      <c r="BR1695" s="241"/>
    </row>
    <row r="1696" spans="2:70" ht="8.25" customHeight="1">
      <c r="B1696" s="254"/>
      <c r="C1696" s="272"/>
      <c r="D1696" s="272"/>
      <c r="E1696" s="272"/>
      <c r="F1696" s="272"/>
      <c r="G1696" s="272"/>
      <c r="H1696" s="295"/>
      <c r="I1696" s="295"/>
      <c r="J1696" s="295"/>
      <c r="K1696" s="295"/>
      <c r="L1696" s="295"/>
      <c r="M1696" s="241"/>
      <c r="N1696" s="241"/>
      <c r="O1696" s="241"/>
      <c r="P1696" s="295"/>
      <c r="Q1696" s="295"/>
      <c r="R1696" s="295"/>
      <c r="S1696" s="295"/>
      <c r="T1696" s="241"/>
      <c r="U1696" s="295"/>
      <c r="V1696" s="295"/>
      <c r="W1696" s="295"/>
      <c r="X1696" s="241"/>
      <c r="Y1696" s="241"/>
      <c r="Z1696" s="295"/>
      <c r="AA1696" s="295"/>
      <c r="AB1696" s="295"/>
      <c r="AC1696" s="295"/>
      <c r="AD1696" s="295"/>
      <c r="AE1696" s="295"/>
      <c r="AF1696" s="241"/>
      <c r="AG1696" s="241"/>
      <c r="AH1696" s="241"/>
      <c r="AI1696" s="272"/>
      <c r="AJ1696" s="272"/>
      <c r="AK1696" s="272"/>
      <c r="AL1696" s="272"/>
      <c r="AM1696" s="272"/>
      <c r="AN1696" s="241"/>
      <c r="AO1696" s="295"/>
      <c r="AP1696" s="295"/>
      <c r="AQ1696" s="295"/>
      <c r="AR1696" s="295"/>
      <c r="AS1696" s="295"/>
      <c r="AT1696" s="295"/>
      <c r="AU1696" s="241"/>
      <c r="AV1696" s="295"/>
      <c r="AW1696" s="295"/>
      <c r="AX1696" s="295"/>
      <c r="AY1696" s="295"/>
      <c r="AZ1696" s="295"/>
      <c r="BA1696" s="241"/>
      <c r="BB1696" s="300"/>
      <c r="BC1696" s="241"/>
      <c r="BD1696" s="241"/>
      <c r="BE1696" s="294"/>
      <c r="BF1696" s="241"/>
      <c r="BG1696" s="241"/>
      <c r="BH1696" s="295"/>
      <c r="BI1696" s="295"/>
      <c r="BJ1696" s="295"/>
      <c r="BK1696" s="295"/>
      <c r="BL1696" s="295"/>
      <c r="BM1696" s="241"/>
      <c r="BN1696" s="295"/>
      <c r="BO1696" s="295"/>
      <c r="BP1696" s="295"/>
      <c r="BQ1696" s="241"/>
      <c r="BR1696" s="241"/>
    </row>
    <row r="1697" spans="2:70" ht="0.75" customHeight="1">
      <c r="B1697" s="254"/>
      <c r="C1697" s="272"/>
      <c r="D1697" s="272"/>
      <c r="E1697" s="272"/>
      <c r="F1697" s="272"/>
      <c r="G1697" s="272"/>
      <c r="H1697" s="295"/>
      <c r="I1697" s="295"/>
      <c r="J1697" s="295"/>
      <c r="K1697" s="295"/>
      <c r="L1697" s="295"/>
      <c r="M1697" s="241"/>
      <c r="N1697" s="241"/>
      <c r="O1697" s="241"/>
      <c r="P1697" s="295"/>
      <c r="Q1697" s="295"/>
      <c r="R1697" s="295"/>
      <c r="S1697" s="295"/>
      <c r="T1697" s="241"/>
      <c r="U1697" s="295"/>
      <c r="V1697" s="295"/>
      <c r="W1697" s="295"/>
      <c r="X1697" s="241"/>
      <c r="Y1697" s="241"/>
      <c r="Z1697" s="295"/>
      <c r="AA1697" s="295"/>
      <c r="AB1697" s="295"/>
      <c r="AC1697" s="295"/>
      <c r="AD1697" s="295"/>
      <c r="AE1697" s="295"/>
      <c r="AF1697" s="241"/>
      <c r="AG1697" s="241"/>
      <c r="AH1697" s="241"/>
      <c r="AI1697" s="272"/>
      <c r="AJ1697" s="272"/>
      <c r="AK1697" s="272"/>
      <c r="AL1697" s="272"/>
      <c r="AM1697" s="272"/>
      <c r="AN1697" s="241"/>
      <c r="AO1697" s="295"/>
      <c r="AP1697" s="295"/>
      <c r="AQ1697" s="295"/>
      <c r="AR1697" s="295"/>
      <c r="AS1697" s="295"/>
      <c r="AT1697" s="295"/>
      <c r="AU1697" s="241"/>
      <c r="AV1697" s="295"/>
      <c r="AW1697" s="295"/>
      <c r="AX1697" s="295"/>
      <c r="AY1697" s="295"/>
      <c r="AZ1697" s="295"/>
      <c r="BA1697" s="241"/>
      <c r="BB1697" s="300"/>
      <c r="BC1697" s="241"/>
      <c r="BD1697" s="241"/>
      <c r="BE1697" s="294"/>
      <c r="BF1697" s="241"/>
      <c r="BG1697" s="241"/>
      <c r="BH1697" s="295"/>
      <c r="BI1697" s="295"/>
      <c r="BJ1697" s="295"/>
      <c r="BK1697" s="295"/>
      <c r="BL1697" s="295"/>
      <c r="BM1697" s="241"/>
      <c r="BN1697" s="295"/>
      <c r="BO1697" s="295"/>
      <c r="BP1697" s="295"/>
      <c r="BQ1697" s="241"/>
      <c r="BR1697" s="241"/>
    </row>
    <row r="1698" spans="2:70" ht="10.5" customHeight="1">
      <c r="B1698" s="254"/>
      <c r="C1698" s="272"/>
      <c r="D1698" s="272"/>
      <c r="E1698" s="272"/>
      <c r="F1698" s="272"/>
      <c r="G1698" s="272"/>
      <c r="H1698" s="295"/>
      <c r="I1698" s="295"/>
      <c r="J1698" s="295"/>
      <c r="K1698" s="295"/>
      <c r="L1698" s="295"/>
      <c r="M1698" s="241"/>
      <c r="N1698" s="241"/>
      <c r="O1698" s="241"/>
      <c r="P1698" s="295"/>
      <c r="Q1698" s="295"/>
      <c r="R1698" s="295"/>
      <c r="S1698" s="295"/>
      <c r="T1698" s="241"/>
      <c r="U1698" s="295"/>
      <c r="V1698" s="295"/>
      <c r="W1698" s="295"/>
      <c r="X1698" s="241"/>
      <c r="Y1698" s="241"/>
      <c r="Z1698" s="300"/>
      <c r="AA1698" s="300"/>
      <c r="AB1698" s="300"/>
      <c r="AC1698" s="300"/>
      <c r="AD1698" s="295"/>
      <c r="AE1698" s="295"/>
      <c r="AF1698" s="241"/>
      <c r="AG1698" s="241"/>
      <c r="AH1698" s="241"/>
      <c r="AI1698" s="272"/>
      <c r="AJ1698" s="272"/>
      <c r="AK1698" s="272"/>
      <c r="AL1698" s="272"/>
      <c r="AM1698" s="272"/>
      <c r="AN1698" s="241"/>
      <c r="AO1698" s="295"/>
      <c r="AP1698" s="295"/>
      <c r="AQ1698" s="295"/>
      <c r="AR1698" s="295"/>
      <c r="AS1698" s="295"/>
      <c r="AT1698" s="295"/>
      <c r="AU1698" s="241"/>
      <c r="AV1698" s="295"/>
      <c r="AW1698" s="295"/>
      <c r="AX1698" s="295"/>
      <c r="AY1698" s="295"/>
      <c r="AZ1698" s="295"/>
      <c r="BA1698" s="241"/>
      <c r="BB1698" s="257"/>
      <c r="BC1698" s="241"/>
      <c r="BD1698" s="241"/>
      <c r="BE1698" s="255"/>
      <c r="BF1698" s="241"/>
      <c r="BG1698" s="241"/>
      <c r="BH1698" s="295"/>
      <c r="BI1698" s="295"/>
      <c r="BJ1698" s="295"/>
      <c r="BK1698" s="295"/>
      <c r="BL1698" s="295"/>
      <c r="BM1698" s="241"/>
      <c r="BN1698" s="295"/>
      <c r="BO1698" s="295"/>
      <c r="BP1698" s="295"/>
      <c r="BQ1698" s="241"/>
      <c r="BR1698" s="241"/>
    </row>
    <row r="1699" spans="2:70" ht="7.5" customHeight="1">
      <c r="B1699" s="254"/>
      <c r="C1699" s="241"/>
      <c r="D1699" s="241"/>
      <c r="E1699" s="241"/>
      <c r="F1699" s="241"/>
      <c r="G1699" s="241"/>
      <c r="H1699" s="241"/>
      <c r="I1699" s="241"/>
      <c r="J1699" s="241"/>
      <c r="K1699" s="241"/>
      <c r="L1699" s="241"/>
      <c r="M1699" s="241"/>
      <c r="N1699" s="241"/>
      <c r="O1699" s="241"/>
      <c r="P1699" s="241"/>
      <c r="Q1699" s="241"/>
      <c r="R1699" s="241"/>
      <c r="S1699" s="241"/>
      <c r="T1699" s="241"/>
      <c r="U1699" s="241"/>
      <c r="V1699" s="241"/>
      <c r="W1699" s="241"/>
      <c r="X1699" s="241"/>
      <c r="Y1699" s="241"/>
      <c r="Z1699" s="241"/>
      <c r="AA1699" s="241"/>
      <c r="AB1699" s="241"/>
      <c r="AC1699" s="241"/>
      <c r="AD1699" s="241"/>
      <c r="AE1699" s="241"/>
      <c r="AF1699" s="241"/>
      <c r="AG1699" s="241"/>
      <c r="AH1699" s="241"/>
      <c r="AI1699" s="241"/>
      <c r="AJ1699" s="241"/>
      <c r="AK1699" s="241"/>
      <c r="AL1699" s="241"/>
      <c r="AM1699" s="241"/>
      <c r="AN1699" s="241"/>
      <c r="AO1699" s="241"/>
      <c r="AP1699" s="241"/>
      <c r="AQ1699" s="241"/>
      <c r="AR1699" s="241"/>
      <c r="AS1699" s="241"/>
      <c r="AT1699" s="241"/>
      <c r="AU1699" s="241"/>
      <c r="AV1699" s="241"/>
      <c r="AW1699" s="241"/>
      <c r="AX1699" s="241"/>
      <c r="AY1699" s="241"/>
      <c r="AZ1699" s="241"/>
      <c r="BA1699" s="241"/>
      <c r="BB1699" s="241"/>
      <c r="BC1699" s="241"/>
      <c r="BD1699" s="241"/>
      <c r="BE1699" s="241"/>
      <c r="BF1699" s="241"/>
      <c r="BG1699" s="241"/>
      <c r="BH1699" s="241"/>
      <c r="BI1699" s="241"/>
      <c r="BJ1699" s="241"/>
      <c r="BK1699" s="241"/>
      <c r="BL1699" s="241"/>
      <c r="BM1699" s="241"/>
      <c r="BN1699" s="241"/>
      <c r="BO1699" s="241"/>
      <c r="BP1699" s="241"/>
      <c r="BQ1699" s="241"/>
      <c r="BR1699" s="241"/>
    </row>
    <row r="1700" spans="2:70" ht="0.75" customHeight="1">
      <c r="B1700" s="254"/>
      <c r="C1700" s="272"/>
      <c r="D1700" s="272"/>
      <c r="E1700" s="272"/>
      <c r="F1700" s="272"/>
      <c r="G1700" s="272"/>
      <c r="H1700" s="300"/>
      <c r="I1700" s="300"/>
      <c r="J1700" s="300"/>
      <c r="K1700" s="300"/>
      <c r="L1700" s="300"/>
      <c r="M1700" s="241"/>
      <c r="N1700" s="300"/>
      <c r="O1700" s="300"/>
      <c r="P1700" s="300"/>
      <c r="Q1700" s="300"/>
      <c r="R1700" s="300"/>
      <c r="S1700" s="300"/>
      <c r="T1700" s="300"/>
      <c r="U1700" s="300"/>
      <c r="V1700" s="300"/>
      <c r="W1700" s="300"/>
      <c r="X1700" s="241"/>
      <c r="Y1700" s="241"/>
      <c r="Z1700" s="300"/>
      <c r="AA1700" s="300"/>
      <c r="AB1700" s="300"/>
      <c r="AC1700" s="300"/>
      <c r="AD1700" s="300"/>
      <c r="AE1700" s="300"/>
      <c r="AF1700" s="241"/>
      <c r="AG1700" s="241"/>
      <c r="AH1700" s="241"/>
      <c r="AI1700" s="272"/>
      <c r="AJ1700" s="272"/>
      <c r="AK1700" s="272"/>
      <c r="AL1700" s="272"/>
      <c r="AM1700" s="272"/>
      <c r="AN1700" s="241"/>
      <c r="AO1700" s="300"/>
      <c r="AP1700" s="300"/>
      <c r="AQ1700" s="300"/>
      <c r="AR1700" s="300"/>
      <c r="AS1700" s="300"/>
      <c r="AT1700" s="300"/>
      <c r="AU1700" s="241"/>
      <c r="AV1700" s="300"/>
      <c r="AW1700" s="300"/>
      <c r="AX1700" s="300"/>
      <c r="AY1700" s="300"/>
      <c r="AZ1700" s="300"/>
      <c r="BA1700" s="241"/>
      <c r="BB1700" s="300"/>
      <c r="BC1700" s="241"/>
      <c r="BD1700" s="241"/>
      <c r="BE1700" s="294"/>
      <c r="BF1700" s="241"/>
      <c r="BG1700" s="241"/>
      <c r="BH1700" s="295"/>
      <c r="BI1700" s="295"/>
      <c r="BJ1700" s="295"/>
      <c r="BK1700" s="295"/>
      <c r="BL1700" s="295"/>
      <c r="BM1700" s="241"/>
      <c r="BN1700" s="295"/>
      <c r="BO1700" s="295"/>
      <c r="BP1700" s="295"/>
      <c r="BQ1700" s="241"/>
      <c r="BR1700" s="241"/>
    </row>
    <row r="1701" spans="2:70" ht="9" customHeight="1">
      <c r="B1701" s="254"/>
      <c r="C1701" s="272"/>
      <c r="D1701" s="272"/>
      <c r="E1701" s="272"/>
      <c r="F1701" s="272"/>
      <c r="G1701" s="272"/>
      <c r="H1701" s="300"/>
      <c r="I1701" s="300"/>
      <c r="J1701" s="300"/>
      <c r="K1701" s="300"/>
      <c r="L1701" s="300"/>
      <c r="M1701" s="241"/>
      <c r="N1701" s="300"/>
      <c r="O1701" s="300"/>
      <c r="P1701" s="300"/>
      <c r="Q1701" s="300"/>
      <c r="R1701" s="300"/>
      <c r="S1701" s="300"/>
      <c r="T1701" s="300"/>
      <c r="U1701" s="300"/>
      <c r="V1701" s="300"/>
      <c r="W1701" s="300"/>
      <c r="X1701" s="241"/>
      <c r="Y1701" s="241"/>
      <c r="Z1701" s="300"/>
      <c r="AA1701" s="300"/>
      <c r="AB1701" s="300"/>
      <c r="AC1701" s="300"/>
      <c r="AD1701" s="300"/>
      <c r="AE1701" s="300"/>
      <c r="AF1701" s="241"/>
      <c r="AG1701" s="241"/>
      <c r="AH1701" s="241"/>
      <c r="AI1701" s="272"/>
      <c r="AJ1701" s="272"/>
      <c r="AK1701" s="272"/>
      <c r="AL1701" s="272"/>
      <c r="AM1701" s="272"/>
      <c r="AN1701" s="241"/>
      <c r="AO1701" s="300"/>
      <c r="AP1701" s="300"/>
      <c r="AQ1701" s="300"/>
      <c r="AR1701" s="300"/>
      <c r="AS1701" s="300"/>
      <c r="AT1701" s="300"/>
      <c r="AU1701" s="241"/>
      <c r="AV1701" s="300"/>
      <c r="AW1701" s="300"/>
      <c r="AX1701" s="300"/>
      <c r="AY1701" s="300"/>
      <c r="AZ1701" s="300"/>
      <c r="BA1701" s="241"/>
      <c r="BB1701" s="300"/>
      <c r="BC1701" s="241"/>
      <c r="BD1701" s="241"/>
      <c r="BE1701" s="294"/>
      <c r="BF1701" s="241"/>
      <c r="BG1701" s="241"/>
      <c r="BH1701" s="295"/>
      <c r="BI1701" s="295"/>
      <c r="BJ1701" s="295"/>
      <c r="BK1701" s="295"/>
      <c r="BL1701" s="295"/>
      <c r="BM1701" s="241"/>
      <c r="BN1701" s="295"/>
      <c r="BO1701" s="295"/>
      <c r="BP1701" s="295"/>
      <c r="BQ1701" s="241"/>
      <c r="BR1701" s="241"/>
    </row>
    <row r="1702" spans="2:70" ht="0.75" customHeight="1">
      <c r="B1702" s="254"/>
      <c r="C1702" s="272"/>
      <c r="D1702" s="272"/>
      <c r="E1702" s="272"/>
      <c r="F1702" s="272"/>
      <c r="G1702" s="272"/>
      <c r="H1702" s="300"/>
      <c r="I1702" s="300"/>
      <c r="J1702" s="300"/>
      <c r="K1702" s="300"/>
      <c r="L1702" s="300"/>
      <c r="M1702" s="241"/>
      <c r="N1702" s="300"/>
      <c r="O1702" s="300"/>
      <c r="P1702" s="300"/>
      <c r="Q1702" s="300"/>
      <c r="R1702" s="300"/>
      <c r="S1702" s="300"/>
      <c r="T1702" s="300"/>
      <c r="U1702" s="300"/>
      <c r="V1702" s="300"/>
      <c r="W1702" s="300"/>
      <c r="X1702" s="241"/>
      <c r="Y1702" s="241"/>
      <c r="Z1702" s="300"/>
      <c r="AA1702" s="300"/>
      <c r="AB1702" s="300"/>
      <c r="AC1702" s="300"/>
      <c r="AD1702" s="300"/>
      <c r="AE1702" s="300"/>
      <c r="AF1702" s="241"/>
      <c r="AG1702" s="241"/>
      <c r="AH1702" s="241"/>
      <c r="AI1702" s="272"/>
      <c r="AJ1702" s="272"/>
      <c r="AK1702" s="272"/>
      <c r="AL1702" s="272"/>
      <c r="AM1702" s="272"/>
      <c r="AN1702" s="241"/>
      <c r="AO1702" s="300"/>
      <c r="AP1702" s="300"/>
      <c r="AQ1702" s="300"/>
      <c r="AR1702" s="300"/>
      <c r="AS1702" s="300"/>
      <c r="AT1702" s="300"/>
      <c r="AU1702" s="241"/>
      <c r="AV1702" s="300"/>
      <c r="AW1702" s="300"/>
      <c r="AX1702" s="300"/>
      <c r="AY1702" s="300"/>
      <c r="AZ1702" s="300"/>
      <c r="BA1702" s="241"/>
      <c r="BB1702" s="300"/>
      <c r="BC1702" s="241"/>
      <c r="BD1702" s="241"/>
      <c r="BE1702" s="294"/>
      <c r="BF1702" s="241"/>
      <c r="BG1702" s="241"/>
      <c r="BH1702" s="295"/>
      <c r="BI1702" s="295"/>
      <c r="BJ1702" s="295"/>
      <c r="BK1702" s="295"/>
      <c r="BL1702" s="295"/>
      <c r="BM1702" s="241"/>
      <c r="BN1702" s="295"/>
      <c r="BO1702" s="295"/>
      <c r="BP1702" s="295"/>
      <c r="BQ1702" s="241"/>
      <c r="BR1702" s="241"/>
    </row>
    <row r="1703" spans="2:70" ht="10.5" customHeight="1">
      <c r="B1703" s="254"/>
      <c r="C1703" s="272"/>
      <c r="D1703" s="272"/>
      <c r="E1703" s="272"/>
      <c r="F1703" s="272"/>
      <c r="G1703" s="272"/>
      <c r="H1703" s="295"/>
      <c r="I1703" s="295"/>
      <c r="J1703" s="295"/>
      <c r="K1703" s="295"/>
      <c r="L1703" s="295"/>
      <c r="M1703" s="241"/>
      <c r="N1703" s="241"/>
      <c r="O1703" s="241"/>
      <c r="P1703" s="295"/>
      <c r="Q1703" s="295"/>
      <c r="R1703" s="295"/>
      <c r="S1703" s="295"/>
      <c r="T1703" s="241"/>
      <c r="U1703" s="295"/>
      <c r="V1703" s="295"/>
      <c r="W1703" s="295"/>
      <c r="X1703" s="241"/>
      <c r="Y1703" s="241"/>
      <c r="Z1703" s="295"/>
      <c r="AA1703" s="295"/>
      <c r="AB1703" s="295"/>
      <c r="AC1703" s="295"/>
      <c r="AD1703" s="295"/>
      <c r="AE1703" s="295"/>
      <c r="AF1703" s="241"/>
      <c r="AG1703" s="241"/>
      <c r="AH1703" s="241"/>
      <c r="AI1703" s="272"/>
      <c r="AJ1703" s="272"/>
      <c r="AK1703" s="272"/>
      <c r="AL1703" s="272"/>
      <c r="AM1703" s="272"/>
      <c r="AN1703" s="241"/>
      <c r="AO1703" s="295"/>
      <c r="AP1703" s="295"/>
      <c r="AQ1703" s="295"/>
      <c r="AR1703" s="295"/>
      <c r="AS1703" s="295"/>
      <c r="AT1703" s="295"/>
      <c r="AU1703" s="241"/>
      <c r="AV1703" s="295"/>
      <c r="AW1703" s="295"/>
      <c r="AX1703" s="295"/>
      <c r="AY1703" s="295"/>
      <c r="AZ1703" s="295"/>
      <c r="BA1703" s="241"/>
      <c r="BB1703" s="257"/>
      <c r="BC1703" s="241"/>
      <c r="BD1703" s="241"/>
      <c r="BE1703" s="255"/>
      <c r="BF1703" s="241"/>
      <c r="BG1703" s="241"/>
      <c r="BH1703" s="295"/>
      <c r="BI1703" s="295"/>
      <c r="BJ1703" s="295"/>
      <c r="BK1703" s="295"/>
      <c r="BL1703" s="295"/>
      <c r="BM1703" s="241"/>
      <c r="BN1703" s="295"/>
      <c r="BO1703" s="295"/>
      <c r="BP1703" s="295"/>
      <c r="BQ1703" s="241"/>
      <c r="BR1703" s="241"/>
    </row>
    <row r="1704" spans="2:70" ht="9" customHeight="1">
      <c r="B1704" s="254"/>
      <c r="C1704" s="241"/>
      <c r="D1704" s="241"/>
      <c r="E1704" s="241"/>
      <c r="F1704" s="241"/>
      <c r="G1704" s="241"/>
      <c r="H1704" s="241"/>
      <c r="I1704" s="241"/>
      <c r="J1704" s="241"/>
      <c r="K1704" s="241"/>
      <c r="L1704" s="241"/>
      <c r="M1704" s="241"/>
      <c r="N1704" s="241"/>
      <c r="O1704" s="241"/>
      <c r="P1704" s="241"/>
      <c r="Q1704" s="241"/>
      <c r="R1704" s="241"/>
      <c r="S1704" s="241"/>
      <c r="T1704" s="241"/>
      <c r="U1704" s="241"/>
      <c r="V1704" s="241"/>
      <c r="W1704" s="241"/>
      <c r="X1704" s="241"/>
      <c r="Y1704" s="241"/>
      <c r="Z1704" s="241"/>
      <c r="AA1704" s="241"/>
      <c r="AB1704" s="241"/>
      <c r="AC1704" s="241"/>
      <c r="AD1704" s="241"/>
      <c r="AE1704" s="241"/>
      <c r="AF1704" s="241"/>
      <c r="AG1704" s="241"/>
      <c r="AH1704" s="241"/>
      <c r="AI1704" s="241"/>
      <c r="AJ1704" s="241"/>
      <c r="AK1704" s="241"/>
      <c r="AL1704" s="241"/>
      <c r="AM1704" s="241"/>
      <c r="AN1704" s="241"/>
      <c r="AO1704" s="241"/>
      <c r="AP1704" s="241"/>
      <c r="AQ1704" s="241"/>
      <c r="AR1704" s="241"/>
      <c r="AS1704" s="241"/>
      <c r="AT1704" s="241"/>
      <c r="AU1704" s="241"/>
      <c r="AV1704" s="241"/>
      <c r="AW1704" s="241"/>
      <c r="AX1704" s="241"/>
      <c r="AY1704" s="241"/>
      <c r="AZ1704" s="241"/>
      <c r="BA1704" s="241"/>
      <c r="BB1704" s="241"/>
      <c r="BC1704" s="241"/>
      <c r="BD1704" s="241"/>
      <c r="BE1704" s="241"/>
      <c r="BF1704" s="241"/>
      <c r="BG1704" s="241"/>
      <c r="BH1704" s="241"/>
      <c r="BI1704" s="241"/>
      <c r="BJ1704" s="241"/>
      <c r="BK1704" s="241"/>
      <c r="BL1704" s="241"/>
      <c r="BM1704" s="241"/>
      <c r="BN1704" s="241"/>
      <c r="BO1704" s="241"/>
      <c r="BP1704" s="241"/>
      <c r="BQ1704" s="241"/>
      <c r="BR1704" s="241"/>
    </row>
    <row r="1705" spans="2:70" ht="10.5" customHeight="1">
      <c r="B1705" s="254"/>
      <c r="C1705" s="302"/>
      <c r="D1705" s="302"/>
      <c r="E1705" s="302"/>
      <c r="F1705" s="302"/>
      <c r="G1705" s="302"/>
      <c r="H1705" s="295"/>
      <c r="I1705" s="295"/>
      <c r="J1705" s="295"/>
      <c r="K1705" s="295"/>
      <c r="L1705" s="295"/>
      <c r="M1705" s="241"/>
      <c r="N1705" s="295"/>
      <c r="O1705" s="295"/>
      <c r="P1705" s="295"/>
      <c r="Q1705" s="295"/>
      <c r="R1705" s="295"/>
      <c r="S1705" s="295"/>
      <c r="T1705" s="295"/>
      <c r="U1705" s="295"/>
      <c r="V1705" s="295"/>
      <c r="W1705" s="295"/>
      <c r="X1705" s="241"/>
      <c r="Y1705" s="241"/>
      <c r="Z1705" s="295"/>
      <c r="AA1705" s="295"/>
      <c r="AB1705" s="295"/>
      <c r="AC1705" s="295"/>
      <c r="AD1705" s="295"/>
      <c r="AE1705" s="295"/>
      <c r="AF1705" s="241"/>
      <c r="AG1705" s="241"/>
      <c r="AH1705" s="241"/>
      <c r="AI1705" s="302"/>
      <c r="AJ1705" s="302"/>
      <c r="AK1705" s="302"/>
      <c r="AL1705" s="302"/>
      <c r="AM1705" s="302"/>
      <c r="AN1705" s="241"/>
      <c r="AO1705" s="295"/>
      <c r="AP1705" s="295"/>
      <c r="AQ1705" s="295"/>
      <c r="AR1705" s="295"/>
      <c r="AS1705" s="295"/>
      <c r="AT1705" s="295"/>
      <c r="AU1705" s="241"/>
      <c r="AV1705" s="295"/>
      <c r="AW1705" s="295"/>
      <c r="AX1705" s="295"/>
      <c r="AY1705" s="295"/>
      <c r="AZ1705" s="295"/>
      <c r="BA1705" s="241"/>
      <c r="BB1705" s="257"/>
      <c r="BC1705" s="241"/>
      <c r="BD1705" s="241"/>
      <c r="BE1705" s="294"/>
      <c r="BF1705" s="294"/>
      <c r="BG1705" s="241"/>
      <c r="BH1705" s="295"/>
      <c r="BI1705" s="295"/>
      <c r="BJ1705" s="295"/>
      <c r="BK1705" s="295"/>
      <c r="BL1705" s="295"/>
      <c r="BM1705" s="241"/>
      <c r="BN1705" s="295"/>
      <c r="BO1705" s="295"/>
      <c r="BP1705" s="295"/>
      <c r="BQ1705" s="241"/>
      <c r="BR1705" s="241"/>
    </row>
    <row r="1706" spans="2:70" ht="12.75" hidden="1" customHeight="1">
      <c r="B1706" s="254"/>
      <c r="C1706" s="241"/>
      <c r="D1706" s="241"/>
      <c r="E1706" s="241"/>
      <c r="F1706" s="241"/>
      <c r="G1706" s="241"/>
      <c r="H1706" s="241"/>
      <c r="I1706" s="241"/>
      <c r="J1706" s="241"/>
      <c r="K1706" s="241"/>
      <c r="L1706" s="241"/>
      <c r="M1706" s="241"/>
      <c r="N1706" s="241"/>
      <c r="O1706" s="241"/>
      <c r="P1706" s="241"/>
      <c r="Q1706" s="241"/>
      <c r="R1706" s="241"/>
      <c r="S1706" s="241"/>
      <c r="T1706" s="241"/>
      <c r="U1706" s="241"/>
      <c r="V1706" s="241"/>
      <c r="W1706" s="241"/>
      <c r="X1706" s="241"/>
      <c r="Y1706" s="241"/>
      <c r="Z1706" s="241"/>
      <c r="AA1706" s="241"/>
      <c r="AB1706" s="241"/>
      <c r="AC1706" s="241"/>
      <c r="AD1706" s="241"/>
      <c r="AE1706" s="241"/>
      <c r="AF1706" s="241"/>
      <c r="AG1706" s="241"/>
      <c r="AH1706" s="241"/>
      <c r="AI1706" s="241"/>
      <c r="AJ1706" s="241"/>
      <c r="AK1706" s="241"/>
      <c r="AL1706" s="241"/>
      <c r="AM1706" s="241"/>
      <c r="AN1706" s="241"/>
      <c r="AO1706" s="295"/>
      <c r="AP1706" s="295"/>
      <c r="AQ1706" s="295"/>
      <c r="AR1706" s="295"/>
      <c r="AS1706" s="295"/>
      <c r="AT1706" s="295"/>
      <c r="AU1706" s="241"/>
      <c r="AV1706" s="295"/>
      <c r="AW1706" s="295"/>
      <c r="AX1706" s="295"/>
      <c r="AY1706" s="295"/>
      <c r="AZ1706" s="295"/>
      <c r="BA1706" s="241"/>
      <c r="BB1706" s="241"/>
      <c r="BC1706" s="241"/>
      <c r="BD1706" s="241"/>
      <c r="BE1706" s="294"/>
      <c r="BF1706" s="294"/>
      <c r="BG1706" s="241"/>
      <c r="BH1706" s="241"/>
      <c r="BI1706" s="241"/>
      <c r="BJ1706" s="241"/>
      <c r="BK1706" s="241"/>
      <c r="BL1706" s="241"/>
      <c r="BM1706" s="241"/>
      <c r="BN1706" s="241"/>
      <c r="BO1706" s="241"/>
      <c r="BP1706" s="241"/>
      <c r="BQ1706" s="241"/>
      <c r="BR1706" s="241"/>
    </row>
    <row r="1707" spans="2:70" ht="12.75" hidden="1" customHeight="1">
      <c r="B1707" s="254"/>
      <c r="C1707" s="241"/>
      <c r="D1707" s="241"/>
      <c r="E1707" s="241"/>
      <c r="F1707" s="241"/>
      <c r="G1707" s="241"/>
      <c r="H1707" s="241"/>
      <c r="I1707" s="241"/>
      <c r="J1707" s="241"/>
      <c r="K1707" s="241"/>
      <c r="L1707" s="241"/>
      <c r="M1707" s="241"/>
      <c r="N1707" s="241"/>
      <c r="O1707" s="241"/>
      <c r="P1707" s="241"/>
      <c r="Q1707" s="241"/>
      <c r="R1707" s="241"/>
      <c r="S1707" s="241"/>
      <c r="T1707" s="241"/>
      <c r="U1707" s="241"/>
      <c r="V1707" s="241"/>
      <c r="W1707" s="241"/>
      <c r="X1707" s="241"/>
      <c r="Y1707" s="241"/>
      <c r="Z1707" s="241"/>
      <c r="AA1707" s="241"/>
      <c r="AB1707" s="241"/>
      <c r="AC1707" s="241"/>
      <c r="AD1707" s="241"/>
      <c r="AE1707" s="241"/>
      <c r="AF1707" s="241"/>
      <c r="AG1707" s="241"/>
      <c r="AH1707" s="241"/>
      <c r="AI1707" s="241"/>
      <c r="AJ1707" s="241"/>
      <c r="AK1707" s="241"/>
      <c r="AL1707" s="241"/>
      <c r="AM1707" s="241"/>
      <c r="AN1707" s="241"/>
      <c r="AO1707" s="295"/>
      <c r="AP1707" s="295"/>
      <c r="AQ1707" s="295"/>
      <c r="AR1707" s="295"/>
      <c r="AS1707" s="295"/>
      <c r="AT1707" s="295"/>
      <c r="AU1707" s="241"/>
      <c r="AV1707" s="295"/>
      <c r="AW1707" s="295"/>
      <c r="AX1707" s="295"/>
      <c r="AY1707" s="295"/>
      <c r="AZ1707" s="295"/>
      <c r="BA1707" s="241"/>
      <c r="BB1707" s="241"/>
      <c r="BC1707" s="241"/>
      <c r="BD1707" s="241"/>
      <c r="BE1707" s="294"/>
      <c r="BF1707" s="241"/>
      <c r="BG1707" s="241"/>
      <c r="BH1707" s="295"/>
      <c r="BI1707" s="295"/>
      <c r="BJ1707" s="295"/>
      <c r="BK1707" s="295"/>
      <c r="BL1707" s="295"/>
      <c r="BM1707" s="241"/>
      <c r="BN1707" s="295"/>
      <c r="BO1707" s="295"/>
      <c r="BP1707" s="295"/>
      <c r="BQ1707" s="241"/>
      <c r="BR1707" s="241"/>
    </row>
    <row r="1708" spans="2:70" ht="10.5" customHeight="1">
      <c r="B1708" s="254"/>
      <c r="C1708" s="241"/>
      <c r="D1708" s="241"/>
      <c r="E1708" s="241"/>
      <c r="F1708" s="241"/>
      <c r="G1708" s="241"/>
      <c r="H1708" s="241"/>
      <c r="I1708" s="241"/>
      <c r="J1708" s="241"/>
      <c r="K1708" s="241"/>
      <c r="L1708" s="241"/>
      <c r="M1708" s="241"/>
      <c r="N1708" s="241"/>
      <c r="O1708" s="241"/>
      <c r="P1708" s="241"/>
      <c r="Q1708" s="241"/>
      <c r="R1708" s="241"/>
      <c r="S1708" s="241"/>
      <c r="T1708" s="241"/>
      <c r="U1708" s="241"/>
      <c r="V1708" s="241"/>
      <c r="W1708" s="241"/>
      <c r="X1708" s="241"/>
      <c r="Y1708" s="241"/>
      <c r="Z1708" s="241"/>
      <c r="AA1708" s="241"/>
      <c r="AB1708" s="241"/>
      <c r="AC1708" s="241"/>
      <c r="AD1708" s="241"/>
      <c r="AE1708" s="241"/>
      <c r="AF1708" s="241"/>
      <c r="AG1708" s="241"/>
      <c r="AH1708" s="241"/>
      <c r="AI1708" s="241"/>
      <c r="AJ1708" s="241"/>
      <c r="AK1708" s="241"/>
      <c r="AL1708" s="241"/>
      <c r="AM1708" s="241"/>
      <c r="AN1708" s="241"/>
      <c r="AO1708" s="241"/>
      <c r="AP1708" s="241"/>
      <c r="AQ1708" s="241"/>
      <c r="AR1708" s="241"/>
      <c r="AS1708" s="241"/>
      <c r="AT1708" s="241"/>
      <c r="AU1708" s="241"/>
      <c r="AV1708" s="241"/>
      <c r="AW1708" s="241"/>
      <c r="AX1708" s="241"/>
      <c r="AY1708" s="241"/>
      <c r="AZ1708" s="241"/>
      <c r="BA1708" s="241"/>
      <c r="BB1708" s="241"/>
      <c r="BC1708" s="241"/>
      <c r="BD1708" s="241"/>
      <c r="BE1708" s="294"/>
      <c r="BF1708" s="241"/>
      <c r="BG1708" s="241"/>
      <c r="BH1708" s="295"/>
      <c r="BI1708" s="295"/>
      <c r="BJ1708" s="295"/>
      <c r="BK1708" s="295"/>
      <c r="BL1708" s="295"/>
      <c r="BM1708" s="241"/>
      <c r="BN1708" s="295"/>
      <c r="BO1708" s="295"/>
      <c r="BP1708" s="295"/>
      <c r="BQ1708" s="241"/>
      <c r="BR1708" s="241"/>
    </row>
    <row r="1709" spans="2:70" ht="9" customHeight="1">
      <c r="B1709" s="254"/>
      <c r="C1709" s="241"/>
      <c r="D1709" s="241"/>
      <c r="E1709" s="241"/>
      <c r="F1709" s="241"/>
      <c r="G1709" s="241"/>
      <c r="H1709" s="241"/>
      <c r="I1709" s="241"/>
      <c r="J1709" s="241"/>
      <c r="K1709" s="241"/>
      <c r="L1709" s="241"/>
      <c r="M1709" s="241"/>
      <c r="N1709" s="241"/>
      <c r="O1709" s="241"/>
      <c r="P1709" s="241"/>
      <c r="Q1709" s="241"/>
      <c r="R1709" s="241"/>
      <c r="S1709" s="241"/>
      <c r="T1709" s="241"/>
      <c r="U1709" s="241"/>
      <c r="V1709" s="241"/>
      <c r="W1709" s="241"/>
      <c r="X1709" s="241"/>
      <c r="Y1709" s="241"/>
      <c r="Z1709" s="241"/>
      <c r="AA1709" s="241"/>
      <c r="AB1709" s="241"/>
      <c r="AC1709" s="241"/>
      <c r="AD1709" s="241"/>
      <c r="AE1709" s="241"/>
      <c r="AF1709" s="241"/>
      <c r="AG1709" s="241"/>
      <c r="AH1709" s="241"/>
      <c r="AI1709" s="241"/>
      <c r="AJ1709" s="241"/>
      <c r="AK1709" s="241"/>
      <c r="AL1709" s="241"/>
      <c r="AM1709" s="241"/>
      <c r="AN1709" s="241"/>
      <c r="AO1709" s="241"/>
      <c r="AP1709" s="241"/>
      <c r="AQ1709" s="241"/>
      <c r="AR1709" s="241"/>
      <c r="AS1709" s="241"/>
      <c r="AT1709" s="241"/>
      <c r="AU1709" s="241"/>
      <c r="AV1709" s="241"/>
      <c r="AW1709" s="241"/>
      <c r="AX1709" s="241"/>
      <c r="AY1709" s="241"/>
      <c r="AZ1709" s="241"/>
      <c r="BA1709" s="241"/>
      <c r="BB1709" s="241"/>
      <c r="BC1709" s="241"/>
      <c r="BD1709" s="241"/>
      <c r="BE1709" s="241"/>
      <c r="BF1709" s="241"/>
      <c r="BG1709" s="241"/>
      <c r="BH1709" s="241"/>
      <c r="BI1709" s="241"/>
      <c r="BJ1709" s="241"/>
      <c r="BK1709" s="241"/>
      <c r="BL1709" s="241"/>
      <c r="BM1709" s="241"/>
      <c r="BN1709" s="241"/>
      <c r="BO1709" s="241"/>
      <c r="BP1709" s="241"/>
      <c r="BQ1709" s="241"/>
      <c r="BR1709" s="241"/>
    </row>
    <row r="1710" spans="2:70" ht="11.25" customHeight="1">
      <c r="B1710" s="254"/>
      <c r="C1710" s="294"/>
      <c r="D1710" s="294"/>
      <c r="E1710" s="294"/>
      <c r="F1710" s="294"/>
      <c r="G1710" s="294"/>
      <c r="H1710" s="294"/>
      <c r="I1710" s="294"/>
      <c r="J1710" s="241"/>
      <c r="K1710" s="241"/>
      <c r="L1710" s="241"/>
      <c r="M1710" s="241"/>
      <c r="N1710" s="241"/>
      <c r="O1710" s="241"/>
      <c r="P1710" s="241"/>
      <c r="Q1710" s="241"/>
      <c r="R1710" s="241"/>
      <c r="S1710" s="241"/>
      <c r="T1710" s="241"/>
      <c r="U1710" s="241"/>
      <c r="V1710" s="241"/>
      <c r="W1710" s="241"/>
      <c r="X1710" s="241"/>
      <c r="Y1710" s="241"/>
      <c r="Z1710" s="241"/>
      <c r="AA1710" s="241"/>
      <c r="AB1710" s="241"/>
      <c r="AC1710" s="241"/>
      <c r="AD1710" s="241"/>
      <c r="AE1710" s="241"/>
      <c r="AF1710" s="241"/>
      <c r="AG1710" s="241"/>
      <c r="AH1710" s="294"/>
      <c r="AI1710" s="294"/>
      <c r="AJ1710" s="294"/>
      <c r="AK1710" s="294"/>
      <c r="AL1710" s="294"/>
      <c r="AM1710" s="294"/>
      <c r="AN1710" s="294"/>
      <c r="AO1710" s="294"/>
      <c r="AP1710" s="241"/>
      <c r="AQ1710" s="241"/>
      <c r="AR1710" s="241"/>
      <c r="AS1710" s="241"/>
      <c r="AT1710" s="241"/>
      <c r="AU1710" s="241"/>
      <c r="AV1710" s="241"/>
      <c r="AW1710" s="241"/>
      <c r="AX1710" s="241"/>
      <c r="AY1710" s="241"/>
      <c r="AZ1710" s="241"/>
      <c r="BA1710" s="241"/>
      <c r="BB1710" s="241"/>
      <c r="BC1710" s="241"/>
      <c r="BD1710" s="241"/>
      <c r="BE1710" s="255"/>
      <c r="BF1710" s="241"/>
      <c r="BG1710" s="241"/>
      <c r="BH1710" s="295"/>
      <c r="BI1710" s="295"/>
      <c r="BJ1710" s="295"/>
      <c r="BK1710" s="295"/>
      <c r="BL1710" s="295"/>
      <c r="BM1710" s="241"/>
      <c r="BN1710" s="295"/>
      <c r="BO1710" s="295"/>
      <c r="BP1710" s="295"/>
      <c r="BQ1710" s="241"/>
      <c r="BR1710" s="241"/>
    </row>
    <row r="1711" spans="2:70" ht="9.75" customHeight="1">
      <c r="B1711" s="254"/>
      <c r="C1711" s="272"/>
      <c r="D1711" s="272"/>
      <c r="E1711" s="272"/>
      <c r="F1711" s="272"/>
      <c r="G1711" s="272"/>
      <c r="H1711" s="295"/>
      <c r="I1711" s="295"/>
      <c r="J1711" s="295"/>
      <c r="K1711" s="295"/>
      <c r="L1711" s="295"/>
      <c r="M1711" s="241"/>
      <c r="N1711" s="295"/>
      <c r="O1711" s="295"/>
      <c r="P1711" s="295"/>
      <c r="Q1711" s="295"/>
      <c r="R1711" s="295"/>
      <c r="S1711" s="295"/>
      <c r="T1711" s="295"/>
      <c r="U1711" s="295"/>
      <c r="V1711" s="295"/>
      <c r="W1711" s="295"/>
      <c r="X1711" s="241"/>
      <c r="Y1711" s="241"/>
      <c r="Z1711" s="295"/>
      <c r="AA1711" s="295"/>
      <c r="AB1711" s="295"/>
      <c r="AC1711" s="295"/>
      <c r="AD1711" s="295"/>
      <c r="AE1711" s="295"/>
      <c r="AF1711" s="241"/>
      <c r="AG1711" s="241"/>
      <c r="AH1711" s="241"/>
      <c r="AI1711" s="272"/>
      <c r="AJ1711" s="272"/>
      <c r="AK1711" s="272"/>
      <c r="AL1711" s="272"/>
      <c r="AM1711" s="272"/>
      <c r="AN1711" s="241"/>
      <c r="AO1711" s="295"/>
      <c r="AP1711" s="295"/>
      <c r="AQ1711" s="295"/>
      <c r="AR1711" s="295"/>
      <c r="AS1711" s="295"/>
      <c r="AT1711" s="295"/>
      <c r="AU1711" s="241"/>
      <c r="AV1711" s="295"/>
      <c r="AW1711" s="295"/>
      <c r="AX1711" s="295"/>
      <c r="AY1711" s="295"/>
      <c r="AZ1711" s="295"/>
      <c r="BA1711" s="241"/>
      <c r="BB1711" s="300"/>
      <c r="BC1711" s="241"/>
      <c r="BD1711" s="241"/>
      <c r="BE1711" s="294"/>
      <c r="BF1711" s="294"/>
      <c r="BG1711" s="241"/>
      <c r="BH1711" s="295"/>
      <c r="BI1711" s="295"/>
      <c r="BJ1711" s="295"/>
      <c r="BK1711" s="295"/>
      <c r="BL1711" s="295"/>
      <c r="BM1711" s="241"/>
      <c r="BN1711" s="295"/>
      <c r="BO1711" s="295"/>
      <c r="BP1711" s="295"/>
      <c r="BQ1711" s="241"/>
      <c r="BR1711" s="241"/>
    </row>
    <row r="1712" spans="2:70" ht="1.5" customHeight="1">
      <c r="B1712" s="254"/>
      <c r="C1712" s="272"/>
      <c r="D1712" s="272"/>
      <c r="E1712" s="272"/>
      <c r="F1712" s="272"/>
      <c r="G1712" s="272"/>
      <c r="H1712" s="295"/>
      <c r="I1712" s="295"/>
      <c r="J1712" s="295"/>
      <c r="K1712" s="295"/>
      <c r="L1712" s="295"/>
      <c r="M1712" s="241"/>
      <c r="N1712" s="295"/>
      <c r="O1712" s="295"/>
      <c r="P1712" s="295"/>
      <c r="Q1712" s="295"/>
      <c r="R1712" s="295"/>
      <c r="S1712" s="295"/>
      <c r="T1712" s="295"/>
      <c r="U1712" s="295"/>
      <c r="V1712" s="295"/>
      <c r="W1712" s="295"/>
      <c r="X1712" s="241"/>
      <c r="Y1712" s="241"/>
      <c r="Z1712" s="295"/>
      <c r="AA1712" s="295"/>
      <c r="AB1712" s="295"/>
      <c r="AC1712" s="295"/>
      <c r="AD1712" s="295"/>
      <c r="AE1712" s="295"/>
      <c r="AF1712" s="241"/>
      <c r="AG1712" s="241"/>
      <c r="AH1712" s="241"/>
      <c r="AI1712" s="272"/>
      <c r="AJ1712" s="272"/>
      <c r="AK1712" s="272"/>
      <c r="AL1712" s="272"/>
      <c r="AM1712" s="272"/>
      <c r="AN1712" s="241"/>
      <c r="AO1712" s="295"/>
      <c r="AP1712" s="295"/>
      <c r="AQ1712" s="295"/>
      <c r="AR1712" s="295"/>
      <c r="AS1712" s="295"/>
      <c r="AT1712" s="295"/>
      <c r="AU1712" s="241"/>
      <c r="AV1712" s="295"/>
      <c r="AW1712" s="295"/>
      <c r="AX1712" s="295"/>
      <c r="AY1712" s="295"/>
      <c r="AZ1712" s="295"/>
      <c r="BA1712" s="241"/>
      <c r="BB1712" s="300"/>
      <c r="BC1712" s="241"/>
      <c r="BD1712" s="241"/>
      <c r="BE1712" s="294"/>
      <c r="BF1712" s="294"/>
      <c r="BG1712" s="241"/>
      <c r="BH1712" s="295"/>
      <c r="BI1712" s="295"/>
      <c r="BJ1712" s="295"/>
      <c r="BK1712" s="295"/>
      <c r="BL1712" s="295"/>
      <c r="BM1712" s="241"/>
      <c r="BN1712" s="295"/>
      <c r="BO1712" s="295"/>
      <c r="BP1712" s="295"/>
      <c r="BQ1712" s="241"/>
      <c r="BR1712" s="241"/>
    </row>
    <row r="1713" spans="2:70" ht="10.5" customHeight="1">
      <c r="B1713" s="254"/>
      <c r="C1713" s="272"/>
      <c r="D1713" s="272"/>
      <c r="E1713" s="272"/>
      <c r="F1713" s="272"/>
      <c r="G1713" s="272"/>
      <c r="H1713" s="295"/>
      <c r="I1713" s="295"/>
      <c r="J1713" s="295"/>
      <c r="K1713" s="295"/>
      <c r="L1713" s="295"/>
      <c r="M1713" s="241"/>
      <c r="N1713" s="295"/>
      <c r="O1713" s="295"/>
      <c r="P1713" s="295"/>
      <c r="Q1713" s="295"/>
      <c r="R1713" s="295"/>
      <c r="S1713" s="295"/>
      <c r="T1713" s="295"/>
      <c r="U1713" s="295"/>
      <c r="V1713" s="295"/>
      <c r="W1713" s="295"/>
      <c r="X1713" s="241"/>
      <c r="Y1713" s="241"/>
      <c r="Z1713" s="295"/>
      <c r="AA1713" s="295"/>
      <c r="AB1713" s="295"/>
      <c r="AC1713" s="295"/>
      <c r="AD1713" s="295"/>
      <c r="AE1713" s="295"/>
      <c r="AF1713" s="241"/>
      <c r="AG1713" s="241"/>
      <c r="AH1713" s="241"/>
      <c r="AI1713" s="272"/>
      <c r="AJ1713" s="272"/>
      <c r="AK1713" s="272"/>
      <c r="AL1713" s="272"/>
      <c r="AM1713" s="272"/>
      <c r="AN1713" s="241"/>
      <c r="AO1713" s="295"/>
      <c r="AP1713" s="295"/>
      <c r="AQ1713" s="295"/>
      <c r="AR1713" s="295"/>
      <c r="AS1713" s="295"/>
      <c r="AT1713" s="295"/>
      <c r="AU1713" s="241"/>
      <c r="AV1713" s="295"/>
      <c r="AW1713" s="295"/>
      <c r="AX1713" s="295"/>
      <c r="AY1713" s="295"/>
      <c r="AZ1713" s="295"/>
      <c r="BA1713" s="241"/>
      <c r="BB1713" s="257"/>
      <c r="BC1713" s="241"/>
      <c r="BD1713" s="241"/>
      <c r="BE1713" s="255"/>
      <c r="BF1713" s="241"/>
      <c r="BG1713" s="241"/>
      <c r="BH1713" s="295"/>
      <c r="BI1713" s="295"/>
      <c r="BJ1713" s="295"/>
      <c r="BK1713" s="295"/>
      <c r="BL1713" s="295"/>
      <c r="BM1713" s="241"/>
      <c r="BN1713" s="295"/>
      <c r="BO1713" s="295"/>
      <c r="BP1713" s="295"/>
      <c r="BQ1713" s="241"/>
      <c r="BR1713" s="241"/>
    </row>
    <row r="1714" spans="2:70" ht="7.5" customHeight="1">
      <c r="B1714" s="254"/>
      <c r="C1714" s="241"/>
      <c r="D1714" s="241"/>
      <c r="E1714" s="241"/>
      <c r="F1714" s="241"/>
      <c r="G1714" s="241"/>
      <c r="H1714" s="241"/>
      <c r="I1714" s="241"/>
      <c r="J1714" s="241"/>
      <c r="K1714" s="241"/>
      <c r="L1714" s="241"/>
      <c r="M1714" s="241"/>
      <c r="N1714" s="241"/>
      <c r="O1714" s="241"/>
      <c r="P1714" s="241"/>
      <c r="Q1714" s="241"/>
      <c r="R1714" s="241"/>
      <c r="S1714" s="241"/>
      <c r="T1714" s="241"/>
      <c r="U1714" s="241"/>
      <c r="V1714" s="241"/>
      <c r="W1714" s="241"/>
      <c r="X1714" s="241"/>
      <c r="Y1714" s="241"/>
      <c r="Z1714" s="241"/>
      <c r="AA1714" s="241"/>
      <c r="AB1714" s="241"/>
      <c r="AC1714" s="241"/>
      <c r="AD1714" s="241"/>
      <c r="AE1714" s="241"/>
      <c r="AF1714" s="241"/>
      <c r="AG1714" s="241"/>
      <c r="AH1714" s="241"/>
      <c r="AI1714" s="241"/>
      <c r="AJ1714" s="241"/>
      <c r="AK1714" s="241"/>
      <c r="AL1714" s="241"/>
      <c r="AM1714" s="241"/>
      <c r="AN1714" s="241"/>
      <c r="AO1714" s="241"/>
      <c r="AP1714" s="241"/>
      <c r="AQ1714" s="241"/>
      <c r="AR1714" s="241"/>
      <c r="AS1714" s="241"/>
      <c r="AT1714" s="241"/>
      <c r="AU1714" s="241"/>
      <c r="AV1714" s="241"/>
      <c r="AW1714" s="241"/>
      <c r="AX1714" s="241"/>
      <c r="AY1714" s="241"/>
      <c r="AZ1714" s="241"/>
      <c r="BA1714" s="241"/>
      <c r="BB1714" s="241"/>
      <c r="BC1714" s="241"/>
      <c r="BD1714" s="241"/>
      <c r="BE1714" s="241"/>
      <c r="BF1714" s="241"/>
      <c r="BG1714" s="241"/>
      <c r="BH1714" s="241"/>
      <c r="BI1714" s="241"/>
      <c r="BJ1714" s="241"/>
      <c r="BK1714" s="241"/>
      <c r="BL1714" s="241"/>
      <c r="BM1714" s="241"/>
      <c r="BN1714" s="241"/>
      <c r="BO1714" s="241"/>
      <c r="BP1714" s="241"/>
      <c r="BQ1714" s="241"/>
      <c r="BR1714" s="241"/>
    </row>
    <row r="1715" spans="2:70" ht="0.75" customHeight="1">
      <c r="B1715" s="254"/>
      <c r="C1715" s="272"/>
      <c r="D1715" s="272"/>
      <c r="E1715" s="272"/>
      <c r="F1715" s="272"/>
      <c r="G1715" s="272"/>
      <c r="H1715" s="295"/>
      <c r="I1715" s="295"/>
      <c r="J1715" s="295"/>
      <c r="K1715" s="295"/>
      <c r="L1715" s="295"/>
      <c r="M1715" s="241"/>
      <c r="N1715" s="295"/>
      <c r="O1715" s="295"/>
      <c r="P1715" s="295"/>
      <c r="Q1715" s="295"/>
      <c r="R1715" s="295"/>
      <c r="S1715" s="295"/>
      <c r="T1715" s="295"/>
      <c r="U1715" s="295"/>
      <c r="V1715" s="295"/>
      <c r="W1715" s="295"/>
      <c r="X1715" s="241"/>
      <c r="Y1715" s="241"/>
      <c r="Z1715" s="295"/>
      <c r="AA1715" s="295"/>
      <c r="AB1715" s="295"/>
      <c r="AC1715" s="295"/>
      <c r="AD1715" s="295"/>
      <c r="AE1715" s="295"/>
      <c r="AF1715" s="241"/>
      <c r="AG1715" s="241"/>
      <c r="AH1715" s="241"/>
      <c r="AI1715" s="272"/>
      <c r="AJ1715" s="272"/>
      <c r="AK1715" s="272"/>
      <c r="AL1715" s="272"/>
      <c r="AM1715" s="272"/>
      <c r="AN1715" s="241"/>
      <c r="AO1715" s="295"/>
      <c r="AP1715" s="295"/>
      <c r="AQ1715" s="295"/>
      <c r="AR1715" s="295"/>
      <c r="AS1715" s="295"/>
      <c r="AT1715" s="295"/>
      <c r="AU1715" s="241"/>
      <c r="AV1715" s="295"/>
      <c r="AW1715" s="295"/>
      <c r="AX1715" s="295"/>
      <c r="AY1715" s="295"/>
      <c r="AZ1715" s="295"/>
      <c r="BA1715" s="241"/>
      <c r="BB1715" s="300"/>
      <c r="BC1715" s="241"/>
      <c r="BD1715" s="241"/>
      <c r="BE1715" s="294"/>
      <c r="BF1715" s="241"/>
      <c r="BG1715" s="241"/>
      <c r="BH1715" s="295"/>
      <c r="BI1715" s="295"/>
      <c r="BJ1715" s="295"/>
      <c r="BK1715" s="295"/>
      <c r="BL1715" s="295"/>
      <c r="BM1715" s="241"/>
      <c r="BN1715" s="295"/>
      <c r="BO1715" s="295"/>
      <c r="BP1715" s="295"/>
      <c r="BQ1715" s="241"/>
      <c r="BR1715" s="241"/>
    </row>
    <row r="1716" spans="2:70" ht="11.25" customHeight="1">
      <c r="B1716" s="254"/>
      <c r="C1716" s="272"/>
      <c r="D1716" s="272"/>
      <c r="E1716" s="272"/>
      <c r="F1716" s="272"/>
      <c r="G1716" s="272"/>
      <c r="H1716" s="295"/>
      <c r="I1716" s="295"/>
      <c r="J1716" s="295"/>
      <c r="K1716" s="295"/>
      <c r="L1716" s="295"/>
      <c r="M1716" s="241"/>
      <c r="N1716" s="295"/>
      <c r="O1716" s="295"/>
      <c r="P1716" s="295"/>
      <c r="Q1716" s="295"/>
      <c r="R1716" s="295"/>
      <c r="S1716" s="295"/>
      <c r="T1716" s="295"/>
      <c r="U1716" s="295"/>
      <c r="V1716" s="295"/>
      <c r="W1716" s="295"/>
      <c r="X1716" s="241"/>
      <c r="Y1716" s="241"/>
      <c r="Z1716" s="295"/>
      <c r="AA1716" s="295"/>
      <c r="AB1716" s="295"/>
      <c r="AC1716" s="295"/>
      <c r="AD1716" s="295"/>
      <c r="AE1716" s="295"/>
      <c r="AF1716" s="241"/>
      <c r="AG1716" s="241"/>
      <c r="AH1716" s="241"/>
      <c r="AI1716" s="272"/>
      <c r="AJ1716" s="272"/>
      <c r="AK1716" s="272"/>
      <c r="AL1716" s="272"/>
      <c r="AM1716" s="272"/>
      <c r="AN1716" s="241"/>
      <c r="AO1716" s="295"/>
      <c r="AP1716" s="295"/>
      <c r="AQ1716" s="295"/>
      <c r="AR1716" s="295"/>
      <c r="AS1716" s="295"/>
      <c r="AT1716" s="295"/>
      <c r="AU1716" s="241"/>
      <c r="AV1716" s="295"/>
      <c r="AW1716" s="295"/>
      <c r="AX1716" s="295"/>
      <c r="AY1716" s="295"/>
      <c r="AZ1716" s="295"/>
      <c r="BA1716" s="241"/>
      <c r="BB1716" s="300"/>
      <c r="BC1716" s="241"/>
      <c r="BD1716" s="241"/>
      <c r="BE1716" s="294"/>
      <c r="BF1716" s="241"/>
      <c r="BG1716" s="241"/>
      <c r="BH1716" s="295"/>
      <c r="BI1716" s="295"/>
      <c r="BJ1716" s="295"/>
      <c r="BK1716" s="295"/>
      <c r="BL1716" s="295"/>
      <c r="BM1716" s="241"/>
      <c r="BN1716" s="295"/>
      <c r="BO1716" s="295"/>
      <c r="BP1716" s="295"/>
      <c r="BQ1716" s="241"/>
      <c r="BR1716" s="241"/>
    </row>
    <row r="1717" spans="2:70" ht="8.25" customHeight="1">
      <c r="B1717" s="254"/>
      <c r="C1717" s="302"/>
      <c r="D1717" s="302"/>
      <c r="E1717" s="302"/>
      <c r="F1717" s="302"/>
      <c r="G1717" s="302"/>
      <c r="H1717" s="295"/>
      <c r="I1717" s="295"/>
      <c r="J1717" s="295"/>
      <c r="K1717" s="295"/>
      <c r="L1717" s="295"/>
      <c r="M1717" s="241"/>
      <c r="N1717" s="295"/>
      <c r="O1717" s="295"/>
      <c r="P1717" s="295"/>
      <c r="Q1717" s="295"/>
      <c r="R1717" s="295"/>
      <c r="S1717" s="295"/>
      <c r="T1717" s="295"/>
      <c r="U1717" s="295"/>
      <c r="V1717" s="295"/>
      <c r="W1717" s="295"/>
      <c r="X1717" s="241"/>
      <c r="Y1717" s="241"/>
      <c r="Z1717" s="295"/>
      <c r="AA1717" s="295"/>
      <c r="AB1717" s="295"/>
      <c r="AC1717" s="295"/>
      <c r="AD1717" s="295"/>
      <c r="AE1717" s="295"/>
      <c r="AF1717" s="241"/>
      <c r="AG1717" s="241"/>
      <c r="AH1717" s="241"/>
      <c r="AI1717" s="302"/>
      <c r="AJ1717" s="302"/>
      <c r="AK1717" s="302"/>
      <c r="AL1717" s="302"/>
      <c r="AM1717" s="302"/>
      <c r="AN1717" s="241"/>
      <c r="AO1717" s="295"/>
      <c r="AP1717" s="295"/>
      <c r="AQ1717" s="295"/>
      <c r="AR1717" s="295"/>
      <c r="AS1717" s="295"/>
      <c r="AT1717" s="295"/>
      <c r="AU1717" s="241"/>
      <c r="AV1717" s="295"/>
      <c r="AW1717" s="295"/>
      <c r="AX1717" s="295"/>
      <c r="AY1717" s="295"/>
      <c r="AZ1717" s="295"/>
      <c r="BA1717" s="241"/>
      <c r="BB1717" s="300"/>
      <c r="BC1717" s="241"/>
      <c r="BD1717" s="241"/>
      <c r="BE1717" s="294"/>
      <c r="BF1717" s="241"/>
      <c r="BG1717" s="241"/>
      <c r="BH1717" s="295"/>
      <c r="BI1717" s="295"/>
      <c r="BJ1717" s="295"/>
      <c r="BK1717" s="295"/>
      <c r="BL1717" s="295"/>
      <c r="BM1717" s="241"/>
      <c r="BN1717" s="295"/>
      <c r="BO1717" s="295"/>
      <c r="BP1717" s="295"/>
      <c r="BQ1717" s="241"/>
      <c r="BR1717" s="241"/>
    </row>
    <row r="1718" spans="2:70" ht="2.25" customHeight="1">
      <c r="B1718" s="254"/>
      <c r="C1718" s="302"/>
      <c r="D1718" s="302"/>
      <c r="E1718" s="302"/>
      <c r="F1718" s="302"/>
      <c r="G1718" s="302"/>
      <c r="H1718" s="295"/>
      <c r="I1718" s="295"/>
      <c r="J1718" s="295"/>
      <c r="K1718" s="295"/>
      <c r="L1718" s="295"/>
      <c r="M1718" s="241"/>
      <c r="N1718" s="295"/>
      <c r="O1718" s="295"/>
      <c r="P1718" s="295"/>
      <c r="Q1718" s="295"/>
      <c r="R1718" s="295"/>
      <c r="S1718" s="295"/>
      <c r="T1718" s="295"/>
      <c r="U1718" s="295"/>
      <c r="V1718" s="295"/>
      <c r="W1718" s="295"/>
      <c r="X1718" s="241"/>
      <c r="Y1718" s="241"/>
      <c r="Z1718" s="295"/>
      <c r="AA1718" s="295"/>
      <c r="AB1718" s="295"/>
      <c r="AC1718" s="295"/>
      <c r="AD1718" s="295"/>
      <c r="AE1718" s="295"/>
      <c r="AF1718" s="241"/>
      <c r="AG1718" s="241"/>
      <c r="AH1718" s="241"/>
      <c r="AI1718" s="302"/>
      <c r="AJ1718" s="302"/>
      <c r="AK1718" s="302"/>
      <c r="AL1718" s="302"/>
      <c r="AM1718" s="302"/>
      <c r="AN1718" s="241"/>
      <c r="AO1718" s="295"/>
      <c r="AP1718" s="295"/>
      <c r="AQ1718" s="295"/>
      <c r="AR1718" s="295"/>
      <c r="AS1718" s="295"/>
      <c r="AT1718" s="295"/>
      <c r="AU1718" s="241"/>
      <c r="AV1718" s="295"/>
      <c r="AW1718" s="295"/>
      <c r="AX1718" s="295"/>
      <c r="AY1718" s="295"/>
      <c r="AZ1718" s="295"/>
      <c r="BA1718" s="241"/>
      <c r="BB1718" s="300"/>
      <c r="BC1718" s="241"/>
      <c r="BD1718" s="241"/>
      <c r="BE1718" s="294"/>
      <c r="BF1718" s="241"/>
      <c r="BG1718" s="241"/>
      <c r="BH1718" s="295"/>
      <c r="BI1718" s="295"/>
      <c r="BJ1718" s="295"/>
      <c r="BK1718" s="295"/>
      <c r="BL1718" s="295"/>
      <c r="BM1718" s="241"/>
      <c r="BN1718" s="295"/>
      <c r="BO1718" s="295"/>
      <c r="BP1718" s="295"/>
      <c r="BQ1718" s="241"/>
      <c r="BR1718" s="241"/>
    </row>
    <row r="1719" spans="2:70" ht="10.5" customHeight="1">
      <c r="B1719" s="254"/>
      <c r="C1719" s="241"/>
      <c r="D1719" s="241"/>
      <c r="E1719" s="241"/>
      <c r="F1719" s="241"/>
      <c r="G1719" s="241"/>
      <c r="H1719" s="241"/>
      <c r="I1719" s="241"/>
      <c r="J1719" s="241"/>
      <c r="K1719" s="241"/>
      <c r="L1719" s="241"/>
      <c r="M1719" s="241"/>
      <c r="N1719" s="241"/>
      <c r="O1719" s="241"/>
      <c r="P1719" s="241"/>
      <c r="Q1719" s="241"/>
      <c r="R1719" s="241"/>
      <c r="S1719" s="241"/>
      <c r="T1719" s="241"/>
      <c r="U1719" s="241"/>
      <c r="V1719" s="241"/>
      <c r="W1719" s="241"/>
      <c r="X1719" s="241"/>
      <c r="Y1719" s="241"/>
      <c r="Z1719" s="241"/>
      <c r="AA1719" s="241"/>
      <c r="AB1719" s="241"/>
      <c r="AC1719" s="241"/>
      <c r="AD1719" s="241"/>
      <c r="AE1719" s="241"/>
      <c r="AF1719" s="241"/>
      <c r="AG1719" s="241"/>
      <c r="AH1719" s="241"/>
      <c r="AI1719" s="241"/>
      <c r="AJ1719" s="241"/>
      <c r="AK1719" s="241"/>
      <c r="AL1719" s="241"/>
      <c r="AM1719" s="241"/>
      <c r="AN1719" s="241"/>
      <c r="AO1719" s="241"/>
      <c r="AP1719" s="241"/>
      <c r="AQ1719" s="241"/>
      <c r="AR1719" s="241"/>
      <c r="AS1719" s="241"/>
      <c r="AT1719" s="241"/>
      <c r="AU1719" s="241"/>
      <c r="AV1719" s="241"/>
      <c r="AW1719" s="241"/>
      <c r="AX1719" s="241"/>
      <c r="AY1719" s="241"/>
      <c r="AZ1719" s="241"/>
      <c r="BA1719" s="241"/>
      <c r="BB1719" s="241"/>
      <c r="BC1719" s="241"/>
      <c r="BD1719" s="241"/>
      <c r="BE1719" s="255"/>
      <c r="BF1719" s="241"/>
      <c r="BG1719" s="241"/>
      <c r="BH1719" s="295"/>
      <c r="BI1719" s="295"/>
      <c r="BJ1719" s="295"/>
      <c r="BK1719" s="295"/>
      <c r="BL1719" s="295"/>
      <c r="BM1719" s="241"/>
      <c r="BN1719" s="295"/>
      <c r="BO1719" s="295"/>
      <c r="BP1719" s="295"/>
      <c r="BQ1719" s="241"/>
      <c r="BR1719" s="241"/>
    </row>
    <row r="1720" spans="2:70" ht="7.5" customHeight="1">
      <c r="B1720" s="254"/>
      <c r="C1720" s="241"/>
      <c r="D1720" s="241"/>
      <c r="E1720" s="241"/>
      <c r="F1720" s="241"/>
      <c r="G1720" s="241"/>
      <c r="H1720" s="241"/>
      <c r="I1720" s="241"/>
      <c r="J1720" s="241"/>
      <c r="K1720" s="241"/>
      <c r="L1720" s="241"/>
      <c r="M1720" s="241"/>
      <c r="N1720" s="241"/>
      <c r="O1720" s="241"/>
      <c r="P1720" s="241"/>
      <c r="Q1720" s="241"/>
      <c r="R1720" s="241"/>
      <c r="S1720" s="241"/>
      <c r="T1720" s="241"/>
      <c r="U1720" s="241"/>
      <c r="V1720" s="241"/>
      <c r="W1720" s="241"/>
      <c r="X1720" s="241"/>
      <c r="Y1720" s="241"/>
      <c r="Z1720" s="241"/>
      <c r="AA1720" s="241"/>
      <c r="AB1720" s="241"/>
      <c r="AC1720" s="241"/>
      <c r="AD1720" s="241"/>
      <c r="AE1720" s="241"/>
      <c r="AF1720" s="241"/>
      <c r="AG1720" s="241"/>
      <c r="AH1720" s="241"/>
      <c r="AI1720" s="241"/>
      <c r="AJ1720" s="241"/>
      <c r="AK1720" s="241"/>
      <c r="AL1720" s="241"/>
      <c r="AM1720" s="241"/>
      <c r="AN1720" s="241"/>
      <c r="AO1720" s="241"/>
      <c r="AP1720" s="241"/>
      <c r="AQ1720" s="241"/>
      <c r="AR1720" s="241"/>
      <c r="AS1720" s="241"/>
      <c r="AT1720" s="241"/>
      <c r="AU1720" s="241"/>
      <c r="AV1720" s="241"/>
      <c r="AW1720" s="241"/>
      <c r="AX1720" s="241"/>
      <c r="AY1720" s="241"/>
      <c r="AZ1720" s="241"/>
      <c r="BA1720" s="241"/>
      <c r="BB1720" s="241"/>
      <c r="BC1720" s="241"/>
      <c r="BD1720" s="241"/>
      <c r="BE1720" s="241"/>
      <c r="BF1720" s="241"/>
      <c r="BG1720" s="241"/>
      <c r="BH1720" s="241"/>
      <c r="BI1720" s="241"/>
      <c r="BJ1720" s="241"/>
      <c r="BK1720" s="241"/>
      <c r="BL1720" s="241"/>
      <c r="BM1720" s="241"/>
      <c r="BN1720" s="241"/>
      <c r="BO1720" s="241"/>
      <c r="BP1720" s="241"/>
      <c r="BQ1720" s="241"/>
      <c r="BR1720" s="241"/>
    </row>
    <row r="1721" spans="2:70" ht="9.75" customHeight="1">
      <c r="B1721" s="254"/>
      <c r="C1721" s="294"/>
      <c r="D1721" s="294"/>
      <c r="E1721" s="294"/>
      <c r="F1721" s="294"/>
      <c r="G1721" s="294"/>
      <c r="H1721" s="295"/>
      <c r="I1721" s="295"/>
      <c r="J1721" s="295"/>
      <c r="K1721" s="295"/>
      <c r="L1721" s="295"/>
      <c r="M1721" s="241"/>
      <c r="N1721" s="295"/>
      <c r="O1721" s="295"/>
      <c r="P1721" s="295"/>
      <c r="Q1721" s="295"/>
      <c r="R1721" s="295"/>
      <c r="S1721" s="295"/>
      <c r="T1721" s="295"/>
      <c r="U1721" s="295"/>
      <c r="V1721" s="295"/>
      <c r="W1721" s="295"/>
      <c r="X1721" s="241"/>
      <c r="Y1721" s="241"/>
      <c r="Z1721" s="295"/>
      <c r="AA1721" s="295"/>
      <c r="AB1721" s="295"/>
      <c r="AC1721" s="295"/>
      <c r="AD1721" s="295"/>
      <c r="AE1721" s="295"/>
      <c r="AF1721" s="241"/>
      <c r="AG1721" s="241"/>
      <c r="AH1721" s="294"/>
      <c r="AI1721" s="294"/>
      <c r="AJ1721" s="294"/>
      <c r="AK1721" s="294"/>
      <c r="AL1721" s="294"/>
      <c r="AM1721" s="294"/>
      <c r="AN1721" s="241"/>
      <c r="AO1721" s="295"/>
      <c r="AP1721" s="295"/>
      <c r="AQ1721" s="295"/>
      <c r="AR1721" s="295"/>
      <c r="AS1721" s="295"/>
      <c r="AT1721" s="295"/>
      <c r="AU1721" s="241"/>
      <c r="AV1721" s="241"/>
      <c r="AW1721" s="241"/>
      <c r="AX1721" s="241"/>
      <c r="AY1721" s="241"/>
      <c r="AZ1721" s="301"/>
      <c r="BA1721" s="241"/>
      <c r="BB1721" s="301"/>
      <c r="BC1721" s="241"/>
      <c r="BD1721" s="241"/>
      <c r="BE1721" s="294"/>
      <c r="BF1721" s="294"/>
      <c r="BG1721" s="294"/>
      <c r="BH1721" s="295"/>
      <c r="BI1721" s="295"/>
      <c r="BJ1721" s="295"/>
      <c r="BK1721" s="295"/>
      <c r="BL1721" s="295"/>
      <c r="BM1721" s="241"/>
      <c r="BN1721" s="295"/>
      <c r="BO1721" s="295"/>
      <c r="BP1721" s="295"/>
      <c r="BQ1721" s="241"/>
      <c r="BR1721" s="241"/>
    </row>
    <row r="1722" spans="2:70" ht="0.75" customHeight="1">
      <c r="B1722" s="254"/>
      <c r="C1722" s="294"/>
      <c r="D1722" s="294"/>
      <c r="E1722" s="294"/>
      <c r="F1722" s="294"/>
      <c r="G1722" s="294"/>
      <c r="H1722" s="295"/>
      <c r="I1722" s="295"/>
      <c r="J1722" s="295"/>
      <c r="K1722" s="295"/>
      <c r="L1722" s="295"/>
      <c r="M1722" s="241"/>
      <c r="N1722" s="295"/>
      <c r="O1722" s="295"/>
      <c r="P1722" s="295"/>
      <c r="Q1722" s="295"/>
      <c r="R1722" s="295"/>
      <c r="S1722" s="295"/>
      <c r="T1722" s="295"/>
      <c r="U1722" s="295"/>
      <c r="V1722" s="295"/>
      <c r="W1722" s="295"/>
      <c r="X1722" s="241"/>
      <c r="Y1722" s="241"/>
      <c r="Z1722" s="295"/>
      <c r="AA1722" s="295"/>
      <c r="AB1722" s="295"/>
      <c r="AC1722" s="295"/>
      <c r="AD1722" s="295"/>
      <c r="AE1722" s="295"/>
      <c r="AF1722" s="241"/>
      <c r="AG1722" s="241"/>
      <c r="AH1722" s="294"/>
      <c r="AI1722" s="294"/>
      <c r="AJ1722" s="294"/>
      <c r="AK1722" s="294"/>
      <c r="AL1722" s="294"/>
      <c r="AM1722" s="294"/>
      <c r="AN1722" s="241"/>
      <c r="AO1722" s="295"/>
      <c r="AP1722" s="295"/>
      <c r="AQ1722" s="295"/>
      <c r="AR1722" s="295"/>
      <c r="AS1722" s="295"/>
      <c r="AT1722" s="295"/>
      <c r="AU1722" s="241"/>
      <c r="AV1722" s="241"/>
      <c r="AW1722" s="241"/>
      <c r="AX1722" s="241"/>
      <c r="AY1722" s="241"/>
      <c r="AZ1722" s="301"/>
      <c r="BA1722" s="241"/>
      <c r="BB1722" s="301"/>
      <c r="BC1722" s="241"/>
      <c r="BD1722" s="241"/>
      <c r="BE1722" s="294"/>
      <c r="BF1722" s="294"/>
      <c r="BG1722" s="294"/>
      <c r="BH1722" s="295"/>
      <c r="BI1722" s="295"/>
      <c r="BJ1722" s="295"/>
      <c r="BK1722" s="295"/>
      <c r="BL1722" s="295"/>
      <c r="BM1722" s="241"/>
      <c r="BN1722" s="295"/>
      <c r="BO1722" s="295"/>
      <c r="BP1722" s="295"/>
      <c r="BQ1722" s="241"/>
      <c r="BR1722" s="241"/>
    </row>
    <row r="1723" spans="2:70" ht="10.5" customHeight="1">
      <c r="B1723" s="254"/>
      <c r="C1723" s="294"/>
      <c r="D1723" s="294"/>
      <c r="E1723" s="294"/>
      <c r="F1723" s="294"/>
      <c r="G1723" s="294"/>
      <c r="H1723" s="295"/>
      <c r="I1723" s="295"/>
      <c r="J1723" s="295"/>
      <c r="K1723" s="295"/>
      <c r="L1723" s="295"/>
      <c r="M1723" s="241"/>
      <c r="N1723" s="295"/>
      <c r="O1723" s="295"/>
      <c r="P1723" s="295"/>
      <c r="Q1723" s="295"/>
      <c r="R1723" s="295"/>
      <c r="S1723" s="295"/>
      <c r="T1723" s="295"/>
      <c r="U1723" s="295"/>
      <c r="V1723" s="295"/>
      <c r="W1723" s="295"/>
      <c r="X1723" s="241"/>
      <c r="Y1723" s="241"/>
      <c r="Z1723" s="295"/>
      <c r="AA1723" s="295"/>
      <c r="AB1723" s="295"/>
      <c r="AC1723" s="295"/>
      <c r="AD1723" s="295"/>
      <c r="AE1723" s="295"/>
      <c r="AF1723" s="241"/>
      <c r="AG1723" s="241"/>
      <c r="AH1723" s="294"/>
      <c r="AI1723" s="294"/>
      <c r="AJ1723" s="294"/>
      <c r="AK1723" s="294"/>
      <c r="AL1723" s="294"/>
      <c r="AM1723" s="294"/>
      <c r="AN1723" s="294"/>
      <c r="AO1723" s="295"/>
      <c r="AP1723" s="295"/>
      <c r="AQ1723" s="295"/>
      <c r="AR1723" s="295"/>
      <c r="AS1723" s="295"/>
      <c r="AT1723" s="295"/>
      <c r="AU1723" s="241"/>
      <c r="AV1723" s="295"/>
      <c r="AW1723" s="295"/>
      <c r="AX1723" s="295"/>
      <c r="AY1723" s="295"/>
      <c r="AZ1723" s="295"/>
      <c r="BA1723" s="241"/>
      <c r="BB1723" s="257"/>
      <c r="BC1723" s="241"/>
      <c r="BD1723" s="241"/>
      <c r="BE1723" s="294"/>
      <c r="BF1723" s="294"/>
      <c r="BG1723" s="294"/>
      <c r="BH1723" s="295"/>
      <c r="BI1723" s="295"/>
      <c r="BJ1723" s="295"/>
      <c r="BK1723" s="295"/>
      <c r="BL1723" s="295"/>
      <c r="BM1723" s="241"/>
      <c r="BN1723" s="295"/>
      <c r="BO1723" s="295"/>
      <c r="BP1723" s="295"/>
      <c r="BQ1723" s="241"/>
      <c r="BR1723" s="241"/>
    </row>
    <row r="1724" spans="2:70" ht="9" customHeight="1">
      <c r="B1724" s="254"/>
      <c r="C1724" s="241"/>
      <c r="D1724" s="241"/>
      <c r="E1724" s="241"/>
      <c r="F1724" s="241"/>
      <c r="G1724" s="241"/>
      <c r="H1724" s="241"/>
      <c r="I1724" s="241"/>
      <c r="J1724" s="241"/>
      <c r="K1724" s="241"/>
      <c r="L1724" s="241"/>
      <c r="M1724" s="241"/>
      <c r="N1724" s="241"/>
      <c r="O1724" s="241"/>
      <c r="P1724" s="241"/>
      <c r="Q1724" s="241"/>
      <c r="R1724" s="241"/>
      <c r="S1724" s="241"/>
      <c r="T1724" s="241"/>
      <c r="U1724" s="241"/>
      <c r="V1724" s="241"/>
      <c r="W1724" s="241"/>
      <c r="X1724" s="241"/>
      <c r="Y1724" s="241"/>
      <c r="Z1724" s="241"/>
      <c r="AA1724" s="241"/>
      <c r="AB1724" s="241"/>
      <c r="AC1724" s="241"/>
      <c r="AD1724" s="241"/>
      <c r="AE1724" s="241"/>
      <c r="AF1724" s="241"/>
      <c r="AG1724" s="241"/>
      <c r="AH1724" s="241"/>
      <c r="AI1724" s="241"/>
      <c r="AJ1724" s="241"/>
      <c r="AK1724" s="241"/>
      <c r="AL1724" s="241"/>
      <c r="AM1724" s="241"/>
      <c r="AN1724" s="241"/>
      <c r="AO1724" s="241"/>
      <c r="AP1724" s="241"/>
      <c r="AQ1724" s="241"/>
      <c r="AR1724" s="241"/>
      <c r="AS1724" s="241"/>
      <c r="AT1724" s="241"/>
      <c r="AU1724" s="241"/>
      <c r="AV1724" s="241"/>
      <c r="AW1724" s="241"/>
      <c r="AX1724" s="241"/>
      <c r="AY1724" s="241"/>
      <c r="AZ1724" s="241"/>
      <c r="BA1724" s="241"/>
      <c r="BB1724" s="241"/>
      <c r="BC1724" s="241"/>
      <c r="BD1724" s="241"/>
      <c r="BE1724" s="241"/>
      <c r="BF1724" s="241"/>
      <c r="BG1724" s="241"/>
      <c r="BH1724" s="241"/>
      <c r="BI1724" s="241"/>
      <c r="BJ1724" s="241"/>
      <c r="BK1724" s="241"/>
      <c r="BL1724" s="241"/>
      <c r="BM1724" s="241"/>
      <c r="BN1724" s="241"/>
      <c r="BO1724" s="241"/>
      <c r="BP1724" s="241"/>
      <c r="BQ1724" s="241"/>
      <c r="BR1724" s="241"/>
    </row>
    <row r="1725" spans="2:70" ht="11.25" customHeight="1">
      <c r="B1725" s="254"/>
      <c r="C1725" s="294"/>
      <c r="D1725" s="294"/>
      <c r="E1725" s="294"/>
      <c r="F1725" s="294"/>
      <c r="G1725" s="294"/>
      <c r="H1725" s="294"/>
      <c r="I1725" s="295"/>
      <c r="J1725" s="295"/>
      <c r="K1725" s="295"/>
      <c r="L1725" s="295"/>
      <c r="M1725" s="295"/>
      <c r="N1725" s="241"/>
      <c r="O1725" s="241"/>
      <c r="P1725" s="295"/>
      <c r="Q1725" s="295"/>
      <c r="R1725" s="295"/>
      <c r="S1725" s="295"/>
      <c r="T1725" s="241"/>
      <c r="U1725" s="295"/>
      <c r="V1725" s="295"/>
      <c r="W1725" s="295"/>
      <c r="X1725" s="241"/>
      <c r="Y1725" s="241"/>
      <c r="Z1725" s="295"/>
      <c r="AA1725" s="295"/>
      <c r="AB1725" s="295"/>
      <c r="AC1725" s="295"/>
      <c r="AD1725" s="295"/>
      <c r="AE1725" s="295"/>
      <c r="AF1725" s="241"/>
      <c r="AG1725" s="241"/>
      <c r="AH1725" s="294"/>
      <c r="AI1725" s="294"/>
      <c r="AJ1725" s="294"/>
      <c r="AK1725" s="294"/>
      <c r="AL1725" s="294"/>
      <c r="AM1725" s="294"/>
      <c r="AN1725" s="294"/>
      <c r="AO1725" s="295"/>
      <c r="AP1725" s="295"/>
      <c r="AQ1725" s="295"/>
      <c r="AR1725" s="295"/>
      <c r="AS1725" s="295"/>
      <c r="AT1725" s="295"/>
      <c r="AU1725" s="241"/>
      <c r="AV1725" s="295"/>
      <c r="AW1725" s="295"/>
      <c r="AX1725" s="295"/>
      <c r="AY1725" s="295"/>
      <c r="AZ1725" s="295"/>
      <c r="BA1725" s="241"/>
      <c r="BB1725" s="256"/>
      <c r="BC1725" s="241"/>
      <c r="BD1725" s="241"/>
      <c r="BE1725" s="241"/>
      <c r="BF1725" s="241"/>
      <c r="BG1725" s="241"/>
      <c r="BH1725" s="241"/>
      <c r="BI1725" s="241"/>
      <c r="BJ1725" s="241"/>
      <c r="BK1725" s="241"/>
      <c r="BL1725" s="241"/>
      <c r="BM1725" s="241"/>
      <c r="BN1725" s="241"/>
      <c r="BO1725" s="241"/>
      <c r="BP1725" s="241"/>
      <c r="BQ1725" s="241"/>
      <c r="BR1725" s="241"/>
    </row>
    <row r="1726" spans="2:70" ht="9.75" customHeight="1">
      <c r="B1726" s="254"/>
      <c r="C1726" s="294"/>
      <c r="D1726" s="294"/>
      <c r="E1726" s="294"/>
      <c r="F1726" s="294"/>
      <c r="G1726" s="294"/>
      <c r="H1726" s="294"/>
      <c r="I1726" s="294"/>
      <c r="J1726" s="294"/>
      <c r="K1726" s="294"/>
      <c r="L1726" s="241"/>
      <c r="M1726" s="241"/>
      <c r="N1726" s="241"/>
      <c r="O1726" s="241"/>
      <c r="P1726" s="295"/>
      <c r="Q1726" s="295"/>
      <c r="R1726" s="295"/>
      <c r="S1726" s="295"/>
      <c r="T1726" s="241"/>
      <c r="U1726" s="295"/>
      <c r="V1726" s="295"/>
      <c r="W1726" s="295"/>
      <c r="X1726" s="241"/>
      <c r="Y1726" s="241"/>
      <c r="Z1726" s="241"/>
      <c r="AA1726" s="241"/>
      <c r="AB1726" s="241"/>
      <c r="AC1726" s="241"/>
      <c r="AD1726" s="241"/>
      <c r="AE1726" s="241"/>
      <c r="AF1726" s="241"/>
      <c r="AG1726" s="241"/>
      <c r="AH1726" s="294"/>
      <c r="AI1726" s="294"/>
      <c r="AJ1726" s="294"/>
      <c r="AK1726" s="294"/>
      <c r="AL1726" s="294"/>
      <c r="AM1726" s="294"/>
      <c r="AN1726" s="241"/>
      <c r="AO1726" s="295"/>
      <c r="AP1726" s="295"/>
      <c r="AQ1726" s="295"/>
      <c r="AR1726" s="295"/>
      <c r="AS1726" s="295"/>
      <c r="AT1726" s="295"/>
      <c r="AU1726" s="241"/>
      <c r="AV1726" s="295"/>
      <c r="AW1726" s="295"/>
      <c r="AX1726" s="295"/>
      <c r="AY1726" s="295"/>
      <c r="AZ1726" s="295"/>
      <c r="BA1726" s="241"/>
      <c r="BB1726" s="300"/>
      <c r="BC1726" s="241"/>
      <c r="BD1726" s="241"/>
      <c r="BE1726" s="241"/>
      <c r="BF1726" s="241"/>
      <c r="BG1726" s="241"/>
      <c r="BH1726" s="241"/>
      <c r="BI1726" s="241"/>
      <c r="BJ1726" s="241"/>
      <c r="BK1726" s="241"/>
      <c r="BL1726" s="241"/>
      <c r="BM1726" s="241"/>
      <c r="BN1726" s="241"/>
      <c r="BO1726" s="241"/>
      <c r="BP1726" s="241"/>
      <c r="BQ1726" s="241"/>
      <c r="BR1726" s="241"/>
    </row>
    <row r="1727" spans="2:70" ht="0.75" customHeight="1">
      <c r="B1727" s="254"/>
      <c r="C1727" s="294"/>
      <c r="D1727" s="294"/>
      <c r="E1727" s="294"/>
      <c r="F1727" s="294"/>
      <c r="G1727" s="294"/>
      <c r="H1727" s="294"/>
      <c r="I1727" s="294"/>
      <c r="J1727" s="294"/>
      <c r="K1727" s="294"/>
      <c r="L1727" s="241"/>
      <c r="M1727" s="241"/>
      <c r="N1727" s="241"/>
      <c r="O1727" s="241"/>
      <c r="P1727" s="295"/>
      <c r="Q1727" s="295"/>
      <c r="R1727" s="295"/>
      <c r="S1727" s="295"/>
      <c r="T1727" s="241"/>
      <c r="U1727" s="295"/>
      <c r="V1727" s="295"/>
      <c r="W1727" s="295"/>
      <c r="X1727" s="241"/>
      <c r="Y1727" s="241"/>
      <c r="Z1727" s="241"/>
      <c r="AA1727" s="241"/>
      <c r="AB1727" s="241"/>
      <c r="AC1727" s="241"/>
      <c r="AD1727" s="241"/>
      <c r="AE1727" s="241"/>
      <c r="AF1727" s="241"/>
      <c r="AG1727" s="241"/>
      <c r="AH1727" s="294"/>
      <c r="AI1727" s="294"/>
      <c r="AJ1727" s="294"/>
      <c r="AK1727" s="294"/>
      <c r="AL1727" s="294"/>
      <c r="AM1727" s="294"/>
      <c r="AN1727" s="241"/>
      <c r="AO1727" s="295"/>
      <c r="AP1727" s="295"/>
      <c r="AQ1727" s="295"/>
      <c r="AR1727" s="295"/>
      <c r="AS1727" s="295"/>
      <c r="AT1727" s="295"/>
      <c r="AU1727" s="241"/>
      <c r="AV1727" s="295"/>
      <c r="AW1727" s="295"/>
      <c r="AX1727" s="295"/>
      <c r="AY1727" s="295"/>
      <c r="AZ1727" s="295"/>
      <c r="BA1727" s="241"/>
      <c r="BB1727" s="300"/>
      <c r="BC1727" s="241"/>
      <c r="BD1727" s="241"/>
      <c r="BE1727" s="241"/>
      <c r="BF1727" s="241"/>
      <c r="BG1727" s="241"/>
      <c r="BH1727" s="241"/>
      <c r="BI1727" s="241"/>
      <c r="BJ1727" s="241"/>
      <c r="BK1727" s="241"/>
      <c r="BL1727" s="241"/>
      <c r="BM1727" s="241"/>
      <c r="BN1727" s="241"/>
      <c r="BO1727" s="241"/>
      <c r="BP1727" s="241"/>
      <c r="BQ1727" s="241"/>
      <c r="BR1727" s="241"/>
    </row>
    <row r="1728" spans="2:70">
      <c r="B1728" s="254"/>
      <c r="C1728" s="294"/>
      <c r="D1728" s="294"/>
      <c r="E1728" s="294"/>
      <c r="F1728" s="294"/>
      <c r="G1728" s="294"/>
      <c r="H1728" s="295"/>
      <c r="I1728" s="295"/>
      <c r="J1728" s="295"/>
      <c r="K1728" s="295"/>
      <c r="L1728" s="295"/>
      <c r="M1728" s="241"/>
      <c r="N1728" s="241"/>
      <c r="O1728" s="241"/>
      <c r="P1728" s="295"/>
      <c r="Q1728" s="295"/>
      <c r="R1728" s="295"/>
      <c r="S1728" s="295"/>
      <c r="T1728" s="241"/>
      <c r="U1728" s="295"/>
      <c r="V1728" s="295"/>
      <c r="W1728" s="295"/>
      <c r="X1728" s="241"/>
      <c r="Y1728" s="241"/>
      <c r="Z1728" s="295"/>
      <c r="AA1728" s="295"/>
      <c r="AB1728" s="295"/>
      <c r="AC1728" s="295"/>
      <c r="AD1728" s="295"/>
      <c r="AE1728" s="295"/>
      <c r="AF1728" s="241"/>
      <c r="AG1728" s="241"/>
      <c r="AH1728" s="294"/>
      <c r="AI1728" s="294"/>
      <c r="AJ1728" s="294"/>
      <c r="AK1728" s="294"/>
      <c r="AL1728" s="294"/>
      <c r="AM1728" s="294"/>
      <c r="AN1728" s="241"/>
      <c r="AO1728" s="241"/>
      <c r="AP1728" s="241"/>
      <c r="AQ1728" s="241"/>
      <c r="AR1728" s="241"/>
      <c r="AS1728" s="241"/>
      <c r="AT1728" s="241"/>
      <c r="AU1728" s="241"/>
      <c r="AV1728" s="295"/>
      <c r="AW1728" s="295"/>
      <c r="AX1728" s="295"/>
      <c r="AY1728" s="295"/>
      <c r="AZ1728" s="295"/>
      <c r="BA1728" s="241"/>
      <c r="BB1728" s="257"/>
      <c r="BC1728" s="241"/>
      <c r="BD1728" s="241"/>
      <c r="BE1728" s="296"/>
      <c r="BF1728" s="296"/>
      <c r="BG1728" s="296"/>
      <c r="BH1728" s="296"/>
      <c r="BI1728" s="296"/>
      <c r="BJ1728" s="296"/>
      <c r="BK1728" s="296"/>
      <c r="BL1728" s="296"/>
      <c r="BM1728" s="296"/>
      <c r="BN1728" s="296"/>
      <c r="BO1728" s="296"/>
      <c r="BP1728" s="296"/>
      <c r="BQ1728" s="241"/>
      <c r="BR1728" s="241"/>
    </row>
    <row r="1729" spans="2:70" ht="6.75" customHeight="1">
      <c r="B1729" s="254"/>
      <c r="C1729" s="241"/>
      <c r="D1729" s="241"/>
      <c r="E1729" s="241"/>
      <c r="F1729" s="241"/>
      <c r="G1729" s="241"/>
      <c r="H1729" s="241"/>
      <c r="I1729" s="241"/>
      <c r="J1729" s="241"/>
      <c r="K1729" s="241"/>
      <c r="L1729" s="241"/>
      <c r="M1729" s="241"/>
      <c r="N1729" s="241"/>
      <c r="O1729" s="241"/>
      <c r="P1729" s="241"/>
      <c r="Q1729" s="241"/>
      <c r="R1729" s="241"/>
      <c r="S1729" s="241"/>
      <c r="T1729" s="241"/>
      <c r="U1729" s="241"/>
      <c r="V1729" s="241"/>
      <c r="W1729" s="241"/>
      <c r="X1729" s="241"/>
      <c r="Y1729" s="241"/>
      <c r="Z1729" s="241"/>
      <c r="AA1729" s="241"/>
      <c r="AB1729" s="241"/>
      <c r="AC1729" s="241"/>
      <c r="AD1729" s="241"/>
      <c r="AE1729" s="241"/>
      <c r="AF1729" s="241"/>
      <c r="AG1729" s="241"/>
      <c r="AH1729" s="241"/>
      <c r="AI1729" s="241"/>
      <c r="AJ1729" s="241"/>
      <c r="AK1729" s="241"/>
      <c r="AL1729" s="241"/>
      <c r="AM1729" s="241"/>
      <c r="AN1729" s="241"/>
      <c r="AO1729" s="241"/>
      <c r="AP1729" s="241"/>
      <c r="AQ1729" s="241"/>
      <c r="AR1729" s="241"/>
      <c r="AS1729" s="241"/>
      <c r="AT1729" s="241"/>
      <c r="AU1729" s="241"/>
      <c r="AV1729" s="241"/>
      <c r="AW1729" s="241"/>
      <c r="AX1729" s="241"/>
      <c r="AY1729" s="241"/>
      <c r="AZ1729" s="241"/>
      <c r="BA1729" s="241"/>
      <c r="BB1729" s="241"/>
      <c r="BC1729" s="241"/>
      <c r="BD1729" s="241"/>
      <c r="BE1729" s="241"/>
      <c r="BF1729" s="241"/>
      <c r="BG1729" s="241"/>
      <c r="BH1729" s="241"/>
      <c r="BI1729" s="241"/>
      <c r="BJ1729" s="241"/>
      <c r="BK1729" s="241"/>
      <c r="BL1729" s="241"/>
      <c r="BM1729" s="241"/>
      <c r="BN1729" s="241"/>
      <c r="BO1729" s="241"/>
      <c r="BP1729" s="241"/>
      <c r="BQ1729" s="241"/>
      <c r="BR1729" s="241"/>
    </row>
    <row r="1730" spans="2:70" ht="2.25" customHeight="1">
      <c r="B1730" s="254"/>
      <c r="C1730" s="294"/>
      <c r="D1730" s="294"/>
      <c r="E1730" s="294"/>
      <c r="F1730" s="294"/>
      <c r="G1730" s="294"/>
      <c r="H1730" s="241"/>
      <c r="I1730" s="241"/>
      <c r="J1730" s="241"/>
      <c r="K1730" s="241"/>
      <c r="L1730" s="241"/>
      <c r="M1730" s="241"/>
      <c r="N1730" s="295"/>
      <c r="O1730" s="295"/>
      <c r="P1730" s="295"/>
      <c r="Q1730" s="295"/>
      <c r="R1730" s="295"/>
      <c r="S1730" s="295"/>
      <c r="T1730" s="295"/>
      <c r="U1730" s="295"/>
      <c r="V1730" s="295"/>
      <c r="W1730" s="295"/>
      <c r="X1730" s="241"/>
      <c r="Y1730" s="241"/>
      <c r="Z1730" s="241"/>
      <c r="AA1730" s="241"/>
      <c r="AB1730" s="241"/>
      <c r="AC1730" s="241"/>
      <c r="AD1730" s="241"/>
      <c r="AE1730" s="241"/>
      <c r="AF1730" s="241"/>
      <c r="AG1730" s="241"/>
      <c r="AH1730" s="294"/>
      <c r="AI1730" s="294"/>
      <c r="AJ1730" s="294"/>
      <c r="AK1730" s="294"/>
      <c r="AL1730" s="294"/>
      <c r="AM1730" s="294"/>
      <c r="AN1730" s="294"/>
      <c r="AO1730" s="294"/>
      <c r="AP1730" s="294"/>
      <c r="AQ1730" s="294"/>
      <c r="AR1730" s="294"/>
      <c r="AS1730" s="241"/>
      <c r="AT1730" s="241"/>
      <c r="AU1730" s="241"/>
      <c r="AV1730" s="295"/>
      <c r="AW1730" s="295"/>
      <c r="AX1730" s="295"/>
      <c r="AY1730" s="295"/>
      <c r="AZ1730" s="295"/>
      <c r="BA1730" s="241"/>
      <c r="BB1730" s="300"/>
      <c r="BC1730" s="241"/>
      <c r="BD1730" s="241"/>
      <c r="BE1730" s="241"/>
      <c r="BF1730" s="241"/>
      <c r="BG1730" s="241"/>
      <c r="BH1730" s="241"/>
      <c r="BI1730" s="241"/>
      <c r="BJ1730" s="241"/>
      <c r="BK1730" s="241"/>
      <c r="BL1730" s="241"/>
      <c r="BM1730" s="241"/>
      <c r="BN1730" s="241"/>
      <c r="BO1730" s="241"/>
      <c r="BP1730" s="241"/>
      <c r="BQ1730" s="241"/>
      <c r="BR1730" s="241"/>
    </row>
    <row r="1731" spans="2:70" ht="7.5" customHeight="1">
      <c r="B1731" s="254"/>
      <c r="C1731" s="294"/>
      <c r="D1731" s="294"/>
      <c r="E1731" s="294"/>
      <c r="F1731" s="294"/>
      <c r="G1731" s="294"/>
      <c r="H1731" s="241"/>
      <c r="I1731" s="241"/>
      <c r="J1731" s="241"/>
      <c r="K1731" s="241"/>
      <c r="L1731" s="241"/>
      <c r="M1731" s="241"/>
      <c r="N1731" s="295"/>
      <c r="O1731" s="295"/>
      <c r="P1731" s="295"/>
      <c r="Q1731" s="295"/>
      <c r="R1731" s="295"/>
      <c r="S1731" s="295"/>
      <c r="T1731" s="295"/>
      <c r="U1731" s="295"/>
      <c r="V1731" s="295"/>
      <c r="W1731" s="295"/>
      <c r="X1731" s="241"/>
      <c r="Y1731" s="241"/>
      <c r="Z1731" s="241"/>
      <c r="AA1731" s="241"/>
      <c r="AB1731" s="241"/>
      <c r="AC1731" s="241"/>
      <c r="AD1731" s="241"/>
      <c r="AE1731" s="241"/>
      <c r="AF1731" s="241"/>
      <c r="AG1731" s="241"/>
      <c r="AH1731" s="294"/>
      <c r="AI1731" s="294"/>
      <c r="AJ1731" s="294"/>
      <c r="AK1731" s="294"/>
      <c r="AL1731" s="294"/>
      <c r="AM1731" s="294"/>
      <c r="AN1731" s="294"/>
      <c r="AO1731" s="294"/>
      <c r="AP1731" s="294"/>
      <c r="AQ1731" s="294"/>
      <c r="AR1731" s="294"/>
      <c r="AS1731" s="241"/>
      <c r="AT1731" s="241"/>
      <c r="AU1731" s="241"/>
      <c r="AV1731" s="295"/>
      <c r="AW1731" s="295"/>
      <c r="AX1731" s="295"/>
      <c r="AY1731" s="295"/>
      <c r="AZ1731" s="295"/>
      <c r="BA1731" s="241"/>
      <c r="BB1731" s="300"/>
      <c r="BC1731" s="241"/>
      <c r="BD1731" s="241"/>
      <c r="BE1731" s="241"/>
      <c r="BF1731" s="241"/>
      <c r="BG1731" s="241"/>
      <c r="BH1731" s="241"/>
      <c r="BI1731" s="241"/>
      <c r="BJ1731" s="241"/>
      <c r="BK1731" s="241"/>
      <c r="BL1731" s="241"/>
      <c r="BM1731" s="241"/>
      <c r="BN1731" s="241"/>
      <c r="BO1731" s="241"/>
      <c r="BP1731" s="241"/>
      <c r="BQ1731" s="241"/>
      <c r="BR1731" s="241"/>
    </row>
    <row r="1732" spans="2:70" ht="0.75" customHeight="1">
      <c r="B1732" s="254"/>
      <c r="C1732" s="294"/>
      <c r="D1732" s="294"/>
      <c r="E1732" s="294"/>
      <c r="F1732" s="294"/>
      <c r="G1732" s="294"/>
      <c r="H1732" s="241"/>
      <c r="I1732" s="241"/>
      <c r="J1732" s="241"/>
      <c r="K1732" s="241"/>
      <c r="L1732" s="241"/>
      <c r="M1732" s="241"/>
      <c r="N1732" s="295"/>
      <c r="O1732" s="295"/>
      <c r="P1732" s="295"/>
      <c r="Q1732" s="295"/>
      <c r="R1732" s="295"/>
      <c r="S1732" s="295"/>
      <c r="T1732" s="295"/>
      <c r="U1732" s="295"/>
      <c r="V1732" s="295"/>
      <c r="W1732" s="295"/>
      <c r="X1732" s="241"/>
      <c r="Y1732" s="241"/>
      <c r="Z1732" s="241"/>
      <c r="AA1732" s="241"/>
      <c r="AB1732" s="241"/>
      <c r="AC1732" s="241"/>
      <c r="AD1732" s="241"/>
      <c r="AE1732" s="241"/>
      <c r="AF1732" s="241"/>
      <c r="AG1732" s="241"/>
      <c r="AH1732" s="294"/>
      <c r="AI1732" s="294"/>
      <c r="AJ1732" s="294"/>
      <c r="AK1732" s="294"/>
      <c r="AL1732" s="294"/>
      <c r="AM1732" s="294"/>
      <c r="AN1732" s="294"/>
      <c r="AO1732" s="294"/>
      <c r="AP1732" s="294"/>
      <c r="AQ1732" s="294"/>
      <c r="AR1732" s="294"/>
      <c r="AS1732" s="241"/>
      <c r="AT1732" s="241"/>
      <c r="AU1732" s="241"/>
      <c r="AV1732" s="295"/>
      <c r="AW1732" s="295"/>
      <c r="AX1732" s="295"/>
      <c r="AY1732" s="295"/>
      <c r="AZ1732" s="295"/>
      <c r="BA1732" s="241"/>
      <c r="BB1732" s="300"/>
      <c r="BC1732" s="241"/>
      <c r="BD1732" s="241"/>
      <c r="BE1732" s="241"/>
      <c r="BF1732" s="241"/>
      <c r="BG1732" s="241"/>
      <c r="BH1732" s="241"/>
      <c r="BI1732" s="241"/>
      <c r="BJ1732" s="241"/>
      <c r="BK1732" s="241"/>
      <c r="BL1732" s="241"/>
      <c r="BM1732" s="241"/>
      <c r="BN1732" s="241"/>
      <c r="BO1732" s="241"/>
      <c r="BP1732" s="241"/>
      <c r="BQ1732" s="241"/>
      <c r="BR1732" s="241"/>
    </row>
    <row r="1733" spans="2:70" ht="10.5" customHeight="1">
      <c r="B1733" s="254"/>
      <c r="C1733" s="294"/>
      <c r="D1733" s="294"/>
      <c r="E1733" s="294"/>
      <c r="F1733" s="294"/>
      <c r="G1733" s="294"/>
      <c r="H1733" s="241"/>
      <c r="I1733" s="241"/>
      <c r="J1733" s="241"/>
      <c r="K1733" s="241"/>
      <c r="L1733" s="241"/>
      <c r="M1733" s="241"/>
      <c r="N1733" s="241"/>
      <c r="O1733" s="241"/>
      <c r="P1733" s="295"/>
      <c r="Q1733" s="295"/>
      <c r="R1733" s="295"/>
      <c r="S1733" s="295"/>
      <c r="T1733" s="241"/>
      <c r="U1733" s="295"/>
      <c r="V1733" s="295"/>
      <c r="W1733" s="295"/>
      <c r="X1733" s="241"/>
      <c r="Y1733" s="241"/>
      <c r="Z1733" s="241"/>
      <c r="AA1733" s="241"/>
      <c r="AB1733" s="241"/>
      <c r="AC1733" s="241"/>
      <c r="AD1733" s="241"/>
      <c r="AE1733" s="241"/>
      <c r="AF1733" s="241"/>
      <c r="AG1733" s="241"/>
      <c r="AH1733" s="294"/>
      <c r="AI1733" s="294"/>
      <c r="AJ1733" s="294"/>
      <c r="AK1733" s="294"/>
      <c r="AL1733" s="294"/>
      <c r="AM1733" s="294"/>
      <c r="AN1733" s="294"/>
      <c r="AO1733" s="294"/>
      <c r="AP1733" s="294"/>
      <c r="AQ1733" s="294"/>
      <c r="AR1733" s="294"/>
      <c r="AS1733" s="241"/>
      <c r="AT1733" s="241"/>
      <c r="AU1733" s="241"/>
      <c r="AV1733" s="295"/>
      <c r="AW1733" s="295"/>
      <c r="AX1733" s="295"/>
      <c r="AY1733" s="295"/>
      <c r="AZ1733" s="295"/>
      <c r="BA1733" s="241"/>
      <c r="BB1733" s="257"/>
      <c r="BC1733" s="241"/>
      <c r="BD1733" s="241"/>
      <c r="BE1733" s="241"/>
      <c r="BF1733" s="241"/>
      <c r="BG1733" s="297"/>
      <c r="BH1733" s="297"/>
      <c r="BI1733" s="297"/>
      <c r="BJ1733" s="297"/>
      <c r="BK1733" s="241"/>
      <c r="BL1733" s="241"/>
      <c r="BM1733" s="241"/>
      <c r="BN1733" s="297"/>
      <c r="BO1733" s="297"/>
      <c r="BP1733" s="297"/>
      <c r="BQ1733" s="241"/>
      <c r="BR1733" s="241"/>
    </row>
    <row r="1734" spans="2:70" ht="7.5" customHeight="1">
      <c r="B1734" s="254"/>
      <c r="C1734" s="241"/>
      <c r="D1734" s="241"/>
      <c r="E1734" s="241"/>
      <c r="F1734" s="241"/>
      <c r="G1734" s="241"/>
      <c r="H1734" s="241"/>
      <c r="I1734" s="241"/>
      <c r="J1734" s="241"/>
      <c r="K1734" s="241"/>
      <c r="L1734" s="241"/>
      <c r="M1734" s="241"/>
      <c r="N1734" s="241"/>
      <c r="O1734" s="241"/>
      <c r="P1734" s="241"/>
      <c r="Q1734" s="241"/>
      <c r="R1734" s="241"/>
      <c r="S1734" s="241"/>
      <c r="T1734" s="241"/>
      <c r="U1734" s="241"/>
      <c r="V1734" s="241"/>
      <c r="W1734" s="241"/>
      <c r="X1734" s="241"/>
      <c r="Y1734" s="241"/>
      <c r="Z1734" s="241"/>
      <c r="AA1734" s="241"/>
      <c r="AB1734" s="241"/>
      <c r="AC1734" s="241"/>
      <c r="AD1734" s="241"/>
      <c r="AE1734" s="241"/>
      <c r="AF1734" s="241"/>
      <c r="AG1734" s="241"/>
      <c r="AH1734" s="241"/>
      <c r="AI1734" s="241"/>
      <c r="AJ1734" s="241"/>
      <c r="AK1734" s="241"/>
      <c r="AL1734" s="241"/>
      <c r="AM1734" s="241"/>
      <c r="AN1734" s="241"/>
      <c r="AO1734" s="241"/>
      <c r="AP1734" s="241"/>
      <c r="AQ1734" s="241"/>
      <c r="AR1734" s="241"/>
      <c r="AS1734" s="241"/>
      <c r="AT1734" s="241"/>
      <c r="AU1734" s="241"/>
      <c r="AV1734" s="241"/>
      <c r="AW1734" s="241"/>
      <c r="AX1734" s="241"/>
      <c r="AY1734" s="241"/>
      <c r="AZ1734" s="241"/>
      <c r="BA1734" s="241"/>
      <c r="BB1734" s="241"/>
      <c r="BC1734" s="241"/>
      <c r="BD1734" s="241"/>
      <c r="BE1734" s="241"/>
      <c r="BF1734" s="241"/>
      <c r="BG1734" s="241"/>
      <c r="BH1734" s="241"/>
      <c r="BI1734" s="241"/>
      <c r="BJ1734" s="241"/>
      <c r="BK1734" s="241"/>
      <c r="BL1734" s="241"/>
      <c r="BM1734" s="241"/>
      <c r="BN1734" s="241"/>
      <c r="BO1734" s="241"/>
      <c r="BP1734" s="241"/>
      <c r="BQ1734" s="241"/>
      <c r="BR1734" s="241"/>
    </row>
    <row r="1735" spans="2:70" ht="0.75" customHeight="1">
      <c r="B1735" s="254"/>
      <c r="C1735" s="294"/>
      <c r="D1735" s="294"/>
      <c r="E1735" s="294"/>
      <c r="F1735" s="294"/>
      <c r="G1735" s="294"/>
      <c r="H1735" s="241"/>
      <c r="I1735" s="241"/>
      <c r="J1735" s="241"/>
      <c r="K1735" s="241"/>
      <c r="L1735" s="241"/>
      <c r="M1735" s="241"/>
      <c r="N1735" s="295"/>
      <c r="O1735" s="295"/>
      <c r="P1735" s="295"/>
      <c r="Q1735" s="295"/>
      <c r="R1735" s="295"/>
      <c r="S1735" s="295"/>
      <c r="T1735" s="295"/>
      <c r="U1735" s="295"/>
      <c r="V1735" s="295"/>
      <c r="W1735" s="295"/>
      <c r="X1735" s="241"/>
      <c r="Y1735" s="241"/>
      <c r="Z1735" s="241"/>
      <c r="AA1735" s="241"/>
      <c r="AB1735" s="241"/>
      <c r="AC1735" s="241"/>
      <c r="AD1735" s="241"/>
      <c r="AE1735" s="241"/>
      <c r="AF1735" s="241"/>
      <c r="AG1735" s="241"/>
      <c r="AH1735" s="294"/>
      <c r="AI1735" s="294"/>
      <c r="AJ1735" s="294"/>
      <c r="AK1735" s="294"/>
      <c r="AL1735" s="294"/>
      <c r="AM1735" s="294"/>
      <c r="AN1735" s="294"/>
      <c r="AO1735" s="294"/>
      <c r="AP1735" s="294"/>
      <c r="AQ1735" s="294"/>
      <c r="AR1735" s="294"/>
      <c r="AS1735" s="241"/>
      <c r="AT1735" s="241"/>
      <c r="AU1735" s="241"/>
      <c r="AV1735" s="295"/>
      <c r="AW1735" s="295"/>
      <c r="AX1735" s="295"/>
      <c r="AY1735" s="295"/>
      <c r="AZ1735" s="295"/>
      <c r="BA1735" s="241"/>
      <c r="BB1735" s="300"/>
      <c r="BC1735" s="241"/>
      <c r="BD1735" s="241"/>
      <c r="BE1735" s="294"/>
      <c r="BF1735" s="294"/>
      <c r="BG1735" s="294"/>
      <c r="BH1735" s="293"/>
      <c r="BI1735" s="293"/>
      <c r="BJ1735" s="293"/>
      <c r="BK1735" s="293"/>
      <c r="BL1735" s="241"/>
      <c r="BM1735" s="241"/>
      <c r="BN1735" s="293"/>
      <c r="BO1735" s="293"/>
      <c r="BP1735" s="293"/>
      <c r="BQ1735" s="241"/>
      <c r="BR1735" s="241"/>
    </row>
    <row r="1736" spans="2:70" ht="8.25" customHeight="1">
      <c r="B1736" s="254"/>
      <c r="C1736" s="294"/>
      <c r="D1736" s="294"/>
      <c r="E1736" s="294"/>
      <c r="F1736" s="294"/>
      <c r="G1736" s="294"/>
      <c r="H1736" s="241"/>
      <c r="I1736" s="241"/>
      <c r="J1736" s="241"/>
      <c r="K1736" s="241"/>
      <c r="L1736" s="241"/>
      <c r="M1736" s="241"/>
      <c r="N1736" s="295"/>
      <c r="O1736" s="295"/>
      <c r="P1736" s="295"/>
      <c r="Q1736" s="295"/>
      <c r="R1736" s="295"/>
      <c r="S1736" s="295"/>
      <c r="T1736" s="295"/>
      <c r="U1736" s="295"/>
      <c r="V1736" s="295"/>
      <c r="W1736" s="295"/>
      <c r="X1736" s="241"/>
      <c r="Y1736" s="241"/>
      <c r="Z1736" s="241"/>
      <c r="AA1736" s="241"/>
      <c r="AB1736" s="241"/>
      <c r="AC1736" s="241"/>
      <c r="AD1736" s="241"/>
      <c r="AE1736" s="241"/>
      <c r="AF1736" s="241"/>
      <c r="AG1736" s="241"/>
      <c r="AH1736" s="294"/>
      <c r="AI1736" s="294"/>
      <c r="AJ1736" s="294"/>
      <c r="AK1736" s="294"/>
      <c r="AL1736" s="294"/>
      <c r="AM1736" s="294"/>
      <c r="AN1736" s="294"/>
      <c r="AO1736" s="294"/>
      <c r="AP1736" s="294"/>
      <c r="AQ1736" s="294"/>
      <c r="AR1736" s="294"/>
      <c r="AS1736" s="241"/>
      <c r="AT1736" s="241"/>
      <c r="AU1736" s="241"/>
      <c r="AV1736" s="295"/>
      <c r="AW1736" s="295"/>
      <c r="AX1736" s="295"/>
      <c r="AY1736" s="295"/>
      <c r="AZ1736" s="295"/>
      <c r="BA1736" s="241"/>
      <c r="BB1736" s="300"/>
      <c r="BC1736" s="241"/>
      <c r="BD1736" s="241"/>
      <c r="BE1736" s="294"/>
      <c r="BF1736" s="294"/>
      <c r="BG1736" s="294"/>
      <c r="BH1736" s="293"/>
      <c r="BI1736" s="293"/>
      <c r="BJ1736" s="293"/>
      <c r="BK1736" s="293"/>
      <c r="BL1736" s="241"/>
      <c r="BM1736" s="241"/>
      <c r="BN1736" s="293"/>
      <c r="BO1736" s="293"/>
      <c r="BP1736" s="293"/>
      <c r="BQ1736" s="241"/>
      <c r="BR1736" s="241"/>
    </row>
    <row r="1737" spans="2:70" ht="0.75" customHeight="1">
      <c r="B1737" s="254"/>
      <c r="C1737" s="294"/>
      <c r="D1737" s="294"/>
      <c r="E1737" s="294"/>
      <c r="F1737" s="294"/>
      <c r="G1737" s="294"/>
      <c r="H1737" s="241"/>
      <c r="I1737" s="241"/>
      <c r="J1737" s="241"/>
      <c r="K1737" s="241"/>
      <c r="L1737" s="241"/>
      <c r="M1737" s="241"/>
      <c r="N1737" s="295"/>
      <c r="O1737" s="295"/>
      <c r="P1737" s="295"/>
      <c r="Q1737" s="295"/>
      <c r="R1737" s="295"/>
      <c r="S1737" s="295"/>
      <c r="T1737" s="295"/>
      <c r="U1737" s="295"/>
      <c r="V1737" s="295"/>
      <c r="W1737" s="295"/>
      <c r="X1737" s="241"/>
      <c r="Y1737" s="241"/>
      <c r="Z1737" s="241"/>
      <c r="AA1737" s="241"/>
      <c r="AB1737" s="241"/>
      <c r="AC1737" s="241"/>
      <c r="AD1737" s="241"/>
      <c r="AE1737" s="241"/>
      <c r="AF1737" s="241"/>
      <c r="AG1737" s="241"/>
      <c r="AH1737" s="294"/>
      <c r="AI1737" s="294"/>
      <c r="AJ1737" s="294"/>
      <c r="AK1737" s="294"/>
      <c r="AL1737" s="294"/>
      <c r="AM1737" s="294"/>
      <c r="AN1737" s="294"/>
      <c r="AO1737" s="294"/>
      <c r="AP1737" s="294"/>
      <c r="AQ1737" s="294"/>
      <c r="AR1737" s="294"/>
      <c r="AS1737" s="241"/>
      <c r="AT1737" s="241"/>
      <c r="AU1737" s="241"/>
      <c r="AV1737" s="295"/>
      <c r="AW1737" s="295"/>
      <c r="AX1737" s="295"/>
      <c r="AY1737" s="295"/>
      <c r="AZ1737" s="295"/>
      <c r="BA1737" s="241"/>
      <c r="BB1737" s="300"/>
      <c r="BC1737" s="241"/>
      <c r="BD1737" s="241"/>
      <c r="BE1737" s="294"/>
      <c r="BF1737" s="294"/>
      <c r="BG1737" s="294"/>
      <c r="BH1737" s="293"/>
      <c r="BI1737" s="293"/>
      <c r="BJ1737" s="293"/>
      <c r="BK1737" s="293"/>
      <c r="BL1737" s="241"/>
      <c r="BM1737" s="241"/>
      <c r="BN1737" s="293"/>
      <c r="BO1737" s="293"/>
      <c r="BP1737" s="293"/>
      <c r="BQ1737" s="241"/>
      <c r="BR1737" s="241"/>
    </row>
    <row r="1738" spans="2:70" ht="11.25" customHeight="1">
      <c r="B1738" s="254"/>
      <c r="C1738" s="294"/>
      <c r="D1738" s="294"/>
      <c r="E1738" s="294"/>
      <c r="F1738" s="294"/>
      <c r="G1738" s="294"/>
      <c r="H1738" s="241"/>
      <c r="I1738" s="241"/>
      <c r="J1738" s="241"/>
      <c r="K1738" s="241"/>
      <c r="L1738" s="241"/>
      <c r="M1738" s="241"/>
      <c r="N1738" s="295"/>
      <c r="O1738" s="295"/>
      <c r="P1738" s="295"/>
      <c r="Q1738" s="295"/>
      <c r="R1738" s="295"/>
      <c r="S1738" s="295"/>
      <c r="T1738" s="295"/>
      <c r="U1738" s="295"/>
      <c r="V1738" s="295"/>
      <c r="W1738" s="295"/>
      <c r="X1738" s="241"/>
      <c r="Y1738" s="241"/>
      <c r="Z1738" s="241"/>
      <c r="AA1738" s="241"/>
      <c r="AB1738" s="241"/>
      <c r="AC1738" s="241"/>
      <c r="AD1738" s="241"/>
      <c r="AE1738" s="241"/>
      <c r="AF1738" s="241"/>
      <c r="AG1738" s="241"/>
      <c r="AH1738" s="294"/>
      <c r="AI1738" s="294"/>
      <c r="AJ1738" s="294"/>
      <c r="AK1738" s="294"/>
      <c r="AL1738" s="294"/>
      <c r="AM1738" s="294"/>
      <c r="AN1738" s="294"/>
      <c r="AO1738" s="294"/>
      <c r="AP1738" s="294"/>
      <c r="AQ1738" s="294"/>
      <c r="AR1738" s="294"/>
      <c r="AS1738" s="241"/>
      <c r="AT1738" s="241"/>
      <c r="AU1738" s="241"/>
      <c r="AV1738" s="295"/>
      <c r="AW1738" s="295"/>
      <c r="AX1738" s="295"/>
      <c r="AY1738" s="295"/>
      <c r="AZ1738" s="295"/>
      <c r="BA1738" s="241"/>
      <c r="BB1738" s="257"/>
      <c r="BC1738" s="241"/>
      <c r="BD1738" s="241"/>
      <c r="BE1738" s="299"/>
      <c r="BF1738" s="299"/>
      <c r="BG1738" s="299"/>
      <c r="BH1738" s="300"/>
      <c r="BI1738" s="300"/>
      <c r="BJ1738" s="300"/>
      <c r="BK1738" s="300"/>
      <c r="BL1738" s="241"/>
      <c r="BM1738" s="241"/>
      <c r="BN1738" s="300"/>
      <c r="BO1738" s="300"/>
      <c r="BP1738" s="300"/>
      <c r="BQ1738" s="241"/>
      <c r="BR1738" s="241"/>
    </row>
    <row r="1739" spans="2:70" ht="7.5" customHeight="1">
      <c r="B1739" s="254"/>
      <c r="C1739" s="241"/>
      <c r="D1739" s="241"/>
      <c r="E1739" s="241"/>
      <c r="F1739" s="241"/>
      <c r="G1739" s="241"/>
      <c r="H1739" s="241"/>
      <c r="I1739" s="241"/>
      <c r="J1739" s="241"/>
      <c r="K1739" s="241"/>
      <c r="L1739" s="241"/>
      <c r="M1739" s="241"/>
      <c r="N1739" s="241"/>
      <c r="O1739" s="241"/>
      <c r="P1739" s="241"/>
      <c r="Q1739" s="241"/>
      <c r="R1739" s="241"/>
      <c r="S1739" s="241"/>
      <c r="T1739" s="241"/>
      <c r="U1739" s="241"/>
      <c r="V1739" s="241"/>
      <c r="W1739" s="241"/>
      <c r="X1739" s="241"/>
      <c r="Y1739" s="241"/>
      <c r="Z1739" s="241"/>
      <c r="AA1739" s="241"/>
      <c r="AB1739" s="241"/>
      <c r="AC1739" s="241"/>
      <c r="AD1739" s="241"/>
      <c r="AE1739" s="241"/>
      <c r="AF1739" s="241"/>
      <c r="AG1739" s="241"/>
      <c r="AH1739" s="241"/>
      <c r="AI1739" s="241"/>
      <c r="AJ1739" s="241"/>
      <c r="AK1739" s="241"/>
      <c r="AL1739" s="241"/>
      <c r="AM1739" s="241"/>
      <c r="AN1739" s="241"/>
      <c r="AO1739" s="241"/>
      <c r="AP1739" s="241"/>
      <c r="AQ1739" s="241"/>
      <c r="AR1739" s="241"/>
      <c r="AS1739" s="241"/>
      <c r="AT1739" s="241"/>
      <c r="AU1739" s="241"/>
      <c r="AV1739" s="241"/>
      <c r="AW1739" s="241"/>
      <c r="AX1739" s="241"/>
      <c r="AY1739" s="241"/>
      <c r="AZ1739" s="241"/>
      <c r="BA1739" s="241"/>
      <c r="BB1739" s="241"/>
      <c r="BC1739" s="241"/>
      <c r="BD1739" s="241"/>
      <c r="BE1739" s="241"/>
      <c r="BF1739" s="241"/>
      <c r="BG1739" s="241"/>
      <c r="BH1739" s="241"/>
      <c r="BI1739" s="241"/>
      <c r="BJ1739" s="241"/>
      <c r="BK1739" s="241"/>
      <c r="BL1739" s="241"/>
      <c r="BM1739" s="241"/>
      <c r="BN1739" s="241"/>
      <c r="BO1739" s="241"/>
      <c r="BP1739" s="241"/>
      <c r="BQ1739" s="241"/>
      <c r="BR1739" s="241"/>
    </row>
    <row r="1740" spans="2:70" ht="1.5" customHeight="1">
      <c r="B1740" s="254"/>
      <c r="C1740" s="294"/>
      <c r="D1740" s="294"/>
      <c r="E1740" s="294"/>
      <c r="F1740" s="294"/>
      <c r="G1740" s="294"/>
      <c r="H1740" s="294"/>
      <c r="I1740" s="294"/>
      <c r="J1740" s="294"/>
      <c r="K1740" s="241"/>
      <c r="L1740" s="241"/>
      <c r="M1740" s="241"/>
      <c r="N1740" s="241"/>
      <c r="O1740" s="241"/>
      <c r="P1740" s="295"/>
      <c r="Q1740" s="295"/>
      <c r="R1740" s="295"/>
      <c r="S1740" s="295"/>
      <c r="T1740" s="241"/>
      <c r="U1740" s="295"/>
      <c r="V1740" s="295"/>
      <c r="W1740" s="295"/>
      <c r="X1740" s="241"/>
      <c r="Y1740" s="241"/>
      <c r="Z1740" s="241"/>
      <c r="AA1740" s="241"/>
      <c r="AB1740" s="241"/>
      <c r="AC1740" s="241"/>
      <c r="AD1740" s="241"/>
      <c r="AE1740" s="241"/>
      <c r="AF1740" s="241"/>
      <c r="AG1740" s="241"/>
      <c r="AH1740" s="294"/>
      <c r="AI1740" s="294"/>
      <c r="AJ1740" s="294"/>
      <c r="AK1740" s="294"/>
      <c r="AL1740" s="294"/>
      <c r="AM1740" s="294"/>
      <c r="AN1740" s="294"/>
      <c r="AO1740" s="294"/>
      <c r="AP1740" s="294"/>
      <c r="AQ1740" s="294"/>
      <c r="AR1740" s="294"/>
      <c r="AS1740" s="241"/>
      <c r="AT1740" s="241"/>
      <c r="AU1740" s="241"/>
      <c r="AV1740" s="295"/>
      <c r="AW1740" s="295"/>
      <c r="AX1740" s="295"/>
      <c r="AY1740" s="295"/>
      <c r="AZ1740" s="295"/>
      <c r="BA1740" s="241"/>
      <c r="BB1740" s="300"/>
      <c r="BC1740" s="241"/>
      <c r="BD1740" s="241"/>
      <c r="BE1740" s="299"/>
      <c r="BF1740" s="299"/>
      <c r="BG1740" s="299"/>
      <c r="BH1740" s="300"/>
      <c r="BI1740" s="300"/>
      <c r="BJ1740" s="300"/>
      <c r="BK1740" s="300"/>
      <c r="BL1740" s="241"/>
      <c r="BM1740" s="241"/>
      <c r="BN1740" s="241"/>
      <c r="BO1740" s="241"/>
      <c r="BP1740" s="241"/>
      <c r="BQ1740" s="241"/>
      <c r="BR1740" s="241"/>
    </row>
    <row r="1741" spans="2:70" ht="9" customHeight="1">
      <c r="B1741" s="254"/>
      <c r="C1741" s="294"/>
      <c r="D1741" s="294"/>
      <c r="E1741" s="294"/>
      <c r="F1741" s="294"/>
      <c r="G1741" s="294"/>
      <c r="H1741" s="294"/>
      <c r="I1741" s="294"/>
      <c r="J1741" s="294"/>
      <c r="K1741" s="241"/>
      <c r="L1741" s="241"/>
      <c r="M1741" s="241"/>
      <c r="N1741" s="241"/>
      <c r="O1741" s="241"/>
      <c r="P1741" s="295"/>
      <c r="Q1741" s="295"/>
      <c r="R1741" s="295"/>
      <c r="S1741" s="295"/>
      <c r="T1741" s="241"/>
      <c r="U1741" s="295"/>
      <c r="V1741" s="295"/>
      <c r="W1741" s="295"/>
      <c r="X1741" s="241"/>
      <c r="Y1741" s="241"/>
      <c r="Z1741" s="241"/>
      <c r="AA1741" s="241"/>
      <c r="AB1741" s="241"/>
      <c r="AC1741" s="241"/>
      <c r="AD1741" s="241"/>
      <c r="AE1741" s="241"/>
      <c r="AF1741" s="241"/>
      <c r="AG1741" s="241"/>
      <c r="AH1741" s="294"/>
      <c r="AI1741" s="294"/>
      <c r="AJ1741" s="294"/>
      <c r="AK1741" s="294"/>
      <c r="AL1741" s="294"/>
      <c r="AM1741" s="294"/>
      <c r="AN1741" s="294"/>
      <c r="AO1741" s="294"/>
      <c r="AP1741" s="294"/>
      <c r="AQ1741" s="294"/>
      <c r="AR1741" s="294"/>
      <c r="AS1741" s="241"/>
      <c r="AT1741" s="241"/>
      <c r="AU1741" s="241"/>
      <c r="AV1741" s="295"/>
      <c r="AW1741" s="295"/>
      <c r="AX1741" s="295"/>
      <c r="AY1741" s="295"/>
      <c r="AZ1741" s="295"/>
      <c r="BA1741" s="241"/>
      <c r="BB1741" s="300"/>
      <c r="BC1741" s="241"/>
      <c r="BD1741" s="241"/>
      <c r="BE1741" s="299"/>
      <c r="BF1741" s="299"/>
      <c r="BG1741" s="299"/>
      <c r="BH1741" s="300"/>
      <c r="BI1741" s="300"/>
      <c r="BJ1741" s="300"/>
      <c r="BK1741" s="300"/>
      <c r="BL1741" s="241"/>
      <c r="BM1741" s="241"/>
      <c r="BN1741" s="241"/>
      <c r="BO1741" s="241"/>
      <c r="BP1741" s="241"/>
      <c r="BQ1741" s="241"/>
      <c r="BR1741" s="241"/>
    </row>
    <row r="1742" spans="2:70" ht="0.75" customHeight="1">
      <c r="B1742" s="254"/>
      <c r="C1742" s="294"/>
      <c r="D1742" s="294"/>
      <c r="E1742" s="294"/>
      <c r="F1742" s="294"/>
      <c r="G1742" s="294"/>
      <c r="H1742" s="294"/>
      <c r="I1742" s="294"/>
      <c r="J1742" s="294"/>
      <c r="K1742" s="241"/>
      <c r="L1742" s="241"/>
      <c r="M1742" s="241"/>
      <c r="N1742" s="241"/>
      <c r="O1742" s="241"/>
      <c r="P1742" s="295"/>
      <c r="Q1742" s="295"/>
      <c r="R1742" s="295"/>
      <c r="S1742" s="295"/>
      <c r="T1742" s="241"/>
      <c r="U1742" s="295"/>
      <c r="V1742" s="295"/>
      <c r="W1742" s="295"/>
      <c r="X1742" s="241"/>
      <c r="Y1742" s="241"/>
      <c r="Z1742" s="241"/>
      <c r="AA1742" s="241"/>
      <c r="AB1742" s="241"/>
      <c r="AC1742" s="241"/>
      <c r="AD1742" s="241"/>
      <c r="AE1742" s="241"/>
      <c r="AF1742" s="241"/>
      <c r="AG1742" s="241"/>
      <c r="AH1742" s="294"/>
      <c r="AI1742" s="294"/>
      <c r="AJ1742" s="294"/>
      <c r="AK1742" s="294"/>
      <c r="AL1742" s="294"/>
      <c r="AM1742" s="294"/>
      <c r="AN1742" s="294"/>
      <c r="AO1742" s="294"/>
      <c r="AP1742" s="294"/>
      <c r="AQ1742" s="294"/>
      <c r="AR1742" s="294"/>
      <c r="AS1742" s="241"/>
      <c r="AT1742" s="241"/>
      <c r="AU1742" s="241"/>
      <c r="AV1742" s="295"/>
      <c r="AW1742" s="295"/>
      <c r="AX1742" s="295"/>
      <c r="AY1742" s="295"/>
      <c r="AZ1742" s="295"/>
      <c r="BA1742" s="241"/>
      <c r="BB1742" s="300"/>
      <c r="BC1742" s="241"/>
      <c r="BD1742" s="241"/>
      <c r="BE1742" s="299"/>
      <c r="BF1742" s="299"/>
      <c r="BG1742" s="299"/>
      <c r="BH1742" s="241"/>
      <c r="BI1742" s="241"/>
      <c r="BJ1742" s="241"/>
      <c r="BK1742" s="241"/>
      <c r="BL1742" s="241"/>
      <c r="BM1742" s="241"/>
      <c r="BN1742" s="241"/>
      <c r="BO1742" s="241"/>
      <c r="BP1742" s="241"/>
      <c r="BQ1742" s="241"/>
      <c r="BR1742" s="241"/>
    </row>
    <row r="1743" spans="2:70" ht="11.25" customHeight="1">
      <c r="B1743" s="254"/>
      <c r="C1743" s="294"/>
      <c r="D1743" s="294"/>
      <c r="E1743" s="294"/>
      <c r="F1743" s="294"/>
      <c r="G1743" s="294"/>
      <c r="H1743" s="294"/>
      <c r="I1743" s="294"/>
      <c r="J1743" s="294"/>
      <c r="K1743" s="241"/>
      <c r="L1743" s="241"/>
      <c r="M1743" s="241"/>
      <c r="N1743" s="295"/>
      <c r="O1743" s="295"/>
      <c r="P1743" s="295"/>
      <c r="Q1743" s="295"/>
      <c r="R1743" s="295"/>
      <c r="S1743" s="295"/>
      <c r="T1743" s="295"/>
      <c r="U1743" s="295"/>
      <c r="V1743" s="295"/>
      <c r="W1743" s="295"/>
      <c r="X1743" s="241"/>
      <c r="Y1743" s="241"/>
      <c r="Z1743" s="241"/>
      <c r="AA1743" s="241"/>
      <c r="AB1743" s="241"/>
      <c r="AC1743" s="241"/>
      <c r="AD1743" s="241"/>
      <c r="AE1743" s="241"/>
      <c r="AF1743" s="241"/>
      <c r="AG1743" s="241"/>
      <c r="AH1743" s="294"/>
      <c r="AI1743" s="294"/>
      <c r="AJ1743" s="294"/>
      <c r="AK1743" s="294"/>
      <c r="AL1743" s="294"/>
      <c r="AM1743" s="294"/>
      <c r="AN1743" s="294"/>
      <c r="AO1743" s="294"/>
      <c r="AP1743" s="294"/>
      <c r="AQ1743" s="294"/>
      <c r="AR1743" s="294"/>
      <c r="AS1743" s="241"/>
      <c r="AT1743" s="241"/>
      <c r="AU1743" s="241"/>
      <c r="AV1743" s="295"/>
      <c r="AW1743" s="295"/>
      <c r="AX1743" s="295"/>
      <c r="AY1743" s="295"/>
      <c r="AZ1743" s="295"/>
      <c r="BA1743" s="241"/>
      <c r="BB1743" s="257"/>
      <c r="BC1743" s="241"/>
      <c r="BD1743" s="241"/>
      <c r="BE1743" s="299"/>
      <c r="BF1743" s="299"/>
      <c r="BG1743" s="299"/>
      <c r="BH1743" s="300"/>
      <c r="BI1743" s="300"/>
      <c r="BJ1743" s="300"/>
      <c r="BK1743" s="300"/>
      <c r="BL1743" s="241"/>
      <c r="BM1743" s="241"/>
      <c r="BN1743" s="241"/>
      <c r="BO1743" s="241"/>
      <c r="BP1743" s="241"/>
      <c r="BQ1743" s="241"/>
      <c r="BR1743" s="241"/>
    </row>
    <row r="1744" spans="2:70" ht="9" customHeight="1">
      <c r="B1744" s="254"/>
      <c r="C1744" s="241"/>
      <c r="D1744" s="241"/>
      <c r="E1744" s="241"/>
      <c r="F1744" s="241"/>
      <c r="G1744" s="241"/>
      <c r="H1744" s="241"/>
      <c r="I1744" s="241"/>
      <c r="J1744" s="241"/>
      <c r="K1744" s="241"/>
      <c r="L1744" s="241"/>
      <c r="M1744" s="241"/>
      <c r="N1744" s="241"/>
      <c r="O1744" s="241"/>
      <c r="P1744" s="241"/>
      <c r="Q1744" s="241"/>
      <c r="R1744" s="241"/>
      <c r="S1744" s="241"/>
      <c r="T1744" s="241"/>
      <c r="U1744" s="241"/>
      <c r="V1744" s="241"/>
      <c r="W1744" s="241"/>
      <c r="X1744" s="241"/>
      <c r="Y1744" s="241"/>
      <c r="Z1744" s="241"/>
      <c r="AA1744" s="241"/>
      <c r="AB1744" s="241"/>
      <c r="AC1744" s="241"/>
      <c r="AD1744" s="241"/>
      <c r="AE1744" s="241"/>
      <c r="AF1744" s="241"/>
      <c r="AG1744" s="241"/>
      <c r="AH1744" s="241"/>
      <c r="AI1744" s="241"/>
      <c r="AJ1744" s="241"/>
      <c r="AK1744" s="241"/>
      <c r="AL1744" s="241"/>
      <c r="AM1744" s="241"/>
      <c r="AN1744" s="241"/>
      <c r="AO1744" s="241"/>
      <c r="AP1744" s="241"/>
      <c r="AQ1744" s="241"/>
      <c r="AR1744" s="241"/>
      <c r="AS1744" s="241"/>
      <c r="AT1744" s="241"/>
      <c r="AU1744" s="241"/>
      <c r="AV1744" s="241"/>
      <c r="AW1744" s="241"/>
      <c r="AX1744" s="241"/>
      <c r="AY1744" s="241"/>
      <c r="AZ1744" s="241"/>
      <c r="BA1744" s="241"/>
      <c r="BB1744" s="241"/>
      <c r="BC1744" s="241"/>
      <c r="BD1744" s="241"/>
      <c r="BE1744" s="241"/>
      <c r="BF1744" s="241"/>
      <c r="BG1744" s="241"/>
      <c r="BH1744" s="241"/>
      <c r="BI1744" s="241"/>
      <c r="BJ1744" s="241"/>
      <c r="BK1744" s="241"/>
      <c r="BL1744" s="241"/>
      <c r="BM1744" s="241"/>
      <c r="BN1744" s="241"/>
      <c r="BO1744" s="241"/>
      <c r="BP1744" s="241"/>
      <c r="BQ1744" s="241"/>
      <c r="BR1744" s="241"/>
    </row>
    <row r="1745" spans="2:70" ht="0.75" customHeight="1">
      <c r="B1745" s="254"/>
      <c r="C1745" s="241"/>
      <c r="D1745" s="241"/>
      <c r="E1745" s="241"/>
      <c r="F1745" s="241"/>
      <c r="G1745" s="241"/>
      <c r="H1745" s="241"/>
      <c r="I1745" s="241"/>
      <c r="J1745" s="241"/>
      <c r="K1745" s="241"/>
      <c r="L1745" s="241"/>
      <c r="M1745" s="241"/>
      <c r="N1745" s="241"/>
      <c r="O1745" s="241"/>
      <c r="P1745" s="241"/>
      <c r="Q1745" s="241"/>
      <c r="R1745" s="241"/>
      <c r="S1745" s="241"/>
      <c r="T1745" s="241"/>
      <c r="U1745" s="241"/>
      <c r="V1745" s="241"/>
      <c r="W1745" s="241"/>
      <c r="X1745" s="241"/>
      <c r="Y1745" s="241"/>
      <c r="Z1745" s="241"/>
      <c r="AA1745" s="241"/>
      <c r="AB1745" s="241"/>
      <c r="AC1745" s="241"/>
      <c r="AD1745" s="241"/>
      <c r="AE1745" s="241"/>
      <c r="AF1745" s="241"/>
      <c r="AG1745" s="241"/>
      <c r="AH1745" s="241"/>
      <c r="AI1745" s="241"/>
      <c r="AJ1745" s="241"/>
      <c r="AK1745" s="241"/>
      <c r="AL1745" s="241"/>
      <c r="AM1745" s="241"/>
      <c r="AN1745" s="241"/>
      <c r="AO1745" s="241"/>
      <c r="AP1745" s="241"/>
      <c r="AQ1745" s="241"/>
      <c r="AR1745" s="241"/>
      <c r="AS1745" s="241"/>
      <c r="AT1745" s="241"/>
      <c r="AU1745" s="241"/>
      <c r="AV1745" s="241"/>
      <c r="AW1745" s="241"/>
      <c r="AX1745" s="241"/>
      <c r="AY1745" s="241"/>
      <c r="AZ1745" s="241"/>
      <c r="BA1745" s="241"/>
      <c r="BB1745" s="241"/>
      <c r="BC1745" s="241"/>
      <c r="BD1745" s="241"/>
      <c r="BE1745" s="299"/>
      <c r="BF1745" s="299"/>
      <c r="BG1745" s="299"/>
      <c r="BH1745" s="300"/>
      <c r="BI1745" s="300"/>
      <c r="BJ1745" s="300"/>
      <c r="BK1745" s="300"/>
      <c r="BL1745" s="241"/>
      <c r="BM1745" s="241"/>
      <c r="BN1745" s="300"/>
      <c r="BO1745" s="300"/>
      <c r="BP1745" s="300"/>
      <c r="BQ1745" s="241"/>
      <c r="BR1745" s="241"/>
    </row>
    <row r="1746" spans="2:70">
      <c r="B1746" s="254"/>
      <c r="C1746" s="241"/>
      <c r="D1746" s="241"/>
      <c r="E1746" s="241"/>
      <c r="F1746" s="241"/>
      <c r="G1746" s="241"/>
      <c r="H1746" s="241"/>
      <c r="I1746" s="241"/>
      <c r="J1746" s="241"/>
      <c r="K1746" s="241"/>
      <c r="L1746" s="241"/>
      <c r="M1746" s="241"/>
      <c r="N1746" s="241"/>
      <c r="O1746" s="241"/>
      <c r="P1746" s="241"/>
      <c r="Q1746" s="241"/>
      <c r="R1746" s="241"/>
      <c r="S1746" s="241"/>
      <c r="T1746" s="241"/>
      <c r="U1746" s="241"/>
      <c r="V1746" s="241"/>
      <c r="W1746" s="241"/>
      <c r="X1746" s="241"/>
      <c r="Y1746" s="241"/>
      <c r="Z1746" s="241"/>
      <c r="AA1746" s="241"/>
      <c r="AB1746" s="241"/>
      <c r="AC1746" s="241"/>
      <c r="AD1746" s="241"/>
      <c r="AE1746" s="241"/>
      <c r="AF1746" s="241"/>
      <c r="AG1746" s="241"/>
      <c r="AH1746" s="241"/>
      <c r="AI1746" s="241"/>
      <c r="AJ1746" s="241"/>
      <c r="AK1746" s="241"/>
      <c r="AL1746" s="241"/>
      <c r="AM1746" s="241"/>
      <c r="AN1746" s="241"/>
      <c r="AO1746" s="241"/>
      <c r="AP1746" s="241"/>
      <c r="AQ1746" s="241"/>
      <c r="AR1746" s="241"/>
      <c r="AS1746" s="241"/>
      <c r="AT1746" s="241"/>
      <c r="AU1746" s="241"/>
      <c r="AV1746" s="241"/>
      <c r="AW1746" s="241"/>
      <c r="AX1746" s="241"/>
      <c r="AY1746" s="241"/>
      <c r="AZ1746" s="241"/>
      <c r="BA1746" s="241"/>
      <c r="BB1746" s="241"/>
      <c r="BC1746" s="241"/>
      <c r="BD1746" s="241"/>
      <c r="BE1746" s="299"/>
      <c r="BF1746" s="299"/>
      <c r="BG1746" s="299"/>
      <c r="BH1746" s="300"/>
      <c r="BI1746" s="300"/>
      <c r="BJ1746" s="300"/>
      <c r="BK1746" s="300"/>
      <c r="BL1746" s="241"/>
      <c r="BM1746" s="241"/>
      <c r="BN1746" s="300"/>
      <c r="BO1746" s="300"/>
      <c r="BP1746" s="300"/>
      <c r="BQ1746" s="241"/>
      <c r="BR1746" s="241"/>
    </row>
    <row r="1747" spans="2:70" ht="10.5" customHeight="1">
      <c r="B1747" s="254"/>
      <c r="C1747" s="292"/>
      <c r="D1747" s="292"/>
      <c r="E1747" s="292"/>
      <c r="F1747" s="292"/>
      <c r="G1747" s="292"/>
      <c r="H1747" s="295"/>
      <c r="I1747" s="295"/>
      <c r="J1747" s="295"/>
      <c r="K1747" s="295"/>
      <c r="L1747" s="295"/>
      <c r="M1747" s="241"/>
      <c r="N1747" s="295"/>
      <c r="O1747" s="295"/>
      <c r="P1747" s="295"/>
      <c r="Q1747" s="295"/>
      <c r="R1747" s="295"/>
      <c r="S1747" s="295"/>
      <c r="T1747" s="295"/>
      <c r="U1747" s="301"/>
      <c r="V1747" s="301"/>
      <c r="W1747" s="301"/>
      <c r="X1747" s="241"/>
      <c r="Y1747" s="241"/>
      <c r="Z1747" s="295"/>
      <c r="AA1747" s="295"/>
      <c r="AB1747" s="295"/>
      <c r="AC1747" s="295"/>
      <c r="AD1747" s="301"/>
      <c r="AE1747" s="301"/>
      <c r="AF1747" s="241"/>
      <c r="AG1747" s="241"/>
      <c r="AH1747" s="292"/>
      <c r="AI1747" s="292"/>
      <c r="AJ1747" s="292"/>
      <c r="AK1747" s="292"/>
      <c r="AL1747" s="292"/>
      <c r="AM1747" s="292"/>
      <c r="AN1747" s="241"/>
      <c r="AO1747" s="295"/>
      <c r="AP1747" s="295"/>
      <c r="AQ1747" s="295"/>
      <c r="AR1747" s="295"/>
      <c r="AS1747" s="295"/>
      <c r="AT1747" s="295"/>
      <c r="AU1747" s="241"/>
      <c r="AV1747" s="295"/>
      <c r="AW1747" s="295"/>
      <c r="AX1747" s="295"/>
      <c r="AY1747" s="295"/>
      <c r="AZ1747" s="295"/>
      <c r="BA1747" s="241"/>
      <c r="BB1747" s="301"/>
      <c r="BC1747" s="301"/>
      <c r="BD1747" s="241"/>
      <c r="BE1747" s="294"/>
      <c r="BF1747" s="294"/>
      <c r="BG1747" s="241"/>
      <c r="BH1747" s="241"/>
      <c r="BI1747" s="293"/>
      <c r="BJ1747" s="293"/>
      <c r="BK1747" s="241"/>
      <c r="BL1747" s="273"/>
      <c r="BM1747" s="273"/>
      <c r="BN1747" s="273"/>
      <c r="BO1747" s="273"/>
      <c r="BP1747" s="273"/>
      <c r="BQ1747" s="241"/>
      <c r="BR1747" s="241"/>
    </row>
    <row r="1748" spans="2:70" ht="7.5" customHeight="1">
      <c r="B1748" s="254"/>
      <c r="C1748" s="241"/>
      <c r="D1748" s="241"/>
      <c r="E1748" s="241"/>
      <c r="F1748" s="241"/>
      <c r="G1748" s="241"/>
      <c r="H1748" s="241"/>
      <c r="I1748" s="241"/>
      <c r="J1748" s="241"/>
      <c r="K1748" s="241"/>
      <c r="L1748" s="241"/>
      <c r="M1748" s="241"/>
      <c r="N1748" s="241"/>
      <c r="O1748" s="241"/>
      <c r="P1748" s="241"/>
      <c r="Q1748" s="241"/>
      <c r="R1748" s="241"/>
      <c r="S1748" s="241"/>
      <c r="T1748" s="241"/>
      <c r="U1748" s="241"/>
      <c r="V1748" s="241"/>
      <c r="W1748" s="241"/>
      <c r="X1748" s="241"/>
      <c r="Y1748" s="241"/>
      <c r="Z1748" s="241"/>
      <c r="AA1748" s="241"/>
      <c r="AB1748" s="241"/>
      <c r="AC1748" s="241"/>
      <c r="AD1748" s="241"/>
      <c r="AE1748" s="241"/>
      <c r="AF1748" s="241"/>
      <c r="AG1748" s="241"/>
      <c r="AH1748" s="241"/>
      <c r="AI1748" s="241"/>
      <c r="AJ1748" s="241"/>
      <c r="AK1748" s="241"/>
      <c r="AL1748" s="241"/>
      <c r="AM1748" s="241"/>
      <c r="AN1748" s="241"/>
      <c r="AO1748" s="241"/>
      <c r="AP1748" s="241"/>
      <c r="AQ1748" s="241"/>
      <c r="AR1748" s="241"/>
      <c r="AS1748" s="241"/>
      <c r="AT1748" s="241"/>
      <c r="AU1748" s="241"/>
      <c r="AV1748" s="241"/>
      <c r="AW1748" s="241"/>
      <c r="AX1748" s="241"/>
      <c r="AY1748" s="241"/>
      <c r="AZ1748" s="241"/>
      <c r="BA1748" s="241"/>
      <c r="BB1748" s="241"/>
      <c r="BC1748" s="241"/>
      <c r="BD1748" s="241"/>
      <c r="BE1748" s="241"/>
      <c r="BF1748" s="241"/>
      <c r="BG1748" s="241"/>
      <c r="BH1748" s="241"/>
      <c r="BI1748" s="241"/>
      <c r="BJ1748" s="241"/>
      <c r="BK1748" s="241"/>
      <c r="BL1748" s="241"/>
      <c r="BM1748" s="241"/>
      <c r="BN1748" s="241"/>
      <c r="BO1748" s="241"/>
      <c r="BP1748" s="241"/>
      <c r="BQ1748" s="241"/>
      <c r="BR1748" s="241"/>
    </row>
    <row r="1749" spans="2:70" ht="12" customHeight="1">
      <c r="B1749" s="296"/>
      <c r="C1749" s="296"/>
      <c r="D1749" s="296"/>
      <c r="E1749" s="296"/>
      <c r="F1749" s="296"/>
      <c r="G1749" s="296"/>
      <c r="H1749" s="296"/>
      <c r="I1749" s="296"/>
      <c r="J1749" s="296"/>
      <c r="K1749" s="296"/>
      <c r="L1749" s="296"/>
      <c r="M1749" s="296"/>
      <c r="N1749" s="296"/>
      <c r="O1749" s="296"/>
      <c r="P1749" s="296"/>
      <c r="Q1749" s="296"/>
      <c r="R1749" s="296"/>
      <c r="S1749" s="296"/>
      <c r="T1749" s="296"/>
      <c r="U1749" s="296"/>
      <c r="V1749" s="296"/>
      <c r="W1749" s="296"/>
      <c r="X1749" s="296"/>
      <c r="Y1749" s="296"/>
      <c r="Z1749" s="296"/>
      <c r="AA1749" s="296"/>
      <c r="AB1749" s="296"/>
      <c r="AC1749" s="296"/>
      <c r="AD1749" s="296"/>
      <c r="AE1749" s="296"/>
      <c r="AF1749" s="296"/>
      <c r="AG1749" s="296"/>
      <c r="AH1749" s="296"/>
      <c r="AI1749" s="296"/>
      <c r="AJ1749" s="296"/>
      <c r="AK1749" s="241"/>
      <c r="AL1749" s="296"/>
      <c r="AM1749" s="296"/>
      <c r="AN1749" s="296"/>
      <c r="AO1749" s="296"/>
      <c r="AP1749" s="296"/>
      <c r="AQ1749" s="296"/>
      <c r="AR1749" s="296"/>
      <c r="AS1749" s="296"/>
      <c r="AT1749" s="296"/>
      <c r="AU1749" s="296"/>
      <c r="AV1749" s="296"/>
      <c r="AW1749" s="296"/>
      <c r="AX1749" s="296"/>
      <c r="AY1749" s="296"/>
      <c r="AZ1749" s="296"/>
      <c r="BA1749" s="296"/>
      <c r="BB1749" s="296"/>
      <c r="BC1749" s="296"/>
      <c r="BD1749" s="296"/>
      <c r="BE1749" s="296"/>
      <c r="BF1749" s="296"/>
      <c r="BG1749" s="296"/>
      <c r="BH1749" s="296"/>
      <c r="BI1749" s="296"/>
      <c r="BJ1749" s="296"/>
      <c r="BK1749" s="296"/>
      <c r="BL1749" s="296"/>
      <c r="BM1749" s="296"/>
      <c r="BN1749" s="296"/>
      <c r="BO1749" s="296"/>
      <c r="BP1749" s="296"/>
      <c r="BQ1749" s="296"/>
      <c r="BR1749" s="241"/>
    </row>
    <row r="1750" spans="2:70" ht="0.75" customHeight="1">
      <c r="B1750" s="296"/>
      <c r="C1750" s="296"/>
      <c r="D1750" s="296"/>
      <c r="E1750" s="296"/>
      <c r="F1750" s="296"/>
      <c r="G1750" s="296"/>
      <c r="H1750" s="296"/>
      <c r="I1750" s="296"/>
      <c r="J1750" s="296"/>
      <c r="K1750" s="296"/>
      <c r="L1750" s="296"/>
      <c r="M1750" s="296"/>
      <c r="N1750" s="296"/>
      <c r="O1750" s="296"/>
      <c r="P1750" s="296"/>
      <c r="Q1750" s="296"/>
      <c r="R1750" s="296"/>
      <c r="S1750" s="296"/>
      <c r="T1750" s="296"/>
      <c r="U1750" s="296"/>
      <c r="V1750" s="296"/>
      <c r="W1750" s="296"/>
      <c r="X1750" s="296"/>
      <c r="Y1750" s="296"/>
      <c r="Z1750" s="296"/>
      <c r="AA1750" s="296"/>
      <c r="AB1750" s="296"/>
      <c r="AC1750" s="296"/>
      <c r="AD1750" s="296"/>
      <c r="AE1750" s="296"/>
      <c r="AF1750" s="296"/>
      <c r="AG1750" s="296"/>
      <c r="AH1750" s="296"/>
      <c r="AI1750" s="296"/>
      <c r="AJ1750" s="296"/>
      <c r="AK1750" s="241"/>
      <c r="AL1750" s="296"/>
      <c r="AM1750" s="296"/>
      <c r="AN1750" s="296"/>
      <c r="AO1750" s="296"/>
      <c r="AP1750" s="296"/>
      <c r="AQ1750" s="296"/>
      <c r="AR1750" s="296"/>
      <c r="AS1750" s="296"/>
      <c r="AT1750" s="296"/>
      <c r="AU1750" s="296"/>
      <c r="AV1750" s="296"/>
      <c r="AW1750" s="296"/>
      <c r="AX1750" s="296"/>
      <c r="AY1750" s="296"/>
      <c r="AZ1750" s="296"/>
      <c r="BA1750" s="296"/>
      <c r="BB1750" s="296"/>
      <c r="BC1750" s="296"/>
      <c r="BD1750" s="296"/>
      <c r="BE1750" s="296"/>
      <c r="BF1750" s="296"/>
      <c r="BG1750" s="296"/>
      <c r="BH1750" s="296"/>
      <c r="BI1750" s="296"/>
      <c r="BJ1750" s="296"/>
      <c r="BK1750" s="296"/>
      <c r="BL1750" s="296"/>
      <c r="BM1750" s="296"/>
      <c r="BN1750" s="296"/>
      <c r="BO1750" s="296"/>
      <c r="BP1750" s="296"/>
      <c r="BQ1750" s="296"/>
      <c r="BR1750" s="241"/>
    </row>
    <row r="1751" spans="2:70" ht="10.5" customHeight="1">
      <c r="B1751" s="254"/>
      <c r="C1751" s="241"/>
      <c r="D1751" s="241"/>
      <c r="E1751" s="241"/>
      <c r="F1751" s="241"/>
      <c r="G1751" s="297"/>
      <c r="H1751" s="297"/>
      <c r="I1751" s="297"/>
      <c r="J1751" s="297"/>
      <c r="K1751" s="297"/>
      <c r="L1751" s="297"/>
      <c r="M1751" s="241"/>
      <c r="N1751" s="297"/>
      <c r="O1751" s="297"/>
      <c r="P1751" s="298"/>
      <c r="Q1751" s="298"/>
      <c r="R1751" s="298"/>
      <c r="S1751" s="298"/>
      <c r="T1751" s="241"/>
      <c r="U1751" s="297"/>
      <c r="V1751" s="297"/>
      <c r="W1751" s="297"/>
      <c r="X1751" s="297"/>
      <c r="Y1751" s="297"/>
      <c r="Z1751" s="297"/>
      <c r="AA1751" s="297"/>
      <c r="AB1751" s="297"/>
      <c r="AC1751" s="241"/>
      <c r="AD1751" s="297"/>
      <c r="AE1751" s="297"/>
      <c r="AF1751" s="297"/>
      <c r="AG1751" s="297"/>
      <c r="AH1751" s="297"/>
      <c r="AI1751" s="297"/>
      <c r="AJ1751" s="241"/>
      <c r="AK1751" s="241"/>
      <c r="AL1751" s="241"/>
      <c r="AM1751" s="241"/>
      <c r="AN1751" s="241"/>
      <c r="AO1751" s="297"/>
      <c r="AP1751" s="297"/>
      <c r="AQ1751" s="297"/>
      <c r="AR1751" s="297"/>
      <c r="AS1751" s="241"/>
      <c r="AT1751" s="241"/>
      <c r="AU1751" s="298"/>
      <c r="AV1751" s="298"/>
      <c r="AW1751" s="298"/>
      <c r="AX1751" s="298"/>
      <c r="AY1751" s="298"/>
      <c r="AZ1751" s="241"/>
      <c r="BA1751" s="241"/>
      <c r="BB1751" s="241"/>
      <c r="BC1751" s="241"/>
      <c r="BD1751" s="241"/>
      <c r="BE1751" s="297"/>
      <c r="BF1751" s="297"/>
      <c r="BG1751" s="297"/>
      <c r="BH1751" s="297"/>
      <c r="BI1751" s="297"/>
      <c r="BJ1751" s="297"/>
      <c r="BK1751" s="297"/>
      <c r="BL1751" s="297"/>
      <c r="BM1751" s="297"/>
      <c r="BN1751" s="297"/>
      <c r="BO1751" s="297"/>
      <c r="BP1751" s="297"/>
      <c r="BQ1751" s="297"/>
      <c r="BR1751" s="241"/>
    </row>
    <row r="1752" spans="2:70" ht="7.5" customHeight="1">
      <c r="B1752" s="254"/>
      <c r="C1752" s="241"/>
      <c r="D1752" s="241"/>
      <c r="E1752" s="241"/>
      <c r="F1752" s="241"/>
      <c r="G1752" s="241"/>
      <c r="H1752" s="241"/>
      <c r="I1752" s="241"/>
      <c r="J1752" s="241"/>
      <c r="K1752" s="241"/>
      <c r="L1752" s="241"/>
      <c r="M1752" s="241"/>
      <c r="N1752" s="241"/>
      <c r="O1752" s="241"/>
      <c r="P1752" s="241"/>
      <c r="Q1752" s="241"/>
      <c r="R1752" s="241"/>
      <c r="S1752" s="241"/>
      <c r="T1752" s="241"/>
      <c r="U1752" s="241"/>
      <c r="V1752" s="241"/>
      <c r="W1752" s="241"/>
      <c r="X1752" s="241"/>
      <c r="Y1752" s="241"/>
      <c r="Z1752" s="241"/>
      <c r="AA1752" s="241"/>
      <c r="AB1752" s="241"/>
      <c r="AC1752" s="241"/>
      <c r="AD1752" s="241"/>
      <c r="AE1752" s="241"/>
      <c r="AF1752" s="241"/>
      <c r="AG1752" s="241"/>
      <c r="AH1752" s="241"/>
      <c r="AI1752" s="241"/>
      <c r="AJ1752" s="241"/>
      <c r="AK1752" s="241"/>
      <c r="AL1752" s="241"/>
      <c r="AM1752" s="241"/>
      <c r="AN1752" s="241"/>
      <c r="AO1752" s="241"/>
      <c r="AP1752" s="241"/>
      <c r="AQ1752" s="241"/>
      <c r="AR1752" s="241"/>
      <c r="AS1752" s="241"/>
      <c r="AT1752" s="241"/>
      <c r="AU1752" s="241"/>
      <c r="AV1752" s="241"/>
      <c r="AW1752" s="241"/>
      <c r="AX1752" s="241"/>
      <c r="AY1752" s="241"/>
      <c r="AZ1752" s="241"/>
      <c r="BA1752" s="241"/>
      <c r="BB1752" s="241"/>
      <c r="BC1752" s="241"/>
      <c r="BD1752" s="241"/>
      <c r="BE1752" s="241"/>
      <c r="BF1752" s="241"/>
      <c r="BG1752" s="241"/>
      <c r="BH1752" s="241"/>
      <c r="BI1752" s="241"/>
      <c r="BJ1752" s="241"/>
      <c r="BK1752" s="241"/>
      <c r="BL1752" s="241"/>
      <c r="BM1752" s="241"/>
      <c r="BN1752" s="241"/>
      <c r="BO1752" s="241"/>
      <c r="BP1752" s="241"/>
      <c r="BQ1752" s="241"/>
      <c r="BR1752" s="241"/>
    </row>
    <row r="1753" spans="2:70" ht="0.75" customHeight="1">
      <c r="B1753" s="254"/>
      <c r="C1753" s="241"/>
      <c r="D1753" s="241"/>
      <c r="E1753" s="241"/>
      <c r="F1753" s="273"/>
      <c r="G1753" s="273"/>
      <c r="H1753" s="273"/>
      <c r="I1753" s="273"/>
      <c r="J1753" s="241"/>
      <c r="K1753" s="273"/>
      <c r="L1753" s="273"/>
      <c r="M1753" s="273"/>
      <c r="N1753" s="273"/>
      <c r="O1753" s="273"/>
      <c r="P1753" s="241"/>
      <c r="Q1753" s="241"/>
      <c r="R1753" s="273"/>
      <c r="S1753" s="273"/>
      <c r="T1753" s="273"/>
      <c r="U1753" s="273"/>
      <c r="V1753" s="273"/>
      <c r="W1753" s="273"/>
      <c r="X1753" s="273"/>
      <c r="Y1753" s="273"/>
      <c r="Z1753" s="273"/>
      <c r="AA1753" s="273"/>
      <c r="AB1753" s="273"/>
      <c r="AC1753" s="241"/>
      <c r="AD1753" s="273"/>
      <c r="AE1753" s="273"/>
      <c r="AF1753" s="273"/>
      <c r="AG1753" s="273"/>
      <c r="AH1753" s="273"/>
      <c r="AI1753" s="273"/>
      <c r="AJ1753" s="241"/>
      <c r="AK1753" s="241"/>
      <c r="AL1753" s="241"/>
      <c r="AM1753" s="241"/>
      <c r="AN1753" s="241"/>
      <c r="AO1753" s="241"/>
      <c r="AP1753" s="241"/>
      <c r="AQ1753" s="241"/>
      <c r="AR1753" s="241"/>
      <c r="AS1753" s="241"/>
      <c r="AT1753" s="241"/>
      <c r="AU1753" s="273"/>
      <c r="AV1753" s="273"/>
      <c r="AW1753" s="273"/>
      <c r="AX1753" s="297"/>
      <c r="AY1753" s="297"/>
      <c r="AZ1753" s="241"/>
      <c r="BA1753" s="241"/>
      <c r="BB1753" s="241"/>
      <c r="BC1753" s="241"/>
      <c r="BD1753" s="241"/>
      <c r="BE1753" s="273"/>
      <c r="BF1753" s="273"/>
      <c r="BG1753" s="241"/>
      <c r="BH1753" s="273"/>
      <c r="BI1753" s="273"/>
      <c r="BJ1753" s="273"/>
      <c r="BK1753" s="273"/>
      <c r="BL1753" s="273"/>
      <c r="BM1753" s="273"/>
      <c r="BN1753" s="273"/>
      <c r="BO1753" s="273"/>
      <c r="BP1753" s="273"/>
      <c r="BQ1753" s="273"/>
      <c r="BR1753" s="241"/>
    </row>
    <row r="1754" spans="2:70" ht="13.5" customHeight="1">
      <c r="B1754" s="254"/>
      <c r="C1754" s="241"/>
      <c r="D1754" s="241"/>
      <c r="E1754" s="241"/>
      <c r="F1754" s="273"/>
      <c r="G1754" s="273"/>
      <c r="H1754" s="273"/>
      <c r="I1754" s="273"/>
      <c r="J1754" s="241"/>
      <c r="K1754" s="273"/>
      <c r="L1754" s="273"/>
      <c r="M1754" s="273"/>
      <c r="N1754" s="273"/>
      <c r="O1754" s="273"/>
      <c r="P1754" s="241"/>
      <c r="Q1754" s="241"/>
      <c r="R1754" s="273"/>
      <c r="S1754" s="273"/>
      <c r="T1754" s="273"/>
      <c r="U1754" s="273"/>
      <c r="V1754" s="273"/>
      <c r="W1754" s="273"/>
      <c r="X1754" s="273"/>
      <c r="Y1754" s="273"/>
      <c r="Z1754" s="273"/>
      <c r="AA1754" s="273"/>
      <c r="AB1754" s="273"/>
      <c r="AC1754" s="241"/>
      <c r="AD1754" s="273"/>
      <c r="AE1754" s="273"/>
      <c r="AF1754" s="273"/>
      <c r="AG1754" s="273"/>
      <c r="AH1754" s="273"/>
      <c r="AI1754" s="273"/>
      <c r="AJ1754" s="241"/>
      <c r="AK1754" s="241"/>
      <c r="AL1754" s="241"/>
      <c r="AM1754" s="241"/>
      <c r="AN1754" s="241"/>
      <c r="AO1754" s="241"/>
      <c r="AP1754" s="241"/>
      <c r="AQ1754" s="241"/>
      <c r="AR1754" s="241"/>
      <c r="AS1754" s="241"/>
      <c r="AT1754" s="241"/>
      <c r="AU1754" s="273"/>
      <c r="AV1754" s="273"/>
      <c r="AW1754" s="273"/>
      <c r="AX1754" s="297"/>
      <c r="AY1754" s="297"/>
      <c r="AZ1754" s="241"/>
      <c r="BA1754" s="241"/>
      <c r="BB1754" s="241"/>
      <c r="BC1754" s="241"/>
      <c r="BD1754" s="241"/>
      <c r="BE1754" s="273"/>
      <c r="BF1754" s="273"/>
      <c r="BG1754" s="241"/>
      <c r="BH1754" s="273"/>
      <c r="BI1754" s="273"/>
      <c r="BJ1754" s="273"/>
      <c r="BK1754" s="273"/>
      <c r="BL1754" s="273"/>
      <c r="BM1754" s="273"/>
      <c r="BN1754" s="273"/>
      <c r="BO1754" s="273"/>
      <c r="BP1754" s="273"/>
      <c r="BQ1754" s="273"/>
      <c r="BR1754" s="241"/>
    </row>
    <row r="1755" spans="2:70" ht="9.75" customHeight="1">
      <c r="B1755" s="254"/>
      <c r="C1755" s="294"/>
      <c r="D1755" s="294"/>
      <c r="E1755" s="241"/>
      <c r="F1755" s="293"/>
      <c r="G1755" s="293"/>
      <c r="H1755" s="293"/>
      <c r="I1755" s="293"/>
      <c r="J1755" s="293"/>
      <c r="K1755" s="293"/>
      <c r="L1755" s="293"/>
      <c r="M1755" s="293"/>
      <c r="N1755" s="293"/>
      <c r="O1755" s="293"/>
      <c r="P1755" s="241"/>
      <c r="Q1755" s="241"/>
      <c r="R1755" s="295"/>
      <c r="S1755" s="295"/>
      <c r="T1755" s="295"/>
      <c r="U1755" s="293"/>
      <c r="V1755" s="293"/>
      <c r="W1755" s="293"/>
      <c r="X1755" s="293"/>
      <c r="Y1755" s="293"/>
      <c r="Z1755" s="293"/>
      <c r="AA1755" s="293"/>
      <c r="AB1755" s="293"/>
      <c r="AC1755" s="241"/>
      <c r="AD1755" s="293"/>
      <c r="AE1755" s="293"/>
      <c r="AF1755" s="293"/>
      <c r="AG1755" s="293"/>
      <c r="AH1755" s="293"/>
      <c r="AI1755" s="293"/>
      <c r="AJ1755" s="241"/>
      <c r="AK1755" s="241"/>
      <c r="AL1755" s="241"/>
      <c r="AM1755" s="294"/>
      <c r="AN1755" s="294"/>
      <c r="AO1755" s="294"/>
      <c r="AP1755" s="295"/>
      <c r="AQ1755" s="295"/>
      <c r="AR1755" s="295"/>
      <c r="AS1755" s="295"/>
      <c r="AT1755" s="241"/>
      <c r="AU1755" s="241"/>
      <c r="AV1755" s="241"/>
      <c r="AW1755" s="241"/>
      <c r="AX1755" s="241"/>
      <c r="AY1755" s="241"/>
      <c r="AZ1755" s="241"/>
      <c r="BA1755" s="294"/>
      <c r="BB1755" s="294"/>
      <c r="BC1755" s="294"/>
      <c r="BD1755" s="293"/>
      <c r="BE1755" s="293"/>
      <c r="BF1755" s="241"/>
      <c r="BG1755" s="241"/>
      <c r="BH1755" s="295"/>
      <c r="BI1755" s="295"/>
      <c r="BJ1755" s="295"/>
      <c r="BK1755" s="295"/>
      <c r="BL1755" s="295"/>
      <c r="BM1755" s="293"/>
      <c r="BN1755" s="293"/>
      <c r="BO1755" s="293"/>
      <c r="BP1755" s="293"/>
      <c r="BQ1755" s="293"/>
      <c r="BR1755" s="241"/>
    </row>
    <row r="1756" spans="2:70" ht="0.75" customHeight="1">
      <c r="B1756" s="254"/>
      <c r="C1756" s="294"/>
      <c r="D1756" s="294"/>
      <c r="E1756" s="241"/>
      <c r="F1756" s="293"/>
      <c r="G1756" s="293"/>
      <c r="H1756" s="293"/>
      <c r="I1756" s="293"/>
      <c r="J1756" s="293"/>
      <c r="K1756" s="293"/>
      <c r="L1756" s="293"/>
      <c r="M1756" s="293"/>
      <c r="N1756" s="293"/>
      <c r="O1756" s="293"/>
      <c r="P1756" s="241"/>
      <c r="Q1756" s="241"/>
      <c r="R1756" s="295"/>
      <c r="S1756" s="295"/>
      <c r="T1756" s="295"/>
      <c r="U1756" s="293"/>
      <c r="V1756" s="293"/>
      <c r="W1756" s="293"/>
      <c r="X1756" s="293"/>
      <c r="Y1756" s="293"/>
      <c r="Z1756" s="293"/>
      <c r="AA1756" s="293"/>
      <c r="AB1756" s="293"/>
      <c r="AC1756" s="241"/>
      <c r="AD1756" s="293"/>
      <c r="AE1756" s="293"/>
      <c r="AF1756" s="293"/>
      <c r="AG1756" s="293"/>
      <c r="AH1756" s="293"/>
      <c r="AI1756" s="293"/>
      <c r="AJ1756" s="241"/>
      <c r="AK1756" s="241"/>
      <c r="AL1756" s="241"/>
      <c r="AM1756" s="294"/>
      <c r="AN1756" s="294"/>
      <c r="AO1756" s="294"/>
      <c r="AP1756" s="295"/>
      <c r="AQ1756" s="295"/>
      <c r="AR1756" s="295"/>
      <c r="AS1756" s="295"/>
      <c r="AT1756" s="241"/>
      <c r="AU1756" s="241"/>
      <c r="AV1756" s="241"/>
      <c r="AW1756" s="241"/>
      <c r="AX1756" s="241"/>
      <c r="AY1756" s="241"/>
      <c r="AZ1756" s="241"/>
      <c r="BA1756" s="294"/>
      <c r="BB1756" s="294"/>
      <c r="BC1756" s="294"/>
      <c r="BD1756" s="293"/>
      <c r="BE1756" s="293"/>
      <c r="BF1756" s="241"/>
      <c r="BG1756" s="241"/>
      <c r="BH1756" s="295"/>
      <c r="BI1756" s="295"/>
      <c r="BJ1756" s="295"/>
      <c r="BK1756" s="295"/>
      <c r="BL1756" s="295"/>
      <c r="BM1756" s="293"/>
      <c r="BN1756" s="293"/>
      <c r="BO1756" s="293"/>
      <c r="BP1756" s="293"/>
      <c r="BQ1756" s="293"/>
      <c r="BR1756" s="241"/>
    </row>
    <row r="1757" spans="2:70" ht="10.5" customHeight="1">
      <c r="B1757" s="254"/>
      <c r="C1757" s="294"/>
      <c r="D1757" s="294"/>
      <c r="E1757" s="241"/>
      <c r="F1757" s="293"/>
      <c r="G1757" s="293"/>
      <c r="H1757" s="293"/>
      <c r="I1757" s="293"/>
      <c r="J1757" s="293"/>
      <c r="K1757" s="293"/>
      <c r="L1757" s="293"/>
      <c r="M1757" s="293"/>
      <c r="N1757" s="293"/>
      <c r="O1757" s="293"/>
      <c r="P1757" s="241"/>
      <c r="Q1757" s="241"/>
      <c r="R1757" s="295"/>
      <c r="S1757" s="295"/>
      <c r="T1757" s="295"/>
      <c r="U1757" s="293"/>
      <c r="V1757" s="293"/>
      <c r="W1757" s="293"/>
      <c r="X1757" s="293"/>
      <c r="Y1757" s="293"/>
      <c r="Z1757" s="293"/>
      <c r="AA1757" s="293"/>
      <c r="AB1757" s="293"/>
      <c r="AC1757" s="241"/>
      <c r="AD1757" s="259"/>
      <c r="AE1757" s="293"/>
      <c r="AF1757" s="293"/>
      <c r="AG1757" s="293"/>
      <c r="AH1757" s="293"/>
      <c r="AI1757" s="259"/>
      <c r="AJ1757" s="241"/>
      <c r="AK1757" s="241"/>
      <c r="AL1757" s="241"/>
      <c r="AM1757" s="294"/>
      <c r="AN1757" s="294"/>
      <c r="AO1757" s="294"/>
      <c r="AP1757" s="295"/>
      <c r="AQ1757" s="295"/>
      <c r="AR1757" s="295"/>
      <c r="AS1757" s="295"/>
      <c r="AT1757" s="241"/>
      <c r="AU1757" s="241"/>
      <c r="AV1757" s="241"/>
      <c r="AW1757" s="241"/>
      <c r="AX1757" s="241"/>
      <c r="AY1757" s="241"/>
      <c r="AZ1757" s="241"/>
      <c r="BA1757" s="294"/>
      <c r="BB1757" s="294"/>
      <c r="BC1757" s="294"/>
      <c r="BD1757" s="293"/>
      <c r="BE1757" s="293"/>
      <c r="BF1757" s="241"/>
      <c r="BG1757" s="241"/>
      <c r="BH1757" s="295"/>
      <c r="BI1757" s="295"/>
      <c r="BJ1757" s="295"/>
      <c r="BK1757" s="295"/>
      <c r="BL1757" s="295"/>
      <c r="BM1757" s="293"/>
      <c r="BN1757" s="293"/>
      <c r="BO1757" s="293"/>
      <c r="BP1757" s="293"/>
      <c r="BQ1757" s="293"/>
      <c r="BR1757" s="241"/>
    </row>
    <row r="1758" spans="2:70" ht="9.75" customHeight="1">
      <c r="B1758" s="254"/>
      <c r="C1758" s="241"/>
      <c r="D1758" s="241"/>
      <c r="E1758" s="241"/>
      <c r="F1758" s="241"/>
      <c r="G1758" s="241"/>
      <c r="H1758" s="241"/>
      <c r="I1758" s="241"/>
      <c r="J1758" s="241"/>
      <c r="K1758" s="241"/>
      <c r="L1758" s="241"/>
      <c r="M1758" s="241"/>
      <c r="N1758" s="241"/>
      <c r="O1758" s="241"/>
      <c r="P1758" s="241"/>
      <c r="Q1758" s="241"/>
      <c r="R1758" s="241"/>
      <c r="S1758" s="241"/>
      <c r="T1758" s="241"/>
      <c r="U1758" s="241"/>
      <c r="V1758" s="241"/>
      <c r="W1758" s="241"/>
      <c r="X1758" s="241"/>
      <c r="Y1758" s="241"/>
      <c r="Z1758" s="241"/>
      <c r="AA1758" s="241"/>
      <c r="AB1758" s="241"/>
      <c r="AC1758" s="241"/>
      <c r="AD1758" s="241"/>
      <c r="AE1758" s="241"/>
      <c r="AF1758" s="241"/>
      <c r="AG1758" s="241"/>
      <c r="AH1758" s="241"/>
      <c r="AI1758" s="241"/>
      <c r="AJ1758" s="241"/>
      <c r="AK1758" s="241"/>
      <c r="AL1758" s="241"/>
      <c r="AM1758" s="241"/>
      <c r="AN1758" s="241"/>
      <c r="AO1758" s="241"/>
      <c r="AP1758" s="241"/>
      <c r="AQ1758" s="241"/>
      <c r="AR1758" s="241"/>
      <c r="AS1758" s="241"/>
      <c r="AT1758" s="241"/>
      <c r="AU1758" s="241"/>
      <c r="AV1758" s="241"/>
      <c r="AW1758" s="241"/>
      <c r="AX1758" s="241"/>
      <c r="AY1758" s="241"/>
      <c r="AZ1758" s="241"/>
      <c r="BA1758" s="241"/>
      <c r="BB1758" s="241"/>
      <c r="BC1758" s="241"/>
      <c r="BD1758" s="241"/>
      <c r="BE1758" s="241"/>
      <c r="BF1758" s="241"/>
      <c r="BG1758" s="241"/>
      <c r="BH1758" s="241"/>
      <c r="BI1758" s="241"/>
      <c r="BJ1758" s="241"/>
      <c r="BK1758" s="241"/>
      <c r="BL1758" s="241"/>
      <c r="BM1758" s="241"/>
      <c r="BN1758" s="241"/>
      <c r="BO1758" s="241"/>
      <c r="BP1758" s="241"/>
      <c r="BQ1758" s="241"/>
      <c r="BR1758" s="241"/>
    </row>
    <row r="1759" spans="2:70" ht="9.75" customHeight="1">
      <c r="B1759" s="254"/>
      <c r="C1759" s="294"/>
      <c r="D1759" s="294"/>
      <c r="E1759" s="241"/>
      <c r="F1759" s="293"/>
      <c r="G1759" s="293"/>
      <c r="H1759" s="293"/>
      <c r="I1759" s="293"/>
      <c r="J1759" s="293"/>
      <c r="K1759" s="293"/>
      <c r="L1759" s="293"/>
      <c r="M1759" s="293"/>
      <c r="N1759" s="293"/>
      <c r="O1759" s="293"/>
      <c r="P1759" s="241"/>
      <c r="Q1759" s="241"/>
      <c r="R1759" s="295"/>
      <c r="S1759" s="295"/>
      <c r="T1759" s="295"/>
      <c r="U1759" s="293"/>
      <c r="V1759" s="293"/>
      <c r="W1759" s="293"/>
      <c r="X1759" s="293"/>
      <c r="Y1759" s="293"/>
      <c r="Z1759" s="293"/>
      <c r="AA1759" s="293"/>
      <c r="AB1759" s="293"/>
      <c r="AC1759" s="241"/>
      <c r="AD1759" s="293"/>
      <c r="AE1759" s="293"/>
      <c r="AF1759" s="293"/>
      <c r="AG1759" s="293"/>
      <c r="AH1759" s="293"/>
      <c r="AI1759" s="293"/>
      <c r="AJ1759" s="241"/>
      <c r="AK1759" s="241"/>
      <c r="AL1759" s="241"/>
      <c r="AM1759" s="294"/>
      <c r="AN1759" s="294"/>
      <c r="AO1759" s="294"/>
      <c r="AP1759" s="294"/>
      <c r="AQ1759" s="295"/>
      <c r="AR1759" s="295"/>
      <c r="AS1759" s="295"/>
      <c r="AT1759" s="295"/>
      <c r="AU1759" s="241"/>
      <c r="AV1759" s="241"/>
      <c r="AW1759" s="241"/>
      <c r="AX1759" s="241"/>
      <c r="AY1759" s="241"/>
      <c r="AZ1759" s="241"/>
      <c r="BA1759" s="294"/>
      <c r="BB1759" s="294"/>
      <c r="BC1759" s="294"/>
      <c r="BD1759" s="293"/>
      <c r="BE1759" s="293"/>
      <c r="BF1759" s="241"/>
      <c r="BG1759" s="241"/>
      <c r="BH1759" s="295"/>
      <c r="BI1759" s="295"/>
      <c r="BJ1759" s="295"/>
      <c r="BK1759" s="295"/>
      <c r="BL1759" s="295"/>
      <c r="BM1759" s="293"/>
      <c r="BN1759" s="293"/>
      <c r="BO1759" s="293"/>
      <c r="BP1759" s="293"/>
      <c r="BQ1759" s="293"/>
      <c r="BR1759" s="241"/>
    </row>
    <row r="1760" spans="2:70" ht="0.75" customHeight="1">
      <c r="B1760" s="254"/>
      <c r="C1760" s="294"/>
      <c r="D1760" s="294"/>
      <c r="E1760" s="241"/>
      <c r="F1760" s="293"/>
      <c r="G1760" s="293"/>
      <c r="H1760" s="293"/>
      <c r="I1760" s="293"/>
      <c r="J1760" s="293"/>
      <c r="K1760" s="293"/>
      <c r="L1760" s="293"/>
      <c r="M1760" s="293"/>
      <c r="N1760" s="293"/>
      <c r="O1760" s="293"/>
      <c r="P1760" s="241"/>
      <c r="Q1760" s="241"/>
      <c r="R1760" s="295"/>
      <c r="S1760" s="295"/>
      <c r="T1760" s="295"/>
      <c r="U1760" s="293"/>
      <c r="V1760" s="293"/>
      <c r="W1760" s="293"/>
      <c r="X1760" s="293"/>
      <c r="Y1760" s="293"/>
      <c r="Z1760" s="293"/>
      <c r="AA1760" s="293"/>
      <c r="AB1760" s="293"/>
      <c r="AC1760" s="241"/>
      <c r="AD1760" s="293"/>
      <c r="AE1760" s="293"/>
      <c r="AF1760" s="293"/>
      <c r="AG1760" s="293"/>
      <c r="AH1760" s="293"/>
      <c r="AI1760" s="293"/>
      <c r="AJ1760" s="241"/>
      <c r="AK1760" s="241"/>
      <c r="AL1760" s="241"/>
      <c r="AM1760" s="294"/>
      <c r="AN1760" s="294"/>
      <c r="AO1760" s="294"/>
      <c r="AP1760" s="294"/>
      <c r="AQ1760" s="295"/>
      <c r="AR1760" s="295"/>
      <c r="AS1760" s="295"/>
      <c r="AT1760" s="295"/>
      <c r="AU1760" s="241"/>
      <c r="AV1760" s="241"/>
      <c r="AW1760" s="241"/>
      <c r="AX1760" s="241"/>
      <c r="AY1760" s="241"/>
      <c r="AZ1760" s="241"/>
      <c r="BA1760" s="294"/>
      <c r="BB1760" s="294"/>
      <c r="BC1760" s="294"/>
      <c r="BD1760" s="293"/>
      <c r="BE1760" s="293"/>
      <c r="BF1760" s="241"/>
      <c r="BG1760" s="241"/>
      <c r="BH1760" s="295"/>
      <c r="BI1760" s="295"/>
      <c r="BJ1760" s="295"/>
      <c r="BK1760" s="295"/>
      <c r="BL1760" s="295"/>
      <c r="BM1760" s="293"/>
      <c r="BN1760" s="293"/>
      <c r="BO1760" s="293"/>
      <c r="BP1760" s="293"/>
      <c r="BQ1760" s="293"/>
      <c r="BR1760" s="241"/>
    </row>
    <row r="1761" spans="2:70" ht="12.75" hidden="1" customHeight="1">
      <c r="B1761" s="254"/>
      <c r="C1761" s="241"/>
      <c r="D1761" s="241"/>
      <c r="E1761" s="241"/>
      <c r="F1761" s="293"/>
      <c r="G1761" s="293"/>
      <c r="H1761" s="293"/>
      <c r="I1761" s="293"/>
      <c r="J1761" s="293"/>
      <c r="K1761" s="293"/>
      <c r="L1761" s="293"/>
      <c r="M1761" s="293"/>
      <c r="N1761" s="293"/>
      <c r="O1761" s="293"/>
      <c r="P1761" s="241"/>
      <c r="Q1761" s="241"/>
      <c r="R1761" s="241"/>
      <c r="S1761" s="241"/>
      <c r="T1761" s="241"/>
      <c r="U1761" s="241"/>
      <c r="V1761" s="241"/>
      <c r="W1761" s="241"/>
      <c r="X1761" s="241"/>
      <c r="Y1761" s="241"/>
      <c r="Z1761" s="241"/>
      <c r="AA1761" s="241"/>
      <c r="AB1761" s="241"/>
      <c r="AC1761" s="241"/>
      <c r="AD1761" s="241"/>
      <c r="AE1761" s="241"/>
      <c r="AF1761" s="241"/>
      <c r="AG1761" s="241"/>
      <c r="AH1761" s="241"/>
      <c r="AI1761" s="241"/>
      <c r="AJ1761" s="241"/>
      <c r="AK1761" s="241"/>
      <c r="AL1761" s="241"/>
      <c r="AM1761" s="294"/>
      <c r="AN1761" s="294"/>
      <c r="AO1761" s="294"/>
      <c r="AP1761" s="295"/>
      <c r="AQ1761" s="295"/>
      <c r="AR1761" s="295"/>
      <c r="AS1761" s="295"/>
      <c r="AT1761" s="241"/>
      <c r="AU1761" s="241"/>
      <c r="AV1761" s="241"/>
      <c r="AW1761" s="241"/>
      <c r="AX1761" s="241"/>
      <c r="AY1761" s="241"/>
      <c r="AZ1761" s="241"/>
      <c r="BA1761" s="241"/>
      <c r="BB1761" s="241"/>
      <c r="BC1761" s="241"/>
      <c r="BD1761" s="241"/>
      <c r="BE1761" s="241"/>
      <c r="BF1761" s="241"/>
      <c r="BG1761" s="241"/>
      <c r="BH1761" s="241"/>
      <c r="BI1761" s="241"/>
      <c r="BJ1761" s="241"/>
      <c r="BK1761" s="241"/>
      <c r="BL1761" s="241"/>
      <c r="BM1761" s="241"/>
      <c r="BN1761" s="241"/>
      <c r="BO1761" s="241"/>
      <c r="BP1761" s="241"/>
      <c r="BQ1761" s="241"/>
      <c r="BR1761" s="241"/>
    </row>
    <row r="1762" spans="2:70" ht="10.5" customHeight="1">
      <c r="B1762" s="254"/>
      <c r="C1762" s="241"/>
      <c r="D1762" s="241"/>
      <c r="E1762" s="241"/>
      <c r="F1762" s="241"/>
      <c r="G1762" s="241"/>
      <c r="H1762" s="241"/>
      <c r="I1762" s="241"/>
      <c r="J1762" s="241"/>
      <c r="K1762" s="241"/>
      <c r="L1762" s="241"/>
      <c r="M1762" s="241"/>
      <c r="N1762" s="241"/>
      <c r="O1762" s="241"/>
      <c r="P1762" s="241"/>
      <c r="Q1762" s="241"/>
      <c r="R1762" s="241"/>
      <c r="S1762" s="241"/>
      <c r="T1762" s="241"/>
      <c r="U1762" s="241"/>
      <c r="V1762" s="241"/>
      <c r="W1762" s="241"/>
      <c r="X1762" s="241"/>
      <c r="Y1762" s="241"/>
      <c r="Z1762" s="241"/>
      <c r="AA1762" s="241"/>
      <c r="AB1762" s="241"/>
      <c r="AC1762" s="241"/>
      <c r="AD1762" s="241"/>
      <c r="AE1762" s="241"/>
      <c r="AF1762" s="241"/>
      <c r="AG1762" s="241"/>
      <c r="AH1762" s="241"/>
      <c r="AI1762" s="241"/>
      <c r="AJ1762" s="241"/>
      <c r="AK1762" s="241"/>
      <c r="AL1762" s="241"/>
      <c r="AM1762" s="294"/>
      <c r="AN1762" s="294"/>
      <c r="AO1762" s="294"/>
      <c r="AP1762" s="295"/>
      <c r="AQ1762" s="295"/>
      <c r="AR1762" s="295"/>
      <c r="AS1762" s="295"/>
      <c r="AT1762" s="241"/>
      <c r="AU1762" s="241"/>
      <c r="AV1762" s="241"/>
      <c r="AW1762" s="241"/>
      <c r="AX1762" s="241"/>
      <c r="AY1762" s="241"/>
      <c r="AZ1762" s="241"/>
      <c r="BA1762" s="241"/>
      <c r="BB1762" s="241"/>
      <c r="BC1762" s="241"/>
      <c r="BD1762" s="241"/>
      <c r="BE1762" s="241"/>
      <c r="BF1762" s="241"/>
      <c r="BG1762" s="241"/>
      <c r="BH1762" s="241"/>
      <c r="BI1762" s="241"/>
      <c r="BJ1762" s="241"/>
      <c r="BK1762" s="241"/>
      <c r="BL1762" s="241"/>
      <c r="BM1762" s="241"/>
      <c r="BN1762" s="241"/>
      <c r="BO1762" s="241"/>
      <c r="BP1762" s="241"/>
      <c r="BQ1762" s="241"/>
      <c r="BR1762" s="241"/>
    </row>
    <row r="1763" spans="2:70" ht="7.5" customHeight="1">
      <c r="B1763" s="254"/>
      <c r="C1763" s="241"/>
      <c r="D1763" s="241"/>
      <c r="E1763" s="241"/>
      <c r="F1763" s="241"/>
      <c r="G1763" s="241"/>
      <c r="H1763" s="241"/>
      <c r="I1763" s="241"/>
      <c r="J1763" s="241"/>
      <c r="K1763" s="241"/>
      <c r="L1763" s="241"/>
      <c r="M1763" s="241"/>
      <c r="N1763" s="241"/>
      <c r="O1763" s="241"/>
      <c r="P1763" s="241"/>
      <c r="Q1763" s="241"/>
      <c r="R1763" s="241"/>
      <c r="S1763" s="241"/>
      <c r="T1763" s="241"/>
      <c r="U1763" s="241"/>
      <c r="V1763" s="241"/>
      <c r="W1763" s="241"/>
      <c r="X1763" s="241"/>
      <c r="Y1763" s="241"/>
      <c r="Z1763" s="241"/>
      <c r="AA1763" s="241"/>
      <c r="AB1763" s="241"/>
      <c r="AC1763" s="241"/>
      <c r="AD1763" s="241"/>
      <c r="AE1763" s="241"/>
      <c r="AF1763" s="241"/>
      <c r="AG1763" s="241"/>
      <c r="AH1763" s="241"/>
      <c r="AI1763" s="241"/>
      <c r="AJ1763" s="241"/>
      <c r="AK1763" s="241"/>
      <c r="AL1763" s="241"/>
      <c r="AM1763" s="241"/>
      <c r="AN1763" s="241"/>
      <c r="AO1763" s="241"/>
      <c r="AP1763" s="241"/>
      <c r="AQ1763" s="241"/>
      <c r="AR1763" s="241"/>
      <c r="AS1763" s="241"/>
      <c r="AT1763" s="241"/>
      <c r="AU1763" s="241"/>
      <c r="AV1763" s="241"/>
      <c r="AW1763" s="241"/>
      <c r="AX1763" s="241"/>
      <c r="AY1763" s="241"/>
      <c r="AZ1763" s="241"/>
      <c r="BA1763" s="241"/>
      <c r="BB1763" s="241"/>
      <c r="BC1763" s="241"/>
      <c r="BD1763" s="241"/>
      <c r="BE1763" s="241"/>
      <c r="BF1763" s="241"/>
      <c r="BG1763" s="241"/>
      <c r="BH1763" s="241"/>
      <c r="BI1763" s="241"/>
      <c r="BJ1763" s="241"/>
      <c r="BK1763" s="241"/>
      <c r="BL1763" s="241"/>
      <c r="BM1763" s="241"/>
      <c r="BN1763" s="241"/>
      <c r="BO1763" s="241"/>
      <c r="BP1763" s="241"/>
      <c r="BQ1763" s="241"/>
      <c r="BR1763" s="241"/>
    </row>
    <row r="1764" spans="2:70" ht="0.75" customHeight="1">
      <c r="B1764" s="254"/>
      <c r="C1764" s="292"/>
      <c r="D1764" s="292"/>
      <c r="E1764" s="241"/>
      <c r="F1764" s="293"/>
      <c r="G1764" s="293"/>
      <c r="H1764" s="293"/>
      <c r="I1764" s="293"/>
      <c r="J1764" s="293"/>
      <c r="K1764" s="293"/>
      <c r="L1764" s="293"/>
      <c r="M1764" s="293"/>
      <c r="N1764" s="241"/>
      <c r="O1764" s="241"/>
      <c r="P1764" s="241"/>
      <c r="Q1764" s="241"/>
      <c r="R1764" s="241"/>
      <c r="S1764" s="241"/>
      <c r="T1764" s="241"/>
      <c r="U1764" s="241"/>
      <c r="V1764" s="241"/>
      <c r="W1764" s="241"/>
      <c r="X1764" s="241"/>
      <c r="Y1764" s="241"/>
      <c r="Z1764" s="241"/>
      <c r="AA1764" s="241"/>
      <c r="AB1764" s="241"/>
      <c r="AC1764" s="241"/>
      <c r="AD1764" s="241"/>
      <c r="AE1764" s="241"/>
      <c r="AF1764" s="241"/>
      <c r="AG1764" s="241"/>
      <c r="AH1764" s="241"/>
      <c r="AI1764" s="241"/>
      <c r="AJ1764" s="241"/>
      <c r="AK1764" s="241"/>
      <c r="AL1764" s="241"/>
      <c r="AM1764" s="294"/>
      <c r="AN1764" s="294"/>
      <c r="AO1764" s="294"/>
      <c r="AP1764" s="295"/>
      <c r="AQ1764" s="295"/>
      <c r="AR1764" s="295"/>
      <c r="AS1764" s="295"/>
      <c r="AT1764" s="295"/>
      <c r="AU1764" s="295"/>
      <c r="AV1764" s="295"/>
      <c r="AW1764" s="241"/>
      <c r="AX1764" s="295"/>
      <c r="AY1764" s="295"/>
      <c r="AZ1764" s="241"/>
      <c r="BA1764" s="294"/>
      <c r="BB1764" s="294"/>
      <c r="BC1764" s="294"/>
      <c r="BD1764" s="293"/>
      <c r="BE1764" s="293"/>
      <c r="BF1764" s="241"/>
      <c r="BG1764" s="241"/>
      <c r="BH1764" s="295"/>
      <c r="BI1764" s="295"/>
      <c r="BJ1764" s="295"/>
      <c r="BK1764" s="295"/>
      <c r="BL1764" s="295"/>
      <c r="BM1764" s="293"/>
      <c r="BN1764" s="293"/>
      <c r="BO1764" s="293"/>
      <c r="BP1764" s="293"/>
      <c r="BQ1764" s="293"/>
      <c r="BR1764" s="241"/>
    </row>
    <row r="1765" spans="2:70" ht="9" customHeight="1">
      <c r="B1765" s="254"/>
      <c r="C1765" s="292"/>
      <c r="D1765" s="292"/>
      <c r="E1765" s="241"/>
      <c r="F1765" s="293"/>
      <c r="G1765" s="293"/>
      <c r="H1765" s="293"/>
      <c r="I1765" s="293"/>
      <c r="J1765" s="293"/>
      <c r="K1765" s="293"/>
      <c r="L1765" s="293"/>
      <c r="M1765" s="293"/>
      <c r="N1765" s="241"/>
      <c r="O1765" s="241"/>
      <c r="P1765" s="241"/>
      <c r="Q1765" s="241"/>
      <c r="R1765" s="241"/>
      <c r="S1765" s="241"/>
      <c r="T1765" s="241"/>
      <c r="U1765" s="241"/>
      <c r="V1765" s="241"/>
      <c r="W1765" s="241"/>
      <c r="X1765" s="241"/>
      <c r="Y1765" s="241"/>
      <c r="Z1765" s="241"/>
      <c r="AA1765" s="241"/>
      <c r="AB1765" s="241"/>
      <c r="AC1765" s="241"/>
      <c r="AD1765" s="241"/>
      <c r="AE1765" s="241"/>
      <c r="AF1765" s="241"/>
      <c r="AG1765" s="241"/>
      <c r="AH1765" s="241"/>
      <c r="AI1765" s="241"/>
      <c r="AJ1765" s="241"/>
      <c r="AK1765" s="241"/>
      <c r="AL1765" s="241"/>
      <c r="AM1765" s="294"/>
      <c r="AN1765" s="294"/>
      <c r="AO1765" s="294"/>
      <c r="AP1765" s="295"/>
      <c r="AQ1765" s="295"/>
      <c r="AR1765" s="295"/>
      <c r="AS1765" s="295"/>
      <c r="AT1765" s="295"/>
      <c r="AU1765" s="295"/>
      <c r="AV1765" s="295"/>
      <c r="AW1765" s="241"/>
      <c r="AX1765" s="295"/>
      <c r="AY1765" s="295"/>
      <c r="AZ1765" s="241"/>
      <c r="BA1765" s="294"/>
      <c r="BB1765" s="294"/>
      <c r="BC1765" s="294"/>
      <c r="BD1765" s="293"/>
      <c r="BE1765" s="293"/>
      <c r="BF1765" s="241"/>
      <c r="BG1765" s="241"/>
      <c r="BH1765" s="295"/>
      <c r="BI1765" s="295"/>
      <c r="BJ1765" s="295"/>
      <c r="BK1765" s="295"/>
      <c r="BL1765" s="295"/>
      <c r="BM1765" s="293"/>
      <c r="BN1765" s="293"/>
      <c r="BO1765" s="293"/>
      <c r="BP1765" s="293"/>
      <c r="BQ1765" s="293"/>
      <c r="BR1765" s="241"/>
    </row>
    <row r="1766" spans="2:70" ht="0.75" customHeight="1">
      <c r="B1766" s="254"/>
      <c r="C1766" s="292"/>
      <c r="D1766" s="292"/>
      <c r="E1766" s="241"/>
      <c r="F1766" s="293"/>
      <c r="G1766" s="293"/>
      <c r="H1766" s="293"/>
      <c r="I1766" s="293"/>
      <c r="J1766" s="293"/>
      <c r="K1766" s="293"/>
      <c r="L1766" s="293"/>
      <c r="M1766" s="293"/>
      <c r="N1766" s="241"/>
      <c r="O1766" s="241"/>
      <c r="P1766" s="241"/>
      <c r="Q1766" s="241"/>
      <c r="R1766" s="241"/>
      <c r="S1766" s="241"/>
      <c r="T1766" s="241"/>
      <c r="U1766" s="241"/>
      <c r="V1766" s="241"/>
      <c r="W1766" s="241"/>
      <c r="X1766" s="241"/>
      <c r="Y1766" s="241"/>
      <c r="Z1766" s="241"/>
      <c r="AA1766" s="241"/>
      <c r="AB1766" s="241"/>
      <c r="AC1766" s="241"/>
      <c r="AD1766" s="241"/>
      <c r="AE1766" s="241"/>
      <c r="AF1766" s="241"/>
      <c r="AG1766" s="241"/>
      <c r="AH1766" s="241"/>
      <c r="AI1766" s="241"/>
      <c r="AJ1766" s="241"/>
      <c r="AK1766" s="241"/>
      <c r="AL1766" s="241"/>
      <c r="AM1766" s="294"/>
      <c r="AN1766" s="294"/>
      <c r="AO1766" s="294"/>
      <c r="AP1766" s="295"/>
      <c r="AQ1766" s="295"/>
      <c r="AR1766" s="295"/>
      <c r="AS1766" s="295"/>
      <c r="AT1766" s="295"/>
      <c r="AU1766" s="295"/>
      <c r="AV1766" s="295"/>
      <c r="AW1766" s="241"/>
      <c r="AX1766" s="295"/>
      <c r="AY1766" s="295"/>
      <c r="AZ1766" s="241"/>
      <c r="BA1766" s="294"/>
      <c r="BB1766" s="294"/>
      <c r="BC1766" s="294"/>
      <c r="BD1766" s="293"/>
      <c r="BE1766" s="293"/>
      <c r="BF1766" s="241"/>
      <c r="BG1766" s="241"/>
      <c r="BH1766" s="295"/>
      <c r="BI1766" s="295"/>
      <c r="BJ1766" s="295"/>
      <c r="BK1766" s="295"/>
      <c r="BL1766" s="295"/>
      <c r="BM1766" s="293"/>
      <c r="BN1766" s="293"/>
      <c r="BO1766" s="293"/>
      <c r="BP1766" s="293"/>
      <c r="BQ1766" s="293"/>
      <c r="BR1766" s="241"/>
    </row>
    <row r="1767" spans="2:70" ht="10.5" customHeight="1">
      <c r="B1767" s="254"/>
      <c r="C1767" s="241"/>
      <c r="D1767" s="241"/>
      <c r="E1767" s="241"/>
      <c r="F1767" s="241"/>
      <c r="G1767" s="241"/>
      <c r="H1767" s="241"/>
      <c r="I1767" s="241"/>
      <c r="J1767" s="241"/>
      <c r="K1767" s="241"/>
      <c r="L1767" s="241"/>
      <c r="M1767" s="241"/>
      <c r="N1767" s="241"/>
      <c r="O1767" s="241"/>
      <c r="P1767" s="241"/>
      <c r="Q1767" s="241"/>
      <c r="R1767" s="241"/>
      <c r="S1767" s="241"/>
      <c r="T1767" s="241"/>
      <c r="U1767" s="241"/>
      <c r="V1767" s="241"/>
      <c r="W1767" s="241"/>
      <c r="X1767" s="241"/>
      <c r="Y1767" s="241"/>
      <c r="Z1767" s="241"/>
      <c r="AA1767" s="241"/>
      <c r="AB1767" s="241"/>
      <c r="AC1767" s="241"/>
      <c r="AD1767" s="241"/>
      <c r="AE1767" s="241"/>
      <c r="AF1767" s="241"/>
      <c r="AG1767" s="241"/>
      <c r="AH1767" s="241"/>
      <c r="AI1767" s="241"/>
      <c r="AJ1767" s="241"/>
      <c r="AK1767" s="241"/>
      <c r="AL1767" s="241"/>
      <c r="AM1767" s="294"/>
      <c r="AN1767" s="294"/>
      <c r="AO1767" s="294"/>
      <c r="AP1767" s="295"/>
      <c r="AQ1767" s="295"/>
      <c r="AR1767" s="295"/>
      <c r="AS1767" s="295"/>
      <c r="AT1767" s="295"/>
      <c r="AU1767" s="295"/>
      <c r="AV1767" s="295"/>
      <c r="AW1767" s="241"/>
      <c r="AX1767" s="295"/>
      <c r="AY1767" s="295"/>
      <c r="AZ1767" s="241"/>
      <c r="BA1767" s="294"/>
      <c r="BB1767" s="294"/>
      <c r="BC1767" s="294"/>
      <c r="BD1767" s="293"/>
      <c r="BE1767" s="293"/>
      <c r="BF1767" s="241"/>
      <c r="BG1767" s="241"/>
      <c r="BH1767" s="295"/>
      <c r="BI1767" s="295"/>
      <c r="BJ1767" s="295"/>
      <c r="BK1767" s="295"/>
      <c r="BL1767" s="295"/>
      <c r="BM1767" s="293"/>
      <c r="BN1767" s="293"/>
      <c r="BO1767" s="293"/>
      <c r="BP1767" s="293"/>
      <c r="BQ1767" s="293"/>
      <c r="BR1767" s="241"/>
    </row>
    <row r="1768" spans="2:70" ht="9.75" customHeight="1">
      <c r="B1768" s="254"/>
      <c r="C1768" s="241"/>
      <c r="D1768" s="241"/>
      <c r="E1768" s="241"/>
      <c r="F1768" s="241"/>
      <c r="G1768" s="241"/>
      <c r="H1768" s="241"/>
      <c r="I1768" s="241"/>
      <c r="J1768" s="241"/>
      <c r="K1768" s="241"/>
      <c r="L1768" s="241"/>
      <c r="M1768" s="241"/>
      <c r="N1768" s="241"/>
      <c r="O1768" s="241"/>
      <c r="P1768" s="241"/>
      <c r="Q1768" s="241"/>
      <c r="R1768" s="241"/>
      <c r="S1768" s="241"/>
      <c r="T1768" s="241"/>
      <c r="U1768" s="241"/>
      <c r="V1768" s="241"/>
      <c r="W1768" s="241"/>
      <c r="X1768" s="241"/>
      <c r="Y1768" s="241"/>
      <c r="Z1768" s="241"/>
      <c r="AA1768" s="241"/>
      <c r="AB1768" s="241"/>
      <c r="AC1768" s="241"/>
      <c r="AD1768" s="241"/>
      <c r="AE1768" s="241"/>
      <c r="AF1768" s="241"/>
      <c r="AG1768" s="241"/>
      <c r="AH1768" s="241"/>
      <c r="AI1768" s="241"/>
      <c r="AJ1768" s="241"/>
      <c r="AK1768" s="241"/>
      <c r="AL1768" s="241"/>
      <c r="AM1768" s="241"/>
      <c r="AN1768" s="241"/>
      <c r="AO1768" s="241"/>
      <c r="AP1768" s="241"/>
      <c r="AQ1768" s="241"/>
      <c r="AR1768" s="241"/>
      <c r="AS1768" s="241"/>
      <c r="AT1768" s="241"/>
      <c r="AU1768" s="241"/>
      <c r="AV1768" s="241"/>
      <c r="AW1768" s="241"/>
      <c r="AX1768" s="241"/>
      <c r="AY1768" s="241"/>
      <c r="AZ1768" s="241"/>
      <c r="BA1768" s="241"/>
      <c r="BB1768" s="241"/>
      <c r="BC1768" s="241"/>
      <c r="BD1768" s="241"/>
      <c r="BE1768" s="241"/>
      <c r="BF1768" s="241"/>
      <c r="BG1768" s="241"/>
      <c r="BH1768" s="241"/>
      <c r="BI1768" s="241"/>
      <c r="BJ1768" s="241"/>
      <c r="BK1768" s="241"/>
      <c r="BL1768" s="241"/>
      <c r="BM1768" s="241"/>
      <c r="BN1768" s="241"/>
      <c r="BO1768" s="241"/>
      <c r="BP1768" s="241"/>
      <c r="BQ1768" s="241"/>
      <c r="BR1768" s="241"/>
    </row>
    <row r="1769" spans="2:70" ht="12" customHeight="1">
      <c r="B1769" s="254"/>
      <c r="C1769" s="241"/>
      <c r="D1769" s="241"/>
      <c r="E1769" s="241"/>
      <c r="F1769" s="241"/>
      <c r="G1769" s="241"/>
      <c r="H1769" s="241"/>
      <c r="I1769" s="241"/>
      <c r="J1769" s="241"/>
      <c r="K1769" s="241"/>
      <c r="L1769" s="241"/>
      <c r="M1769" s="241"/>
      <c r="N1769" s="241"/>
      <c r="O1769" s="241"/>
      <c r="P1769" s="241"/>
      <c r="Q1769" s="241"/>
      <c r="R1769" s="241"/>
      <c r="S1769" s="241"/>
      <c r="T1769" s="241"/>
      <c r="U1769" s="241"/>
      <c r="V1769" s="241"/>
      <c r="W1769" s="241"/>
      <c r="X1769" s="241"/>
      <c r="Y1769" s="241"/>
      <c r="Z1769" s="241"/>
      <c r="AA1769" s="241"/>
      <c r="AB1769" s="241"/>
      <c r="AC1769" s="241"/>
      <c r="AD1769" s="241"/>
      <c r="AE1769" s="241"/>
      <c r="AF1769" s="241"/>
      <c r="AG1769" s="241"/>
      <c r="AH1769" s="241"/>
      <c r="AI1769" s="241"/>
      <c r="AJ1769" s="241"/>
      <c r="AK1769" s="241"/>
      <c r="AL1769" s="241"/>
      <c r="AM1769" s="294"/>
      <c r="AN1769" s="294"/>
      <c r="AO1769" s="294"/>
      <c r="AP1769" s="294"/>
      <c r="AQ1769" s="295"/>
      <c r="AR1769" s="295"/>
      <c r="AS1769" s="295"/>
      <c r="AT1769" s="295"/>
      <c r="AU1769" s="295"/>
      <c r="AV1769" s="295"/>
      <c r="AW1769" s="295"/>
      <c r="AX1769" s="295"/>
      <c r="AY1769" s="295"/>
      <c r="AZ1769" s="295"/>
      <c r="BA1769" s="292"/>
      <c r="BB1769" s="292"/>
      <c r="BC1769" s="292"/>
      <c r="BD1769" s="293"/>
      <c r="BE1769" s="293"/>
      <c r="BF1769" s="241"/>
      <c r="BG1769" s="241"/>
      <c r="BH1769" s="241"/>
      <c r="BI1769" s="241"/>
      <c r="BJ1769" s="241"/>
      <c r="BK1769" s="241"/>
      <c r="BL1769" s="241"/>
      <c r="BM1769" s="241"/>
      <c r="BN1769" s="241"/>
      <c r="BO1769" s="241"/>
      <c r="BP1769" s="241"/>
      <c r="BQ1769" s="241"/>
      <c r="BR1769" s="241"/>
    </row>
    <row r="1770" spans="2:70" ht="13.5" customHeight="1">
      <c r="B1770" s="254"/>
      <c r="C1770" s="305"/>
      <c r="D1770" s="305"/>
      <c r="E1770" s="305"/>
      <c r="F1770" s="305"/>
      <c r="G1770" s="305"/>
      <c r="H1770" s="305"/>
      <c r="I1770" s="305"/>
      <c r="J1770" s="305"/>
      <c r="K1770" s="305"/>
      <c r="L1770" s="305"/>
      <c r="M1770" s="305"/>
      <c r="N1770" s="305"/>
      <c r="O1770" s="305"/>
      <c r="P1770" s="305"/>
      <c r="Q1770" s="305"/>
      <c r="R1770" s="305"/>
      <c r="S1770" s="305"/>
      <c r="T1770" s="305"/>
      <c r="U1770" s="305"/>
      <c r="V1770" s="305"/>
      <c r="W1770" s="305"/>
      <c r="X1770" s="305"/>
      <c r="Y1770" s="305"/>
      <c r="Z1770" s="305"/>
      <c r="AA1770" s="305"/>
      <c r="AB1770" s="305"/>
      <c r="AC1770" s="305"/>
      <c r="AD1770" s="305"/>
      <c r="AE1770" s="305"/>
      <c r="AF1770" s="241"/>
      <c r="AG1770" s="241"/>
      <c r="AH1770" s="241"/>
      <c r="AI1770" s="241"/>
      <c r="AJ1770" s="241"/>
      <c r="AK1770" s="241"/>
      <c r="AL1770" s="241"/>
      <c r="AM1770" s="241"/>
      <c r="AN1770" s="241"/>
      <c r="AO1770" s="241"/>
      <c r="AP1770" s="241"/>
      <c r="AQ1770" s="241"/>
      <c r="AR1770" s="241"/>
      <c r="AS1770" s="241"/>
      <c r="AT1770" s="241"/>
      <c r="AU1770" s="241"/>
      <c r="AV1770" s="241"/>
      <c r="AW1770" s="241"/>
      <c r="AX1770" s="241"/>
      <c r="AY1770" s="241"/>
      <c r="AZ1770" s="241"/>
      <c r="BA1770" s="241"/>
      <c r="BB1770" s="241"/>
      <c r="BC1770" s="241"/>
      <c r="BD1770" s="241"/>
      <c r="BE1770" s="241"/>
      <c r="BF1770" s="241"/>
      <c r="BG1770" s="241"/>
      <c r="BH1770" s="241"/>
      <c r="BI1770" s="241"/>
      <c r="BJ1770" s="241"/>
      <c r="BK1770" s="241"/>
      <c r="BL1770" s="241"/>
      <c r="BM1770" s="241"/>
      <c r="BN1770" s="241"/>
      <c r="BO1770" s="241"/>
      <c r="BP1770" s="241"/>
      <c r="BQ1770" s="241"/>
      <c r="BR1770" s="241"/>
    </row>
    <row r="1771" spans="2:70" ht="7.5" customHeight="1">
      <c r="B1771" s="254"/>
      <c r="C1771" s="241"/>
      <c r="D1771" s="241"/>
      <c r="E1771" s="241"/>
      <c r="F1771" s="241"/>
      <c r="G1771" s="241"/>
      <c r="H1771" s="241"/>
      <c r="I1771" s="241"/>
      <c r="J1771" s="241"/>
      <c r="K1771" s="241"/>
      <c r="L1771" s="241"/>
      <c r="M1771" s="241"/>
      <c r="N1771" s="241"/>
      <c r="O1771" s="241"/>
      <c r="P1771" s="241"/>
      <c r="Q1771" s="241"/>
      <c r="R1771" s="241"/>
      <c r="S1771" s="241"/>
      <c r="T1771" s="241"/>
      <c r="U1771" s="241"/>
      <c r="V1771" s="241"/>
      <c r="W1771" s="241"/>
      <c r="X1771" s="241"/>
      <c r="Y1771" s="241"/>
      <c r="Z1771" s="241"/>
      <c r="AA1771" s="241"/>
      <c r="AB1771" s="241"/>
      <c r="AC1771" s="241"/>
      <c r="AD1771" s="241"/>
      <c r="AE1771" s="241"/>
      <c r="AF1771" s="241"/>
      <c r="AG1771" s="241"/>
      <c r="AH1771" s="241"/>
      <c r="AI1771" s="241"/>
      <c r="AJ1771" s="241"/>
      <c r="AK1771" s="241"/>
      <c r="AL1771" s="241"/>
      <c r="AM1771" s="241"/>
      <c r="AN1771" s="241"/>
      <c r="AO1771" s="241"/>
      <c r="AP1771" s="241"/>
      <c r="AQ1771" s="241"/>
      <c r="AR1771" s="241"/>
      <c r="AS1771" s="241"/>
      <c r="AT1771" s="241"/>
      <c r="AU1771" s="241"/>
      <c r="AV1771" s="241"/>
      <c r="AW1771" s="241"/>
      <c r="AX1771" s="241"/>
      <c r="AY1771" s="241"/>
      <c r="AZ1771" s="241"/>
      <c r="BA1771" s="241"/>
      <c r="BB1771" s="241"/>
      <c r="BC1771" s="241"/>
      <c r="BD1771" s="241"/>
      <c r="BE1771" s="241"/>
      <c r="BF1771" s="241"/>
      <c r="BG1771" s="241"/>
      <c r="BH1771" s="241"/>
      <c r="BI1771" s="241"/>
      <c r="BJ1771" s="241"/>
      <c r="BK1771" s="241"/>
      <c r="BL1771" s="241"/>
      <c r="BM1771" s="241"/>
      <c r="BN1771" s="241"/>
      <c r="BO1771" s="241"/>
      <c r="BP1771" s="241"/>
      <c r="BQ1771" s="241"/>
      <c r="BR1771" s="241"/>
    </row>
    <row r="1772" spans="2:70" ht="16.5" customHeight="1">
      <c r="B1772" s="296"/>
      <c r="C1772" s="296"/>
      <c r="D1772" s="296"/>
      <c r="E1772" s="296"/>
      <c r="F1772" s="296"/>
      <c r="G1772" s="296"/>
      <c r="H1772" s="296"/>
      <c r="I1772" s="296"/>
      <c r="J1772" s="296"/>
      <c r="K1772" s="296"/>
      <c r="L1772" s="296"/>
      <c r="M1772" s="296"/>
      <c r="N1772" s="296"/>
      <c r="O1772" s="296"/>
      <c r="P1772" s="296"/>
      <c r="Q1772" s="296"/>
      <c r="R1772" s="296"/>
      <c r="S1772" s="296"/>
      <c r="T1772" s="296"/>
      <c r="U1772" s="296"/>
      <c r="V1772" s="241"/>
      <c r="W1772" s="241"/>
      <c r="X1772" s="296"/>
      <c r="Y1772" s="296"/>
      <c r="Z1772" s="296"/>
      <c r="AA1772" s="296"/>
      <c r="AB1772" s="296"/>
      <c r="AC1772" s="296"/>
      <c r="AD1772" s="296"/>
      <c r="AE1772" s="296"/>
      <c r="AF1772" s="296"/>
      <c r="AG1772" s="296"/>
      <c r="AH1772" s="241"/>
      <c r="AI1772" s="241"/>
      <c r="AJ1772" s="241"/>
      <c r="AK1772" s="241"/>
      <c r="AL1772" s="241"/>
      <c r="AM1772" s="296"/>
      <c r="AN1772" s="296"/>
      <c r="AO1772" s="296"/>
      <c r="AP1772" s="296"/>
      <c r="AQ1772" s="296"/>
      <c r="AR1772" s="296"/>
      <c r="AS1772" s="296"/>
      <c r="AT1772" s="296"/>
      <c r="AU1772" s="296"/>
      <c r="AV1772" s="296"/>
      <c r="AW1772" s="296"/>
      <c r="AX1772" s="296"/>
      <c r="AY1772" s="296"/>
      <c r="AZ1772" s="296"/>
      <c r="BA1772" s="296"/>
      <c r="BB1772" s="296"/>
      <c r="BC1772" s="241"/>
      <c r="BD1772" s="241"/>
      <c r="BE1772" s="296"/>
      <c r="BF1772" s="296"/>
      <c r="BG1772" s="296"/>
      <c r="BH1772" s="296"/>
      <c r="BI1772" s="296"/>
      <c r="BJ1772" s="296"/>
      <c r="BK1772" s="296"/>
      <c r="BL1772" s="296"/>
      <c r="BM1772" s="296"/>
      <c r="BN1772" s="296"/>
      <c r="BO1772" s="296"/>
      <c r="BP1772" s="296"/>
      <c r="BQ1772" s="241"/>
      <c r="BR1772" s="241"/>
    </row>
    <row r="1773" spans="2:70" ht="9.75" customHeight="1">
      <c r="B1773" s="254"/>
      <c r="C1773" s="241"/>
      <c r="D1773" s="241"/>
      <c r="E1773" s="301"/>
      <c r="F1773" s="301"/>
      <c r="G1773" s="301"/>
      <c r="H1773" s="301"/>
      <c r="I1773" s="301"/>
      <c r="J1773" s="301"/>
      <c r="K1773" s="301"/>
      <c r="L1773" s="301"/>
      <c r="M1773" s="241"/>
      <c r="N1773" s="241"/>
      <c r="O1773" s="301"/>
      <c r="P1773" s="301"/>
      <c r="Q1773" s="301"/>
      <c r="R1773" s="241"/>
      <c r="S1773" s="303"/>
      <c r="T1773" s="303"/>
      <c r="U1773" s="303"/>
      <c r="V1773" s="303"/>
      <c r="W1773" s="241"/>
      <c r="X1773" s="241"/>
      <c r="Y1773" s="241"/>
      <c r="Z1773" s="241"/>
      <c r="AA1773" s="241"/>
      <c r="AB1773" s="301"/>
      <c r="AC1773" s="301"/>
      <c r="AD1773" s="303"/>
      <c r="AE1773" s="303"/>
      <c r="AF1773" s="241"/>
      <c r="AG1773" s="241"/>
      <c r="AH1773" s="241"/>
      <c r="AI1773" s="241"/>
      <c r="AJ1773" s="241"/>
      <c r="AK1773" s="241"/>
      <c r="AL1773" s="241"/>
      <c r="AM1773" s="241"/>
      <c r="AN1773" s="241"/>
      <c r="AO1773" s="241"/>
      <c r="AP1773" s="241"/>
      <c r="AQ1773" s="241"/>
      <c r="AR1773" s="301"/>
      <c r="AS1773" s="301"/>
      <c r="AT1773" s="301"/>
      <c r="AU1773" s="241"/>
      <c r="AV1773" s="303"/>
      <c r="AW1773" s="303"/>
      <c r="AX1773" s="303"/>
      <c r="AY1773" s="303"/>
      <c r="AZ1773" s="303"/>
      <c r="BA1773" s="303"/>
      <c r="BB1773" s="303"/>
      <c r="BC1773" s="241"/>
      <c r="BD1773" s="241"/>
      <c r="BE1773" s="241"/>
      <c r="BF1773" s="241"/>
      <c r="BG1773" s="241"/>
      <c r="BH1773" s="297"/>
      <c r="BI1773" s="297"/>
      <c r="BJ1773" s="297"/>
      <c r="BK1773" s="297"/>
      <c r="BL1773" s="297"/>
      <c r="BM1773" s="241"/>
      <c r="BN1773" s="297"/>
      <c r="BO1773" s="297"/>
      <c r="BP1773" s="297"/>
      <c r="BQ1773" s="241"/>
      <c r="BR1773" s="241"/>
    </row>
    <row r="1774" spans="2:70" ht="0.75" customHeight="1">
      <c r="B1774" s="254"/>
      <c r="C1774" s="241"/>
      <c r="D1774" s="241"/>
      <c r="E1774" s="241"/>
      <c r="F1774" s="241"/>
      <c r="G1774" s="241"/>
      <c r="H1774" s="241"/>
      <c r="I1774" s="241"/>
      <c r="J1774" s="241"/>
      <c r="K1774" s="241"/>
      <c r="L1774" s="241"/>
      <c r="M1774" s="241"/>
      <c r="N1774" s="241"/>
      <c r="O1774" s="241"/>
      <c r="P1774" s="241"/>
      <c r="Q1774" s="241"/>
      <c r="R1774" s="241"/>
      <c r="S1774" s="241"/>
      <c r="T1774" s="241"/>
      <c r="U1774" s="241"/>
      <c r="V1774" s="241"/>
      <c r="W1774" s="241"/>
      <c r="X1774" s="241"/>
      <c r="Y1774" s="241"/>
      <c r="Z1774" s="241"/>
      <c r="AA1774" s="241"/>
      <c r="AB1774" s="241"/>
      <c r="AC1774" s="241"/>
      <c r="AD1774" s="241"/>
      <c r="AE1774" s="241"/>
      <c r="AF1774" s="241"/>
      <c r="AG1774" s="241"/>
      <c r="AH1774" s="241"/>
      <c r="AI1774" s="241"/>
      <c r="AJ1774" s="241"/>
      <c r="AK1774" s="241"/>
      <c r="AL1774" s="241"/>
      <c r="AM1774" s="241"/>
      <c r="AN1774" s="241"/>
      <c r="AO1774" s="241"/>
      <c r="AP1774" s="241"/>
      <c r="AQ1774" s="241"/>
      <c r="AR1774" s="241"/>
      <c r="AS1774" s="241"/>
      <c r="AT1774" s="241"/>
      <c r="AU1774" s="241"/>
      <c r="AV1774" s="241"/>
      <c r="AW1774" s="241"/>
      <c r="AX1774" s="241"/>
      <c r="AY1774" s="241"/>
      <c r="AZ1774" s="241"/>
      <c r="BA1774" s="241"/>
      <c r="BB1774" s="241"/>
      <c r="BC1774" s="241"/>
      <c r="BD1774" s="241"/>
      <c r="BE1774" s="241"/>
      <c r="BF1774" s="241"/>
      <c r="BG1774" s="241"/>
      <c r="BH1774" s="297"/>
      <c r="BI1774" s="297"/>
      <c r="BJ1774" s="297"/>
      <c r="BK1774" s="297"/>
      <c r="BL1774" s="297"/>
      <c r="BM1774" s="241"/>
      <c r="BN1774" s="297"/>
      <c r="BO1774" s="297"/>
      <c r="BP1774" s="297"/>
      <c r="BQ1774" s="241"/>
      <c r="BR1774" s="241"/>
    </row>
    <row r="1775" spans="2:70" ht="10.5" customHeight="1">
      <c r="B1775" s="254"/>
      <c r="C1775" s="241"/>
      <c r="D1775" s="241"/>
      <c r="E1775" s="241"/>
      <c r="F1775" s="301"/>
      <c r="G1775" s="301"/>
      <c r="H1775" s="301"/>
      <c r="I1775" s="301"/>
      <c r="J1775" s="301"/>
      <c r="K1775" s="301"/>
      <c r="L1775" s="241"/>
      <c r="M1775" s="241"/>
      <c r="N1775" s="301"/>
      <c r="O1775" s="301"/>
      <c r="P1775" s="301"/>
      <c r="Q1775" s="301"/>
      <c r="R1775" s="301"/>
      <c r="S1775" s="303"/>
      <c r="T1775" s="303"/>
      <c r="U1775" s="303"/>
      <c r="V1775" s="303"/>
      <c r="W1775" s="241"/>
      <c r="X1775" s="241"/>
      <c r="Y1775" s="241"/>
      <c r="Z1775" s="241"/>
      <c r="AA1775" s="241"/>
      <c r="AB1775" s="301"/>
      <c r="AC1775" s="301"/>
      <c r="AD1775" s="301"/>
      <c r="AE1775" s="303"/>
      <c r="AF1775" s="303"/>
      <c r="AG1775" s="303"/>
      <c r="AH1775" s="303"/>
      <c r="AI1775" s="303"/>
      <c r="AJ1775" s="241"/>
      <c r="AK1775" s="241"/>
      <c r="AL1775" s="241"/>
      <c r="AM1775" s="241"/>
      <c r="AN1775" s="241"/>
      <c r="AO1775" s="241"/>
      <c r="AP1775" s="241"/>
      <c r="AQ1775" s="241"/>
      <c r="AR1775" s="301"/>
      <c r="AS1775" s="301"/>
      <c r="AT1775" s="301"/>
      <c r="AU1775" s="241"/>
      <c r="AV1775" s="304"/>
      <c r="AW1775" s="304"/>
      <c r="AX1775" s="304"/>
      <c r="AY1775" s="304"/>
      <c r="AZ1775" s="304"/>
      <c r="BA1775" s="241"/>
      <c r="BB1775" s="241"/>
      <c r="BC1775" s="241"/>
      <c r="BD1775" s="241"/>
      <c r="BE1775" s="255"/>
      <c r="BF1775" s="241"/>
      <c r="BG1775" s="241"/>
      <c r="BH1775" s="241"/>
      <c r="BI1775" s="241"/>
      <c r="BJ1775" s="293"/>
      <c r="BK1775" s="293"/>
      <c r="BL1775" s="293"/>
      <c r="BM1775" s="241"/>
      <c r="BN1775" s="241"/>
      <c r="BO1775" s="293"/>
      <c r="BP1775" s="293"/>
      <c r="BQ1775" s="241"/>
      <c r="BR1775" s="241"/>
    </row>
    <row r="1776" spans="2:70" ht="8.25" customHeight="1">
      <c r="B1776" s="254"/>
      <c r="C1776" s="241"/>
      <c r="D1776" s="241"/>
      <c r="E1776" s="241"/>
      <c r="F1776" s="241"/>
      <c r="G1776" s="241"/>
      <c r="H1776" s="241"/>
      <c r="I1776" s="241"/>
      <c r="J1776" s="241"/>
      <c r="K1776" s="241"/>
      <c r="L1776" s="241"/>
      <c r="M1776" s="241"/>
      <c r="N1776" s="241"/>
      <c r="O1776" s="241"/>
      <c r="P1776" s="241"/>
      <c r="Q1776" s="241"/>
      <c r="R1776" s="241"/>
      <c r="S1776" s="241"/>
      <c r="T1776" s="241"/>
      <c r="U1776" s="241"/>
      <c r="V1776" s="241"/>
      <c r="W1776" s="241"/>
      <c r="X1776" s="241"/>
      <c r="Y1776" s="241"/>
      <c r="Z1776" s="241"/>
      <c r="AA1776" s="241"/>
      <c r="AB1776" s="241"/>
      <c r="AC1776" s="241"/>
      <c r="AD1776" s="241"/>
      <c r="AE1776" s="241"/>
      <c r="AF1776" s="241"/>
      <c r="AG1776" s="241"/>
      <c r="AH1776" s="241"/>
      <c r="AI1776" s="241"/>
      <c r="AJ1776" s="241"/>
      <c r="AK1776" s="241"/>
      <c r="AL1776" s="241"/>
      <c r="AM1776" s="241"/>
      <c r="AN1776" s="241"/>
      <c r="AO1776" s="241"/>
      <c r="AP1776" s="241"/>
      <c r="AQ1776" s="241"/>
      <c r="AR1776" s="241"/>
      <c r="AS1776" s="241"/>
      <c r="AT1776" s="241"/>
      <c r="AU1776" s="241"/>
      <c r="AV1776" s="241"/>
      <c r="AW1776" s="241"/>
      <c r="AX1776" s="241"/>
      <c r="AY1776" s="241"/>
      <c r="AZ1776" s="241"/>
      <c r="BA1776" s="241"/>
      <c r="BB1776" s="241"/>
      <c r="BC1776" s="241"/>
      <c r="BD1776" s="241"/>
      <c r="BE1776" s="241"/>
      <c r="BF1776" s="241"/>
      <c r="BG1776" s="241"/>
      <c r="BH1776" s="241"/>
      <c r="BI1776" s="241"/>
      <c r="BJ1776" s="241"/>
      <c r="BK1776" s="241"/>
      <c r="BL1776" s="241"/>
      <c r="BM1776" s="241"/>
      <c r="BN1776" s="241"/>
      <c r="BO1776" s="241"/>
      <c r="BP1776" s="241"/>
      <c r="BQ1776" s="241"/>
      <c r="BR1776" s="241"/>
    </row>
    <row r="1777" spans="2:70" ht="12.75" hidden="1" customHeight="1">
      <c r="B1777" s="254"/>
      <c r="C1777" s="241"/>
      <c r="D1777" s="241"/>
      <c r="E1777" s="241"/>
      <c r="F1777" s="241"/>
      <c r="G1777" s="241"/>
      <c r="H1777" s="241"/>
      <c r="I1777" s="241"/>
      <c r="J1777" s="241"/>
      <c r="K1777" s="241"/>
      <c r="L1777" s="241"/>
      <c r="M1777" s="241"/>
      <c r="N1777" s="241"/>
      <c r="O1777" s="241"/>
      <c r="P1777" s="241"/>
      <c r="Q1777" s="241"/>
      <c r="R1777" s="241"/>
      <c r="S1777" s="241"/>
      <c r="T1777" s="241"/>
      <c r="U1777" s="241"/>
      <c r="V1777" s="241"/>
      <c r="W1777" s="241"/>
      <c r="X1777" s="241"/>
      <c r="Y1777" s="241"/>
      <c r="Z1777" s="241"/>
      <c r="AA1777" s="241"/>
      <c r="AB1777" s="241"/>
      <c r="AC1777" s="241"/>
      <c r="AD1777" s="241"/>
      <c r="AE1777" s="241"/>
      <c r="AF1777" s="241"/>
      <c r="AG1777" s="241"/>
      <c r="AH1777" s="241"/>
      <c r="AI1777" s="241"/>
      <c r="AJ1777" s="241"/>
      <c r="AK1777" s="241"/>
      <c r="AL1777" s="241"/>
      <c r="AM1777" s="241"/>
      <c r="AN1777" s="241"/>
      <c r="AO1777" s="241"/>
      <c r="AP1777" s="241"/>
      <c r="AQ1777" s="241"/>
      <c r="AR1777" s="241"/>
      <c r="AS1777" s="241"/>
      <c r="AT1777" s="241"/>
      <c r="AU1777" s="241"/>
      <c r="AV1777" s="241"/>
      <c r="AW1777" s="241"/>
      <c r="AX1777" s="241"/>
      <c r="AY1777" s="241"/>
      <c r="AZ1777" s="241"/>
      <c r="BA1777" s="241"/>
      <c r="BB1777" s="241"/>
      <c r="BC1777" s="241"/>
      <c r="BD1777" s="241"/>
      <c r="BE1777" s="294"/>
      <c r="BF1777" s="294"/>
      <c r="BG1777" s="241"/>
      <c r="BH1777" s="241"/>
      <c r="BI1777" s="241"/>
      <c r="BJ1777" s="293"/>
      <c r="BK1777" s="293"/>
      <c r="BL1777" s="293"/>
      <c r="BM1777" s="241"/>
      <c r="BN1777" s="241"/>
      <c r="BO1777" s="293"/>
      <c r="BP1777" s="293"/>
      <c r="BQ1777" s="241"/>
      <c r="BR1777" s="241"/>
    </row>
    <row r="1778" spans="2:70" ht="9.75" customHeight="1">
      <c r="B1778" s="254"/>
      <c r="C1778" s="241"/>
      <c r="D1778" s="241"/>
      <c r="E1778" s="241"/>
      <c r="F1778" s="241"/>
      <c r="G1778" s="241"/>
      <c r="H1778" s="241"/>
      <c r="I1778" s="241"/>
      <c r="J1778" s="241"/>
      <c r="K1778" s="241"/>
      <c r="L1778" s="241"/>
      <c r="M1778" s="241"/>
      <c r="N1778" s="241"/>
      <c r="O1778" s="241"/>
      <c r="P1778" s="241"/>
      <c r="Q1778" s="241"/>
      <c r="R1778" s="241"/>
      <c r="S1778" s="241"/>
      <c r="T1778" s="241"/>
      <c r="U1778" s="241"/>
      <c r="V1778" s="241"/>
      <c r="W1778" s="241"/>
      <c r="X1778" s="241"/>
      <c r="Y1778" s="241"/>
      <c r="Z1778" s="241"/>
      <c r="AA1778" s="241"/>
      <c r="AB1778" s="241"/>
      <c r="AC1778" s="241"/>
      <c r="AD1778" s="241"/>
      <c r="AE1778" s="241"/>
      <c r="AF1778" s="241"/>
      <c r="AG1778" s="241"/>
      <c r="AH1778" s="241"/>
      <c r="AI1778" s="241"/>
      <c r="AJ1778" s="241"/>
      <c r="AK1778" s="241"/>
      <c r="AL1778" s="241"/>
      <c r="AM1778" s="241"/>
      <c r="AN1778" s="241"/>
      <c r="AO1778" s="241"/>
      <c r="AP1778" s="241"/>
      <c r="AQ1778" s="241"/>
      <c r="AR1778" s="241"/>
      <c r="AS1778" s="241"/>
      <c r="AT1778" s="241"/>
      <c r="AU1778" s="241"/>
      <c r="AV1778" s="241"/>
      <c r="AW1778" s="241"/>
      <c r="AX1778" s="241"/>
      <c r="AY1778" s="241"/>
      <c r="AZ1778" s="241"/>
      <c r="BA1778" s="241"/>
      <c r="BB1778" s="241"/>
      <c r="BC1778" s="241"/>
      <c r="BD1778" s="241"/>
      <c r="BE1778" s="294"/>
      <c r="BF1778" s="294"/>
      <c r="BG1778" s="241"/>
      <c r="BH1778" s="241"/>
      <c r="BI1778" s="241"/>
      <c r="BJ1778" s="293"/>
      <c r="BK1778" s="293"/>
      <c r="BL1778" s="293"/>
      <c r="BM1778" s="241"/>
      <c r="BN1778" s="241"/>
      <c r="BO1778" s="293"/>
      <c r="BP1778" s="293"/>
      <c r="BQ1778" s="241"/>
      <c r="BR1778" s="241"/>
    </row>
    <row r="1779" spans="2:70" ht="12.75" hidden="1" customHeight="1">
      <c r="B1779" s="254"/>
      <c r="C1779" s="241"/>
      <c r="D1779" s="241"/>
      <c r="E1779" s="241"/>
      <c r="F1779" s="241"/>
      <c r="G1779" s="241"/>
      <c r="H1779" s="241"/>
      <c r="I1779" s="241"/>
      <c r="J1779" s="241"/>
      <c r="K1779" s="241"/>
      <c r="L1779" s="241"/>
      <c r="M1779" s="241"/>
      <c r="N1779" s="241"/>
      <c r="O1779" s="241"/>
      <c r="P1779" s="241"/>
      <c r="Q1779" s="241"/>
      <c r="R1779" s="241"/>
      <c r="S1779" s="241"/>
      <c r="T1779" s="241"/>
      <c r="U1779" s="241"/>
      <c r="V1779" s="241"/>
      <c r="W1779" s="241"/>
      <c r="X1779" s="241"/>
      <c r="Y1779" s="241"/>
      <c r="Z1779" s="241"/>
      <c r="AA1779" s="241"/>
      <c r="AB1779" s="241"/>
      <c r="AC1779" s="241"/>
      <c r="AD1779" s="241"/>
      <c r="AE1779" s="241"/>
      <c r="AF1779" s="241"/>
      <c r="AG1779" s="241"/>
      <c r="AH1779" s="241"/>
      <c r="AI1779" s="241"/>
      <c r="AJ1779" s="241"/>
      <c r="AK1779" s="241"/>
      <c r="AL1779" s="241"/>
      <c r="AM1779" s="241"/>
      <c r="AN1779" s="241"/>
      <c r="AO1779" s="241"/>
      <c r="AP1779" s="241"/>
      <c r="AQ1779" s="241"/>
      <c r="AR1779" s="241"/>
      <c r="AS1779" s="241"/>
      <c r="AT1779" s="241"/>
      <c r="AU1779" s="241"/>
      <c r="AV1779" s="241"/>
      <c r="AW1779" s="241"/>
      <c r="AX1779" s="241"/>
      <c r="AY1779" s="241"/>
      <c r="AZ1779" s="241"/>
      <c r="BA1779" s="241"/>
      <c r="BB1779" s="241"/>
      <c r="BC1779" s="241"/>
      <c r="BD1779" s="241"/>
      <c r="BE1779" s="294"/>
      <c r="BF1779" s="294"/>
      <c r="BG1779" s="241"/>
      <c r="BH1779" s="241"/>
      <c r="BI1779" s="241"/>
      <c r="BJ1779" s="241"/>
      <c r="BK1779" s="241"/>
      <c r="BL1779" s="241"/>
      <c r="BM1779" s="241"/>
      <c r="BN1779" s="241"/>
      <c r="BO1779" s="241"/>
      <c r="BP1779" s="241"/>
      <c r="BQ1779" s="241"/>
      <c r="BR1779" s="241"/>
    </row>
    <row r="1780" spans="2:70" ht="10.5" customHeight="1">
      <c r="B1780" s="254"/>
      <c r="C1780" s="241"/>
      <c r="D1780" s="241"/>
      <c r="E1780" s="241"/>
      <c r="F1780" s="241"/>
      <c r="G1780" s="241"/>
      <c r="H1780" s="241"/>
      <c r="I1780" s="297"/>
      <c r="J1780" s="297"/>
      <c r="K1780" s="297"/>
      <c r="L1780" s="297"/>
      <c r="M1780" s="241"/>
      <c r="N1780" s="297"/>
      <c r="O1780" s="297"/>
      <c r="P1780" s="297"/>
      <c r="Q1780" s="297"/>
      <c r="R1780" s="297"/>
      <c r="S1780" s="297"/>
      <c r="T1780" s="241"/>
      <c r="U1780" s="297"/>
      <c r="V1780" s="297"/>
      <c r="W1780" s="297"/>
      <c r="X1780" s="241"/>
      <c r="Y1780" s="241"/>
      <c r="Z1780" s="297"/>
      <c r="AA1780" s="297"/>
      <c r="AB1780" s="297"/>
      <c r="AC1780" s="297"/>
      <c r="AD1780" s="297"/>
      <c r="AE1780" s="297"/>
      <c r="AF1780" s="241"/>
      <c r="AG1780" s="241"/>
      <c r="AH1780" s="241"/>
      <c r="AI1780" s="241"/>
      <c r="AJ1780" s="241"/>
      <c r="AK1780" s="241"/>
      <c r="AL1780" s="241"/>
      <c r="AM1780" s="241"/>
      <c r="AN1780" s="241"/>
      <c r="AO1780" s="297"/>
      <c r="AP1780" s="297"/>
      <c r="AQ1780" s="297"/>
      <c r="AR1780" s="297"/>
      <c r="AS1780" s="297"/>
      <c r="AT1780" s="297"/>
      <c r="AU1780" s="241"/>
      <c r="AV1780" s="297"/>
      <c r="AW1780" s="297"/>
      <c r="AX1780" s="297"/>
      <c r="AY1780" s="297"/>
      <c r="AZ1780" s="297"/>
      <c r="BA1780" s="297"/>
      <c r="BB1780" s="297"/>
      <c r="BC1780" s="241"/>
      <c r="BD1780" s="241"/>
      <c r="BE1780" s="255"/>
      <c r="BF1780" s="241"/>
      <c r="BG1780" s="241"/>
      <c r="BH1780" s="241"/>
      <c r="BI1780" s="241"/>
      <c r="BJ1780" s="293"/>
      <c r="BK1780" s="293"/>
      <c r="BL1780" s="293"/>
      <c r="BM1780" s="241"/>
      <c r="BN1780" s="241"/>
      <c r="BO1780" s="293"/>
      <c r="BP1780" s="293"/>
      <c r="BQ1780" s="241"/>
      <c r="BR1780" s="241"/>
    </row>
    <row r="1781" spans="2:70" ht="9.75" customHeight="1">
      <c r="B1781" s="254"/>
      <c r="C1781" s="241"/>
      <c r="D1781" s="241"/>
      <c r="E1781" s="241"/>
      <c r="F1781" s="241"/>
      <c r="G1781" s="241"/>
      <c r="H1781" s="241"/>
      <c r="I1781" s="241"/>
      <c r="J1781" s="241"/>
      <c r="K1781" s="241"/>
      <c r="L1781" s="241"/>
      <c r="M1781" s="241"/>
      <c r="N1781" s="241"/>
      <c r="O1781" s="241"/>
      <c r="P1781" s="241"/>
      <c r="Q1781" s="241"/>
      <c r="R1781" s="241"/>
      <c r="S1781" s="241"/>
      <c r="T1781" s="241"/>
      <c r="U1781" s="241"/>
      <c r="V1781" s="241"/>
      <c r="W1781" s="241"/>
      <c r="X1781" s="241"/>
      <c r="Y1781" s="241"/>
      <c r="Z1781" s="241"/>
      <c r="AA1781" s="241"/>
      <c r="AB1781" s="241"/>
      <c r="AC1781" s="241"/>
      <c r="AD1781" s="241"/>
      <c r="AE1781" s="241"/>
      <c r="AF1781" s="241"/>
      <c r="AG1781" s="241"/>
      <c r="AH1781" s="241"/>
      <c r="AI1781" s="241"/>
      <c r="AJ1781" s="241"/>
      <c r="AK1781" s="241"/>
      <c r="AL1781" s="241"/>
      <c r="AM1781" s="241"/>
      <c r="AN1781" s="241"/>
      <c r="AO1781" s="241"/>
      <c r="AP1781" s="241"/>
      <c r="AQ1781" s="241"/>
      <c r="AR1781" s="241"/>
      <c r="AS1781" s="241"/>
      <c r="AT1781" s="241"/>
      <c r="AU1781" s="241"/>
      <c r="AV1781" s="241"/>
      <c r="AW1781" s="241"/>
      <c r="AX1781" s="241"/>
      <c r="AY1781" s="241"/>
      <c r="AZ1781" s="241"/>
      <c r="BA1781" s="241"/>
      <c r="BB1781" s="241"/>
      <c r="BC1781" s="241"/>
      <c r="BD1781" s="241"/>
      <c r="BE1781" s="241"/>
      <c r="BF1781" s="241"/>
      <c r="BG1781" s="241"/>
      <c r="BH1781" s="241"/>
      <c r="BI1781" s="241"/>
      <c r="BJ1781" s="241"/>
      <c r="BK1781" s="241"/>
      <c r="BL1781" s="241"/>
      <c r="BM1781" s="241"/>
      <c r="BN1781" s="241"/>
      <c r="BO1781" s="241"/>
      <c r="BP1781" s="241"/>
      <c r="BQ1781" s="241"/>
      <c r="BR1781" s="241"/>
    </row>
    <row r="1782" spans="2:70" ht="10.5" customHeight="1">
      <c r="B1782" s="254"/>
      <c r="C1782" s="241"/>
      <c r="D1782" s="241"/>
      <c r="E1782" s="241"/>
      <c r="F1782" s="241"/>
      <c r="G1782" s="241"/>
      <c r="H1782" s="297"/>
      <c r="I1782" s="297"/>
      <c r="J1782" s="297"/>
      <c r="K1782" s="297"/>
      <c r="L1782" s="297"/>
      <c r="M1782" s="241"/>
      <c r="N1782" s="297"/>
      <c r="O1782" s="297"/>
      <c r="P1782" s="297"/>
      <c r="Q1782" s="297"/>
      <c r="R1782" s="297"/>
      <c r="S1782" s="297"/>
      <c r="T1782" s="241"/>
      <c r="U1782" s="297"/>
      <c r="V1782" s="297"/>
      <c r="W1782" s="297"/>
      <c r="X1782" s="241"/>
      <c r="Y1782" s="241"/>
      <c r="Z1782" s="297"/>
      <c r="AA1782" s="297"/>
      <c r="AB1782" s="297"/>
      <c r="AC1782" s="297"/>
      <c r="AD1782" s="297"/>
      <c r="AE1782" s="297"/>
      <c r="AF1782" s="241"/>
      <c r="AG1782" s="241"/>
      <c r="AH1782" s="241"/>
      <c r="AI1782" s="241"/>
      <c r="AJ1782" s="241"/>
      <c r="AK1782" s="241"/>
      <c r="AL1782" s="241"/>
      <c r="AM1782" s="241"/>
      <c r="AN1782" s="241"/>
      <c r="AO1782" s="297"/>
      <c r="AP1782" s="297"/>
      <c r="AQ1782" s="297"/>
      <c r="AR1782" s="297"/>
      <c r="AS1782" s="297"/>
      <c r="AT1782" s="297"/>
      <c r="AU1782" s="241"/>
      <c r="AV1782" s="297"/>
      <c r="AW1782" s="297"/>
      <c r="AX1782" s="297"/>
      <c r="AY1782" s="297"/>
      <c r="AZ1782" s="297"/>
      <c r="BA1782" s="297"/>
      <c r="BB1782" s="297"/>
      <c r="BC1782" s="241"/>
      <c r="BD1782" s="241"/>
      <c r="BE1782" s="294"/>
      <c r="BF1782" s="241"/>
      <c r="BG1782" s="241"/>
      <c r="BH1782" s="241"/>
      <c r="BI1782" s="241"/>
      <c r="BJ1782" s="293"/>
      <c r="BK1782" s="293"/>
      <c r="BL1782" s="293"/>
      <c r="BM1782" s="241"/>
      <c r="BN1782" s="241"/>
      <c r="BO1782" s="293"/>
      <c r="BP1782" s="293"/>
      <c r="BQ1782" s="241"/>
      <c r="BR1782" s="241"/>
    </row>
    <row r="1783" spans="2:70" ht="0.75" customHeight="1">
      <c r="B1783" s="254"/>
      <c r="C1783" s="241"/>
      <c r="D1783" s="241"/>
      <c r="E1783" s="241"/>
      <c r="F1783" s="241"/>
      <c r="G1783" s="241"/>
      <c r="H1783" s="297"/>
      <c r="I1783" s="297"/>
      <c r="J1783" s="297"/>
      <c r="K1783" s="297"/>
      <c r="L1783" s="297"/>
      <c r="M1783" s="241"/>
      <c r="N1783" s="297"/>
      <c r="O1783" s="297"/>
      <c r="P1783" s="297"/>
      <c r="Q1783" s="297"/>
      <c r="R1783" s="297"/>
      <c r="S1783" s="297"/>
      <c r="T1783" s="241"/>
      <c r="U1783" s="297"/>
      <c r="V1783" s="297"/>
      <c r="W1783" s="297"/>
      <c r="X1783" s="241"/>
      <c r="Y1783" s="241"/>
      <c r="Z1783" s="297"/>
      <c r="AA1783" s="297"/>
      <c r="AB1783" s="297"/>
      <c r="AC1783" s="297"/>
      <c r="AD1783" s="297"/>
      <c r="AE1783" s="297"/>
      <c r="AF1783" s="241"/>
      <c r="AG1783" s="241"/>
      <c r="AH1783" s="241"/>
      <c r="AI1783" s="241"/>
      <c r="AJ1783" s="241"/>
      <c r="AK1783" s="241"/>
      <c r="AL1783" s="241"/>
      <c r="AM1783" s="241"/>
      <c r="AN1783" s="241"/>
      <c r="AO1783" s="297"/>
      <c r="AP1783" s="297"/>
      <c r="AQ1783" s="297"/>
      <c r="AR1783" s="297"/>
      <c r="AS1783" s="297"/>
      <c r="AT1783" s="297"/>
      <c r="AU1783" s="241"/>
      <c r="AV1783" s="297"/>
      <c r="AW1783" s="297"/>
      <c r="AX1783" s="297"/>
      <c r="AY1783" s="297"/>
      <c r="AZ1783" s="297"/>
      <c r="BA1783" s="297"/>
      <c r="BB1783" s="297"/>
      <c r="BC1783" s="241"/>
      <c r="BD1783" s="241"/>
      <c r="BE1783" s="294"/>
      <c r="BF1783" s="241"/>
      <c r="BG1783" s="241"/>
      <c r="BH1783" s="241"/>
      <c r="BI1783" s="241"/>
      <c r="BJ1783" s="293"/>
      <c r="BK1783" s="293"/>
      <c r="BL1783" s="293"/>
      <c r="BM1783" s="241"/>
      <c r="BN1783" s="241"/>
      <c r="BO1783" s="293"/>
      <c r="BP1783" s="293"/>
      <c r="BQ1783" s="241"/>
      <c r="BR1783" s="241"/>
    </row>
    <row r="1784" spans="2:70" ht="10.5" customHeight="1">
      <c r="B1784" s="254"/>
      <c r="C1784" s="241"/>
      <c r="D1784" s="241"/>
      <c r="E1784" s="241"/>
      <c r="F1784" s="241"/>
      <c r="G1784" s="241"/>
      <c r="H1784" s="273"/>
      <c r="I1784" s="273"/>
      <c r="J1784" s="273"/>
      <c r="K1784" s="273"/>
      <c r="L1784" s="273"/>
      <c r="M1784" s="241"/>
      <c r="N1784" s="273"/>
      <c r="O1784" s="273"/>
      <c r="P1784" s="273"/>
      <c r="Q1784" s="241"/>
      <c r="R1784" s="273"/>
      <c r="S1784" s="273"/>
      <c r="T1784" s="241"/>
      <c r="U1784" s="297"/>
      <c r="V1784" s="297"/>
      <c r="W1784" s="297"/>
      <c r="X1784" s="241"/>
      <c r="Y1784" s="241"/>
      <c r="Z1784" s="273"/>
      <c r="AA1784" s="273"/>
      <c r="AB1784" s="273"/>
      <c r="AC1784" s="273"/>
      <c r="AD1784" s="297"/>
      <c r="AE1784" s="297"/>
      <c r="AF1784" s="241"/>
      <c r="AG1784" s="241"/>
      <c r="AH1784" s="241"/>
      <c r="AI1784" s="241"/>
      <c r="AJ1784" s="241"/>
      <c r="AK1784" s="241"/>
      <c r="AL1784" s="241"/>
      <c r="AM1784" s="241"/>
      <c r="AN1784" s="241"/>
      <c r="AO1784" s="273"/>
      <c r="AP1784" s="273"/>
      <c r="AQ1784" s="273"/>
      <c r="AR1784" s="273"/>
      <c r="AS1784" s="273"/>
      <c r="AT1784" s="273"/>
      <c r="AU1784" s="241"/>
      <c r="AV1784" s="273"/>
      <c r="AW1784" s="273"/>
      <c r="AX1784" s="273"/>
      <c r="AY1784" s="273"/>
      <c r="AZ1784" s="273"/>
      <c r="BA1784" s="241"/>
      <c r="BB1784" s="258"/>
      <c r="BC1784" s="241"/>
      <c r="BD1784" s="241"/>
      <c r="BE1784" s="255"/>
      <c r="BF1784" s="241"/>
      <c r="BG1784" s="241"/>
      <c r="BH1784" s="241"/>
      <c r="BI1784" s="241"/>
      <c r="BJ1784" s="241"/>
      <c r="BK1784" s="293"/>
      <c r="BL1784" s="293"/>
      <c r="BM1784" s="241"/>
      <c r="BN1784" s="241"/>
      <c r="BO1784" s="241"/>
      <c r="BP1784" s="259"/>
      <c r="BQ1784" s="241"/>
      <c r="BR1784" s="241"/>
    </row>
    <row r="1785" spans="2:70" ht="8.25" customHeight="1">
      <c r="B1785" s="254"/>
      <c r="C1785" s="241"/>
      <c r="D1785" s="241"/>
      <c r="E1785" s="241"/>
      <c r="F1785" s="241"/>
      <c r="G1785" s="241"/>
      <c r="H1785" s="241"/>
      <c r="I1785" s="241"/>
      <c r="J1785" s="241"/>
      <c r="K1785" s="241"/>
      <c r="L1785" s="241"/>
      <c r="M1785" s="241"/>
      <c r="N1785" s="241"/>
      <c r="O1785" s="241"/>
      <c r="P1785" s="241"/>
      <c r="Q1785" s="241"/>
      <c r="R1785" s="241"/>
      <c r="S1785" s="241"/>
      <c r="T1785" s="241"/>
      <c r="U1785" s="241"/>
      <c r="V1785" s="241"/>
      <c r="W1785" s="241"/>
      <c r="X1785" s="241"/>
      <c r="Y1785" s="241"/>
      <c r="Z1785" s="241"/>
      <c r="AA1785" s="241"/>
      <c r="AB1785" s="241"/>
      <c r="AC1785" s="241"/>
      <c r="AD1785" s="241"/>
      <c r="AE1785" s="241"/>
      <c r="AF1785" s="241"/>
      <c r="AG1785" s="241"/>
      <c r="AH1785" s="241"/>
      <c r="AI1785" s="241"/>
      <c r="AJ1785" s="241"/>
      <c r="AK1785" s="241"/>
      <c r="AL1785" s="241"/>
      <c r="AM1785" s="241"/>
      <c r="AN1785" s="241"/>
      <c r="AO1785" s="241"/>
      <c r="AP1785" s="241"/>
      <c r="AQ1785" s="241"/>
      <c r="AR1785" s="241"/>
      <c r="AS1785" s="241"/>
      <c r="AT1785" s="241"/>
      <c r="AU1785" s="241"/>
      <c r="AV1785" s="241"/>
      <c r="AW1785" s="241"/>
      <c r="AX1785" s="241"/>
      <c r="AY1785" s="241"/>
      <c r="AZ1785" s="241"/>
      <c r="BA1785" s="241"/>
      <c r="BB1785" s="241"/>
      <c r="BC1785" s="241"/>
      <c r="BD1785" s="241"/>
      <c r="BE1785" s="241"/>
      <c r="BF1785" s="241"/>
      <c r="BG1785" s="241"/>
      <c r="BH1785" s="241"/>
      <c r="BI1785" s="241"/>
      <c r="BJ1785" s="241"/>
      <c r="BK1785" s="241"/>
      <c r="BL1785" s="241"/>
      <c r="BM1785" s="241"/>
      <c r="BN1785" s="241"/>
      <c r="BO1785" s="241"/>
      <c r="BP1785" s="241"/>
      <c r="BQ1785" s="241"/>
      <c r="BR1785" s="241"/>
    </row>
    <row r="1786" spans="2:70" ht="0.75" customHeight="1">
      <c r="B1786" s="254"/>
      <c r="C1786" s="294"/>
      <c r="D1786" s="294"/>
      <c r="E1786" s="294"/>
      <c r="F1786" s="294"/>
      <c r="G1786" s="294"/>
      <c r="H1786" s="294"/>
      <c r="I1786" s="294"/>
      <c r="J1786" s="241"/>
      <c r="K1786" s="241"/>
      <c r="L1786" s="241"/>
      <c r="M1786" s="241"/>
      <c r="N1786" s="241"/>
      <c r="O1786" s="241"/>
      <c r="P1786" s="241"/>
      <c r="Q1786" s="241"/>
      <c r="R1786" s="241"/>
      <c r="S1786" s="241"/>
      <c r="T1786" s="241"/>
      <c r="U1786" s="241"/>
      <c r="V1786" s="241"/>
      <c r="W1786" s="241"/>
      <c r="X1786" s="241"/>
      <c r="Y1786" s="241"/>
      <c r="Z1786" s="241"/>
      <c r="AA1786" s="241"/>
      <c r="AB1786" s="241"/>
      <c r="AC1786" s="241"/>
      <c r="AD1786" s="241"/>
      <c r="AE1786" s="241"/>
      <c r="AF1786" s="241"/>
      <c r="AG1786" s="241"/>
      <c r="AH1786" s="294"/>
      <c r="AI1786" s="294"/>
      <c r="AJ1786" s="294"/>
      <c r="AK1786" s="294"/>
      <c r="AL1786" s="294"/>
      <c r="AM1786" s="294"/>
      <c r="AN1786" s="294"/>
      <c r="AO1786" s="294"/>
      <c r="AP1786" s="241"/>
      <c r="AQ1786" s="241"/>
      <c r="AR1786" s="241"/>
      <c r="AS1786" s="241"/>
      <c r="AT1786" s="241"/>
      <c r="AU1786" s="241"/>
      <c r="AV1786" s="241"/>
      <c r="AW1786" s="241"/>
      <c r="AX1786" s="241"/>
      <c r="AY1786" s="241"/>
      <c r="AZ1786" s="241"/>
      <c r="BA1786" s="241"/>
      <c r="BB1786" s="241"/>
      <c r="BC1786" s="241"/>
      <c r="BD1786" s="241"/>
      <c r="BE1786" s="294"/>
      <c r="BF1786" s="241"/>
      <c r="BG1786" s="241"/>
      <c r="BH1786" s="241"/>
      <c r="BI1786" s="241"/>
      <c r="BJ1786" s="241"/>
      <c r="BK1786" s="293"/>
      <c r="BL1786" s="293"/>
      <c r="BM1786" s="241"/>
      <c r="BN1786" s="241"/>
      <c r="BO1786" s="241"/>
      <c r="BP1786" s="293"/>
      <c r="BQ1786" s="241"/>
      <c r="BR1786" s="241"/>
    </row>
    <row r="1787" spans="2:70" ht="9" customHeight="1">
      <c r="B1787" s="254"/>
      <c r="C1787" s="294"/>
      <c r="D1787" s="294"/>
      <c r="E1787" s="294"/>
      <c r="F1787" s="294"/>
      <c r="G1787" s="294"/>
      <c r="H1787" s="294"/>
      <c r="I1787" s="294"/>
      <c r="J1787" s="241"/>
      <c r="K1787" s="241"/>
      <c r="L1787" s="241"/>
      <c r="M1787" s="241"/>
      <c r="N1787" s="241"/>
      <c r="O1787" s="241"/>
      <c r="P1787" s="241"/>
      <c r="Q1787" s="241"/>
      <c r="R1787" s="241"/>
      <c r="S1787" s="241"/>
      <c r="T1787" s="241"/>
      <c r="U1787" s="241"/>
      <c r="V1787" s="241"/>
      <c r="W1787" s="241"/>
      <c r="X1787" s="241"/>
      <c r="Y1787" s="241"/>
      <c r="Z1787" s="241"/>
      <c r="AA1787" s="241"/>
      <c r="AB1787" s="241"/>
      <c r="AC1787" s="241"/>
      <c r="AD1787" s="241"/>
      <c r="AE1787" s="241"/>
      <c r="AF1787" s="241"/>
      <c r="AG1787" s="241"/>
      <c r="AH1787" s="294"/>
      <c r="AI1787" s="294"/>
      <c r="AJ1787" s="294"/>
      <c r="AK1787" s="294"/>
      <c r="AL1787" s="294"/>
      <c r="AM1787" s="294"/>
      <c r="AN1787" s="294"/>
      <c r="AO1787" s="294"/>
      <c r="AP1787" s="241"/>
      <c r="AQ1787" s="241"/>
      <c r="AR1787" s="241"/>
      <c r="AS1787" s="241"/>
      <c r="AT1787" s="241"/>
      <c r="AU1787" s="241"/>
      <c r="AV1787" s="241"/>
      <c r="AW1787" s="241"/>
      <c r="AX1787" s="241"/>
      <c r="AY1787" s="241"/>
      <c r="AZ1787" s="241"/>
      <c r="BA1787" s="241"/>
      <c r="BB1787" s="241"/>
      <c r="BC1787" s="241"/>
      <c r="BD1787" s="241"/>
      <c r="BE1787" s="294"/>
      <c r="BF1787" s="241"/>
      <c r="BG1787" s="241"/>
      <c r="BH1787" s="241"/>
      <c r="BI1787" s="241"/>
      <c r="BJ1787" s="241"/>
      <c r="BK1787" s="293"/>
      <c r="BL1787" s="293"/>
      <c r="BM1787" s="241"/>
      <c r="BN1787" s="241"/>
      <c r="BO1787" s="241"/>
      <c r="BP1787" s="293"/>
      <c r="BQ1787" s="241"/>
      <c r="BR1787" s="241"/>
    </row>
    <row r="1788" spans="2:70" ht="0.75" customHeight="1">
      <c r="B1788" s="254"/>
      <c r="C1788" s="294"/>
      <c r="D1788" s="294"/>
      <c r="E1788" s="294"/>
      <c r="F1788" s="294"/>
      <c r="G1788" s="294"/>
      <c r="H1788" s="294"/>
      <c r="I1788" s="294"/>
      <c r="J1788" s="241"/>
      <c r="K1788" s="241"/>
      <c r="L1788" s="241"/>
      <c r="M1788" s="241"/>
      <c r="N1788" s="241"/>
      <c r="O1788" s="241"/>
      <c r="P1788" s="241"/>
      <c r="Q1788" s="241"/>
      <c r="R1788" s="241"/>
      <c r="S1788" s="241"/>
      <c r="T1788" s="241"/>
      <c r="U1788" s="241"/>
      <c r="V1788" s="241"/>
      <c r="W1788" s="241"/>
      <c r="X1788" s="241"/>
      <c r="Y1788" s="241"/>
      <c r="Z1788" s="241"/>
      <c r="AA1788" s="241"/>
      <c r="AB1788" s="241"/>
      <c r="AC1788" s="241"/>
      <c r="AD1788" s="241"/>
      <c r="AE1788" s="241"/>
      <c r="AF1788" s="241"/>
      <c r="AG1788" s="241"/>
      <c r="AH1788" s="294"/>
      <c r="AI1788" s="294"/>
      <c r="AJ1788" s="294"/>
      <c r="AK1788" s="294"/>
      <c r="AL1788" s="294"/>
      <c r="AM1788" s="294"/>
      <c r="AN1788" s="294"/>
      <c r="AO1788" s="294"/>
      <c r="AP1788" s="241"/>
      <c r="AQ1788" s="241"/>
      <c r="AR1788" s="241"/>
      <c r="AS1788" s="241"/>
      <c r="AT1788" s="241"/>
      <c r="AU1788" s="241"/>
      <c r="AV1788" s="241"/>
      <c r="AW1788" s="241"/>
      <c r="AX1788" s="241"/>
      <c r="AY1788" s="241"/>
      <c r="AZ1788" s="241"/>
      <c r="BA1788" s="241"/>
      <c r="BB1788" s="241"/>
      <c r="BC1788" s="241"/>
      <c r="BD1788" s="241"/>
      <c r="BE1788" s="294"/>
      <c r="BF1788" s="241"/>
      <c r="BG1788" s="241"/>
      <c r="BH1788" s="241"/>
      <c r="BI1788" s="241"/>
      <c r="BJ1788" s="241"/>
      <c r="BK1788" s="293"/>
      <c r="BL1788" s="293"/>
      <c r="BM1788" s="241"/>
      <c r="BN1788" s="241"/>
      <c r="BO1788" s="241"/>
      <c r="BP1788" s="241"/>
      <c r="BQ1788" s="241"/>
      <c r="BR1788" s="241"/>
    </row>
    <row r="1789" spans="2:70" ht="10.5" customHeight="1">
      <c r="B1789" s="254"/>
      <c r="C1789" s="272"/>
      <c r="D1789" s="272"/>
      <c r="E1789" s="272"/>
      <c r="F1789" s="272"/>
      <c r="G1789" s="272"/>
      <c r="H1789" s="295"/>
      <c r="I1789" s="295"/>
      <c r="J1789" s="295"/>
      <c r="K1789" s="295"/>
      <c r="L1789" s="295"/>
      <c r="M1789" s="241"/>
      <c r="N1789" s="295"/>
      <c r="O1789" s="295"/>
      <c r="P1789" s="295"/>
      <c r="Q1789" s="295"/>
      <c r="R1789" s="295"/>
      <c r="S1789" s="295"/>
      <c r="T1789" s="295"/>
      <c r="U1789" s="295"/>
      <c r="V1789" s="295"/>
      <c r="W1789" s="295"/>
      <c r="X1789" s="241"/>
      <c r="Y1789" s="241"/>
      <c r="Z1789" s="295"/>
      <c r="AA1789" s="295"/>
      <c r="AB1789" s="295"/>
      <c r="AC1789" s="295"/>
      <c r="AD1789" s="295"/>
      <c r="AE1789" s="295"/>
      <c r="AF1789" s="241"/>
      <c r="AG1789" s="241"/>
      <c r="AH1789" s="241"/>
      <c r="AI1789" s="272"/>
      <c r="AJ1789" s="272"/>
      <c r="AK1789" s="272"/>
      <c r="AL1789" s="272"/>
      <c r="AM1789" s="272"/>
      <c r="AN1789" s="241"/>
      <c r="AO1789" s="295"/>
      <c r="AP1789" s="295"/>
      <c r="AQ1789" s="295"/>
      <c r="AR1789" s="295"/>
      <c r="AS1789" s="295"/>
      <c r="AT1789" s="295"/>
      <c r="AU1789" s="241"/>
      <c r="AV1789" s="295"/>
      <c r="AW1789" s="295"/>
      <c r="AX1789" s="295"/>
      <c r="AY1789" s="295"/>
      <c r="AZ1789" s="295"/>
      <c r="BA1789" s="241"/>
      <c r="BB1789" s="257"/>
      <c r="BC1789" s="241"/>
      <c r="BD1789" s="241"/>
      <c r="BE1789" s="255"/>
      <c r="BF1789" s="241"/>
      <c r="BG1789" s="241"/>
      <c r="BH1789" s="241"/>
      <c r="BI1789" s="241"/>
      <c r="BJ1789" s="241"/>
      <c r="BK1789" s="293"/>
      <c r="BL1789" s="293"/>
      <c r="BM1789" s="241"/>
      <c r="BN1789" s="241"/>
      <c r="BO1789" s="241"/>
      <c r="BP1789" s="259"/>
      <c r="BQ1789" s="241"/>
      <c r="BR1789" s="241"/>
    </row>
    <row r="1790" spans="2:70" ht="7.5" customHeight="1">
      <c r="B1790" s="254"/>
      <c r="C1790" s="241"/>
      <c r="D1790" s="241"/>
      <c r="E1790" s="241"/>
      <c r="F1790" s="241"/>
      <c r="G1790" s="241"/>
      <c r="H1790" s="241"/>
      <c r="I1790" s="241"/>
      <c r="J1790" s="241"/>
      <c r="K1790" s="241"/>
      <c r="L1790" s="241"/>
      <c r="M1790" s="241"/>
      <c r="N1790" s="241"/>
      <c r="O1790" s="241"/>
      <c r="P1790" s="241"/>
      <c r="Q1790" s="241"/>
      <c r="R1790" s="241"/>
      <c r="S1790" s="241"/>
      <c r="T1790" s="241"/>
      <c r="U1790" s="241"/>
      <c r="V1790" s="241"/>
      <c r="W1790" s="241"/>
      <c r="X1790" s="241"/>
      <c r="Y1790" s="241"/>
      <c r="Z1790" s="241"/>
      <c r="AA1790" s="241"/>
      <c r="AB1790" s="241"/>
      <c r="AC1790" s="241"/>
      <c r="AD1790" s="241"/>
      <c r="AE1790" s="241"/>
      <c r="AF1790" s="241"/>
      <c r="AG1790" s="241"/>
      <c r="AH1790" s="241"/>
      <c r="AI1790" s="241"/>
      <c r="AJ1790" s="241"/>
      <c r="AK1790" s="241"/>
      <c r="AL1790" s="241"/>
      <c r="AM1790" s="241"/>
      <c r="AN1790" s="241"/>
      <c r="AO1790" s="241"/>
      <c r="AP1790" s="241"/>
      <c r="AQ1790" s="241"/>
      <c r="AR1790" s="241"/>
      <c r="AS1790" s="241"/>
      <c r="AT1790" s="241"/>
      <c r="AU1790" s="241"/>
      <c r="AV1790" s="241"/>
      <c r="AW1790" s="241"/>
      <c r="AX1790" s="241"/>
      <c r="AY1790" s="241"/>
      <c r="AZ1790" s="241"/>
      <c r="BA1790" s="241"/>
      <c r="BB1790" s="241"/>
      <c r="BC1790" s="241"/>
      <c r="BD1790" s="241"/>
      <c r="BE1790" s="241"/>
      <c r="BF1790" s="241"/>
      <c r="BG1790" s="241"/>
      <c r="BH1790" s="241"/>
      <c r="BI1790" s="241"/>
      <c r="BJ1790" s="241"/>
      <c r="BK1790" s="241"/>
      <c r="BL1790" s="241"/>
      <c r="BM1790" s="241"/>
      <c r="BN1790" s="241"/>
      <c r="BO1790" s="241"/>
      <c r="BP1790" s="241"/>
      <c r="BQ1790" s="241"/>
      <c r="BR1790" s="241"/>
    </row>
    <row r="1791" spans="2:70" ht="0.75" customHeight="1">
      <c r="B1791" s="254"/>
      <c r="C1791" s="272"/>
      <c r="D1791" s="272"/>
      <c r="E1791" s="272"/>
      <c r="F1791" s="272"/>
      <c r="G1791" s="272"/>
      <c r="H1791" s="295"/>
      <c r="I1791" s="295"/>
      <c r="J1791" s="295"/>
      <c r="K1791" s="295"/>
      <c r="L1791" s="295"/>
      <c r="M1791" s="241"/>
      <c r="N1791" s="295"/>
      <c r="O1791" s="295"/>
      <c r="P1791" s="295"/>
      <c r="Q1791" s="295"/>
      <c r="R1791" s="295"/>
      <c r="S1791" s="295"/>
      <c r="T1791" s="295"/>
      <c r="U1791" s="295"/>
      <c r="V1791" s="295"/>
      <c r="W1791" s="295"/>
      <c r="X1791" s="241"/>
      <c r="Y1791" s="241"/>
      <c r="Z1791" s="295"/>
      <c r="AA1791" s="295"/>
      <c r="AB1791" s="295"/>
      <c r="AC1791" s="295"/>
      <c r="AD1791" s="295"/>
      <c r="AE1791" s="295"/>
      <c r="AF1791" s="241"/>
      <c r="AG1791" s="241"/>
      <c r="AH1791" s="241"/>
      <c r="AI1791" s="272"/>
      <c r="AJ1791" s="272"/>
      <c r="AK1791" s="272"/>
      <c r="AL1791" s="272"/>
      <c r="AM1791" s="272"/>
      <c r="AN1791" s="241"/>
      <c r="AO1791" s="295"/>
      <c r="AP1791" s="295"/>
      <c r="AQ1791" s="295"/>
      <c r="AR1791" s="295"/>
      <c r="AS1791" s="295"/>
      <c r="AT1791" s="295"/>
      <c r="AU1791" s="241"/>
      <c r="AV1791" s="295"/>
      <c r="AW1791" s="295"/>
      <c r="AX1791" s="295"/>
      <c r="AY1791" s="295"/>
      <c r="AZ1791" s="295"/>
      <c r="BA1791" s="241"/>
      <c r="BB1791" s="300"/>
      <c r="BC1791" s="241"/>
      <c r="BD1791" s="241"/>
      <c r="BE1791" s="241"/>
      <c r="BF1791" s="241"/>
      <c r="BG1791" s="241"/>
      <c r="BH1791" s="241"/>
      <c r="BI1791" s="241"/>
      <c r="BJ1791" s="241"/>
      <c r="BK1791" s="241"/>
      <c r="BL1791" s="241"/>
      <c r="BM1791" s="241"/>
      <c r="BN1791" s="241"/>
      <c r="BO1791" s="241"/>
      <c r="BP1791" s="241"/>
      <c r="BQ1791" s="241"/>
      <c r="BR1791" s="241"/>
    </row>
    <row r="1792" spans="2:70" ht="8.25" customHeight="1">
      <c r="B1792" s="254"/>
      <c r="C1792" s="272"/>
      <c r="D1792" s="272"/>
      <c r="E1792" s="272"/>
      <c r="F1792" s="272"/>
      <c r="G1792" s="272"/>
      <c r="H1792" s="295"/>
      <c r="I1792" s="295"/>
      <c r="J1792" s="295"/>
      <c r="K1792" s="295"/>
      <c r="L1792" s="295"/>
      <c r="M1792" s="241"/>
      <c r="N1792" s="295"/>
      <c r="O1792" s="295"/>
      <c r="P1792" s="295"/>
      <c r="Q1792" s="295"/>
      <c r="R1792" s="295"/>
      <c r="S1792" s="295"/>
      <c r="T1792" s="295"/>
      <c r="U1792" s="295"/>
      <c r="V1792" s="295"/>
      <c r="W1792" s="295"/>
      <c r="X1792" s="241"/>
      <c r="Y1792" s="241"/>
      <c r="Z1792" s="295"/>
      <c r="AA1792" s="295"/>
      <c r="AB1792" s="295"/>
      <c r="AC1792" s="295"/>
      <c r="AD1792" s="295"/>
      <c r="AE1792" s="295"/>
      <c r="AF1792" s="241"/>
      <c r="AG1792" s="241"/>
      <c r="AH1792" s="241"/>
      <c r="AI1792" s="272"/>
      <c r="AJ1792" s="272"/>
      <c r="AK1792" s="272"/>
      <c r="AL1792" s="272"/>
      <c r="AM1792" s="272"/>
      <c r="AN1792" s="241"/>
      <c r="AO1792" s="295"/>
      <c r="AP1792" s="295"/>
      <c r="AQ1792" s="295"/>
      <c r="AR1792" s="295"/>
      <c r="AS1792" s="295"/>
      <c r="AT1792" s="295"/>
      <c r="AU1792" s="241"/>
      <c r="AV1792" s="295"/>
      <c r="AW1792" s="295"/>
      <c r="AX1792" s="295"/>
      <c r="AY1792" s="295"/>
      <c r="AZ1792" s="295"/>
      <c r="BA1792" s="241"/>
      <c r="BB1792" s="300"/>
      <c r="BC1792" s="241"/>
      <c r="BD1792" s="241"/>
      <c r="BE1792" s="241"/>
      <c r="BF1792" s="241"/>
      <c r="BG1792" s="241"/>
      <c r="BH1792" s="241"/>
      <c r="BI1792" s="241"/>
      <c r="BJ1792" s="241"/>
      <c r="BK1792" s="241"/>
      <c r="BL1792" s="241"/>
      <c r="BM1792" s="241"/>
      <c r="BN1792" s="241"/>
      <c r="BO1792" s="241"/>
      <c r="BP1792" s="241"/>
      <c r="BQ1792" s="241"/>
      <c r="BR1792" s="241"/>
    </row>
    <row r="1793" spans="2:70" ht="0.75" customHeight="1">
      <c r="B1793" s="254"/>
      <c r="C1793" s="272"/>
      <c r="D1793" s="272"/>
      <c r="E1793" s="272"/>
      <c r="F1793" s="272"/>
      <c r="G1793" s="272"/>
      <c r="H1793" s="295"/>
      <c r="I1793" s="295"/>
      <c r="J1793" s="295"/>
      <c r="K1793" s="295"/>
      <c r="L1793" s="295"/>
      <c r="M1793" s="241"/>
      <c r="N1793" s="295"/>
      <c r="O1793" s="295"/>
      <c r="P1793" s="295"/>
      <c r="Q1793" s="295"/>
      <c r="R1793" s="295"/>
      <c r="S1793" s="295"/>
      <c r="T1793" s="295"/>
      <c r="U1793" s="295"/>
      <c r="V1793" s="295"/>
      <c r="W1793" s="295"/>
      <c r="X1793" s="241"/>
      <c r="Y1793" s="241"/>
      <c r="Z1793" s="295"/>
      <c r="AA1793" s="295"/>
      <c r="AB1793" s="295"/>
      <c r="AC1793" s="295"/>
      <c r="AD1793" s="295"/>
      <c r="AE1793" s="295"/>
      <c r="AF1793" s="241"/>
      <c r="AG1793" s="241"/>
      <c r="AH1793" s="241"/>
      <c r="AI1793" s="272"/>
      <c r="AJ1793" s="272"/>
      <c r="AK1793" s="272"/>
      <c r="AL1793" s="272"/>
      <c r="AM1793" s="272"/>
      <c r="AN1793" s="241"/>
      <c r="AO1793" s="295"/>
      <c r="AP1793" s="295"/>
      <c r="AQ1793" s="295"/>
      <c r="AR1793" s="295"/>
      <c r="AS1793" s="295"/>
      <c r="AT1793" s="295"/>
      <c r="AU1793" s="241"/>
      <c r="AV1793" s="295"/>
      <c r="AW1793" s="295"/>
      <c r="AX1793" s="295"/>
      <c r="AY1793" s="295"/>
      <c r="AZ1793" s="295"/>
      <c r="BA1793" s="241"/>
      <c r="BB1793" s="300"/>
      <c r="BC1793" s="241"/>
      <c r="BD1793" s="241"/>
      <c r="BE1793" s="241"/>
      <c r="BF1793" s="241"/>
      <c r="BG1793" s="241"/>
      <c r="BH1793" s="241"/>
      <c r="BI1793" s="241"/>
      <c r="BJ1793" s="241"/>
      <c r="BK1793" s="241"/>
      <c r="BL1793" s="241"/>
      <c r="BM1793" s="241"/>
      <c r="BN1793" s="241"/>
      <c r="BO1793" s="241"/>
      <c r="BP1793" s="241"/>
      <c r="BQ1793" s="241"/>
      <c r="BR1793" s="241"/>
    </row>
    <row r="1794" spans="2:70" ht="10.5" customHeight="1">
      <c r="B1794" s="254"/>
      <c r="C1794" s="272"/>
      <c r="D1794" s="272"/>
      <c r="E1794" s="272"/>
      <c r="F1794" s="272"/>
      <c r="G1794" s="272"/>
      <c r="H1794" s="295"/>
      <c r="I1794" s="295"/>
      <c r="J1794" s="295"/>
      <c r="K1794" s="295"/>
      <c r="L1794" s="295"/>
      <c r="M1794" s="241"/>
      <c r="N1794" s="295"/>
      <c r="O1794" s="295"/>
      <c r="P1794" s="295"/>
      <c r="Q1794" s="295"/>
      <c r="R1794" s="295"/>
      <c r="S1794" s="295"/>
      <c r="T1794" s="295"/>
      <c r="U1794" s="295"/>
      <c r="V1794" s="295"/>
      <c r="W1794" s="295"/>
      <c r="X1794" s="241"/>
      <c r="Y1794" s="241"/>
      <c r="Z1794" s="295"/>
      <c r="AA1794" s="295"/>
      <c r="AB1794" s="295"/>
      <c r="AC1794" s="295"/>
      <c r="AD1794" s="295"/>
      <c r="AE1794" s="295"/>
      <c r="AF1794" s="241"/>
      <c r="AG1794" s="241"/>
      <c r="AH1794" s="241"/>
      <c r="AI1794" s="272"/>
      <c r="AJ1794" s="272"/>
      <c r="AK1794" s="272"/>
      <c r="AL1794" s="272"/>
      <c r="AM1794" s="272"/>
      <c r="AN1794" s="241"/>
      <c r="AO1794" s="295"/>
      <c r="AP1794" s="295"/>
      <c r="AQ1794" s="295"/>
      <c r="AR1794" s="295"/>
      <c r="AS1794" s="295"/>
      <c r="AT1794" s="295"/>
      <c r="AU1794" s="241"/>
      <c r="AV1794" s="295"/>
      <c r="AW1794" s="295"/>
      <c r="AX1794" s="295"/>
      <c r="AY1794" s="295"/>
      <c r="AZ1794" s="295"/>
      <c r="BA1794" s="241"/>
      <c r="BB1794" s="257"/>
      <c r="BC1794" s="241"/>
      <c r="BD1794" s="241"/>
      <c r="BE1794" s="241"/>
      <c r="BF1794" s="241"/>
      <c r="BG1794" s="241"/>
      <c r="BH1794" s="241"/>
      <c r="BI1794" s="241"/>
      <c r="BJ1794" s="241"/>
      <c r="BK1794" s="241"/>
      <c r="BL1794" s="241"/>
      <c r="BM1794" s="241"/>
      <c r="BN1794" s="241"/>
      <c r="BO1794" s="241"/>
      <c r="BP1794" s="241"/>
      <c r="BQ1794" s="241"/>
      <c r="BR1794" s="241"/>
    </row>
    <row r="1795" spans="2:70" ht="7.5" customHeight="1">
      <c r="B1795" s="254"/>
      <c r="C1795" s="241"/>
      <c r="D1795" s="241"/>
      <c r="E1795" s="241"/>
      <c r="F1795" s="241"/>
      <c r="G1795" s="241"/>
      <c r="H1795" s="241"/>
      <c r="I1795" s="241"/>
      <c r="J1795" s="241"/>
      <c r="K1795" s="241"/>
      <c r="L1795" s="241"/>
      <c r="M1795" s="241"/>
      <c r="N1795" s="241"/>
      <c r="O1795" s="241"/>
      <c r="P1795" s="241"/>
      <c r="Q1795" s="241"/>
      <c r="R1795" s="241"/>
      <c r="S1795" s="241"/>
      <c r="T1795" s="241"/>
      <c r="U1795" s="241"/>
      <c r="V1795" s="241"/>
      <c r="W1795" s="241"/>
      <c r="X1795" s="241"/>
      <c r="Y1795" s="241"/>
      <c r="Z1795" s="241"/>
      <c r="AA1795" s="241"/>
      <c r="AB1795" s="241"/>
      <c r="AC1795" s="241"/>
      <c r="AD1795" s="241"/>
      <c r="AE1795" s="241"/>
      <c r="AF1795" s="241"/>
      <c r="AG1795" s="241"/>
      <c r="AH1795" s="241"/>
      <c r="AI1795" s="241"/>
      <c r="AJ1795" s="241"/>
      <c r="AK1795" s="241"/>
      <c r="AL1795" s="241"/>
      <c r="AM1795" s="241"/>
      <c r="AN1795" s="241"/>
      <c r="AO1795" s="241"/>
      <c r="AP1795" s="241"/>
      <c r="AQ1795" s="241"/>
      <c r="AR1795" s="241"/>
      <c r="AS1795" s="241"/>
      <c r="AT1795" s="241"/>
      <c r="AU1795" s="241"/>
      <c r="AV1795" s="241"/>
      <c r="AW1795" s="241"/>
      <c r="AX1795" s="241"/>
      <c r="AY1795" s="241"/>
      <c r="AZ1795" s="241"/>
      <c r="BA1795" s="241"/>
      <c r="BB1795" s="241"/>
      <c r="BC1795" s="241"/>
      <c r="BD1795" s="241"/>
      <c r="BE1795" s="241"/>
      <c r="BF1795" s="241"/>
      <c r="BG1795" s="241"/>
      <c r="BH1795" s="241"/>
      <c r="BI1795" s="241"/>
      <c r="BJ1795" s="241"/>
      <c r="BK1795" s="241"/>
      <c r="BL1795" s="241"/>
      <c r="BM1795" s="241"/>
      <c r="BN1795" s="241"/>
      <c r="BO1795" s="241"/>
      <c r="BP1795" s="241"/>
      <c r="BQ1795" s="241"/>
      <c r="BR1795" s="241"/>
    </row>
    <row r="1796" spans="2:70" ht="0.75" customHeight="1">
      <c r="B1796" s="254"/>
      <c r="C1796" s="272"/>
      <c r="D1796" s="272"/>
      <c r="E1796" s="272"/>
      <c r="F1796" s="272"/>
      <c r="G1796" s="272"/>
      <c r="H1796" s="295"/>
      <c r="I1796" s="295"/>
      <c r="J1796" s="295"/>
      <c r="K1796" s="295"/>
      <c r="L1796" s="295"/>
      <c r="M1796" s="241"/>
      <c r="N1796" s="295"/>
      <c r="O1796" s="295"/>
      <c r="P1796" s="295"/>
      <c r="Q1796" s="295"/>
      <c r="R1796" s="295"/>
      <c r="S1796" s="295"/>
      <c r="T1796" s="295"/>
      <c r="U1796" s="295"/>
      <c r="V1796" s="295"/>
      <c r="W1796" s="295"/>
      <c r="X1796" s="241"/>
      <c r="Y1796" s="241"/>
      <c r="Z1796" s="295"/>
      <c r="AA1796" s="295"/>
      <c r="AB1796" s="295"/>
      <c r="AC1796" s="295"/>
      <c r="AD1796" s="295"/>
      <c r="AE1796" s="295"/>
      <c r="AF1796" s="241"/>
      <c r="AG1796" s="241"/>
      <c r="AH1796" s="241"/>
      <c r="AI1796" s="272"/>
      <c r="AJ1796" s="272"/>
      <c r="AK1796" s="272"/>
      <c r="AL1796" s="272"/>
      <c r="AM1796" s="272"/>
      <c r="AN1796" s="241"/>
      <c r="AO1796" s="295"/>
      <c r="AP1796" s="295"/>
      <c r="AQ1796" s="295"/>
      <c r="AR1796" s="295"/>
      <c r="AS1796" s="295"/>
      <c r="AT1796" s="295"/>
      <c r="AU1796" s="241"/>
      <c r="AV1796" s="295"/>
      <c r="AW1796" s="295"/>
      <c r="AX1796" s="295"/>
      <c r="AY1796" s="295"/>
      <c r="AZ1796" s="295"/>
      <c r="BA1796" s="241"/>
      <c r="BB1796" s="300"/>
      <c r="BC1796" s="241"/>
      <c r="BD1796" s="241"/>
      <c r="BE1796" s="296"/>
      <c r="BF1796" s="296"/>
      <c r="BG1796" s="296"/>
      <c r="BH1796" s="296"/>
      <c r="BI1796" s="296"/>
      <c r="BJ1796" s="296"/>
      <c r="BK1796" s="296"/>
      <c r="BL1796" s="296"/>
      <c r="BM1796" s="296"/>
      <c r="BN1796" s="296"/>
      <c r="BO1796" s="296"/>
      <c r="BP1796" s="296"/>
      <c r="BQ1796" s="241"/>
      <c r="BR1796" s="241"/>
    </row>
    <row r="1797" spans="2:70">
      <c r="B1797" s="254"/>
      <c r="C1797" s="272"/>
      <c r="D1797" s="272"/>
      <c r="E1797" s="272"/>
      <c r="F1797" s="272"/>
      <c r="G1797" s="272"/>
      <c r="H1797" s="295"/>
      <c r="I1797" s="295"/>
      <c r="J1797" s="295"/>
      <c r="K1797" s="295"/>
      <c r="L1797" s="295"/>
      <c r="M1797" s="241"/>
      <c r="N1797" s="295"/>
      <c r="O1797" s="295"/>
      <c r="P1797" s="295"/>
      <c r="Q1797" s="295"/>
      <c r="R1797" s="295"/>
      <c r="S1797" s="295"/>
      <c r="T1797" s="295"/>
      <c r="U1797" s="295"/>
      <c r="V1797" s="295"/>
      <c r="W1797" s="295"/>
      <c r="X1797" s="241"/>
      <c r="Y1797" s="241"/>
      <c r="Z1797" s="295"/>
      <c r="AA1797" s="295"/>
      <c r="AB1797" s="295"/>
      <c r="AC1797" s="295"/>
      <c r="AD1797" s="295"/>
      <c r="AE1797" s="295"/>
      <c r="AF1797" s="241"/>
      <c r="AG1797" s="241"/>
      <c r="AH1797" s="241"/>
      <c r="AI1797" s="272"/>
      <c r="AJ1797" s="272"/>
      <c r="AK1797" s="272"/>
      <c r="AL1797" s="272"/>
      <c r="AM1797" s="272"/>
      <c r="AN1797" s="241"/>
      <c r="AO1797" s="295"/>
      <c r="AP1797" s="295"/>
      <c r="AQ1797" s="295"/>
      <c r="AR1797" s="295"/>
      <c r="AS1797" s="295"/>
      <c r="AT1797" s="295"/>
      <c r="AU1797" s="241"/>
      <c r="AV1797" s="295"/>
      <c r="AW1797" s="295"/>
      <c r="AX1797" s="295"/>
      <c r="AY1797" s="295"/>
      <c r="AZ1797" s="295"/>
      <c r="BA1797" s="241"/>
      <c r="BB1797" s="300"/>
      <c r="BC1797" s="241"/>
      <c r="BD1797" s="241"/>
      <c r="BE1797" s="296"/>
      <c r="BF1797" s="296"/>
      <c r="BG1797" s="296"/>
      <c r="BH1797" s="296"/>
      <c r="BI1797" s="296"/>
      <c r="BJ1797" s="296"/>
      <c r="BK1797" s="296"/>
      <c r="BL1797" s="296"/>
      <c r="BM1797" s="296"/>
      <c r="BN1797" s="296"/>
      <c r="BO1797" s="296"/>
      <c r="BP1797" s="296"/>
      <c r="BQ1797" s="241"/>
      <c r="BR1797" s="241"/>
    </row>
    <row r="1798" spans="2:70" ht="5.25" customHeight="1">
      <c r="B1798" s="254"/>
      <c r="C1798" s="272"/>
      <c r="D1798" s="272"/>
      <c r="E1798" s="272"/>
      <c r="F1798" s="272"/>
      <c r="G1798" s="272"/>
      <c r="H1798" s="295"/>
      <c r="I1798" s="295"/>
      <c r="J1798" s="295"/>
      <c r="K1798" s="295"/>
      <c r="L1798" s="295"/>
      <c r="M1798" s="241"/>
      <c r="N1798" s="295"/>
      <c r="O1798" s="295"/>
      <c r="P1798" s="295"/>
      <c r="Q1798" s="295"/>
      <c r="R1798" s="295"/>
      <c r="S1798" s="295"/>
      <c r="T1798" s="295"/>
      <c r="U1798" s="295"/>
      <c r="V1798" s="295"/>
      <c r="W1798" s="295"/>
      <c r="X1798" s="241"/>
      <c r="Y1798" s="241"/>
      <c r="Z1798" s="295"/>
      <c r="AA1798" s="295"/>
      <c r="AB1798" s="295"/>
      <c r="AC1798" s="295"/>
      <c r="AD1798" s="295"/>
      <c r="AE1798" s="295"/>
      <c r="AF1798" s="241"/>
      <c r="AG1798" s="241"/>
      <c r="AH1798" s="241"/>
      <c r="AI1798" s="272"/>
      <c r="AJ1798" s="272"/>
      <c r="AK1798" s="272"/>
      <c r="AL1798" s="272"/>
      <c r="AM1798" s="272"/>
      <c r="AN1798" s="272"/>
      <c r="AO1798" s="295"/>
      <c r="AP1798" s="295"/>
      <c r="AQ1798" s="295"/>
      <c r="AR1798" s="295"/>
      <c r="AS1798" s="295"/>
      <c r="AT1798" s="295"/>
      <c r="AU1798" s="241"/>
      <c r="AV1798" s="295"/>
      <c r="AW1798" s="295"/>
      <c r="AX1798" s="295"/>
      <c r="AY1798" s="295"/>
      <c r="AZ1798" s="295"/>
      <c r="BA1798" s="241"/>
      <c r="BB1798" s="300"/>
      <c r="BC1798" s="241"/>
      <c r="BD1798" s="241"/>
      <c r="BE1798" s="241"/>
      <c r="BF1798" s="241"/>
      <c r="BG1798" s="241"/>
      <c r="BH1798" s="241"/>
      <c r="BI1798" s="241"/>
      <c r="BJ1798" s="297"/>
      <c r="BK1798" s="297"/>
      <c r="BL1798" s="297"/>
      <c r="BM1798" s="297"/>
      <c r="BN1798" s="297"/>
      <c r="BO1798" s="297"/>
      <c r="BP1798" s="297"/>
      <c r="BQ1798" s="241"/>
      <c r="BR1798" s="241"/>
    </row>
    <row r="1799" spans="2:70" ht="5.25" customHeight="1">
      <c r="B1799" s="254"/>
      <c r="C1799" s="272"/>
      <c r="D1799" s="272"/>
      <c r="E1799" s="272"/>
      <c r="F1799" s="272"/>
      <c r="G1799" s="272"/>
      <c r="H1799" s="295"/>
      <c r="I1799" s="295"/>
      <c r="J1799" s="295"/>
      <c r="K1799" s="295"/>
      <c r="L1799" s="295"/>
      <c r="M1799" s="241"/>
      <c r="N1799" s="295"/>
      <c r="O1799" s="295"/>
      <c r="P1799" s="295"/>
      <c r="Q1799" s="295"/>
      <c r="R1799" s="295"/>
      <c r="S1799" s="295"/>
      <c r="T1799" s="295"/>
      <c r="U1799" s="295"/>
      <c r="V1799" s="295"/>
      <c r="W1799" s="295"/>
      <c r="X1799" s="241"/>
      <c r="Y1799" s="241"/>
      <c r="Z1799" s="295"/>
      <c r="AA1799" s="295"/>
      <c r="AB1799" s="295"/>
      <c r="AC1799" s="295"/>
      <c r="AD1799" s="295"/>
      <c r="AE1799" s="295"/>
      <c r="AF1799" s="241"/>
      <c r="AG1799" s="241"/>
      <c r="AH1799" s="241"/>
      <c r="AI1799" s="272"/>
      <c r="AJ1799" s="272"/>
      <c r="AK1799" s="272"/>
      <c r="AL1799" s="272"/>
      <c r="AM1799" s="272"/>
      <c r="AN1799" s="272"/>
      <c r="AO1799" s="295"/>
      <c r="AP1799" s="295"/>
      <c r="AQ1799" s="295"/>
      <c r="AR1799" s="295"/>
      <c r="AS1799" s="295"/>
      <c r="AT1799" s="295"/>
      <c r="AU1799" s="241"/>
      <c r="AV1799" s="295"/>
      <c r="AW1799" s="295"/>
      <c r="AX1799" s="295"/>
      <c r="AY1799" s="295"/>
      <c r="AZ1799" s="295"/>
      <c r="BA1799" s="241"/>
      <c r="BB1799" s="300"/>
      <c r="BC1799" s="241"/>
      <c r="BD1799" s="241"/>
      <c r="BE1799" s="241"/>
      <c r="BF1799" s="241"/>
      <c r="BG1799" s="241"/>
      <c r="BH1799" s="241"/>
      <c r="BI1799" s="241"/>
      <c r="BJ1799" s="297"/>
      <c r="BK1799" s="297"/>
      <c r="BL1799" s="297"/>
      <c r="BM1799" s="297"/>
      <c r="BN1799" s="297"/>
      <c r="BO1799" s="297"/>
      <c r="BP1799" s="297"/>
      <c r="BQ1799" s="241"/>
      <c r="BR1799" s="241"/>
    </row>
    <row r="1800" spans="2:70" ht="15" customHeight="1">
      <c r="B1800" s="254"/>
      <c r="C1800" s="272"/>
      <c r="D1800" s="272"/>
      <c r="E1800" s="272"/>
      <c r="F1800" s="272"/>
      <c r="G1800" s="272"/>
      <c r="H1800" s="295"/>
      <c r="I1800" s="295"/>
      <c r="J1800" s="295"/>
      <c r="K1800" s="295"/>
      <c r="L1800" s="295"/>
      <c r="M1800" s="241"/>
      <c r="N1800" s="295"/>
      <c r="O1800" s="295"/>
      <c r="P1800" s="295"/>
      <c r="Q1800" s="295"/>
      <c r="R1800" s="295"/>
      <c r="S1800" s="295"/>
      <c r="T1800" s="295"/>
      <c r="U1800" s="295"/>
      <c r="V1800" s="295"/>
      <c r="W1800" s="295"/>
      <c r="X1800" s="241"/>
      <c r="Y1800" s="241"/>
      <c r="Z1800" s="295"/>
      <c r="AA1800" s="295"/>
      <c r="AB1800" s="295"/>
      <c r="AC1800" s="295"/>
      <c r="AD1800" s="295"/>
      <c r="AE1800" s="295"/>
      <c r="AF1800" s="241"/>
      <c r="AG1800" s="241"/>
      <c r="AH1800" s="241"/>
      <c r="AI1800" s="272"/>
      <c r="AJ1800" s="272"/>
      <c r="AK1800" s="272"/>
      <c r="AL1800" s="272"/>
      <c r="AM1800" s="272"/>
      <c r="AN1800" s="241"/>
      <c r="AO1800" s="295"/>
      <c r="AP1800" s="295"/>
      <c r="AQ1800" s="295"/>
      <c r="AR1800" s="295"/>
      <c r="AS1800" s="295"/>
      <c r="AT1800" s="295"/>
      <c r="AU1800" s="241"/>
      <c r="AV1800" s="295"/>
      <c r="AW1800" s="295"/>
      <c r="AX1800" s="295"/>
      <c r="AY1800" s="295"/>
      <c r="AZ1800" s="295"/>
      <c r="BA1800" s="241"/>
      <c r="BB1800" s="257"/>
      <c r="BC1800" s="241"/>
      <c r="BD1800" s="241"/>
      <c r="BE1800" s="241"/>
      <c r="BF1800" s="241"/>
      <c r="BG1800" s="241"/>
      <c r="BH1800" s="241"/>
      <c r="BI1800" s="241"/>
      <c r="BJ1800" s="241"/>
      <c r="BK1800" s="241"/>
      <c r="BL1800" s="241"/>
      <c r="BM1800" s="241"/>
      <c r="BN1800" s="241"/>
      <c r="BO1800" s="241"/>
      <c r="BP1800" s="241"/>
      <c r="BQ1800" s="241"/>
      <c r="BR1800" s="241"/>
    </row>
    <row r="1801" spans="2:70" ht="0.75" customHeight="1">
      <c r="B1801" s="254"/>
      <c r="C1801" s="272"/>
      <c r="D1801" s="272"/>
      <c r="E1801" s="272"/>
      <c r="F1801" s="272"/>
      <c r="G1801" s="272"/>
      <c r="H1801" s="295"/>
      <c r="I1801" s="295"/>
      <c r="J1801" s="295"/>
      <c r="K1801" s="295"/>
      <c r="L1801" s="295"/>
      <c r="M1801" s="241"/>
      <c r="N1801" s="241"/>
      <c r="O1801" s="241"/>
      <c r="P1801" s="295"/>
      <c r="Q1801" s="295"/>
      <c r="R1801" s="295"/>
      <c r="S1801" s="295"/>
      <c r="T1801" s="241"/>
      <c r="U1801" s="295"/>
      <c r="V1801" s="295"/>
      <c r="W1801" s="295"/>
      <c r="X1801" s="241"/>
      <c r="Y1801" s="241"/>
      <c r="Z1801" s="295"/>
      <c r="AA1801" s="295"/>
      <c r="AB1801" s="295"/>
      <c r="AC1801" s="295"/>
      <c r="AD1801" s="295"/>
      <c r="AE1801" s="295"/>
      <c r="AF1801" s="241"/>
      <c r="AG1801" s="241"/>
      <c r="AH1801" s="241"/>
      <c r="AI1801" s="272"/>
      <c r="AJ1801" s="272"/>
      <c r="AK1801" s="272"/>
      <c r="AL1801" s="272"/>
      <c r="AM1801" s="272"/>
      <c r="AN1801" s="241"/>
      <c r="AO1801" s="295"/>
      <c r="AP1801" s="295"/>
      <c r="AQ1801" s="295"/>
      <c r="AR1801" s="295"/>
      <c r="AS1801" s="295"/>
      <c r="AT1801" s="295"/>
      <c r="AU1801" s="241"/>
      <c r="AV1801" s="295"/>
      <c r="AW1801" s="295"/>
      <c r="AX1801" s="295"/>
      <c r="AY1801" s="295"/>
      <c r="AZ1801" s="295"/>
      <c r="BA1801" s="241"/>
      <c r="BB1801" s="300"/>
      <c r="BC1801" s="241"/>
      <c r="BD1801" s="241"/>
      <c r="BE1801" s="294"/>
      <c r="BF1801" s="241"/>
      <c r="BG1801" s="241"/>
      <c r="BH1801" s="295"/>
      <c r="BI1801" s="295"/>
      <c r="BJ1801" s="295"/>
      <c r="BK1801" s="295"/>
      <c r="BL1801" s="295"/>
      <c r="BM1801" s="241"/>
      <c r="BN1801" s="295"/>
      <c r="BO1801" s="295"/>
      <c r="BP1801" s="295"/>
      <c r="BQ1801" s="241"/>
      <c r="BR1801" s="241"/>
    </row>
    <row r="1802" spans="2:70" ht="8.25" customHeight="1">
      <c r="B1802" s="254"/>
      <c r="C1802" s="272"/>
      <c r="D1802" s="272"/>
      <c r="E1802" s="272"/>
      <c r="F1802" s="272"/>
      <c r="G1802" s="272"/>
      <c r="H1802" s="295"/>
      <c r="I1802" s="295"/>
      <c r="J1802" s="295"/>
      <c r="K1802" s="295"/>
      <c r="L1802" s="295"/>
      <c r="M1802" s="241"/>
      <c r="N1802" s="241"/>
      <c r="O1802" s="241"/>
      <c r="P1802" s="295"/>
      <c r="Q1802" s="295"/>
      <c r="R1802" s="295"/>
      <c r="S1802" s="295"/>
      <c r="T1802" s="241"/>
      <c r="U1802" s="295"/>
      <c r="V1802" s="295"/>
      <c r="W1802" s="295"/>
      <c r="X1802" s="241"/>
      <c r="Y1802" s="241"/>
      <c r="Z1802" s="295"/>
      <c r="AA1802" s="295"/>
      <c r="AB1802" s="295"/>
      <c r="AC1802" s="295"/>
      <c r="AD1802" s="295"/>
      <c r="AE1802" s="295"/>
      <c r="AF1802" s="241"/>
      <c r="AG1802" s="241"/>
      <c r="AH1802" s="241"/>
      <c r="AI1802" s="272"/>
      <c r="AJ1802" s="272"/>
      <c r="AK1802" s="272"/>
      <c r="AL1802" s="272"/>
      <c r="AM1802" s="272"/>
      <c r="AN1802" s="241"/>
      <c r="AO1802" s="295"/>
      <c r="AP1802" s="295"/>
      <c r="AQ1802" s="295"/>
      <c r="AR1802" s="295"/>
      <c r="AS1802" s="295"/>
      <c r="AT1802" s="295"/>
      <c r="AU1802" s="241"/>
      <c r="AV1802" s="295"/>
      <c r="AW1802" s="295"/>
      <c r="AX1802" s="295"/>
      <c r="AY1802" s="295"/>
      <c r="AZ1802" s="295"/>
      <c r="BA1802" s="241"/>
      <c r="BB1802" s="300"/>
      <c r="BC1802" s="241"/>
      <c r="BD1802" s="241"/>
      <c r="BE1802" s="294"/>
      <c r="BF1802" s="241"/>
      <c r="BG1802" s="241"/>
      <c r="BH1802" s="295"/>
      <c r="BI1802" s="295"/>
      <c r="BJ1802" s="295"/>
      <c r="BK1802" s="295"/>
      <c r="BL1802" s="295"/>
      <c r="BM1802" s="241"/>
      <c r="BN1802" s="295"/>
      <c r="BO1802" s="295"/>
      <c r="BP1802" s="295"/>
      <c r="BQ1802" s="241"/>
      <c r="BR1802" s="241"/>
    </row>
    <row r="1803" spans="2:70" ht="0.75" customHeight="1">
      <c r="B1803" s="254"/>
      <c r="C1803" s="272"/>
      <c r="D1803" s="272"/>
      <c r="E1803" s="272"/>
      <c r="F1803" s="272"/>
      <c r="G1803" s="272"/>
      <c r="H1803" s="295"/>
      <c r="I1803" s="295"/>
      <c r="J1803" s="295"/>
      <c r="K1803" s="295"/>
      <c r="L1803" s="295"/>
      <c r="M1803" s="241"/>
      <c r="N1803" s="241"/>
      <c r="O1803" s="241"/>
      <c r="P1803" s="295"/>
      <c r="Q1803" s="295"/>
      <c r="R1803" s="295"/>
      <c r="S1803" s="295"/>
      <c r="T1803" s="241"/>
      <c r="U1803" s="295"/>
      <c r="V1803" s="295"/>
      <c r="W1803" s="295"/>
      <c r="X1803" s="241"/>
      <c r="Y1803" s="241"/>
      <c r="Z1803" s="295"/>
      <c r="AA1803" s="295"/>
      <c r="AB1803" s="295"/>
      <c r="AC1803" s="295"/>
      <c r="AD1803" s="295"/>
      <c r="AE1803" s="295"/>
      <c r="AF1803" s="241"/>
      <c r="AG1803" s="241"/>
      <c r="AH1803" s="241"/>
      <c r="AI1803" s="272"/>
      <c r="AJ1803" s="272"/>
      <c r="AK1803" s="272"/>
      <c r="AL1803" s="272"/>
      <c r="AM1803" s="272"/>
      <c r="AN1803" s="241"/>
      <c r="AO1803" s="295"/>
      <c r="AP1803" s="295"/>
      <c r="AQ1803" s="295"/>
      <c r="AR1803" s="295"/>
      <c r="AS1803" s="295"/>
      <c r="AT1803" s="295"/>
      <c r="AU1803" s="241"/>
      <c r="AV1803" s="295"/>
      <c r="AW1803" s="295"/>
      <c r="AX1803" s="295"/>
      <c r="AY1803" s="295"/>
      <c r="AZ1803" s="295"/>
      <c r="BA1803" s="241"/>
      <c r="BB1803" s="300"/>
      <c r="BC1803" s="241"/>
      <c r="BD1803" s="241"/>
      <c r="BE1803" s="294"/>
      <c r="BF1803" s="241"/>
      <c r="BG1803" s="241"/>
      <c r="BH1803" s="295"/>
      <c r="BI1803" s="295"/>
      <c r="BJ1803" s="295"/>
      <c r="BK1803" s="295"/>
      <c r="BL1803" s="295"/>
      <c r="BM1803" s="241"/>
      <c r="BN1803" s="295"/>
      <c r="BO1803" s="295"/>
      <c r="BP1803" s="295"/>
      <c r="BQ1803" s="241"/>
      <c r="BR1803" s="241"/>
    </row>
    <row r="1804" spans="2:70" ht="10.5" customHeight="1">
      <c r="B1804" s="254"/>
      <c r="C1804" s="272"/>
      <c r="D1804" s="272"/>
      <c r="E1804" s="272"/>
      <c r="F1804" s="272"/>
      <c r="G1804" s="272"/>
      <c r="H1804" s="295"/>
      <c r="I1804" s="295"/>
      <c r="J1804" s="295"/>
      <c r="K1804" s="295"/>
      <c r="L1804" s="295"/>
      <c r="M1804" s="241"/>
      <c r="N1804" s="241"/>
      <c r="O1804" s="241"/>
      <c r="P1804" s="295"/>
      <c r="Q1804" s="295"/>
      <c r="R1804" s="295"/>
      <c r="S1804" s="295"/>
      <c r="T1804" s="241"/>
      <c r="U1804" s="295"/>
      <c r="V1804" s="295"/>
      <c r="W1804" s="295"/>
      <c r="X1804" s="241"/>
      <c r="Y1804" s="241"/>
      <c r="Z1804" s="300"/>
      <c r="AA1804" s="300"/>
      <c r="AB1804" s="300"/>
      <c r="AC1804" s="300"/>
      <c r="AD1804" s="295"/>
      <c r="AE1804" s="295"/>
      <c r="AF1804" s="241"/>
      <c r="AG1804" s="241"/>
      <c r="AH1804" s="241"/>
      <c r="AI1804" s="272"/>
      <c r="AJ1804" s="272"/>
      <c r="AK1804" s="272"/>
      <c r="AL1804" s="272"/>
      <c r="AM1804" s="272"/>
      <c r="AN1804" s="241"/>
      <c r="AO1804" s="295"/>
      <c r="AP1804" s="295"/>
      <c r="AQ1804" s="295"/>
      <c r="AR1804" s="295"/>
      <c r="AS1804" s="295"/>
      <c r="AT1804" s="295"/>
      <c r="AU1804" s="241"/>
      <c r="AV1804" s="295"/>
      <c r="AW1804" s="295"/>
      <c r="AX1804" s="295"/>
      <c r="AY1804" s="295"/>
      <c r="AZ1804" s="295"/>
      <c r="BA1804" s="241"/>
      <c r="BB1804" s="257"/>
      <c r="BC1804" s="241"/>
      <c r="BD1804" s="241"/>
      <c r="BE1804" s="255"/>
      <c r="BF1804" s="241"/>
      <c r="BG1804" s="241"/>
      <c r="BH1804" s="295"/>
      <c r="BI1804" s="295"/>
      <c r="BJ1804" s="295"/>
      <c r="BK1804" s="295"/>
      <c r="BL1804" s="295"/>
      <c r="BM1804" s="241"/>
      <c r="BN1804" s="295"/>
      <c r="BO1804" s="295"/>
      <c r="BP1804" s="295"/>
      <c r="BQ1804" s="241"/>
      <c r="BR1804" s="241"/>
    </row>
    <row r="1805" spans="2:70" ht="7.5" customHeight="1">
      <c r="B1805" s="254"/>
      <c r="C1805" s="241"/>
      <c r="D1805" s="241"/>
      <c r="E1805" s="241"/>
      <c r="F1805" s="241"/>
      <c r="G1805" s="241"/>
      <c r="H1805" s="241"/>
      <c r="I1805" s="241"/>
      <c r="J1805" s="241"/>
      <c r="K1805" s="241"/>
      <c r="L1805" s="241"/>
      <c r="M1805" s="241"/>
      <c r="N1805" s="241"/>
      <c r="O1805" s="241"/>
      <c r="P1805" s="241"/>
      <c r="Q1805" s="241"/>
      <c r="R1805" s="241"/>
      <c r="S1805" s="241"/>
      <c r="T1805" s="241"/>
      <c r="U1805" s="241"/>
      <c r="V1805" s="241"/>
      <c r="W1805" s="241"/>
      <c r="X1805" s="241"/>
      <c r="Y1805" s="241"/>
      <c r="Z1805" s="241"/>
      <c r="AA1805" s="241"/>
      <c r="AB1805" s="241"/>
      <c r="AC1805" s="241"/>
      <c r="AD1805" s="241"/>
      <c r="AE1805" s="241"/>
      <c r="AF1805" s="241"/>
      <c r="AG1805" s="241"/>
      <c r="AH1805" s="241"/>
      <c r="AI1805" s="241"/>
      <c r="AJ1805" s="241"/>
      <c r="AK1805" s="241"/>
      <c r="AL1805" s="241"/>
      <c r="AM1805" s="241"/>
      <c r="AN1805" s="241"/>
      <c r="AO1805" s="241"/>
      <c r="AP1805" s="241"/>
      <c r="AQ1805" s="241"/>
      <c r="AR1805" s="241"/>
      <c r="AS1805" s="241"/>
      <c r="AT1805" s="241"/>
      <c r="AU1805" s="241"/>
      <c r="AV1805" s="241"/>
      <c r="AW1805" s="241"/>
      <c r="AX1805" s="241"/>
      <c r="AY1805" s="241"/>
      <c r="AZ1805" s="241"/>
      <c r="BA1805" s="241"/>
      <c r="BB1805" s="241"/>
      <c r="BC1805" s="241"/>
      <c r="BD1805" s="241"/>
      <c r="BE1805" s="241"/>
      <c r="BF1805" s="241"/>
      <c r="BG1805" s="241"/>
      <c r="BH1805" s="241"/>
      <c r="BI1805" s="241"/>
      <c r="BJ1805" s="241"/>
      <c r="BK1805" s="241"/>
      <c r="BL1805" s="241"/>
      <c r="BM1805" s="241"/>
      <c r="BN1805" s="241"/>
      <c r="BO1805" s="241"/>
      <c r="BP1805" s="241"/>
      <c r="BQ1805" s="241"/>
      <c r="BR1805" s="241"/>
    </row>
    <row r="1806" spans="2:70" ht="0.75" customHeight="1">
      <c r="B1806" s="254"/>
      <c r="C1806" s="272"/>
      <c r="D1806" s="272"/>
      <c r="E1806" s="272"/>
      <c r="F1806" s="272"/>
      <c r="G1806" s="272"/>
      <c r="H1806" s="300"/>
      <c r="I1806" s="300"/>
      <c r="J1806" s="300"/>
      <c r="K1806" s="300"/>
      <c r="L1806" s="300"/>
      <c r="M1806" s="241"/>
      <c r="N1806" s="300"/>
      <c r="O1806" s="300"/>
      <c r="P1806" s="300"/>
      <c r="Q1806" s="300"/>
      <c r="R1806" s="300"/>
      <c r="S1806" s="300"/>
      <c r="T1806" s="300"/>
      <c r="U1806" s="300"/>
      <c r="V1806" s="300"/>
      <c r="W1806" s="300"/>
      <c r="X1806" s="241"/>
      <c r="Y1806" s="241"/>
      <c r="Z1806" s="300"/>
      <c r="AA1806" s="300"/>
      <c r="AB1806" s="300"/>
      <c r="AC1806" s="300"/>
      <c r="AD1806" s="300"/>
      <c r="AE1806" s="300"/>
      <c r="AF1806" s="241"/>
      <c r="AG1806" s="241"/>
      <c r="AH1806" s="241"/>
      <c r="AI1806" s="272"/>
      <c r="AJ1806" s="272"/>
      <c r="AK1806" s="272"/>
      <c r="AL1806" s="272"/>
      <c r="AM1806" s="272"/>
      <c r="AN1806" s="241"/>
      <c r="AO1806" s="300"/>
      <c r="AP1806" s="300"/>
      <c r="AQ1806" s="300"/>
      <c r="AR1806" s="300"/>
      <c r="AS1806" s="300"/>
      <c r="AT1806" s="300"/>
      <c r="AU1806" s="241"/>
      <c r="AV1806" s="300"/>
      <c r="AW1806" s="300"/>
      <c r="AX1806" s="300"/>
      <c r="AY1806" s="300"/>
      <c r="AZ1806" s="300"/>
      <c r="BA1806" s="241"/>
      <c r="BB1806" s="300"/>
      <c r="BC1806" s="241"/>
      <c r="BD1806" s="241"/>
      <c r="BE1806" s="294"/>
      <c r="BF1806" s="241"/>
      <c r="BG1806" s="241"/>
      <c r="BH1806" s="295"/>
      <c r="BI1806" s="295"/>
      <c r="BJ1806" s="295"/>
      <c r="BK1806" s="295"/>
      <c r="BL1806" s="295"/>
      <c r="BM1806" s="241"/>
      <c r="BN1806" s="295"/>
      <c r="BO1806" s="295"/>
      <c r="BP1806" s="295"/>
      <c r="BQ1806" s="241"/>
      <c r="BR1806" s="241"/>
    </row>
    <row r="1807" spans="2:70" ht="9" customHeight="1">
      <c r="B1807" s="254"/>
      <c r="C1807" s="272"/>
      <c r="D1807" s="272"/>
      <c r="E1807" s="272"/>
      <c r="F1807" s="272"/>
      <c r="G1807" s="272"/>
      <c r="H1807" s="300"/>
      <c r="I1807" s="300"/>
      <c r="J1807" s="300"/>
      <c r="K1807" s="300"/>
      <c r="L1807" s="300"/>
      <c r="M1807" s="241"/>
      <c r="N1807" s="300"/>
      <c r="O1807" s="300"/>
      <c r="P1807" s="300"/>
      <c r="Q1807" s="300"/>
      <c r="R1807" s="300"/>
      <c r="S1807" s="300"/>
      <c r="T1807" s="300"/>
      <c r="U1807" s="300"/>
      <c r="V1807" s="300"/>
      <c r="W1807" s="300"/>
      <c r="X1807" s="241"/>
      <c r="Y1807" s="241"/>
      <c r="Z1807" s="300"/>
      <c r="AA1807" s="300"/>
      <c r="AB1807" s="300"/>
      <c r="AC1807" s="300"/>
      <c r="AD1807" s="300"/>
      <c r="AE1807" s="300"/>
      <c r="AF1807" s="241"/>
      <c r="AG1807" s="241"/>
      <c r="AH1807" s="241"/>
      <c r="AI1807" s="272"/>
      <c r="AJ1807" s="272"/>
      <c r="AK1807" s="272"/>
      <c r="AL1807" s="272"/>
      <c r="AM1807" s="272"/>
      <c r="AN1807" s="241"/>
      <c r="AO1807" s="300"/>
      <c r="AP1807" s="300"/>
      <c r="AQ1807" s="300"/>
      <c r="AR1807" s="300"/>
      <c r="AS1807" s="300"/>
      <c r="AT1807" s="300"/>
      <c r="AU1807" s="241"/>
      <c r="AV1807" s="300"/>
      <c r="AW1807" s="300"/>
      <c r="AX1807" s="300"/>
      <c r="AY1807" s="300"/>
      <c r="AZ1807" s="300"/>
      <c r="BA1807" s="241"/>
      <c r="BB1807" s="300"/>
      <c r="BC1807" s="241"/>
      <c r="BD1807" s="241"/>
      <c r="BE1807" s="294"/>
      <c r="BF1807" s="241"/>
      <c r="BG1807" s="241"/>
      <c r="BH1807" s="295"/>
      <c r="BI1807" s="295"/>
      <c r="BJ1807" s="295"/>
      <c r="BK1807" s="295"/>
      <c r="BL1807" s="295"/>
      <c r="BM1807" s="241"/>
      <c r="BN1807" s="295"/>
      <c r="BO1807" s="295"/>
      <c r="BP1807" s="295"/>
      <c r="BQ1807" s="241"/>
      <c r="BR1807" s="241"/>
    </row>
    <row r="1808" spans="2:70" ht="0.75" customHeight="1">
      <c r="B1808" s="254"/>
      <c r="C1808" s="272"/>
      <c r="D1808" s="272"/>
      <c r="E1808" s="272"/>
      <c r="F1808" s="272"/>
      <c r="G1808" s="272"/>
      <c r="H1808" s="300"/>
      <c r="I1808" s="300"/>
      <c r="J1808" s="300"/>
      <c r="K1808" s="300"/>
      <c r="L1808" s="300"/>
      <c r="M1808" s="241"/>
      <c r="N1808" s="300"/>
      <c r="O1808" s="300"/>
      <c r="P1808" s="300"/>
      <c r="Q1808" s="300"/>
      <c r="R1808" s="300"/>
      <c r="S1808" s="300"/>
      <c r="T1808" s="300"/>
      <c r="U1808" s="300"/>
      <c r="V1808" s="300"/>
      <c r="W1808" s="300"/>
      <c r="X1808" s="241"/>
      <c r="Y1808" s="241"/>
      <c r="Z1808" s="300"/>
      <c r="AA1808" s="300"/>
      <c r="AB1808" s="300"/>
      <c r="AC1808" s="300"/>
      <c r="AD1808" s="300"/>
      <c r="AE1808" s="300"/>
      <c r="AF1808" s="241"/>
      <c r="AG1808" s="241"/>
      <c r="AH1808" s="241"/>
      <c r="AI1808" s="272"/>
      <c r="AJ1808" s="272"/>
      <c r="AK1808" s="272"/>
      <c r="AL1808" s="272"/>
      <c r="AM1808" s="272"/>
      <c r="AN1808" s="241"/>
      <c r="AO1808" s="300"/>
      <c r="AP1808" s="300"/>
      <c r="AQ1808" s="300"/>
      <c r="AR1808" s="300"/>
      <c r="AS1808" s="300"/>
      <c r="AT1808" s="300"/>
      <c r="AU1808" s="241"/>
      <c r="AV1808" s="300"/>
      <c r="AW1808" s="300"/>
      <c r="AX1808" s="300"/>
      <c r="AY1808" s="300"/>
      <c r="AZ1808" s="300"/>
      <c r="BA1808" s="241"/>
      <c r="BB1808" s="300"/>
      <c r="BC1808" s="241"/>
      <c r="BD1808" s="241"/>
      <c r="BE1808" s="294"/>
      <c r="BF1808" s="241"/>
      <c r="BG1808" s="241"/>
      <c r="BH1808" s="295"/>
      <c r="BI1808" s="295"/>
      <c r="BJ1808" s="295"/>
      <c r="BK1808" s="295"/>
      <c r="BL1808" s="295"/>
      <c r="BM1808" s="241"/>
      <c r="BN1808" s="295"/>
      <c r="BO1808" s="295"/>
      <c r="BP1808" s="295"/>
      <c r="BQ1808" s="241"/>
      <c r="BR1808" s="241"/>
    </row>
    <row r="1809" spans="2:70" ht="10.5" customHeight="1">
      <c r="B1809" s="254"/>
      <c r="C1809" s="272"/>
      <c r="D1809" s="272"/>
      <c r="E1809" s="272"/>
      <c r="F1809" s="272"/>
      <c r="G1809" s="272"/>
      <c r="H1809" s="295"/>
      <c r="I1809" s="295"/>
      <c r="J1809" s="295"/>
      <c r="K1809" s="295"/>
      <c r="L1809" s="295"/>
      <c r="M1809" s="241"/>
      <c r="N1809" s="241"/>
      <c r="O1809" s="241"/>
      <c r="P1809" s="295"/>
      <c r="Q1809" s="295"/>
      <c r="R1809" s="295"/>
      <c r="S1809" s="295"/>
      <c r="T1809" s="241"/>
      <c r="U1809" s="295"/>
      <c r="V1809" s="295"/>
      <c r="W1809" s="295"/>
      <c r="X1809" s="241"/>
      <c r="Y1809" s="241"/>
      <c r="Z1809" s="295"/>
      <c r="AA1809" s="295"/>
      <c r="AB1809" s="295"/>
      <c r="AC1809" s="295"/>
      <c r="AD1809" s="295"/>
      <c r="AE1809" s="295"/>
      <c r="AF1809" s="241"/>
      <c r="AG1809" s="241"/>
      <c r="AH1809" s="241"/>
      <c r="AI1809" s="272"/>
      <c r="AJ1809" s="272"/>
      <c r="AK1809" s="272"/>
      <c r="AL1809" s="272"/>
      <c r="AM1809" s="272"/>
      <c r="AN1809" s="241"/>
      <c r="AO1809" s="295"/>
      <c r="AP1809" s="295"/>
      <c r="AQ1809" s="295"/>
      <c r="AR1809" s="295"/>
      <c r="AS1809" s="295"/>
      <c r="AT1809" s="295"/>
      <c r="AU1809" s="241"/>
      <c r="AV1809" s="295"/>
      <c r="AW1809" s="295"/>
      <c r="AX1809" s="295"/>
      <c r="AY1809" s="295"/>
      <c r="AZ1809" s="295"/>
      <c r="BA1809" s="241"/>
      <c r="BB1809" s="257"/>
      <c r="BC1809" s="241"/>
      <c r="BD1809" s="241"/>
      <c r="BE1809" s="255"/>
      <c r="BF1809" s="241"/>
      <c r="BG1809" s="241"/>
      <c r="BH1809" s="295"/>
      <c r="BI1809" s="295"/>
      <c r="BJ1809" s="295"/>
      <c r="BK1809" s="295"/>
      <c r="BL1809" s="295"/>
      <c r="BM1809" s="241"/>
      <c r="BN1809" s="295"/>
      <c r="BO1809" s="295"/>
      <c r="BP1809" s="295"/>
      <c r="BQ1809" s="241"/>
      <c r="BR1809" s="241"/>
    </row>
    <row r="1810" spans="2:70" ht="9" customHeight="1">
      <c r="B1810" s="254"/>
      <c r="C1810" s="241"/>
      <c r="D1810" s="241"/>
      <c r="E1810" s="241"/>
      <c r="F1810" s="241"/>
      <c r="G1810" s="241"/>
      <c r="H1810" s="241"/>
      <c r="I1810" s="241"/>
      <c r="J1810" s="241"/>
      <c r="K1810" s="241"/>
      <c r="L1810" s="241"/>
      <c r="M1810" s="241"/>
      <c r="N1810" s="241"/>
      <c r="O1810" s="241"/>
      <c r="P1810" s="241"/>
      <c r="Q1810" s="241"/>
      <c r="R1810" s="241"/>
      <c r="S1810" s="241"/>
      <c r="T1810" s="241"/>
      <c r="U1810" s="241"/>
      <c r="V1810" s="241"/>
      <c r="W1810" s="241"/>
      <c r="X1810" s="241"/>
      <c r="Y1810" s="241"/>
      <c r="Z1810" s="241"/>
      <c r="AA1810" s="241"/>
      <c r="AB1810" s="241"/>
      <c r="AC1810" s="241"/>
      <c r="AD1810" s="241"/>
      <c r="AE1810" s="241"/>
      <c r="AF1810" s="241"/>
      <c r="AG1810" s="241"/>
      <c r="AH1810" s="241"/>
      <c r="AI1810" s="241"/>
      <c r="AJ1810" s="241"/>
      <c r="AK1810" s="241"/>
      <c r="AL1810" s="241"/>
      <c r="AM1810" s="241"/>
      <c r="AN1810" s="241"/>
      <c r="AO1810" s="241"/>
      <c r="AP1810" s="241"/>
      <c r="AQ1810" s="241"/>
      <c r="AR1810" s="241"/>
      <c r="AS1810" s="241"/>
      <c r="AT1810" s="241"/>
      <c r="AU1810" s="241"/>
      <c r="AV1810" s="241"/>
      <c r="AW1810" s="241"/>
      <c r="AX1810" s="241"/>
      <c r="AY1810" s="241"/>
      <c r="AZ1810" s="241"/>
      <c r="BA1810" s="241"/>
      <c r="BB1810" s="241"/>
      <c r="BC1810" s="241"/>
      <c r="BD1810" s="241"/>
      <c r="BE1810" s="241"/>
      <c r="BF1810" s="241"/>
      <c r="BG1810" s="241"/>
      <c r="BH1810" s="241"/>
      <c r="BI1810" s="241"/>
      <c r="BJ1810" s="241"/>
      <c r="BK1810" s="241"/>
      <c r="BL1810" s="241"/>
      <c r="BM1810" s="241"/>
      <c r="BN1810" s="241"/>
      <c r="BO1810" s="241"/>
      <c r="BP1810" s="241"/>
      <c r="BQ1810" s="241"/>
      <c r="BR1810" s="241"/>
    </row>
    <row r="1811" spans="2:70" ht="10.5" customHeight="1">
      <c r="B1811" s="254"/>
      <c r="C1811" s="302"/>
      <c r="D1811" s="302"/>
      <c r="E1811" s="302"/>
      <c r="F1811" s="302"/>
      <c r="G1811" s="302"/>
      <c r="H1811" s="295"/>
      <c r="I1811" s="295"/>
      <c r="J1811" s="295"/>
      <c r="K1811" s="295"/>
      <c r="L1811" s="295"/>
      <c r="M1811" s="241"/>
      <c r="N1811" s="295"/>
      <c r="O1811" s="295"/>
      <c r="P1811" s="295"/>
      <c r="Q1811" s="295"/>
      <c r="R1811" s="295"/>
      <c r="S1811" s="295"/>
      <c r="T1811" s="295"/>
      <c r="U1811" s="295"/>
      <c r="V1811" s="295"/>
      <c r="W1811" s="295"/>
      <c r="X1811" s="241"/>
      <c r="Y1811" s="241"/>
      <c r="Z1811" s="295"/>
      <c r="AA1811" s="295"/>
      <c r="AB1811" s="295"/>
      <c r="AC1811" s="295"/>
      <c r="AD1811" s="295"/>
      <c r="AE1811" s="295"/>
      <c r="AF1811" s="241"/>
      <c r="AG1811" s="241"/>
      <c r="AH1811" s="241"/>
      <c r="AI1811" s="302"/>
      <c r="AJ1811" s="302"/>
      <c r="AK1811" s="302"/>
      <c r="AL1811" s="302"/>
      <c r="AM1811" s="302"/>
      <c r="AN1811" s="241"/>
      <c r="AO1811" s="295"/>
      <c r="AP1811" s="295"/>
      <c r="AQ1811" s="295"/>
      <c r="AR1811" s="295"/>
      <c r="AS1811" s="295"/>
      <c r="AT1811" s="295"/>
      <c r="AU1811" s="241"/>
      <c r="AV1811" s="295"/>
      <c r="AW1811" s="295"/>
      <c r="AX1811" s="295"/>
      <c r="AY1811" s="295"/>
      <c r="AZ1811" s="295"/>
      <c r="BA1811" s="241"/>
      <c r="BB1811" s="257"/>
      <c r="BC1811" s="241"/>
      <c r="BD1811" s="241"/>
      <c r="BE1811" s="294"/>
      <c r="BF1811" s="294"/>
      <c r="BG1811" s="241"/>
      <c r="BH1811" s="295"/>
      <c r="BI1811" s="295"/>
      <c r="BJ1811" s="295"/>
      <c r="BK1811" s="295"/>
      <c r="BL1811" s="295"/>
      <c r="BM1811" s="241"/>
      <c r="BN1811" s="295"/>
      <c r="BO1811" s="295"/>
      <c r="BP1811" s="295"/>
      <c r="BQ1811" s="241"/>
      <c r="BR1811" s="241"/>
    </row>
    <row r="1812" spans="2:70" ht="12.75" hidden="1" customHeight="1">
      <c r="B1812" s="254"/>
      <c r="C1812" s="241"/>
      <c r="D1812" s="241"/>
      <c r="E1812" s="241"/>
      <c r="F1812" s="241"/>
      <c r="G1812" s="241"/>
      <c r="H1812" s="241"/>
      <c r="I1812" s="241"/>
      <c r="J1812" s="241"/>
      <c r="K1812" s="241"/>
      <c r="L1812" s="241"/>
      <c r="M1812" s="241"/>
      <c r="N1812" s="241"/>
      <c r="O1812" s="241"/>
      <c r="P1812" s="241"/>
      <c r="Q1812" s="241"/>
      <c r="R1812" s="241"/>
      <c r="S1812" s="241"/>
      <c r="T1812" s="241"/>
      <c r="U1812" s="241"/>
      <c r="V1812" s="241"/>
      <c r="W1812" s="241"/>
      <c r="X1812" s="241"/>
      <c r="Y1812" s="241"/>
      <c r="Z1812" s="241"/>
      <c r="AA1812" s="241"/>
      <c r="AB1812" s="241"/>
      <c r="AC1812" s="241"/>
      <c r="AD1812" s="241"/>
      <c r="AE1812" s="241"/>
      <c r="AF1812" s="241"/>
      <c r="AG1812" s="241"/>
      <c r="AH1812" s="241"/>
      <c r="AI1812" s="241"/>
      <c r="AJ1812" s="241"/>
      <c r="AK1812" s="241"/>
      <c r="AL1812" s="241"/>
      <c r="AM1812" s="241"/>
      <c r="AN1812" s="241"/>
      <c r="AO1812" s="295"/>
      <c r="AP1812" s="295"/>
      <c r="AQ1812" s="295"/>
      <c r="AR1812" s="295"/>
      <c r="AS1812" s="295"/>
      <c r="AT1812" s="295"/>
      <c r="AU1812" s="241"/>
      <c r="AV1812" s="295"/>
      <c r="AW1812" s="295"/>
      <c r="AX1812" s="295"/>
      <c r="AY1812" s="295"/>
      <c r="AZ1812" s="295"/>
      <c r="BA1812" s="241"/>
      <c r="BB1812" s="241"/>
      <c r="BC1812" s="241"/>
      <c r="BD1812" s="241"/>
      <c r="BE1812" s="294"/>
      <c r="BF1812" s="294"/>
      <c r="BG1812" s="241"/>
      <c r="BH1812" s="241"/>
      <c r="BI1812" s="241"/>
      <c r="BJ1812" s="241"/>
      <c r="BK1812" s="241"/>
      <c r="BL1812" s="241"/>
      <c r="BM1812" s="241"/>
      <c r="BN1812" s="241"/>
      <c r="BO1812" s="241"/>
      <c r="BP1812" s="241"/>
      <c r="BQ1812" s="241"/>
      <c r="BR1812" s="241"/>
    </row>
    <row r="1813" spans="2:70" ht="12.75" hidden="1" customHeight="1">
      <c r="B1813" s="254"/>
      <c r="C1813" s="241"/>
      <c r="D1813" s="241"/>
      <c r="E1813" s="241"/>
      <c r="F1813" s="241"/>
      <c r="G1813" s="241"/>
      <c r="H1813" s="241"/>
      <c r="I1813" s="241"/>
      <c r="J1813" s="241"/>
      <c r="K1813" s="241"/>
      <c r="L1813" s="241"/>
      <c r="M1813" s="241"/>
      <c r="N1813" s="241"/>
      <c r="O1813" s="241"/>
      <c r="P1813" s="241"/>
      <c r="Q1813" s="241"/>
      <c r="R1813" s="241"/>
      <c r="S1813" s="241"/>
      <c r="T1813" s="241"/>
      <c r="U1813" s="241"/>
      <c r="V1813" s="241"/>
      <c r="W1813" s="241"/>
      <c r="X1813" s="241"/>
      <c r="Y1813" s="241"/>
      <c r="Z1813" s="241"/>
      <c r="AA1813" s="241"/>
      <c r="AB1813" s="241"/>
      <c r="AC1813" s="241"/>
      <c r="AD1813" s="241"/>
      <c r="AE1813" s="241"/>
      <c r="AF1813" s="241"/>
      <c r="AG1813" s="241"/>
      <c r="AH1813" s="241"/>
      <c r="AI1813" s="241"/>
      <c r="AJ1813" s="241"/>
      <c r="AK1813" s="241"/>
      <c r="AL1813" s="241"/>
      <c r="AM1813" s="241"/>
      <c r="AN1813" s="241"/>
      <c r="AO1813" s="295"/>
      <c r="AP1813" s="295"/>
      <c r="AQ1813" s="295"/>
      <c r="AR1813" s="295"/>
      <c r="AS1813" s="295"/>
      <c r="AT1813" s="295"/>
      <c r="AU1813" s="241"/>
      <c r="AV1813" s="295"/>
      <c r="AW1813" s="295"/>
      <c r="AX1813" s="295"/>
      <c r="AY1813" s="295"/>
      <c r="AZ1813" s="295"/>
      <c r="BA1813" s="241"/>
      <c r="BB1813" s="241"/>
      <c r="BC1813" s="241"/>
      <c r="BD1813" s="241"/>
      <c r="BE1813" s="294"/>
      <c r="BF1813" s="241"/>
      <c r="BG1813" s="241"/>
      <c r="BH1813" s="295"/>
      <c r="BI1813" s="295"/>
      <c r="BJ1813" s="295"/>
      <c r="BK1813" s="295"/>
      <c r="BL1813" s="295"/>
      <c r="BM1813" s="241"/>
      <c r="BN1813" s="295"/>
      <c r="BO1813" s="295"/>
      <c r="BP1813" s="295"/>
      <c r="BQ1813" s="241"/>
      <c r="BR1813" s="241"/>
    </row>
    <row r="1814" spans="2:70" ht="10.5" customHeight="1">
      <c r="B1814" s="254"/>
      <c r="C1814" s="241"/>
      <c r="D1814" s="241"/>
      <c r="E1814" s="241"/>
      <c r="F1814" s="241"/>
      <c r="G1814" s="241"/>
      <c r="H1814" s="241"/>
      <c r="I1814" s="241"/>
      <c r="J1814" s="241"/>
      <c r="K1814" s="241"/>
      <c r="L1814" s="241"/>
      <c r="M1814" s="241"/>
      <c r="N1814" s="241"/>
      <c r="O1814" s="241"/>
      <c r="P1814" s="241"/>
      <c r="Q1814" s="241"/>
      <c r="R1814" s="241"/>
      <c r="S1814" s="241"/>
      <c r="T1814" s="241"/>
      <c r="U1814" s="241"/>
      <c r="V1814" s="241"/>
      <c r="W1814" s="241"/>
      <c r="X1814" s="241"/>
      <c r="Y1814" s="241"/>
      <c r="Z1814" s="241"/>
      <c r="AA1814" s="241"/>
      <c r="AB1814" s="241"/>
      <c r="AC1814" s="241"/>
      <c r="AD1814" s="241"/>
      <c r="AE1814" s="241"/>
      <c r="AF1814" s="241"/>
      <c r="AG1814" s="241"/>
      <c r="AH1814" s="241"/>
      <c r="AI1814" s="241"/>
      <c r="AJ1814" s="241"/>
      <c r="AK1814" s="241"/>
      <c r="AL1814" s="241"/>
      <c r="AM1814" s="241"/>
      <c r="AN1814" s="241"/>
      <c r="AO1814" s="241"/>
      <c r="AP1814" s="241"/>
      <c r="AQ1814" s="241"/>
      <c r="AR1814" s="241"/>
      <c r="AS1814" s="241"/>
      <c r="AT1814" s="241"/>
      <c r="AU1814" s="241"/>
      <c r="AV1814" s="241"/>
      <c r="AW1814" s="241"/>
      <c r="AX1814" s="241"/>
      <c r="AY1814" s="241"/>
      <c r="AZ1814" s="241"/>
      <c r="BA1814" s="241"/>
      <c r="BB1814" s="241"/>
      <c r="BC1814" s="241"/>
      <c r="BD1814" s="241"/>
      <c r="BE1814" s="294"/>
      <c r="BF1814" s="241"/>
      <c r="BG1814" s="241"/>
      <c r="BH1814" s="295"/>
      <c r="BI1814" s="295"/>
      <c r="BJ1814" s="295"/>
      <c r="BK1814" s="295"/>
      <c r="BL1814" s="295"/>
      <c r="BM1814" s="241"/>
      <c r="BN1814" s="295"/>
      <c r="BO1814" s="295"/>
      <c r="BP1814" s="295"/>
      <c r="BQ1814" s="241"/>
      <c r="BR1814" s="241"/>
    </row>
    <row r="1815" spans="2:70" ht="9" customHeight="1">
      <c r="B1815" s="254"/>
      <c r="C1815" s="241"/>
      <c r="D1815" s="241"/>
      <c r="E1815" s="241"/>
      <c r="F1815" s="241"/>
      <c r="G1815" s="241"/>
      <c r="H1815" s="241"/>
      <c r="I1815" s="241"/>
      <c r="J1815" s="241"/>
      <c r="K1815" s="241"/>
      <c r="L1815" s="241"/>
      <c r="M1815" s="241"/>
      <c r="N1815" s="241"/>
      <c r="O1815" s="241"/>
      <c r="P1815" s="241"/>
      <c r="Q1815" s="241"/>
      <c r="R1815" s="241"/>
      <c r="S1815" s="241"/>
      <c r="T1815" s="241"/>
      <c r="U1815" s="241"/>
      <c r="V1815" s="241"/>
      <c r="W1815" s="241"/>
      <c r="X1815" s="241"/>
      <c r="Y1815" s="241"/>
      <c r="Z1815" s="241"/>
      <c r="AA1815" s="241"/>
      <c r="AB1815" s="241"/>
      <c r="AC1815" s="241"/>
      <c r="AD1815" s="241"/>
      <c r="AE1815" s="241"/>
      <c r="AF1815" s="241"/>
      <c r="AG1815" s="241"/>
      <c r="AH1815" s="241"/>
      <c r="AI1815" s="241"/>
      <c r="AJ1815" s="241"/>
      <c r="AK1815" s="241"/>
      <c r="AL1815" s="241"/>
      <c r="AM1815" s="241"/>
      <c r="AN1815" s="241"/>
      <c r="AO1815" s="241"/>
      <c r="AP1815" s="241"/>
      <c r="AQ1815" s="241"/>
      <c r="AR1815" s="241"/>
      <c r="AS1815" s="241"/>
      <c r="AT1815" s="241"/>
      <c r="AU1815" s="241"/>
      <c r="AV1815" s="241"/>
      <c r="AW1815" s="241"/>
      <c r="AX1815" s="241"/>
      <c r="AY1815" s="241"/>
      <c r="AZ1815" s="241"/>
      <c r="BA1815" s="241"/>
      <c r="BB1815" s="241"/>
      <c r="BC1815" s="241"/>
      <c r="BD1815" s="241"/>
      <c r="BE1815" s="241"/>
      <c r="BF1815" s="241"/>
      <c r="BG1815" s="241"/>
      <c r="BH1815" s="241"/>
      <c r="BI1815" s="241"/>
      <c r="BJ1815" s="241"/>
      <c r="BK1815" s="241"/>
      <c r="BL1815" s="241"/>
      <c r="BM1815" s="241"/>
      <c r="BN1815" s="241"/>
      <c r="BO1815" s="241"/>
      <c r="BP1815" s="241"/>
      <c r="BQ1815" s="241"/>
      <c r="BR1815" s="241"/>
    </row>
    <row r="1816" spans="2:70" ht="11.25" customHeight="1">
      <c r="B1816" s="254"/>
      <c r="C1816" s="294"/>
      <c r="D1816" s="294"/>
      <c r="E1816" s="294"/>
      <c r="F1816" s="294"/>
      <c r="G1816" s="294"/>
      <c r="H1816" s="294"/>
      <c r="I1816" s="294"/>
      <c r="J1816" s="241"/>
      <c r="K1816" s="241"/>
      <c r="L1816" s="241"/>
      <c r="M1816" s="241"/>
      <c r="N1816" s="241"/>
      <c r="O1816" s="241"/>
      <c r="P1816" s="241"/>
      <c r="Q1816" s="241"/>
      <c r="R1816" s="241"/>
      <c r="S1816" s="241"/>
      <c r="T1816" s="241"/>
      <c r="U1816" s="241"/>
      <c r="V1816" s="241"/>
      <c r="W1816" s="241"/>
      <c r="X1816" s="241"/>
      <c r="Y1816" s="241"/>
      <c r="Z1816" s="241"/>
      <c r="AA1816" s="241"/>
      <c r="AB1816" s="241"/>
      <c r="AC1816" s="241"/>
      <c r="AD1816" s="241"/>
      <c r="AE1816" s="241"/>
      <c r="AF1816" s="241"/>
      <c r="AG1816" s="241"/>
      <c r="AH1816" s="294"/>
      <c r="AI1816" s="294"/>
      <c r="AJ1816" s="294"/>
      <c r="AK1816" s="294"/>
      <c r="AL1816" s="294"/>
      <c r="AM1816" s="294"/>
      <c r="AN1816" s="294"/>
      <c r="AO1816" s="294"/>
      <c r="AP1816" s="241"/>
      <c r="AQ1816" s="241"/>
      <c r="AR1816" s="241"/>
      <c r="AS1816" s="241"/>
      <c r="AT1816" s="241"/>
      <c r="AU1816" s="241"/>
      <c r="AV1816" s="241"/>
      <c r="AW1816" s="241"/>
      <c r="AX1816" s="241"/>
      <c r="AY1816" s="241"/>
      <c r="AZ1816" s="241"/>
      <c r="BA1816" s="241"/>
      <c r="BB1816" s="241"/>
      <c r="BC1816" s="241"/>
      <c r="BD1816" s="241"/>
      <c r="BE1816" s="255"/>
      <c r="BF1816" s="241"/>
      <c r="BG1816" s="241"/>
      <c r="BH1816" s="295"/>
      <c r="BI1816" s="295"/>
      <c r="BJ1816" s="295"/>
      <c r="BK1816" s="295"/>
      <c r="BL1816" s="295"/>
      <c r="BM1816" s="241"/>
      <c r="BN1816" s="295"/>
      <c r="BO1816" s="295"/>
      <c r="BP1816" s="295"/>
      <c r="BQ1816" s="241"/>
      <c r="BR1816" s="241"/>
    </row>
    <row r="1817" spans="2:70" ht="9.75" customHeight="1">
      <c r="B1817" s="254"/>
      <c r="C1817" s="272"/>
      <c r="D1817" s="272"/>
      <c r="E1817" s="272"/>
      <c r="F1817" s="272"/>
      <c r="G1817" s="272"/>
      <c r="H1817" s="295"/>
      <c r="I1817" s="295"/>
      <c r="J1817" s="295"/>
      <c r="K1817" s="295"/>
      <c r="L1817" s="295"/>
      <c r="M1817" s="241"/>
      <c r="N1817" s="295"/>
      <c r="O1817" s="295"/>
      <c r="P1817" s="295"/>
      <c r="Q1817" s="295"/>
      <c r="R1817" s="295"/>
      <c r="S1817" s="295"/>
      <c r="T1817" s="295"/>
      <c r="U1817" s="295"/>
      <c r="V1817" s="295"/>
      <c r="W1817" s="295"/>
      <c r="X1817" s="241"/>
      <c r="Y1817" s="241"/>
      <c r="Z1817" s="295"/>
      <c r="AA1817" s="295"/>
      <c r="AB1817" s="295"/>
      <c r="AC1817" s="295"/>
      <c r="AD1817" s="295"/>
      <c r="AE1817" s="295"/>
      <c r="AF1817" s="241"/>
      <c r="AG1817" s="241"/>
      <c r="AH1817" s="241"/>
      <c r="AI1817" s="272"/>
      <c r="AJ1817" s="272"/>
      <c r="AK1817" s="272"/>
      <c r="AL1817" s="272"/>
      <c r="AM1817" s="272"/>
      <c r="AN1817" s="241"/>
      <c r="AO1817" s="295"/>
      <c r="AP1817" s="295"/>
      <c r="AQ1817" s="295"/>
      <c r="AR1817" s="295"/>
      <c r="AS1817" s="295"/>
      <c r="AT1817" s="295"/>
      <c r="AU1817" s="241"/>
      <c r="AV1817" s="295"/>
      <c r="AW1817" s="295"/>
      <c r="AX1817" s="295"/>
      <c r="AY1817" s="295"/>
      <c r="AZ1817" s="295"/>
      <c r="BA1817" s="241"/>
      <c r="BB1817" s="300"/>
      <c r="BC1817" s="241"/>
      <c r="BD1817" s="241"/>
      <c r="BE1817" s="294"/>
      <c r="BF1817" s="294"/>
      <c r="BG1817" s="241"/>
      <c r="BH1817" s="295"/>
      <c r="BI1817" s="295"/>
      <c r="BJ1817" s="295"/>
      <c r="BK1817" s="295"/>
      <c r="BL1817" s="295"/>
      <c r="BM1817" s="241"/>
      <c r="BN1817" s="295"/>
      <c r="BO1817" s="295"/>
      <c r="BP1817" s="295"/>
      <c r="BQ1817" s="241"/>
      <c r="BR1817" s="241"/>
    </row>
    <row r="1818" spans="2:70" ht="1.5" customHeight="1">
      <c r="B1818" s="254"/>
      <c r="C1818" s="272"/>
      <c r="D1818" s="272"/>
      <c r="E1818" s="272"/>
      <c r="F1818" s="272"/>
      <c r="G1818" s="272"/>
      <c r="H1818" s="295"/>
      <c r="I1818" s="295"/>
      <c r="J1818" s="295"/>
      <c r="K1818" s="295"/>
      <c r="L1818" s="295"/>
      <c r="M1818" s="241"/>
      <c r="N1818" s="295"/>
      <c r="O1818" s="295"/>
      <c r="P1818" s="295"/>
      <c r="Q1818" s="295"/>
      <c r="R1818" s="295"/>
      <c r="S1818" s="295"/>
      <c r="T1818" s="295"/>
      <c r="U1818" s="295"/>
      <c r="V1818" s="295"/>
      <c r="W1818" s="295"/>
      <c r="X1818" s="241"/>
      <c r="Y1818" s="241"/>
      <c r="Z1818" s="295"/>
      <c r="AA1818" s="295"/>
      <c r="AB1818" s="295"/>
      <c r="AC1818" s="295"/>
      <c r="AD1818" s="295"/>
      <c r="AE1818" s="295"/>
      <c r="AF1818" s="241"/>
      <c r="AG1818" s="241"/>
      <c r="AH1818" s="241"/>
      <c r="AI1818" s="272"/>
      <c r="AJ1818" s="272"/>
      <c r="AK1818" s="272"/>
      <c r="AL1818" s="272"/>
      <c r="AM1818" s="272"/>
      <c r="AN1818" s="241"/>
      <c r="AO1818" s="295"/>
      <c r="AP1818" s="295"/>
      <c r="AQ1818" s="295"/>
      <c r="AR1818" s="295"/>
      <c r="AS1818" s="295"/>
      <c r="AT1818" s="295"/>
      <c r="AU1818" s="241"/>
      <c r="AV1818" s="295"/>
      <c r="AW1818" s="295"/>
      <c r="AX1818" s="295"/>
      <c r="AY1818" s="295"/>
      <c r="AZ1818" s="295"/>
      <c r="BA1818" s="241"/>
      <c r="BB1818" s="300"/>
      <c r="BC1818" s="241"/>
      <c r="BD1818" s="241"/>
      <c r="BE1818" s="294"/>
      <c r="BF1818" s="294"/>
      <c r="BG1818" s="241"/>
      <c r="BH1818" s="295"/>
      <c r="BI1818" s="295"/>
      <c r="BJ1818" s="295"/>
      <c r="BK1818" s="295"/>
      <c r="BL1818" s="295"/>
      <c r="BM1818" s="241"/>
      <c r="BN1818" s="295"/>
      <c r="BO1818" s="295"/>
      <c r="BP1818" s="295"/>
      <c r="BQ1818" s="241"/>
      <c r="BR1818" s="241"/>
    </row>
    <row r="1819" spans="2:70" ht="10.5" customHeight="1">
      <c r="B1819" s="254"/>
      <c r="C1819" s="272"/>
      <c r="D1819" s="272"/>
      <c r="E1819" s="272"/>
      <c r="F1819" s="272"/>
      <c r="G1819" s="272"/>
      <c r="H1819" s="295"/>
      <c r="I1819" s="295"/>
      <c r="J1819" s="295"/>
      <c r="K1819" s="295"/>
      <c r="L1819" s="295"/>
      <c r="M1819" s="241"/>
      <c r="N1819" s="295"/>
      <c r="O1819" s="295"/>
      <c r="P1819" s="295"/>
      <c r="Q1819" s="295"/>
      <c r="R1819" s="295"/>
      <c r="S1819" s="295"/>
      <c r="T1819" s="295"/>
      <c r="U1819" s="295"/>
      <c r="V1819" s="295"/>
      <c r="W1819" s="295"/>
      <c r="X1819" s="241"/>
      <c r="Y1819" s="241"/>
      <c r="Z1819" s="295"/>
      <c r="AA1819" s="295"/>
      <c r="AB1819" s="295"/>
      <c r="AC1819" s="295"/>
      <c r="AD1819" s="295"/>
      <c r="AE1819" s="295"/>
      <c r="AF1819" s="241"/>
      <c r="AG1819" s="241"/>
      <c r="AH1819" s="241"/>
      <c r="AI1819" s="272"/>
      <c r="AJ1819" s="272"/>
      <c r="AK1819" s="272"/>
      <c r="AL1819" s="272"/>
      <c r="AM1819" s="272"/>
      <c r="AN1819" s="241"/>
      <c r="AO1819" s="295"/>
      <c r="AP1819" s="295"/>
      <c r="AQ1819" s="295"/>
      <c r="AR1819" s="295"/>
      <c r="AS1819" s="295"/>
      <c r="AT1819" s="295"/>
      <c r="AU1819" s="241"/>
      <c r="AV1819" s="295"/>
      <c r="AW1819" s="295"/>
      <c r="AX1819" s="295"/>
      <c r="AY1819" s="295"/>
      <c r="AZ1819" s="295"/>
      <c r="BA1819" s="241"/>
      <c r="BB1819" s="257"/>
      <c r="BC1819" s="241"/>
      <c r="BD1819" s="241"/>
      <c r="BE1819" s="255"/>
      <c r="BF1819" s="241"/>
      <c r="BG1819" s="241"/>
      <c r="BH1819" s="295"/>
      <c r="BI1819" s="295"/>
      <c r="BJ1819" s="295"/>
      <c r="BK1819" s="295"/>
      <c r="BL1819" s="295"/>
      <c r="BM1819" s="241"/>
      <c r="BN1819" s="295"/>
      <c r="BO1819" s="295"/>
      <c r="BP1819" s="295"/>
      <c r="BQ1819" s="241"/>
      <c r="BR1819" s="241"/>
    </row>
    <row r="1820" spans="2:70" ht="7.5" customHeight="1">
      <c r="B1820" s="254"/>
      <c r="C1820" s="241"/>
      <c r="D1820" s="241"/>
      <c r="E1820" s="241"/>
      <c r="F1820" s="241"/>
      <c r="G1820" s="241"/>
      <c r="H1820" s="241"/>
      <c r="I1820" s="241"/>
      <c r="J1820" s="241"/>
      <c r="K1820" s="241"/>
      <c r="L1820" s="241"/>
      <c r="M1820" s="241"/>
      <c r="N1820" s="241"/>
      <c r="O1820" s="241"/>
      <c r="P1820" s="241"/>
      <c r="Q1820" s="241"/>
      <c r="R1820" s="241"/>
      <c r="S1820" s="241"/>
      <c r="T1820" s="241"/>
      <c r="U1820" s="241"/>
      <c r="V1820" s="241"/>
      <c r="W1820" s="241"/>
      <c r="X1820" s="241"/>
      <c r="Y1820" s="241"/>
      <c r="Z1820" s="241"/>
      <c r="AA1820" s="241"/>
      <c r="AB1820" s="241"/>
      <c r="AC1820" s="241"/>
      <c r="AD1820" s="241"/>
      <c r="AE1820" s="241"/>
      <c r="AF1820" s="241"/>
      <c r="AG1820" s="241"/>
      <c r="AH1820" s="241"/>
      <c r="AI1820" s="241"/>
      <c r="AJ1820" s="241"/>
      <c r="AK1820" s="241"/>
      <c r="AL1820" s="241"/>
      <c r="AM1820" s="241"/>
      <c r="AN1820" s="241"/>
      <c r="AO1820" s="241"/>
      <c r="AP1820" s="241"/>
      <c r="AQ1820" s="241"/>
      <c r="AR1820" s="241"/>
      <c r="AS1820" s="241"/>
      <c r="AT1820" s="241"/>
      <c r="AU1820" s="241"/>
      <c r="AV1820" s="241"/>
      <c r="AW1820" s="241"/>
      <c r="AX1820" s="241"/>
      <c r="AY1820" s="241"/>
      <c r="AZ1820" s="241"/>
      <c r="BA1820" s="241"/>
      <c r="BB1820" s="241"/>
      <c r="BC1820" s="241"/>
      <c r="BD1820" s="241"/>
      <c r="BE1820" s="241"/>
      <c r="BF1820" s="241"/>
      <c r="BG1820" s="241"/>
      <c r="BH1820" s="241"/>
      <c r="BI1820" s="241"/>
      <c r="BJ1820" s="241"/>
      <c r="BK1820" s="241"/>
      <c r="BL1820" s="241"/>
      <c r="BM1820" s="241"/>
      <c r="BN1820" s="241"/>
      <c r="BO1820" s="241"/>
      <c r="BP1820" s="241"/>
      <c r="BQ1820" s="241"/>
      <c r="BR1820" s="241"/>
    </row>
    <row r="1821" spans="2:70" ht="0.75" customHeight="1">
      <c r="B1821" s="254"/>
      <c r="C1821" s="272"/>
      <c r="D1821" s="272"/>
      <c r="E1821" s="272"/>
      <c r="F1821" s="272"/>
      <c r="G1821" s="272"/>
      <c r="H1821" s="295"/>
      <c r="I1821" s="295"/>
      <c r="J1821" s="295"/>
      <c r="K1821" s="295"/>
      <c r="L1821" s="295"/>
      <c r="M1821" s="241"/>
      <c r="N1821" s="295"/>
      <c r="O1821" s="295"/>
      <c r="P1821" s="295"/>
      <c r="Q1821" s="295"/>
      <c r="R1821" s="295"/>
      <c r="S1821" s="295"/>
      <c r="T1821" s="295"/>
      <c r="U1821" s="295"/>
      <c r="V1821" s="295"/>
      <c r="W1821" s="295"/>
      <c r="X1821" s="241"/>
      <c r="Y1821" s="241"/>
      <c r="Z1821" s="295"/>
      <c r="AA1821" s="295"/>
      <c r="AB1821" s="295"/>
      <c r="AC1821" s="295"/>
      <c r="AD1821" s="295"/>
      <c r="AE1821" s="295"/>
      <c r="AF1821" s="241"/>
      <c r="AG1821" s="241"/>
      <c r="AH1821" s="241"/>
      <c r="AI1821" s="272"/>
      <c r="AJ1821" s="272"/>
      <c r="AK1821" s="272"/>
      <c r="AL1821" s="272"/>
      <c r="AM1821" s="272"/>
      <c r="AN1821" s="241"/>
      <c r="AO1821" s="295"/>
      <c r="AP1821" s="295"/>
      <c r="AQ1821" s="295"/>
      <c r="AR1821" s="295"/>
      <c r="AS1821" s="295"/>
      <c r="AT1821" s="295"/>
      <c r="AU1821" s="241"/>
      <c r="AV1821" s="295"/>
      <c r="AW1821" s="295"/>
      <c r="AX1821" s="295"/>
      <c r="AY1821" s="295"/>
      <c r="AZ1821" s="295"/>
      <c r="BA1821" s="241"/>
      <c r="BB1821" s="300"/>
      <c r="BC1821" s="241"/>
      <c r="BD1821" s="241"/>
      <c r="BE1821" s="294"/>
      <c r="BF1821" s="241"/>
      <c r="BG1821" s="241"/>
      <c r="BH1821" s="295"/>
      <c r="BI1821" s="295"/>
      <c r="BJ1821" s="295"/>
      <c r="BK1821" s="295"/>
      <c r="BL1821" s="295"/>
      <c r="BM1821" s="241"/>
      <c r="BN1821" s="295"/>
      <c r="BO1821" s="295"/>
      <c r="BP1821" s="295"/>
      <c r="BQ1821" s="241"/>
      <c r="BR1821" s="241"/>
    </row>
    <row r="1822" spans="2:70" ht="11.25" customHeight="1">
      <c r="B1822" s="254"/>
      <c r="C1822" s="272"/>
      <c r="D1822" s="272"/>
      <c r="E1822" s="272"/>
      <c r="F1822" s="272"/>
      <c r="G1822" s="272"/>
      <c r="H1822" s="295"/>
      <c r="I1822" s="295"/>
      <c r="J1822" s="295"/>
      <c r="K1822" s="295"/>
      <c r="L1822" s="295"/>
      <c r="M1822" s="241"/>
      <c r="N1822" s="295"/>
      <c r="O1822" s="295"/>
      <c r="P1822" s="295"/>
      <c r="Q1822" s="295"/>
      <c r="R1822" s="295"/>
      <c r="S1822" s="295"/>
      <c r="T1822" s="295"/>
      <c r="U1822" s="295"/>
      <c r="V1822" s="295"/>
      <c r="W1822" s="295"/>
      <c r="X1822" s="241"/>
      <c r="Y1822" s="241"/>
      <c r="Z1822" s="295"/>
      <c r="AA1822" s="295"/>
      <c r="AB1822" s="295"/>
      <c r="AC1822" s="295"/>
      <c r="AD1822" s="295"/>
      <c r="AE1822" s="295"/>
      <c r="AF1822" s="241"/>
      <c r="AG1822" s="241"/>
      <c r="AH1822" s="241"/>
      <c r="AI1822" s="272"/>
      <c r="AJ1822" s="272"/>
      <c r="AK1822" s="272"/>
      <c r="AL1822" s="272"/>
      <c r="AM1822" s="272"/>
      <c r="AN1822" s="241"/>
      <c r="AO1822" s="295"/>
      <c r="AP1822" s="295"/>
      <c r="AQ1822" s="295"/>
      <c r="AR1822" s="295"/>
      <c r="AS1822" s="295"/>
      <c r="AT1822" s="295"/>
      <c r="AU1822" s="241"/>
      <c r="AV1822" s="295"/>
      <c r="AW1822" s="295"/>
      <c r="AX1822" s="295"/>
      <c r="AY1822" s="295"/>
      <c r="AZ1822" s="295"/>
      <c r="BA1822" s="241"/>
      <c r="BB1822" s="300"/>
      <c r="BC1822" s="241"/>
      <c r="BD1822" s="241"/>
      <c r="BE1822" s="294"/>
      <c r="BF1822" s="241"/>
      <c r="BG1822" s="241"/>
      <c r="BH1822" s="295"/>
      <c r="BI1822" s="295"/>
      <c r="BJ1822" s="295"/>
      <c r="BK1822" s="295"/>
      <c r="BL1822" s="295"/>
      <c r="BM1822" s="241"/>
      <c r="BN1822" s="295"/>
      <c r="BO1822" s="295"/>
      <c r="BP1822" s="295"/>
      <c r="BQ1822" s="241"/>
      <c r="BR1822" s="241"/>
    </row>
    <row r="1823" spans="2:70" ht="8.25" customHeight="1">
      <c r="B1823" s="254"/>
      <c r="C1823" s="302"/>
      <c r="D1823" s="302"/>
      <c r="E1823" s="302"/>
      <c r="F1823" s="302"/>
      <c r="G1823" s="302"/>
      <c r="H1823" s="295"/>
      <c r="I1823" s="295"/>
      <c r="J1823" s="295"/>
      <c r="K1823" s="295"/>
      <c r="L1823" s="295"/>
      <c r="M1823" s="241"/>
      <c r="N1823" s="295"/>
      <c r="O1823" s="295"/>
      <c r="P1823" s="295"/>
      <c r="Q1823" s="295"/>
      <c r="R1823" s="295"/>
      <c r="S1823" s="295"/>
      <c r="T1823" s="295"/>
      <c r="U1823" s="295"/>
      <c r="V1823" s="295"/>
      <c r="W1823" s="295"/>
      <c r="X1823" s="241"/>
      <c r="Y1823" s="241"/>
      <c r="Z1823" s="295"/>
      <c r="AA1823" s="295"/>
      <c r="AB1823" s="295"/>
      <c r="AC1823" s="295"/>
      <c r="AD1823" s="295"/>
      <c r="AE1823" s="295"/>
      <c r="AF1823" s="241"/>
      <c r="AG1823" s="241"/>
      <c r="AH1823" s="241"/>
      <c r="AI1823" s="302"/>
      <c r="AJ1823" s="302"/>
      <c r="AK1823" s="302"/>
      <c r="AL1823" s="302"/>
      <c r="AM1823" s="302"/>
      <c r="AN1823" s="241"/>
      <c r="AO1823" s="295"/>
      <c r="AP1823" s="295"/>
      <c r="AQ1823" s="295"/>
      <c r="AR1823" s="295"/>
      <c r="AS1823" s="295"/>
      <c r="AT1823" s="295"/>
      <c r="AU1823" s="241"/>
      <c r="AV1823" s="295"/>
      <c r="AW1823" s="295"/>
      <c r="AX1823" s="295"/>
      <c r="AY1823" s="295"/>
      <c r="AZ1823" s="295"/>
      <c r="BA1823" s="241"/>
      <c r="BB1823" s="300"/>
      <c r="BC1823" s="241"/>
      <c r="BD1823" s="241"/>
      <c r="BE1823" s="294"/>
      <c r="BF1823" s="241"/>
      <c r="BG1823" s="241"/>
      <c r="BH1823" s="295"/>
      <c r="BI1823" s="295"/>
      <c r="BJ1823" s="295"/>
      <c r="BK1823" s="295"/>
      <c r="BL1823" s="295"/>
      <c r="BM1823" s="241"/>
      <c r="BN1823" s="295"/>
      <c r="BO1823" s="295"/>
      <c r="BP1823" s="295"/>
      <c r="BQ1823" s="241"/>
      <c r="BR1823" s="241"/>
    </row>
    <row r="1824" spans="2:70" ht="2.25" customHeight="1">
      <c r="B1824" s="254"/>
      <c r="C1824" s="302"/>
      <c r="D1824" s="302"/>
      <c r="E1824" s="302"/>
      <c r="F1824" s="302"/>
      <c r="G1824" s="302"/>
      <c r="H1824" s="295"/>
      <c r="I1824" s="295"/>
      <c r="J1824" s="295"/>
      <c r="K1824" s="295"/>
      <c r="L1824" s="295"/>
      <c r="M1824" s="241"/>
      <c r="N1824" s="295"/>
      <c r="O1824" s="295"/>
      <c r="P1824" s="295"/>
      <c r="Q1824" s="295"/>
      <c r="R1824" s="295"/>
      <c r="S1824" s="295"/>
      <c r="T1824" s="295"/>
      <c r="U1824" s="295"/>
      <c r="V1824" s="295"/>
      <c r="W1824" s="295"/>
      <c r="X1824" s="241"/>
      <c r="Y1824" s="241"/>
      <c r="Z1824" s="295"/>
      <c r="AA1824" s="295"/>
      <c r="AB1824" s="295"/>
      <c r="AC1824" s="295"/>
      <c r="AD1824" s="295"/>
      <c r="AE1824" s="295"/>
      <c r="AF1824" s="241"/>
      <c r="AG1824" s="241"/>
      <c r="AH1824" s="241"/>
      <c r="AI1824" s="302"/>
      <c r="AJ1824" s="302"/>
      <c r="AK1824" s="302"/>
      <c r="AL1824" s="302"/>
      <c r="AM1824" s="302"/>
      <c r="AN1824" s="241"/>
      <c r="AO1824" s="295"/>
      <c r="AP1824" s="295"/>
      <c r="AQ1824" s="295"/>
      <c r="AR1824" s="295"/>
      <c r="AS1824" s="295"/>
      <c r="AT1824" s="295"/>
      <c r="AU1824" s="241"/>
      <c r="AV1824" s="295"/>
      <c r="AW1824" s="295"/>
      <c r="AX1824" s="295"/>
      <c r="AY1824" s="295"/>
      <c r="AZ1824" s="295"/>
      <c r="BA1824" s="241"/>
      <c r="BB1824" s="300"/>
      <c r="BC1824" s="241"/>
      <c r="BD1824" s="241"/>
      <c r="BE1824" s="294"/>
      <c r="BF1824" s="241"/>
      <c r="BG1824" s="241"/>
      <c r="BH1824" s="295"/>
      <c r="BI1824" s="295"/>
      <c r="BJ1824" s="295"/>
      <c r="BK1824" s="295"/>
      <c r="BL1824" s="295"/>
      <c r="BM1824" s="241"/>
      <c r="BN1824" s="295"/>
      <c r="BO1824" s="295"/>
      <c r="BP1824" s="295"/>
      <c r="BQ1824" s="241"/>
      <c r="BR1824" s="241"/>
    </row>
    <row r="1825" spans="2:70" ht="10.5" customHeight="1">
      <c r="B1825" s="254"/>
      <c r="C1825" s="241"/>
      <c r="D1825" s="241"/>
      <c r="E1825" s="241"/>
      <c r="F1825" s="241"/>
      <c r="G1825" s="241"/>
      <c r="H1825" s="241"/>
      <c r="I1825" s="241"/>
      <c r="J1825" s="241"/>
      <c r="K1825" s="241"/>
      <c r="L1825" s="241"/>
      <c r="M1825" s="241"/>
      <c r="N1825" s="241"/>
      <c r="O1825" s="241"/>
      <c r="P1825" s="241"/>
      <c r="Q1825" s="241"/>
      <c r="R1825" s="241"/>
      <c r="S1825" s="241"/>
      <c r="T1825" s="241"/>
      <c r="U1825" s="241"/>
      <c r="V1825" s="241"/>
      <c r="W1825" s="241"/>
      <c r="X1825" s="241"/>
      <c r="Y1825" s="241"/>
      <c r="Z1825" s="241"/>
      <c r="AA1825" s="241"/>
      <c r="AB1825" s="241"/>
      <c r="AC1825" s="241"/>
      <c r="AD1825" s="241"/>
      <c r="AE1825" s="241"/>
      <c r="AF1825" s="241"/>
      <c r="AG1825" s="241"/>
      <c r="AH1825" s="241"/>
      <c r="AI1825" s="241"/>
      <c r="AJ1825" s="241"/>
      <c r="AK1825" s="241"/>
      <c r="AL1825" s="241"/>
      <c r="AM1825" s="241"/>
      <c r="AN1825" s="241"/>
      <c r="AO1825" s="241"/>
      <c r="AP1825" s="241"/>
      <c r="AQ1825" s="241"/>
      <c r="AR1825" s="241"/>
      <c r="AS1825" s="241"/>
      <c r="AT1825" s="241"/>
      <c r="AU1825" s="241"/>
      <c r="AV1825" s="241"/>
      <c r="AW1825" s="241"/>
      <c r="AX1825" s="241"/>
      <c r="AY1825" s="241"/>
      <c r="AZ1825" s="241"/>
      <c r="BA1825" s="241"/>
      <c r="BB1825" s="241"/>
      <c r="BC1825" s="241"/>
      <c r="BD1825" s="241"/>
      <c r="BE1825" s="255"/>
      <c r="BF1825" s="241"/>
      <c r="BG1825" s="241"/>
      <c r="BH1825" s="295"/>
      <c r="BI1825" s="295"/>
      <c r="BJ1825" s="295"/>
      <c r="BK1825" s="295"/>
      <c r="BL1825" s="295"/>
      <c r="BM1825" s="241"/>
      <c r="BN1825" s="295"/>
      <c r="BO1825" s="295"/>
      <c r="BP1825" s="295"/>
      <c r="BQ1825" s="241"/>
      <c r="BR1825" s="241"/>
    </row>
    <row r="1826" spans="2:70" ht="7.5" customHeight="1">
      <c r="B1826" s="254"/>
      <c r="C1826" s="241"/>
      <c r="D1826" s="241"/>
      <c r="E1826" s="241"/>
      <c r="F1826" s="241"/>
      <c r="G1826" s="241"/>
      <c r="H1826" s="241"/>
      <c r="I1826" s="241"/>
      <c r="J1826" s="241"/>
      <c r="K1826" s="241"/>
      <c r="L1826" s="241"/>
      <c r="M1826" s="241"/>
      <c r="N1826" s="241"/>
      <c r="O1826" s="241"/>
      <c r="P1826" s="241"/>
      <c r="Q1826" s="241"/>
      <c r="R1826" s="241"/>
      <c r="S1826" s="241"/>
      <c r="T1826" s="241"/>
      <c r="U1826" s="241"/>
      <c r="V1826" s="241"/>
      <c r="W1826" s="241"/>
      <c r="X1826" s="241"/>
      <c r="Y1826" s="241"/>
      <c r="Z1826" s="241"/>
      <c r="AA1826" s="241"/>
      <c r="AB1826" s="241"/>
      <c r="AC1826" s="241"/>
      <c r="AD1826" s="241"/>
      <c r="AE1826" s="241"/>
      <c r="AF1826" s="241"/>
      <c r="AG1826" s="241"/>
      <c r="AH1826" s="241"/>
      <c r="AI1826" s="241"/>
      <c r="AJ1826" s="241"/>
      <c r="AK1826" s="241"/>
      <c r="AL1826" s="241"/>
      <c r="AM1826" s="241"/>
      <c r="AN1826" s="241"/>
      <c r="AO1826" s="241"/>
      <c r="AP1826" s="241"/>
      <c r="AQ1826" s="241"/>
      <c r="AR1826" s="241"/>
      <c r="AS1826" s="241"/>
      <c r="AT1826" s="241"/>
      <c r="AU1826" s="241"/>
      <c r="AV1826" s="241"/>
      <c r="AW1826" s="241"/>
      <c r="AX1826" s="241"/>
      <c r="AY1826" s="241"/>
      <c r="AZ1826" s="241"/>
      <c r="BA1826" s="241"/>
      <c r="BB1826" s="241"/>
      <c r="BC1826" s="241"/>
      <c r="BD1826" s="241"/>
      <c r="BE1826" s="241"/>
      <c r="BF1826" s="241"/>
      <c r="BG1826" s="241"/>
      <c r="BH1826" s="241"/>
      <c r="BI1826" s="241"/>
      <c r="BJ1826" s="241"/>
      <c r="BK1826" s="241"/>
      <c r="BL1826" s="241"/>
      <c r="BM1826" s="241"/>
      <c r="BN1826" s="241"/>
      <c r="BO1826" s="241"/>
      <c r="BP1826" s="241"/>
      <c r="BQ1826" s="241"/>
      <c r="BR1826" s="241"/>
    </row>
    <row r="1827" spans="2:70" ht="9.75" customHeight="1">
      <c r="B1827" s="254"/>
      <c r="C1827" s="294"/>
      <c r="D1827" s="294"/>
      <c r="E1827" s="294"/>
      <c r="F1827" s="294"/>
      <c r="G1827" s="294"/>
      <c r="H1827" s="295"/>
      <c r="I1827" s="295"/>
      <c r="J1827" s="295"/>
      <c r="K1827" s="295"/>
      <c r="L1827" s="295"/>
      <c r="M1827" s="241"/>
      <c r="N1827" s="295"/>
      <c r="O1827" s="295"/>
      <c r="P1827" s="295"/>
      <c r="Q1827" s="295"/>
      <c r="R1827" s="295"/>
      <c r="S1827" s="295"/>
      <c r="T1827" s="295"/>
      <c r="U1827" s="295"/>
      <c r="V1827" s="295"/>
      <c r="W1827" s="295"/>
      <c r="X1827" s="241"/>
      <c r="Y1827" s="241"/>
      <c r="Z1827" s="295"/>
      <c r="AA1827" s="295"/>
      <c r="AB1827" s="295"/>
      <c r="AC1827" s="295"/>
      <c r="AD1827" s="295"/>
      <c r="AE1827" s="295"/>
      <c r="AF1827" s="241"/>
      <c r="AG1827" s="241"/>
      <c r="AH1827" s="294"/>
      <c r="AI1827" s="294"/>
      <c r="AJ1827" s="294"/>
      <c r="AK1827" s="294"/>
      <c r="AL1827" s="294"/>
      <c r="AM1827" s="294"/>
      <c r="AN1827" s="241"/>
      <c r="AO1827" s="295"/>
      <c r="AP1827" s="295"/>
      <c r="AQ1827" s="295"/>
      <c r="AR1827" s="295"/>
      <c r="AS1827" s="295"/>
      <c r="AT1827" s="295"/>
      <c r="AU1827" s="241"/>
      <c r="AV1827" s="241"/>
      <c r="AW1827" s="241"/>
      <c r="AX1827" s="241"/>
      <c r="AY1827" s="241"/>
      <c r="AZ1827" s="301"/>
      <c r="BA1827" s="241"/>
      <c r="BB1827" s="301"/>
      <c r="BC1827" s="241"/>
      <c r="BD1827" s="241"/>
      <c r="BE1827" s="294"/>
      <c r="BF1827" s="294"/>
      <c r="BG1827" s="294"/>
      <c r="BH1827" s="295"/>
      <c r="BI1827" s="295"/>
      <c r="BJ1827" s="295"/>
      <c r="BK1827" s="295"/>
      <c r="BL1827" s="295"/>
      <c r="BM1827" s="241"/>
      <c r="BN1827" s="295"/>
      <c r="BO1827" s="295"/>
      <c r="BP1827" s="295"/>
      <c r="BQ1827" s="241"/>
      <c r="BR1827" s="241"/>
    </row>
    <row r="1828" spans="2:70" ht="0.75" customHeight="1">
      <c r="B1828" s="254"/>
      <c r="C1828" s="294"/>
      <c r="D1828" s="294"/>
      <c r="E1828" s="294"/>
      <c r="F1828" s="294"/>
      <c r="G1828" s="294"/>
      <c r="H1828" s="295"/>
      <c r="I1828" s="295"/>
      <c r="J1828" s="295"/>
      <c r="K1828" s="295"/>
      <c r="L1828" s="295"/>
      <c r="M1828" s="241"/>
      <c r="N1828" s="295"/>
      <c r="O1828" s="295"/>
      <c r="P1828" s="295"/>
      <c r="Q1828" s="295"/>
      <c r="R1828" s="295"/>
      <c r="S1828" s="295"/>
      <c r="T1828" s="295"/>
      <c r="U1828" s="295"/>
      <c r="V1828" s="295"/>
      <c r="W1828" s="295"/>
      <c r="X1828" s="241"/>
      <c r="Y1828" s="241"/>
      <c r="Z1828" s="295"/>
      <c r="AA1828" s="295"/>
      <c r="AB1828" s="295"/>
      <c r="AC1828" s="295"/>
      <c r="AD1828" s="295"/>
      <c r="AE1828" s="295"/>
      <c r="AF1828" s="241"/>
      <c r="AG1828" s="241"/>
      <c r="AH1828" s="294"/>
      <c r="AI1828" s="294"/>
      <c r="AJ1828" s="294"/>
      <c r="AK1828" s="294"/>
      <c r="AL1828" s="294"/>
      <c r="AM1828" s="294"/>
      <c r="AN1828" s="241"/>
      <c r="AO1828" s="295"/>
      <c r="AP1828" s="295"/>
      <c r="AQ1828" s="295"/>
      <c r="AR1828" s="295"/>
      <c r="AS1828" s="295"/>
      <c r="AT1828" s="295"/>
      <c r="AU1828" s="241"/>
      <c r="AV1828" s="241"/>
      <c r="AW1828" s="241"/>
      <c r="AX1828" s="241"/>
      <c r="AY1828" s="241"/>
      <c r="AZ1828" s="301"/>
      <c r="BA1828" s="241"/>
      <c r="BB1828" s="301"/>
      <c r="BC1828" s="241"/>
      <c r="BD1828" s="241"/>
      <c r="BE1828" s="294"/>
      <c r="BF1828" s="294"/>
      <c r="BG1828" s="294"/>
      <c r="BH1828" s="295"/>
      <c r="BI1828" s="295"/>
      <c r="BJ1828" s="295"/>
      <c r="BK1828" s="295"/>
      <c r="BL1828" s="295"/>
      <c r="BM1828" s="241"/>
      <c r="BN1828" s="295"/>
      <c r="BO1828" s="295"/>
      <c r="BP1828" s="295"/>
      <c r="BQ1828" s="241"/>
      <c r="BR1828" s="241"/>
    </row>
    <row r="1829" spans="2:70" ht="10.5" customHeight="1">
      <c r="B1829" s="254"/>
      <c r="C1829" s="294"/>
      <c r="D1829" s="294"/>
      <c r="E1829" s="294"/>
      <c r="F1829" s="294"/>
      <c r="G1829" s="294"/>
      <c r="H1829" s="295"/>
      <c r="I1829" s="295"/>
      <c r="J1829" s="295"/>
      <c r="K1829" s="295"/>
      <c r="L1829" s="295"/>
      <c r="M1829" s="241"/>
      <c r="N1829" s="295"/>
      <c r="O1829" s="295"/>
      <c r="P1829" s="295"/>
      <c r="Q1829" s="295"/>
      <c r="R1829" s="295"/>
      <c r="S1829" s="295"/>
      <c r="T1829" s="295"/>
      <c r="U1829" s="295"/>
      <c r="V1829" s="295"/>
      <c r="W1829" s="295"/>
      <c r="X1829" s="241"/>
      <c r="Y1829" s="241"/>
      <c r="Z1829" s="295"/>
      <c r="AA1829" s="295"/>
      <c r="AB1829" s="295"/>
      <c r="AC1829" s="295"/>
      <c r="AD1829" s="295"/>
      <c r="AE1829" s="295"/>
      <c r="AF1829" s="241"/>
      <c r="AG1829" s="241"/>
      <c r="AH1829" s="294"/>
      <c r="AI1829" s="294"/>
      <c r="AJ1829" s="294"/>
      <c r="AK1829" s="294"/>
      <c r="AL1829" s="294"/>
      <c r="AM1829" s="294"/>
      <c r="AN1829" s="294"/>
      <c r="AO1829" s="295"/>
      <c r="AP1829" s="295"/>
      <c r="AQ1829" s="295"/>
      <c r="AR1829" s="295"/>
      <c r="AS1829" s="295"/>
      <c r="AT1829" s="295"/>
      <c r="AU1829" s="241"/>
      <c r="AV1829" s="295"/>
      <c r="AW1829" s="295"/>
      <c r="AX1829" s="295"/>
      <c r="AY1829" s="295"/>
      <c r="AZ1829" s="295"/>
      <c r="BA1829" s="241"/>
      <c r="BB1829" s="257"/>
      <c r="BC1829" s="241"/>
      <c r="BD1829" s="241"/>
      <c r="BE1829" s="294"/>
      <c r="BF1829" s="294"/>
      <c r="BG1829" s="294"/>
      <c r="BH1829" s="295"/>
      <c r="BI1829" s="295"/>
      <c r="BJ1829" s="295"/>
      <c r="BK1829" s="295"/>
      <c r="BL1829" s="295"/>
      <c r="BM1829" s="241"/>
      <c r="BN1829" s="295"/>
      <c r="BO1829" s="295"/>
      <c r="BP1829" s="295"/>
      <c r="BQ1829" s="241"/>
      <c r="BR1829" s="241"/>
    </row>
    <row r="1830" spans="2:70" ht="9" customHeight="1">
      <c r="B1830" s="254"/>
      <c r="C1830" s="241"/>
      <c r="D1830" s="241"/>
      <c r="E1830" s="241"/>
      <c r="F1830" s="241"/>
      <c r="G1830" s="241"/>
      <c r="H1830" s="241"/>
      <c r="I1830" s="241"/>
      <c r="J1830" s="241"/>
      <c r="K1830" s="241"/>
      <c r="L1830" s="241"/>
      <c r="M1830" s="241"/>
      <c r="N1830" s="241"/>
      <c r="O1830" s="241"/>
      <c r="P1830" s="241"/>
      <c r="Q1830" s="241"/>
      <c r="R1830" s="241"/>
      <c r="S1830" s="241"/>
      <c r="T1830" s="241"/>
      <c r="U1830" s="241"/>
      <c r="V1830" s="241"/>
      <c r="W1830" s="241"/>
      <c r="X1830" s="241"/>
      <c r="Y1830" s="241"/>
      <c r="Z1830" s="241"/>
      <c r="AA1830" s="241"/>
      <c r="AB1830" s="241"/>
      <c r="AC1830" s="241"/>
      <c r="AD1830" s="241"/>
      <c r="AE1830" s="241"/>
      <c r="AF1830" s="241"/>
      <c r="AG1830" s="241"/>
      <c r="AH1830" s="241"/>
      <c r="AI1830" s="241"/>
      <c r="AJ1830" s="241"/>
      <c r="AK1830" s="241"/>
      <c r="AL1830" s="241"/>
      <c r="AM1830" s="241"/>
      <c r="AN1830" s="241"/>
      <c r="AO1830" s="241"/>
      <c r="AP1830" s="241"/>
      <c r="AQ1830" s="241"/>
      <c r="AR1830" s="241"/>
      <c r="AS1830" s="241"/>
      <c r="AT1830" s="241"/>
      <c r="AU1830" s="241"/>
      <c r="AV1830" s="241"/>
      <c r="AW1830" s="241"/>
      <c r="AX1830" s="241"/>
      <c r="AY1830" s="241"/>
      <c r="AZ1830" s="241"/>
      <c r="BA1830" s="241"/>
      <c r="BB1830" s="241"/>
      <c r="BC1830" s="241"/>
      <c r="BD1830" s="241"/>
      <c r="BE1830" s="241"/>
      <c r="BF1830" s="241"/>
      <c r="BG1830" s="241"/>
      <c r="BH1830" s="241"/>
      <c r="BI1830" s="241"/>
      <c r="BJ1830" s="241"/>
      <c r="BK1830" s="241"/>
      <c r="BL1830" s="241"/>
      <c r="BM1830" s="241"/>
      <c r="BN1830" s="241"/>
      <c r="BO1830" s="241"/>
      <c r="BP1830" s="241"/>
      <c r="BQ1830" s="241"/>
      <c r="BR1830" s="241"/>
    </row>
    <row r="1831" spans="2:70" ht="11.25" customHeight="1">
      <c r="B1831" s="254"/>
      <c r="C1831" s="294"/>
      <c r="D1831" s="294"/>
      <c r="E1831" s="294"/>
      <c r="F1831" s="294"/>
      <c r="G1831" s="294"/>
      <c r="H1831" s="294"/>
      <c r="I1831" s="295"/>
      <c r="J1831" s="295"/>
      <c r="K1831" s="295"/>
      <c r="L1831" s="295"/>
      <c r="M1831" s="295"/>
      <c r="N1831" s="241"/>
      <c r="O1831" s="241"/>
      <c r="P1831" s="295"/>
      <c r="Q1831" s="295"/>
      <c r="R1831" s="295"/>
      <c r="S1831" s="295"/>
      <c r="T1831" s="241"/>
      <c r="U1831" s="295"/>
      <c r="V1831" s="295"/>
      <c r="W1831" s="295"/>
      <c r="X1831" s="241"/>
      <c r="Y1831" s="241"/>
      <c r="Z1831" s="295"/>
      <c r="AA1831" s="295"/>
      <c r="AB1831" s="295"/>
      <c r="AC1831" s="295"/>
      <c r="AD1831" s="295"/>
      <c r="AE1831" s="295"/>
      <c r="AF1831" s="241"/>
      <c r="AG1831" s="241"/>
      <c r="AH1831" s="294"/>
      <c r="AI1831" s="294"/>
      <c r="AJ1831" s="294"/>
      <c r="AK1831" s="294"/>
      <c r="AL1831" s="294"/>
      <c r="AM1831" s="294"/>
      <c r="AN1831" s="294"/>
      <c r="AO1831" s="295"/>
      <c r="AP1831" s="295"/>
      <c r="AQ1831" s="295"/>
      <c r="AR1831" s="295"/>
      <c r="AS1831" s="295"/>
      <c r="AT1831" s="295"/>
      <c r="AU1831" s="241"/>
      <c r="AV1831" s="295"/>
      <c r="AW1831" s="295"/>
      <c r="AX1831" s="295"/>
      <c r="AY1831" s="295"/>
      <c r="AZ1831" s="295"/>
      <c r="BA1831" s="241"/>
      <c r="BB1831" s="256"/>
      <c r="BC1831" s="241"/>
      <c r="BD1831" s="241"/>
      <c r="BE1831" s="241"/>
      <c r="BF1831" s="241"/>
      <c r="BG1831" s="241"/>
      <c r="BH1831" s="241"/>
      <c r="BI1831" s="241"/>
      <c r="BJ1831" s="241"/>
      <c r="BK1831" s="241"/>
      <c r="BL1831" s="241"/>
      <c r="BM1831" s="241"/>
      <c r="BN1831" s="241"/>
      <c r="BO1831" s="241"/>
      <c r="BP1831" s="241"/>
      <c r="BQ1831" s="241"/>
      <c r="BR1831" s="241"/>
    </row>
    <row r="1832" spans="2:70" ht="9.75" customHeight="1">
      <c r="B1832" s="254"/>
      <c r="C1832" s="294"/>
      <c r="D1832" s="294"/>
      <c r="E1832" s="294"/>
      <c r="F1832" s="294"/>
      <c r="G1832" s="294"/>
      <c r="H1832" s="294"/>
      <c r="I1832" s="294"/>
      <c r="J1832" s="294"/>
      <c r="K1832" s="294"/>
      <c r="L1832" s="241"/>
      <c r="M1832" s="241"/>
      <c r="N1832" s="241"/>
      <c r="O1832" s="241"/>
      <c r="P1832" s="295"/>
      <c r="Q1832" s="295"/>
      <c r="R1832" s="295"/>
      <c r="S1832" s="295"/>
      <c r="T1832" s="241"/>
      <c r="U1832" s="295"/>
      <c r="V1832" s="295"/>
      <c r="W1832" s="295"/>
      <c r="X1832" s="241"/>
      <c r="Y1832" s="241"/>
      <c r="Z1832" s="241"/>
      <c r="AA1832" s="241"/>
      <c r="AB1832" s="241"/>
      <c r="AC1832" s="241"/>
      <c r="AD1832" s="241"/>
      <c r="AE1832" s="241"/>
      <c r="AF1832" s="241"/>
      <c r="AG1832" s="241"/>
      <c r="AH1832" s="294"/>
      <c r="AI1832" s="294"/>
      <c r="AJ1832" s="294"/>
      <c r="AK1832" s="294"/>
      <c r="AL1832" s="294"/>
      <c r="AM1832" s="294"/>
      <c r="AN1832" s="241"/>
      <c r="AO1832" s="295"/>
      <c r="AP1832" s="295"/>
      <c r="AQ1832" s="295"/>
      <c r="AR1832" s="295"/>
      <c r="AS1832" s="295"/>
      <c r="AT1832" s="295"/>
      <c r="AU1832" s="241"/>
      <c r="AV1832" s="295"/>
      <c r="AW1832" s="295"/>
      <c r="AX1832" s="295"/>
      <c r="AY1832" s="295"/>
      <c r="AZ1832" s="295"/>
      <c r="BA1832" s="241"/>
      <c r="BB1832" s="300"/>
      <c r="BC1832" s="241"/>
      <c r="BD1832" s="241"/>
      <c r="BE1832" s="241"/>
      <c r="BF1832" s="241"/>
      <c r="BG1832" s="241"/>
      <c r="BH1832" s="241"/>
      <c r="BI1832" s="241"/>
      <c r="BJ1832" s="241"/>
      <c r="BK1832" s="241"/>
      <c r="BL1832" s="241"/>
      <c r="BM1832" s="241"/>
      <c r="BN1832" s="241"/>
      <c r="BO1832" s="241"/>
      <c r="BP1832" s="241"/>
      <c r="BQ1832" s="241"/>
      <c r="BR1832" s="241"/>
    </row>
    <row r="1833" spans="2:70" ht="0.75" customHeight="1">
      <c r="B1833" s="254"/>
      <c r="C1833" s="294"/>
      <c r="D1833" s="294"/>
      <c r="E1833" s="294"/>
      <c r="F1833" s="294"/>
      <c r="G1833" s="294"/>
      <c r="H1833" s="294"/>
      <c r="I1833" s="294"/>
      <c r="J1833" s="294"/>
      <c r="K1833" s="294"/>
      <c r="L1833" s="241"/>
      <c r="M1833" s="241"/>
      <c r="N1833" s="241"/>
      <c r="O1833" s="241"/>
      <c r="P1833" s="295"/>
      <c r="Q1833" s="295"/>
      <c r="R1833" s="295"/>
      <c r="S1833" s="295"/>
      <c r="T1833" s="241"/>
      <c r="U1833" s="295"/>
      <c r="V1833" s="295"/>
      <c r="W1833" s="295"/>
      <c r="X1833" s="241"/>
      <c r="Y1833" s="241"/>
      <c r="Z1833" s="241"/>
      <c r="AA1833" s="241"/>
      <c r="AB1833" s="241"/>
      <c r="AC1833" s="241"/>
      <c r="AD1833" s="241"/>
      <c r="AE1833" s="241"/>
      <c r="AF1833" s="241"/>
      <c r="AG1833" s="241"/>
      <c r="AH1833" s="294"/>
      <c r="AI1833" s="294"/>
      <c r="AJ1833" s="294"/>
      <c r="AK1833" s="294"/>
      <c r="AL1833" s="294"/>
      <c r="AM1833" s="294"/>
      <c r="AN1833" s="241"/>
      <c r="AO1833" s="295"/>
      <c r="AP1833" s="295"/>
      <c r="AQ1833" s="295"/>
      <c r="AR1833" s="295"/>
      <c r="AS1833" s="295"/>
      <c r="AT1833" s="295"/>
      <c r="AU1833" s="241"/>
      <c r="AV1833" s="295"/>
      <c r="AW1833" s="295"/>
      <c r="AX1833" s="295"/>
      <c r="AY1833" s="295"/>
      <c r="AZ1833" s="295"/>
      <c r="BA1833" s="241"/>
      <c r="BB1833" s="300"/>
      <c r="BC1833" s="241"/>
      <c r="BD1833" s="241"/>
      <c r="BE1833" s="241"/>
      <c r="BF1833" s="241"/>
      <c r="BG1833" s="241"/>
      <c r="BH1833" s="241"/>
      <c r="BI1833" s="241"/>
      <c r="BJ1833" s="241"/>
      <c r="BK1833" s="241"/>
      <c r="BL1833" s="241"/>
      <c r="BM1833" s="241"/>
      <c r="BN1833" s="241"/>
      <c r="BO1833" s="241"/>
      <c r="BP1833" s="241"/>
      <c r="BQ1833" s="241"/>
      <c r="BR1833" s="241"/>
    </row>
    <row r="1834" spans="2:70">
      <c r="B1834" s="254"/>
      <c r="C1834" s="294"/>
      <c r="D1834" s="294"/>
      <c r="E1834" s="294"/>
      <c r="F1834" s="294"/>
      <c r="G1834" s="294"/>
      <c r="H1834" s="295"/>
      <c r="I1834" s="295"/>
      <c r="J1834" s="295"/>
      <c r="K1834" s="295"/>
      <c r="L1834" s="295"/>
      <c r="M1834" s="241"/>
      <c r="N1834" s="241"/>
      <c r="O1834" s="241"/>
      <c r="P1834" s="295"/>
      <c r="Q1834" s="295"/>
      <c r="R1834" s="295"/>
      <c r="S1834" s="295"/>
      <c r="T1834" s="241"/>
      <c r="U1834" s="295"/>
      <c r="V1834" s="295"/>
      <c r="W1834" s="295"/>
      <c r="X1834" s="241"/>
      <c r="Y1834" s="241"/>
      <c r="Z1834" s="295"/>
      <c r="AA1834" s="295"/>
      <c r="AB1834" s="295"/>
      <c r="AC1834" s="295"/>
      <c r="AD1834" s="295"/>
      <c r="AE1834" s="295"/>
      <c r="AF1834" s="241"/>
      <c r="AG1834" s="241"/>
      <c r="AH1834" s="294"/>
      <c r="AI1834" s="294"/>
      <c r="AJ1834" s="294"/>
      <c r="AK1834" s="294"/>
      <c r="AL1834" s="294"/>
      <c r="AM1834" s="294"/>
      <c r="AN1834" s="241"/>
      <c r="AO1834" s="241"/>
      <c r="AP1834" s="241"/>
      <c r="AQ1834" s="241"/>
      <c r="AR1834" s="241"/>
      <c r="AS1834" s="241"/>
      <c r="AT1834" s="241"/>
      <c r="AU1834" s="241"/>
      <c r="AV1834" s="295"/>
      <c r="AW1834" s="295"/>
      <c r="AX1834" s="295"/>
      <c r="AY1834" s="295"/>
      <c r="AZ1834" s="295"/>
      <c r="BA1834" s="241"/>
      <c r="BB1834" s="257"/>
      <c r="BC1834" s="241"/>
      <c r="BD1834" s="241"/>
      <c r="BE1834" s="296"/>
      <c r="BF1834" s="296"/>
      <c r="BG1834" s="296"/>
      <c r="BH1834" s="296"/>
      <c r="BI1834" s="296"/>
      <c r="BJ1834" s="296"/>
      <c r="BK1834" s="296"/>
      <c r="BL1834" s="296"/>
      <c r="BM1834" s="296"/>
      <c r="BN1834" s="296"/>
      <c r="BO1834" s="296"/>
      <c r="BP1834" s="296"/>
      <c r="BQ1834" s="241"/>
      <c r="BR1834" s="241"/>
    </row>
    <row r="1835" spans="2:70" ht="6.75" customHeight="1">
      <c r="B1835" s="254"/>
      <c r="C1835" s="241"/>
      <c r="D1835" s="241"/>
      <c r="E1835" s="241"/>
      <c r="F1835" s="241"/>
      <c r="G1835" s="241"/>
      <c r="H1835" s="241"/>
      <c r="I1835" s="241"/>
      <c r="J1835" s="241"/>
      <c r="K1835" s="241"/>
      <c r="L1835" s="241"/>
      <c r="M1835" s="241"/>
      <c r="N1835" s="241"/>
      <c r="O1835" s="241"/>
      <c r="P1835" s="241"/>
      <c r="Q1835" s="241"/>
      <c r="R1835" s="241"/>
      <c r="S1835" s="241"/>
      <c r="T1835" s="241"/>
      <c r="U1835" s="241"/>
      <c r="V1835" s="241"/>
      <c r="W1835" s="241"/>
      <c r="X1835" s="241"/>
      <c r="Y1835" s="241"/>
      <c r="Z1835" s="241"/>
      <c r="AA1835" s="241"/>
      <c r="AB1835" s="241"/>
      <c r="AC1835" s="241"/>
      <c r="AD1835" s="241"/>
      <c r="AE1835" s="241"/>
      <c r="AF1835" s="241"/>
      <c r="AG1835" s="241"/>
      <c r="AH1835" s="241"/>
      <c r="AI1835" s="241"/>
      <c r="AJ1835" s="241"/>
      <c r="AK1835" s="241"/>
      <c r="AL1835" s="241"/>
      <c r="AM1835" s="241"/>
      <c r="AN1835" s="241"/>
      <c r="AO1835" s="241"/>
      <c r="AP1835" s="241"/>
      <c r="AQ1835" s="241"/>
      <c r="AR1835" s="241"/>
      <c r="AS1835" s="241"/>
      <c r="AT1835" s="241"/>
      <c r="AU1835" s="241"/>
      <c r="AV1835" s="241"/>
      <c r="AW1835" s="241"/>
      <c r="AX1835" s="241"/>
      <c r="AY1835" s="241"/>
      <c r="AZ1835" s="241"/>
      <c r="BA1835" s="241"/>
      <c r="BB1835" s="241"/>
      <c r="BC1835" s="241"/>
      <c r="BD1835" s="241"/>
      <c r="BE1835" s="241"/>
      <c r="BF1835" s="241"/>
      <c r="BG1835" s="241"/>
      <c r="BH1835" s="241"/>
      <c r="BI1835" s="241"/>
      <c r="BJ1835" s="241"/>
      <c r="BK1835" s="241"/>
      <c r="BL1835" s="241"/>
      <c r="BM1835" s="241"/>
      <c r="BN1835" s="241"/>
      <c r="BO1835" s="241"/>
      <c r="BP1835" s="241"/>
      <c r="BQ1835" s="241"/>
      <c r="BR1835" s="241"/>
    </row>
    <row r="1836" spans="2:70" ht="2.25" customHeight="1">
      <c r="B1836" s="254"/>
      <c r="C1836" s="294"/>
      <c r="D1836" s="294"/>
      <c r="E1836" s="294"/>
      <c r="F1836" s="294"/>
      <c r="G1836" s="294"/>
      <c r="H1836" s="241"/>
      <c r="I1836" s="241"/>
      <c r="J1836" s="241"/>
      <c r="K1836" s="241"/>
      <c r="L1836" s="241"/>
      <c r="M1836" s="241"/>
      <c r="N1836" s="295"/>
      <c r="O1836" s="295"/>
      <c r="P1836" s="295"/>
      <c r="Q1836" s="295"/>
      <c r="R1836" s="295"/>
      <c r="S1836" s="295"/>
      <c r="T1836" s="295"/>
      <c r="U1836" s="295"/>
      <c r="V1836" s="295"/>
      <c r="W1836" s="295"/>
      <c r="X1836" s="241"/>
      <c r="Y1836" s="241"/>
      <c r="Z1836" s="241"/>
      <c r="AA1836" s="241"/>
      <c r="AB1836" s="241"/>
      <c r="AC1836" s="241"/>
      <c r="AD1836" s="241"/>
      <c r="AE1836" s="241"/>
      <c r="AF1836" s="241"/>
      <c r="AG1836" s="241"/>
      <c r="AH1836" s="294"/>
      <c r="AI1836" s="294"/>
      <c r="AJ1836" s="294"/>
      <c r="AK1836" s="294"/>
      <c r="AL1836" s="294"/>
      <c r="AM1836" s="294"/>
      <c r="AN1836" s="294"/>
      <c r="AO1836" s="294"/>
      <c r="AP1836" s="294"/>
      <c r="AQ1836" s="294"/>
      <c r="AR1836" s="294"/>
      <c r="AS1836" s="241"/>
      <c r="AT1836" s="241"/>
      <c r="AU1836" s="241"/>
      <c r="AV1836" s="295"/>
      <c r="AW1836" s="295"/>
      <c r="AX1836" s="295"/>
      <c r="AY1836" s="295"/>
      <c r="AZ1836" s="295"/>
      <c r="BA1836" s="241"/>
      <c r="BB1836" s="300"/>
      <c r="BC1836" s="241"/>
      <c r="BD1836" s="241"/>
      <c r="BE1836" s="241"/>
      <c r="BF1836" s="241"/>
      <c r="BG1836" s="241"/>
      <c r="BH1836" s="241"/>
      <c r="BI1836" s="241"/>
      <c r="BJ1836" s="241"/>
      <c r="BK1836" s="241"/>
      <c r="BL1836" s="241"/>
      <c r="BM1836" s="241"/>
      <c r="BN1836" s="241"/>
      <c r="BO1836" s="241"/>
      <c r="BP1836" s="241"/>
      <c r="BQ1836" s="241"/>
      <c r="BR1836" s="241"/>
    </row>
    <row r="1837" spans="2:70" ht="7.5" customHeight="1">
      <c r="B1837" s="254"/>
      <c r="C1837" s="294"/>
      <c r="D1837" s="294"/>
      <c r="E1837" s="294"/>
      <c r="F1837" s="294"/>
      <c r="G1837" s="294"/>
      <c r="H1837" s="241"/>
      <c r="I1837" s="241"/>
      <c r="J1837" s="241"/>
      <c r="K1837" s="241"/>
      <c r="L1837" s="241"/>
      <c r="M1837" s="241"/>
      <c r="N1837" s="295"/>
      <c r="O1837" s="295"/>
      <c r="P1837" s="295"/>
      <c r="Q1837" s="295"/>
      <c r="R1837" s="295"/>
      <c r="S1837" s="295"/>
      <c r="T1837" s="295"/>
      <c r="U1837" s="295"/>
      <c r="V1837" s="295"/>
      <c r="W1837" s="295"/>
      <c r="X1837" s="241"/>
      <c r="Y1837" s="241"/>
      <c r="Z1837" s="241"/>
      <c r="AA1837" s="241"/>
      <c r="AB1837" s="241"/>
      <c r="AC1837" s="241"/>
      <c r="AD1837" s="241"/>
      <c r="AE1837" s="241"/>
      <c r="AF1837" s="241"/>
      <c r="AG1837" s="241"/>
      <c r="AH1837" s="294"/>
      <c r="AI1837" s="294"/>
      <c r="AJ1837" s="294"/>
      <c r="AK1837" s="294"/>
      <c r="AL1837" s="294"/>
      <c r="AM1837" s="294"/>
      <c r="AN1837" s="294"/>
      <c r="AO1837" s="294"/>
      <c r="AP1837" s="294"/>
      <c r="AQ1837" s="294"/>
      <c r="AR1837" s="294"/>
      <c r="AS1837" s="241"/>
      <c r="AT1837" s="241"/>
      <c r="AU1837" s="241"/>
      <c r="AV1837" s="295"/>
      <c r="AW1837" s="295"/>
      <c r="AX1837" s="295"/>
      <c r="AY1837" s="295"/>
      <c r="AZ1837" s="295"/>
      <c r="BA1837" s="241"/>
      <c r="BB1837" s="300"/>
      <c r="BC1837" s="241"/>
      <c r="BD1837" s="241"/>
      <c r="BE1837" s="241"/>
      <c r="BF1837" s="241"/>
      <c r="BG1837" s="241"/>
      <c r="BH1837" s="241"/>
      <c r="BI1837" s="241"/>
      <c r="BJ1837" s="241"/>
      <c r="BK1837" s="241"/>
      <c r="BL1837" s="241"/>
      <c r="BM1837" s="241"/>
      <c r="BN1837" s="241"/>
      <c r="BO1837" s="241"/>
      <c r="BP1837" s="241"/>
      <c r="BQ1837" s="241"/>
      <c r="BR1837" s="241"/>
    </row>
    <row r="1838" spans="2:70" ht="0.75" customHeight="1">
      <c r="B1838" s="254"/>
      <c r="C1838" s="294"/>
      <c r="D1838" s="294"/>
      <c r="E1838" s="294"/>
      <c r="F1838" s="294"/>
      <c r="G1838" s="294"/>
      <c r="H1838" s="241"/>
      <c r="I1838" s="241"/>
      <c r="J1838" s="241"/>
      <c r="K1838" s="241"/>
      <c r="L1838" s="241"/>
      <c r="M1838" s="241"/>
      <c r="N1838" s="295"/>
      <c r="O1838" s="295"/>
      <c r="P1838" s="295"/>
      <c r="Q1838" s="295"/>
      <c r="R1838" s="295"/>
      <c r="S1838" s="295"/>
      <c r="T1838" s="295"/>
      <c r="U1838" s="295"/>
      <c r="V1838" s="295"/>
      <c r="W1838" s="295"/>
      <c r="X1838" s="241"/>
      <c r="Y1838" s="241"/>
      <c r="Z1838" s="241"/>
      <c r="AA1838" s="241"/>
      <c r="AB1838" s="241"/>
      <c r="AC1838" s="241"/>
      <c r="AD1838" s="241"/>
      <c r="AE1838" s="241"/>
      <c r="AF1838" s="241"/>
      <c r="AG1838" s="241"/>
      <c r="AH1838" s="294"/>
      <c r="AI1838" s="294"/>
      <c r="AJ1838" s="294"/>
      <c r="AK1838" s="294"/>
      <c r="AL1838" s="294"/>
      <c r="AM1838" s="294"/>
      <c r="AN1838" s="294"/>
      <c r="AO1838" s="294"/>
      <c r="AP1838" s="294"/>
      <c r="AQ1838" s="294"/>
      <c r="AR1838" s="294"/>
      <c r="AS1838" s="241"/>
      <c r="AT1838" s="241"/>
      <c r="AU1838" s="241"/>
      <c r="AV1838" s="295"/>
      <c r="AW1838" s="295"/>
      <c r="AX1838" s="295"/>
      <c r="AY1838" s="295"/>
      <c r="AZ1838" s="295"/>
      <c r="BA1838" s="241"/>
      <c r="BB1838" s="300"/>
      <c r="BC1838" s="241"/>
      <c r="BD1838" s="241"/>
      <c r="BE1838" s="241"/>
      <c r="BF1838" s="241"/>
      <c r="BG1838" s="241"/>
      <c r="BH1838" s="241"/>
      <c r="BI1838" s="241"/>
      <c r="BJ1838" s="241"/>
      <c r="BK1838" s="241"/>
      <c r="BL1838" s="241"/>
      <c r="BM1838" s="241"/>
      <c r="BN1838" s="241"/>
      <c r="BO1838" s="241"/>
      <c r="BP1838" s="241"/>
      <c r="BQ1838" s="241"/>
      <c r="BR1838" s="241"/>
    </row>
    <row r="1839" spans="2:70" ht="10.5" customHeight="1">
      <c r="B1839" s="254"/>
      <c r="C1839" s="294"/>
      <c r="D1839" s="294"/>
      <c r="E1839" s="294"/>
      <c r="F1839" s="294"/>
      <c r="G1839" s="294"/>
      <c r="H1839" s="241"/>
      <c r="I1839" s="241"/>
      <c r="J1839" s="241"/>
      <c r="K1839" s="241"/>
      <c r="L1839" s="241"/>
      <c r="M1839" s="241"/>
      <c r="N1839" s="241"/>
      <c r="O1839" s="241"/>
      <c r="P1839" s="295"/>
      <c r="Q1839" s="295"/>
      <c r="R1839" s="295"/>
      <c r="S1839" s="295"/>
      <c r="T1839" s="241"/>
      <c r="U1839" s="295"/>
      <c r="V1839" s="295"/>
      <c r="W1839" s="295"/>
      <c r="X1839" s="241"/>
      <c r="Y1839" s="241"/>
      <c r="Z1839" s="241"/>
      <c r="AA1839" s="241"/>
      <c r="AB1839" s="241"/>
      <c r="AC1839" s="241"/>
      <c r="AD1839" s="241"/>
      <c r="AE1839" s="241"/>
      <c r="AF1839" s="241"/>
      <c r="AG1839" s="241"/>
      <c r="AH1839" s="294"/>
      <c r="AI1839" s="294"/>
      <c r="AJ1839" s="294"/>
      <c r="AK1839" s="294"/>
      <c r="AL1839" s="294"/>
      <c r="AM1839" s="294"/>
      <c r="AN1839" s="294"/>
      <c r="AO1839" s="294"/>
      <c r="AP1839" s="294"/>
      <c r="AQ1839" s="294"/>
      <c r="AR1839" s="294"/>
      <c r="AS1839" s="241"/>
      <c r="AT1839" s="241"/>
      <c r="AU1839" s="241"/>
      <c r="AV1839" s="295"/>
      <c r="AW1839" s="295"/>
      <c r="AX1839" s="295"/>
      <c r="AY1839" s="295"/>
      <c r="AZ1839" s="295"/>
      <c r="BA1839" s="241"/>
      <c r="BB1839" s="257"/>
      <c r="BC1839" s="241"/>
      <c r="BD1839" s="241"/>
      <c r="BE1839" s="241"/>
      <c r="BF1839" s="241"/>
      <c r="BG1839" s="297"/>
      <c r="BH1839" s="297"/>
      <c r="BI1839" s="297"/>
      <c r="BJ1839" s="297"/>
      <c r="BK1839" s="241"/>
      <c r="BL1839" s="241"/>
      <c r="BM1839" s="241"/>
      <c r="BN1839" s="297"/>
      <c r="BO1839" s="297"/>
      <c r="BP1839" s="297"/>
      <c r="BQ1839" s="241"/>
      <c r="BR1839" s="241"/>
    </row>
    <row r="1840" spans="2:70" ht="7.5" customHeight="1">
      <c r="B1840" s="254"/>
      <c r="C1840" s="241"/>
      <c r="D1840" s="241"/>
      <c r="E1840" s="241"/>
      <c r="F1840" s="241"/>
      <c r="G1840" s="241"/>
      <c r="H1840" s="241"/>
      <c r="I1840" s="241"/>
      <c r="J1840" s="241"/>
      <c r="K1840" s="241"/>
      <c r="L1840" s="241"/>
      <c r="M1840" s="241"/>
      <c r="N1840" s="241"/>
      <c r="O1840" s="241"/>
      <c r="P1840" s="241"/>
      <c r="Q1840" s="241"/>
      <c r="R1840" s="241"/>
      <c r="S1840" s="241"/>
      <c r="T1840" s="241"/>
      <c r="U1840" s="241"/>
      <c r="V1840" s="241"/>
      <c r="W1840" s="241"/>
      <c r="X1840" s="241"/>
      <c r="Y1840" s="241"/>
      <c r="Z1840" s="241"/>
      <c r="AA1840" s="241"/>
      <c r="AB1840" s="241"/>
      <c r="AC1840" s="241"/>
      <c r="AD1840" s="241"/>
      <c r="AE1840" s="241"/>
      <c r="AF1840" s="241"/>
      <c r="AG1840" s="241"/>
      <c r="AH1840" s="241"/>
      <c r="AI1840" s="241"/>
      <c r="AJ1840" s="241"/>
      <c r="AK1840" s="241"/>
      <c r="AL1840" s="241"/>
      <c r="AM1840" s="241"/>
      <c r="AN1840" s="241"/>
      <c r="AO1840" s="241"/>
      <c r="AP1840" s="241"/>
      <c r="AQ1840" s="241"/>
      <c r="AR1840" s="241"/>
      <c r="AS1840" s="241"/>
      <c r="AT1840" s="241"/>
      <c r="AU1840" s="241"/>
      <c r="AV1840" s="241"/>
      <c r="AW1840" s="241"/>
      <c r="AX1840" s="241"/>
      <c r="AY1840" s="241"/>
      <c r="AZ1840" s="241"/>
      <c r="BA1840" s="241"/>
      <c r="BB1840" s="241"/>
      <c r="BC1840" s="241"/>
      <c r="BD1840" s="241"/>
      <c r="BE1840" s="241"/>
      <c r="BF1840" s="241"/>
      <c r="BG1840" s="241"/>
      <c r="BH1840" s="241"/>
      <c r="BI1840" s="241"/>
      <c r="BJ1840" s="241"/>
      <c r="BK1840" s="241"/>
      <c r="BL1840" s="241"/>
      <c r="BM1840" s="241"/>
      <c r="BN1840" s="241"/>
      <c r="BO1840" s="241"/>
      <c r="BP1840" s="241"/>
      <c r="BQ1840" s="241"/>
      <c r="BR1840" s="241"/>
    </row>
    <row r="1841" spans="2:70" ht="0.75" customHeight="1">
      <c r="B1841" s="254"/>
      <c r="C1841" s="294"/>
      <c r="D1841" s="294"/>
      <c r="E1841" s="294"/>
      <c r="F1841" s="294"/>
      <c r="G1841" s="294"/>
      <c r="H1841" s="241"/>
      <c r="I1841" s="241"/>
      <c r="J1841" s="241"/>
      <c r="K1841" s="241"/>
      <c r="L1841" s="241"/>
      <c r="M1841" s="241"/>
      <c r="N1841" s="295"/>
      <c r="O1841" s="295"/>
      <c r="P1841" s="295"/>
      <c r="Q1841" s="295"/>
      <c r="R1841" s="295"/>
      <c r="S1841" s="295"/>
      <c r="T1841" s="295"/>
      <c r="U1841" s="295"/>
      <c r="V1841" s="295"/>
      <c r="W1841" s="295"/>
      <c r="X1841" s="241"/>
      <c r="Y1841" s="241"/>
      <c r="Z1841" s="241"/>
      <c r="AA1841" s="241"/>
      <c r="AB1841" s="241"/>
      <c r="AC1841" s="241"/>
      <c r="AD1841" s="241"/>
      <c r="AE1841" s="241"/>
      <c r="AF1841" s="241"/>
      <c r="AG1841" s="241"/>
      <c r="AH1841" s="294"/>
      <c r="AI1841" s="294"/>
      <c r="AJ1841" s="294"/>
      <c r="AK1841" s="294"/>
      <c r="AL1841" s="294"/>
      <c r="AM1841" s="294"/>
      <c r="AN1841" s="294"/>
      <c r="AO1841" s="294"/>
      <c r="AP1841" s="294"/>
      <c r="AQ1841" s="294"/>
      <c r="AR1841" s="294"/>
      <c r="AS1841" s="241"/>
      <c r="AT1841" s="241"/>
      <c r="AU1841" s="241"/>
      <c r="AV1841" s="295"/>
      <c r="AW1841" s="295"/>
      <c r="AX1841" s="295"/>
      <c r="AY1841" s="295"/>
      <c r="AZ1841" s="295"/>
      <c r="BA1841" s="241"/>
      <c r="BB1841" s="300"/>
      <c r="BC1841" s="241"/>
      <c r="BD1841" s="241"/>
      <c r="BE1841" s="294"/>
      <c r="BF1841" s="294"/>
      <c r="BG1841" s="294"/>
      <c r="BH1841" s="293"/>
      <c r="BI1841" s="293"/>
      <c r="BJ1841" s="293"/>
      <c r="BK1841" s="293"/>
      <c r="BL1841" s="241"/>
      <c r="BM1841" s="241"/>
      <c r="BN1841" s="293"/>
      <c r="BO1841" s="293"/>
      <c r="BP1841" s="293"/>
      <c r="BQ1841" s="241"/>
      <c r="BR1841" s="241"/>
    </row>
    <row r="1842" spans="2:70" ht="8.25" customHeight="1">
      <c r="B1842" s="254"/>
      <c r="C1842" s="294"/>
      <c r="D1842" s="294"/>
      <c r="E1842" s="294"/>
      <c r="F1842" s="294"/>
      <c r="G1842" s="294"/>
      <c r="H1842" s="241"/>
      <c r="I1842" s="241"/>
      <c r="J1842" s="241"/>
      <c r="K1842" s="241"/>
      <c r="L1842" s="241"/>
      <c r="M1842" s="241"/>
      <c r="N1842" s="295"/>
      <c r="O1842" s="295"/>
      <c r="P1842" s="295"/>
      <c r="Q1842" s="295"/>
      <c r="R1842" s="295"/>
      <c r="S1842" s="295"/>
      <c r="T1842" s="295"/>
      <c r="U1842" s="295"/>
      <c r="V1842" s="295"/>
      <c r="W1842" s="295"/>
      <c r="X1842" s="241"/>
      <c r="Y1842" s="241"/>
      <c r="Z1842" s="241"/>
      <c r="AA1842" s="241"/>
      <c r="AB1842" s="241"/>
      <c r="AC1842" s="241"/>
      <c r="AD1842" s="241"/>
      <c r="AE1842" s="241"/>
      <c r="AF1842" s="241"/>
      <c r="AG1842" s="241"/>
      <c r="AH1842" s="294"/>
      <c r="AI1842" s="294"/>
      <c r="AJ1842" s="294"/>
      <c r="AK1842" s="294"/>
      <c r="AL1842" s="294"/>
      <c r="AM1842" s="294"/>
      <c r="AN1842" s="294"/>
      <c r="AO1842" s="294"/>
      <c r="AP1842" s="294"/>
      <c r="AQ1842" s="294"/>
      <c r="AR1842" s="294"/>
      <c r="AS1842" s="241"/>
      <c r="AT1842" s="241"/>
      <c r="AU1842" s="241"/>
      <c r="AV1842" s="295"/>
      <c r="AW1842" s="295"/>
      <c r="AX1842" s="295"/>
      <c r="AY1842" s="295"/>
      <c r="AZ1842" s="295"/>
      <c r="BA1842" s="241"/>
      <c r="BB1842" s="300"/>
      <c r="BC1842" s="241"/>
      <c r="BD1842" s="241"/>
      <c r="BE1842" s="294"/>
      <c r="BF1842" s="294"/>
      <c r="BG1842" s="294"/>
      <c r="BH1842" s="293"/>
      <c r="BI1842" s="293"/>
      <c r="BJ1842" s="293"/>
      <c r="BK1842" s="293"/>
      <c r="BL1842" s="241"/>
      <c r="BM1842" s="241"/>
      <c r="BN1842" s="293"/>
      <c r="BO1842" s="293"/>
      <c r="BP1842" s="293"/>
      <c r="BQ1842" s="241"/>
      <c r="BR1842" s="241"/>
    </row>
    <row r="1843" spans="2:70" ht="0.75" customHeight="1">
      <c r="B1843" s="254"/>
      <c r="C1843" s="294"/>
      <c r="D1843" s="294"/>
      <c r="E1843" s="294"/>
      <c r="F1843" s="294"/>
      <c r="G1843" s="294"/>
      <c r="H1843" s="241"/>
      <c r="I1843" s="241"/>
      <c r="J1843" s="241"/>
      <c r="K1843" s="241"/>
      <c r="L1843" s="241"/>
      <c r="M1843" s="241"/>
      <c r="N1843" s="295"/>
      <c r="O1843" s="295"/>
      <c r="P1843" s="295"/>
      <c r="Q1843" s="295"/>
      <c r="R1843" s="295"/>
      <c r="S1843" s="295"/>
      <c r="T1843" s="295"/>
      <c r="U1843" s="295"/>
      <c r="V1843" s="295"/>
      <c r="W1843" s="295"/>
      <c r="X1843" s="241"/>
      <c r="Y1843" s="241"/>
      <c r="Z1843" s="241"/>
      <c r="AA1843" s="241"/>
      <c r="AB1843" s="241"/>
      <c r="AC1843" s="241"/>
      <c r="AD1843" s="241"/>
      <c r="AE1843" s="241"/>
      <c r="AF1843" s="241"/>
      <c r="AG1843" s="241"/>
      <c r="AH1843" s="294"/>
      <c r="AI1843" s="294"/>
      <c r="AJ1843" s="294"/>
      <c r="AK1843" s="294"/>
      <c r="AL1843" s="294"/>
      <c r="AM1843" s="294"/>
      <c r="AN1843" s="294"/>
      <c r="AO1843" s="294"/>
      <c r="AP1843" s="294"/>
      <c r="AQ1843" s="294"/>
      <c r="AR1843" s="294"/>
      <c r="AS1843" s="241"/>
      <c r="AT1843" s="241"/>
      <c r="AU1843" s="241"/>
      <c r="AV1843" s="295"/>
      <c r="AW1843" s="295"/>
      <c r="AX1843" s="295"/>
      <c r="AY1843" s="295"/>
      <c r="AZ1843" s="295"/>
      <c r="BA1843" s="241"/>
      <c r="BB1843" s="300"/>
      <c r="BC1843" s="241"/>
      <c r="BD1843" s="241"/>
      <c r="BE1843" s="294"/>
      <c r="BF1843" s="294"/>
      <c r="BG1843" s="294"/>
      <c r="BH1843" s="293"/>
      <c r="BI1843" s="293"/>
      <c r="BJ1843" s="293"/>
      <c r="BK1843" s="293"/>
      <c r="BL1843" s="241"/>
      <c r="BM1843" s="241"/>
      <c r="BN1843" s="293"/>
      <c r="BO1843" s="293"/>
      <c r="BP1843" s="293"/>
      <c r="BQ1843" s="241"/>
      <c r="BR1843" s="241"/>
    </row>
    <row r="1844" spans="2:70" ht="11.25" customHeight="1">
      <c r="B1844" s="254"/>
      <c r="C1844" s="294"/>
      <c r="D1844" s="294"/>
      <c r="E1844" s="294"/>
      <c r="F1844" s="294"/>
      <c r="G1844" s="294"/>
      <c r="H1844" s="241"/>
      <c r="I1844" s="241"/>
      <c r="J1844" s="241"/>
      <c r="K1844" s="241"/>
      <c r="L1844" s="241"/>
      <c r="M1844" s="241"/>
      <c r="N1844" s="295"/>
      <c r="O1844" s="295"/>
      <c r="P1844" s="295"/>
      <c r="Q1844" s="295"/>
      <c r="R1844" s="295"/>
      <c r="S1844" s="295"/>
      <c r="T1844" s="295"/>
      <c r="U1844" s="295"/>
      <c r="V1844" s="295"/>
      <c r="W1844" s="295"/>
      <c r="X1844" s="241"/>
      <c r="Y1844" s="241"/>
      <c r="Z1844" s="241"/>
      <c r="AA1844" s="241"/>
      <c r="AB1844" s="241"/>
      <c r="AC1844" s="241"/>
      <c r="AD1844" s="241"/>
      <c r="AE1844" s="241"/>
      <c r="AF1844" s="241"/>
      <c r="AG1844" s="241"/>
      <c r="AH1844" s="294"/>
      <c r="AI1844" s="294"/>
      <c r="AJ1844" s="294"/>
      <c r="AK1844" s="294"/>
      <c r="AL1844" s="294"/>
      <c r="AM1844" s="294"/>
      <c r="AN1844" s="294"/>
      <c r="AO1844" s="294"/>
      <c r="AP1844" s="294"/>
      <c r="AQ1844" s="294"/>
      <c r="AR1844" s="294"/>
      <c r="AS1844" s="241"/>
      <c r="AT1844" s="241"/>
      <c r="AU1844" s="241"/>
      <c r="AV1844" s="295"/>
      <c r="AW1844" s="295"/>
      <c r="AX1844" s="295"/>
      <c r="AY1844" s="295"/>
      <c r="AZ1844" s="295"/>
      <c r="BA1844" s="241"/>
      <c r="BB1844" s="257"/>
      <c r="BC1844" s="241"/>
      <c r="BD1844" s="241"/>
      <c r="BE1844" s="299"/>
      <c r="BF1844" s="299"/>
      <c r="BG1844" s="299"/>
      <c r="BH1844" s="300"/>
      <c r="BI1844" s="300"/>
      <c r="BJ1844" s="300"/>
      <c r="BK1844" s="300"/>
      <c r="BL1844" s="241"/>
      <c r="BM1844" s="241"/>
      <c r="BN1844" s="300"/>
      <c r="BO1844" s="300"/>
      <c r="BP1844" s="300"/>
      <c r="BQ1844" s="241"/>
      <c r="BR1844" s="241"/>
    </row>
    <row r="1845" spans="2:70" ht="7.5" customHeight="1">
      <c r="B1845" s="254"/>
      <c r="C1845" s="241"/>
      <c r="D1845" s="241"/>
      <c r="E1845" s="241"/>
      <c r="F1845" s="241"/>
      <c r="G1845" s="241"/>
      <c r="H1845" s="241"/>
      <c r="I1845" s="241"/>
      <c r="J1845" s="241"/>
      <c r="K1845" s="241"/>
      <c r="L1845" s="241"/>
      <c r="M1845" s="241"/>
      <c r="N1845" s="241"/>
      <c r="O1845" s="241"/>
      <c r="P1845" s="241"/>
      <c r="Q1845" s="241"/>
      <c r="R1845" s="241"/>
      <c r="S1845" s="241"/>
      <c r="T1845" s="241"/>
      <c r="U1845" s="241"/>
      <c r="V1845" s="241"/>
      <c r="W1845" s="241"/>
      <c r="X1845" s="241"/>
      <c r="Y1845" s="241"/>
      <c r="Z1845" s="241"/>
      <c r="AA1845" s="241"/>
      <c r="AB1845" s="241"/>
      <c r="AC1845" s="241"/>
      <c r="AD1845" s="241"/>
      <c r="AE1845" s="241"/>
      <c r="AF1845" s="241"/>
      <c r="AG1845" s="241"/>
      <c r="AH1845" s="241"/>
      <c r="AI1845" s="241"/>
      <c r="AJ1845" s="241"/>
      <c r="AK1845" s="241"/>
      <c r="AL1845" s="241"/>
      <c r="AM1845" s="241"/>
      <c r="AN1845" s="241"/>
      <c r="AO1845" s="241"/>
      <c r="AP1845" s="241"/>
      <c r="AQ1845" s="241"/>
      <c r="AR1845" s="241"/>
      <c r="AS1845" s="241"/>
      <c r="AT1845" s="241"/>
      <c r="AU1845" s="241"/>
      <c r="AV1845" s="241"/>
      <c r="AW1845" s="241"/>
      <c r="AX1845" s="241"/>
      <c r="AY1845" s="241"/>
      <c r="AZ1845" s="241"/>
      <c r="BA1845" s="241"/>
      <c r="BB1845" s="241"/>
      <c r="BC1845" s="241"/>
      <c r="BD1845" s="241"/>
      <c r="BE1845" s="241"/>
      <c r="BF1845" s="241"/>
      <c r="BG1845" s="241"/>
      <c r="BH1845" s="241"/>
      <c r="BI1845" s="241"/>
      <c r="BJ1845" s="241"/>
      <c r="BK1845" s="241"/>
      <c r="BL1845" s="241"/>
      <c r="BM1845" s="241"/>
      <c r="BN1845" s="241"/>
      <c r="BO1845" s="241"/>
      <c r="BP1845" s="241"/>
      <c r="BQ1845" s="241"/>
      <c r="BR1845" s="241"/>
    </row>
    <row r="1846" spans="2:70" ht="1.5" customHeight="1">
      <c r="B1846" s="254"/>
      <c r="C1846" s="294"/>
      <c r="D1846" s="294"/>
      <c r="E1846" s="294"/>
      <c r="F1846" s="294"/>
      <c r="G1846" s="294"/>
      <c r="H1846" s="294"/>
      <c r="I1846" s="294"/>
      <c r="J1846" s="294"/>
      <c r="K1846" s="241"/>
      <c r="L1846" s="241"/>
      <c r="M1846" s="241"/>
      <c r="N1846" s="241"/>
      <c r="O1846" s="241"/>
      <c r="P1846" s="295"/>
      <c r="Q1846" s="295"/>
      <c r="R1846" s="295"/>
      <c r="S1846" s="295"/>
      <c r="T1846" s="241"/>
      <c r="U1846" s="295"/>
      <c r="V1846" s="295"/>
      <c r="W1846" s="295"/>
      <c r="X1846" s="241"/>
      <c r="Y1846" s="241"/>
      <c r="Z1846" s="241"/>
      <c r="AA1846" s="241"/>
      <c r="AB1846" s="241"/>
      <c r="AC1846" s="241"/>
      <c r="AD1846" s="241"/>
      <c r="AE1846" s="241"/>
      <c r="AF1846" s="241"/>
      <c r="AG1846" s="241"/>
      <c r="AH1846" s="294"/>
      <c r="AI1846" s="294"/>
      <c r="AJ1846" s="294"/>
      <c r="AK1846" s="294"/>
      <c r="AL1846" s="294"/>
      <c r="AM1846" s="294"/>
      <c r="AN1846" s="294"/>
      <c r="AO1846" s="294"/>
      <c r="AP1846" s="294"/>
      <c r="AQ1846" s="294"/>
      <c r="AR1846" s="294"/>
      <c r="AS1846" s="241"/>
      <c r="AT1846" s="241"/>
      <c r="AU1846" s="241"/>
      <c r="AV1846" s="295"/>
      <c r="AW1846" s="295"/>
      <c r="AX1846" s="295"/>
      <c r="AY1846" s="295"/>
      <c r="AZ1846" s="295"/>
      <c r="BA1846" s="241"/>
      <c r="BB1846" s="300"/>
      <c r="BC1846" s="241"/>
      <c r="BD1846" s="241"/>
      <c r="BE1846" s="299"/>
      <c r="BF1846" s="299"/>
      <c r="BG1846" s="299"/>
      <c r="BH1846" s="300"/>
      <c r="BI1846" s="300"/>
      <c r="BJ1846" s="300"/>
      <c r="BK1846" s="300"/>
      <c r="BL1846" s="241"/>
      <c r="BM1846" s="241"/>
      <c r="BN1846" s="241"/>
      <c r="BO1846" s="241"/>
      <c r="BP1846" s="241"/>
      <c r="BQ1846" s="241"/>
      <c r="BR1846" s="241"/>
    </row>
    <row r="1847" spans="2:70" ht="9" customHeight="1">
      <c r="B1847" s="254"/>
      <c r="C1847" s="294"/>
      <c r="D1847" s="294"/>
      <c r="E1847" s="294"/>
      <c r="F1847" s="294"/>
      <c r="G1847" s="294"/>
      <c r="H1847" s="294"/>
      <c r="I1847" s="294"/>
      <c r="J1847" s="294"/>
      <c r="K1847" s="241"/>
      <c r="L1847" s="241"/>
      <c r="M1847" s="241"/>
      <c r="N1847" s="241"/>
      <c r="O1847" s="241"/>
      <c r="P1847" s="295"/>
      <c r="Q1847" s="295"/>
      <c r="R1847" s="295"/>
      <c r="S1847" s="295"/>
      <c r="T1847" s="241"/>
      <c r="U1847" s="295"/>
      <c r="V1847" s="295"/>
      <c r="W1847" s="295"/>
      <c r="X1847" s="241"/>
      <c r="Y1847" s="241"/>
      <c r="Z1847" s="241"/>
      <c r="AA1847" s="241"/>
      <c r="AB1847" s="241"/>
      <c r="AC1847" s="241"/>
      <c r="AD1847" s="241"/>
      <c r="AE1847" s="241"/>
      <c r="AF1847" s="241"/>
      <c r="AG1847" s="241"/>
      <c r="AH1847" s="294"/>
      <c r="AI1847" s="294"/>
      <c r="AJ1847" s="294"/>
      <c r="AK1847" s="294"/>
      <c r="AL1847" s="294"/>
      <c r="AM1847" s="294"/>
      <c r="AN1847" s="294"/>
      <c r="AO1847" s="294"/>
      <c r="AP1847" s="294"/>
      <c r="AQ1847" s="294"/>
      <c r="AR1847" s="294"/>
      <c r="AS1847" s="241"/>
      <c r="AT1847" s="241"/>
      <c r="AU1847" s="241"/>
      <c r="AV1847" s="295"/>
      <c r="AW1847" s="295"/>
      <c r="AX1847" s="295"/>
      <c r="AY1847" s="295"/>
      <c r="AZ1847" s="295"/>
      <c r="BA1847" s="241"/>
      <c r="BB1847" s="300"/>
      <c r="BC1847" s="241"/>
      <c r="BD1847" s="241"/>
      <c r="BE1847" s="299"/>
      <c r="BF1847" s="299"/>
      <c r="BG1847" s="299"/>
      <c r="BH1847" s="300"/>
      <c r="BI1847" s="300"/>
      <c r="BJ1847" s="300"/>
      <c r="BK1847" s="300"/>
      <c r="BL1847" s="241"/>
      <c r="BM1847" s="241"/>
      <c r="BN1847" s="241"/>
      <c r="BO1847" s="241"/>
      <c r="BP1847" s="241"/>
      <c r="BQ1847" s="241"/>
      <c r="BR1847" s="241"/>
    </row>
    <row r="1848" spans="2:70" ht="0.75" customHeight="1">
      <c r="B1848" s="254"/>
      <c r="C1848" s="294"/>
      <c r="D1848" s="294"/>
      <c r="E1848" s="294"/>
      <c r="F1848" s="294"/>
      <c r="G1848" s="294"/>
      <c r="H1848" s="294"/>
      <c r="I1848" s="294"/>
      <c r="J1848" s="294"/>
      <c r="K1848" s="241"/>
      <c r="L1848" s="241"/>
      <c r="M1848" s="241"/>
      <c r="N1848" s="241"/>
      <c r="O1848" s="241"/>
      <c r="P1848" s="295"/>
      <c r="Q1848" s="295"/>
      <c r="R1848" s="295"/>
      <c r="S1848" s="295"/>
      <c r="T1848" s="241"/>
      <c r="U1848" s="295"/>
      <c r="V1848" s="295"/>
      <c r="W1848" s="295"/>
      <c r="X1848" s="241"/>
      <c r="Y1848" s="241"/>
      <c r="Z1848" s="241"/>
      <c r="AA1848" s="241"/>
      <c r="AB1848" s="241"/>
      <c r="AC1848" s="241"/>
      <c r="AD1848" s="241"/>
      <c r="AE1848" s="241"/>
      <c r="AF1848" s="241"/>
      <c r="AG1848" s="241"/>
      <c r="AH1848" s="294"/>
      <c r="AI1848" s="294"/>
      <c r="AJ1848" s="294"/>
      <c r="AK1848" s="294"/>
      <c r="AL1848" s="294"/>
      <c r="AM1848" s="294"/>
      <c r="AN1848" s="294"/>
      <c r="AO1848" s="294"/>
      <c r="AP1848" s="294"/>
      <c r="AQ1848" s="294"/>
      <c r="AR1848" s="294"/>
      <c r="AS1848" s="241"/>
      <c r="AT1848" s="241"/>
      <c r="AU1848" s="241"/>
      <c r="AV1848" s="295"/>
      <c r="AW1848" s="295"/>
      <c r="AX1848" s="295"/>
      <c r="AY1848" s="295"/>
      <c r="AZ1848" s="295"/>
      <c r="BA1848" s="241"/>
      <c r="BB1848" s="300"/>
      <c r="BC1848" s="241"/>
      <c r="BD1848" s="241"/>
      <c r="BE1848" s="299"/>
      <c r="BF1848" s="299"/>
      <c r="BG1848" s="299"/>
      <c r="BH1848" s="241"/>
      <c r="BI1848" s="241"/>
      <c r="BJ1848" s="241"/>
      <c r="BK1848" s="241"/>
      <c r="BL1848" s="241"/>
      <c r="BM1848" s="241"/>
      <c r="BN1848" s="241"/>
      <c r="BO1848" s="241"/>
      <c r="BP1848" s="241"/>
      <c r="BQ1848" s="241"/>
      <c r="BR1848" s="241"/>
    </row>
    <row r="1849" spans="2:70" ht="11.25" customHeight="1">
      <c r="B1849" s="254"/>
      <c r="C1849" s="294"/>
      <c r="D1849" s="294"/>
      <c r="E1849" s="294"/>
      <c r="F1849" s="294"/>
      <c r="G1849" s="294"/>
      <c r="H1849" s="294"/>
      <c r="I1849" s="294"/>
      <c r="J1849" s="294"/>
      <c r="K1849" s="241"/>
      <c r="L1849" s="241"/>
      <c r="M1849" s="241"/>
      <c r="N1849" s="295"/>
      <c r="O1849" s="295"/>
      <c r="P1849" s="295"/>
      <c r="Q1849" s="295"/>
      <c r="R1849" s="295"/>
      <c r="S1849" s="295"/>
      <c r="T1849" s="295"/>
      <c r="U1849" s="295"/>
      <c r="V1849" s="295"/>
      <c r="W1849" s="295"/>
      <c r="X1849" s="241"/>
      <c r="Y1849" s="241"/>
      <c r="Z1849" s="241"/>
      <c r="AA1849" s="241"/>
      <c r="AB1849" s="241"/>
      <c r="AC1849" s="241"/>
      <c r="AD1849" s="241"/>
      <c r="AE1849" s="241"/>
      <c r="AF1849" s="241"/>
      <c r="AG1849" s="241"/>
      <c r="AH1849" s="294"/>
      <c r="AI1849" s="294"/>
      <c r="AJ1849" s="294"/>
      <c r="AK1849" s="294"/>
      <c r="AL1849" s="294"/>
      <c r="AM1849" s="294"/>
      <c r="AN1849" s="294"/>
      <c r="AO1849" s="294"/>
      <c r="AP1849" s="294"/>
      <c r="AQ1849" s="294"/>
      <c r="AR1849" s="294"/>
      <c r="AS1849" s="241"/>
      <c r="AT1849" s="241"/>
      <c r="AU1849" s="241"/>
      <c r="AV1849" s="295"/>
      <c r="AW1849" s="295"/>
      <c r="AX1849" s="295"/>
      <c r="AY1849" s="295"/>
      <c r="AZ1849" s="295"/>
      <c r="BA1849" s="241"/>
      <c r="BB1849" s="257"/>
      <c r="BC1849" s="241"/>
      <c r="BD1849" s="241"/>
      <c r="BE1849" s="299"/>
      <c r="BF1849" s="299"/>
      <c r="BG1849" s="299"/>
      <c r="BH1849" s="300"/>
      <c r="BI1849" s="300"/>
      <c r="BJ1849" s="300"/>
      <c r="BK1849" s="300"/>
      <c r="BL1849" s="241"/>
      <c r="BM1849" s="241"/>
      <c r="BN1849" s="241"/>
      <c r="BO1849" s="241"/>
      <c r="BP1849" s="241"/>
      <c r="BQ1849" s="241"/>
      <c r="BR1849" s="241"/>
    </row>
    <row r="1850" spans="2:70" ht="9" customHeight="1">
      <c r="B1850" s="254"/>
      <c r="C1850" s="241"/>
      <c r="D1850" s="241"/>
      <c r="E1850" s="241"/>
      <c r="F1850" s="241"/>
      <c r="G1850" s="241"/>
      <c r="H1850" s="241"/>
      <c r="I1850" s="241"/>
      <c r="J1850" s="241"/>
      <c r="K1850" s="241"/>
      <c r="L1850" s="241"/>
      <c r="M1850" s="241"/>
      <c r="N1850" s="241"/>
      <c r="O1850" s="241"/>
      <c r="P1850" s="241"/>
      <c r="Q1850" s="241"/>
      <c r="R1850" s="241"/>
      <c r="S1850" s="241"/>
      <c r="T1850" s="241"/>
      <c r="U1850" s="241"/>
      <c r="V1850" s="241"/>
      <c r="W1850" s="241"/>
      <c r="X1850" s="241"/>
      <c r="Y1850" s="241"/>
      <c r="Z1850" s="241"/>
      <c r="AA1850" s="241"/>
      <c r="AB1850" s="241"/>
      <c r="AC1850" s="241"/>
      <c r="AD1850" s="241"/>
      <c r="AE1850" s="241"/>
      <c r="AF1850" s="241"/>
      <c r="AG1850" s="241"/>
      <c r="AH1850" s="241"/>
      <c r="AI1850" s="241"/>
      <c r="AJ1850" s="241"/>
      <c r="AK1850" s="241"/>
      <c r="AL1850" s="241"/>
      <c r="AM1850" s="241"/>
      <c r="AN1850" s="241"/>
      <c r="AO1850" s="241"/>
      <c r="AP1850" s="241"/>
      <c r="AQ1850" s="241"/>
      <c r="AR1850" s="241"/>
      <c r="AS1850" s="241"/>
      <c r="AT1850" s="241"/>
      <c r="AU1850" s="241"/>
      <c r="AV1850" s="241"/>
      <c r="AW1850" s="241"/>
      <c r="AX1850" s="241"/>
      <c r="AY1850" s="241"/>
      <c r="AZ1850" s="241"/>
      <c r="BA1850" s="241"/>
      <c r="BB1850" s="241"/>
      <c r="BC1850" s="241"/>
      <c r="BD1850" s="241"/>
      <c r="BE1850" s="241"/>
      <c r="BF1850" s="241"/>
      <c r="BG1850" s="241"/>
      <c r="BH1850" s="241"/>
      <c r="BI1850" s="241"/>
      <c r="BJ1850" s="241"/>
      <c r="BK1850" s="241"/>
      <c r="BL1850" s="241"/>
      <c r="BM1850" s="241"/>
      <c r="BN1850" s="241"/>
      <c r="BO1850" s="241"/>
      <c r="BP1850" s="241"/>
      <c r="BQ1850" s="241"/>
      <c r="BR1850" s="241"/>
    </row>
    <row r="1851" spans="2:70" ht="0.75" customHeight="1">
      <c r="B1851" s="254"/>
      <c r="C1851" s="241"/>
      <c r="D1851" s="241"/>
      <c r="E1851" s="241"/>
      <c r="F1851" s="241"/>
      <c r="G1851" s="241"/>
      <c r="H1851" s="241"/>
      <c r="I1851" s="241"/>
      <c r="J1851" s="241"/>
      <c r="K1851" s="241"/>
      <c r="L1851" s="241"/>
      <c r="M1851" s="241"/>
      <c r="N1851" s="241"/>
      <c r="O1851" s="241"/>
      <c r="P1851" s="241"/>
      <c r="Q1851" s="241"/>
      <c r="R1851" s="241"/>
      <c r="S1851" s="241"/>
      <c r="T1851" s="241"/>
      <c r="U1851" s="241"/>
      <c r="V1851" s="241"/>
      <c r="W1851" s="241"/>
      <c r="X1851" s="241"/>
      <c r="Y1851" s="241"/>
      <c r="Z1851" s="241"/>
      <c r="AA1851" s="241"/>
      <c r="AB1851" s="241"/>
      <c r="AC1851" s="241"/>
      <c r="AD1851" s="241"/>
      <c r="AE1851" s="241"/>
      <c r="AF1851" s="241"/>
      <c r="AG1851" s="241"/>
      <c r="AH1851" s="241"/>
      <c r="AI1851" s="241"/>
      <c r="AJ1851" s="241"/>
      <c r="AK1851" s="241"/>
      <c r="AL1851" s="241"/>
      <c r="AM1851" s="241"/>
      <c r="AN1851" s="241"/>
      <c r="AO1851" s="241"/>
      <c r="AP1851" s="241"/>
      <c r="AQ1851" s="241"/>
      <c r="AR1851" s="241"/>
      <c r="AS1851" s="241"/>
      <c r="AT1851" s="241"/>
      <c r="AU1851" s="241"/>
      <c r="AV1851" s="241"/>
      <c r="AW1851" s="241"/>
      <c r="AX1851" s="241"/>
      <c r="AY1851" s="241"/>
      <c r="AZ1851" s="241"/>
      <c r="BA1851" s="241"/>
      <c r="BB1851" s="241"/>
      <c r="BC1851" s="241"/>
      <c r="BD1851" s="241"/>
      <c r="BE1851" s="299"/>
      <c r="BF1851" s="299"/>
      <c r="BG1851" s="299"/>
      <c r="BH1851" s="300"/>
      <c r="BI1851" s="300"/>
      <c r="BJ1851" s="300"/>
      <c r="BK1851" s="300"/>
      <c r="BL1851" s="241"/>
      <c r="BM1851" s="241"/>
      <c r="BN1851" s="300"/>
      <c r="BO1851" s="300"/>
      <c r="BP1851" s="300"/>
      <c r="BQ1851" s="241"/>
      <c r="BR1851" s="241"/>
    </row>
    <row r="1852" spans="2:70">
      <c r="B1852" s="254"/>
      <c r="C1852" s="241"/>
      <c r="D1852" s="241"/>
      <c r="E1852" s="241"/>
      <c r="F1852" s="241"/>
      <c r="G1852" s="241"/>
      <c r="H1852" s="241"/>
      <c r="I1852" s="241"/>
      <c r="J1852" s="241"/>
      <c r="K1852" s="241"/>
      <c r="L1852" s="241"/>
      <c r="M1852" s="241"/>
      <c r="N1852" s="241"/>
      <c r="O1852" s="241"/>
      <c r="P1852" s="241"/>
      <c r="Q1852" s="241"/>
      <c r="R1852" s="241"/>
      <c r="S1852" s="241"/>
      <c r="T1852" s="241"/>
      <c r="U1852" s="241"/>
      <c r="V1852" s="241"/>
      <c r="W1852" s="241"/>
      <c r="X1852" s="241"/>
      <c r="Y1852" s="241"/>
      <c r="Z1852" s="241"/>
      <c r="AA1852" s="241"/>
      <c r="AB1852" s="241"/>
      <c r="AC1852" s="241"/>
      <c r="AD1852" s="241"/>
      <c r="AE1852" s="241"/>
      <c r="AF1852" s="241"/>
      <c r="AG1852" s="241"/>
      <c r="AH1852" s="241"/>
      <c r="AI1852" s="241"/>
      <c r="AJ1852" s="241"/>
      <c r="AK1852" s="241"/>
      <c r="AL1852" s="241"/>
      <c r="AM1852" s="241"/>
      <c r="AN1852" s="241"/>
      <c r="AO1852" s="241"/>
      <c r="AP1852" s="241"/>
      <c r="AQ1852" s="241"/>
      <c r="AR1852" s="241"/>
      <c r="AS1852" s="241"/>
      <c r="AT1852" s="241"/>
      <c r="AU1852" s="241"/>
      <c r="AV1852" s="241"/>
      <c r="AW1852" s="241"/>
      <c r="AX1852" s="241"/>
      <c r="AY1852" s="241"/>
      <c r="AZ1852" s="241"/>
      <c r="BA1852" s="241"/>
      <c r="BB1852" s="241"/>
      <c r="BC1852" s="241"/>
      <c r="BD1852" s="241"/>
      <c r="BE1852" s="299"/>
      <c r="BF1852" s="299"/>
      <c r="BG1852" s="299"/>
      <c r="BH1852" s="300"/>
      <c r="BI1852" s="300"/>
      <c r="BJ1852" s="300"/>
      <c r="BK1852" s="300"/>
      <c r="BL1852" s="241"/>
      <c r="BM1852" s="241"/>
      <c r="BN1852" s="300"/>
      <c r="BO1852" s="300"/>
      <c r="BP1852" s="300"/>
      <c r="BQ1852" s="241"/>
      <c r="BR1852" s="241"/>
    </row>
    <row r="1853" spans="2:70" ht="10.5" customHeight="1">
      <c r="B1853" s="254"/>
      <c r="C1853" s="292"/>
      <c r="D1853" s="292"/>
      <c r="E1853" s="292"/>
      <c r="F1853" s="292"/>
      <c r="G1853" s="292"/>
      <c r="H1853" s="295"/>
      <c r="I1853" s="295"/>
      <c r="J1853" s="295"/>
      <c r="K1853" s="295"/>
      <c r="L1853" s="295"/>
      <c r="M1853" s="241"/>
      <c r="N1853" s="295"/>
      <c r="O1853" s="295"/>
      <c r="P1853" s="295"/>
      <c r="Q1853" s="295"/>
      <c r="R1853" s="295"/>
      <c r="S1853" s="295"/>
      <c r="T1853" s="295"/>
      <c r="U1853" s="301"/>
      <c r="V1853" s="301"/>
      <c r="W1853" s="301"/>
      <c r="X1853" s="241"/>
      <c r="Y1853" s="241"/>
      <c r="Z1853" s="295"/>
      <c r="AA1853" s="295"/>
      <c r="AB1853" s="295"/>
      <c r="AC1853" s="295"/>
      <c r="AD1853" s="301"/>
      <c r="AE1853" s="301"/>
      <c r="AF1853" s="241"/>
      <c r="AG1853" s="241"/>
      <c r="AH1853" s="292"/>
      <c r="AI1853" s="292"/>
      <c r="AJ1853" s="292"/>
      <c r="AK1853" s="292"/>
      <c r="AL1853" s="292"/>
      <c r="AM1853" s="292"/>
      <c r="AN1853" s="241"/>
      <c r="AO1853" s="295"/>
      <c r="AP1853" s="295"/>
      <c r="AQ1853" s="295"/>
      <c r="AR1853" s="295"/>
      <c r="AS1853" s="295"/>
      <c r="AT1853" s="295"/>
      <c r="AU1853" s="241"/>
      <c r="AV1853" s="295"/>
      <c r="AW1853" s="295"/>
      <c r="AX1853" s="295"/>
      <c r="AY1853" s="295"/>
      <c r="AZ1853" s="295"/>
      <c r="BA1853" s="241"/>
      <c r="BB1853" s="301"/>
      <c r="BC1853" s="301"/>
      <c r="BD1853" s="241"/>
      <c r="BE1853" s="294"/>
      <c r="BF1853" s="294"/>
      <c r="BG1853" s="241"/>
      <c r="BH1853" s="241"/>
      <c r="BI1853" s="293"/>
      <c r="BJ1853" s="293"/>
      <c r="BK1853" s="241"/>
      <c r="BL1853" s="273"/>
      <c r="BM1853" s="273"/>
      <c r="BN1853" s="273"/>
      <c r="BO1853" s="273"/>
      <c r="BP1853" s="273"/>
      <c r="BQ1853" s="241"/>
      <c r="BR1853" s="241"/>
    </row>
    <row r="1854" spans="2:70" ht="7.5" customHeight="1">
      <c r="B1854" s="254"/>
      <c r="C1854" s="241"/>
      <c r="D1854" s="241"/>
      <c r="E1854" s="241"/>
      <c r="F1854" s="241"/>
      <c r="G1854" s="241"/>
      <c r="H1854" s="241"/>
      <c r="I1854" s="241"/>
      <c r="J1854" s="241"/>
      <c r="K1854" s="241"/>
      <c r="L1854" s="241"/>
      <c r="M1854" s="241"/>
      <c r="N1854" s="241"/>
      <c r="O1854" s="241"/>
      <c r="P1854" s="241"/>
      <c r="Q1854" s="241"/>
      <c r="R1854" s="241"/>
      <c r="S1854" s="241"/>
      <c r="T1854" s="241"/>
      <c r="U1854" s="241"/>
      <c r="V1854" s="241"/>
      <c r="W1854" s="241"/>
      <c r="X1854" s="241"/>
      <c r="Y1854" s="241"/>
      <c r="Z1854" s="241"/>
      <c r="AA1854" s="241"/>
      <c r="AB1854" s="241"/>
      <c r="AC1854" s="241"/>
      <c r="AD1854" s="241"/>
      <c r="AE1854" s="241"/>
      <c r="AF1854" s="241"/>
      <c r="AG1854" s="241"/>
      <c r="AH1854" s="241"/>
      <c r="AI1854" s="241"/>
      <c r="AJ1854" s="241"/>
      <c r="AK1854" s="241"/>
      <c r="AL1854" s="241"/>
      <c r="AM1854" s="241"/>
      <c r="AN1854" s="241"/>
      <c r="AO1854" s="241"/>
      <c r="AP1854" s="241"/>
      <c r="AQ1854" s="241"/>
      <c r="AR1854" s="241"/>
      <c r="AS1854" s="241"/>
      <c r="AT1854" s="241"/>
      <c r="AU1854" s="241"/>
      <c r="AV1854" s="241"/>
      <c r="AW1854" s="241"/>
      <c r="AX1854" s="241"/>
      <c r="AY1854" s="241"/>
      <c r="AZ1854" s="241"/>
      <c r="BA1854" s="241"/>
      <c r="BB1854" s="241"/>
      <c r="BC1854" s="241"/>
      <c r="BD1854" s="241"/>
      <c r="BE1854" s="241"/>
      <c r="BF1854" s="241"/>
      <c r="BG1854" s="241"/>
      <c r="BH1854" s="241"/>
      <c r="BI1854" s="241"/>
      <c r="BJ1854" s="241"/>
      <c r="BK1854" s="241"/>
      <c r="BL1854" s="241"/>
      <c r="BM1854" s="241"/>
      <c r="BN1854" s="241"/>
      <c r="BO1854" s="241"/>
      <c r="BP1854" s="241"/>
      <c r="BQ1854" s="241"/>
      <c r="BR1854" s="241"/>
    </row>
    <row r="1855" spans="2:70" ht="12" customHeight="1">
      <c r="B1855" s="296"/>
      <c r="C1855" s="296"/>
      <c r="D1855" s="296"/>
      <c r="E1855" s="296"/>
      <c r="F1855" s="296"/>
      <c r="G1855" s="296"/>
      <c r="H1855" s="296"/>
      <c r="I1855" s="296"/>
      <c r="J1855" s="296"/>
      <c r="K1855" s="296"/>
      <c r="L1855" s="296"/>
      <c r="M1855" s="296"/>
      <c r="N1855" s="296"/>
      <c r="O1855" s="296"/>
      <c r="P1855" s="296"/>
      <c r="Q1855" s="296"/>
      <c r="R1855" s="296"/>
      <c r="S1855" s="296"/>
      <c r="T1855" s="296"/>
      <c r="U1855" s="296"/>
      <c r="V1855" s="296"/>
      <c r="W1855" s="296"/>
      <c r="X1855" s="296"/>
      <c r="Y1855" s="296"/>
      <c r="Z1855" s="296"/>
      <c r="AA1855" s="296"/>
      <c r="AB1855" s="296"/>
      <c r="AC1855" s="296"/>
      <c r="AD1855" s="296"/>
      <c r="AE1855" s="296"/>
      <c r="AF1855" s="296"/>
      <c r="AG1855" s="296"/>
      <c r="AH1855" s="296"/>
      <c r="AI1855" s="296"/>
      <c r="AJ1855" s="296"/>
      <c r="AK1855" s="241"/>
      <c r="AL1855" s="296"/>
      <c r="AM1855" s="296"/>
      <c r="AN1855" s="296"/>
      <c r="AO1855" s="296"/>
      <c r="AP1855" s="296"/>
      <c r="AQ1855" s="296"/>
      <c r="AR1855" s="296"/>
      <c r="AS1855" s="296"/>
      <c r="AT1855" s="296"/>
      <c r="AU1855" s="296"/>
      <c r="AV1855" s="296"/>
      <c r="AW1855" s="296"/>
      <c r="AX1855" s="296"/>
      <c r="AY1855" s="296"/>
      <c r="AZ1855" s="296"/>
      <c r="BA1855" s="296"/>
      <c r="BB1855" s="296"/>
      <c r="BC1855" s="296"/>
      <c r="BD1855" s="296"/>
      <c r="BE1855" s="296"/>
      <c r="BF1855" s="296"/>
      <c r="BG1855" s="296"/>
      <c r="BH1855" s="296"/>
      <c r="BI1855" s="296"/>
      <c r="BJ1855" s="296"/>
      <c r="BK1855" s="296"/>
      <c r="BL1855" s="296"/>
      <c r="BM1855" s="296"/>
      <c r="BN1855" s="296"/>
      <c r="BO1855" s="296"/>
      <c r="BP1855" s="296"/>
      <c r="BQ1855" s="296"/>
      <c r="BR1855" s="241"/>
    </row>
    <row r="1856" spans="2:70" ht="0.75" customHeight="1">
      <c r="B1856" s="296"/>
      <c r="C1856" s="296"/>
      <c r="D1856" s="296"/>
      <c r="E1856" s="296"/>
      <c r="F1856" s="296"/>
      <c r="G1856" s="296"/>
      <c r="H1856" s="296"/>
      <c r="I1856" s="296"/>
      <c r="J1856" s="296"/>
      <c r="K1856" s="296"/>
      <c r="L1856" s="296"/>
      <c r="M1856" s="296"/>
      <c r="N1856" s="296"/>
      <c r="O1856" s="296"/>
      <c r="P1856" s="296"/>
      <c r="Q1856" s="296"/>
      <c r="R1856" s="296"/>
      <c r="S1856" s="296"/>
      <c r="T1856" s="296"/>
      <c r="U1856" s="296"/>
      <c r="V1856" s="296"/>
      <c r="W1856" s="296"/>
      <c r="X1856" s="296"/>
      <c r="Y1856" s="296"/>
      <c r="Z1856" s="296"/>
      <c r="AA1856" s="296"/>
      <c r="AB1856" s="296"/>
      <c r="AC1856" s="296"/>
      <c r="AD1856" s="296"/>
      <c r="AE1856" s="296"/>
      <c r="AF1856" s="296"/>
      <c r="AG1856" s="296"/>
      <c r="AH1856" s="296"/>
      <c r="AI1856" s="296"/>
      <c r="AJ1856" s="296"/>
      <c r="AK1856" s="241"/>
      <c r="AL1856" s="296"/>
      <c r="AM1856" s="296"/>
      <c r="AN1856" s="296"/>
      <c r="AO1856" s="296"/>
      <c r="AP1856" s="296"/>
      <c r="AQ1856" s="296"/>
      <c r="AR1856" s="296"/>
      <c r="AS1856" s="296"/>
      <c r="AT1856" s="296"/>
      <c r="AU1856" s="296"/>
      <c r="AV1856" s="296"/>
      <c r="AW1856" s="296"/>
      <c r="AX1856" s="296"/>
      <c r="AY1856" s="296"/>
      <c r="AZ1856" s="296"/>
      <c r="BA1856" s="296"/>
      <c r="BB1856" s="296"/>
      <c r="BC1856" s="296"/>
      <c r="BD1856" s="296"/>
      <c r="BE1856" s="296"/>
      <c r="BF1856" s="296"/>
      <c r="BG1856" s="296"/>
      <c r="BH1856" s="296"/>
      <c r="BI1856" s="296"/>
      <c r="BJ1856" s="296"/>
      <c r="BK1856" s="296"/>
      <c r="BL1856" s="296"/>
      <c r="BM1856" s="296"/>
      <c r="BN1856" s="296"/>
      <c r="BO1856" s="296"/>
      <c r="BP1856" s="296"/>
      <c r="BQ1856" s="296"/>
      <c r="BR1856" s="241"/>
    </row>
    <row r="1857" spans="2:70" ht="10.5" customHeight="1">
      <c r="B1857" s="254"/>
      <c r="C1857" s="241"/>
      <c r="D1857" s="241"/>
      <c r="E1857" s="241"/>
      <c r="F1857" s="241"/>
      <c r="G1857" s="297"/>
      <c r="H1857" s="297"/>
      <c r="I1857" s="297"/>
      <c r="J1857" s="297"/>
      <c r="K1857" s="297"/>
      <c r="L1857" s="297"/>
      <c r="M1857" s="241"/>
      <c r="N1857" s="297"/>
      <c r="O1857" s="297"/>
      <c r="P1857" s="298"/>
      <c r="Q1857" s="298"/>
      <c r="R1857" s="298"/>
      <c r="S1857" s="298"/>
      <c r="T1857" s="241"/>
      <c r="U1857" s="297"/>
      <c r="V1857" s="297"/>
      <c r="W1857" s="297"/>
      <c r="X1857" s="297"/>
      <c r="Y1857" s="297"/>
      <c r="Z1857" s="297"/>
      <c r="AA1857" s="297"/>
      <c r="AB1857" s="297"/>
      <c r="AC1857" s="241"/>
      <c r="AD1857" s="297"/>
      <c r="AE1857" s="297"/>
      <c r="AF1857" s="297"/>
      <c r="AG1857" s="297"/>
      <c r="AH1857" s="297"/>
      <c r="AI1857" s="297"/>
      <c r="AJ1857" s="241"/>
      <c r="AK1857" s="241"/>
      <c r="AL1857" s="241"/>
      <c r="AM1857" s="241"/>
      <c r="AN1857" s="241"/>
      <c r="AO1857" s="297"/>
      <c r="AP1857" s="297"/>
      <c r="AQ1857" s="297"/>
      <c r="AR1857" s="297"/>
      <c r="AS1857" s="241"/>
      <c r="AT1857" s="241"/>
      <c r="AU1857" s="298"/>
      <c r="AV1857" s="298"/>
      <c r="AW1857" s="298"/>
      <c r="AX1857" s="298"/>
      <c r="AY1857" s="298"/>
      <c r="AZ1857" s="241"/>
      <c r="BA1857" s="241"/>
      <c r="BB1857" s="241"/>
      <c r="BC1857" s="241"/>
      <c r="BD1857" s="241"/>
      <c r="BE1857" s="297"/>
      <c r="BF1857" s="297"/>
      <c r="BG1857" s="297"/>
      <c r="BH1857" s="297"/>
      <c r="BI1857" s="297"/>
      <c r="BJ1857" s="297"/>
      <c r="BK1857" s="297"/>
      <c r="BL1857" s="297"/>
      <c r="BM1857" s="297"/>
      <c r="BN1857" s="297"/>
      <c r="BO1857" s="297"/>
      <c r="BP1857" s="297"/>
      <c r="BQ1857" s="297"/>
      <c r="BR1857" s="241"/>
    </row>
    <row r="1858" spans="2:70" ht="7.5" customHeight="1">
      <c r="B1858" s="254"/>
      <c r="C1858" s="241"/>
      <c r="D1858" s="241"/>
      <c r="E1858" s="241"/>
      <c r="F1858" s="241"/>
      <c r="G1858" s="241"/>
      <c r="H1858" s="241"/>
      <c r="I1858" s="241"/>
      <c r="J1858" s="241"/>
      <c r="K1858" s="241"/>
      <c r="L1858" s="241"/>
      <c r="M1858" s="241"/>
      <c r="N1858" s="241"/>
      <c r="O1858" s="241"/>
      <c r="P1858" s="241"/>
      <c r="Q1858" s="241"/>
      <c r="R1858" s="241"/>
      <c r="S1858" s="241"/>
      <c r="T1858" s="241"/>
      <c r="U1858" s="241"/>
      <c r="V1858" s="241"/>
      <c r="W1858" s="241"/>
      <c r="X1858" s="241"/>
      <c r="Y1858" s="241"/>
      <c r="Z1858" s="241"/>
      <c r="AA1858" s="241"/>
      <c r="AB1858" s="241"/>
      <c r="AC1858" s="241"/>
      <c r="AD1858" s="241"/>
      <c r="AE1858" s="241"/>
      <c r="AF1858" s="241"/>
      <c r="AG1858" s="241"/>
      <c r="AH1858" s="241"/>
      <c r="AI1858" s="241"/>
      <c r="AJ1858" s="241"/>
      <c r="AK1858" s="241"/>
      <c r="AL1858" s="241"/>
      <c r="AM1858" s="241"/>
      <c r="AN1858" s="241"/>
      <c r="AO1858" s="241"/>
      <c r="AP1858" s="241"/>
      <c r="AQ1858" s="241"/>
      <c r="AR1858" s="241"/>
      <c r="AS1858" s="241"/>
      <c r="AT1858" s="241"/>
      <c r="AU1858" s="241"/>
      <c r="AV1858" s="241"/>
      <c r="AW1858" s="241"/>
      <c r="AX1858" s="241"/>
      <c r="AY1858" s="241"/>
      <c r="AZ1858" s="241"/>
      <c r="BA1858" s="241"/>
      <c r="BB1858" s="241"/>
      <c r="BC1858" s="241"/>
      <c r="BD1858" s="241"/>
      <c r="BE1858" s="241"/>
      <c r="BF1858" s="241"/>
      <c r="BG1858" s="241"/>
      <c r="BH1858" s="241"/>
      <c r="BI1858" s="241"/>
      <c r="BJ1858" s="241"/>
      <c r="BK1858" s="241"/>
      <c r="BL1858" s="241"/>
      <c r="BM1858" s="241"/>
      <c r="BN1858" s="241"/>
      <c r="BO1858" s="241"/>
      <c r="BP1858" s="241"/>
      <c r="BQ1858" s="241"/>
      <c r="BR1858" s="241"/>
    </row>
    <row r="1859" spans="2:70" ht="0.75" customHeight="1">
      <c r="B1859" s="254"/>
      <c r="C1859" s="241"/>
      <c r="D1859" s="241"/>
      <c r="E1859" s="241"/>
      <c r="F1859" s="273"/>
      <c r="G1859" s="273"/>
      <c r="H1859" s="273"/>
      <c r="I1859" s="273"/>
      <c r="J1859" s="241"/>
      <c r="K1859" s="273"/>
      <c r="L1859" s="273"/>
      <c r="M1859" s="273"/>
      <c r="N1859" s="273"/>
      <c r="O1859" s="273"/>
      <c r="P1859" s="241"/>
      <c r="Q1859" s="241"/>
      <c r="R1859" s="273"/>
      <c r="S1859" s="273"/>
      <c r="T1859" s="273"/>
      <c r="U1859" s="273"/>
      <c r="V1859" s="273"/>
      <c r="W1859" s="273"/>
      <c r="X1859" s="273"/>
      <c r="Y1859" s="273"/>
      <c r="Z1859" s="273"/>
      <c r="AA1859" s="273"/>
      <c r="AB1859" s="273"/>
      <c r="AC1859" s="241"/>
      <c r="AD1859" s="273"/>
      <c r="AE1859" s="273"/>
      <c r="AF1859" s="273"/>
      <c r="AG1859" s="273"/>
      <c r="AH1859" s="273"/>
      <c r="AI1859" s="273"/>
      <c r="AJ1859" s="241"/>
      <c r="AK1859" s="241"/>
      <c r="AL1859" s="241"/>
      <c r="AM1859" s="241"/>
      <c r="AN1859" s="241"/>
      <c r="AO1859" s="241"/>
      <c r="AP1859" s="241"/>
      <c r="AQ1859" s="241"/>
      <c r="AR1859" s="241"/>
      <c r="AS1859" s="241"/>
      <c r="AT1859" s="241"/>
      <c r="AU1859" s="273"/>
      <c r="AV1859" s="273"/>
      <c r="AW1859" s="273"/>
      <c r="AX1859" s="297"/>
      <c r="AY1859" s="297"/>
      <c r="AZ1859" s="241"/>
      <c r="BA1859" s="241"/>
      <c r="BB1859" s="241"/>
      <c r="BC1859" s="241"/>
      <c r="BD1859" s="241"/>
      <c r="BE1859" s="273"/>
      <c r="BF1859" s="273"/>
      <c r="BG1859" s="241"/>
      <c r="BH1859" s="273"/>
      <c r="BI1859" s="273"/>
      <c r="BJ1859" s="273"/>
      <c r="BK1859" s="273"/>
      <c r="BL1859" s="273"/>
      <c r="BM1859" s="273"/>
      <c r="BN1859" s="273"/>
      <c r="BO1859" s="273"/>
      <c r="BP1859" s="273"/>
      <c r="BQ1859" s="273"/>
      <c r="BR1859" s="241"/>
    </row>
    <row r="1860" spans="2:70" ht="13.5" customHeight="1">
      <c r="B1860" s="254"/>
      <c r="C1860" s="241"/>
      <c r="D1860" s="241"/>
      <c r="E1860" s="241"/>
      <c r="F1860" s="273"/>
      <c r="G1860" s="273"/>
      <c r="H1860" s="273"/>
      <c r="I1860" s="273"/>
      <c r="J1860" s="241"/>
      <c r="K1860" s="273"/>
      <c r="L1860" s="273"/>
      <c r="M1860" s="273"/>
      <c r="N1860" s="273"/>
      <c r="O1860" s="273"/>
      <c r="P1860" s="241"/>
      <c r="Q1860" s="241"/>
      <c r="R1860" s="273"/>
      <c r="S1860" s="273"/>
      <c r="T1860" s="273"/>
      <c r="U1860" s="273"/>
      <c r="V1860" s="273"/>
      <c r="W1860" s="273"/>
      <c r="X1860" s="273"/>
      <c r="Y1860" s="273"/>
      <c r="Z1860" s="273"/>
      <c r="AA1860" s="273"/>
      <c r="AB1860" s="273"/>
      <c r="AC1860" s="241"/>
      <c r="AD1860" s="273"/>
      <c r="AE1860" s="273"/>
      <c r="AF1860" s="273"/>
      <c r="AG1860" s="273"/>
      <c r="AH1860" s="273"/>
      <c r="AI1860" s="273"/>
      <c r="AJ1860" s="241"/>
      <c r="AK1860" s="241"/>
      <c r="AL1860" s="241"/>
      <c r="AM1860" s="241"/>
      <c r="AN1860" s="241"/>
      <c r="AO1860" s="241"/>
      <c r="AP1860" s="241"/>
      <c r="AQ1860" s="241"/>
      <c r="AR1860" s="241"/>
      <c r="AS1860" s="241"/>
      <c r="AT1860" s="241"/>
      <c r="AU1860" s="273"/>
      <c r="AV1860" s="273"/>
      <c r="AW1860" s="273"/>
      <c r="AX1860" s="297"/>
      <c r="AY1860" s="297"/>
      <c r="AZ1860" s="241"/>
      <c r="BA1860" s="241"/>
      <c r="BB1860" s="241"/>
      <c r="BC1860" s="241"/>
      <c r="BD1860" s="241"/>
      <c r="BE1860" s="273"/>
      <c r="BF1860" s="273"/>
      <c r="BG1860" s="241"/>
      <c r="BH1860" s="273"/>
      <c r="BI1860" s="273"/>
      <c r="BJ1860" s="273"/>
      <c r="BK1860" s="273"/>
      <c r="BL1860" s="273"/>
      <c r="BM1860" s="273"/>
      <c r="BN1860" s="273"/>
      <c r="BO1860" s="273"/>
      <c r="BP1860" s="273"/>
      <c r="BQ1860" s="273"/>
      <c r="BR1860" s="241"/>
    </row>
    <row r="1861" spans="2:70" ht="9.75" customHeight="1">
      <c r="B1861" s="254"/>
      <c r="C1861" s="294"/>
      <c r="D1861" s="294"/>
      <c r="E1861" s="241"/>
      <c r="F1861" s="293"/>
      <c r="G1861" s="293"/>
      <c r="H1861" s="293"/>
      <c r="I1861" s="293"/>
      <c r="J1861" s="293"/>
      <c r="K1861" s="293"/>
      <c r="L1861" s="293"/>
      <c r="M1861" s="293"/>
      <c r="N1861" s="293"/>
      <c r="O1861" s="293"/>
      <c r="P1861" s="241"/>
      <c r="Q1861" s="241"/>
      <c r="R1861" s="295"/>
      <c r="S1861" s="295"/>
      <c r="T1861" s="295"/>
      <c r="U1861" s="293"/>
      <c r="V1861" s="293"/>
      <c r="W1861" s="293"/>
      <c r="X1861" s="293"/>
      <c r="Y1861" s="293"/>
      <c r="Z1861" s="293"/>
      <c r="AA1861" s="293"/>
      <c r="AB1861" s="293"/>
      <c r="AC1861" s="241"/>
      <c r="AD1861" s="293"/>
      <c r="AE1861" s="293"/>
      <c r="AF1861" s="293"/>
      <c r="AG1861" s="293"/>
      <c r="AH1861" s="293"/>
      <c r="AI1861" s="293"/>
      <c r="AJ1861" s="241"/>
      <c r="AK1861" s="241"/>
      <c r="AL1861" s="241"/>
      <c r="AM1861" s="294"/>
      <c r="AN1861" s="294"/>
      <c r="AO1861" s="294"/>
      <c r="AP1861" s="295"/>
      <c r="AQ1861" s="295"/>
      <c r="AR1861" s="295"/>
      <c r="AS1861" s="295"/>
      <c r="AT1861" s="241"/>
      <c r="AU1861" s="241"/>
      <c r="AV1861" s="241"/>
      <c r="AW1861" s="241"/>
      <c r="AX1861" s="241"/>
      <c r="AY1861" s="241"/>
      <c r="AZ1861" s="241"/>
      <c r="BA1861" s="294"/>
      <c r="BB1861" s="294"/>
      <c r="BC1861" s="294"/>
      <c r="BD1861" s="293"/>
      <c r="BE1861" s="293"/>
      <c r="BF1861" s="241"/>
      <c r="BG1861" s="241"/>
      <c r="BH1861" s="295"/>
      <c r="BI1861" s="295"/>
      <c r="BJ1861" s="295"/>
      <c r="BK1861" s="295"/>
      <c r="BL1861" s="295"/>
      <c r="BM1861" s="293"/>
      <c r="BN1861" s="293"/>
      <c r="BO1861" s="293"/>
      <c r="BP1861" s="293"/>
      <c r="BQ1861" s="293"/>
      <c r="BR1861" s="241"/>
    </row>
    <row r="1862" spans="2:70" ht="0.75" customHeight="1">
      <c r="B1862" s="254"/>
      <c r="C1862" s="294"/>
      <c r="D1862" s="294"/>
      <c r="E1862" s="241"/>
      <c r="F1862" s="293"/>
      <c r="G1862" s="293"/>
      <c r="H1862" s="293"/>
      <c r="I1862" s="293"/>
      <c r="J1862" s="293"/>
      <c r="K1862" s="293"/>
      <c r="L1862" s="293"/>
      <c r="M1862" s="293"/>
      <c r="N1862" s="293"/>
      <c r="O1862" s="293"/>
      <c r="P1862" s="241"/>
      <c r="Q1862" s="241"/>
      <c r="R1862" s="295"/>
      <c r="S1862" s="295"/>
      <c r="T1862" s="295"/>
      <c r="U1862" s="293"/>
      <c r="V1862" s="293"/>
      <c r="W1862" s="293"/>
      <c r="X1862" s="293"/>
      <c r="Y1862" s="293"/>
      <c r="Z1862" s="293"/>
      <c r="AA1862" s="293"/>
      <c r="AB1862" s="293"/>
      <c r="AC1862" s="241"/>
      <c r="AD1862" s="293"/>
      <c r="AE1862" s="293"/>
      <c r="AF1862" s="293"/>
      <c r="AG1862" s="293"/>
      <c r="AH1862" s="293"/>
      <c r="AI1862" s="293"/>
      <c r="AJ1862" s="241"/>
      <c r="AK1862" s="241"/>
      <c r="AL1862" s="241"/>
      <c r="AM1862" s="294"/>
      <c r="AN1862" s="294"/>
      <c r="AO1862" s="294"/>
      <c r="AP1862" s="295"/>
      <c r="AQ1862" s="295"/>
      <c r="AR1862" s="295"/>
      <c r="AS1862" s="295"/>
      <c r="AT1862" s="241"/>
      <c r="AU1862" s="241"/>
      <c r="AV1862" s="241"/>
      <c r="AW1862" s="241"/>
      <c r="AX1862" s="241"/>
      <c r="AY1862" s="241"/>
      <c r="AZ1862" s="241"/>
      <c r="BA1862" s="294"/>
      <c r="BB1862" s="294"/>
      <c r="BC1862" s="294"/>
      <c r="BD1862" s="293"/>
      <c r="BE1862" s="293"/>
      <c r="BF1862" s="241"/>
      <c r="BG1862" s="241"/>
      <c r="BH1862" s="295"/>
      <c r="BI1862" s="295"/>
      <c r="BJ1862" s="295"/>
      <c r="BK1862" s="295"/>
      <c r="BL1862" s="295"/>
      <c r="BM1862" s="293"/>
      <c r="BN1862" s="293"/>
      <c r="BO1862" s="293"/>
      <c r="BP1862" s="293"/>
      <c r="BQ1862" s="293"/>
      <c r="BR1862" s="241"/>
    </row>
    <row r="1863" spans="2:70" ht="10.5" customHeight="1">
      <c r="B1863" s="254"/>
      <c r="C1863" s="294"/>
      <c r="D1863" s="294"/>
      <c r="E1863" s="241"/>
      <c r="F1863" s="293"/>
      <c r="G1863" s="293"/>
      <c r="H1863" s="293"/>
      <c r="I1863" s="293"/>
      <c r="J1863" s="293"/>
      <c r="K1863" s="293"/>
      <c r="L1863" s="293"/>
      <c r="M1863" s="293"/>
      <c r="N1863" s="293"/>
      <c r="O1863" s="293"/>
      <c r="P1863" s="241"/>
      <c r="Q1863" s="241"/>
      <c r="R1863" s="295"/>
      <c r="S1863" s="295"/>
      <c r="T1863" s="295"/>
      <c r="U1863" s="293"/>
      <c r="V1863" s="293"/>
      <c r="W1863" s="293"/>
      <c r="X1863" s="293"/>
      <c r="Y1863" s="293"/>
      <c r="Z1863" s="293"/>
      <c r="AA1863" s="293"/>
      <c r="AB1863" s="293"/>
      <c r="AC1863" s="241"/>
      <c r="AD1863" s="259"/>
      <c r="AE1863" s="293"/>
      <c r="AF1863" s="293"/>
      <c r="AG1863" s="293"/>
      <c r="AH1863" s="293"/>
      <c r="AI1863" s="259"/>
      <c r="AJ1863" s="241"/>
      <c r="AK1863" s="241"/>
      <c r="AL1863" s="241"/>
      <c r="AM1863" s="294"/>
      <c r="AN1863" s="294"/>
      <c r="AO1863" s="294"/>
      <c r="AP1863" s="295"/>
      <c r="AQ1863" s="295"/>
      <c r="AR1863" s="295"/>
      <c r="AS1863" s="295"/>
      <c r="AT1863" s="241"/>
      <c r="AU1863" s="241"/>
      <c r="AV1863" s="241"/>
      <c r="AW1863" s="241"/>
      <c r="AX1863" s="241"/>
      <c r="AY1863" s="241"/>
      <c r="AZ1863" s="241"/>
      <c r="BA1863" s="294"/>
      <c r="BB1863" s="294"/>
      <c r="BC1863" s="294"/>
      <c r="BD1863" s="293"/>
      <c r="BE1863" s="293"/>
      <c r="BF1863" s="241"/>
      <c r="BG1863" s="241"/>
      <c r="BH1863" s="295"/>
      <c r="BI1863" s="295"/>
      <c r="BJ1863" s="295"/>
      <c r="BK1863" s="295"/>
      <c r="BL1863" s="295"/>
      <c r="BM1863" s="293"/>
      <c r="BN1863" s="293"/>
      <c r="BO1863" s="293"/>
      <c r="BP1863" s="293"/>
      <c r="BQ1863" s="293"/>
      <c r="BR1863" s="241"/>
    </row>
    <row r="1864" spans="2:70" ht="9.75" customHeight="1">
      <c r="B1864" s="254"/>
      <c r="C1864" s="241"/>
      <c r="D1864" s="241"/>
      <c r="E1864" s="241"/>
      <c r="F1864" s="241"/>
      <c r="G1864" s="241"/>
      <c r="H1864" s="241"/>
      <c r="I1864" s="241"/>
      <c r="J1864" s="241"/>
      <c r="K1864" s="241"/>
      <c r="L1864" s="241"/>
      <c r="M1864" s="241"/>
      <c r="N1864" s="241"/>
      <c r="O1864" s="241"/>
      <c r="P1864" s="241"/>
      <c r="Q1864" s="241"/>
      <c r="R1864" s="241"/>
      <c r="S1864" s="241"/>
      <c r="T1864" s="241"/>
      <c r="U1864" s="241"/>
      <c r="V1864" s="241"/>
      <c r="W1864" s="241"/>
      <c r="X1864" s="241"/>
      <c r="Y1864" s="241"/>
      <c r="Z1864" s="241"/>
      <c r="AA1864" s="241"/>
      <c r="AB1864" s="241"/>
      <c r="AC1864" s="241"/>
      <c r="AD1864" s="241"/>
      <c r="AE1864" s="241"/>
      <c r="AF1864" s="241"/>
      <c r="AG1864" s="241"/>
      <c r="AH1864" s="241"/>
      <c r="AI1864" s="241"/>
      <c r="AJ1864" s="241"/>
      <c r="AK1864" s="241"/>
      <c r="AL1864" s="241"/>
      <c r="AM1864" s="241"/>
      <c r="AN1864" s="241"/>
      <c r="AO1864" s="241"/>
      <c r="AP1864" s="241"/>
      <c r="AQ1864" s="241"/>
      <c r="AR1864" s="241"/>
      <c r="AS1864" s="241"/>
      <c r="AT1864" s="241"/>
      <c r="AU1864" s="241"/>
      <c r="AV1864" s="241"/>
      <c r="AW1864" s="241"/>
      <c r="AX1864" s="241"/>
      <c r="AY1864" s="241"/>
      <c r="AZ1864" s="241"/>
      <c r="BA1864" s="241"/>
      <c r="BB1864" s="241"/>
      <c r="BC1864" s="241"/>
      <c r="BD1864" s="241"/>
      <c r="BE1864" s="241"/>
      <c r="BF1864" s="241"/>
      <c r="BG1864" s="241"/>
      <c r="BH1864" s="241"/>
      <c r="BI1864" s="241"/>
      <c r="BJ1864" s="241"/>
      <c r="BK1864" s="241"/>
      <c r="BL1864" s="241"/>
      <c r="BM1864" s="241"/>
      <c r="BN1864" s="241"/>
      <c r="BO1864" s="241"/>
      <c r="BP1864" s="241"/>
      <c r="BQ1864" s="241"/>
      <c r="BR1864" s="241"/>
    </row>
    <row r="1865" spans="2:70" ht="9.75" customHeight="1">
      <c r="B1865" s="254"/>
      <c r="C1865" s="294"/>
      <c r="D1865" s="294"/>
      <c r="E1865" s="241"/>
      <c r="F1865" s="293"/>
      <c r="G1865" s="293"/>
      <c r="H1865" s="293"/>
      <c r="I1865" s="293"/>
      <c r="J1865" s="293"/>
      <c r="K1865" s="293"/>
      <c r="L1865" s="293"/>
      <c r="M1865" s="293"/>
      <c r="N1865" s="293"/>
      <c r="O1865" s="293"/>
      <c r="P1865" s="241"/>
      <c r="Q1865" s="241"/>
      <c r="R1865" s="295"/>
      <c r="S1865" s="295"/>
      <c r="T1865" s="295"/>
      <c r="U1865" s="293"/>
      <c r="V1865" s="293"/>
      <c r="W1865" s="293"/>
      <c r="X1865" s="293"/>
      <c r="Y1865" s="293"/>
      <c r="Z1865" s="293"/>
      <c r="AA1865" s="293"/>
      <c r="AB1865" s="293"/>
      <c r="AC1865" s="241"/>
      <c r="AD1865" s="293"/>
      <c r="AE1865" s="293"/>
      <c r="AF1865" s="293"/>
      <c r="AG1865" s="293"/>
      <c r="AH1865" s="293"/>
      <c r="AI1865" s="293"/>
      <c r="AJ1865" s="241"/>
      <c r="AK1865" s="241"/>
      <c r="AL1865" s="241"/>
      <c r="AM1865" s="294"/>
      <c r="AN1865" s="294"/>
      <c r="AO1865" s="294"/>
      <c r="AP1865" s="294"/>
      <c r="AQ1865" s="295"/>
      <c r="AR1865" s="295"/>
      <c r="AS1865" s="295"/>
      <c r="AT1865" s="295"/>
      <c r="AU1865" s="241"/>
      <c r="AV1865" s="241"/>
      <c r="AW1865" s="241"/>
      <c r="AX1865" s="241"/>
      <c r="AY1865" s="241"/>
      <c r="AZ1865" s="241"/>
      <c r="BA1865" s="294"/>
      <c r="BB1865" s="294"/>
      <c r="BC1865" s="294"/>
      <c r="BD1865" s="293"/>
      <c r="BE1865" s="293"/>
      <c r="BF1865" s="241"/>
      <c r="BG1865" s="241"/>
      <c r="BH1865" s="295"/>
      <c r="BI1865" s="295"/>
      <c r="BJ1865" s="295"/>
      <c r="BK1865" s="295"/>
      <c r="BL1865" s="295"/>
      <c r="BM1865" s="293"/>
      <c r="BN1865" s="293"/>
      <c r="BO1865" s="293"/>
      <c r="BP1865" s="293"/>
      <c r="BQ1865" s="293"/>
      <c r="BR1865" s="241"/>
    </row>
    <row r="1866" spans="2:70" ht="0.75" customHeight="1">
      <c r="B1866" s="254"/>
      <c r="C1866" s="294"/>
      <c r="D1866" s="294"/>
      <c r="E1866" s="241"/>
      <c r="F1866" s="293"/>
      <c r="G1866" s="293"/>
      <c r="H1866" s="293"/>
      <c r="I1866" s="293"/>
      <c r="J1866" s="293"/>
      <c r="K1866" s="293"/>
      <c r="L1866" s="293"/>
      <c r="M1866" s="293"/>
      <c r="N1866" s="293"/>
      <c r="O1866" s="293"/>
      <c r="P1866" s="241"/>
      <c r="Q1866" s="241"/>
      <c r="R1866" s="295"/>
      <c r="S1866" s="295"/>
      <c r="T1866" s="295"/>
      <c r="U1866" s="293"/>
      <c r="V1866" s="293"/>
      <c r="W1866" s="293"/>
      <c r="X1866" s="293"/>
      <c r="Y1866" s="293"/>
      <c r="Z1866" s="293"/>
      <c r="AA1866" s="293"/>
      <c r="AB1866" s="293"/>
      <c r="AC1866" s="241"/>
      <c r="AD1866" s="293"/>
      <c r="AE1866" s="293"/>
      <c r="AF1866" s="293"/>
      <c r="AG1866" s="293"/>
      <c r="AH1866" s="293"/>
      <c r="AI1866" s="293"/>
      <c r="AJ1866" s="241"/>
      <c r="AK1866" s="241"/>
      <c r="AL1866" s="241"/>
      <c r="AM1866" s="294"/>
      <c r="AN1866" s="294"/>
      <c r="AO1866" s="294"/>
      <c r="AP1866" s="294"/>
      <c r="AQ1866" s="295"/>
      <c r="AR1866" s="295"/>
      <c r="AS1866" s="295"/>
      <c r="AT1866" s="295"/>
      <c r="AU1866" s="241"/>
      <c r="AV1866" s="241"/>
      <c r="AW1866" s="241"/>
      <c r="AX1866" s="241"/>
      <c r="AY1866" s="241"/>
      <c r="AZ1866" s="241"/>
      <c r="BA1866" s="294"/>
      <c r="BB1866" s="294"/>
      <c r="BC1866" s="294"/>
      <c r="BD1866" s="293"/>
      <c r="BE1866" s="293"/>
      <c r="BF1866" s="241"/>
      <c r="BG1866" s="241"/>
      <c r="BH1866" s="295"/>
      <c r="BI1866" s="295"/>
      <c r="BJ1866" s="295"/>
      <c r="BK1866" s="295"/>
      <c r="BL1866" s="295"/>
      <c r="BM1866" s="293"/>
      <c r="BN1866" s="293"/>
      <c r="BO1866" s="293"/>
      <c r="BP1866" s="293"/>
      <c r="BQ1866" s="293"/>
      <c r="BR1866" s="241"/>
    </row>
    <row r="1867" spans="2:70" ht="12.75" hidden="1" customHeight="1">
      <c r="B1867" s="254"/>
      <c r="C1867" s="241"/>
      <c r="D1867" s="241"/>
      <c r="E1867" s="241"/>
      <c r="F1867" s="293"/>
      <c r="G1867" s="293"/>
      <c r="H1867" s="293"/>
      <c r="I1867" s="293"/>
      <c r="J1867" s="293"/>
      <c r="K1867" s="293"/>
      <c r="L1867" s="293"/>
      <c r="M1867" s="293"/>
      <c r="N1867" s="293"/>
      <c r="O1867" s="293"/>
      <c r="P1867" s="241"/>
      <c r="Q1867" s="241"/>
      <c r="R1867" s="241"/>
      <c r="S1867" s="241"/>
      <c r="T1867" s="241"/>
      <c r="U1867" s="241"/>
      <c r="V1867" s="241"/>
      <c r="W1867" s="241"/>
      <c r="X1867" s="241"/>
      <c r="Y1867" s="241"/>
      <c r="Z1867" s="241"/>
      <c r="AA1867" s="241"/>
      <c r="AB1867" s="241"/>
      <c r="AC1867" s="241"/>
      <c r="AD1867" s="241"/>
      <c r="AE1867" s="241"/>
      <c r="AF1867" s="241"/>
      <c r="AG1867" s="241"/>
      <c r="AH1867" s="241"/>
      <c r="AI1867" s="241"/>
      <c r="AJ1867" s="241"/>
      <c r="AK1867" s="241"/>
      <c r="AL1867" s="241"/>
      <c r="AM1867" s="294"/>
      <c r="AN1867" s="294"/>
      <c r="AO1867" s="294"/>
      <c r="AP1867" s="295"/>
      <c r="AQ1867" s="295"/>
      <c r="AR1867" s="295"/>
      <c r="AS1867" s="295"/>
      <c r="AT1867" s="241"/>
      <c r="AU1867" s="241"/>
      <c r="AV1867" s="241"/>
      <c r="AW1867" s="241"/>
      <c r="AX1867" s="241"/>
      <c r="AY1867" s="241"/>
      <c r="AZ1867" s="241"/>
      <c r="BA1867" s="241"/>
      <c r="BB1867" s="241"/>
      <c r="BC1867" s="241"/>
      <c r="BD1867" s="241"/>
      <c r="BE1867" s="241"/>
      <c r="BF1867" s="241"/>
      <c r="BG1867" s="241"/>
      <c r="BH1867" s="241"/>
      <c r="BI1867" s="241"/>
      <c r="BJ1867" s="241"/>
      <c r="BK1867" s="241"/>
      <c r="BL1867" s="241"/>
      <c r="BM1867" s="241"/>
      <c r="BN1867" s="241"/>
      <c r="BO1867" s="241"/>
      <c r="BP1867" s="241"/>
      <c r="BQ1867" s="241"/>
      <c r="BR1867" s="241"/>
    </row>
    <row r="1868" spans="2:70" ht="10.5" customHeight="1">
      <c r="B1868" s="254"/>
      <c r="C1868" s="241"/>
      <c r="D1868" s="241"/>
      <c r="E1868" s="241"/>
      <c r="F1868" s="241"/>
      <c r="G1868" s="241"/>
      <c r="H1868" s="241"/>
      <c r="I1868" s="241"/>
      <c r="J1868" s="241"/>
      <c r="K1868" s="241"/>
      <c r="L1868" s="241"/>
      <c r="M1868" s="241"/>
      <c r="N1868" s="241"/>
      <c r="O1868" s="241"/>
      <c r="P1868" s="241"/>
      <c r="Q1868" s="241"/>
      <c r="R1868" s="241"/>
      <c r="S1868" s="241"/>
      <c r="T1868" s="241"/>
      <c r="U1868" s="241"/>
      <c r="V1868" s="241"/>
      <c r="W1868" s="241"/>
      <c r="X1868" s="241"/>
      <c r="Y1868" s="241"/>
      <c r="Z1868" s="241"/>
      <c r="AA1868" s="241"/>
      <c r="AB1868" s="241"/>
      <c r="AC1868" s="241"/>
      <c r="AD1868" s="241"/>
      <c r="AE1868" s="241"/>
      <c r="AF1868" s="241"/>
      <c r="AG1868" s="241"/>
      <c r="AH1868" s="241"/>
      <c r="AI1868" s="241"/>
      <c r="AJ1868" s="241"/>
      <c r="AK1868" s="241"/>
      <c r="AL1868" s="241"/>
      <c r="AM1868" s="294"/>
      <c r="AN1868" s="294"/>
      <c r="AO1868" s="294"/>
      <c r="AP1868" s="295"/>
      <c r="AQ1868" s="295"/>
      <c r="AR1868" s="295"/>
      <c r="AS1868" s="295"/>
      <c r="AT1868" s="241"/>
      <c r="AU1868" s="241"/>
      <c r="AV1868" s="241"/>
      <c r="AW1868" s="241"/>
      <c r="AX1868" s="241"/>
      <c r="AY1868" s="241"/>
      <c r="AZ1868" s="241"/>
      <c r="BA1868" s="241"/>
      <c r="BB1868" s="241"/>
      <c r="BC1868" s="241"/>
      <c r="BD1868" s="241"/>
      <c r="BE1868" s="241"/>
      <c r="BF1868" s="241"/>
      <c r="BG1868" s="241"/>
      <c r="BH1868" s="241"/>
      <c r="BI1868" s="241"/>
      <c r="BJ1868" s="241"/>
      <c r="BK1868" s="241"/>
      <c r="BL1868" s="241"/>
      <c r="BM1868" s="241"/>
      <c r="BN1868" s="241"/>
      <c r="BO1868" s="241"/>
      <c r="BP1868" s="241"/>
      <c r="BQ1868" s="241"/>
      <c r="BR1868" s="241"/>
    </row>
    <row r="1869" spans="2:70" ht="7.5" customHeight="1">
      <c r="B1869" s="254"/>
      <c r="C1869" s="241"/>
      <c r="D1869" s="241"/>
      <c r="E1869" s="241"/>
      <c r="F1869" s="241"/>
      <c r="G1869" s="241"/>
      <c r="H1869" s="241"/>
      <c r="I1869" s="241"/>
      <c r="J1869" s="241"/>
      <c r="K1869" s="241"/>
      <c r="L1869" s="241"/>
      <c r="M1869" s="241"/>
      <c r="N1869" s="241"/>
      <c r="O1869" s="241"/>
      <c r="P1869" s="241"/>
      <c r="Q1869" s="241"/>
      <c r="R1869" s="241"/>
      <c r="S1869" s="241"/>
      <c r="T1869" s="241"/>
      <c r="U1869" s="241"/>
      <c r="V1869" s="241"/>
      <c r="W1869" s="241"/>
      <c r="X1869" s="241"/>
      <c r="Y1869" s="241"/>
      <c r="Z1869" s="241"/>
      <c r="AA1869" s="241"/>
      <c r="AB1869" s="241"/>
      <c r="AC1869" s="241"/>
      <c r="AD1869" s="241"/>
      <c r="AE1869" s="241"/>
      <c r="AF1869" s="241"/>
      <c r="AG1869" s="241"/>
      <c r="AH1869" s="241"/>
      <c r="AI1869" s="241"/>
      <c r="AJ1869" s="241"/>
      <c r="AK1869" s="241"/>
      <c r="AL1869" s="241"/>
      <c r="AM1869" s="241"/>
      <c r="AN1869" s="241"/>
      <c r="AO1869" s="241"/>
      <c r="AP1869" s="241"/>
      <c r="AQ1869" s="241"/>
      <c r="AR1869" s="241"/>
      <c r="AS1869" s="241"/>
      <c r="AT1869" s="241"/>
      <c r="AU1869" s="241"/>
      <c r="AV1869" s="241"/>
      <c r="AW1869" s="241"/>
      <c r="AX1869" s="241"/>
      <c r="AY1869" s="241"/>
      <c r="AZ1869" s="241"/>
      <c r="BA1869" s="241"/>
      <c r="BB1869" s="241"/>
      <c r="BC1869" s="241"/>
      <c r="BD1869" s="241"/>
      <c r="BE1869" s="241"/>
      <c r="BF1869" s="241"/>
      <c r="BG1869" s="241"/>
      <c r="BH1869" s="241"/>
      <c r="BI1869" s="241"/>
      <c r="BJ1869" s="241"/>
      <c r="BK1869" s="241"/>
      <c r="BL1869" s="241"/>
      <c r="BM1869" s="241"/>
      <c r="BN1869" s="241"/>
      <c r="BO1869" s="241"/>
      <c r="BP1869" s="241"/>
      <c r="BQ1869" s="241"/>
      <c r="BR1869" s="241"/>
    </row>
    <row r="1870" spans="2:70" ht="0.75" customHeight="1">
      <c r="B1870" s="254"/>
      <c r="C1870" s="292"/>
      <c r="D1870" s="292"/>
      <c r="E1870" s="241"/>
      <c r="F1870" s="293"/>
      <c r="G1870" s="293"/>
      <c r="H1870" s="293"/>
      <c r="I1870" s="293"/>
      <c r="J1870" s="293"/>
      <c r="K1870" s="293"/>
      <c r="L1870" s="293"/>
      <c r="M1870" s="293"/>
      <c r="N1870" s="241"/>
      <c r="O1870" s="241"/>
      <c r="P1870" s="241"/>
      <c r="Q1870" s="241"/>
      <c r="R1870" s="241"/>
      <c r="S1870" s="241"/>
      <c r="T1870" s="241"/>
      <c r="U1870" s="241"/>
      <c r="V1870" s="241"/>
      <c r="W1870" s="241"/>
      <c r="X1870" s="241"/>
      <c r="Y1870" s="241"/>
      <c r="Z1870" s="241"/>
      <c r="AA1870" s="241"/>
      <c r="AB1870" s="241"/>
      <c r="AC1870" s="241"/>
      <c r="AD1870" s="241"/>
      <c r="AE1870" s="241"/>
      <c r="AF1870" s="241"/>
      <c r="AG1870" s="241"/>
      <c r="AH1870" s="241"/>
      <c r="AI1870" s="241"/>
      <c r="AJ1870" s="241"/>
      <c r="AK1870" s="241"/>
      <c r="AL1870" s="241"/>
      <c r="AM1870" s="294"/>
      <c r="AN1870" s="294"/>
      <c r="AO1870" s="294"/>
      <c r="AP1870" s="295"/>
      <c r="AQ1870" s="295"/>
      <c r="AR1870" s="295"/>
      <c r="AS1870" s="295"/>
      <c r="AT1870" s="295"/>
      <c r="AU1870" s="295"/>
      <c r="AV1870" s="295"/>
      <c r="AW1870" s="241"/>
      <c r="AX1870" s="295"/>
      <c r="AY1870" s="295"/>
      <c r="AZ1870" s="241"/>
      <c r="BA1870" s="294"/>
      <c r="BB1870" s="294"/>
      <c r="BC1870" s="294"/>
      <c r="BD1870" s="293"/>
      <c r="BE1870" s="293"/>
      <c r="BF1870" s="241"/>
      <c r="BG1870" s="241"/>
      <c r="BH1870" s="295"/>
      <c r="BI1870" s="295"/>
      <c r="BJ1870" s="295"/>
      <c r="BK1870" s="295"/>
      <c r="BL1870" s="295"/>
      <c r="BM1870" s="293"/>
      <c r="BN1870" s="293"/>
      <c r="BO1870" s="293"/>
      <c r="BP1870" s="293"/>
      <c r="BQ1870" s="293"/>
      <c r="BR1870" s="241"/>
    </row>
    <row r="1871" spans="2:70" ht="9" customHeight="1">
      <c r="B1871" s="254"/>
      <c r="C1871" s="292"/>
      <c r="D1871" s="292"/>
      <c r="E1871" s="241"/>
      <c r="F1871" s="293"/>
      <c r="G1871" s="293"/>
      <c r="H1871" s="293"/>
      <c r="I1871" s="293"/>
      <c r="J1871" s="293"/>
      <c r="K1871" s="293"/>
      <c r="L1871" s="293"/>
      <c r="M1871" s="293"/>
      <c r="N1871" s="241"/>
      <c r="O1871" s="241"/>
      <c r="P1871" s="241"/>
      <c r="Q1871" s="241"/>
      <c r="R1871" s="241"/>
      <c r="S1871" s="241"/>
      <c r="T1871" s="241"/>
      <c r="U1871" s="241"/>
      <c r="V1871" s="241"/>
      <c r="W1871" s="241"/>
      <c r="X1871" s="241"/>
      <c r="Y1871" s="241"/>
      <c r="Z1871" s="241"/>
      <c r="AA1871" s="241"/>
      <c r="AB1871" s="241"/>
      <c r="AC1871" s="241"/>
      <c r="AD1871" s="241"/>
      <c r="AE1871" s="241"/>
      <c r="AF1871" s="241"/>
      <c r="AG1871" s="241"/>
      <c r="AH1871" s="241"/>
      <c r="AI1871" s="241"/>
      <c r="AJ1871" s="241"/>
      <c r="AK1871" s="241"/>
      <c r="AL1871" s="241"/>
      <c r="AM1871" s="294"/>
      <c r="AN1871" s="294"/>
      <c r="AO1871" s="294"/>
      <c r="AP1871" s="295"/>
      <c r="AQ1871" s="295"/>
      <c r="AR1871" s="295"/>
      <c r="AS1871" s="295"/>
      <c r="AT1871" s="295"/>
      <c r="AU1871" s="295"/>
      <c r="AV1871" s="295"/>
      <c r="AW1871" s="241"/>
      <c r="AX1871" s="295"/>
      <c r="AY1871" s="295"/>
      <c r="AZ1871" s="241"/>
      <c r="BA1871" s="294"/>
      <c r="BB1871" s="294"/>
      <c r="BC1871" s="294"/>
      <c r="BD1871" s="293"/>
      <c r="BE1871" s="293"/>
      <c r="BF1871" s="241"/>
      <c r="BG1871" s="241"/>
      <c r="BH1871" s="295"/>
      <c r="BI1871" s="295"/>
      <c r="BJ1871" s="295"/>
      <c r="BK1871" s="295"/>
      <c r="BL1871" s="295"/>
      <c r="BM1871" s="293"/>
      <c r="BN1871" s="293"/>
      <c r="BO1871" s="293"/>
      <c r="BP1871" s="293"/>
      <c r="BQ1871" s="293"/>
      <c r="BR1871" s="241"/>
    </row>
    <row r="1872" spans="2:70" ht="0.75" customHeight="1">
      <c r="B1872" s="254"/>
      <c r="C1872" s="292"/>
      <c r="D1872" s="292"/>
      <c r="E1872" s="241"/>
      <c r="F1872" s="293"/>
      <c r="G1872" s="293"/>
      <c r="H1872" s="293"/>
      <c r="I1872" s="293"/>
      <c r="J1872" s="293"/>
      <c r="K1872" s="293"/>
      <c r="L1872" s="293"/>
      <c r="M1872" s="293"/>
      <c r="N1872" s="241"/>
      <c r="O1872" s="241"/>
      <c r="P1872" s="241"/>
      <c r="Q1872" s="241"/>
      <c r="R1872" s="241"/>
      <c r="S1872" s="241"/>
      <c r="T1872" s="241"/>
      <c r="U1872" s="241"/>
      <c r="V1872" s="241"/>
      <c r="W1872" s="241"/>
      <c r="X1872" s="241"/>
      <c r="Y1872" s="241"/>
      <c r="Z1872" s="241"/>
      <c r="AA1872" s="241"/>
      <c r="AB1872" s="241"/>
      <c r="AC1872" s="241"/>
      <c r="AD1872" s="241"/>
      <c r="AE1872" s="241"/>
      <c r="AF1872" s="241"/>
      <c r="AG1872" s="241"/>
      <c r="AH1872" s="241"/>
      <c r="AI1872" s="241"/>
      <c r="AJ1872" s="241"/>
      <c r="AK1872" s="241"/>
      <c r="AL1872" s="241"/>
      <c r="AM1872" s="294"/>
      <c r="AN1872" s="294"/>
      <c r="AO1872" s="294"/>
      <c r="AP1872" s="295"/>
      <c r="AQ1872" s="295"/>
      <c r="AR1872" s="295"/>
      <c r="AS1872" s="295"/>
      <c r="AT1872" s="295"/>
      <c r="AU1872" s="295"/>
      <c r="AV1872" s="295"/>
      <c r="AW1872" s="241"/>
      <c r="AX1872" s="295"/>
      <c r="AY1872" s="295"/>
      <c r="AZ1872" s="241"/>
      <c r="BA1872" s="294"/>
      <c r="BB1872" s="294"/>
      <c r="BC1872" s="294"/>
      <c r="BD1872" s="293"/>
      <c r="BE1872" s="293"/>
      <c r="BF1872" s="241"/>
      <c r="BG1872" s="241"/>
      <c r="BH1872" s="295"/>
      <c r="BI1872" s="295"/>
      <c r="BJ1872" s="295"/>
      <c r="BK1872" s="295"/>
      <c r="BL1872" s="295"/>
      <c r="BM1872" s="293"/>
      <c r="BN1872" s="293"/>
      <c r="BO1872" s="293"/>
      <c r="BP1872" s="293"/>
      <c r="BQ1872" s="293"/>
      <c r="BR1872" s="241"/>
    </row>
    <row r="1873" spans="2:70" ht="10.5" customHeight="1">
      <c r="B1873" s="254"/>
      <c r="C1873" s="241"/>
      <c r="D1873" s="241"/>
      <c r="E1873" s="241"/>
      <c r="F1873" s="241"/>
      <c r="G1873" s="241"/>
      <c r="H1873" s="241"/>
      <c r="I1873" s="241"/>
      <c r="J1873" s="241"/>
      <c r="K1873" s="241"/>
      <c r="L1873" s="241"/>
      <c r="M1873" s="241"/>
      <c r="N1873" s="241"/>
      <c r="O1873" s="241"/>
      <c r="P1873" s="241"/>
      <c r="Q1873" s="241"/>
      <c r="R1873" s="241"/>
      <c r="S1873" s="241"/>
      <c r="T1873" s="241"/>
      <c r="U1873" s="241"/>
      <c r="V1873" s="241"/>
      <c r="W1873" s="241"/>
      <c r="X1873" s="241"/>
      <c r="Y1873" s="241"/>
      <c r="Z1873" s="241"/>
      <c r="AA1873" s="241"/>
      <c r="AB1873" s="241"/>
      <c r="AC1873" s="241"/>
      <c r="AD1873" s="241"/>
      <c r="AE1873" s="241"/>
      <c r="AF1873" s="241"/>
      <c r="AG1873" s="241"/>
      <c r="AH1873" s="241"/>
      <c r="AI1873" s="241"/>
      <c r="AJ1873" s="241"/>
      <c r="AK1873" s="241"/>
      <c r="AL1873" s="241"/>
      <c r="AM1873" s="294"/>
      <c r="AN1873" s="294"/>
      <c r="AO1873" s="294"/>
      <c r="AP1873" s="295"/>
      <c r="AQ1873" s="295"/>
      <c r="AR1873" s="295"/>
      <c r="AS1873" s="295"/>
      <c r="AT1873" s="295"/>
      <c r="AU1873" s="295"/>
      <c r="AV1873" s="295"/>
      <c r="AW1873" s="241"/>
      <c r="AX1873" s="295"/>
      <c r="AY1873" s="295"/>
      <c r="AZ1873" s="241"/>
      <c r="BA1873" s="294"/>
      <c r="BB1873" s="294"/>
      <c r="BC1873" s="294"/>
      <c r="BD1873" s="293"/>
      <c r="BE1873" s="293"/>
      <c r="BF1873" s="241"/>
      <c r="BG1873" s="241"/>
      <c r="BH1873" s="295"/>
      <c r="BI1873" s="295"/>
      <c r="BJ1873" s="295"/>
      <c r="BK1873" s="295"/>
      <c r="BL1873" s="295"/>
      <c r="BM1873" s="293"/>
      <c r="BN1873" s="293"/>
      <c r="BO1873" s="293"/>
      <c r="BP1873" s="293"/>
      <c r="BQ1873" s="293"/>
      <c r="BR1873" s="241"/>
    </row>
    <row r="1874" spans="2:70" ht="9.75" customHeight="1">
      <c r="B1874" s="254"/>
      <c r="C1874" s="241"/>
      <c r="D1874" s="241"/>
      <c r="E1874" s="241"/>
      <c r="F1874" s="241"/>
      <c r="G1874" s="241"/>
      <c r="H1874" s="241"/>
      <c r="I1874" s="241"/>
      <c r="J1874" s="241"/>
      <c r="K1874" s="241"/>
      <c r="L1874" s="241"/>
      <c r="M1874" s="241"/>
      <c r="N1874" s="241"/>
      <c r="O1874" s="241"/>
      <c r="P1874" s="241"/>
      <c r="Q1874" s="241"/>
      <c r="R1874" s="241"/>
      <c r="S1874" s="241"/>
      <c r="T1874" s="241"/>
      <c r="U1874" s="241"/>
      <c r="V1874" s="241"/>
      <c r="W1874" s="241"/>
      <c r="X1874" s="241"/>
      <c r="Y1874" s="241"/>
      <c r="Z1874" s="241"/>
      <c r="AA1874" s="241"/>
      <c r="AB1874" s="241"/>
      <c r="AC1874" s="241"/>
      <c r="AD1874" s="241"/>
      <c r="AE1874" s="241"/>
      <c r="AF1874" s="241"/>
      <c r="AG1874" s="241"/>
      <c r="AH1874" s="241"/>
      <c r="AI1874" s="241"/>
      <c r="AJ1874" s="241"/>
      <c r="AK1874" s="241"/>
      <c r="AL1874" s="241"/>
      <c r="AM1874" s="241"/>
      <c r="AN1874" s="241"/>
      <c r="AO1874" s="241"/>
      <c r="AP1874" s="241"/>
      <c r="AQ1874" s="241"/>
      <c r="AR1874" s="241"/>
      <c r="AS1874" s="241"/>
      <c r="AT1874" s="241"/>
      <c r="AU1874" s="241"/>
      <c r="AV1874" s="241"/>
      <c r="AW1874" s="241"/>
      <c r="AX1874" s="241"/>
      <c r="AY1874" s="241"/>
      <c r="AZ1874" s="241"/>
      <c r="BA1874" s="241"/>
      <c r="BB1874" s="241"/>
      <c r="BC1874" s="241"/>
      <c r="BD1874" s="241"/>
      <c r="BE1874" s="241"/>
      <c r="BF1874" s="241"/>
      <c r="BG1874" s="241"/>
      <c r="BH1874" s="241"/>
      <c r="BI1874" s="241"/>
      <c r="BJ1874" s="241"/>
      <c r="BK1874" s="241"/>
      <c r="BL1874" s="241"/>
      <c r="BM1874" s="241"/>
      <c r="BN1874" s="241"/>
      <c r="BO1874" s="241"/>
      <c r="BP1874" s="241"/>
      <c r="BQ1874" s="241"/>
      <c r="BR1874" s="241"/>
    </row>
    <row r="1875" spans="2:70" ht="12" customHeight="1">
      <c r="B1875" s="254"/>
      <c r="C1875" s="241"/>
      <c r="D1875" s="241"/>
      <c r="E1875" s="241"/>
      <c r="F1875" s="241"/>
      <c r="G1875" s="241"/>
      <c r="H1875" s="241"/>
      <c r="I1875" s="241"/>
      <c r="J1875" s="241"/>
      <c r="K1875" s="241"/>
      <c r="L1875" s="241"/>
      <c r="M1875" s="241"/>
      <c r="N1875" s="241"/>
      <c r="O1875" s="241"/>
      <c r="P1875" s="241"/>
      <c r="Q1875" s="241"/>
      <c r="R1875" s="241"/>
      <c r="S1875" s="241"/>
      <c r="T1875" s="241"/>
      <c r="U1875" s="241"/>
      <c r="V1875" s="241"/>
      <c r="W1875" s="241"/>
      <c r="X1875" s="241"/>
      <c r="Y1875" s="241"/>
      <c r="Z1875" s="241"/>
      <c r="AA1875" s="241"/>
      <c r="AB1875" s="241"/>
      <c r="AC1875" s="241"/>
      <c r="AD1875" s="241"/>
      <c r="AE1875" s="241"/>
      <c r="AF1875" s="241"/>
      <c r="AG1875" s="241"/>
      <c r="AH1875" s="241"/>
      <c r="AI1875" s="241"/>
      <c r="AJ1875" s="241"/>
      <c r="AK1875" s="241"/>
      <c r="AL1875" s="241"/>
      <c r="AM1875" s="294"/>
      <c r="AN1875" s="294"/>
      <c r="AO1875" s="294"/>
      <c r="AP1875" s="294"/>
      <c r="AQ1875" s="295"/>
      <c r="AR1875" s="295"/>
      <c r="AS1875" s="295"/>
      <c r="AT1875" s="295"/>
      <c r="AU1875" s="295"/>
      <c r="AV1875" s="295"/>
      <c r="AW1875" s="295"/>
      <c r="AX1875" s="295"/>
      <c r="AY1875" s="295"/>
      <c r="AZ1875" s="295"/>
      <c r="BA1875" s="292"/>
      <c r="BB1875" s="292"/>
      <c r="BC1875" s="292"/>
      <c r="BD1875" s="293"/>
      <c r="BE1875" s="293"/>
      <c r="BF1875" s="241"/>
      <c r="BG1875" s="241"/>
      <c r="BH1875" s="241"/>
      <c r="BI1875" s="241"/>
      <c r="BJ1875" s="241"/>
      <c r="BK1875" s="241"/>
      <c r="BL1875" s="241"/>
      <c r="BM1875" s="241"/>
      <c r="BN1875" s="241"/>
      <c r="BO1875" s="241"/>
      <c r="BP1875" s="241"/>
      <c r="BQ1875" s="241"/>
      <c r="BR1875" s="241"/>
    </row>
    <row r="1876" spans="2:70" ht="13.5" customHeight="1">
      <c r="B1876" s="254"/>
      <c r="C1876" s="305"/>
      <c r="D1876" s="305"/>
      <c r="E1876" s="305"/>
      <c r="F1876" s="305"/>
      <c r="G1876" s="305"/>
      <c r="H1876" s="305"/>
      <c r="I1876" s="305"/>
      <c r="J1876" s="305"/>
      <c r="K1876" s="305"/>
      <c r="L1876" s="305"/>
      <c r="M1876" s="305"/>
      <c r="N1876" s="305"/>
      <c r="O1876" s="305"/>
      <c r="P1876" s="305"/>
      <c r="Q1876" s="305"/>
      <c r="R1876" s="305"/>
      <c r="S1876" s="305"/>
      <c r="T1876" s="305"/>
      <c r="U1876" s="305"/>
      <c r="V1876" s="305"/>
      <c r="W1876" s="305"/>
      <c r="X1876" s="305"/>
      <c r="Y1876" s="305"/>
      <c r="Z1876" s="305"/>
      <c r="AA1876" s="305"/>
      <c r="AB1876" s="305"/>
      <c r="AC1876" s="305"/>
      <c r="AD1876" s="305"/>
      <c r="AE1876" s="305"/>
      <c r="AF1876" s="241"/>
      <c r="AG1876" s="241"/>
      <c r="AH1876" s="241"/>
      <c r="AI1876" s="241"/>
      <c r="AJ1876" s="241"/>
      <c r="AK1876" s="241"/>
      <c r="AL1876" s="241"/>
      <c r="AM1876" s="241"/>
      <c r="AN1876" s="241"/>
      <c r="AO1876" s="241"/>
      <c r="AP1876" s="241"/>
      <c r="AQ1876" s="241"/>
      <c r="AR1876" s="241"/>
      <c r="AS1876" s="241"/>
      <c r="AT1876" s="241"/>
      <c r="AU1876" s="241"/>
      <c r="AV1876" s="241"/>
      <c r="AW1876" s="241"/>
      <c r="AX1876" s="241"/>
      <c r="AY1876" s="241"/>
      <c r="AZ1876" s="241"/>
      <c r="BA1876" s="241"/>
      <c r="BB1876" s="241"/>
      <c r="BC1876" s="241"/>
      <c r="BD1876" s="241"/>
      <c r="BE1876" s="241"/>
      <c r="BF1876" s="241"/>
      <c r="BG1876" s="241"/>
      <c r="BH1876" s="241"/>
      <c r="BI1876" s="241"/>
      <c r="BJ1876" s="241"/>
      <c r="BK1876" s="241"/>
      <c r="BL1876" s="241"/>
      <c r="BM1876" s="241"/>
      <c r="BN1876" s="241"/>
      <c r="BO1876" s="241"/>
      <c r="BP1876" s="241"/>
      <c r="BQ1876" s="241"/>
      <c r="BR1876" s="241"/>
    </row>
    <row r="1877" spans="2:70" ht="7.5" customHeight="1">
      <c r="B1877" s="254"/>
      <c r="C1877" s="241"/>
      <c r="D1877" s="241"/>
      <c r="E1877" s="241"/>
      <c r="F1877" s="241"/>
      <c r="G1877" s="241"/>
      <c r="H1877" s="241"/>
      <c r="I1877" s="241"/>
      <c r="J1877" s="241"/>
      <c r="K1877" s="241"/>
      <c r="L1877" s="241"/>
      <c r="M1877" s="241"/>
      <c r="N1877" s="241"/>
      <c r="O1877" s="241"/>
      <c r="P1877" s="241"/>
      <c r="Q1877" s="241"/>
      <c r="R1877" s="241"/>
      <c r="S1877" s="241"/>
      <c r="T1877" s="241"/>
      <c r="U1877" s="241"/>
      <c r="V1877" s="241"/>
      <c r="W1877" s="241"/>
      <c r="X1877" s="241"/>
      <c r="Y1877" s="241"/>
      <c r="Z1877" s="241"/>
      <c r="AA1877" s="241"/>
      <c r="AB1877" s="241"/>
      <c r="AC1877" s="241"/>
      <c r="AD1877" s="241"/>
      <c r="AE1877" s="241"/>
      <c r="AF1877" s="241"/>
      <c r="AG1877" s="241"/>
      <c r="AH1877" s="241"/>
      <c r="AI1877" s="241"/>
      <c r="AJ1877" s="241"/>
      <c r="AK1877" s="241"/>
      <c r="AL1877" s="241"/>
      <c r="AM1877" s="241"/>
      <c r="AN1877" s="241"/>
      <c r="AO1877" s="241"/>
      <c r="AP1877" s="241"/>
      <c r="AQ1877" s="241"/>
      <c r="AR1877" s="241"/>
      <c r="AS1877" s="241"/>
      <c r="AT1877" s="241"/>
      <c r="AU1877" s="241"/>
      <c r="AV1877" s="241"/>
      <c r="AW1877" s="241"/>
      <c r="AX1877" s="241"/>
      <c r="AY1877" s="241"/>
      <c r="AZ1877" s="241"/>
      <c r="BA1877" s="241"/>
      <c r="BB1877" s="241"/>
      <c r="BC1877" s="241"/>
      <c r="BD1877" s="241"/>
      <c r="BE1877" s="241"/>
      <c r="BF1877" s="241"/>
      <c r="BG1877" s="241"/>
      <c r="BH1877" s="241"/>
      <c r="BI1877" s="241"/>
      <c r="BJ1877" s="241"/>
      <c r="BK1877" s="241"/>
      <c r="BL1877" s="241"/>
      <c r="BM1877" s="241"/>
      <c r="BN1877" s="241"/>
      <c r="BO1877" s="241"/>
      <c r="BP1877" s="241"/>
      <c r="BQ1877" s="241"/>
      <c r="BR1877" s="241"/>
    </row>
    <row r="1878" spans="2:70" ht="16.5" customHeight="1">
      <c r="B1878" s="296"/>
      <c r="C1878" s="296"/>
      <c r="D1878" s="296"/>
      <c r="E1878" s="296"/>
      <c r="F1878" s="296"/>
      <c r="G1878" s="296"/>
      <c r="H1878" s="296"/>
      <c r="I1878" s="296"/>
      <c r="J1878" s="296"/>
      <c r="K1878" s="296"/>
      <c r="L1878" s="296"/>
      <c r="M1878" s="296"/>
      <c r="N1878" s="296"/>
      <c r="O1878" s="296"/>
      <c r="P1878" s="296"/>
      <c r="Q1878" s="296"/>
      <c r="R1878" s="296"/>
      <c r="S1878" s="296"/>
      <c r="T1878" s="296"/>
      <c r="U1878" s="296"/>
      <c r="V1878" s="241"/>
      <c r="W1878" s="241"/>
      <c r="X1878" s="296"/>
      <c r="Y1878" s="296"/>
      <c r="Z1878" s="296"/>
      <c r="AA1878" s="296"/>
      <c r="AB1878" s="296"/>
      <c r="AC1878" s="296"/>
      <c r="AD1878" s="296"/>
      <c r="AE1878" s="296"/>
      <c r="AF1878" s="296"/>
      <c r="AG1878" s="296"/>
      <c r="AH1878" s="241"/>
      <c r="AI1878" s="241"/>
      <c r="AJ1878" s="241"/>
      <c r="AK1878" s="241"/>
      <c r="AL1878" s="241"/>
      <c r="AM1878" s="296"/>
      <c r="AN1878" s="296"/>
      <c r="AO1878" s="296"/>
      <c r="AP1878" s="296"/>
      <c r="AQ1878" s="296"/>
      <c r="AR1878" s="296"/>
      <c r="AS1878" s="296"/>
      <c r="AT1878" s="296"/>
      <c r="AU1878" s="296"/>
      <c r="AV1878" s="296"/>
      <c r="AW1878" s="296"/>
      <c r="AX1878" s="296"/>
      <c r="AY1878" s="296"/>
      <c r="AZ1878" s="296"/>
      <c r="BA1878" s="296"/>
      <c r="BB1878" s="296"/>
      <c r="BC1878" s="241"/>
      <c r="BD1878" s="241"/>
      <c r="BE1878" s="296"/>
      <c r="BF1878" s="296"/>
      <c r="BG1878" s="296"/>
      <c r="BH1878" s="296"/>
      <c r="BI1878" s="296"/>
      <c r="BJ1878" s="296"/>
      <c r="BK1878" s="296"/>
      <c r="BL1878" s="296"/>
      <c r="BM1878" s="296"/>
      <c r="BN1878" s="296"/>
      <c r="BO1878" s="296"/>
      <c r="BP1878" s="296"/>
      <c r="BQ1878" s="241"/>
      <c r="BR1878" s="241"/>
    </row>
    <row r="1879" spans="2:70" ht="9.75" customHeight="1">
      <c r="B1879" s="254"/>
      <c r="C1879" s="241"/>
      <c r="D1879" s="241"/>
      <c r="E1879" s="301"/>
      <c r="F1879" s="301"/>
      <c r="G1879" s="301"/>
      <c r="H1879" s="301"/>
      <c r="I1879" s="301"/>
      <c r="J1879" s="301"/>
      <c r="K1879" s="301"/>
      <c r="L1879" s="301"/>
      <c r="M1879" s="241"/>
      <c r="N1879" s="241"/>
      <c r="O1879" s="301"/>
      <c r="P1879" s="301"/>
      <c r="Q1879" s="301"/>
      <c r="R1879" s="241"/>
      <c r="S1879" s="303"/>
      <c r="T1879" s="303"/>
      <c r="U1879" s="303"/>
      <c r="V1879" s="303"/>
      <c r="W1879" s="241"/>
      <c r="X1879" s="241"/>
      <c r="Y1879" s="241"/>
      <c r="Z1879" s="241"/>
      <c r="AA1879" s="241"/>
      <c r="AB1879" s="301"/>
      <c r="AC1879" s="301"/>
      <c r="AD1879" s="303"/>
      <c r="AE1879" s="303"/>
      <c r="AF1879" s="241"/>
      <c r="AG1879" s="241"/>
      <c r="AH1879" s="241"/>
      <c r="AI1879" s="241"/>
      <c r="AJ1879" s="241"/>
      <c r="AK1879" s="241"/>
      <c r="AL1879" s="241"/>
      <c r="AM1879" s="241"/>
      <c r="AN1879" s="241"/>
      <c r="AO1879" s="241"/>
      <c r="AP1879" s="241"/>
      <c r="AQ1879" s="241"/>
      <c r="AR1879" s="301"/>
      <c r="AS1879" s="301"/>
      <c r="AT1879" s="301"/>
      <c r="AU1879" s="241"/>
      <c r="AV1879" s="303"/>
      <c r="AW1879" s="303"/>
      <c r="AX1879" s="303"/>
      <c r="AY1879" s="303"/>
      <c r="AZ1879" s="303"/>
      <c r="BA1879" s="303"/>
      <c r="BB1879" s="303"/>
      <c r="BC1879" s="241"/>
      <c r="BD1879" s="241"/>
      <c r="BE1879" s="241"/>
      <c r="BF1879" s="241"/>
      <c r="BG1879" s="241"/>
      <c r="BH1879" s="297"/>
      <c r="BI1879" s="297"/>
      <c r="BJ1879" s="297"/>
      <c r="BK1879" s="297"/>
      <c r="BL1879" s="297"/>
      <c r="BM1879" s="241"/>
      <c r="BN1879" s="297"/>
      <c r="BO1879" s="297"/>
      <c r="BP1879" s="297"/>
      <c r="BQ1879" s="241"/>
      <c r="BR1879" s="241"/>
    </row>
    <row r="1880" spans="2:70" ht="0.75" customHeight="1">
      <c r="B1880" s="254"/>
      <c r="C1880" s="241"/>
      <c r="D1880" s="241"/>
      <c r="E1880" s="241"/>
      <c r="F1880" s="241"/>
      <c r="G1880" s="241"/>
      <c r="H1880" s="241"/>
      <c r="I1880" s="241"/>
      <c r="J1880" s="241"/>
      <c r="K1880" s="241"/>
      <c r="L1880" s="241"/>
      <c r="M1880" s="241"/>
      <c r="N1880" s="241"/>
      <c r="O1880" s="241"/>
      <c r="P1880" s="241"/>
      <c r="Q1880" s="241"/>
      <c r="R1880" s="241"/>
      <c r="S1880" s="241"/>
      <c r="T1880" s="241"/>
      <c r="U1880" s="241"/>
      <c r="V1880" s="241"/>
      <c r="W1880" s="241"/>
      <c r="X1880" s="241"/>
      <c r="Y1880" s="241"/>
      <c r="Z1880" s="241"/>
      <c r="AA1880" s="241"/>
      <c r="AB1880" s="241"/>
      <c r="AC1880" s="241"/>
      <c r="AD1880" s="241"/>
      <c r="AE1880" s="241"/>
      <c r="AF1880" s="241"/>
      <c r="AG1880" s="241"/>
      <c r="AH1880" s="241"/>
      <c r="AI1880" s="241"/>
      <c r="AJ1880" s="241"/>
      <c r="AK1880" s="241"/>
      <c r="AL1880" s="241"/>
      <c r="AM1880" s="241"/>
      <c r="AN1880" s="241"/>
      <c r="AO1880" s="241"/>
      <c r="AP1880" s="241"/>
      <c r="AQ1880" s="241"/>
      <c r="AR1880" s="241"/>
      <c r="AS1880" s="241"/>
      <c r="AT1880" s="241"/>
      <c r="AU1880" s="241"/>
      <c r="AV1880" s="241"/>
      <c r="AW1880" s="241"/>
      <c r="AX1880" s="241"/>
      <c r="AY1880" s="241"/>
      <c r="AZ1880" s="241"/>
      <c r="BA1880" s="241"/>
      <c r="BB1880" s="241"/>
      <c r="BC1880" s="241"/>
      <c r="BD1880" s="241"/>
      <c r="BE1880" s="241"/>
      <c r="BF1880" s="241"/>
      <c r="BG1880" s="241"/>
      <c r="BH1880" s="297"/>
      <c r="BI1880" s="297"/>
      <c r="BJ1880" s="297"/>
      <c r="BK1880" s="297"/>
      <c r="BL1880" s="297"/>
      <c r="BM1880" s="241"/>
      <c r="BN1880" s="297"/>
      <c r="BO1880" s="297"/>
      <c r="BP1880" s="297"/>
      <c r="BQ1880" s="241"/>
      <c r="BR1880" s="241"/>
    </row>
    <row r="1881" spans="2:70" ht="10.5" customHeight="1">
      <c r="B1881" s="254"/>
      <c r="C1881" s="241"/>
      <c r="D1881" s="241"/>
      <c r="E1881" s="241"/>
      <c r="F1881" s="301"/>
      <c r="G1881" s="301"/>
      <c r="H1881" s="301"/>
      <c r="I1881" s="301"/>
      <c r="J1881" s="301"/>
      <c r="K1881" s="301"/>
      <c r="L1881" s="241"/>
      <c r="M1881" s="241"/>
      <c r="N1881" s="301"/>
      <c r="O1881" s="301"/>
      <c r="P1881" s="301"/>
      <c r="Q1881" s="301"/>
      <c r="R1881" s="301"/>
      <c r="S1881" s="303"/>
      <c r="T1881" s="303"/>
      <c r="U1881" s="303"/>
      <c r="V1881" s="303"/>
      <c r="W1881" s="241"/>
      <c r="X1881" s="241"/>
      <c r="Y1881" s="241"/>
      <c r="Z1881" s="241"/>
      <c r="AA1881" s="241"/>
      <c r="AB1881" s="301"/>
      <c r="AC1881" s="301"/>
      <c r="AD1881" s="301"/>
      <c r="AE1881" s="303"/>
      <c r="AF1881" s="303"/>
      <c r="AG1881" s="303"/>
      <c r="AH1881" s="303"/>
      <c r="AI1881" s="303"/>
      <c r="AJ1881" s="241"/>
      <c r="AK1881" s="241"/>
      <c r="AL1881" s="241"/>
      <c r="AM1881" s="241"/>
      <c r="AN1881" s="241"/>
      <c r="AO1881" s="241"/>
      <c r="AP1881" s="241"/>
      <c r="AQ1881" s="241"/>
      <c r="AR1881" s="301"/>
      <c r="AS1881" s="301"/>
      <c r="AT1881" s="301"/>
      <c r="AU1881" s="241"/>
      <c r="AV1881" s="304"/>
      <c r="AW1881" s="304"/>
      <c r="AX1881" s="304"/>
      <c r="AY1881" s="304"/>
      <c r="AZ1881" s="304"/>
      <c r="BA1881" s="241"/>
      <c r="BB1881" s="241"/>
      <c r="BC1881" s="241"/>
      <c r="BD1881" s="241"/>
      <c r="BE1881" s="255"/>
      <c r="BF1881" s="241"/>
      <c r="BG1881" s="241"/>
      <c r="BH1881" s="241"/>
      <c r="BI1881" s="241"/>
      <c r="BJ1881" s="293"/>
      <c r="BK1881" s="293"/>
      <c r="BL1881" s="293"/>
      <c r="BM1881" s="241"/>
      <c r="BN1881" s="241"/>
      <c r="BO1881" s="293"/>
      <c r="BP1881" s="293"/>
      <c r="BQ1881" s="241"/>
      <c r="BR1881" s="241"/>
    </row>
    <row r="1882" spans="2:70" ht="8.25" customHeight="1">
      <c r="B1882" s="254"/>
      <c r="C1882" s="241"/>
      <c r="D1882" s="241"/>
      <c r="E1882" s="241"/>
      <c r="F1882" s="241"/>
      <c r="G1882" s="241"/>
      <c r="H1882" s="241"/>
      <c r="I1882" s="241"/>
      <c r="J1882" s="241"/>
      <c r="K1882" s="241"/>
      <c r="L1882" s="241"/>
      <c r="M1882" s="241"/>
      <c r="N1882" s="241"/>
      <c r="O1882" s="241"/>
      <c r="P1882" s="241"/>
      <c r="Q1882" s="241"/>
      <c r="R1882" s="241"/>
      <c r="S1882" s="241"/>
      <c r="T1882" s="241"/>
      <c r="U1882" s="241"/>
      <c r="V1882" s="241"/>
      <c r="W1882" s="241"/>
      <c r="X1882" s="241"/>
      <c r="Y1882" s="241"/>
      <c r="Z1882" s="241"/>
      <c r="AA1882" s="241"/>
      <c r="AB1882" s="241"/>
      <c r="AC1882" s="241"/>
      <c r="AD1882" s="241"/>
      <c r="AE1882" s="241"/>
      <c r="AF1882" s="241"/>
      <c r="AG1882" s="241"/>
      <c r="AH1882" s="241"/>
      <c r="AI1882" s="241"/>
      <c r="AJ1882" s="241"/>
      <c r="AK1882" s="241"/>
      <c r="AL1882" s="241"/>
      <c r="AM1882" s="241"/>
      <c r="AN1882" s="241"/>
      <c r="AO1882" s="241"/>
      <c r="AP1882" s="241"/>
      <c r="AQ1882" s="241"/>
      <c r="AR1882" s="241"/>
      <c r="AS1882" s="241"/>
      <c r="AT1882" s="241"/>
      <c r="AU1882" s="241"/>
      <c r="AV1882" s="241"/>
      <c r="AW1882" s="241"/>
      <c r="AX1882" s="241"/>
      <c r="AY1882" s="241"/>
      <c r="AZ1882" s="241"/>
      <c r="BA1882" s="241"/>
      <c r="BB1882" s="241"/>
      <c r="BC1882" s="241"/>
      <c r="BD1882" s="241"/>
      <c r="BE1882" s="241"/>
      <c r="BF1882" s="241"/>
      <c r="BG1882" s="241"/>
      <c r="BH1882" s="241"/>
      <c r="BI1882" s="241"/>
      <c r="BJ1882" s="241"/>
      <c r="BK1882" s="241"/>
      <c r="BL1882" s="241"/>
      <c r="BM1882" s="241"/>
      <c r="BN1882" s="241"/>
      <c r="BO1882" s="241"/>
      <c r="BP1882" s="241"/>
      <c r="BQ1882" s="241"/>
      <c r="BR1882" s="241"/>
    </row>
    <row r="1883" spans="2:70" ht="12.75" hidden="1" customHeight="1">
      <c r="B1883" s="254"/>
      <c r="C1883" s="241"/>
      <c r="D1883" s="241"/>
      <c r="E1883" s="241"/>
      <c r="F1883" s="241"/>
      <c r="G1883" s="241"/>
      <c r="H1883" s="241"/>
      <c r="I1883" s="241"/>
      <c r="J1883" s="241"/>
      <c r="K1883" s="241"/>
      <c r="L1883" s="241"/>
      <c r="M1883" s="241"/>
      <c r="N1883" s="241"/>
      <c r="O1883" s="241"/>
      <c r="P1883" s="241"/>
      <c r="Q1883" s="241"/>
      <c r="R1883" s="241"/>
      <c r="S1883" s="241"/>
      <c r="T1883" s="241"/>
      <c r="U1883" s="241"/>
      <c r="V1883" s="241"/>
      <c r="W1883" s="241"/>
      <c r="X1883" s="241"/>
      <c r="Y1883" s="241"/>
      <c r="Z1883" s="241"/>
      <c r="AA1883" s="241"/>
      <c r="AB1883" s="241"/>
      <c r="AC1883" s="241"/>
      <c r="AD1883" s="241"/>
      <c r="AE1883" s="241"/>
      <c r="AF1883" s="241"/>
      <c r="AG1883" s="241"/>
      <c r="AH1883" s="241"/>
      <c r="AI1883" s="241"/>
      <c r="AJ1883" s="241"/>
      <c r="AK1883" s="241"/>
      <c r="AL1883" s="241"/>
      <c r="AM1883" s="241"/>
      <c r="AN1883" s="241"/>
      <c r="AO1883" s="241"/>
      <c r="AP1883" s="241"/>
      <c r="AQ1883" s="241"/>
      <c r="AR1883" s="241"/>
      <c r="AS1883" s="241"/>
      <c r="AT1883" s="241"/>
      <c r="AU1883" s="241"/>
      <c r="AV1883" s="241"/>
      <c r="AW1883" s="241"/>
      <c r="AX1883" s="241"/>
      <c r="AY1883" s="241"/>
      <c r="AZ1883" s="241"/>
      <c r="BA1883" s="241"/>
      <c r="BB1883" s="241"/>
      <c r="BC1883" s="241"/>
      <c r="BD1883" s="241"/>
      <c r="BE1883" s="294"/>
      <c r="BF1883" s="294"/>
      <c r="BG1883" s="241"/>
      <c r="BH1883" s="241"/>
      <c r="BI1883" s="241"/>
      <c r="BJ1883" s="293"/>
      <c r="BK1883" s="293"/>
      <c r="BL1883" s="293"/>
      <c r="BM1883" s="241"/>
      <c r="BN1883" s="241"/>
      <c r="BO1883" s="293"/>
      <c r="BP1883" s="293"/>
      <c r="BQ1883" s="241"/>
      <c r="BR1883" s="241"/>
    </row>
    <row r="1884" spans="2:70" ht="9.75" customHeight="1">
      <c r="B1884" s="254"/>
      <c r="C1884" s="241"/>
      <c r="D1884" s="241"/>
      <c r="E1884" s="241"/>
      <c r="F1884" s="241"/>
      <c r="G1884" s="241"/>
      <c r="H1884" s="241"/>
      <c r="I1884" s="241"/>
      <c r="J1884" s="241"/>
      <c r="K1884" s="241"/>
      <c r="L1884" s="241"/>
      <c r="M1884" s="241"/>
      <c r="N1884" s="241"/>
      <c r="O1884" s="241"/>
      <c r="P1884" s="241"/>
      <c r="Q1884" s="241"/>
      <c r="R1884" s="241"/>
      <c r="S1884" s="241"/>
      <c r="T1884" s="241"/>
      <c r="U1884" s="241"/>
      <c r="V1884" s="241"/>
      <c r="W1884" s="241"/>
      <c r="X1884" s="241"/>
      <c r="Y1884" s="241"/>
      <c r="Z1884" s="241"/>
      <c r="AA1884" s="241"/>
      <c r="AB1884" s="241"/>
      <c r="AC1884" s="241"/>
      <c r="AD1884" s="241"/>
      <c r="AE1884" s="241"/>
      <c r="AF1884" s="241"/>
      <c r="AG1884" s="241"/>
      <c r="AH1884" s="241"/>
      <c r="AI1884" s="241"/>
      <c r="AJ1884" s="241"/>
      <c r="AK1884" s="241"/>
      <c r="AL1884" s="241"/>
      <c r="AM1884" s="241"/>
      <c r="AN1884" s="241"/>
      <c r="AO1884" s="241"/>
      <c r="AP1884" s="241"/>
      <c r="AQ1884" s="241"/>
      <c r="AR1884" s="241"/>
      <c r="AS1884" s="241"/>
      <c r="AT1884" s="241"/>
      <c r="AU1884" s="241"/>
      <c r="AV1884" s="241"/>
      <c r="AW1884" s="241"/>
      <c r="AX1884" s="241"/>
      <c r="AY1884" s="241"/>
      <c r="AZ1884" s="241"/>
      <c r="BA1884" s="241"/>
      <c r="BB1884" s="241"/>
      <c r="BC1884" s="241"/>
      <c r="BD1884" s="241"/>
      <c r="BE1884" s="294"/>
      <c r="BF1884" s="294"/>
      <c r="BG1884" s="241"/>
      <c r="BH1884" s="241"/>
      <c r="BI1884" s="241"/>
      <c r="BJ1884" s="293"/>
      <c r="BK1884" s="293"/>
      <c r="BL1884" s="293"/>
      <c r="BM1884" s="241"/>
      <c r="BN1884" s="241"/>
      <c r="BO1884" s="293"/>
      <c r="BP1884" s="293"/>
      <c r="BQ1884" s="241"/>
      <c r="BR1884" s="241"/>
    </row>
    <row r="1885" spans="2:70" ht="12.75" hidden="1" customHeight="1">
      <c r="B1885" s="254"/>
      <c r="C1885" s="241"/>
      <c r="D1885" s="241"/>
      <c r="E1885" s="241"/>
      <c r="F1885" s="241"/>
      <c r="G1885" s="241"/>
      <c r="H1885" s="241"/>
      <c r="I1885" s="241"/>
      <c r="J1885" s="241"/>
      <c r="K1885" s="241"/>
      <c r="L1885" s="241"/>
      <c r="M1885" s="241"/>
      <c r="N1885" s="241"/>
      <c r="O1885" s="241"/>
      <c r="P1885" s="241"/>
      <c r="Q1885" s="241"/>
      <c r="R1885" s="241"/>
      <c r="S1885" s="241"/>
      <c r="T1885" s="241"/>
      <c r="U1885" s="241"/>
      <c r="V1885" s="241"/>
      <c r="W1885" s="241"/>
      <c r="X1885" s="241"/>
      <c r="Y1885" s="241"/>
      <c r="Z1885" s="241"/>
      <c r="AA1885" s="241"/>
      <c r="AB1885" s="241"/>
      <c r="AC1885" s="241"/>
      <c r="AD1885" s="241"/>
      <c r="AE1885" s="241"/>
      <c r="AF1885" s="241"/>
      <c r="AG1885" s="241"/>
      <c r="AH1885" s="241"/>
      <c r="AI1885" s="241"/>
      <c r="AJ1885" s="241"/>
      <c r="AK1885" s="241"/>
      <c r="AL1885" s="241"/>
      <c r="AM1885" s="241"/>
      <c r="AN1885" s="241"/>
      <c r="AO1885" s="241"/>
      <c r="AP1885" s="241"/>
      <c r="AQ1885" s="241"/>
      <c r="AR1885" s="241"/>
      <c r="AS1885" s="241"/>
      <c r="AT1885" s="241"/>
      <c r="AU1885" s="241"/>
      <c r="AV1885" s="241"/>
      <c r="AW1885" s="241"/>
      <c r="AX1885" s="241"/>
      <c r="AY1885" s="241"/>
      <c r="AZ1885" s="241"/>
      <c r="BA1885" s="241"/>
      <c r="BB1885" s="241"/>
      <c r="BC1885" s="241"/>
      <c r="BD1885" s="241"/>
      <c r="BE1885" s="294"/>
      <c r="BF1885" s="294"/>
      <c r="BG1885" s="241"/>
      <c r="BH1885" s="241"/>
      <c r="BI1885" s="241"/>
      <c r="BJ1885" s="241"/>
      <c r="BK1885" s="241"/>
      <c r="BL1885" s="241"/>
      <c r="BM1885" s="241"/>
      <c r="BN1885" s="241"/>
      <c r="BO1885" s="241"/>
      <c r="BP1885" s="241"/>
      <c r="BQ1885" s="241"/>
      <c r="BR1885" s="241"/>
    </row>
    <row r="1886" spans="2:70" ht="10.5" customHeight="1">
      <c r="B1886" s="254"/>
      <c r="C1886" s="241"/>
      <c r="D1886" s="241"/>
      <c r="E1886" s="241"/>
      <c r="F1886" s="241"/>
      <c r="G1886" s="241"/>
      <c r="H1886" s="241"/>
      <c r="I1886" s="297"/>
      <c r="J1886" s="297"/>
      <c r="K1886" s="297"/>
      <c r="L1886" s="297"/>
      <c r="M1886" s="241"/>
      <c r="N1886" s="297"/>
      <c r="O1886" s="297"/>
      <c r="P1886" s="297"/>
      <c r="Q1886" s="297"/>
      <c r="R1886" s="297"/>
      <c r="S1886" s="297"/>
      <c r="T1886" s="241"/>
      <c r="U1886" s="297"/>
      <c r="V1886" s="297"/>
      <c r="W1886" s="297"/>
      <c r="X1886" s="241"/>
      <c r="Y1886" s="241"/>
      <c r="Z1886" s="297"/>
      <c r="AA1886" s="297"/>
      <c r="AB1886" s="297"/>
      <c r="AC1886" s="297"/>
      <c r="AD1886" s="297"/>
      <c r="AE1886" s="297"/>
      <c r="AF1886" s="241"/>
      <c r="AG1886" s="241"/>
      <c r="AH1886" s="241"/>
      <c r="AI1886" s="241"/>
      <c r="AJ1886" s="241"/>
      <c r="AK1886" s="241"/>
      <c r="AL1886" s="241"/>
      <c r="AM1886" s="241"/>
      <c r="AN1886" s="241"/>
      <c r="AO1886" s="297"/>
      <c r="AP1886" s="297"/>
      <c r="AQ1886" s="297"/>
      <c r="AR1886" s="297"/>
      <c r="AS1886" s="297"/>
      <c r="AT1886" s="297"/>
      <c r="AU1886" s="241"/>
      <c r="AV1886" s="297"/>
      <c r="AW1886" s="297"/>
      <c r="AX1886" s="297"/>
      <c r="AY1886" s="297"/>
      <c r="AZ1886" s="297"/>
      <c r="BA1886" s="297"/>
      <c r="BB1886" s="297"/>
      <c r="BC1886" s="241"/>
      <c r="BD1886" s="241"/>
      <c r="BE1886" s="255"/>
      <c r="BF1886" s="241"/>
      <c r="BG1886" s="241"/>
      <c r="BH1886" s="241"/>
      <c r="BI1886" s="241"/>
      <c r="BJ1886" s="293"/>
      <c r="BK1886" s="293"/>
      <c r="BL1886" s="293"/>
      <c r="BM1886" s="241"/>
      <c r="BN1886" s="241"/>
      <c r="BO1886" s="293"/>
      <c r="BP1886" s="293"/>
      <c r="BQ1886" s="241"/>
      <c r="BR1886" s="241"/>
    </row>
    <row r="1887" spans="2:70" ht="9.75" customHeight="1">
      <c r="B1887" s="254"/>
      <c r="C1887" s="241"/>
      <c r="D1887" s="241"/>
      <c r="E1887" s="241"/>
      <c r="F1887" s="241"/>
      <c r="G1887" s="241"/>
      <c r="H1887" s="241"/>
      <c r="I1887" s="241"/>
      <c r="J1887" s="241"/>
      <c r="K1887" s="241"/>
      <c r="L1887" s="241"/>
      <c r="M1887" s="241"/>
      <c r="N1887" s="241"/>
      <c r="O1887" s="241"/>
      <c r="P1887" s="241"/>
      <c r="Q1887" s="241"/>
      <c r="R1887" s="241"/>
      <c r="S1887" s="241"/>
      <c r="T1887" s="241"/>
      <c r="U1887" s="241"/>
      <c r="V1887" s="241"/>
      <c r="W1887" s="241"/>
      <c r="X1887" s="241"/>
      <c r="Y1887" s="241"/>
      <c r="Z1887" s="241"/>
      <c r="AA1887" s="241"/>
      <c r="AB1887" s="241"/>
      <c r="AC1887" s="241"/>
      <c r="AD1887" s="241"/>
      <c r="AE1887" s="241"/>
      <c r="AF1887" s="241"/>
      <c r="AG1887" s="241"/>
      <c r="AH1887" s="241"/>
      <c r="AI1887" s="241"/>
      <c r="AJ1887" s="241"/>
      <c r="AK1887" s="241"/>
      <c r="AL1887" s="241"/>
      <c r="AM1887" s="241"/>
      <c r="AN1887" s="241"/>
      <c r="AO1887" s="241"/>
      <c r="AP1887" s="241"/>
      <c r="AQ1887" s="241"/>
      <c r="AR1887" s="241"/>
      <c r="AS1887" s="241"/>
      <c r="AT1887" s="241"/>
      <c r="AU1887" s="241"/>
      <c r="AV1887" s="241"/>
      <c r="AW1887" s="241"/>
      <c r="AX1887" s="241"/>
      <c r="AY1887" s="241"/>
      <c r="AZ1887" s="241"/>
      <c r="BA1887" s="241"/>
      <c r="BB1887" s="241"/>
      <c r="BC1887" s="241"/>
      <c r="BD1887" s="241"/>
      <c r="BE1887" s="241"/>
      <c r="BF1887" s="241"/>
      <c r="BG1887" s="241"/>
      <c r="BH1887" s="241"/>
      <c r="BI1887" s="241"/>
      <c r="BJ1887" s="241"/>
      <c r="BK1887" s="241"/>
      <c r="BL1887" s="241"/>
      <c r="BM1887" s="241"/>
      <c r="BN1887" s="241"/>
      <c r="BO1887" s="241"/>
      <c r="BP1887" s="241"/>
      <c r="BQ1887" s="241"/>
      <c r="BR1887" s="241"/>
    </row>
    <row r="1888" spans="2:70" ht="10.5" customHeight="1">
      <c r="B1888" s="254"/>
      <c r="C1888" s="241"/>
      <c r="D1888" s="241"/>
      <c r="E1888" s="241"/>
      <c r="F1888" s="241"/>
      <c r="G1888" s="241"/>
      <c r="H1888" s="297"/>
      <c r="I1888" s="297"/>
      <c r="J1888" s="297"/>
      <c r="K1888" s="297"/>
      <c r="L1888" s="297"/>
      <c r="M1888" s="241"/>
      <c r="N1888" s="297"/>
      <c r="O1888" s="297"/>
      <c r="P1888" s="297"/>
      <c r="Q1888" s="297"/>
      <c r="R1888" s="297"/>
      <c r="S1888" s="297"/>
      <c r="T1888" s="241"/>
      <c r="U1888" s="297"/>
      <c r="V1888" s="297"/>
      <c r="W1888" s="297"/>
      <c r="X1888" s="241"/>
      <c r="Y1888" s="241"/>
      <c r="Z1888" s="297"/>
      <c r="AA1888" s="297"/>
      <c r="AB1888" s="297"/>
      <c r="AC1888" s="297"/>
      <c r="AD1888" s="297"/>
      <c r="AE1888" s="297"/>
      <c r="AF1888" s="241"/>
      <c r="AG1888" s="241"/>
      <c r="AH1888" s="241"/>
      <c r="AI1888" s="241"/>
      <c r="AJ1888" s="241"/>
      <c r="AK1888" s="241"/>
      <c r="AL1888" s="241"/>
      <c r="AM1888" s="241"/>
      <c r="AN1888" s="241"/>
      <c r="AO1888" s="297"/>
      <c r="AP1888" s="297"/>
      <c r="AQ1888" s="297"/>
      <c r="AR1888" s="297"/>
      <c r="AS1888" s="297"/>
      <c r="AT1888" s="297"/>
      <c r="AU1888" s="241"/>
      <c r="AV1888" s="297"/>
      <c r="AW1888" s="297"/>
      <c r="AX1888" s="297"/>
      <c r="AY1888" s="297"/>
      <c r="AZ1888" s="297"/>
      <c r="BA1888" s="297"/>
      <c r="BB1888" s="297"/>
      <c r="BC1888" s="241"/>
      <c r="BD1888" s="241"/>
      <c r="BE1888" s="294"/>
      <c r="BF1888" s="241"/>
      <c r="BG1888" s="241"/>
      <c r="BH1888" s="241"/>
      <c r="BI1888" s="241"/>
      <c r="BJ1888" s="293"/>
      <c r="BK1888" s="293"/>
      <c r="BL1888" s="293"/>
      <c r="BM1888" s="241"/>
      <c r="BN1888" s="241"/>
      <c r="BO1888" s="293"/>
      <c r="BP1888" s="293"/>
      <c r="BQ1888" s="241"/>
      <c r="BR1888" s="241"/>
    </row>
    <row r="1889" spans="2:70" ht="0.75" customHeight="1">
      <c r="B1889" s="254"/>
      <c r="C1889" s="241"/>
      <c r="D1889" s="241"/>
      <c r="E1889" s="241"/>
      <c r="F1889" s="241"/>
      <c r="G1889" s="241"/>
      <c r="H1889" s="297"/>
      <c r="I1889" s="297"/>
      <c r="J1889" s="297"/>
      <c r="K1889" s="297"/>
      <c r="L1889" s="297"/>
      <c r="M1889" s="241"/>
      <c r="N1889" s="297"/>
      <c r="O1889" s="297"/>
      <c r="P1889" s="297"/>
      <c r="Q1889" s="297"/>
      <c r="R1889" s="297"/>
      <c r="S1889" s="297"/>
      <c r="T1889" s="241"/>
      <c r="U1889" s="297"/>
      <c r="V1889" s="297"/>
      <c r="W1889" s="297"/>
      <c r="X1889" s="241"/>
      <c r="Y1889" s="241"/>
      <c r="Z1889" s="297"/>
      <c r="AA1889" s="297"/>
      <c r="AB1889" s="297"/>
      <c r="AC1889" s="297"/>
      <c r="AD1889" s="297"/>
      <c r="AE1889" s="297"/>
      <c r="AF1889" s="241"/>
      <c r="AG1889" s="241"/>
      <c r="AH1889" s="241"/>
      <c r="AI1889" s="241"/>
      <c r="AJ1889" s="241"/>
      <c r="AK1889" s="241"/>
      <c r="AL1889" s="241"/>
      <c r="AM1889" s="241"/>
      <c r="AN1889" s="241"/>
      <c r="AO1889" s="297"/>
      <c r="AP1889" s="297"/>
      <c r="AQ1889" s="297"/>
      <c r="AR1889" s="297"/>
      <c r="AS1889" s="297"/>
      <c r="AT1889" s="297"/>
      <c r="AU1889" s="241"/>
      <c r="AV1889" s="297"/>
      <c r="AW1889" s="297"/>
      <c r="AX1889" s="297"/>
      <c r="AY1889" s="297"/>
      <c r="AZ1889" s="297"/>
      <c r="BA1889" s="297"/>
      <c r="BB1889" s="297"/>
      <c r="BC1889" s="241"/>
      <c r="BD1889" s="241"/>
      <c r="BE1889" s="294"/>
      <c r="BF1889" s="241"/>
      <c r="BG1889" s="241"/>
      <c r="BH1889" s="241"/>
      <c r="BI1889" s="241"/>
      <c r="BJ1889" s="293"/>
      <c r="BK1889" s="293"/>
      <c r="BL1889" s="293"/>
      <c r="BM1889" s="241"/>
      <c r="BN1889" s="241"/>
      <c r="BO1889" s="293"/>
      <c r="BP1889" s="293"/>
      <c r="BQ1889" s="241"/>
      <c r="BR1889" s="241"/>
    </row>
    <row r="1890" spans="2:70" ht="10.5" customHeight="1">
      <c r="B1890" s="254"/>
      <c r="C1890" s="241"/>
      <c r="D1890" s="241"/>
      <c r="E1890" s="241"/>
      <c r="F1890" s="241"/>
      <c r="G1890" s="241"/>
      <c r="H1890" s="273"/>
      <c r="I1890" s="273"/>
      <c r="J1890" s="273"/>
      <c r="K1890" s="273"/>
      <c r="L1890" s="273"/>
      <c r="M1890" s="241"/>
      <c r="N1890" s="273"/>
      <c r="O1890" s="273"/>
      <c r="P1890" s="273"/>
      <c r="Q1890" s="241"/>
      <c r="R1890" s="273"/>
      <c r="S1890" s="273"/>
      <c r="T1890" s="241"/>
      <c r="U1890" s="297"/>
      <c r="V1890" s="297"/>
      <c r="W1890" s="297"/>
      <c r="X1890" s="241"/>
      <c r="Y1890" s="241"/>
      <c r="Z1890" s="273"/>
      <c r="AA1890" s="273"/>
      <c r="AB1890" s="273"/>
      <c r="AC1890" s="273"/>
      <c r="AD1890" s="297"/>
      <c r="AE1890" s="297"/>
      <c r="AF1890" s="241"/>
      <c r="AG1890" s="241"/>
      <c r="AH1890" s="241"/>
      <c r="AI1890" s="241"/>
      <c r="AJ1890" s="241"/>
      <c r="AK1890" s="241"/>
      <c r="AL1890" s="241"/>
      <c r="AM1890" s="241"/>
      <c r="AN1890" s="241"/>
      <c r="AO1890" s="273"/>
      <c r="AP1890" s="273"/>
      <c r="AQ1890" s="273"/>
      <c r="AR1890" s="273"/>
      <c r="AS1890" s="273"/>
      <c r="AT1890" s="273"/>
      <c r="AU1890" s="241"/>
      <c r="AV1890" s="273"/>
      <c r="AW1890" s="273"/>
      <c r="AX1890" s="273"/>
      <c r="AY1890" s="273"/>
      <c r="AZ1890" s="273"/>
      <c r="BA1890" s="241"/>
      <c r="BB1890" s="258"/>
      <c r="BC1890" s="241"/>
      <c r="BD1890" s="241"/>
      <c r="BE1890" s="255"/>
      <c r="BF1890" s="241"/>
      <c r="BG1890" s="241"/>
      <c r="BH1890" s="241"/>
      <c r="BI1890" s="241"/>
      <c r="BJ1890" s="241"/>
      <c r="BK1890" s="293"/>
      <c r="BL1890" s="293"/>
      <c r="BM1890" s="241"/>
      <c r="BN1890" s="241"/>
      <c r="BO1890" s="241"/>
      <c r="BP1890" s="259"/>
      <c r="BQ1890" s="241"/>
      <c r="BR1890" s="241"/>
    </row>
    <row r="1891" spans="2:70" ht="8.25" customHeight="1">
      <c r="B1891" s="254"/>
      <c r="C1891" s="241"/>
      <c r="D1891" s="241"/>
      <c r="E1891" s="241"/>
      <c r="F1891" s="241"/>
      <c r="G1891" s="241"/>
      <c r="H1891" s="241"/>
      <c r="I1891" s="241"/>
      <c r="J1891" s="241"/>
      <c r="K1891" s="241"/>
      <c r="L1891" s="241"/>
      <c r="M1891" s="241"/>
      <c r="N1891" s="241"/>
      <c r="O1891" s="241"/>
      <c r="P1891" s="241"/>
      <c r="Q1891" s="241"/>
      <c r="R1891" s="241"/>
      <c r="S1891" s="241"/>
      <c r="T1891" s="241"/>
      <c r="U1891" s="241"/>
      <c r="V1891" s="241"/>
      <c r="W1891" s="241"/>
      <c r="X1891" s="241"/>
      <c r="Y1891" s="241"/>
      <c r="Z1891" s="241"/>
      <c r="AA1891" s="241"/>
      <c r="AB1891" s="241"/>
      <c r="AC1891" s="241"/>
      <c r="AD1891" s="241"/>
      <c r="AE1891" s="241"/>
      <c r="AF1891" s="241"/>
      <c r="AG1891" s="241"/>
      <c r="AH1891" s="241"/>
      <c r="AI1891" s="241"/>
      <c r="AJ1891" s="241"/>
      <c r="AK1891" s="241"/>
      <c r="AL1891" s="241"/>
      <c r="AM1891" s="241"/>
      <c r="AN1891" s="241"/>
      <c r="AO1891" s="241"/>
      <c r="AP1891" s="241"/>
      <c r="AQ1891" s="241"/>
      <c r="AR1891" s="241"/>
      <c r="AS1891" s="241"/>
      <c r="AT1891" s="241"/>
      <c r="AU1891" s="241"/>
      <c r="AV1891" s="241"/>
      <c r="AW1891" s="241"/>
      <c r="AX1891" s="241"/>
      <c r="AY1891" s="241"/>
      <c r="AZ1891" s="241"/>
      <c r="BA1891" s="241"/>
      <c r="BB1891" s="241"/>
      <c r="BC1891" s="241"/>
      <c r="BD1891" s="241"/>
      <c r="BE1891" s="241"/>
      <c r="BF1891" s="241"/>
      <c r="BG1891" s="241"/>
      <c r="BH1891" s="241"/>
      <c r="BI1891" s="241"/>
      <c r="BJ1891" s="241"/>
      <c r="BK1891" s="241"/>
      <c r="BL1891" s="241"/>
      <c r="BM1891" s="241"/>
      <c r="BN1891" s="241"/>
      <c r="BO1891" s="241"/>
      <c r="BP1891" s="241"/>
      <c r="BQ1891" s="241"/>
      <c r="BR1891" s="241"/>
    </row>
    <row r="1892" spans="2:70" ht="0.75" customHeight="1">
      <c r="B1892" s="254"/>
      <c r="C1892" s="294"/>
      <c r="D1892" s="294"/>
      <c r="E1892" s="294"/>
      <c r="F1892" s="294"/>
      <c r="G1892" s="294"/>
      <c r="H1892" s="294"/>
      <c r="I1892" s="294"/>
      <c r="J1892" s="241"/>
      <c r="K1892" s="241"/>
      <c r="L1892" s="241"/>
      <c r="M1892" s="241"/>
      <c r="N1892" s="241"/>
      <c r="O1892" s="241"/>
      <c r="P1892" s="241"/>
      <c r="Q1892" s="241"/>
      <c r="R1892" s="241"/>
      <c r="S1892" s="241"/>
      <c r="T1892" s="241"/>
      <c r="U1892" s="241"/>
      <c r="V1892" s="241"/>
      <c r="W1892" s="241"/>
      <c r="X1892" s="241"/>
      <c r="Y1892" s="241"/>
      <c r="Z1892" s="241"/>
      <c r="AA1892" s="241"/>
      <c r="AB1892" s="241"/>
      <c r="AC1892" s="241"/>
      <c r="AD1892" s="241"/>
      <c r="AE1892" s="241"/>
      <c r="AF1892" s="241"/>
      <c r="AG1892" s="241"/>
      <c r="AH1892" s="294"/>
      <c r="AI1892" s="294"/>
      <c r="AJ1892" s="294"/>
      <c r="AK1892" s="294"/>
      <c r="AL1892" s="294"/>
      <c r="AM1892" s="294"/>
      <c r="AN1892" s="294"/>
      <c r="AO1892" s="294"/>
      <c r="AP1892" s="241"/>
      <c r="AQ1892" s="241"/>
      <c r="AR1892" s="241"/>
      <c r="AS1892" s="241"/>
      <c r="AT1892" s="241"/>
      <c r="AU1892" s="241"/>
      <c r="AV1892" s="241"/>
      <c r="AW1892" s="241"/>
      <c r="AX1892" s="241"/>
      <c r="AY1892" s="241"/>
      <c r="AZ1892" s="241"/>
      <c r="BA1892" s="241"/>
      <c r="BB1892" s="241"/>
      <c r="BC1892" s="241"/>
      <c r="BD1892" s="241"/>
      <c r="BE1892" s="294"/>
      <c r="BF1892" s="241"/>
      <c r="BG1892" s="241"/>
      <c r="BH1892" s="241"/>
      <c r="BI1892" s="241"/>
      <c r="BJ1892" s="241"/>
      <c r="BK1892" s="293"/>
      <c r="BL1892" s="293"/>
      <c r="BM1892" s="241"/>
      <c r="BN1892" s="241"/>
      <c r="BO1892" s="241"/>
      <c r="BP1892" s="293"/>
      <c r="BQ1892" s="241"/>
      <c r="BR1892" s="241"/>
    </row>
    <row r="1893" spans="2:70" ht="9" customHeight="1">
      <c r="B1893" s="254"/>
      <c r="C1893" s="294"/>
      <c r="D1893" s="294"/>
      <c r="E1893" s="294"/>
      <c r="F1893" s="294"/>
      <c r="G1893" s="294"/>
      <c r="H1893" s="294"/>
      <c r="I1893" s="294"/>
      <c r="J1893" s="241"/>
      <c r="K1893" s="241"/>
      <c r="L1893" s="241"/>
      <c r="M1893" s="241"/>
      <c r="N1893" s="241"/>
      <c r="O1893" s="241"/>
      <c r="P1893" s="241"/>
      <c r="Q1893" s="241"/>
      <c r="R1893" s="241"/>
      <c r="S1893" s="241"/>
      <c r="T1893" s="241"/>
      <c r="U1893" s="241"/>
      <c r="V1893" s="241"/>
      <c r="W1893" s="241"/>
      <c r="X1893" s="241"/>
      <c r="Y1893" s="241"/>
      <c r="Z1893" s="241"/>
      <c r="AA1893" s="241"/>
      <c r="AB1893" s="241"/>
      <c r="AC1893" s="241"/>
      <c r="AD1893" s="241"/>
      <c r="AE1893" s="241"/>
      <c r="AF1893" s="241"/>
      <c r="AG1893" s="241"/>
      <c r="AH1893" s="294"/>
      <c r="AI1893" s="294"/>
      <c r="AJ1893" s="294"/>
      <c r="AK1893" s="294"/>
      <c r="AL1893" s="294"/>
      <c r="AM1893" s="294"/>
      <c r="AN1893" s="294"/>
      <c r="AO1893" s="294"/>
      <c r="AP1893" s="241"/>
      <c r="AQ1893" s="241"/>
      <c r="AR1893" s="241"/>
      <c r="AS1893" s="241"/>
      <c r="AT1893" s="241"/>
      <c r="AU1893" s="241"/>
      <c r="AV1893" s="241"/>
      <c r="AW1893" s="241"/>
      <c r="AX1893" s="241"/>
      <c r="AY1893" s="241"/>
      <c r="AZ1893" s="241"/>
      <c r="BA1893" s="241"/>
      <c r="BB1893" s="241"/>
      <c r="BC1893" s="241"/>
      <c r="BD1893" s="241"/>
      <c r="BE1893" s="294"/>
      <c r="BF1893" s="241"/>
      <c r="BG1893" s="241"/>
      <c r="BH1893" s="241"/>
      <c r="BI1893" s="241"/>
      <c r="BJ1893" s="241"/>
      <c r="BK1893" s="293"/>
      <c r="BL1893" s="293"/>
      <c r="BM1893" s="241"/>
      <c r="BN1893" s="241"/>
      <c r="BO1893" s="241"/>
      <c r="BP1893" s="293"/>
      <c r="BQ1893" s="241"/>
      <c r="BR1893" s="241"/>
    </row>
    <row r="1894" spans="2:70" ht="0.75" customHeight="1">
      <c r="B1894" s="254"/>
      <c r="C1894" s="294"/>
      <c r="D1894" s="294"/>
      <c r="E1894" s="294"/>
      <c r="F1894" s="294"/>
      <c r="G1894" s="294"/>
      <c r="H1894" s="294"/>
      <c r="I1894" s="294"/>
      <c r="J1894" s="241"/>
      <c r="K1894" s="241"/>
      <c r="L1894" s="241"/>
      <c r="M1894" s="241"/>
      <c r="N1894" s="241"/>
      <c r="O1894" s="241"/>
      <c r="P1894" s="241"/>
      <c r="Q1894" s="241"/>
      <c r="R1894" s="241"/>
      <c r="S1894" s="241"/>
      <c r="T1894" s="241"/>
      <c r="U1894" s="241"/>
      <c r="V1894" s="241"/>
      <c r="W1894" s="241"/>
      <c r="X1894" s="241"/>
      <c r="Y1894" s="241"/>
      <c r="Z1894" s="241"/>
      <c r="AA1894" s="241"/>
      <c r="AB1894" s="241"/>
      <c r="AC1894" s="241"/>
      <c r="AD1894" s="241"/>
      <c r="AE1894" s="241"/>
      <c r="AF1894" s="241"/>
      <c r="AG1894" s="241"/>
      <c r="AH1894" s="294"/>
      <c r="AI1894" s="294"/>
      <c r="AJ1894" s="294"/>
      <c r="AK1894" s="294"/>
      <c r="AL1894" s="294"/>
      <c r="AM1894" s="294"/>
      <c r="AN1894" s="294"/>
      <c r="AO1894" s="294"/>
      <c r="AP1894" s="241"/>
      <c r="AQ1894" s="241"/>
      <c r="AR1894" s="241"/>
      <c r="AS1894" s="241"/>
      <c r="AT1894" s="241"/>
      <c r="AU1894" s="241"/>
      <c r="AV1894" s="241"/>
      <c r="AW1894" s="241"/>
      <c r="AX1894" s="241"/>
      <c r="AY1894" s="241"/>
      <c r="AZ1894" s="241"/>
      <c r="BA1894" s="241"/>
      <c r="BB1894" s="241"/>
      <c r="BC1894" s="241"/>
      <c r="BD1894" s="241"/>
      <c r="BE1894" s="294"/>
      <c r="BF1894" s="241"/>
      <c r="BG1894" s="241"/>
      <c r="BH1894" s="241"/>
      <c r="BI1894" s="241"/>
      <c r="BJ1894" s="241"/>
      <c r="BK1894" s="293"/>
      <c r="BL1894" s="293"/>
      <c r="BM1894" s="241"/>
      <c r="BN1894" s="241"/>
      <c r="BO1894" s="241"/>
      <c r="BP1894" s="241"/>
      <c r="BQ1894" s="241"/>
      <c r="BR1894" s="241"/>
    </row>
    <row r="1895" spans="2:70" ht="10.5" customHeight="1">
      <c r="B1895" s="254"/>
      <c r="C1895" s="272"/>
      <c r="D1895" s="272"/>
      <c r="E1895" s="272"/>
      <c r="F1895" s="272"/>
      <c r="G1895" s="272"/>
      <c r="H1895" s="295"/>
      <c r="I1895" s="295"/>
      <c r="J1895" s="295"/>
      <c r="K1895" s="295"/>
      <c r="L1895" s="295"/>
      <c r="M1895" s="241"/>
      <c r="N1895" s="295"/>
      <c r="O1895" s="295"/>
      <c r="P1895" s="295"/>
      <c r="Q1895" s="295"/>
      <c r="R1895" s="295"/>
      <c r="S1895" s="295"/>
      <c r="T1895" s="295"/>
      <c r="U1895" s="295"/>
      <c r="V1895" s="295"/>
      <c r="W1895" s="295"/>
      <c r="X1895" s="241"/>
      <c r="Y1895" s="241"/>
      <c r="Z1895" s="295"/>
      <c r="AA1895" s="295"/>
      <c r="AB1895" s="295"/>
      <c r="AC1895" s="295"/>
      <c r="AD1895" s="295"/>
      <c r="AE1895" s="295"/>
      <c r="AF1895" s="241"/>
      <c r="AG1895" s="241"/>
      <c r="AH1895" s="241"/>
      <c r="AI1895" s="272"/>
      <c r="AJ1895" s="272"/>
      <c r="AK1895" s="272"/>
      <c r="AL1895" s="272"/>
      <c r="AM1895" s="272"/>
      <c r="AN1895" s="241"/>
      <c r="AO1895" s="295"/>
      <c r="AP1895" s="295"/>
      <c r="AQ1895" s="295"/>
      <c r="AR1895" s="295"/>
      <c r="AS1895" s="295"/>
      <c r="AT1895" s="295"/>
      <c r="AU1895" s="241"/>
      <c r="AV1895" s="295"/>
      <c r="AW1895" s="295"/>
      <c r="AX1895" s="295"/>
      <c r="AY1895" s="295"/>
      <c r="AZ1895" s="295"/>
      <c r="BA1895" s="241"/>
      <c r="BB1895" s="257"/>
      <c r="BC1895" s="241"/>
      <c r="BD1895" s="241"/>
      <c r="BE1895" s="255"/>
      <c r="BF1895" s="241"/>
      <c r="BG1895" s="241"/>
      <c r="BH1895" s="241"/>
      <c r="BI1895" s="241"/>
      <c r="BJ1895" s="241"/>
      <c r="BK1895" s="293"/>
      <c r="BL1895" s="293"/>
      <c r="BM1895" s="241"/>
      <c r="BN1895" s="241"/>
      <c r="BO1895" s="241"/>
      <c r="BP1895" s="259"/>
      <c r="BQ1895" s="241"/>
      <c r="BR1895" s="241"/>
    </row>
    <row r="1896" spans="2:70" ht="7.5" customHeight="1">
      <c r="B1896" s="254"/>
      <c r="C1896" s="241"/>
      <c r="D1896" s="241"/>
      <c r="E1896" s="241"/>
      <c r="F1896" s="241"/>
      <c r="G1896" s="241"/>
      <c r="H1896" s="241"/>
      <c r="I1896" s="241"/>
      <c r="J1896" s="241"/>
      <c r="K1896" s="241"/>
      <c r="L1896" s="241"/>
      <c r="M1896" s="241"/>
      <c r="N1896" s="241"/>
      <c r="O1896" s="241"/>
      <c r="P1896" s="241"/>
      <c r="Q1896" s="241"/>
      <c r="R1896" s="241"/>
      <c r="S1896" s="241"/>
      <c r="T1896" s="241"/>
      <c r="U1896" s="241"/>
      <c r="V1896" s="241"/>
      <c r="W1896" s="241"/>
      <c r="X1896" s="241"/>
      <c r="Y1896" s="241"/>
      <c r="Z1896" s="241"/>
      <c r="AA1896" s="241"/>
      <c r="AB1896" s="241"/>
      <c r="AC1896" s="241"/>
      <c r="AD1896" s="241"/>
      <c r="AE1896" s="241"/>
      <c r="AF1896" s="241"/>
      <c r="AG1896" s="241"/>
      <c r="AH1896" s="241"/>
      <c r="AI1896" s="241"/>
      <c r="AJ1896" s="241"/>
      <c r="AK1896" s="241"/>
      <c r="AL1896" s="241"/>
      <c r="AM1896" s="241"/>
      <c r="AN1896" s="241"/>
      <c r="AO1896" s="241"/>
      <c r="AP1896" s="241"/>
      <c r="AQ1896" s="241"/>
      <c r="AR1896" s="241"/>
      <c r="AS1896" s="241"/>
      <c r="AT1896" s="241"/>
      <c r="AU1896" s="241"/>
      <c r="AV1896" s="241"/>
      <c r="AW1896" s="241"/>
      <c r="AX1896" s="241"/>
      <c r="AY1896" s="241"/>
      <c r="AZ1896" s="241"/>
      <c r="BA1896" s="241"/>
      <c r="BB1896" s="241"/>
      <c r="BC1896" s="241"/>
      <c r="BD1896" s="241"/>
      <c r="BE1896" s="241"/>
      <c r="BF1896" s="241"/>
      <c r="BG1896" s="241"/>
      <c r="BH1896" s="241"/>
      <c r="BI1896" s="241"/>
      <c r="BJ1896" s="241"/>
      <c r="BK1896" s="241"/>
      <c r="BL1896" s="241"/>
      <c r="BM1896" s="241"/>
      <c r="BN1896" s="241"/>
      <c r="BO1896" s="241"/>
      <c r="BP1896" s="241"/>
      <c r="BQ1896" s="241"/>
      <c r="BR1896" s="241"/>
    </row>
    <row r="1897" spans="2:70" ht="0.75" customHeight="1">
      <c r="B1897" s="254"/>
      <c r="C1897" s="272"/>
      <c r="D1897" s="272"/>
      <c r="E1897" s="272"/>
      <c r="F1897" s="272"/>
      <c r="G1897" s="272"/>
      <c r="H1897" s="295"/>
      <c r="I1897" s="295"/>
      <c r="J1897" s="295"/>
      <c r="K1897" s="295"/>
      <c r="L1897" s="295"/>
      <c r="M1897" s="241"/>
      <c r="N1897" s="295"/>
      <c r="O1897" s="295"/>
      <c r="P1897" s="295"/>
      <c r="Q1897" s="295"/>
      <c r="R1897" s="295"/>
      <c r="S1897" s="295"/>
      <c r="T1897" s="295"/>
      <c r="U1897" s="295"/>
      <c r="V1897" s="295"/>
      <c r="W1897" s="295"/>
      <c r="X1897" s="241"/>
      <c r="Y1897" s="241"/>
      <c r="Z1897" s="295"/>
      <c r="AA1897" s="295"/>
      <c r="AB1897" s="295"/>
      <c r="AC1897" s="295"/>
      <c r="AD1897" s="295"/>
      <c r="AE1897" s="295"/>
      <c r="AF1897" s="241"/>
      <c r="AG1897" s="241"/>
      <c r="AH1897" s="241"/>
      <c r="AI1897" s="272"/>
      <c r="AJ1897" s="272"/>
      <c r="AK1897" s="272"/>
      <c r="AL1897" s="272"/>
      <c r="AM1897" s="272"/>
      <c r="AN1897" s="241"/>
      <c r="AO1897" s="295"/>
      <c r="AP1897" s="295"/>
      <c r="AQ1897" s="295"/>
      <c r="AR1897" s="295"/>
      <c r="AS1897" s="295"/>
      <c r="AT1897" s="295"/>
      <c r="AU1897" s="241"/>
      <c r="AV1897" s="295"/>
      <c r="AW1897" s="295"/>
      <c r="AX1897" s="295"/>
      <c r="AY1897" s="295"/>
      <c r="AZ1897" s="295"/>
      <c r="BA1897" s="241"/>
      <c r="BB1897" s="300"/>
      <c r="BC1897" s="241"/>
      <c r="BD1897" s="241"/>
      <c r="BE1897" s="241"/>
      <c r="BF1897" s="241"/>
      <c r="BG1897" s="241"/>
      <c r="BH1897" s="241"/>
      <c r="BI1897" s="241"/>
      <c r="BJ1897" s="241"/>
      <c r="BK1897" s="241"/>
      <c r="BL1897" s="241"/>
      <c r="BM1897" s="241"/>
      <c r="BN1897" s="241"/>
      <c r="BO1897" s="241"/>
      <c r="BP1897" s="241"/>
      <c r="BQ1897" s="241"/>
      <c r="BR1897" s="241"/>
    </row>
    <row r="1898" spans="2:70" ht="8.25" customHeight="1">
      <c r="B1898" s="254"/>
      <c r="C1898" s="272"/>
      <c r="D1898" s="272"/>
      <c r="E1898" s="272"/>
      <c r="F1898" s="272"/>
      <c r="G1898" s="272"/>
      <c r="H1898" s="295"/>
      <c r="I1898" s="295"/>
      <c r="J1898" s="295"/>
      <c r="K1898" s="295"/>
      <c r="L1898" s="295"/>
      <c r="M1898" s="241"/>
      <c r="N1898" s="295"/>
      <c r="O1898" s="295"/>
      <c r="P1898" s="295"/>
      <c r="Q1898" s="295"/>
      <c r="R1898" s="295"/>
      <c r="S1898" s="295"/>
      <c r="T1898" s="295"/>
      <c r="U1898" s="295"/>
      <c r="V1898" s="295"/>
      <c r="W1898" s="295"/>
      <c r="X1898" s="241"/>
      <c r="Y1898" s="241"/>
      <c r="Z1898" s="295"/>
      <c r="AA1898" s="295"/>
      <c r="AB1898" s="295"/>
      <c r="AC1898" s="295"/>
      <c r="AD1898" s="295"/>
      <c r="AE1898" s="295"/>
      <c r="AF1898" s="241"/>
      <c r="AG1898" s="241"/>
      <c r="AH1898" s="241"/>
      <c r="AI1898" s="272"/>
      <c r="AJ1898" s="272"/>
      <c r="AK1898" s="272"/>
      <c r="AL1898" s="272"/>
      <c r="AM1898" s="272"/>
      <c r="AN1898" s="241"/>
      <c r="AO1898" s="295"/>
      <c r="AP1898" s="295"/>
      <c r="AQ1898" s="295"/>
      <c r="AR1898" s="295"/>
      <c r="AS1898" s="295"/>
      <c r="AT1898" s="295"/>
      <c r="AU1898" s="241"/>
      <c r="AV1898" s="295"/>
      <c r="AW1898" s="295"/>
      <c r="AX1898" s="295"/>
      <c r="AY1898" s="295"/>
      <c r="AZ1898" s="295"/>
      <c r="BA1898" s="241"/>
      <c r="BB1898" s="300"/>
      <c r="BC1898" s="241"/>
      <c r="BD1898" s="241"/>
      <c r="BE1898" s="241"/>
      <c r="BF1898" s="241"/>
      <c r="BG1898" s="241"/>
      <c r="BH1898" s="241"/>
      <c r="BI1898" s="241"/>
      <c r="BJ1898" s="241"/>
      <c r="BK1898" s="241"/>
      <c r="BL1898" s="241"/>
      <c r="BM1898" s="241"/>
      <c r="BN1898" s="241"/>
      <c r="BO1898" s="241"/>
      <c r="BP1898" s="241"/>
      <c r="BQ1898" s="241"/>
      <c r="BR1898" s="241"/>
    </row>
    <row r="1899" spans="2:70" ht="0.75" customHeight="1">
      <c r="B1899" s="254"/>
      <c r="C1899" s="272"/>
      <c r="D1899" s="272"/>
      <c r="E1899" s="272"/>
      <c r="F1899" s="272"/>
      <c r="G1899" s="272"/>
      <c r="H1899" s="295"/>
      <c r="I1899" s="295"/>
      <c r="J1899" s="295"/>
      <c r="K1899" s="295"/>
      <c r="L1899" s="295"/>
      <c r="M1899" s="241"/>
      <c r="N1899" s="295"/>
      <c r="O1899" s="295"/>
      <c r="P1899" s="295"/>
      <c r="Q1899" s="295"/>
      <c r="R1899" s="295"/>
      <c r="S1899" s="295"/>
      <c r="T1899" s="295"/>
      <c r="U1899" s="295"/>
      <c r="V1899" s="295"/>
      <c r="W1899" s="295"/>
      <c r="X1899" s="241"/>
      <c r="Y1899" s="241"/>
      <c r="Z1899" s="295"/>
      <c r="AA1899" s="295"/>
      <c r="AB1899" s="295"/>
      <c r="AC1899" s="295"/>
      <c r="AD1899" s="295"/>
      <c r="AE1899" s="295"/>
      <c r="AF1899" s="241"/>
      <c r="AG1899" s="241"/>
      <c r="AH1899" s="241"/>
      <c r="AI1899" s="272"/>
      <c r="AJ1899" s="272"/>
      <c r="AK1899" s="272"/>
      <c r="AL1899" s="272"/>
      <c r="AM1899" s="272"/>
      <c r="AN1899" s="241"/>
      <c r="AO1899" s="295"/>
      <c r="AP1899" s="295"/>
      <c r="AQ1899" s="295"/>
      <c r="AR1899" s="295"/>
      <c r="AS1899" s="295"/>
      <c r="AT1899" s="295"/>
      <c r="AU1899" s="241"/>
      <c r="AV1899" s="295"/>
      <c r="AW1899" s="295"/>
      <c r="AX1899" s="295"/>
      <c r="AY1899" s="295"/>
      <c r="AZ1899" s="295"/>
      <c r="BA1899" s="241"/>
      <c r="BB1899" s="300"/>
      <c r="BC1899" s="241"/>
      <c r="BD1899" s="241"/>
      <c r="BE1899" s="241"/>
      <c r="BF1899" s="241"/>
      <c r="BG1899" s="241"/>
      <c r="BH1899" s="241"/>
      <c r="BI1899" s="241"/>
      <c r="BJ1899" s="241"/>
      <c r="BK1899" s="241"/>
      <c r="BL1899" s="241"/>
      <c r="BM1899" s="241"/>
      <c r="BN1899" s="241"/>
      <c r="BO1899" s="241"/>
      <c r="BP1899" s="241"/>
      <c r="BQ1899" s="241"/>
      <c r="BR1899" s="241"/>
    </row>
    <row r="1900" spans="2:70" ht="10.5" customHeight="1">
      <c r="B1900" s="254"/>
      <c r="C1900" s="272"/>
      <c r="D1900" s="272"/>
      <c r="E1900" s="272"/>
      <c r="F1900" s="272"/>
      <c r="G1900" s="272"/>
      <c r="H1900" s="295"/>
      <c r="I1900" s="295"/>
      <c r="J1900" s="295"/>
      <c r="K1900" s="295"/>
      <c r="L1900" s="295"/>
      <c r="M1900" s="241"/>
      <c r="N1900" s="295"/>
      <c r="O1900" s="295"/>
      <c r="P1900" s="295"/>
      <c r="Q1900" s="295"/>
      <c r="R1900" s="295"/>
      <c r="S1900" s="295"/>
      <c r="T1900" s="295"/>
      <c r="U1900" s="295"/>
      <c r="V1900" s="295"/>
      <c r="W1900" s="295"/>
      <c r="X1900" s="241"/>
      <c r="Y1900" s="241"/>
      <c r="Z1900" s="295"/>
      <c r="AA1900" s="295"/>
      <c r="AB1900" s="295"/>
      <c r="AC1900" s="295"/>
      <c r="AD1900" s="295"/>
      <c r="AE1900" s="295"/>
      <c r="AF1900" s="241"/>
      <c r="AG1900" s="241"/>
      <c r="AH1900" s="241"/>
      <c r="AI1900" s="272"/>
      <c r="AJ1900" s="272"/>
      <c r="AK1900" s="272"/>
      <c r="AL1900" s="272"/>
      <c r="AM1900" s="272"/>
      <c r="AN1900" s="241"/>
      <c r="AO1900" s="295"/>
      <c r="AP1900" s="295"/>
      <c r="AQ1900" s="295"/>
      <c r="AR1900" s="295"/>
      <c r="AS1900" s="295"/>
      <c r="AT1900" s="295"/>
      <c r="AU1900" s="241"/>
      <c r="AV1900" s="295"/>
      <c r="AW1900" s="295"/>
      <c r="AX1900" s="295"/>
      <c r="AY1900" s="295"/>
      <c r="AZ1900" s="295"/>
      <c r="BA1900" s="241"/>
      <c r="BB1900" s="257"/>
      <c r="BC1900" s="241"/>
      <c r="BD1900" s="241"/>
      <c r="BE1900" s="241"/>
      <c r="BF1900" s="241"/>
      <c r="BG1900" s="241"/>
      <c r="BH1900" s="241"/>
      <c r="BI1900" s="241"/>
      <c r="BJ1900" s="241"/>
      <c r="BK1900" s="241"/>
      <c r="BL1900" s="241"/>
      <c r="BM1900" s="241"/>
      <c r="BN1900" s="241"/>
      <c r="BO1900" s="241"/>
      <c r="BP1900" s="241"/>
      <c r="BQ1900" s="241"/>
      <c r="BR1900" s="241"/>
    </row>
    <row r="1901" spans="2:70" ht="7.5" customHeight="1">
      <c r="B1901" s="254"/>
      <c r="C1901" s="241"/>
      <c r="D1901" s="241"/>
      <c r="E1901" s="241"/>
      <c r="F1901" s="241"/>
      <c r="G1901" s="241"/>
      <c r="H1901" s="241"/>
      <c r="I1901" s="241"/>
      <c r="J1901" s="241"/>
      <c r="K1901" s="241"/>
      <c r="L1901" s="241"/>
      <c r="M1901" s="241"/>
      <c r="N1901" s="241"/>
      <c r="O1901" s="241"/>
      <c r="P1901" s="241"/>
      <c r="Q1901" s="241"/>
      <c r="R1901" s="241"/>
      <c r="S1901" s="241"/>
      <c r="T1901" s="241"/>
      <c r="U1901" s="241"/>
      <c r="V1901" s="241"/>
      <c r="W1901" s="241"/>
      <c r="X1901" s="241"/>
      <c r="Y1901" s="241"/>
      <c r="Z1901" s="241"/>
      <c r="AA1901" s="241"/>
      <c r="AB1901" s="241"/>
      <c r="AC1901" s="241"/>
      <c r="AD1901" s="241"/>
      <c r="AE1901" s="241"/>
      <c r="AF1901" s="241"/>
      <c r="AG1901" s="241"/>
      <c r="AH1901" s="241"/>
      <c r="AI1901" s="241"/>
      <c r="AJ1901" s="241"/>
      <c r="AK1901" s="241"/>
      <c r="AL1901" s="241"/>
      <c r="AM1901" s="241"/>
      <c r="AN1901" s="241"/>
      <c r="AO1901" s="241"/>
      <c r="AP1901" s="241"/>
      <c r="AQ1901" s="241"/>
      <c r="AR1901" s="241"/>
      <c r="AS1901" s="241"/>
      <c r="AT1901" s="241"/>
      <c r="AU1901" s="241"/>
      <c r="AV1901" s="241"/>
      <c r="AW1901" s="241"/>
      <c r="AX1901" s="241"/>
      <c r="AY1901" s="241"/>
      <c r="AZ1901" s="241"/>
      <c r="BA1901" s="241"/>
      <c r="BB1901" s="241"/>
      <c r="BC1901" s="241"/>
      <c r="BD1901" s="241"/>
      <c r="BE1901" s="241"/>
      <c r="BF1901" s="241"/>
      <c r="BG1901" s="241"/>
      <c r="BH1901" s="241"/>
      <c r="BI1901" s="241"/>
      <c r="BJ1901" s="241"/>
      <c r="BK1901" s="241"/>
      <c r="BL1901" s="241"/>
      <c r="BM1901" s="241"/>
      <c r="BN1901" s="241"/>
      <c r="BO1901" s="241"/>
      <c r="BP1901" s="241"/>
      <c r="BQ1901" s="241"/>
      <c r="BR1901" s="241"/>
    </row>
    <row r="1902" spans="2:70" ht="0.75" customHeight="1">
      <c r="B1902" s="254"/>
      <c r="C1902" s="272"/>
      <c r="D1902" s="272"/>
      <c r="E1902" s="272"/>
      <c r="F1902" s="272"/>
      <c r="G1902" s="272"/>
      <c r="H1902" s="295"/>
      <c r="I1902" s="295"/>
      <c r="J1902" s="295"/>
      <c r="K1902" s="295"/>
      <c r="L1902" s="295"/>
      <c r="M1902" s="241"/>
      <c r="N1902" s="295"/>
      <c r="O1902" s="295"/>
      <c r="P1902" s="295"/>
      <c r="Q1902" s="295"/>
      <c r="R1902" s="295"/>
      <c r="S1902" s="295"/>
      <c r="T1902" s="295"/>
      <c r="U1902" s="295"/>
      <c r="V1902" s="295"/>
      <c r="W1902" s="295"/>
      <c r="X1902" s="241"/>
      <c r="Y1902" s="241"/>
      <c r="Z1902" s="295"/>
      <c r="AA1902" s="295"/>
      <c r="AB1902" s="295"/>
      <c r="AC1902" s="295"/>
      <c r="AD1902" s="295"/>
      <c r="AE1902" s="295"/>
      <c r="AF1902" s="241"/>
      <c r="AG1902" s="241"/>
      <c r="AH1902" s="241"/>
      <c r="AI1902" s="272"/>
      <c r="AJ1902" s="272"/>
      <c r="AK1902" s="272"/>
      <c r="AL1902" s="272"/>
      <c r="AM1902" s="272"/>
      <c r="AN1902" s="241"/>
      <c r="AO1902" s="295"/>
      <c r="AP1902" s="295"/>
      <c r="AQ1902" s="295"/>
      <c r="AR1902" s="295"/>
      <c r="AS1902" s="295"/>
      <c r="AT1902" s="295"/>
      <c r="AU1902" s="241"/>
      <c r="AV1902" s="295"/>
      <c r="AW1902" s="295"/>
      <c r="AX1902" s="295"/>
      <c r="AY1902" s="295"/>
      <c r="AZ1902" s="295"/>
      <c r="BA1902" s="241"/>
      <c r="BB1902" s="300"/>
      <c r="BC1902" s="241"/>
      <c r="BD1902" s="241"/>
      <c r="BE1902" s="296"/>
      <c r="BF1902" s="296"/>
      <c r="BG1902" s="296"/>
      <c r="BH1902" s="296"/>
      <c r="BI1902" s="296"/>
      <c r="BJ1902" s="296"/>
      <c r="BK1902" s="296"/>
      <c r="BL1902" s="296"/>
      <c r="BM1902" s="296"/>
      <c r="BN1902" s="296"/>
      <c r="BO1902" s="296"/>
      <c r="BP1902" s="296"/>
      <c r="BQ1902" s="241"/>
      <c r="BR1902" s="241"/>
    </row>
    <row r="1903" spans="2:70">
      <c r="B1903" s="254"/>
      <c r="C1903" s="272"/>
      <c r="D1903" s="272"/>
      <c r="E1903" s="272"/>
      <c r="F1903" s="272"/>
      <c r="G1903" s="272"/>
      <c r="H1903" s="295"/>
      <c r="I1903" s="295"/>
      <c r="J1903" s="295"/>
      <c r="K1903" s="295"/>
      <c r="L1903" s="295"/>
      <c r="M1903" s="241"/>
      <c r="N1903" s="295"/>
      <c r="O1903" s="295"/>
      <c r="P1903" s="295"/>
      <c r="Q1903" s="295"/>
      <c r="R1903" s="295"/>
      <c r="S1903" s="295"/>
      <c r="T1903" s="295"/>
      <c r="U1903" s="295"/>
      <c r="V1903" s="295"/>
      <c r="W1903" s="295"/>
      <c r="X1903" s="241"/>
      <c r="Y1903" s="241"/>
      <c r="Z1903" s="295"/>
      <c r="AA1903" s="295"/>
      <c r="AB1903" s="295"/>
      <c r="AC1903" s="295"/>
      <c r="AD1903" s="295"/>
      <c r="AE1903" s="295"/>
      <c r="AF1903" s="241"/>
      <c r="AG1903" s="241"/>
      <c r="AH1903" s="241"/>
      <c r="AI1903" s="272"/>
      <c r="AJ1903" s="272"/>
      <c r="AK1903" s="272"/>
      <c r="AL1903" s="272"/>
      <c r="AM1903" s="272"/>
      <c r="AN1903" s="241"/>
      <c r="AO1903" s="295"/>
      <c r="AP1903" s="295"/>
      <c r="AQ1903" s="295"/>
      <c r="AR1903" s="295"/>
      <c r="AS1903" s="295"/>
      <c r="AT1903" s="295"/>
      <c r="AU1903" s="241"/>
      <c r="AV1903" s="295"/>
      <c r="AW1903" s="295"/>
      <c r="AX1903" s="295"/>
      <c r="AY1903" s="295"/>
      <c r="AZ1903" s="295"/>
      <c r="BA1903" s="241"/>
      <c r="BB1903" s="300"/>
      <c r="BC1903" s="241"/>
      <c r="BD1903" s="241"/>
      <c r="BE1903" s="296"/>
      <c r="BF1903" s="296"/>
      <c r="BG1903" s="296"/>
      <c r="BH1903" s="296"/>
      <c r="BI1903" s="296"/>
      <c r="BJ1903" s="296"/>
      <c r="BK1903" s="296"/>
      <c r="BL1903" s="296"/>
      <c r="BM1903" s="296"/>
      <c r="BN1903" s="296"/>
      <c r="BO1903" s="296"/>
      <c r="BP1903" s="296"/>
      <c r="BQ1903" s="241"/>
      <c r="BR1903" s="241"/>
    </row>
    <row r="1904" spans="2:70" ht="5.25" customHeight="1">
      <c r="B1904" s="254"/>
      <c r="C1904" s="272"/>
      <c r="D1904" s="272"/>
      <c r="E1904" s="272"/>
      <c r="F1904" s="272"/>
      <c r="G1904" s="272"/>
      <c r="H1904" s="295"/>
      <c r="I1904" s="295"/>
      <c r="J1904" s="295"/>
      <c r="K1904" s="295"/>
      <c r="L1904" s="295"/>
      <c r="M1904" s="241"/>
      <c r="N1904" s="295"/>
      <c r="O1904" s="295"/>
      <c r="P1904" s="295"/>
      <c r="Q1904" s="295"/>
      <c r="R1904" s="295"/>
      <c r="S1904" s="295"/>
      <c r="T1904" s="295"/>
      <c r="U1904" s="295"/>
      <c r="V1904" s="295"/>
      <c r="W1904" s="295"/>
      <c r="X1904" s="241"/>
      <c r="Y1904" s="241"/>
      <c r="Z1904" s="295"/>
      <c r="AA1904" s="295"/>
      <c r="AB1904" s="295"/>
      <c r="AC1904" s="295"/>
      <c r="AD1904" s="295"/>
      <c r="AE1904" s="295"/>
      <c r="AF1904" s="241"/>
      <c r="AG1904" s="241"/>
      <c r="AH1904" s="241"/>
      <c r="AI1904" s="272"/>
      <c r="AJ1904" s="272"/>
      <c r="AK1904" s="272"/>
      <c r="AL1904" s="272"/>
      <c r="AM1904" s="272"/>
      <c r="AN1904" s="272"/>
      <c r="AO1904" s="295"/>
      <c r="AP1904" s="295"/>
      <c r="AQ1904" s="295"/>
      <c r="AR1904" s="295"/>
      <c r="AS1904" s="295"/>
      <c r="AT1904" s="295"/>
      <c r="AU1904" s="241"/>
      <c r="AV1904" s="295"/>
      <c r="AW1904" s="295"/>
      <c r="AX1904" s="295"/>
      <c r="AY1904" s="295"/>
      <c r="AZ1904" s="295"/>
      <c r="BA1904" s="241"/>
      <c r="BB1904" s="300"/>
      <c r="BC1904" s="241"/>
      <c r="BD1904" s="241"/>
      <c r="BE1904" s="241"/>
      <c r="BF1904" s="241"/>
      <c r="BG1904" s="241"/>
      <c r="BH1904" s="241"/>
      <c r="BI1904" s="241"/>
      <c r="BJ1904" s="297"/>
      <c r="BK1904" s="297"/>
      <c r="BL1904" s="297"/>
      <c r="BM1904" s="297"/>
      <c r="BN1904" s="297"/>
      <c r="BO1904" s="297"/>
      <c r="BP1904" s="297"/>
      <c r="BQ1904" s="241"/>
      <c r="BR1904" s="241"/>
    </row>
    <row r="1905" spans="2:70" ht="5.25" customHeight="1">
      <c r="B1905" s="254"/>
      <c r="C1905" s="272"/>
      <c r="D1905" s="272"/>
      <c r="E1905" s="272"/>
      <c r="F1905" s="272"/>
      <c r="G1905" s="272"/>
      <c r="H1905" s="295"/>
      <c r="I1905" s="295"/>
      <c r="J1905" s="295"/>
      <c r="K1905" s="295"/>
      <c r="L1905" s="295"/>
      <c r="M1905" s="241"/>
      <c r="N1905" s="295"/>
      <c r="O1905" s="295"/>
      <c r="P1905" s="295"/>
      <c r="Q1905" s="295"/>
      <c r="R1905" s="295"/>
      <c r="S1905" s="295"/>
      <c r="T1905" s="295"/>
      <c r="U1905" s="295"/>
      <c r="V1905" s="295"/>
      <c r="W1905" s="295"/>
      <c r="X1905" s="241"/>
      <c r="Y1905" s="241"/>
      <c r="Z1905" s="295"/>
      <c r="AA1905" s="295"/>
      <c r="AB1905" s="295"/>
      <c r="AC1905" s="295"/>
      <c r="AD1905" s="295"/>
      <c r="AE1905" s="295"/>
      <c r="AF1905" s="241"/>
      <c r="AG1905" s="241"/>
      <c r="AH1905" s="241"/>
      <c r="AI1905" s="272"/>
      <c r="AJ1905" s="272"/>
      <c r="AK1905" s="272"/>
      <c r="AL1905" s="272"/>
      <c r="AM1905" s="272"/>
      <c r="AN1905" s="272"/>
      <c r="AO1905" s="295"/>
      <c r="AP1905" s="295"/>
      <c r="AQ1905" s="295"/>
      <c r="AR1905" s="295"/>
      <c r="AS1905" s="295"/>
      <c r="AT1905" s="295"/>
      <c r="AU1905" s="241"/>
      <c r="AV1905" s="295"/>
      <c r="AW1905" s="295"/>
      <c r="AX1905" s="295"/>
      <c r="AY1905" s="295"/>
      <c r="AZ1905" s="295"/>
      <c r="BA1905" s="241"/>
      <c r="BB1905" s="300"/>
      <c r="BC1905" s="241"/>
      <c r="BD1905" s="241"/>
      <c r="BE1905" s="241"/>
      <c r="BF1905" s="241"/>
      <c r="BG1905" s="241"/>
      <c r="BH1905" s="241"/>
      <c r="BI1905" s="241"/>
      <c r="BJ1905" s="297"/>
      <c r="BK1905" s="297"/>
      <c r="BL1905" s="297"/>
      <c r="BM1905" s="297"/>
      <c r="BN1905" s="297"/>
      <c r="BO1905" s="297"/>
      <c r="BP1905" s="297"/>
      <c r="BQ1905" s="241"/>
      <c r="BR1905" s="241"/>
    </row>
    <row r="1906" spans="2:70" ht="15" customHeight="1">
      <c r="B1906" s="254"/>
      <c r="C1906" s="272"/>
      <c r="D1906" s="272"/>
      <c r="E1906" s="272"/>
      <c r="F1906" s="272"/>
      <c r="G1906" s="272"/>
      <c r="H1906" s="295"/>
      <c r="I1906" s="295"/>
      <c r="J1906" s="295"/>
      <c r="K1906" s="295"/>
      <c r="L1906" s="295"/>
      <c r="M1906" s="241"/>
      <c r="N1906" s="295"/>
      <c r="O1906" s="295"/>
      <c r="P1906" s="295"/>
      <c r="Q1906" s="295"/>
      <c r="R1906" s="295"/>
      <c r="S1906" s="295"/>
      <c r="T1906" s="295"/>
      <c r="U1906" s="295"/>
      <c r="V1906" s="295"/>
      <c r="W1906" s="295"/>
      <c r="X1906" s="241"/>
      <c r="Y1906" s="241"/>
      <c r="Z1906" s="295"/>
      <c r="AA1906" s="295"/>
      <c r="AB1906" s="295"/>
      <c r="AC1906" s="295"/>
      <c r="AD1906" s="295"/>
      <c r="AE1906" s="295"/>
      <c r="AF1906" s="241"/>
      <c r="AG1906" s="241"/>
      <c r="AH1906" s="241"/>
      <c r="AI1906" s="272"/>
      <c r="AJ1906" s="272"/>
      <c r="AK1906" s="272"/>
      <c r="AL1906" s="272"/>
      <c r="AM1906" s="272"/>
      <c r="AN1906" s="241"/>
      <c r="AO1906" s="295"/>
      <c r="AP1906" s="295"/>
      <c r="AQ1906" s="295"/>
      <c r="AR1906" s="295"/>
      <c r="AS1906" s="295"/>
      <c r="AT1906" s="295"/>
      <c r="AU1906" s="241"/>
      <c r="AV1906" s="295"/>
      <c r="AW1906" s="295"/>
      <c r="AX1906" s="295"/>
      <c r="AY1906" s="295"/>
      <c r="AZ1906" s="295"/>
      <c r="BA1906" s="241"/>
      <c r="BB1906" s="257"/>
      <c r="BC1906" s="241"/>
      <c r="BD1906" s="241"/>
      <c r="BE1906" s="241"/>
      <c r="BF1906" s="241"/>
      <c r="BG1906" s="241"/>
      <c r="BH1906" s="241"/>
      <c r="BI1906" s="241"/>
      <c r="BJ1906" s="241"/>
      <c r="BK1906" s="241"/>
      <c r="BL1906" s="241"/>
      <c r="BM1906" s="241"/>
      <c r="BN1906" s="241"/>
      <c r="BO1906" s="241"/>
      <c r="BP1906" s="241"/>
      <c r="BQ1906" s="241"/>
      <c r="BR1906" s="241"/>
    </row>
    <row r="1907" spans="2:70" ht="0.75" customHeight="1">
      <c r="B1907" s="254"/>
      <c r="C1907" s="272"/>
      <c r="D1907" s="272"/>
      <c r="E1907" s="272"/>
      <c r="F1907" s="272"/>
      <c r="G1907" s="272"/>
      <c r="H1907" s="295"/>
      <c r="I1907" s="295"/>
      <c r="J1907" s="295"/>
      <c r="K1907" s="295"/>
      <c r="L1907" s="295"/>
      <c r="M1907" s="241"/>
      <c r="N1907" s="241"/>
      <c r="O1907" s="241"/>
      <c r="P1907" s="295"/>
      <c r="Q1907" s="295"/>
      <c r="R1907" s="295"/>
      <c r="S1907" s="295"/>
      <c r="T1907" s="241"/>
      <c r="U1907" s="295"/>
      <c r="V1907" s="295"/>
      <c r="W1907" s="295"/>
      <c r="X1907" s="241"/>
      <c r="Y1907" s="241"/>
      <c r="Z1907" s="295"/>
      <c r="AA1907" s="295"/>
      <c r="AB1907" s="295"/>
      <c r="AC1907" s="295"/>
      <c r="AD1907" s="295"/>
      <c r="AE1907" s="295"/>
      <c r="AF1907" s="241"/>
      <c r="AG1907" s="241"/>
      <c r="AH1907" s="241"/>
      <c r="AI1907" s="272"/>
      <c r="AJ1907" s="272"/>
      <c r="AK1907" s="272"/>
      <c r="AL1907" s="272"/>
      <c r="AM1907" s="272"/>
      <c r="AN1907" s="241"/>
      <c r="AO1907" s="295"/>
      <c r="AP1907" s="295"/>
      <c r="AQ1907" s="295"/>
      <c r="AR1907" s="295"/>
      <c r="AS1907" s="295"/>
      <c r="AT1907" s="295"/>
      <c r="AU1907" s="241"/>
      <c r="AV1907" s="295"/>
      <c r="AW1907" s="295"/>
      <c r="AX1907" s="295"/>
      <c r="AY1907" s="295"/>
      <c r="AZ1907" s="295"/>
      <c r="BA1907" s="241"/>
      <c r="BB1907" s="300"/>
      <c r="BC1907" s="241"/>
      <c r="BD1907" s="241"/>
      <c r="BE1907" s="294"/>
      <c r="BF1907" s="241"/>
      <c r="BG1907" s="241"/>
      <c r="BH1907" s="295"/>
      <c r="BI1907" s="295"/>
      <c r="BJ1907" s="295"/>
      <c r="BK1907" s="295"/>
      <c r="BL1907" s="295"/>
      <c r="BM1907" s="241"/>
      <c r="BN1907" s="295"/>
      <c r="BO1907" s="295"/>
      <c r="BP1907" s="295"/>
      <c r="BQ1907" s="241"/>
      <c r="BR1907" s="241"/>
    </row>
    <row r="1908" spans="2:70" ht="8.25" customHeight="1">
      <c r="B1908" s="254"/>
      <c r="C1908" s="272"/>
      <c r="D1908" s="272"/>
      <c r="E1908" s="272"/>
      <c r="F1908" s="272"/>
      <c r="G1908" s="272"/>
      <c r="H1908" s="295"/>
      <c r="I1908" s="295"/>
      <c r="J1908" s="295"/>
      <c r="K1908" s="295"/>
      <c r="L1908" s="295"/>
      <c r="M1908" s="241"/>
      <c r="N1908" s="241"/>
      <c r="O1908" s="241"/>
      <c r="P1908" s="295"/>
      <c r="Q1908" s="295"/>
      <c r="R1908" s="295"/>
      <c r="S1908" s="295"/>
      <c r="T1908" s="241"/>
      <c r="U1908" s="295"/>
      <c r="V1908" s="295"/>
      <c r="W1908" s="295"/>
      <c r="X1908" s="241"/>
      <c r="Y1908" s="241"/>
      <c r="Z1908" s="295"/>
      <c r="AA1908" s="295"/>
      <c r="AB1908" s="295"/>
      <c r="AC1908" s="295"/>
      <c r="AD1908" s="295"/>
      <c r="AE1908" s="295"/>
      <c r="AF1908" s="241"/>
      <c r="AG1908" s="241"/>
      <c r="AH1908" s="241"/>
      <c r="AI1908" s="272"/>
      <c r="AJ1908" s="272"/>
      <c r="AK1908" s="272"/>
      <c r="AL1908" s="272"/>
      <c r="AM1908" s="272"/>
      <c r="AN1908" s="241"/>
      <c r="AO1908" s="295"/>
      <c r="AP1908" s="295"/>
      <c r="AQ1908" s="295"/>
      <c r="AR1908" s="295"/>
      <c r="AS1908" s="295"/>
      <c r="AT1908" s="295"/>
      <c r="AU1908" s="241"/>
      <c r="AV1908" s="295"/>
      <c r="AW1908" s="295"/>
      <c r="AX1908" s="295"/>
      <c r="AY1908" s="295"/>
      <c r="AZ1908" s="295"/>
      <c r="BA1908" s="241"/>
      <c r="BB1908" s="300"/>
      <c r="BC1908" s="241"/>
      <c r="BD1908" s="241"/>
      <c r="BE1908" s="294"/>
      <c r="BF1908" s="241"/>
      <c r="BG1908" s="241"/>
      <c r="BH1908" s="295"/>
      <c r="BI1908" s="295"/>
      <c r="BJ1908" s="295"/>
      <c r="BK1908" s="295"/>
      <c r="BL1908" s="295"/>
      <c r="BM1908" s="241"/>
      <c r="BN1908" s="295"/>
      <c r="BO1908" s="295"/>
      <c r="BP1908" s="295"/>
      <c r="BQ1908" s="241"/>
      <c r="BR1908" s="241"/>
    </row>
    <row r="1909" spans="2:70" ht="0.75" customHeight="1">
      <c r="B1909" s="254"/>
      <c r="C1909" s="272"/>
      <c r="D1909" s="272"/>
      <c r="E1909" s="272"/>
      <c r="F1909" s="272"/>
      <c r="G1909" s="272"/>
      <c r="H1909" s="295"/>
      <c r="I1909" s="295"/>
      <c r="J1909" s="295"/>
      <c r="K1909" s="295"/>
      <c r="L1909" s="295"/>
      <c r="M1909" s="241"/>
      <c r="N1909" s="241"/>
      <c r="O1909" s="241"/>
      <c r="P1909" s="295"/>
      <c r="Q1909" s="295"/>
      <c r="R1909" s="295"/>
      <c r="S1909" s="295"/>
      <c r="T1909" s="241"/>
      <c r="U1909" s="295"/>
      <c r="V1909" s="295"/>
      <c r="W1909" s="295"/>
      <c r="X1909" s="241"/>
      <c r="Y1909" s="241"/>
      <c r="Z1909" s="295"/>
      <c r="AA1909" s="295"/>
      <c r="AB1909" s="295"/>
      <c r="AC1909" s="295"/>
      <c r="AD1909" s="295"/>
      <c r="AE1909" s="295"/>
      <c r="AF1909" s="241"/>
      <c r="AG1909" s="241"/>
      <c r="AH1909" s="241"/>
      <c r="AI1909" s="272"/>
      <c r="AJ1909" s="272"/>
      <c r="AK1909" s="272"/>
      <c r="AL1909" s="272"/>
      <c r="AM1909" s="272"/>
      <c r="AN1909" s="241"/>
      <c r="AO1909" s="295"/>
      <c r="AP1909" s="295"/>
      <c r="AQ1909" s="295"/>
      <c r="AR1909" s="295"/>
      <c r="AS1909" s="295"/>
      <c r="AT1909" s="295"/>
      <c r="AU1909" s="241"/>
      <c r="AV1909" s="295"/>
      <c r="AW1909" s="295"/>
      <c r="AX1909" s="295"/>
      <c r="AY1909" s="295"/>
      <c r="AZ1909" s="295"/>
      <c r="BA1909" s="241"/>
      <c r="BB1909" s="300"/>
      <c r="BC1909" s="241"/>
      <c r="BD1909" s="241"/>
      <c r="BE1909" s="294"/>
      <c r="BF1909" s="241"/>
      <c r="BG1909" s="241"/>
      <c r="BH1909" s="295"/>
      <c r="BI1909" s="295"/>
      <c r="BJ1909" s="295"/>
      <c r="BK1909" s="295"/>
      <c r="BL1909" s="295"/>
      <c r="BM1909" s="241"/>
      <c r="BN1909" s="295"/>
      <c r="BO1909" s="295"/>
      <c r="BP1909" s="295"/>
      <c r="BQ1909" s="241"/>
      <c r="BR1909" s="241"/>
    </row>
    <row r="1910" spans="2:70" ht="10.5" customHeight="1">
      <c r="B1910" s="254"/>
      <c r="C1910" s="272"/>
      <c r="D1910" s="272"/>
      <c r="E1910" s="272"/>
      <c r="F1910" s="272"/>
      <c r="G1910" s="272"/>
      <c r="H1910" s="295"/>
      <c r="I1910" s="295"/>
      <c r="J1910" s="295"/>
      <c r="K1910" s="295"/>
      <c r="L1910" s="295"/>
      <c r="M1910" s="241"/>
      <c r="N1910" s="241"/>
      <c r="O1910" s="241"/>
      <c r="P1910" s="295"/>
      <c r="Q1910" s="295"/>
      <c r="R1910" s="295"/>
      <c r="S1910" s="295"/>
      <c r="T1910" s="241"/>
      <c r="U1910" s="295"/>
      <c r="V1910" s="295"/>
      <c r="W1910" s="295"/>
      <c r="X1910" s="241"/>
      <c r="Y1910" s="241"/>
      <c r="Z1910" s="300"/>
      <c r="AA1910" s="300"/>
      <c r="AB1910" s="300"/>
      <c r="AC1910" s="300"/>
      <c r="AD1910" s="295"/>
      <c r="AE1910" s="295"/>
      <c r="AF1910" s="241"/>
      <c r="AG1910" s="241"/>
      <c r="AH1910" s="241"/>
      <c r="AI1910" s="272"/>
      <c r="AJ1910" s="272"/>
      <c r="AK1910" s="272"/>
      <c r="AL1910" s="272"/>
      <c r="AM1910" s="272"/>
      <c r="AN1910" s="241"/>
      <c r="AO1910" s="295"/>
      <c r="AP1910" s="295"/>
      <c r="AQ1910" s="295"/>
      <c r="AR1910" s="295"/>
      <c r="AS1910" s="295"/>
      <c r="AT1910" s="295"/>
      <c r="AU1910" s="241"/>
      <c r="AV1910" s="295"/>
      <c r="AW1910" s="295"/>
      <c r="AX1910" s="295"/>
      <c r="AY1910" s="295"/>
      <c r="AZ1910" s="295"/>
      <c r="BA1910" s="241"/>
      <c r="BB1910" s="257"/>
      <c r="BC1910" s="241"/>
      <c r="BD1910" s="241"/>
      <c r="BE1910" s="255"/>
      <c r="BF1910" s="241"/>
      <c r="BG1910" s="241"/>
      <c r="BH1910" s="295"/>
      <c r="BI1910" s="295"/>
      <c r="BJ1910" s="295"/>
      <c r="BK1910" s="295"/>
      <c r="BL1910" s="295"/>
      <c r="BM1910" s="241"/>
      <c r="BN1910" s="295"/>
      <c r="BO1910" s="295"/>
      <c r="BP1910" s="295"/>
      <c r="BQ1910" s="241"/>
      <c r="BR1910" s="241"/>
    </row>
    <row r="1911" spans="2:70" ht="7.5" customHeight="1">
      <c r="B1911" s="254"/>
      <c r="C1911" s="241"/>
      <c r="D1911" s="241"/>
      <c r="E1911" s="241"/>
      <c r="F1911" s="241"/>
      <c r="G1911" s="241"/>
      <c r="H1911" s="241"/>
      <c r="I1911" s="241"/>
      <c r="J1911" s="241"/>
      <c r="K1911" s="241"/>
      <c r="L1911" s="241"/>
      <c r="M1911" s="241"/>
      <c r="N1911" s="241"/>
      <c r="O1911" s="241"/>
      <c r="P1911" s="241"/>
      <c r="Q1911" s="241"/>
      <c r="R1911" s="241"/>
      <c r="S1911" s="241"/>
      <c r="T1911" s="241"/>
      <c r="U1911" s="241"/>
      <c r="V1911" s="241"/>
      <c r="W1911" s="241"/>
      <c r="X1911" s="241"/>
      <c r="Y1911" s="241"/>
      <c r="Z1911" s="241"/>
      <c r="AA1911" s="241"/>
      <c r="AB1911" s="241"/>
      <c r="AC1911" s="241"/>
      <c r="AD1911" s="241"/>
      <c r="AE1911" s="241"/>
      <c r="AF1911" s="241"/>
      <c r="AG1911" s="241"/>
      <c r="AH1911" s="241"/>
      <c r="AI1911" s="241"/>
      <c r="AJ1911" s="241"/>
      <c r="AK1911" s="241"/>
      <c r="AL1911" s="241"/>
      <c r="AM1911" s="241"/>
      <c r="AN1911" s="241"/>
      <c r="AO1911" s="241"/>
      <c r="AP1911" s="241"/>
      <c r="AQ1911" s="241"/>
      <c r="AR1911" s="241"/>
      <c r="AS1911" s="241"/>
      <c r="AT1911" s="241"/>
      <c r="AU1911" s="241"/>
      <c r="AV1911" s="241"/>
      <c r="AW1911" s="241"/>
      <c r="AX1911" s="241"/>
      <c r="AY1911" s="241"/>
      <c r="AZ1911" s="241"/>
      <c r="BA1911" s="241"/>
      <c r="BB1911" s="241"/>
      <c r="BC1911" s="241"/>
      <c r="BD1911" s="241"/>
      <c r="BE1911" s="241"/>
      <c r="BF1911" s="241"/>
      <c r="BG1911" s="241"/>
      <c r="BH1911" s="241"/>
      <c r="BI1911" s="241"/>
      <c r="BJ1911" s="241"/>
      <c r="BK1911" s="241"/>
      <c r="BL1911" s="241"/>
      <c r="BM1911" s="241"/>
      <c r="BN1911" s="241"/>
      <c r="BO1911" s="241"/>
      <c r="BP1911" s="241"/>
      <c r="BQ1911" s="241"/>
      <c r="BR1911" s="241"/>
    </row>
    <row r="1912" spans="2:70" ht="0.75" customHeight="1">
      <c r="B1912" s="254"/>
      <c r="C1912" s="272"/>
      <c r="D1912" s="272"/>
      <c r="E1912" s="272"/>
      <c r="F1912" s="272"/>
      <c r="G1912" s="272"/>
      <c r="H1912" s="300"/>
      <c r="I1912" s="300"/>
      <c r="J1912" s="300"/>
      <c r="K1912" s="300"/>
      <c r="L1912" s="300"/>
      <c r="M1912" s="241"/>
      <c r="N1912" s="300"/>
      <c r="O1912" s="300"/>
      <c r="P1912" s="300"/>
      <c r="Q1912" s="300"/>
      <c r="R1912" s="300"/>
      <c r="S1912" s="300"/>
      <c r="T1912" s="300"/>
      <c r="U1912" s="300"/>
      <c r="V1912" s="300"/>
      <c r="W1912" s="300"/>
      <c r="X1912" s="241"/>
      <c r="Y1912" s="241"/>
      <c r="Z1912" s="300"/>
      <c r="AA1912" s="300"/>
      <c r="AB1912" s="300"/>
      <c r="AC1912" s="300"/>
      <c r="AD1912" s="300"/>
      <c r="AE1912" s="300"/>
      <c r="AF1912" s="241"/>
      <c r="AG1912" s="241"/>
      <c r="AH1912" s="241"/>
      <c r="AI1912" s="272"/>
      <c r="AJ1912" s="272"/>
      <c r="AK1912" s="272"/>
      <c r="AL1912" s="272"/>
      <c r="AM1912" s="272"/>
      <c r="AN1912" s="241"/>
      <c r="AO1912" s="300"/>
      <c r="AP1912" s="300"/>
      <c r="AQ1912" s="300"/>
      <c r="AR1912" s="300"/>
      <c r="AS1912" s="300"/>
      <c r="AT1912" s="300"/>
      <c r="AU1912" s="241"/>
      <c r="AV1912" s="300"/>
      <c r="AW1912" s="300"/>
      <c r="AX1912" s="300"/>
      <c r="AY1912" s="300"/>
      <c r="AZ1912" s="300"/>
      <c r="BA1912" s="241"/>
      <c r="BB1912" s="300"/>
      <c r="BC1912" s="241"/>
      <c r="BD1912" s="241"/>
      <c r="BE1912" s="294"/>
      <c r="BF1912" s="241"/>
      <c r="BG1912" s="241"/>
      <c r="BH1912" s="295"/>
      <c r="BI1912" s="295"/>
      <c r="BJ1912" s="295"/>
      <c r="BK1912" s="295"/>
      <c r="BL1912" s="295"/>
      <c r="BM1912" s="241"/>
      <c r="BN1912" s="295"/>
      <c r="BO1912" s="295"/>
      <c r="BP1912" s="295"/>
      <c r="BQ1912" s="241"/>
      <c r="BR1912" s="241"/>
    </row>
    <row r="1913" spans="2:70" ht="9" customHeight="1">
      <c r="B1913" s="254"/>
      <c r="C1913" s="272"/>
      <c r="D1913" s="272"/>
      <c r="E1913" s="272"/>
      <c r="F1913" s="272"/>
      <c r="G1913" s="272"/>
      <c r="H1913" s="300"/>
      <c r="I1913" s="300"/>
      <c r="J1913" s="300"/>
      <c r="K1913" s="300"/>
      <c r="L1913" s="300"/>
      <c r="M1913" s="241"/>
      <c r="N1913" s="300"/>
      <c r="O1913" s="300"/>
      <c r="P1913" s="300"/>
      <c r="Q1913" s="300"/>
      <c r="R1913" s="300"/>
      <c r="S1913" s="300"/>
      <c r="T1913" s="300"/>
      <c r="U1913" s="300"/>
      <c r="V1913" s="300"/>
      <c r="W1913" s="300"/>
      <c r="X1913" s="241"/>
      <c r="Y1913" s="241"/>
      <c r="Z1913" s="300"/>
      <c r="AA1913" s="300"/>
      <c r="AB1913" s="300"/>
      <c r="AC1913" s="300"/>
      <c r="AD1913" s="300"/>
      <c r="AE1913" s="300"/>
      <c r="AF1913" s="241"/>
      <c r="AG1913" s="241"/>
      <c r="AH1913" s="241"/>
      <c r="AI1913" s="272"/>
      <c r="AJ1913" s="272"/>
      <c r="AK1913" s="272"/>
      <c r="AL1913" s="272"/>
      <c r="AM1913" s="272"/>
      <c r="AN1913" s="241"/>
      <c r="AO1913" s="300"/>
      <c r="AP1913" s="300"/>
      <c r="AQ1913" s="300"/>
      <c r="AR1913" s="300"/>
      <c r="AS1913" s="300"/>
      <c r="AT1913" s="300"/>
      <c r="AU1913" s="241"/>
      <c r="AV1913" s="300"/>
      <c r="AW1913" s="300"/>
      <c r="AX1913" s="300"/>
      <c r="AY1913" s="300"/>
      <c r="AZ1913" s="300"/>
      <c r="BA1913" s="241"/>
      <c r="BB1913" s="300"/>
      <c r="BC1913" s="241"/>
      <c r="BD1913" s="241"/>
      <c r="BE1913" s="294"/>
      <c r="BF1913" s="241"/>
      <c r="BG1913" s="241"/>
      <c r="BH1913" s="295"/>
      <c r="BI1913" s="295"/>
      <c r="BJ1913" s="295"/>
      <c r="BK1913" s="295"/>
      <c r="BL1913" s="295"/>
      <c r="BM1913" s="241"/>
      <c r="BN1913" s="295"/>
      <c r="BO1913" s="295"/>
      <c r="BP1913" s="295"/>
      <c r="BQ1913" s="241"/>
      <c r="BR1913" s="241"/>
    </row>
    <row r="1914" spans="2:70" ht="0.75" customHeight="1">
      <c r="B1914" s="254"/>
      <c r="C1914" s="272"/>
      <c r="D1914" s="272"/>
      <c r="E1914" s="272"/>
      <c r="F1914" s="272"/>
      <c r="G1914" s="272"/>
      <c r="H1914" s="300"/>
      <c r="I1914" s="300"/>
      <c r="J1914" s="300"/>
      <c r="K1914" s="300"/>
      <c r="L1914" s="300"/>
      <c r="M1914" s="241"/>
      <c r="N1914" s="300"/>
      <c r="O1914" s="300"/>
      <c r="P1914" s="300"/>
      <c r="Q1914" s="300"/>
      <c r="R1914" s="300"/>
      <c r="S1914" s="300"/>
      <c r="T1914" s="300"/>
      <c r="U1914" s="300"/>
      <c r="V1914" s="300"/>
      <c r="W1914" s="300"/>
      <c r="X1914" s="241"/>
      <c r="Y1914" s="241"/>
      <c r="Z1914" s="300"/>
      <c r="AA1914" s="300"/>
      <c r="AB1914" s="300"/>
      <c r="AC1914" s="300"/>
      <c r="AD1914" s="300"/>
      <c r="AE1914" s="300"/>
      <c r="AF1914" s="241"/>
      <c r="AG1914" s="241"/>
      <c r="AH1914" s="241"/>
      <c r="AI1914" s="272"/>
      <c r="AJ1914" s="272"/>
      <c r="AK1914" s="272"/>
      <c r="AL1914" s="272"/>
      <c r="AM1914" s="272"/>
      <c r="AN1914" s="241"/>
      <c r="AO1914" s="300"/>
      <c r="AP1914" s="300"/>
      <c r="AQ1914" s="300"/>
      <c r="AR1914" s="300"/>
      <c r="AS1914" s="300"/>
      <c r="AT1914" s="300"/>
      <c r="AU1914" s="241"/>
      <c r="AV1914" s="300"/>
      <c r="AW1914" s="300"/>
      <c r="AX1914" s="300"/>
      <c r="AY1914" s="300"/>
      <c r="AZ1914" s="300"/>
      <c r="BA1914" s="241"/>
      <c r="BB1914" s="300"/>
      <c r="BC1914" s="241"/>
      <c r="BD1914" s="241"/>
      <c r="BE1914" s="294"/>
      <c r="BF1914" s="241"/>
      <c r="BG1914" s="241"/>
      <c r="BH1914" s="295"/>
      <c r="BI1914" s="295"/>
      <c r="BJ1914" s="295"/>
      <c r="BK1914" s="295"/>
      <c r="BL1914" s="295"/>
      <c r="BM1914" s="241"/>
      <c r="BN1914" s="295"/>
      <c r="BO1914" s="295"/>
      <c r="BP1914" s="295"/>
      <c r="BQ1914" s="241"/>
      <c r="BR1914" s="241"/>
    </row>
    <row r="1915" spans="2:70" ht="10.5" customHeight="1">
      <c r="B1915" s="254"/>
      <c r="C1915" s="272"/>
      <c r="D1915" s="272"/>
      <c r="E1915" s="272"/>
      <c r="F1915" s="272"/>
      <c r="G1915" s="272"/>
      <c r="H1915" s="295"/>
      <c r="I1915" s="295"/>
      <c r="J1915" s="295"/>
      <c r="K1915" s="295"/>
      <c r="L1915" s="295"/>
      <c r="M1915" s="241"/>
      <c r="N1915" s="241"/>
      <c r="O1915" s="241"/>
      <c r="P1915" s="295"/>
      <c r="Q1915" s="295"/>
      <c r="R1915" s="295"/>
      <c r="S1915" s="295"/>
      <c r="T1915" s="241"/>
      <c r="U1915" s="295"/>
      <c r="V1915" s="295"/>
      <c r="W1915" s="295"/>
      <c r="X1915" s="241"/>
      <c r="Y1915" s="241"/>
      <c r="Z1915" s="295"/>
      <c r="AA1915" s="295"/>
      <c r="AB1915" s="295"/>
      <c r="AC1915" s="295"/>
      <c r="AD1915" s="295"/>
      <c r="AE1915" s="295"/>
      <c r="AF1915" s="241"/>
      <c r="AG1915" s="241"/>
      <c r="AH1915" s="241"/>
      <c r="AI1915" s="272"/>
      <c r="AJ1915" s="272"/>
      <c r="AK1915" s="272"/>
      <c r="AL1915" s="272"/>
      <c r="AM1915" s="272"/>
      <c r="AN1915" s="241"/>
      <c r="AO1915" s="295"/>
      <c r="AP1915" s="295"/>
      <c r="AQ1915" s="295"/>
      <c r="AR1915" s="295"/>
      <c r="AS1915" s="295"/>
      <c r="AT1915" s="295"/>
      <c r="AU1915" s="241"/>
      <c r="AV1915" s="295"/>
      <c r="AW1915" s="295"/>
      <c r="AX1915" s="295"/>
      <c r="AY1915" s="295"/>
      <c r="AZ1915" s="295"/>
      <c r="BA1915" s="241"/>
      <c r="BB1915" s="257"/>
      <c r="BC1915" s="241"/>
      <c r="BD1915" s="241"/>
      <c r="BE1915" s="255"/>
      <c r="BF1915" s="241"/>
      <c r="BG1915" s="241"/>
      <c r="BH1915" s="295"/>
      <c r="BI1915" s="295"/>
      <c r="BJ1915" s="295"/>
      <c r="BK1915" s="295"/>
      <c r="BL1915" s="295"/>
      <c r="BM1915" s="241"/>
      <c r="BN1915" s="295"/>
      <c r="BO1915" s="295"/>
      <c r="BP1915" s="295"/>
      <c r="BQ1915" s="241"/>
      <c r="BR1915" s="241"/>
    </row>
    <row r="1916" spans="2:70" ht="9" customHeight="1">
      <c r="B1916" s="254"/>
      <c r="C1916" s="241"/>
      <c r="D1916" s="241"/>
      <c r="E1916" s="241"/>
      <c r="F1916" s="241"/>
      <c r="G1916" s="241"/>
      <c r="H1916" s="241"/>
      <c r="I1916" s="241"/>
      <c r="J1916" s="241"/>
      <c r="K1916" s="241"/>
      <c r="L1916" s="241"/>
      <c r="M1916" s="241"/>
      <c r="N1916" s="241"/>
      <c r="O1916" s="241"/>
      <c r="P1916" s="241"/>
      <c r="Q1916" s="241"/>
      <c r="R1916" s="241"/>
      <c r="S1916" s="241"/>
      <c r="T1916" s="241"/>
      <c r="U1916" s="241"/>
      <c r="V1916" s="241"/>
      <c r="W1916" s="241"/>
      <c r="X1916" s="241"/>
      <c r="Y1916" s="241"/>
      <c r="Z1916" s="241"/>
      <c r="AA1916" s="241"/>
      <c r="AB1916" s="241"/>
      <c r="AC1916" s="241"/>
      <c r="AD1916" s="241"/>
      <c r="AE1916" s="241"/>
      <c r="AF1916" s="241"/>
      <c r="AG1916" s="241"/>
      <c r="AH1916" s="241"/>
      <c r="AI1916" s="241"/>
      <c r="AJ1916" s="241"/>
      <c r="AK1916" s="241"/>
      <c r="AL1916" s="241"/>
      <c r="AM1916" s="241"/>
      <c r="AN1916" s="241"/>
      <c r="AO1916" s="241"/>
      <c r="AP1916" s="241"/>
      <c r="AQ1916" s="241"/>
      <c r="AR1916" s="241"/>
      <c r="AS1916" s="241"/>
      <c r="AT1916" s="241"/>
      <c r="AU1916" s="241"/>
      <c r="AV1916" s="241"/>
      <c r="AW1916" s="241"/>
      <c r="AX1916" s="241"/>
      <c r="AY1916" s="241"/>
      <c r="AZ1916" s="241"/>
      <c r="BA1916" s="241"/>
      <c r="BB1916" s="241"/>
      <c r="BC1916" s="241"/>
      <c r="BD1916" s="241"/>
      <c r="BE1916" s="241"/>
      <c r="BF1916" s="241"/>
      <c r="BG1916" s="241"/>
      <c r="BH1916" s="241"/>
      <c r="BI1916" s="241"/>
      <c r="BJ1916" s="241"/>
      <c r="BK1916" s="241"/>
      <c r="BL1916" s="241"/>
      <c r="BM1916" s="241"/>
      <c r="BN1916" s="241"/>
      <c r="BO1916" s="241"/>
      <c r="BP1916" s="241"/>
      <c r="BQ1916" s="241"/>
      <c r="BR1916" s="241"/>
    </row>
    <row r="1917" spans="2:70" ht="10.5" customHeight="1">
      <c r="B1917" s="254"/>
      <c r="C1917" s="302"/>
      <c r="D1917" s="302"/>
      <c r="E1917" s="302"/>
      <c r="F1917" s="302"/>
      <c r="G1917" s="302"/>
      <c r="H1917" s="295"/>
      <c r="I1917" s="295"/>
      <c r="J1917" s="295"/>
      <c r="K1917" s="295"/>
      <c r="L1917" s="295"/>
      <c r="M1917" s="241"/>
      <c r="N1917" s="295"/>
      <c r="O1917" s="295"/>
      <c r="P1917" s="295"/>
      <c r="Q1917" s="295"/>
      <c r="R1917" s="295"/>
      <c r="S1917" s="295"/>
      <c r="T1917" s="295"/>
      <c r="U1917" s="295"/>
      <c r="V1917" s="295"/>
      <c r="W1917" s="295"/>
      <c r="X1917" s="241"/>
      <c r="Y1917" s="241"/>
      <c r="Z1917" s="295"/>
      <c r="AA1917" s="295"/>
      <c r="AB1917" s="295"/>
      <c r="AC1917" s="295"/>
      <c r="AD1917" s="295"/>
      <c r="AE1917" s="295"/>
      <c r="AF1917" s="241"/>
      <c r="AG1917" s="241"/>
      <c r="AH1917" s="241"/>
      <c r="AI1917" s="302"/>
      <c r="AJ1917" s="302"/>
      <c r="AK1917" s="302"/>
      <c r="AL1917" s="302"/>
      <c r="AM1917" s="302"/>
      <c r="AN1917" s="241"/>
      <c r="AO1917" s="295"/>
      <c r="AP1917" s="295"/>
      <c r="AQ1917" s="295"/>
      <c r="AR1917" s="295"/>
      <c r="AS1917" s="295"/>
      <c r="AT1917" s="295"/>
      <c r="AU1917" s="241"/>
      <c r="AV1917" s="295"/>
      <c r="AW1917" s="295"/>
      <c r="AX1917" s="295"/>
      <c r="AY1917" s="295"/>
      <c r="AZ1917" s="295"/>
      <c r="BA1917" s="241"/>
      <c r="BB1917" s="257"/>
      <c r="BC1917" s="241"/>
      <c r="BD1917" s="241"/>
      <c r="BE1917" s="294"/>
      <c r="BF1917" s="294"/>
      <c r="BG1917" s="241"/>
      <c r="BH1917" s="295"/>
      <c r="BI1917" s="295"/>
      <c r="BJ1917" s="295"/>
      <c r="BK1917" s="295"/>
      <c r="BL1917" s="295"/>
      <c r="BM1917" s="241"/>
      <c r="BN1917" s="295"/>
      <c r="BO1917" s="295"/>
      <c r="BP1917" s="295"/>
      <c r="BQ1917" s="241"/>
      <c r="BR1917" s="241"/>
    </row>
    <row r="1918" spans="2:70" ht="12.75" hidden="1" customHeight="1">
      <c r="B1918" s="254"/>
      <c r="C1918" s="241"/>
      <c r="D1918" s="241"/>
      <c r="E1918" s="241"/>
      <c r="F1918" s="241"/>
      <c r="G1918" s="241"/>
      <c r="H1918" s="241"/>
      <c r="I1918" s="241"/>
      <c r="J1918" s="241"/>
      <c r="K1918" s="241"/>
      <c r="L1918" s="241"/>
      <c r="M1918" s="241"/>
      <c r="N1918" s="241"/>
      <c r="O1918" s="241"/>
      <c r="P1918" s="241"/>
      <c r="Q1918" s="241"/>
      <c r="R1918" s="241"/>
      <c r="S1918" s="241"/>
      <c r="T1918" s="241"/>
      <c r="U1918" s="241"/>
      <c r="V1918" s="241"/>
      <c r="W1918" s="241"/>
      <c r="X1918" s="241"/>
      <c r="Y1918" s="241"/>
      <c r="Z1918" s="241"/>
      <c r="AA1918" s="241"/>
      <c r="AB1918" s="241"/>
      <c r="AC1918" s="241"/>
      <c r="AD1918" s="241"/>
      <c r="AE1918" s="241"/>
      <c r="AF1918" s="241"/>
      <c r="AG1918" s="241"/>
      <c r="AH1918" s="241"/>
      <c r="AI1918" s="241"/>
      <c r="AJ1918" s="241"/>
      <c r="AK1918" s="241"/>
      <c r="AL1918" s="241"/>
      <c r="AM1918" s="241"/>
      <c r="AN1918" s="241"/>
      <c r="AO1918" s="295"/>
      <c r="AP1918" s="295"/>
      <c r="AQ1918" s="295"/>
      <c r="AR1918" s="295"/>
      <c r="AS1918" s="295"/>
      <c r="AT1918" s="295"/>
      <c r="AU1918" s="241"/>
      <c r="AV1918" s="295"/>
      <c r="AW1918" s="295"/>
      <c r="AX1918" s="295"/>
      <c r="AY1918" s="295"/>
      <c r="AZ1918" s="295"/>
      <c r="BA1918" s="241"/>
      <c r="BB1918" s="241"/>
      <c r="BC1918" s="241"/>
      <c r="BD1918" s="241"/>
      <c r="BE1918" s="294"/>
      <c r="BF1918" s="294"/>
      <c r="BG1918" s="241"/>
      <c r="BH1918" s="241"/>
      <c r="BI1918" s="241"/>
      <c r="BJ1918" s="241"/>
      <c r="BK1918" s="241"/>
      <c r="BL1918" s="241"/>
      <c r="BM1918" s="241"/>
      <c r="BN1918" s="241"/>
      <c r="BO1918" s="241"/>
      <c r="BP1918" s="241"/>
      <c r="BQ1918" s="241"/>
      <c r="BR1918" s="241"/>
    </row>
    <row r="1919" spans="2:70" ht="12.75" hidden="1" customHeight="1">
      <c r="B1919" s="254"/>
      <c r="C1919" s="241"/>
      <c r="D1919" s="241"/>
      <c r="E1919" s="241"/>
      <c r="F1919" s="241"/>
      <c r="G1919" s="241"/>
      <c r="H1919" s="241"/>
      <c r="I1919" s="241"/>
      <c r="J1919" s="241"/>
      <c r="K1919" s="241"/>
      <c r="L1919" s="241"/>
      <c r="M1919" s="241"/>
      <c r="N1919" s="241"/>
      <c r="O1919" s="241"/>
      <c r="P1919" s="241"/>
      <c r="Q1919" s="241"/>
      <c r="R1919" s="241"/>
      <c r="S1919" s="241"/>
      <c r="T1919" s="241"/>
      <c r="U1919" s="241"/>
      <c r="V1919" s="241"/>
      <c r="W1919" s="241"/>
      <c r="X1919" s="241"/>
      <c r="Y1919" s="241"/>
      <c r="Z1919" s="241"/>
      <c r="AA1919" s="241"/>
      <c r="AB1919" s="241"/>
      <c r="AC1919" s="241"/>
      <c r="AD1919" s="241"/>
      <c r="AE1919" s="241"/>
      <c r="AF1919" s="241"/>
      <c r="AG1919" s="241"/>
      <c r="AH1919" s="241"/>
      <c r="AI1919" s="241"/>
      <c r="AJ1919" s="241"/>
      <c r="AK1919" s="241"/>
      <c r="AL1919" s="241"/>
      <c r="AM1919" s="241"/>
      <c r="AN1919" s="241"/>
      <c r="AO1919" s="295"/>
      <c r="AP1919" s="295"/>
      <c r="AQ1919" s="295"/>
      <c r="AR1919" s="295"/>
      <c r="AS1919" s="295"/>
      <c r="AT1919" s="295"/>
      <c r="AU1919" s="241"/>
      <c r="AV1919" s="295"/>
      <c r="AW1919" s="295"/>
      <c r="AX1919" s="295"/>
      <c r="AY1919" s="295"/>
      <c r="AZ1919" s="295"/>
      <c r="BA1919" s="241"/>
      <c r="BB1919" s="241"/>
      <c r="BC1919" s="241"/>
      <c r="BD1919" s="241"/>
      <c r="BE1919" s="294"/>
      <c r="BF1919" s="241"/>
      <c r="BG1919" s="241"/>
      <c r="BH1919" s="295"/>
      <c r="BI1919" s="295"/>
      <c r="BJ1919" s="295"/>
      <c r="BK1919" s="295"/>
      <c r="BL1919" s="295"/>
      <c r="BM1919" s="241"/>
      <c r="BN1919" s="295"/>
      <c r="BO1919" s="295"/>
      <c r="BP1919" s="295"/>
      <c r="BQ1919" s="241"/>
      <c r="BR1919" s="241"/>
    </row>
    <row r="1920" spans="2:70" ht="10.5" customHeight="1">
      <c r="B1920" s="254"/>
      <c r="C1920" s="241"/>
      <c r="D1920" s="241"/>
      <c r="E1920" s="241"/>
      <c r="F1920" s="241"/>
      <c r="G1920" s="241"/>
      <c r="H1920" s="241"/>
      <c r="I1920" s="241"/>
      <c r="J1920" s="241"/>
      <c r="K1920" s="241"/>
      <c r="L1920" s="241"/>
      <c r="M1920" s="241"/>
      <c r="N1920" s="241"/>
      <c r="O1920" s="241"/>
      <c r="P1920" s="241"/>
      <c r="Q1920" s="241"/>
      <c r="R1920" s="241"/>
      <c r="S1920" s="241"/>
      <c r="T1920" s="241"/>
      <c r="U1920" s="241"/>
      <c r="V1920" s="241"/>
      <c r="W1920" s="241"/>
      <c r="X1920" s="241"/>
      <c r="Y1920" s="241"/>
      <c r="Z1920" s="241"/>
      <c r="AA1920" s="241"/>
      <c r="AB1920" s="241"/>
      <c r="AC1920" s="241"/>
      <c r="AD1920" s="241"/>
      <c r="AE1920" s="241"/>
      <c r="AF1920" s="241"/>
      <c r="AG1920" s="241"/>
      <c r="AH1920" s="241"/>
      <c r="AI1920" s="241"/>
      <c r="AJ1920" s="241"/>
      <c r="AK1920" s="241"/>
      <c r="AL1920" s="241"/>
      <c r="AM1920" s="241"/>
      <c r="AN1920" s="241"/>
      <c r="AO1920" s="241"/>
      <c r="AP1920" s="241"/>
      <c r="AQ1920" s="241"/>
      <c r="AR1920" s="241"/>
      <c r="AS1920" s="241"/>
      <c r="AT1920" s="241"/>
      <c r="AU1920" s="241"/>
      <c r="AV1920" s="241"/>
      <c r="AW1920" s="241"/>
      <c r="AX1920" s="241"/>
      <c r="AY1920" s="241"/>
      <c r="AZ1920" s="241"/>
      <c r="BA1920" s="241"/>
      <c r="BB1920" s="241"/>
      <c r="BC1920" s="241"/>
      <c r="BD1920" s="241"/>
      <c r="BE1920" s="294"/>
      <c r="BF1920" s="241"/>
      <c r="BG1920" s="241"/>
      <c r="BH1920" s="295"/>
      <c r="BI1920" s="295"/>
      <c r="BJ1920" s="295"/>
      <c r="BK1920" s="295"/>
      <c r="BL1920" s="295"/>
      <c r="BM1920" s="241"/>
      <c r="BN1920" s="295"/>
      <c r="BO1920" s="295"/>
      <c r="BP1920" s="295"/>
      <c r="BQ1920" s="241"/>
      <c r="BR1920" s="241"/>
    </row>
    <row r="1921" spans="2:70" ht="9" customHeight="1">
      <c r="B1921" s="254"/>
      <c r="C1921" s="241"/>
      <c r="D1921" s="241"/>
      <c r="E1921" s="241"/>
      <c r="F1921" s="241"/>
      <c r="G1921" s="241"/>
      <c r="H1921" s="241"/>
      <c r="I1921" s="241"/>
      <c r="J1921" s="241"/>
      <c r="K1921" s="241"/>
      <c r="L1921" s="241"/>
      <c r="M1921" s="241"/>
      <c r="N1921" s="241"/>
      <c r="O1921" s="241"/>
      <c r="P1921" s="241"/>
      <c r="Q1921" s="241"/>
      <c r="R1921" s="241"/>
      <c r="S1921" s="241"/>
      <c r="T1921" s="241"/>
      <c r="U1921" s="241"/>
      <c r="V1921" s="241"/>
      <c r="W1921" s="241"/>
      <c r="X1921" s="241"/>
      <c r="Y1921" s="241"/>
      <c r="Z1921" s="241"/>
      <c r="AA1921" s="241"/>
      <c r="AB1921" s="241"/>
      <c r="AC1921" s="241"/>
      <c r="AD1921" s="241"/>
      <c r="AE1921" s="241"/>
      <c r="AF1921" s="241"/>
      <c r="AG1921" s="241"/>
      <c r="AH1921" s="241"/>
      <c r="AI1921" s="241"/>
      <c r="AJ1921" s="241"/>
      <c r="AK1921" s="241"/>
      <c r="AL1921" s="241"/>
      <c r="AM1921" s="241"/>
      <c r="AN1921" s="241"/>
      <c r="AO1921" s="241"/>
      <c r="AP1921" s="241"/>
      <c r="AQ1921" s="241"/>
      <c r="AR1921" s="241"/>
      <c r="AS1921" s="241"/>
      <c r="AT1921" s="241"/>
      <c r="AU1921" s="241"/>
      <c r="AV1921" s="241"/>
      <c r="AW1921" s="241"/>
      <c r="AX1921" s="241"/>
      <c r="AY1921" s="241"/>
      <c r="AZ1921" s="241"/>
      <c r="BA1921" s="241"/>
      <c r="BB1921" s="241"/>
      <c r="BC1921" s="241"/>
      <c r="BD1921" s="241"/>
      <c r="BE1921" s="241"/>
      <c r="BF1921" s="241"/>
      <c r="BG1921" s="241"/>
      <c r="BH1921" s="241"/>
      <c r="BI1921" s="241"/>
      <c r="BJ1921" s="241"/>
      <c r="BK1921" s="241"/>
      <c r="BL1921" s="241"/>
      <c r="BM1921" s="241"/>
      <c r="BN1921" s="241"/>
      <c r="BO1921" s="241"/>
      <c r="BP1921" s="241"/>
      <c r="BQ1921" s="241"/>
      <c r="BR1921" s="241"/>
    </row>
    <row r="1922" spans="2:70" ht="11.25" customHeight="1">
      <c r="B1922" s="254"/>
      <c r="C1922" s="294"/>
      <c r="D1922" s="294"/>
      <c r="E1922" s="294"/>
      <c r="F1922" s="294"/>
      <c r="G1922" s="294"/>
      <c r="H1922" s="294"/>
      <c r="I1922" s="294"/>
      <c r="J1922" s="241"/>
      <c r="K1922" s="241"/>
      <c r="L1922" s="241"/>
      <c r="M1922" s="241"/>
      <c r="N1922" s="241"/>
      <c r="O1922" s="241"/>
      <c r="P1922" s="241"/>
      <c r="Q1922" s="241"/>
      <c r="R1922" s="241"/>
      <c r="S1922" s="241"/>
      <c r="T1922" s="241"/>
      <c r="U1922" s="241"/>
      <c r="V1922" s="241"/>
      <c r="W1922" s="241"/>
      <c r="X1922" s="241"/>
      <c r="Y1922" s="241"/>
      <c r="Z1922" s="241"/>
      <c r="AA1922" s="241"/>
      <c r="AB1922" s="241"/>
      <c r="AC1922" s="241"/>
      <c r="AD1922" s="241"/>
      <c r="AE1922" s="241"/>
      <c r="AF1922" s="241"/>
      <c r="AG1922" s="241"/>
      <c r="AH1922" s="294"/>
      <c r="AI1922" s="294"/>
      <c r="AJ1922" s="294"/>
      <c r="AK1922" s="294"/>
      <c r="AL1922" s="294"/>
      <c r="AM1922" s="294"/>
      <c r="AN1922" s="294"/>
      <c r="AO1922" s="294"/>
      <c r="AP1922" s="241"/>
      <c r="AQ1922" s="241"/>
      <c r="AR1922" s="241"/>
      <c r="AS1922" s="241"/>
      <c r="AT1922" s="241"/>
      <c r="AU1922" s="241"/>
      <c r="AV1922" s="241"/>
      <c r="AW1922" s="241"/>
      <c r="AX1922" s="241"/>
      <c r="AY1922" s="241"/>
      <c r="AZ1922" s="241"/>
      <c r="BA1922" s="241"/>
      <c r="BB1922" s="241"/>
      <c r="BC1922" s="241"/>
      <c r="BD1922" s="241"/>
      <c r="BE1922" s="255"/>
      <c r="BF1922" s="241"/>
      <c r="BG1922" s="241"/>
      <c r="BH1922" s="295"/>
      <c r="BI1922" s="295"/>
      <c r="BJ1922" s="295"/>
      <c r="BK1922" s="295"/>
      <c r="BL1922" s="295"/>
      <c r="BM1922" s="241"/>
      <c r="BN1922" s="295"/>
      <c r="BO1922" s="295"/>
      <c r="BP1922" s="295"/>
      <c r="BQ1922" s="241"/>
      <c r="BR1922" s="241"/>
    </row>
    <row r="1923" spans="2:70" ht="9.75" customHeight="1">
      <c r="B1923" s="254"/>
      <c r="C1923" s="272"/>
      <c r="D1923" s="272"/>
      <c r="E1923" s="272"/>
      <c r="F1923" s="272"/>
      <c r="G1923" s="272"/>
      <c r="H1923" s="295"/>
      <c r="I1923" s="295"/>
      <c r="J1923" s="295"/>
      <c r="K1923" s="295"/>
      <c r="L1923" s="295"/>
      <c r="M1923" s="241"/>
      <c r="N1923" s="295"/>
      <c r="O1923" s="295"/>
      <c r="P1923" s="295"/>
      <c r="Q1923" s="295"/>
      <c r="R1923" s="295"/>
      <c r="S1923" s="295"/>
      <c r="T1923" s="295"/>
      <c r="U1923" s="295"/>
      <c r="V1923" s="295"/>
      <c r="W1923" s="295"/>
      <c r="X1923" s="241"/>
      <c r="Y1923" s="241"/>
      <c r="Z1923" s="295"/>
      <c r="AA1923" s="295"/>
      <c r="AB1923" s="295"/>
      <c r="AC1923" s="295"/>
      <c r="AD1923" s="295"/>
      <c r="AE1923" s="295"/>
      <c r="AF1923" s="241"/>
      <c r="AG1923" s="241"/>
      <c r="AH1923" s="241"/>
      <c r="AI1923" s="272"/>
      <c r="AJ1923" s="272"/>
      <c r="AK1923" s="272"/>
      <c r="AL1923" s="272"/>
      <c r="AM1923" s="272"/>
      <c r="AN1923" s="241"/>
      <c r="AO1923" s="295"/>
      <c r="AP1923" s="295"/>
      <c r="AQ1923" s="295"/>
      <c r="AR1923" s="295"/>
      <c r="AS1923" s="295"/>
      <c r="AT1923" s="295"/>
      <c r="AU1923" s="241"/>
      <c r="AV1923" s="295"/>
      <c r="AW1923" s="295"/>
      <c r="AX1923" s="295"/>
      <c r="AY1923" s="295"/>
      <c r="AZ1923" s="295"/>
      <c r="BA1923" s="241"/>
      <c r="BB1923" s="300"/>
      <c r="BC1923" s="241"/>
      <c r="BD1923" s="241"/>
      <c r="BE1923" s="294"/>
      <c r="BF1923" s="294"/>
      <c r="BG1923" s="241"/>
      <c r="BH1923" s="295"/>
      <c r="BI1923" s="295"/>
      <c r="BJ1923" s="295"/>
      <c r="BK1923" s="295"/>
      <c r="BL1923" s="295"/>
      <c r="BM1923" s="241"/>
      <c r="BN1923" s="295"/>
      <c r="BO1923" s="295"/>
      <c r="BP1923" s="295"/>
      <c r="BQ1923" s="241"/>
      <c r="BR1923" s="241"/>
    </row>
    <row r="1924" spans="2:70" ht="1.5" customHeight="1">
      <c r="B1924" s="254"/>
      <c r="C1924" s="272"/>
      <c r="D1924" s="272"/>
      <c r="E1924" s="272"/>
      <c r="F1924" s="272"/>
      <c r="G1924" s="272"/>
      <c r="H1924" s="295"/>
      <c r="I1924" s="295"/>
      <c r="J1924" s="295"/>
      <c r="K1924" s="295"/>
      <c r="L1924" s="295"/>
      <c r="M1924" s="241"/>
      <c r="N1924" s="295"/>
      <c r="O1924" s="295"/>
      <c r="P1924" s="295"/>
      <c r="Q1924" s="295"/>
      <c r="R1924" s="295"/>
      <c r="S1924" s="295"/>
      <c r="T1924" s="295"/>
      <c r="U1924" s="295"/>
      <c r="V1924" s="295"/>
      <c r="W1924" s="295"/>
      <c r="X1924" s="241"/>
      <c r="Y1924" s="241"/>
      <c r="Z1924" s="295"/>
      <c r="AA1924" s="295"/>
      <c r="AB1924" s="295"/>
      <c r="AC1924" s="295"/>
      <c r="AD1924" s="295"/>
      <c r="AE1924" s="295"/>
      <c r="AF1924" s="241"/>
      <c r="AG1924" s="241"/>
      <c r="AH1924" s="241"/>
      <c r="AI1924" s="272"/>
      <c r="AJ1924" s="272"/>
      <c r="AK1924" s="272"/>
      <c r="AL1924" s="272"/>
      <c r="AM1924" s="272"/>
      <c r="AN1924" s="241"/>
      <c r="AO1924" s="295"/>
      <c r="AP1924" s="295"/>
      <c r="AQ1924" s="295"/>
      <c r="AR1924" s="295"/>
      <c r="AS1924" s="295"/>
      <c r="AT1924" s="295"/>
      <c r="AU1924" s="241"/>
      <c r="AV1924" s="295"/>
      <c r="AW1924" s="295"/>
      <c r="AX1924" s="295"/>
      <c r="AY1924" s="295"/>
      <c r="AZ1924" s="295"/>
      <c r="BA1924" s="241"/>
      <c r="BB1924" s="300"/>
      <c r="BC1924" s="241"/>
      <c r="BD1924" s="241"/>
      <c r="BE1924" s="294"/>
      <c r="BF1924" s="294"/>
      <c r="BG1924" s="241"/>
      <c r="BH1924" s="295"/>
      <c r="BI1924" s="295"/>
      <c r="BJ1924" s="295"/>
      <c r="BK1924" s="295"/>
      <c r="BL1924" s="295"/>
      <c r="BM1924" s="241"/>
      <c r="BN1924" s="295"/>
      <c r="BO1924" s="295"/>
      <c r="BP1924" s="295"/>
      <c r="BQ1924" s="241"/>
      <c r="BR1924" s="241"/>
    </row>
    <row r="1925" spans="2:70" ht="10.5" customHeight="1">
      <c r="B1925" s="254"/>
      <c r="C1925" s="272"/>
      <c r="D1925" s="272"/>
      <c r="E1925" s="272"/>
      <c r="F1925" s="272"/>
      <c r="G1925" s="272"/>
      <c r="H1925" s="295"/>
      <c r="I1925" s="295"/>
      <c r="J1925" s="295"/>
      <c r="K1925" s="295"/>
      <c r="L1925" s="295"/>
      <c r="M1925" s="241"/>
      <c r="N1925" s="295"/>
      <c r="O1925" s="295"/>
      <c r="P1925" s="295"/>
      <c r="Q1925" s="295"/>
      <c r="R1925" s="295"/>
      <c r="S1925" s="295"/>
      <c r="T1925" s="295"/>
      <c r="U1925" s="295"/>
      <c r="V1925" s="295"/>
      <c r="W1925" s="295"/>
      <c r="X1925" s="241"/>
      <c r="Y1925" s="241"/>
      <c r="Z1925" s="295"/>
      <c r="AA1925" s="295"/>
      <c r="AB1925" s="295"/>
      <c r="AC1925" s="295"/>
      <c r="AD1925" s="295"/>
      <c r="AE1925" s="295"/>
      <c r="AF1925" s="241"/>
      <c r="AG1925" s="241"/>
      <c r="AH1925" s="241"/>
      <c r="AI1925" s="272"/>
      <c r="AJ1925" s="272"/>
      <c r="AK1925" s="272"/>
      <c r="AL1925" s="272"/>
      <c r="AM1925" s="272"/>
      <c r="AN1925" s="241"/>
      <c r="AO1925" s="295"/>
      <c r="AP1925" s="295"/>
      <c r="AQ1925" s="295"/>
      <c r="AR1925" s="295"/>
      <c r="AS1925" s="295"/>
      <c r="AT1925" s="295"/>
      <c r="AU1925" s="241"/>
      <c r="AV1925" s="295"/>
      <c r="AW1925" s="295"/>
      <c r="AX1925" s="295"/>
      <c r="AY1925" s="295"/>
      <c r="AZ1925" s="295"/>
      <c r="BA1925" s="241"/>
      <c r="BB1925" s="257"/>
      <c r="BC1925" s="241"/>
      <c r="BD1925" s="241"/>
      <c r="BE1925" s="255"/>
      <c r="BF1925" s="241"/>
      <c r="BG1925" s="241"/>
      <c r="BH1925" s="295"/>
      <c r="BI1925" s="295"/>
      <c r="BJ1925" s="295"/>
      <c r="BK1925" s="295"/>
      <c r="BL1925" s="295"/>
      <c r="BM1925" s="241"/>
      <c r="BN1925" s="295"/>
      <c r="BO1925" s="295"/>
      <c r="BP1925" s="295"/>
      <c r="BQ1925" s="241"/>
      <c r="BR1925" s="241"/>
    </row>
    <row r="1926" spans="2:70" ht="7.5" customHeight="1">
      <c r="B1926" s="254"/>
      <c r="C1926" s="241"/>
      <c r="D1926" s="241"/>
      <c r="E1926" s="241"/>
      <c r="F1926" s="241"/>
      <c r="G1926" s="241"/>
      <c r="H1926" s="241"/>
      <c r="I1926" s="241"/>
      <c r="J1926" s="241"/>
      <c r="K1926" s="241"/>
      <c r="L1926" s="241"/>
      <c r="M1926" s="241"/>
      <c r="N1926" s="241"/>
      <c r="O1926" s="241"/>
      <c r="P1926" s="241"/>
      <c r="Q1926" s="241"/>
      <c r="R1926" s="241"/>
      <c r="S1926" s="241"/>
      <c r="T1926" s="241"/>
      <c r="U1926" s="241"/>
      <c r="V1926" s="241"/>
      <c r="W1926" s="241"/>
      <c r="X1926" s="241"/>
      <c r="Y1926" s="241"/>
      <c r="Z1926" s="241"/>
      <c r="AA1926" s="241"/>
      <c r="AB1926" s="241"/>
      <c r="AC1926" s="241"/>
      <c r="AD1926" s="241"/>
      <c r="AE1926" s="241"/>
      <c r="AF1926" s="241"/>
      <c r="AG1926" s="241"/>
      <c r="AH1926" s="241"/>
      <c r="AI1926" s="241"/>
      <c r="AJ1926" s="241"/>
      <c r="AK1926" s="241"/>
      <c r="AL1926" s="241"/>
      <c r="AM1926" s="241"/>
      <c r="AN1926" s="241"/>
      <c r="AO1926" s="241"/>
      <c r="AP1926" s="241"/>
      <c r="AQ1926" s="241"/>
      <c r="AR1926" s="241"/>
      <c r="AS1926" s="241"/>
      <c r="AT1926" s="241"/>
      <c r="AU1926" s="241"/>
      <c r="AV1926" s="241"/>
      <c r="AW1926" s="241"/>
      <c r="AX1926" s="241"/>
      <c r="AY1926" s="241"/>
      <c r="AZ1926" s="241"/>
      <c r="BA1926" s="241"/>
      <c r="BB1926" s="241"/>
      <c r="BC1926" s="241"/>
      <c r="BD1926" s="241"/>
      <c r="BE1926" s="241"/>
      <c r="BF1926" s="241"/>
      <c r="BG1926" s="241"/>
      <c r="BH1926" s="241"/>
      <c r="BI1926" s="241"/>
      <c r="BJ1926" s="241"/>
      <c r="BK1926" s="241"/>
      <c r="BL1926" s="241"/>
      <c r="BM1926" s="241"/>
      <c r="BN1926" s="241"/>
      <c r="BO1926" s="241"/>
      <c r="BP1926" s="241"/>
      <c r="BQ1926" s="241"/>
      <c r="BR1926" s="241"/>
    </row>
    <row r="1927" spans="2:70" ht="0.75" customHeight="1">
      <c r="B1927" s="254"/>
      <c r="C1927" s="272"/>
      <c r="D1927" s="272"/>
      <c r="E1927" s="272"/>
      <c r="F1927" s="272"/>
      <c r="G1927" s="272"/>
      <c r="H1927" s="295"/>
      <c r="I1927" s="295"/>
      <c r="J1927" s="295"/>
      <c r="K1927" s="295"/>
      <c r="L1927" s="295"/>
      <c r="M1927" s="241"/>
      <c r="N1927" s="295"/>
      <c r="O1927" s="295"/>
      <c r="P1927" s="295"/>
      <c r="Q1927" s="295"/>
      <c r="R1927" s="295"/>
      <c r="S1927" s="295"/>
      <c r="T1927" s="295"/>
      <c r="U1927" s="295"/>
      <c r="V1927" s="295"/>
      <c r="W1927" s="295"/>
      <c r="X1927" s="241"/>
      <c r="Y1927" s="241"/>
      <c r="Z1927" s="295"/>
      <c r="AA1927" s="295"/>
      <c r="AB1927" s="295"/>
      <c r="AC1927" s="295"/>
      <c r="AD1927" s="295"/>
      <c r="AE1927" s="295"/>
      <c r="AF1927" s="241"/>
      <c r="AG1927" s="241"/>
      <c r="AH1927" s="241"/>
      <c r="AI1927" s="272"/>
      <c r="AJ1927" s="272"/>
      <c r="AK1927" s="272"/>
      <c r="AL1927" s="272"/>
      <c r="AM1927" s="272"/>
      <c r="AN1927" s="241"/>
      <c r="AO1927" s="295"/>
      <c r="AP1927" s="295"/>
      <c r="AQ1927" s="295"/>
      <c r="AR1927" s="295"/>
      <c r="AS1927" s="295"/>
      <c r="AT1927" s="295"/>
      <c r="AU1927" s="241"/>
      <c r="AV1927" s="295"/>
      <c r="AW1927" s="295"/>
      <c r="AX1927" s="295"/>
      <c r="AY1927" s="295"/>
      <c r="AZ1927" s="295"/>
      <c r="BA1927" s="241"/>
      <c r="BB1927" s="300"/>
      <c r="BC1927" s="241"/>
      <c r="BD1927" s="241"/>
      <c r="BE1927" s="294"/>
      <c r="BF1927" s="241"/>
      <c r="BG1927" s="241"/>
      <c r="BH1927" s="295"/>
      <c r="BI1927" s="295"/>
      <c r="BJ1927" s="295"/>
      <c r="BK1927" s="295"/>
      <c r="BL1927" s="295"/>
      <c r="BM1927" s="241"/>
      <c r="BN1927" s="295"/>
      <c r="BO1927" s="295"/>
      <c r="BP1927" s="295"/>
      <c r="BQ1927" s="241"/>
      <c r="BR1927" s="241"/>
    </row>
    <row r="1928" spans="2:70" ht="11.25" customHeight="1">
      <c r="B1928" s="254"/>
      <c r="C1928" s="272"/>
      <c r="D1928" s="272"/>
      <c r="E1928" s="272"/>
      <c r="F1928" s="272"/>
      <c r="G1928" s="272"/>
      <c r="H1928" s="295"/>
      <c r="I1928" s="295"/>
      <c r="J1928" s="295"/>
      <c r="K1928" s="295"/>
      <c r="L1928" s="295"/>
      <c r="M1928" s="241"/>
      <c r="N1928" s="295"/>
      <c r="O1928" s="295"/>
      <c r="P1928" s="295"/>
      <c r="Q1928" s="295"/>
      <c r="R1928" s="295"/>
      <c r="S1928" s="295"/>
      <c r="T1928" s="295"/>
      <c r="U1928" s="295"/>
      <c r="V1928" s="295"/>
      <c r="W1928" s="295"/>
      <c r="X1928" s="241"/>
      <c r="Y1928" s="241"/>
      <c r="Z1928" s="295"/>
      <c r="AA1928" s="295"/>
      <c r="AB1928" s="295"/>
      <c r="AC1928" s="295"/>
      <c r="AD1928" s="295"/>
      <c r="AE1928" s="295"/>
      <c r="AF1928" s="241"/>
      <c r="AG1928" s="241"/>
      <c r="AH1928" s="241"/>
      <c r="AI1928" s="272"/>
      <c r="AJ1928" s="272"/>
      <c r="AK1928" s="272"/>
      <c r="AL1928" s="272"/>
      <c r="AM1928" s="272"/>
      <c r="AN1928" s="241"/>
      <c r="AO1928" s="295"/>
      <c r="AP1928" s="295"/>
      <c r="AQ1928" s="295"/>
      <c r="AR1928" s="295"/>
      <c r="AS1928" s="295"/>
      <c r="AT1928" s="295"/>
      <c r="AU1928" s="241"/>
      <c r="AV1928" s="295"/>
      <c r="AW1928" s="295"/>
      <c r="AX1928" s="295"/>
      <c r="AY1928" s="295"/>
      <c r="AZ1928" s="295"/>
      <c r="BA1928" s="241"/>
      <c r="BB1928" s="300"/>
      <c r="BC1928" s="241"/>
      <c r="BD1928" s="241"/>
      <c r="BE1928" s="294"/>
      <c r="BF1928" s="241"/>
      <c r="BG1928" s="241"/>
      <c r="BH1928" s="295"/>
      <c r="BI1928" s="295"/>
      <c r="BJ1928" s="295"/>
      <c r="BK1928" s="295"/>
      <c r="BL1928" s="295"/>
      <c r="BM1928" s="241"/>
      <c r="BN1928" s="295"/>
      <c r="BO1928" s="295"/>
      <c r="BP1928" s="295"/>
      <c r="BQ1928" s="241"/>
      <c r="BR1928" s="241"/>
    </row>
    <row r="1929" spans="2:70" ht="8.25" customHeight="1">
      <c r="B1929" s="254"/>
      <c r="C1929" s="302"/>
      <c r="D1929" s="302"/>
      <c r="E1929" s="302"/>
      <c r="F1929" s="302"/>
      <c r="G1929" s="302"/>
      <c r="H1929" s="295"/>
      <c r="I1929" s="295"/>
      <c r="J1929" s="295"/>
      <c r="K1929" s="295"/>
      <c r="L1929" s="295"/>
      <c r="M1929" s="241"/>
      <c r="N1929" s="295"/>
      <c r="O1929" s="295"/>
      <c r="P1929" s="295"/>
      <c r="Q1929" s="295"/>
      <c r="R1929" s="295"/>
      <c r="S1929" s="295"/>
      <c r="T1929" s="295"/>
      <c r="U1929" s="295"/>
      <c r="V1929" s="295"/>
      <c r="W1929" s="295"/>
      <c r="X1929" s="241"/>
      <c r="Y1929" s="241"/>
      <c r="Z1929" s="295"/>
      <c r="AA1929" s="295"/>
      <c r="AB1929" s="295"/>
      <c r="AC1929" s="295"/>
      <c r="AD1929" s="295"/>
      <c r="AE1929" s="295"/>
      <c r="AF1929" s="241"/>
      <c r="AG1929" s="241"/>
      <c r="AH1929" s="241"/>
      <c r="AI1929" s="302"/>
      <c r="AJ1929" s="302"/>
      <c r="AK1929" s="302"/>
      <c r="AL1929" s="302"/>
      <c r="AM1929" s="302"/>
      <c r="AN1929" s="241"/>
      <c r="AO1929" s="295"/>
      <c r="AP1929" s="295"/>
      <c r="AQ1929" s="295"/>
      <c r="AR1929" s="295"/>
      <c r="AS1929" s="295"/>
      <c r="AT1929" s="295"/>
      <c r="AU1929" s="241"/>
      <c r="AV1929" s="295"/>
      <c r="AW1929" s="295"/>
      <c r="AX1929" s="295"/>
      <c r="AY1929" s="295"/>
      <c r="AZ1929" s="295"/>
      <c r="BA1929" s="241"/>
      <c r="BB1929" s="300"/>
      <c r="BC1929" s="241"/>
      <c r="BD1929" s="241"/>
      <c r="BE1929" s="294"/>
      <c r="BF1929" s="241"/>
      <c r="BG1929" s="241"/>
      <c r="BH1929" s="295"/>
      <c r="BI1929" s="295"/>
      <c r="BJ1929" s="295"/>
      <c r="BK1929" s="295"/>
      <c r="BL1929" s="295"/>
      <c r="BM1929" s="241"/>
      <c r="BN1929" s="295"/>
      <c r="BO1929" s="295"/>
      <c r="BP1929" s="295"/>
      <c r="BQ1929" s="241"/>
      <c r="BR1929" s="241"/>
    </row>
    <row r="1930" spans="2:70" ht="2.25" customHeight="1">
      <c r="B1930" s="254"/>
      <c r="C1930" s="302"/>
      <c r="D1930" s="302"/>
      <c r="E1930" s="302"/>
      <c r="F1930" s="302"/>
      <c r="G1930" s="302"/>
      <c r="H1930" s="295"/>
      <c r="I1930" s="295"/>
      <c r="J1930" s="295"/>
      <c r="K1930" s="295"/>
      <c r="L1930" s="295"/>
      <c r="M1930" s="241"/>
      <c r="N1930" s="295"/>
      <c r="O1930" s="295"/>
      <c r="P1930" s="295"/>
      <c r="Q1930" s="295"/>
      <c r="R1930" s="295"/>
      <c r="S1930" s="295"/>
      <c r="T1930" s="295"/>
      <c r="U1930" s="295"/>
      <c r="V1930" s="295"/>
      <c r="W1930" s="295"/>
      <c r="X1930" s="241"/>
      <c r="Y1930" s="241"/>
      <c r="Z1930" s="295"/>
      <c r="AA1930" s="295"/>
      <c r="AB1930" s="295"/>
      <c r="AC1930" s="295"/>
      <c r="AD1930" s="295"/>
      <c r="AE1930" s="295"/>
      <c r="AF1930" s="241"/>
      <c r="AG1930" s="241"/>
      <c r="AH1930" s="241"/>
      <c r="AI1930" s="302"/>
      <c r="AJ1930" s="302"/>
      <c r="AK1930" s="302"/>
      <c r="AL1930" s="302"/>
      <c r="AM1930" s="302"/>
      <c r="AN1930" s="241"/>
      <c r="AO1930" s="295"/>
      <c r="AP1930" s="295"/>
      <c r="AQ1930" s="295"/>
      <c r="AR1930" s="295"/>
      <c r="AS1930" s="295"/>
      <c r="AT1930" s="295"/>
      <c r="AU1930" s="241"/>
      <c r="AV1930" s="295"/>
      <c r="AW1930" s="295"/>
      <c r="AX1930" s="295"/>
      <c r="AY1930" s="295"/>
      <c r="AZ1930" s="295"/>
      <c r="BA1930" s="241"/>
      <c r="BB1930" s="300"/>
      <c r="BC1930" s="241"/>
      <c r="BD1930" s="241"/>
      <c r="BE1930" s="294"/>
      <c r="BF1930" s="241"/>
      <c r="BG1930" s="241"/>
      <c r="BH1930" s="295"/>
      <c r="BI1930" s="295"/>
      <c r="BJ1930" s="295"/>
      <c r="BK1930" s="295"/>
      <c r="BL1930" s="295"/>
      <c r="BM1930" s="241"/>
      <c r="BN1930" s="295"/>
      <c r="BO1930" s="295"/>
      <c r="BP1930" s="295"/>
      <c r="BQ1930" s="241"/>
      <c r="BR1930" s="241"/>
    </row>
    <row r="1931" spans="2:70" ht="10.5" customHeight="1">
      <c r="B1931" s="254"/>
      <c r="C1931" s="241"/>
      <c r="D1931" s="241"/>
      <c r="E1931" s="241"/>
      <c r="F1931" s="241"/>
      <c r="G1931" s="241"/>
      <c r="H1931" s="241"/>
      <c r="I1931" s="241"/>
      <c r="J1931" s="241"/>
      <c r="K1931" s="241"/>
      <c r="L1931" s="241"/>
      <c r="M1931" s="241"/>
      <c r="N1931" s="241"/>
      <c r="O1931" s="241"/>
      <c r="P1931" s="241"/>
      <c r="Q1931" s="241"/>
      <c r="R1931" s="241"/>
      <c r="S1931" s="241"/>
      <c r="T1931" s="241"/>
      <c r="U1931" s="241"/>
      <c r="V1931" s="241"/>
      <c r="W1931" s="241"/>
      <c r="X1931" s="241"/>
      <c r="Y1931" s="241"/>
      <c r="Z1931" s="241"/>
      <c r="AA1931" s="241"/>
      <c r="AB1931" s="241"/>
      <c r="AC1931" s="241"/>
      <c r="AD1931" s="241"/>
      <c r="AE1931" s="241"/>
      <c r="AF1931" s="241"/>
      <c r="AG1931" s="241"/>
      <c r="AH1931" s="241"/>
      <c r="AI1931" s="241"/>
      <c r="AJ1931" s="241"/>
      <c r="AK1931" s="241"/>
      <c r="AL1931" s="241"/>
      <c r="AM1931" s="241"/>
      <c r="AN1931" s="241"/>
      <c r="AO1931" s="241"/>
      <c r="AP1931" s="241"/>
      <c r="AQ1931" s="241"/>
      <c r="AR1931" s="241"/>
      <c r="AS1931" s="241"/>
      <c r="AT1931" s="241"/>
      <c r="AU1931" s="241"/>
      <c r="AV1931" s="241"/>
      <c r="AW1931" s="241"/>
      <c r="AX1931" s="241"/>
      <c r="AY1931" s="241"/>
      <c r="AZ1931" s="241"/>
      <c r="BA1931" s="241"/>
      <c r="BB1931" s="241"/>
      <c r="BC1931" s="241"/>
      <c r="BD1931" s="241"/>
      <c r="BE1931" s="255"/>
      <c r="BF1931" s="241"/>
      <c r="BG1931" s="241"/>
      <c r="BH1931" s="295"/>
      <c r="BI1931" s="295"/>
      <c r="BJ1931" s="295"/>
      <c r="BK1931" s="295"/>
      <c r="BL1931" s="295"/>
      <c r="BM1931" s="241"/>
      <c r="BN1931" s="295"/>
      <c r="BO1931" s="295"/>
      <c r="BP1931" s="295"/>
      <c r="BQ1931" s="241"/>
      <c r="BR1931" s="241"/>
    </row>
    <row r="1932" spans="2:70" ht="7.5" customHeight="1">
      <c r="B1932" s="254"/>
      <c r="C1932" s="241"/>
      <c r="D1932" s="241"/>
      <c r="E1932" s="241"/>
      <c r="F1932" s="241"/>
      <c r="G1932" s="241"/>
      <c r="H1932" s="241"/>
      <c r="I1932" s="241"/>
      <c r="J1932" s="241"/>
      <c r="K1932" s="241"/>
      <c r="L1932" s="241"/>
      <c r="M1932" s="241"/>
      <c r="N1932" s="241"/>
      <c r="O1932" s="241"/>
      <c r="P1932" s="241"/>
      <c r="Q1932" s="241"/>
      <c r="R1932" s="241"/>
      <c r="S1932" s="241"/>
      <c r="T1932" s="241"/>
      <c r="U1932" s="241"/>
      <c r="V1932" s="241"/>
      <c r="W1932" s="241"/>
      <c r="X1932" s="241"/>
      <c r="Y1932" s="241"/>
      <c r="Z1932" s="241"/>
      <c r="AA1932" s="241"/>
      <c r="AB1932" s="241"/>
      <c r="AC1932" s="241"/>
      <c r="AD1932" s="241"/>
      <c r="AE1932" s="241"/>
      <c r="AF1932" s="241"/>
      <c r="AG1932" s="241"/>
      <c r="AH1932" s="241"/>
      <c r="AI1932" s="241"/>
      <c r="AJ1932" s="241"/>
      <c r="AK1932" s="241"/>
      <c r="AL1932" s="241"/>
      <c r="AM1932" s="241"/>
      <c r="AN1932" s="241"/>
      <c r="AO1932" s="241"/>
      <c r="AP1932" s="241"/>
      <c r="AQ1932" s="241"/>
      <c r="AR1932" s="241"/>
      <c r="AS1932" s="241"/>
      <c r="AT1932" s="241"/>
      <c r="AU1932" s="241"/>
      <c r="AV1932" s="241"/>
      <c r="AW1932" s="241"/>
      <c r="AX1932" s="241"/>
      <c r="AY1932" s="241"/>
      <c r="AZ1932" s="241"/>
      <c r="BA1932" s="241"/>
      <c r="BB1932" s="241"/>
      <c r="BC1932" s="241"/>
      <c r="BD1932" s="241"/>
      <c r="BE1932" s="241"/>
      <c r="BF1932" s="241"/>
      <c r="BG1932" s="241"/>
      <c r="BH1932" s="241"/>
      <c r="BI1932" s="241"/>
      <c r="BJ1932" s="241"/>
      <c r="BK1932" s="241"/>
      <c r="BL1932" s="241"/>
      <c r="BM1932" s="241"/>
      <c r="BN1932" s="241"/>
      <c r="BO1932" s="241"/>
      <c r="BP1932" s="241"/>
      <c r="BQ1932" s="241"/>
      <c r="BR1932" s="241"/>
    </row>
    <row r="1933" spans="2:70" ht="9.75" customHeight="1">
      <c r="B1933" s="254"/>
      <c r="C1933" s="294"/>
      <c r="D1933" s="294"/>
      <c r="E1933" s="294"/>
      <c r="F1933" s="294"/>
      <c r="G1933" s="294"/>
      <c r="H1933" s="295"/>
      <c r="I1933" s="295"/>
      <c r="J1933" s="295"/>
      <c r="K1933" s="295"/>
      <c r="L1933" s="295"/>
      <c r="M1933" s="241"/>
      <c r="N1933" s="295"/>
      <c r="O1933" s="295"/>
      <c r="P1933" s="295"/>
      <c r="Q1933" s="295"/>
      <c r="R1933" s="295"/>
      <c r="S1933" s="295"/>
      <c r="T1933" s="295"/>
      <c r="U1933" s="295"/>
      <c r="V1933" s="295"/>
      <c r="W1933" s="295"/>
      <c r="X1933" s="241"/>
      <c r="Y1933" s="241"/>
      <c r="Z1933" s="295"/>
      <c r="AA1933" s="295"/>
      <c r="AB1933" s="295"/>
      <c r="AC1933" s="295"/>
      <c r="AD1933" s="295"/>
      <c r="AE1933" s="295"/>
      <c r="AF1933" s="241"/>
      <c r="AG1933" s="241"/>
      <c r="AH1933" s="294"/>
      <c r="AI1933" s="294"/>
      <c r="AJ1933" s="294"/>
      <c r="AK1933" s="294"/>
      <c r="AL1933" s="294"/>
      <c r="AM1933" s="294"/>
      <c r="AN1933" s="241"/>
      <c r="AO1933" s="295"/>
      <c r="AP1933" s="295"/>
      <c r="AQ1933" s="295"/>
      <c r="AR1933" s="295"/>
      <c r="AS1933" s="295"/>
      <c r="AT1933" s="295"/>
      <c r="AU1933" s="241"/>
      <c r="AV1933" s="241"/>
      <c r="AW1933" s="241"/>
      <c r="AX1933" s="241"/>
      <c r="AY1933" s="241"/>
      <c r="AZ1933" s="301"/>
      <c r="BA1933" s="241"/>
      <c r="BB1933" s="301"/>
      <c r="BC1933" s="241"/>
      <c r="BD1933" s="241"/>
      <c r="BE1933" s="294"/>
      <c r="BF1933" s="294"/>
      <c r="BG1933" s="294"/>
      <c r="BH1933" s="295"/>
      <c r="BI1933" s="295"/>
      <c r="BJ1933" s="295"/>
      <c r="BK1933" s="295"/>
      <c r="BL1933" s="295"/>
      <c r="BM1933" s="241"/>
      <c r="BN1933" s="295"/>
      <c r="BO1933" s="295"/>
      <c r="BP1933" s="295"/>
      <c r="BQ1933" s="241"/>
      <c r="BR1933" s="241"/>
    </row>
    <row r="1934" spans="2:70" ht="0.75" customHeight="1">
      <c r="B1934" s="254"/>
      <c r="C1934" s="294"/>
      <c r="D1934" s="294"/>
      <c r="E1934" s="294"/>
      <c r="F1934" s="294"/>
      <c r="G1934" s="294"/>
      <c r="H1934" s="295"/>
      <c r="I1934" s="295"/>
      <c r="J1934" s="295"/>
      <c r="K1934" s="295"/>
      <c r="L1934" s="295"/>
      <c r="M1934" s="241"/>
      <c r="N1934" s="295"/>
      <c r="O1934" s="295"/>
      <c r="P1934" s="295"/>
      <c r="Q1934" s="295"/>
      <c r="R1934" s="295"/>
      <c r="S1934" s="295"/>
      <c r="T1934" s="295"/>
      <c r="U1934" s="295"/>
      <c r="V1934" s="295"/>
      <c r="W1934" s="295"/>
      <c r="X1934" s="241"/>
      <c r="Y1934" s="241"/>
      <c r="Z1934" s="295"/>
      <c r="AA1934" s="295"/>
      <c r="AB1934" s="295"/>
      <c r="AC1934" s="295"/>
      <c r="AD1934" s="295"/>
      <c r="AE1934" s="295"/>
      <c r="AF1934" s="241"/>
      <c r="AG1934" s="241"/>
      <c r="AH1934" s="294"/>
      <c r="AI1934" s="294"/>
      <c r="AJ1934" s="294"/>
      <c r="AK1934" s="294"/>
      <c r="AL1934" s="294"/>
      <c r="AM1934" s="294"/>
      <c r="AN1934" s="241"/>
      <c r="AO1934" s="295"/>
      <c r="AP1934" s="295"/>
      <c r="AQ1934" s="295"/>
      <c r="AR1934" s="295"/>
      <c r="AS1934" s="295"/>
      <c r="AT1934" s="295"/>
      <c r="AU1934" s="241"/>
      <c r="AV1934" s="241"/>
      <c r="AW1934" s="241"/>
      <c r="AX1934" s="241"/>
      <c r="AY1934" s="241"/>
      <c r="AZ1934" s="301"/>
      <c r="BA1934" s="241"/>
      <c r="BB1934" s="301"/>
      <c r="BC1934" s="241"/>
      <c r="BD1934" s="241"/>
      <c r="BE1934" s="294"/>
      <c r="BF1934" s="294"/>
      <c r="BG1934" s="294"/>
      <c r="BH1934" s="295"/>
      <c r="BI1934" s="295"/>
      <c r="BJ1934" s="295"/>
      <c r="BK1934" s="295"/>
      <c r="BL1934" s="295"/>
      <c r="BM1934" s="241"/>
      <c r="BN1934" s="295"/>
      <c r="BO1934" s="295"/>
      <c r="BP1934" s="295"/>
      <c r="BQ1934" s="241"/>
      <c r="BR1934" s="241"/>
    </row>
    <row r="1935" spans="2:70" ht="10.5" customHeight="1">
      <c r="B1935" s="254"/>
      <c r="C1935" s="294"/>
      <c r="D1935" s="294"/>
      <c r="E1935" s="294"/>
      <c r="F1935" s="294"/>
      <c r="G1935" s="294"/>
      <c r="H1935" s="295"/>
      <c r="I1935" s="295"/>
      <c r="J1935" s="295"/>
      <c r="K1935" s="295"/>
      <c r="L1935" s="295"/>
      <c r="M1935" s="241"/>
      <c r="N1935" s="295"/>
      <c r="O1935" s="295"/>
      <c r="P1935" s="295"/>
      <c r="Q1935" s="295"/>
      <c r="R1935" s="295"/>
      <c r="S1935" s="295"/>
      <c r="T1935" s="295"/>
      <c r="U1935" s="295"/>
      <c r="V1935" s="295"/>
      <c r="W1935" s="295"/>
      <c r="X1935" s="241"/>
      <c r="Y1935" s="241"/>
      <c r="Z1935" s="295"/>
      <c r="AA1935" s="295"/>
      <c r="AB1935" s="295"/>
      <c r="AC1935" s="295"/>
      <c r="AD1935" s="295"/>
      <c r="AE1935" s="295"/>
      <c r="AF1935" s="241"/>
      <c r="AG1935" s="241"/>
      <c r="AH1935" s="294"/>
      <c r="AI1935" s="294"/>
      <c r="AJ1935" s="294"/>
      <c r="AK1935" s="294"/>
      <c r="AL1935" s="294"/>
      <c r="AM1935" s="294"/>
      <c r="AN1935" s="294"/>
      <c r="AO1935" s="295"/>
      <c r="AP1935" s="295"/>
      <c r="AQ1935" s="295"/>
      <c r="AR1935" s="295"/>
      <c r="AS1935" s="295"/>
      <c r="AT1935" s="295"/>
      <c r="AU1935" s="241"/>
      <c r="AV1935" s="295"/>
      <c r="AW1935" s="295"/>
      <c r="AX1935" s="295"/>
      <c r="AY1935" s="295"/>
      <c r="AZ1935" s="295"/>
      <c r="BA1935" s="241"/>
      <c r="BB1935" s="257"/>
      <c r="BC1935" s="241"/>
      <c r="BD1935" s="241"/>
      <c r="BE1935" s="294"/>
      <c r="BF1935" s="294"/>
      <c r="BG1935" s="294"/>
      <c r="BH1935" s="295"/>
      <c r="BI1935" s="295"/>
      <c r="BJ1935" s="295"/>
      <c r="BK1935" s="295"/>
      <c r="BL1935" s="295"/>
      <c r="BM1935" s="241"/>
      <c r="BN1935" s="295"/>
      <c r="BO1935" s="295"/>
      <c r="BP1935" s="295"/>
      <c r="BQ1935" s="241"/>
      <c r="BR1935" s="241"/>
    </row>
    <row r="1936" spans="2:70" ht="9" customHeight="1">
      <c r="B1936" s="254"/>
      <c r="C1936" s="241"/>
      <c r="D1936" s="241"/>
      <c r="E1936" s="241"/>
      <c r="F1936" s="241"/>
      <c r="G1936" s="241"/>
      <c r="H1936" s="241"/>
      <c r="I1936" s="241"/>
      <c r="J1936" s="241"/>
      <c r="K1936" s="241"/>
      <c r="L1936" s="241"/>
      <c r="M1936" s="241"/>
      <c r="N1936" s="241"/>
      <c r="O1936" s="241"/>
      <c r="P1936" s="241"/>
      <c r="Q1936" s="241"/>
      <c r="R1936" s="241"/>
      <c r="S1936" s="241"/>
      <c r="T1936" s="241"/>
      <c r="U1936" s="241"/>
      <c r="V1936" s="241"/>
      <c r="W1936" s="241"/>
      <c r="X1936" s="241"/>
      <c r="Y1936" s="241"/>
      <c r="Z1936" s="241"/>
      <c r="AA1936" s="241"/>
      <c r="AB1936" s="241"/>
      <c r="AC1936" s="241"/>
      <c r="AD1936" s="241"/>
      <c r="AE1936" s="241"/>
      <c r="AF1936" s="241"/>
      <c r="AG1936" s="241"/>
      <c r="AH1936" s="241"/>
      <c r="AI1936" s="241"/>
      <c r="AJ1936" s="241"/>
      <c r="AK1936" s="241"/>
      <c r="AL1936" s="241"/>
      <c r="AM1936" s="241"/>
      <c r="AN1936" s="241"/>
      <c r="AO1936" s="241"/>
      <c r="AP1936" s="241"/>
      <c r="AQ1936" s="241"/>
      <c r="AR1936" s="241"/>
      <c r="AS1936" s="241"/>
      <c r="AT1936" s="241"/>
      <c r="AU1936" s="241"/>
      <c r="AV1936" s="241"/>
      <c r="AW1936" s="241"/>
      <c r="AX1936" s="241"/>
      <c r="AY1936" s="241"/>
      <c r="AZ1936" s="241"/>
      <c r="BA1936" s="241"/>
      <c r="BB1936" s="241"/>
      <c r="BC1936" s="241"/>
      <c r="BD1936" s="241"/>
      <c r="BE1936" s="241"/>
      <c r="BF1936" s="241"/>
      <c r="BG1936" s="241"/>
      <c r="BH1936" s="241"/>
      <c r="BI1936" s="241"/>
      <c r="BJ1936" s="241"/>
      <c r="BK1936" s="241"/>
      <c r="BL1936" s="241"/>
      <c r="BM1936" s="241"/>
      <c r="BN1936" s="241"/>
      <c r="BO1936" s="241"/>
      <c r="BP1936" s="241"/>
      <c r="BQ1936" s="241"/>
      <c r="BR1936" s="241"/>
    </row>
    <row r="1937" spans="2:70" ht="11.25" customHeight="1">
      <c r="B1937" s="254"/>
      <c r="C1937" s="294"/>
      <c r="D1937" s="294"/>
      <c r="E1937" s="294"/>
      <c r="F1937" s="294"/>
      <c r="G1937" s="294"/>
      <c r="H1937" s="294"/>
      <c r="I1937" s="295"/>
      <c r="J1937" s="295"/>
      <c r="K1937" s="295"/>
      <c r="L1937" s="295"/>
      <c r="M1937" s="295"/>
      <c r="N1937" s="241"/>
      <c r="O1937" s="241"/>
      <c r="P1937" s="295"/>
      <c r="Q1937" s="295"/>
      <c r="R1937" s="295"/>
      <c r="S1937" s="295"/>
      <c r="T1937" s="241"/>
      <c r="U1937" s="295"/>
      <c r="V1937" s="295"/>
      <c r="W1937" s="295"/>
      <c r="X1937" s="241"/>
      <c r="Y1937" s="241"/>
      <c r="Z1937" s="295"/>
      <c r="AA1937" s="295"/>
      <c r="AB1937" s="295"/>
      <c r="AC1937" s="295"/>
      <c r="AD1937" s="295"/>
      <c r="AE1937" s="295"/>
      <c r="AF1937" s="241"/>
      <c r="AG1937" s="241"/>
      <c r="AH1937" s="294"/>
      <c r="AI1937" s="294"/>
      <c r="AJ1937" s="294"/>
      <c r="AK1937" s="294"/>
      <c r="AL1937" s="294"/>
      <c r="AM1937" s="294"/>
      <c r="AN1937" s="294"/>
      <c r="AO1937" s="295"/>
      <c r="AP1937" s="295"/>
      <c r="AQ1937" s="295"/>
      <c r="AR1937" s="295"/>
      <c r="AS1937" s="295"/>
      <c r="AT1937" s="295"/>
      <c r="AU1937" s="241"/>
      <c r="AV1937" s="295"/>
      <c r="AW1937" s="295"/>
      <c r="AX1937" s="295"/>
      <c r="AY1937" s="295"/>
      <c r="AZ1937" s="295"/>
      <c r="BA1937" s="241"/>
      <c r="BB1937" s="256"/>
      <c r="BC1937" s="241"/>
      <c r="BD1937" s="241"/>
      <c r="BE1937" s="241"/>
      <c r="BF1937" s="241"/>
      <c r="BG1937" s="241"/>
      <c r="BH1937" s="241"/>
      <c r="BI1937" s="241"/>
      <c r="BJ1937" s="241"/>
      <c r="BK1937" s="241"/>
      <c r="BL1937" s="241"/>
      <c r="BM1937" s="241"/>
      <c r="BN1937" s="241"/>
      <c r="BO1937" s="241"/>
      <c r="BP1937" s="241"/>
      <c r="BQ1937" s="241"/>
      <c r="BR1937" s="241"/>
    </row>
    <row r="1938" spans="2:70" ht="9.75" customHeight="1">
      <c r="B1938" s="254"/>
      <c r="C1938" s="294"/>
      <c r="D1938" s="294"/>
      <c r="E1938" s="294"/>
      <c r="F1938" s="294"/>
      <c r="G1938" s="294"/>
      <c r="H1938" s="294"/>
      <c r="I1938" s="294"/>
      <c r="J1938" s="294"/>
      <c r="K1938" s="294"/>
      <c r="L1938" s="241"/>
      <c r="M1938" s="241"/>
      <c r="N1938" s="241"/>
      <c r="O1938" s="241"/>
      <c r="P1938" s="295"/>
      <c r="Q1938" s="295"/>
      <c r="R1938" s="295"/>
      <c r="S1938" s="295"/>
      <c r="T1938" s="241"/>
      <c r="U1938" s="295"/>
      <c r="V1938" s="295"/>
      <c r="W1938" s="295"/>
      <c r="X1938" s="241"/>
      <c r="Y1938" s="241"/>
      <c r="Z1938" s="241"/>
      <c r="AA1938" s="241"/>
      <c r="AB1938" s="241"/>
      <c r="AC1938" s="241"/>
      <c r="AD1938" s="241"/>
      <c r="AE1938" s="241"/>
      <c r="AF1938" s="241"/>
      <c r="AG1938" s="241"/>
      <c r="AH1938" s="294"/>
      <c r="AI1938" s="294"/>
      <c r="AJ1938" s="294"/>
      <c r="AK1938" s="294"/>
      <c r="AL1938" s="294"/>
      <c r="AM1938" s="294"/>
      <c r="AN1938" s="241"/>
      <c r="AO1938" s="295"/>
      <c r="AP1938" s="295"/>
      <c r="AQ1938" s="295"/>
      <c r="AR1938" s="295"/>
      <c r="AS1938" s="295"/>
      <c r="AT1938" s="295"/>
      <c r="AU1938" s="241"/>
      <c r="AV1938" s="295"/>
      <c r="AW1938" s="295"/>
      <c r="AX1938" s="295"/>
      <c r="AY1938" s="295"/>
      <c r="AZ1938" s="295"/>
      <c r="BA1938" s="241"/>
      <c r="BB1938" s="300"/>
      <c r="BC1938" s="241"/>
      <c r="BD1938" s="241"/>
      <c r="BE1938" s="241"/>
      <c r="BF1938" s="241"/>
      <c r="BG1938" s="241"/>
      <c r="BH1938" s="241"/>
      <c r="BI1938" s="241"/>
      <c r="BJ1938" s="241"/>
      <c r="BK1938" s="241"/>
      <c r="BL1938" s="241"/>
      <c r="BM1938" s="241"/>
      <c r="BN1938" s="241"/>
      <c r="BO1938" s="241"/>
      <c r="BP1938" s="241"/>
      <c r="BQ1938" s="241"/>
      <c r="BR1938" s="241"/>
    </row>
    <row r="1939" spans="2:70" ht="0.75" customHeight="1">
      <c r="B1939" s="254"/>
      <c r="C1939" s="294"/>
      <c r="D1939" s="294"/>
      <c r="E1939" s="294"/>
      <c r="F1939" s="294"/>
      <c r="G1939" s="294"/>
      <c r="H1939" s="294"/>
      <c r="I1939" s="294"/>
      <c r="J1939" s="294"/>
      <c r="K1939" s="294"/>
      <c r="L1939" s="241"/>
      <c r="M1939" s="241"/>
      <c r="N1939" s="241"/>
      <c r="O1939" s="241"/>
      <c r="P1939" s="295"/>
      <c r="Q1939" s="295"/>
      <c r="R1939" s="295"/>
      <c r="S1939" s="295"/>
      <c r="T1939" s="241"/>
      <c r="U1939" s="295"/>
      <c r="V1939" s="295"/>
      <c r="W1939" s="295"/>
      <c r="X1939" s="241"/>
      <c r="Y1939" s="241"/>
      <c r="Z1939" s="241"/>
      <c r="AA1939" s="241"/>
      <c r="AB1939" s="241"/>
      <c r="AC1939" s="241"/>
      <c r="AD1939" s="241"/>
      <c r="AE1939" s="241"/>
      <c r="AF1939" s="241"/>
      <c r="AG1939" s="241"/>
      <c r="AH1939" s="294"/>
      <c r="AI1939" s="294"/>
      <c r="AJ1939" s="294"/>
      <c r="AK1939" s="294"/>
      <c r="AL1939" s="294"/>
      <c r="AM1939" s="294"/>
      <c r="AN1939" s="241"/>
      <c r="AO1939" s="295"/>
      <c r="AP1939" s="295"/>
      <c r="AQ1939" s="295"/>
      <c r="AR1939" s="295"/>
      <c r="AS1939" s="295"/>
      <c r="AT1939" s="295"/>
      <c r="AU1939" s="241"/>
      <c r="AV1939" s="295"/>
      <c r="AW1939" s="295"/>
      <c r="AX1939" s="295"/>
      <c r="AY1939" s="295"/>
      <c r="AZ1939" s="295"/>
      <c r="BA1939" s="241"/>
      <c r="BB1939" s="300"/>
      <c r="BC1939" s="241"/>
      <c r="BD1939" s="241"/>
      <c r="BE1939" s="241"/>
      <c r="BF1939" s="241"/>
      <c r="BG1939" s="241"/>
      <c r="BH1939" s="241"/>
      <c r="BI1939" s="241"/>
      <c r="BJ1939" s="241"/>
      <c r="BK1939" s="241"/>
      <c r="BL1939" s="241"/>
      <c r="BM1939" s="241"/>
      <c r="BN1939" s="241"/>
      <c r="BO1939" s="241"/>
      <c r="BP1939" s="241"/>
      <c r="BQ1939" s="241"/>
      <c r="BR1939" s="241"/>
    </row>
    <row r="1940" spans="2:70">
      <c r="B1940" s="254"/>
      <c r="C1940" s="294"/>
      <c r="D1940" s="294"/>
      <c r="E1940" s="294"/>
      <c r="F1940" s="294"/>
      <c r="G1940" s="294"/>
      <c r="H1940" s="295"/>
      <c r="I1940" s="295"/>
      <c r="J1940" s="295"/>
      <c r="K1940" s="295"/>
      <c r="L1940" s="295"/>
      <c r="M1940" s="241"/>
      <c r="N1940" s="241"/>
      <c r="O1940" s="241"/>
      <c r="P1940" s="295"/>
      <c r="Q1940" s="295"/>
      <c r="R1940" s="295"/>
      <c r="S1940" s="295"/>
      <c r="T1940" s="241"/>
      <c r="U1940" s="295"/>
      <c r="V1940" s="295"/>
      <c r="W1940" s="295"/>
      <c r="X1940" s="241"/>
      <c r="Y1940" s="241"/>
      <c r="Z1940" s="295"/>
      <c r="AA1940" s="295"/>
      <c r="AB1940" s="295"/>
      <c r="AC1940" s="295"/>
      <c r="AD1940" s="295"/>
      <c r="AE1940" s="295"/>
      <c r="AF1940" s="241"/>
      <c r="AG1940" s="241"/>
      <c r="AH1940" s="294"/>
      <c r="AI1940" s="294"/>
      <c r="AJ1940" s="294"/>
      <c r="AK1940" s="294"/>
      <c r="AL1940" s="294"/>
      <c r="AM1940" s="294"/>
      <c r="AN1940" s="241"/>
      <c r="AO1940" s="241"/>
      <c r="AP1940" s="241"/>
      <c r="AQ1940" s="241"/>
      <c r="AR1940" s="241"/>
      <c r="AS1940" s="241"/>
      <c r="AT1940" s="241"/>
      <c r="AU1940" s="241"/>
      <c r="AV1940" s="295"/>
      <c r="AW1940" s="295"/>
      <c r="AX1940" s="295"/>
      <c r="AY1940" s="295"/>
      <c r="AZ1940" s="295"/>
      <c r="BA1940" s="241"/>
      <c r="BB1940" s="257"/>
      <c r="BC1940" s="241"/>
      <c r="BD1940" s="241"/>
      <c r="BE1940" s="296"/>
      <c r="BF1940" s="296"/>
      <c r="BG1940" s="296"/>
      <c r="BH1940" s="296"/>
      <c r="BI1940" s="296"/>
      <c r="BJ1940" s="296"/>
      <c r="BK1940" s="296"/>
      <c r="BL1940" s="296"/>
      <c r="BM1940" s="296"/>
      <c r="BN1940" s="296"/>
      <c r="BO1940" s="296"/>
      <c r="BP1940" s="296"/>
      <c r="BQ1940" s="241"/>
      <c r="BR1940" s="241"/>
    </row>
    <row r="1941" spans="2:70" ht="6.75" customHeight="1">
      <c r="B1941" s="254"/>
      <c r="C1941" s="241"/>
      <c r="D1941" s="241"/>
      <c r="E1941" s="241"/>
      <c r="F1941" s="241"/>
      <c r="G1941" s="241"/>
      <c r="H1941" s="241"/>
      <c r="I1941" s="241"/>
      <c r="J1941" s="241"/>
      <c r="K1941" s="241"/>
      <c r="L1941" s="241"/>
      <c r="M1941" s="241"/>
      <c r="N1941" s="241"/>
      <c r="O1941" s="241"/>
      <c r="P1941" s="241"/>
      <c r="Q1941" s="241"/>
      <c r="R1941" s="241"/>
      <c r="S1941" s="241"/>
      <c r="T1941" s="241"/>
      <c r="U1941" s="241"/>
      <c r="V1941" s="241"/>
      <c r="W1941" s="241"/>
      <c r="X1941" s="241"/>
      <c r="Y1941" s="241"/>
      <c r="Z1941" s="241"/>
      <c r="AA1941" s="241"/>
      <c r="AB1941" s="241"/>
      <c r="AC1941" s="241"/>
      <c r="AD1941" s="241"/>
      <c r="AE1941" s="241"/>
      <c r="AF1941" s="241"/>
      <c r="AG1941" s="241"/>
      <c r="AH1941" s="241"/>
      <c r="AI1941" s="241"/>
      <c r="AJ1941" s="241"/>
      <c r="AK1941" s="241"/>
      <c r="AL1941" s="241"/>
      <c r="AM1941" s="241"/>
      <c r="AN1941" s="241"/>
      <c r="AO1941" s="241"/>
      <c r="AP1941" s="241"/>
      <c r="AQ1941" s="241"/>
      <c r="AR1941" s="241"/>
      <c r="AS1941" s="241"/>
      <c r="AT1941" s="241"/>
      <c r="AU1941" s="241"/>
      <c r="AV1941" s="241"/>
      <c r="AW1941" s="241"/>
      <c r="AX1941" s="241"/>
      <c r="AY1941" s="241"/>
      <c r="AZ1941" s="241"/>
      <c r="BA1941" s="241"/>
      <c r="BB1941" s="241"/>
      <c r="BC1941" s="241"/>
      <c r="BD1941" s="241"/>
      <c r="BE1941" s="241"/>
      <c r="BF1941" s="241"/>
      <c r="BG1941" s="241"/>
      <c r="BH1941" s="241"/>
      <c r="BI1941" s="241"/>
      <c r="BJ1941" s="241"/>
      <c r="BK1941" s="241"/>
      <c r="BL1941" s="241"/>
      <c r="BM1941" s="241"/>
      <c r="BN1941" s="241"/>
      <c r="BO1941" s="241"/>
      <c r="BP1941" s="241"/>
      <c r="BQ1941" s="241"/>
      <c r="BR1941" s="241"/>
    </row>
    <row r="1942" spans="2:70" ht="2.25" customHeight="1">
      <c r="B1942" s="254"/>
      <c r="C1942" s="294"/>
      <c r="D1942" s="294"/>
      <c r="E1942" s="294"/>
      <c r="F1942" s="294"/>
      <c r="G1942" s="294"/>
      <c r="H1942" s="241"/>
      <c r="I1942" s="241"/>
      <c r="J1942" s="241"/>
      <c r="K1942" s="241"/>
      <c r="L1942" s="241"/>
      <c r="M1942" s="241"/>
      <c r="N1942" s="295"/>
      <c r="O1942" s="295"/>
      <c r="P1942" s="295"/>
      <c r="Q1942" s="295"/>
      <c r="R1942" s="295"/>
      <c r="S1942" s="295"/>
      <c r="T1942" s="295"/>
      <c r="U1942" s="295"/>
      <c r="V1942" s="295"/>
      <c r="W1942" s="295"/>
      <c r="X1942" s="241"/>
      <c r="Y1942" s="241"/>
      <c r="Z1942" s="241"/>
      <c r="AA1942" s="241"/>
      <c r="AB1942" s="241"/>
      <c r="AC1942" s="241"/>
      <c r="AD1942" s="241"/>
      <c r="AE1942" s="241"/>
      <c r="AF1942" s="241"/>
      <c r="AG1942" s="241"/>
      <c r="AH1942" s="294"/>
      <c r="AI1942" s="294"/>
      <c r="AJ1942" s="294"/>
      <c r="AK1942" s="294"/>
      <c r="AL1942" s="294"/>
      <c r="AM1942" s="294"/>
      <c r="AN1942" s="294"/>
      <c r="AO1942" s="294"/>
      <c r="AP1942" s="294"/>
      <c r="AQ1942" s="294"/>
      <c r="AR1942" s="294"/>
      <c r="AS1942" s="241"/>
      <c r="AT1942" s="241"/>
      <c r="AU1942" s="241"/>
      <c r="AV1942" s="295"/>
      <c r="AW1942" s="295"/>
      <c r="AX1942" s="295"/>
      <c r="AY1942" s="295"/>
      <c r="AZ1942" s="295"/>
      <c r="BA1942" s="241"/>
      <c r="BB1942" s="300"/>
      <c r="BC1942" s="241"/>
      <c r="BD1942" s="241"/>
      <c r="BE1942" s="241"/>
      <c r="BF1942" s="241"/>
      <c r="BG1942" s="241"/>
      <c r="BH1942" s="241"/>
      <c r="BI1942" s="241"/>
      <c r="BJ1942" s="241"/>
      <c r="BK1942" s="241"/>
      <c r="BL1942" s="241"/>
      <c r="BM1942" s="241"/>
      <c r="BN1942" s="241"/>
      <c r="BO1942" s="241"/>
      <c r="BP1942" s="241"/>
      <c r="BQ1942" s="241"/>
      <c r="BR1942" s="241"/>
    </row>
    <row r="1943" spans="2:70" ht="7.5" customHeight="1">
      <c r="B1943" s="254"/>
      <c r="C1943" s="294"/>
      <c r="D1943" s="294"/>
      <c r="E1943" s="294"/>
      <c r="F1943" s="294"/>
      <c r="G1943" s="294"/>
      <c r="H1943" s="241"/>
      <c r="I1943" s="241"/>
      <c r="J1943" s="241"/>
      <c r="K1943" s="241"/>
      <c r="L1943" s="241"/>
      <c r="M1943" s="241"/>
      <c r="N1943" s="295"/>
      <c r="O1943" s="295"/>
      <c r="P1943" s="295"/>
      <c r="Q1943" s="295"/>
      <c r="R1943" s="295"/>
      <c r="S1943" s="295"/>
      <c r="T1943" s="295"/>
      <c r="U1943" s="295"/>
      <c r="V1943" s="295"/>
      <c r="W1943" s="295"/>
      <c r="X1943" s="241"/>
      <c r="Y1943" s="241"/>
      <c r="Z1943" s="241"/>
      <c r="AA1943" s="241"/>
      <c r="AB1943" s="241"/>
      <c r="AC1943" s="241"/>
      <c r="AD1943" s="241"/>
      <c r="AE1943" s="241"/>
      <c r="AF1943" s="241"/>
      <c r="AG1943" s="241"/>
      <c r="AH1943" s="294"/>
      <c r="AI1943" s="294"/>
      <c r="AJ1943" s="294"/>
      <c r="AK1943" s="294"/>
      <c r="AL1943" s="294"/>
      <c r="AM1943" s="294"/>
      <c r="AN1943" s="294"/>
      <c r="AO1943" s="294"/>
      <c r="AP1943" s="294"/>
      <c r="AQ1943" s="294"/>
      <c r="AR1943" s="294"/>
      <c r="AS1943" s="241"/>
      <c r="AT1943" s="241"/>
      <c r="AU1943" s="241"/>
      <c r="AV1943" s="295"/>
      <c r="AW1943" s="295"/>
      <c r="AX1943" s="295"/>
      <c r="AY1943" s="295"/>
      <c r="AZ1943" s="295"/>
      <c r="BA1943" s="241"/>
      <c r="BB1943" s="300"/>
      <c r="BC1943" s="241"/>
      <c r="BD1943" s="241"/>
      <c r="BE1943" s="241"/>
      <c r="BF1943" s="241"/>
      <c r="BG1943" s="241"/>
      <c r="BH1943" s="241"/>
      <c r="BI1943" s="241"/>
      <c r="BJ1943" s="241"/>
      <c r="BK1943" s="241"/>
      <c r="BL1943" s="241"/>
      <c r="BM1943" s="241"/>
      <c r="BN1943" s="241"/>
      <c r="BO1943" s="241"/>
      <c r="BP1943" s="241"/>
      <c r="BQ1943" s="241"/>
      <c r="BR1943" s="241"/>
    </row>
    <row r="1944" spans="2:70" ht="0.75" customHeight="1">
      <c r="B1944" s="254"/>
      <c r="C1944" s="294"/>
      <c r="D1944" s="294"/>
      <c r="E1944" s="294"/>
      <c r="F1944" s="294"/>
      <c r="G1944" s="294"/>
      <c r="H1944" s="241"/>
      <c r="I1944" s="241"/>
      <c r="J1944" s="241"/>
      <c r="K1944" s="241"/>
      <c r="L1944" s="241"/>
      <c r="M1944" s="241"/>
      <c r="N1944" s="295"/>
      <c r="O1944" s="295"/>
      <c r="P1944" s="295"/>
      <c r="Q1944" s="295"/>
      <c r="R1944" s="295"/>
      <c r="S1944" s="295"/>
      <c r="T1944" s="295"/>
      <c r="U1944" s="295"/>
      <c r="V1944" s="295"/>
      <c r="W1944" s="295"/>
      <c r="X1944" s="241"/>
      <c r="Y1944" s="241"/>
      <c r="Z1944" s="241"/>
      <c r="AA1944" s="241"/>
      <c r="AB1944" s="241"/>
      <c r="AC1944" s="241"/>
      <c r="AD1944" s="241"/>
      <c r="AE1944" s="241"/>
      <c r="AF1944" s="241"/>
      <c r="AG1944" s="241"/>
      <c r="AH1944" s="294"/>
      <c r="AI1944" s="294"/>
      <c r="AJ1944" s="294"/>
      <c r="AK1944" s="294"/>
      <c r="AL1944" s="294"/>
      <c r="AM1944" s="294"/>
      <c r="AN1944" s="294"/>
      <c r="AO1944" s="294"/>
      <c r="AP1944" s="294"/>
      <c r="AQ1944" s="294"/>
      <c r="AR1944" s="294"/>
      <c r="AS1944" s="241"/>
      <c r="AT1944" s="241"/>
      <c r="AU1944" s="241"/>
      <c r="AV1944" s="295"/>
      <c r="AW1944" s="295"/>
      <c r="AX1944" s="295"/>
      <c r="AY1944" s="295"/>
      <c r="AZ1944" s="295"/>
      <c r="BA1944" s="241"/>
      <c r="BB1944" s="300"/>
      <c r="BC1944" s="241"/>
      <c r="BD1944" s="241"/>
      <c r="BE1944" s="241"/>
      <c r="BF1944" s="241"/>
      <c r="BG1944" s="241"/>
      <c r="BH1944" s="241"/>
      <c r="BI1944" s="241"/>
      <c r="BJ1944" s="241"/>
      <c r="BK1944" s="241"/>
      <c r="BL1944" s="241"/>
      <c r="BM1944" s="241"/>
      <c r="BN1944" s="241"/>
      <c r="BO1944" s="241"/>
      <c r="BP1944" s="241"/>
      <c r="BQ1944" s="241"/>
      <c r="BR1944" s="241"/>
    </row>
    <row r="1945" spans="2:70" ht="10.5" customHeight="1">
      <c r="B1945" s="254"/>
      <c r="C1945" s="294"/>
      <c r="D1945" s="294"/>
      <c r="E1945" s="294"/>
      <c r="F1945" s="294"/>
      <c r="G1945" s="294"/>
      <c r="H1945" s="241"/>
      <c r="I1945" s="241"/>
      <c r="J1945" s="241"/>
      <c r="K1945" s="241"/>
      <c r="L1945" s="241"/>
      <c r="M1945" s="241"/>
      <c r="N1945" s="241"/>
      <c r="O1945" s="241"/>
      <c r="P1945" s="295"/>
      <c r="Q1945" s="295"/>
      <c r="R1945" s="295"/>
      <c r="S1945" s="295"/>
      <c r="T1945" s="241"/>
      <c r="U1945" s="295"/>
      <c r="V1945" s="295"/>
      <c r="W1945" s="295"/>
      <c r="X1945" s="241"/>
      <c r="Y1945" s="241"/>
      <c r="Z1945" s="241"/>
      <c r="AA1945" s="241"/>
      <c r="AB1945" s="241"/>
      <c r="AC1945" s="241"/>
      <c r="AD1945" s="241"/>
      <c r="AE1945" s="241"/>
      <c r="AF1945" s="241"/>
      <c r="AG1945" s="241"/>
      <c r="AH1945" s="294"/>
      <c r="AI1945" s="294"/>
      <c r="AJ1945" s="294"/>
      <c r="AK1945" s="294"/>
      <c r="AL1945" s="294"/>
      <c r="AM1945" s="294"/>
      <c r="AN1945" s="294"/>
      <c r="AO1945" s="294"/>
      <c r="AP1945" s="294"/>
      <c r="AQ1945" s="294"/>
      <c r="AR1945" s="294"/>
      <c r="AS1945" s="241"/>
      <c r="AT1945" s="241"/>
      <c r="AU1945" s="241"/>
      <c r="AV1945" s="295"/>
      <c r="AW1945" s="295"/>
      <c r="AX1945" s="295"/>
      <c r="AY1945" s="295"/>
      <c r="AZ1945" s="295"/>
      <c r="BA1945" s="241"/>
      <c r="BB1945" s="257"/>
      <c r="BC1945" s="241"/>
      <c r="BD1945" s="241"/>
      <c r="BE1945" s="241"/>
      <c r="BF1945" s="241"/>
      <c r="BG1945" s="297"/>
      <c r="BH1945" s="297"/>
      <c r="BI1945" s="297"/>
      <c r="BJ1945" s="297"/>
      <c r="BK1945" s="241"/>
      <c r="BL1945" s="241"/>
      <c r="BM1945" s="241"/>
      <c r="BN1945" s="297"/>
      <c r="BO1945" s="297"/>
      <c r="BP1945" s="297"/>
      <c r="BQ1945" s="241"/>
      <c r="BR1945" s="241"/>
    </row>
    <row r="1946" spans="2:70" ht="7.5" customHeight="1">
      <c r="B1946" s="254"/>
      <c r="C1946" s="241"/>
      <c r="D1946" s="241"/>
      <c r="E1946" s="241"/>
      <c r="F1946" s="241"/>
      <c r="G1946" s="241"/>
      <c r="H1946" s="241"/>
      <c r="I1946" s="241"/>
      <c r="J1946" s="241"/>
      <c r="K1946" s="241"/>
      <c r="L1946" s="241"/>
      <c r="M1946" s="241"/>
      <c r="N1946" s="241"/>
      <c r="O1946" s="241"/>
      <c r="P1946" s="241"/>
      <c r="Q1946" s="241"/>
      <c r="R1946" s="241"/>
      <c r="S1946" s="241"/>
      <c r="T1946" s="241"/>
      <c r="U1946" s="241"/>
      <c r="V1946" s="241"/>
      <c r="W1946" s="241"/>
      <c r="X1946" s="241"/>
      <c r="Y1946" s="241"/>
      <c r="Z1946" s="241"/>
      <c r="AA1946" s="241"/>
      <c r="AB1946" s="241"/>
      <c r="AC1946" s="241"/>
      <c r="AD1946" s="241"/>
      <c r="AE1946" s="241"/>
      <c r="AF1946" s="241"/>
      <c r="AG1946" s="241"/>
      <c r="AH1946" s="241"/>
      <c r="AI1946" s="241"/>
      <c r="AJ1946" s="241"/>
      <c r="AK1946" s="241"/>
      <c r="AL1946" s="241"/>
      <c r="AM1946" s="241"/>
      <c r="AN1946" s="241"/>
      <c r="AO1946" s="241"/>
      <c r="AP1946" s="241"/>
      <c r="AQ1946" s="241"/>
      <c r="AR1946" s="241"/>
      <c r="AS1946" s="241"/>
      <c r="AT1946" s="241"/>
      <c r="AU1946" s="241"/>
      <c r="AV1946" s="241"/>
      <c r="AW1946" s="241"/>
      <c r="AX1946" s="241"/>
      <c r="AY1946" s="241"/>
      <c r="AZ1946" s="241"/>
      <c r="BA1946" s="241"/>
      <c r="BB1946" s="241"/>
      <c r="BC1946" s="241"/>
      <c r="BD1946" s="241"/>
      <c r="BE1946" s="241"/>
      <c r="BF1946" s="241"/>
      <c r="BG1946" s="241"/>
      <c r="BH1946" s="241"/>
      <c r="BI1946" s="241"/>
      <c r="BJ1946" s="241"/>
      <c r="BK1946" s="241"/>
      <c r="BL1946" s="241"/>
      <c r="BM1946" s="241"/>
      <c r="BN1946" s="241"/>
      <c r="BO1946" s="241"/>
      <c r="BP1946" s="241"/>
      <c r="BQ1946" s="241"/>
      <c r="BR1946" s="241"/>
    </row>
    <row r="1947" spans="2:70" ht="0.75" customHeight="1">
      <c r="B1947" s="254"/>
      <c r="C1947" s="294"/>
      <c r="D1947" s="294"/>
      <c r="E1947" s="294"/>
      <c r="F1947" s="294"/>
      <c r="G1947" s="294"/>
      <c r="H1947" s="241"/>
      <c r="I1947" s="241"/>
      <c r="J1947" s="241"/>
      <c r="K1947" s="241"/>
      <c r="L1947" s="241"/>
      <c r="M1947" s="241"/>
      <c r="N1947" s="295"/>
      <c r="O1947" s="295"/>
      <c r="P1947" s="295"/>
      <c r="Q1947" s="295"/>
      <c r="R1947" s="295"/>
      <c r="S1947" s="295"/>
      <c r="T1947" s="295"/>
      <c r="U1947" s="295"/>
      <c r="V1947" s="295"/>
      <c r="W1947" s="295"/>
      <c r="X1947" s="241"/>
      <c r="Y1947" s="241"/>
      <c r="Z1947" s="241"/>
      <c r="AA1947" s="241"/>
      <c r="AB1947" s="241"/>
      <c r="AC1947" s="241"/>
      <c r="AD1947" s="241"/>
      <c r="AE1947" s="241"/>
      <c r="AF1947" s="241"/>
      <c r="AG1947" s="241"/>
      <c r="AH1947" s="294"/>
      <c r="AI1947" s="294"/>
      <c r="AJ1947" s="294"/>
      <c r="AK1947" s="294"/>
      <c r="AL1947" s="294"/>
      <c r="AM1947" s="294"/>
      <c r="AN1947" s="294"/>
      <c r="AO1947" s="294"/>
      <c r="AP1947" s="294"/>
      <c r="AQ1947" s="294"/>
      <c r="AR1947" s="294"/>
      <c r="AS1947" s="241"/>
      <c r="AT1947" s="241"/>
      <c r="AU1947" s="241"/>
      <c r="AV1947" s="295"/>
      <c r="AW1947" s="295"/>
      <c r="AX1947" s="295"/>
      <c r="AY1947" s="295"/>
      <c r="AZ1947" s="295"/>
      <c r="BA1947" s="241"/>
      <c r="BB1947" s="300"/>
      <c r="BC1947" s="241"/>
      <c r="BD1947" s="241"/>
      <c r="BE1947" s="294"/>
      <c r="BF1947" s="294"/>
      <c r="BG1947" s="294"/>
      <c r="BH1947" s="293"/>
      <c r="BI1947" s="293"/>
      <c r="BJ1947" s="293"/>
      <c r="BK1947" s="293"/>
      <c r="BL1947" s="241"/>
      <c r="BM1947" s="241"/>
      <c r="BN1947" s="293"/>
      <c r="BO1947" s="293"/>
      <c r="BP1947" s="293"/>
      <c r="BQ1947" s="241"/>
      <c r="BR1947" s="241"/>
    </row>
    <row r="1948" spans="2:70" ht="8.25" customHeight="1">
      <c r="B1948" s="254"/>
      <c r="C1948" s="294"/>
      <c r="D1948" s="294"/>
      <c r="E1948" s="294"/>
      <c r="F1948" s="294"/>
      <c r="G1948" s="294"/>
      <c r="H1948" s="241"/>
      <c r="I1948" s="241"/>
      <c r="J1948" s="241"/>
      <c r="K1948" s="241"/>
      <c r="L1948" s="241"/>
      <c r="M1948" s="241"/>
      <c r="N1948" s="295"/>
      <c r="O1948" s="295"/>
      <c r="P1948" s="295"/>
      <c r="Q1948" s="295"/>
      <c r="R1948" s="295"/>
      <c r="S1948" s="295"/>
      <c r="T1948" s="295"/>
      <c r="U1948" s="295"/>
      <c r="V1948" s="295"/>
      <c r="W1948" s="295"/>
      <c r="X1948" s="241"/>
      <c r="Y1948" s="241"/>
      <c r="Z1948" s="241"/>
      <c r="AA1948" s="241"/>
      <c r="AB1948" s="241"/>
      <c r="AC1948" s="241"/>
      <c r="AD1948" s="241"/>
      <c r="AE1948" s="241"/>
      <c r="AF1948" s="241"/>
      <c r="AG1948" s="241"/>
      <c r="AH1948" s="294"/>
      <c r="AI1948" s="294"/>
      <c r="AJ1948" s="294"/>
      <c r="AK1948" s="294"/>
      <c r="AL1948" s="294"/>
      <c r="AM1948" s="294"/>
      <c r="AN1948" s="294"/>
      <c r="AO1948" s="294"/>
      <c r="AP1948" s="294"/>
      <c r="AQ1948" s="294"/>
      <c r="AR1948" s="294"/>
      <c r="AS1948" s="241"/>
      <c r="AT1948" s="241"/>
      <c r="AU1948" s="241"/>
      <c r="AV1948" s="295"/>
      <c r="AW1948" s="295"/>
      <c r="AX1948" s="295"/>
      <c r="AY1948" s="295"/>
      <c r="AZ1948" s="295"/>
      <c r="BA1948" s="241"/>
      <c r="BB1948" s="300"/>
      <c r="BC1948" s="241"/>
      <c r="BD1948" s="241"/>
      <c r="BE1948" s="294"/>
      <c r="BF1948" s="294"/>
      <c r="BG1948" s="294"/>
      <c r="BH1948" s="293"/>
      <c r="BI1948" s="293"/>
      <c r="BJ1948" s="293"/>
      <c r="BK1948" s="293"/>
      <c r="BL1948" s="241"/>
      <c r="BM1948" s="241"/>
      <c r="BN1948" s="293"/>
      <c r="BO1948" s="293"/>
      <c r="BP1948" s="293"/>
      <c r="BQ1948" s="241"/>
      <c r="BR1948" s="241"/>
    </row>
    <row r="1949" spans="2:70" ht="0.75" customHeight="1">
      <c r="B1949" s="254"/>
      <c r="C1949" s="294"/>
      <c r="D1949" s="294"/>
      <c r="E1949" s="294"/>
      <c r="F1949" s="294"/>
      <c r="G1949" s="294"/>
      <c r="H1949" s="241"/>
      <c r="I1949" s="241"/>
      <c r="J1949" s="241"/>
      <c r="K1949" s="241"/>
      <c r="L1949" s="241"/>
      <c r="M1949" s="241"/>
      <c r="N1949" s="295"/>
      <c r="O1949" s="295"/>
      <c r="P1949" s="295"/>
      <c r="Q1949" s="295"/>
      <c r="R1949" s="295"/>
      <c r="S1949" s="295"/>
      <c r="T1949" s="295"/>
      <c r="U1949" s="295"/>
      <c r="V1949" s="295"/>
      <c r="W1949" s="295"/>
      <c r="X1949" s="241"/>
      <c r="Y1949" s="241"/>
      <c r="Z1949" s="241"/>
      <c r="AA1949" s="241"/>
      <c r="AB1949" s="241"/>
      <c r="AC1949" s="241"/>
      <c r="AD1949" s="241"/>
      <c r="AE1949" s="241"/>
      <c r="AF1949" s="241"/>
      <c r="AG1949" s="241"/>
      <c r="AH1949" s="294"/>
      <c r="AI1949" s="294"/>
      <c r="AJ1949" s="294"/>
      <c r="AK1949" s="294"/>
      <c r="AL1949" s="294"/>
      <c r="AM1949" s="294"/>
      <c r="AN1949" s="294"/>
      <c r="AO1949" s="294"/>
      <c r="AP1949" s="294"/>
      <c r="AQ1949" s="294"/>
      <c r="AR1949" s="294"/>
      <c r="AS1949" s="241"/>
      <c r="AT1949" s="241"/>
      <c r="AU1949" s="241"/>
      <c r="AV1949" s="295"/>
      <c r="AW1949" s="295"/>
      <c r="AX1949" s="295"/>
      <c r="AY1949" s="295"/>
      <c r="AZ1949" s="295"/>
      <c r="BA1949" s="241"/>
      <c r="BB1949" s="300"/>
      <c r="BC1949" s="241"/>
      <c r="BD1949" s="241"/>
      <c r="BE1949" s="294"/>
      <c r="BF1949" s="294"/>
      <c r="BG1949" s="294"/>
      <c r="BH1949" s="293"/>
      <c r="BI1949" s="293"/>
      <c r="BJ1949" s="293"/>
      <c r="BK1949" s="293"/>
      <c r="BL1949" s="241"/>
      <c r="BM1949" s="241"/>
      <c r="BN1949" s="293"/>
      <c r="BO1949" s="293"/>
      <c r="BP1949" s="293"/>
      <c r="BQ1949" s="241"/>
      <c r="BR1949" s="241"/>
    </row>
    <row r="1950" spans="2:70" ht="11.25" customHeight="1">
      <c r="B1950" s="254"/>
      <c r="C1950" s="294"/>
      <c r="D1950" s="294"/>
      <c r="E1950" s="294"/>
      <c r="F1950" s="294"/>
      <c r="G1950" s="294"/>
      <c r="H1950" s="241"/>
      <c r="I1950" s="241"/>
      <c r="J1950" s="241"/>
      <c r="K1950" s="241"/>
      <c r="L1950" s="241"/>
      <c r="M1950" s="241"/>
      <c r="N1950" s="295"/>
      <c r="O1950" s="295"/>
      <c r="P1950" s="295"/>
      <c r="Q1950" s="295"/>
      <c r="R1950" s="295"/>
      <c r="S1950" s="295"/>
      <c r="T1950" s="295"/>
      <c r="U1950" s="295"/>
      <c r="V1950" s="295"/>
      <c r="W1950" s="295"/>
      <c r="X1950" s="241"/>
      <c r="Y1950" s="241"/>
      <c r="Z1950" s="241"/>
      <c r="AA1950" s="241"/>
      <c r="AB1950" s="241"/>
      <c r="AC1950" s="241"/>
      <c r="AD1950" s="241"/>
      <c r="AE1950" s="241"/>
      <c r="AF1950" s="241"/>
      <c r="AG1950" s="241"/>
      <c r="AH1950" s="294"/>
      <c r="AI1950" s="294"/>
      <c r="AJ1950" s="294"/>
      <c r="AK1950" s="294"/>
      <c r="AL1950" s="294"/>
      <c r="AM1950" s="294"/>
      <c r="AN1950" s="294"/>
      <c r="AO1950" s="294"/>
      <c r="AP1950" s="294"/>
      <c r="AQ1950" s="294"/>
      <c r="AR1950" s="294"/>
      <c r="AS1950" s="241"/>
      <c r="AT1950" s="241"/>
      <c r="AU1950" s="241"/>
      <c r="AV1950" s="295"/>
      <c r="AW1950" s="295"/>
      <c r="AX1950" s="295"/>
      <c r="AY1950" s="295"/>
      <c r="AZ1950" s="295"/>
      <c r="BA1950" s="241"/>
      <c r="BB1950" s="257"/>
      <c r="BC1950" s="241"/>
      <c r="BD1950" s="241"/>
      <c r="BE1950" s="299"/>
      <c r="BF1950" s="299"/>
      <c r="BG1950" s="299"/>
      <c r="BH1950" s="300"/>
      <c r="BI1950" s="300"/>
      <c r="BJ1950" s="300"/>
      <c r="BK1950" s="300"/>
      <c r="BL1950" s="241"/>
      <c r="BM1950" s="241"/>
      <c r="BN1950" s="300"/>
      <c r="BO1950" s="300"/>
      <c r="BP1950" s="300"/>
      <c r="BQ1950" s="241"/>
      <c r="BR1950" s="241"/>
    </row>
    <row r="1951" spans="2:70" ht="7.5" customHeight="1">
      <c r="B1951" s="254"/>
      <c r="C1951" s="241"/>
      <c r="D1951" s="241"/>
      <c r="E1951" s="241"/>
      <c r="F1951" s="241"/>
      <c r="G1951" s="241"/>
      <c r="H1951" s="241"/>
      <c r="I1951" s="241"/>
      <c r="J1951" s="241"/>
      <c r="K1951" s="241"/>
      <c r="L1951" s="241"/>
      <c r="M1951" s="241"/>
      <c r="N1951" s="241"/>
      <c r="O1951" s="241"/>
      <c r="P1951" s="241"/>
      <c r="Q1951" s="241"/>
      <c r="R1951" s="241"/>
      <c r="S1951" s="241"/>
      <c r="T1951" s="241"/>
      <c r="U1951" s="241"/>
      <c r="V1951" s="241"/>
      <c r="W1951" s="241"/>
      <c r="X1951" s="241"/>
      <c r="Y1951" s="241"/>
      <c r="Z1951" s="241"/>
      <c r="AA1951" s="241"/>
      <c r="AB1951" s="241"/>
      <c r="AC1951" s="241"/>
      <c r="AD1951" s="241"/>
      <c r="AE1951" s="241"/>
      <c r="AF1951" s="241"/>
      <c r="AG1951" s="241"/>
      <c r="AH1951" s="241"/>
      <c r="AI1951" s="241"/>
      <c r="AJ1951" s="241"/>
      <c r="AK1951" s="241"/>
      <c r="AL1951" s="241"/>
      <c r="AM1951" s="241"/>
      <c r="AN1951" s="241"/>
      <c r="AO1951" s="241"/>
      <c r="AP1951" s="241"/>
      <c r="AQ1951" s="241"/>
      <c r="AR1951" s="241"/>
      <c r="AS1951" s="241"/>
      <c r="AT1951" s="241"/>
      <c r="AU1951" s="241"/>
      <c r="AV1951" s="241"/>
      <c r="AW1951" s="241"/>
      <c r="AX1951" s="241"/>
      <c r="AY1951" s="241"/>
      <c r="AZ1951" s="241"/>
      <c r="BA1951" s="241"/>
      <c r="BB1951" s="241"/>
      <c r="BC1951" s="241"/>
      <c r="BD1951" s="241"/>
      <c r="BE1951" s="241"/>
      <c r="BF1951" s="241"/>
      <c r="BG1951" s="241"/>
      <c r="BH1951" s="241"/>
      <c r="BI1951" s="241"/>
      <c r="BJ1951" s="241"/>
      <c r="BK1951" s="241"/>
      <c r="BL1951" s="241"/>
      <c r="BM1951" s="241"/>
      <c r="BN1951" s="241"/>
      <c r="BO1951" s="241"/>
      <c r="BP1951" s="241"/>
      <c r="BQ1951" s="241"/>
      <c r="BR1951" s="241"/>
    </row>
    <row r="1952" spans="2:70" ht="1.5" customHeight="1">
      <c r="B1952" s="254"/>
      <c r="C1952" s="294"/>
      <c r="D1952" s="294"/>
      <c r="E1952" s="294"/>
      <c r="F1952" s="294"/>
      <c r="G1952" s="294"/>
      <c r="H1952" s="294"/>
      <c r="I1952" s="294"/>
      <c r="J1952" s="294"/>
      <c r="K1952" s="241"/>
      <c r="L1952" s="241"/>
      <c r="M1952" s="241"/>
      <c r="N1952" s="241"/>
      <c r="O1952" s="241"/>
      <c r="P1952" s="295"/>
      <c r="Q1952" s="295"/>
      <c r="R1952" s="295"/>
      <c r="S1952" s="295"/>
      <c r="T1952" s="241"/>
      <c r="U1952" s="295"/>
      <c r="V1952" s="295"/>
      <c r="W1952" s="295"/>
      <c r="X1952" s="241"/>
      <c r="Y1952" s="241"/>
      <c r="Z1952" s="241"/>
      <c r="AA1952" s="241"/>
      <c r="AB1952" s="241"/>
      <c r="AC1952" s="241"/>
      <c r="AD1952" s="241"/>
      <c r="AE1952" s="241"/>
      <c r="AF1952" s="241"/>
      <c r="AG1952" s="241"/>
      <c r="AH1952" s="294"/>
      <c r="AI1952" s="294"/>
      <c r="AJ1952" s="294"/>
      <c r="AK1952" s="294"/>
      <c r="AL1952" s="294"/>
      <c r="AM1952" s="294"/>
      <c r="AN1952" s="294"/>
      <c r="AO1952" s="294"/>
      <c r="AP1952" s="294"/>
      <c r="AQ1952" s="294"/>
      <c r="AR1952" s="294"/>
      <c r="AS1952" s="241"/>
      <c r="AT1952" s="241"/>
      <c r="AU1952" s="241"/>
      <c r="AV1952" s="295"/>
      <c r="AW1952" s="295"/>
      <c r="AX1952" s="295"/>
      <c r="AY1952" s="295"/>
      <c r="AZ1952" s="295"/>
      <c r="BA1952" s="241"/>
      <c r="BB1952" s="300"/>
      <c r="BC1952" s="241"/>
      <c r="BD1952" s="241"/>
      <c r="BE1952" s="299"/>
      <c r="BF1952" s="299"/>
      <c r="BG1952" s="299"/>
      <c r="BH1952" s="300"/>
      <c r="BI1952" s="300"/>
      <c r="BJ1952" s="300"/>
      <c r="BK1952" s="300"/>
      <c r="BL1952" s="241"/>
      <c r="BM1952" s="241"/>
      <c r="BN1952" s="241"/>
      <c r="BO1952" s="241"/>
      <c r="BP1952" s="241"/>
      <c r="BQ1952" s="241"/>
      <c r="BR1952" s="241"/>
    </row>
    <row r="1953" spans="2:70" ht="9" customHeight="1">
      <c r="B1953" s="254"/>
      <c r="C1953" s="294"/>
      <c r="D1953" s="294"/>
      <c r="E1953" s="294"/>
      <c r="F1953" s="294"/>
      <c r="G1953" s="294"/>
      <c r="H1953" s="294"/>
      <c r="I1953" s="294"/>
      <c r="J1953" s="294"/>
      <c r="K1953" s="241"/>
      <c r="L1953" s="241"/>
      <c r="M1953" s="241"/>
      <c r="N1953" s="241"/>
      <c r="O1953" s="241"/>
      <c r="P1953" s="295"/>
      <c r="Q1953" s="295"/>
      <c r="R1953" s="295"/>
      <c r="S1953" s="295"/>
      <c r="T1953" s="241"/>
      <c r="U1953" s="295"/>
      <c r="V1953" s="295"/>
      <c r="W1953" s="295"/>
      <c r="X1953" s="241"/>
      <c r="Y1953" s="241"/>
      <c r="Z1953" s="241"/>
      <c r="AA1953" s="241"/>
      <c r="AB1953" s="241"/>
      <c r="AC1953" s="241"/>
      <c r="AD1953" s="241"/>
      <c r="AE1953" s="241"/>
      <c r="AF1953" s="241"/>
      <c r="AG1953" s="241"/>
      <c r="AH1953" s="294"/>
      <c r="AI1953" s="294"/>
      <c r="AJ1953" s="294"/>
      <c r="AK1953" s="294"/>
      <c r="AL1953" s="294"/>
      <c r="AM1953" s="294"/>
      <c r="AN1953" s="294"/>
      <c r="AO1953" s="294"/>
      <c r="AP1953" s="294"/>
      <c r="AQ1953" s="294"/>
      <c r="AR1953" s="294"/>
      <c r="AS1953" s="241"/>
      <c r="AT1953" s="241"/>
      <c r="AU1953" s="241"/>
      <c r="AV1953" s="295"/>
      <c r="AW1953" s="295"/>
      <c r="AX1953" s="295"/>
      <c r="AY1953" s="295"/>
      <c r="AZ1953" s="295"/>
      <c r="BA1953" s="241"/>
      <c r="BB1953" s="300"/>
      <c r="BC1953" s="241"/>
      <c r="BD1953" s="241"/>
      <c r="BE1953" s="299"/>
      <c r="BF1953" s="299"/>
      <c r="BG1953" s="299"/>
      <c r="BH1953" s="300"/>
      <c r="BI1953" s="300"/>
      <c r="BJ1953" s="300"/>
      <c r="BK1953" s="300"/>
      <c r="BL1953" s="241"/>
      <c r="BM1953" s="241"/>
      <c r="BN1953" s="241"/>
      <c r="BO1953" s="241"/>
      <c r="BP1953" s="241"/>
      <c r="BQ1953" s="241"/>
      <c r="BR1953" s="241"/>
    </row>
    <row r="1954" spans="2:70" ht="0.75" customHeight="1">
      <c r="B1954" s="254"/>
      <c r="C1954" s="294"/>
      <c r="D1954" s="294"/>
      <c r="E1954" s="294"/>
      <c r="F1954" s="294"/>
      <c r="G1954" s="294"/>
      <c r="H1954" s="294"/>
      <c r="I1954" s="294"/>
      <c r="J1954" s="294"/>
      <c r="K1954" s="241"/>
      <c r="L1954" s="241"/>
      <c r="M1954" s="241"/>
      <c r="N1954" s="241"/>
      <c r="O1954" s="241"/>
      <c r="P1954" s="295"/>
      <c r="Q1954" s="295"/>
      <c r="R1954" s="295"/>
      <c r="S1954" s="295"/>
      <c r="T1954" s="241"/>
      <c r="U1954" s="295"/>
      <c r="V1954" s="295"/>
      <c r="W1954" s="295"/>
      <c r="X1954" s="241"/>
      <c r="Y1954" s="241"/>
      <c r="Z1954" s="241"/>
      <c r="AA1954" s="241"/>
      <c r="AB1954" s="241"/>
      <c r="AC1954" s="241"/>
      <c r="AD1954" s="241"/>
      <c r="AE1954" s="241"/>
      <c r="AF1954" s="241"/>
      <c r="AG1954" s="241"/>
      <c r="AH1954" s="294"/>
      <c r="AI1954" s="294"/>
      <c r="AJ1954" s="294"/>
      <c r="AK1954" s="294"/>
      <c r="AL1954" s="294"/>
      <c r="AM1954" s="294"/>
      <c r="AN1954" s="294"/>
      <c r="AO1954" s="294"/>
      <c r="AP1954" s="294"/>
      <c r="AQ1954" s="294"/>
      <c r="AR1954" s="294"/>
      <c r="AS1954" s="241"/>
      <c r="AT1954" s="241"/>
      <c r="AU1954" s="241"/>
      <c r="AV1954" s="295"/>
      <c r="AW1954" s="295"/>
      <c r="AX1954" s="295"/>
      <c r="AY1954" s="295"/>
      <c r="AZ1954" s="295"/>
      <c r="BA1954" s="241"/>
      <c r="BB1954" s="300"/>
      <c r="BC1954" s="241"/>
      <c r="BD1954" s="241"/>
      <c r="BE1954" s="299"/>
      <c r="BF1954" s="299"/>
      <c r="BG1954" s="299"/>
      <c r="BH1954" s="241"/>
      <c r="BI1954" s="241"/>
      <c r="BJ1954" s="241"/>
      <c r="BK1954" s="241"/>
      <c r="BL1954" s="241"/>
      <c r="BM1954" s="241"/>
      <c r="BN1954" s="241"/>
      <c r="BO1954" s="241"/>
      <c r="BP1954" s="241"/>
      <c r="BQ1954" s="241"/>
      <c r="BR1954" s="241"/>
    </row>
    <row r="1955" spans="2:70" ht="11.25" customHeight="1">
      <c r="B1955" s="254"/>
      <c r="C1955" s="294"/>
      <c r="D1955" s="294"/>
      <c r="E1955" s="294"/>
      <c r="F1955" s="294"/>
      <c r="G1955" s="294"/>
      <c r="H1955" s="294"/>
      <c r="I1955" s="294"/>
      <c r="J1955" s="294"/>
      <c r="K1955" s="241"/>
      <c r="L1955" s="241"/>
      <c r="M1955" s="241"/>
      <c r="N1955" s="295"/>
      <c r="O1955" s="295"/>
      <c r="P1955" s="295"/>
      <c r="Q1955" s="295"/>
      <c r="R1955" s="295"/>
      <c r="S1955" s="295"/>
      <c r="T1955" s="295"/>
      <c r="U1955" s="295"/>
      <c r="V1955" s="295"/>
      <c r="W1955" s="295"/>
      <c r="X1955" s="241"/>
      <c r="Y1955" s="241"/>
      <c r="Z1955" s="241"/>
      <c r="AA1955" s="241"/>
      <c r="AB1955" s="241"/>
      <c r="AC1955" s="241"/>
      <c r="AD1955" s="241"/>
      <c r="AE1955" s="241"/>
      <c r="AF1955" s="241"/>
      <c r="AG1955" s="241"/>
      <c r="AH1955" s="294"/>
      <c r="AI1955" s="294"/>
      <c r="AJ1955" s="294"/>
      <c r="AK1955" s="294"/>
      <c r="AL1955" s="294"/>
      <c r="AM1955" s="294"/>
      <c r="AN1955" s="294"/>
      <c r="AO1955" s="294"/>
      <c r="AP1955" s="294"/>
      <c r="AQ1955" s="294"/>
      <c r="AR1955" s="294"/>
      <c r="AS1955" s="241"/>
      <c r="AT1955" s="241"/>
      <c r="AU1955" s="241"/>
      <c r="AV1955" s="295"/>
      <c r="AW1955" s="295"/>
      <c r="AX1955" s="295"/>
      <c r="AY1955" s="295"/>
      <c r="AZ1955" s="295"/>
      <c r="BA1955" s="241"/>
      <c r="BB1955" s="257"/>
      <c r="BC1955" s="241"/>
      <c r="BD1955" s="241"/>
      <c r="BE1955" s="299"/>
      <c r="BF1955" s="299"/>
      <c r="BG1955" s="299"/>
      <c r="BH1955" s="300"/>
      <c r="BI1955" s="300"/>
      <c r="BJ1955" s="300"/>
      <c r="BK1955" s="300"/>
      <c r="BL1955" s="241"/>
      <c r="BM1955" s="241"/>
      <c r="BN1955" s="241"/>
      <c r="BO1955" s="241"/>
      <c r="BP1955" s="241"/>
      <c r="BQ1955" s="241"/>
      <c r="BR1955" s="241"/>
    </row>
    <row r="1956" spans="2:70" ht="9" customHeight="1">
      <c r="B1956" s="254"/>
      <c r="C1956" s="241"/>
      <c r="D1956" s="241"/>
      <c r="E1956" s="241"/>
      <c r="F1956" s="241"/>
      <c r="G1956" s="241"/>
      <c r="H1956" s="241"/>
      <c r="I1956" s="241"/>
      <c r="J1956" s="241"/>
      <c r="K1956" s="241"/>
      <c r="L1956" s="241"/>
      <c r="M1956" s="241"/>
      <c r="N1956" s="241"/>
      <c r="O1956" s="241"/>
      <c r="P1956" s="241"/>
      <c r="Q1956" s="241"/>
      <c r="R1956" s="241"/>
      <c r="S1956" s="241"/>
      <c r="T1956" s="241"/>
      <c r="U1956" s="241"/>
      <c r="V1956" s="241"/>
      <c r="W1956" s="241"/>
      <c r="X1956" s="241"/>
      <c r="Y1956" s="241"/>
      <c r="Z1956" s="241"/>
      <c r="AA1956" s="241"/>
      <c r="AB1956" s="241"/>
      <c r="AC1956" s="241"/>
      <c r="AD1956" s="241"/>
      <c r="AE1956" s="241"/>
      <c r="AF1956" s="241"/>
      <c r="AG1956" s="241"/>
      <c r="AH1956" s="241"/>
      <c r="AI1956" s="241"/>
      <c r="AJ1956" s="241"/>
      <c r="AK1956" s="241"/>
      <c r="AL1956" s="241"/>
      <c r="AM1956" s="241"/>
      <c r="AN1956" s="241"/>
      <c r="AO1956" s="241"/>
      <c r="AP1956" s="241"/>
      <c r="AQ1956" s="241"/>
      <c r="AR1956" s="241"/>
      <c r="AS1956" s="241"/>
      <c r="AT1956" s="241"/>
      <c r="AU1956" s="241"/>
      <c r="AV1956" s="241"/>
      <c r="AW1956" s="241"/>
      <c r="AX1956" s="241"/>
      <c r="AY1956" s="241"/>
      <c r="AZ1956" s="241"/>
      <c r="BA1956" s="241"/>
      <c r="BB1956" s="241"/>
      <c r="BC1956" s="241"/>
      <c r="BD1956" s="241"/>
      <c r="BE1956" s="241"/>
      <c r="BF1956" s="241"/>
      <c r="BG1956" s="241"/>
      <c r="BH1956" s="241"/>
      <c r="BI1956" s="241"/>
      <c r="BJ1956" s="241"/>
      <c r="BK1956" s="241"/>
      <c r="BL1956" s="241"/>
      <c r="BM1956" s="241"/>
      <c r="BN1956" s="241"/>
      <c r="BO1956" s="241"/>
      <c r="BP1956" s="241"/>
      <c r="BQ1956" s="241"/>
      <c r="BR1956" s="241"/>
    </row>
    <row r="1957" spans="2:70" ht="0.75" customHeight="1">
      <c r="B1957" s="254"/>
      <c r="C1957" s="241"/>
      <c r="D1957" s="241"/>
      <c r="E1957" s="241"/>
      <c r="F1957" s="241"/>
      <c r="G1957" s="241"/>
      <c r="H1957" s="241"/>
      <c r="I1957" s="241"/>
      <c r="J1957" s="241"/>
      <c r="K1957" s="241"/>
      <c r="L1957" s="241"/>
      <c r="M1957" s="241"/>
      <c r="N1957" s="241"/>
      <c r="O1957" s="241"/>
      <c r="P1957" s="241"/>
      <c r="Q1957" s="241"/>
      <c r="R1957" s="241"/>
      <c r="S1957" s="241"/>
      <c r="T1957" s="241"/>
      <c r="U1957" s="241"/>
      <c r="V1957" s="241"/>
      <c r="W1957" s="241"/>
      <c r="X1957" s="241"/>
      <c r="Y1957" s="241"/>
      <c r="Z1957" s="241"/>
      <c r="AA1957" s="241"/>
      <c r="AB1957" s="241"/>
      <c r="AC1957" s="241"/>
      <c r="AD1957" s="241"/>
      <c r="AE1957" s="241"/>
      <c r="AF1957" s="241"/>
      <c r="AG1957" s="241"/>
      <c r="AH1957" s="241"/>
      <c r="AI1957" s="241"/>
      <c r="AJ1957" s="241"/>
      <c r="AK1957" s="241"/>
      <c r="AL1957" s="241"/>
      <c r="AM1957" s="241"/>
      <c r="AN1957" s="241"/>
      <c r="AO1957" s="241"/>
      <c r="AP1957" s="241"/>
      <c r="AQ1957" s="241"/>
      <c r="AR1957" s="241"/>
      <c r="AS1957" s="241"/>
      <c r="AT1957" s="241"/>
      <c r="AU1957" s="241"/>
      <c r="AV1957" s="241"/>
      <c r="AW1957" s="241"/>
      <c r="AX1957" s="241"/>
      <c r="AY1957" s="241"/>
      <c r="AZ1957" s="241"/>
      <c r="BA1957" s="241"/>
      <c r="BB1957" s="241"/>
      <c r="BC1957" s="241"/>
      <c r="BD1957" s="241"/>
      <c r="BE1957" s="299"/>
      <c r="BF1957" s="299"/>
      <c r="BG1957" s="299"/>
      <c r="BH1957" s="300"/>
      <c r="BI1957" s="300"/>
      <c r="BJ1957" s="300"/>
      <c r="BK1957" s="300"/>
      <c r="BL1957" s="241"/>
      <c r="BM1957" s="241"/>
      <c r="BN1957" s="300"/>
      <c r="BO1957" s="300"/>
      <c r="BP1957" s="300"/>
      <c r="BQ1957" s="241"/>
      <c r="BR1957" s="241"/>
    </row>
    <row r="1958" spans="2:70">
      <c r="B1958" s="254"/>
      <c r="C1958" s="241"/>
      <c r="D1958" s="241"/>
      <c r="E1958" s="241"/>
      <c r="F1958" s="241"/>
      <c r="G1958" s="241"/>
      <c r="H1958" s="241"/>
      <c r="I1958" s="241"/>
      <c r="J1958" s="241"/>
      <c r="K1958" s="241"/>
      <c r="L1958" s="241"/>
      <c r="M1958" s="241"/>
      <c r="N1958" s="241"/>
      <c r="O1958" s="241"/>
      <c r="P1958" s="241"/>
      <c r="Q1958" s="241"/>
      <c r="R1958" s="241"/>
      <c r="S1958" s="241"/>
      <c r="T1958" s="241"/>
      <c r="U1958" s="241"/>
      <c r="V1958" s="241"/>
      <c r="W1958" s="241"/>
      <c r="X1958" s="241"/>
      <c r="Y1958" s="241"/>
      <c r="Z1958" s="241"/>
      <c r="AA1958" s="241"/>
      <c r="AB1958" s="241"/>
      <c r="AC1958" s="241"/>
      <c r="AD1958" s="241"/>
      <c r="AE1958" s="241"/>
      <c r="AF1958" s="241"/>
      <c r="AG1958" s="241"/>
      <c r="AH1958" s="241"/>
      <c r="AI1958" s="241"/>
      <c r="AJ1958" s="241"/>
      <c r="AK1958" s="241"/>
      <c r="AL1958" s="241"/>
      <c r="AM1958" s="241"/>
      <c r="AN1958" s="241"/>
      <c r="AO1958" s="241"/>
      <c r="AP1958" s="241"/>
      <c r="AQ1958" s="241"/>
      <c r="AR1958" s="241"/>
      <c r="AS1958" s="241"/>
      <c r="AT1958" s="241"/>
      <c r="AU1958" s="241"/>
      <c r="AV1958" s="241"/>
      <c r="AW1958" s="241"/>
      <c r="AX1958" s="241"/>
      <c r="AY1958" s="241"/>
      <c r="AZ1958" s="241"/>
      <c r="BA1958" s="241"/>
      <c r="BB1958" s="241"/>
      <c r="BC1958" s="241"/>
      <c r="BD1958" s="241"/>
      <c r="BE1958" s="299"/>
      <c r="BF1958" s="299"/>
      <c r="BG1958" s="299"/>
      <c r="BH1958" s="300"/>
      <c r="BI1958" s="300"/>
      <c r="BJ1958" s="300"/>
      <c r="BK1958" s="300"/>
      <c r="BL1958" s="241"/>
      <c r="BM1958" s="241"/>
      <c r="BN1958" s="300"/>
      <c r="BO1958" s="300"/>
      <c r="BP1958" s="300"/>
      <c r="BQ1958" s="241"/>
      <c r="BR1958" s="241"/>
    </row>
    <row r="1959" spans="2:70" ht="10.5" customHeight="1">
      <c r="B1959" s="254"/>
      <c r="C1959" s="292"/>
      <c r="D1959" s="292"/>
      <c r="E1959" s="292"/>
      <c r="F1959" s="292"/>
      <c r="G1959" s="292"/>
      <c r="H1959" s="295"/>
      <c r="I1959" s="295"/>
      <c r="J1959" s="295"/>
      <c r="K1959" s="295"/>
      <c r="L1959" s="295"/>
      <c r="M1959" s="241"/>
      <c r="N1959" s="295"/>
      <c r="O1959" s="295"/>
      <c r="P1959" s="295"/>
      <c r="Q1959" s="295"/>
      <c r="R1959" s="295"/>
      <c r="S1959" s="295"/>
      <c r="T1959" s="295"/>
      <c r="U1959" s="301"/>
      <c r="V1959" s="301"/>
      <c r="W1959" s="301"/>
      <c r="X1959" s="241"/>
      <c r="Y1959" s="241"/>
      <c r="Z1959" s="295"/>
      <c r="AA1959" s="295"/>
      <c r="AB1959" s="295"/>
      <c r="AC1959" s="295"/>
      <c r="AD1959" s="301"/>
      <c r="AE1959" s="301"/>
      <c r="AF1959" s="241"/>
      <c r="AG1959" s="241"/>
      <c r="AH1959" s="292"/>
      <c r="AI1959" s="292"/>
      <c r="AJ1959" s="292"/>
      <c r="AK1959" s="292"/>
      <c r="AL1959" s="292"/>
      <c r="AM1959" s="292"/>
      <c r="AN1959" s="241"/>
      <c r="AO1959" s="295"/>
      <c r="AP1959" s="295"/>
      <c r="AQ1959" s="295"/>
      <c r="AR1959" s="295"/>
      <c r="AS1959" s="295"/>
      <c r="AT1959" s="295"/>
      <c r="AU1959" s="241"/>
      <c r="AV1959" s="295"/>
      <c r="AW1959" s="295"/>
      <c r="AX1959" s="295"/>
      <c r="AY1959" s="295"/>
      <c r="AZ1959" s="295"/>
      <c r="BA1959" s="241"/>
      <c r="BB1959" s="301"/>
      <c r="BC1959" s="301"/>
      <c r="BD1959" s="241"/>
      <c r="BE1959" s="294"/>
      <c r="BF1959" s="294"/>
      <c r="BG1959" s="241"/>
      <c r="BH1959" s="241"/>
      <c r="BI1959" s="293"/>
      <c r="BJ1959" s="293"/>
      <c r="BK1959" s="241"/>
      <c r="BL1959" s="273"/>
      <c r="BM1959" s="273"/>
      <c r="BN1959" s="273"/>
      <c r="BO1959" s="273"/>
      <c r="BP1959" s="273"/>
      <c r="BQ1959" s="241"/>
      <c r="BR1959" s="241"/>
    </row>
    <row r="1960" spans="2:70" ht="7.5" customHeight="1">
      <c r="B1960" s="254"/>
      <c r="C1960" s="241"/>
      <c r="D1960" s="241"/>
      <c r="E1960" s="241"/>
      <c r="F1960" s="241"/>
      <c r="G1960" s="241"/>
      <c r="H1960" s="241"/>
      <c r="I1960" s="241"/>
      <c r="J1960" s="241"/>
      <c r="K1960" s="241"/>
      <c r="L1960" s="241"/>
      <c r="M1960" s="241"/>
      <c r="N1960" s="241"/>
      <c r="O1960" s="241"/>
      <c r="P1960" s="241"/>
      <c r="Q1960" s="241"/>
      <c r="R1960" s="241"/>
      <c r="S1960" s="241"/>
      <c r="T1960" s="241"/>
      <c r="U1960" s="241"/>
      <c r="V1960" s="241"/>
      <c r="W1960" s="241"/>
      <c r="X1960" s="241"/>
      <c r="Y1960" s="241"/>
      <c r="Z1960" s="241"/>
      <c r="AA1960" s="241"/>
      <c r="AB1960" s="241"/>
      <c r="AC1960" s="241"/>
      <c r="AD1960" s="241"/>
      <c r="AE1960" s="241"/>
      <c r="AF1960" s="241"/>
      <c r="AG1960" s="241"/>
      <c r="AH1960" s="241"/>
      <c r="AI1960" s="241"/>
      <c r="AJ1960" s="241"/>
      <c r="AK1960" s="241"/>
      <c r="AL1960" s="241"/>
      <c r="AM1960" s="241"/>
      <c r="AN1960" s="241"/>
      <c r="AO1960" s="241"/>
      <c r="AP1960" s="241"/>
      <c r="AQ1960" s="241"/>
      <c r="AR1960" s="241"/>
      <c r="AS1960" s="241"/>
      <c r="AT1960" s="241"/>
      <c r="AU1960" s="241"/>
      <c r="AV1960" s="241"/>
      <c r="AW1960" s="241"/>
      <c r="AX1960" s="241"/>
      <c r="AY1960" s="241"/>
      <c r="AZ1960" s="241"/>
      <c r="BA1960" s="241"/>
      <c r="BB1960" s="241"/>
      <c r="BC1960" s="241"/>
      <c r="BD1960" s="241"/>
      <c r="BE1960" s="241"/>
      <c r="BF1960" s="241"/>
      <c r="BG1960" s="241"/>
      <c r="BH1960" s="241"/>
      <c r="BI1960" s="241"/>
      <c r="BJ1960" s="241"/>
      <c r="BK1960" s="241"/>
      <c r="BL1960" s="241"/>
      <c r="BM1960" s="241"/>
      <c r="BN1960" s="241"/>
      <c r="BO1960" s="241"/>
      <c r="BP1960" s="241"/>
      <c r="BQ1960" s="241"/>
      <c r="BR1960" s="241"/>
    </row>
    <row r="1961" spans="2:70" ht="12" customHeight="1">
      <c r="B1961" s="296"/>
      <c r="C1961" s="296"/>
      <c r="D1961" s="296"/>
      <c r="E1961" s="296"/>
      <c r="F1961" s="296"/>
      <c r="G1961" s="296"/>
      <c r="H1961" s="296"/>
      <c r="I1961" s="296"/>
      <c r="J1961" s="296"/>
      <c r="K1961" s="296"/>
      <c r="L1961" s="296"/>
      <c r="M1961" s="296"/>
      <c r="N1961" s="296"/>
      <c r="O1961" s="296"/>
      <c r="P1961" s="296"/>
      <c r="Q1961" s="296"/>
      <c r="R1961" s="296"/>
      <c r="S1961" s="296"/>
      <c r="T1961" s="296"/>
      <c r="U1961" s="296"/>
      <c r="V1961" s="296"/>
      <c r="W1961" s="296"/>
      <c r="X1961" s="296"/>
      <c r="Y1961" s="296"/>
      <c r="Z1961" s="296"/>
      <c r="AA1961" s="296"/>
      <c r="AB1961" s="296"/>
      <c r="AC1961" s="296"/>
      <c r="AD1961" s="296"/>
      <c r="AE1961" s="296"/>
      <c r="AF1961" s="296"/>
      <c r="AG1961" s="296"/>
      <c r="AH1961" s="296"/>
      <c r="AI1961" s="296"/>
      <c r="AJ1961" s="296"/>
      <c r="AK1961" s="241"/>
      <c r="AL1961" s="296"/>
      <c r="AM1961" s="296"/>
      <c r="AN1961" s="296"/>
      <c r="AO1961" s="296"/>
      <c r="AP1961" s="296"/>
      <c r="AQ1961" s="296"/>
      <c r="AR1961" s="296"/>
      <c r="AS1961" s="296"/>
      <c r="AT1961" s="296"/>
      <c r="AU1961" s="296"/>
      <c r="AV1961" s="296"/>
      <c r="AW1961" s="296"/>
      <c r="AX1961" s="296"/>
      <c r="AY1961" s="296"/>
      <c r="AZ1961" s="296"/>
      <c r="BA1961" s="296"/>
      <c r="BB1961" s="296"/>
      <c r="BC1961" s="296"/>
      <c r="BD1961" s="296"/>
      <c r="BE1961" s="296"/>
      <c r="BF1961" s="296"/>
      <c r="BG1961" s="296"/>
      <c r="BH1961" s="296"/>
      <c r="BI1961" s="296"/>
      <c r="BJ1961" s="296"/>
      <c r="BK1961" s="296"/>
      <c r="BL1961" s="296"/>
      <c r="BM1961" s="296"/>
      <c r="BN1961" s="296"/>
      <c r="BO1961" s="296"/>
      <c r="BP1961" s="296"/>
      <c r="BQ1961" s="296"/>
      <c r="BR1961" s="241"/>
    </row>
    <row r="1962" spans="2:70" ht="0.75" customHeight="1">
      <c r="B1962" s="296"/>
      <c r="C1962" s="296"/>
      <c r="D1962" s="296"/>
      <c r="E1962" s="296"/>
      <c r="F1962" s="296"/>
      <c r="G1962" s="296"/>
      <c r="H1962" s="296"/>
      <c r="I1962" s="296"/>
      <c r="J1962" s="296"/>
      <c r="K1962" s="296"/>
      <c r="L1962" s="296"/>
      <c r="M1962" s="296"/>
      <c r="N1962" s="296"/>
      <c r="O1962" s="296"/>
      <c r="P1962" s="296"/>
      <c r="Q1962" s="296"/>
      <c r="R1962" s="296"/>
      <c r="S1962" s="296"/>
      <c r="T1962" s="296"/>
      <c r="U1962" s="296"/>
      <c r="V1962" s="296"/>
      <c r="W1962" s="296"/>
      <c r="X1962" s="296"/>
      <c r="Y1962" s="296"/>
      <c r="Z1962" s="296"/>
      <c r="AA1962" s="296"/>
      <c r="AB1962" s="296"/>
      <c r="AC1962" s="296"/>
      <c r="AD1962" s="296"/>
      <c r="AE1962" s="296"/>
      <c r="AF1962" s="296"/>
      <c r="AG1962" s="296"/>
      <c r="AH1962" s="296"/>
      <c r="AI1962" s="296"/>
      <c r="AJ1962" s="296"/>
      <c r="AK1962" s="241"/>
      <c r="AL1962" s="296"/>
      <c r="AM1962" s="296"/>
      <c r="AN1962" s="296"/>
      <c r="AO1962" s="296"/>
      <c r="AP1962" s="296"/>
      <c r="AQ1962" s="296"/>
      <c r="AR1962" s="296"/>
      <c r="AS1962" s="296"/>
      <c r="AT1962" s="296"/>
      <c r="AU1962" s="296"/>
      <c r="AV1962" s="296"/>
      <c r="AW1962" s="296"/>
      <c r="AX1962" s="296"/>
      <c r="AY1962" s="296"/>
      <c r="AZ1962" s="296"/>
      <c r="BA1962" s="296"/>
      <c r="BB1962" s="296"/>
      <c r="BC1962" s="296"/>
      <c r="BD1962" s="296"/>
      <c r="BE1962" s="296"/>
      <c r="BF1962" s="296"/>
      <c r="BG1962" s="296"/>
      <c r="BH1962" s="296"/>
      <c r="BI1962" s="296"/>
      <c r="BJ1962" s="296"/>
      <c r="BK1962" s="296"/>
      <c r="BL1962" s="296"/>
      <c r="BM1962" s="296"/>
      <c r="BN1962" s="296"/>
      <c r="BO1962" s="296"/>
      <c r="BP1962" s="296"/>
      <c r="BQ1962" s="296"/>
      <c r="BR1962" s="241"/>
    </row>
    <row r="1963" spans="2:70" ht="10.5" customHeight="1">
      <c r="B1963" s="254"/>
      <c r="C1963" s="241"/>
      <c r="D1963" s="241"/>
      <c r="E1963" s="241"/>
      <c r="F1963" s="241"/>
      <c r="G1963" s="297"/>
      <c r="H1963" s="297"/>
      <c r="I1963" s="297"/>
      <c r="J1963" s="297"/>
      <c r="K1963" s="297"/>
      <c r="L1963" s="297"/>
      <c r="M1963" s="241"/>
      <c r="N1963" s="297"/>
      <c r="O1963" s="297"/>
      <c r="P1963" s="298"/>
      <c r="Q1963" s="298"/>
      <c r="R1963" s="298"/>
      <c r="S1963" s="298"/>
      <c r="T1963" s="241"/>
      <c r="U1963" s="297"/>
      <c r="V1963" s="297"/>
      <c r="W1963" s="297"/>
      <c r="X1963" s="297"/>
      <c r="Y1963" s="297"/>
      <c r="Z1963" s="297"/>
      <c r="AA1963" s="297"/>
      <c r="AB1963" s="297"/>
      <c r="AC1963" s="241"/>
      <c r="AD1963" s="297"/>
      <c r="AE1963" s="297"/>
      <c r="AF1963" s="297"/>
      <c r="AG1963" s="297"/>
      <c r="AH1963" s="297"/>
      <c r="AI1963" s="297"/>
      <c r="AJ1963" s="241"/>
      <c r="AK1963" s="241"/>
      <c r="AL1963" s="241"/>
      <c r="AM1963" s="241"/>
      <c r="AN1963" s="241"/>
      <c r="AO1963" s="297"/>
      <c r="AP1963" s="297"/>
      <c r="AQ1963" s="297"/>
      <c r="AR1963" s="297"/>
      <c r="AS1963" s="241"/>
      <c r="AT1963" s="241"/>
      <c r="AU1963" s="298"/>
      <c r="AV1963" s="298"/>
      <c r="AW1963" s="298"/>
      <c r="AX1963" s="298"/>
      <c r="AY1963" s="298"/>
      <c r="AZ1963" s="241"/>
      <c r="BA1963" s="241"/>
      <c r="BB1963" s="241"/>
      <c r="BC1963" s="241"/>
      <c r="BD1963" s="241"/>
      <c r="BE1963" s="297"/>
      <c r="BF1963" s="297"/>
      <c r="BG1963" s="297"/>
      <c r="BH1963" s="297"/>
      <c r="BI1963" s="297"/>
      <c r="BJ1963" s="297"/>
      <c r="BK1963" s="297"/>
      <c r="BL1963" s="297"/>
      <c r="BM1963" s="297"/>
      <c r="BN1963" s="297"/>
      <c r="BO1963" s="297"/>
      <c r="BP1963" s="297"/>
      <c r="BQ1963" s="297"/>
      <c r="BR1963" s="241"/>
    </row>
    <row r="1964" spans="2:70" ht="7.5" customHeight="1">
      <c r="B1964" s="254"/>
      <c r="C1964" s="241"/>
      <c r="D1964" s="241"/>
      <c r="E1964" s="241"/>
      <c r="F1964" s="241"/>
      <c r="G1964" s="241"/>
      <c r="H1964" s="241"/>
      <c r="I1964" s="241"/>
      <c r="J1964" s="241"/>
      <c r="K1964" s="241"/>
      <c r="L1964" s="241"/>
      <c r="M1964" s="241"/>
      <c r="N1964" s="241"/>
      <c r="O1964" s="241"/>
      <c r="P1964" s="241"/>
      <c r="Q1964" s="241"/>
      <c r="R1964" s="241"/>
      <c r="S1964" s="241"/>
      <c r="T1964" s="241"/>
      <c r="U1964" s="241"/>
      <c r="V1964" s="241"/>
      <c r="W1964" s="241"/>
      <c r="X1964" s="241"/>
      <c r="Y1964" s="241"/>
      <c r="Z1964" s="241"/>
      <c r="AA1964" s="241"/>
      <c r="AB1964" s="241"/>
      <c r="AC1964" s="241"/>
      <c r="AD1964" s="241"/>
      <c r="AE1964" s="241"/>
      <c r="AF1964" s="241"/>
      <c r="AG1964" s="241"/>
      <c r="AH1964" s="241"/>
      <c r="AI1964" s="241"/>
      <c r="AJ1964" s="241"/>
      <c r="AK1964" s="241"/>
      <c r="AL1964" s="241"/>
      <c r="AM1964" s="241"/>
      <c r="AN1964" s="241"/>
      <c r="AO1964" s="241"/>
      <c r="AP1964" s="241"/>
      <c r="AQ1964" s="241"/>
      <c r="AR1964" s="241"/>
      <c r="AS1964" s="241"/>
      <c r="AT1964" s="241"/>
      <c r="AU1964" s="241"/>
      <c r="AV1964" s="241"/>
      <c r="AW1964" s="241"/>
      <c r="AX1964" s="241"/>
      <c r="AY1964" s="241"/>
      <c r="AZ1964" s="241"/>
      <c r="BA1964" s="241"/>
      <c r="BB1964" s="241"/>
      <c r="BC1964" s="241"/>
      <c r="BD1964" s="241"/>
      <c r="BE1964" s="241"/>
      <c r="BF1964" s="241"/>
      <c r="BG1964" s="241"/>
      <c r="BH1964" s="241"/>
      <c r="BI1964" s="241"/>
      <c r="BJ1964" s="241"/>
      <c r="BK1964" s="241"/>
      <c r="BL1964" s="241"/>
      <c r="BM1964" s="241"/>
      <c r="BN1964" s="241"/>
      <c r="BO1964" s="241"/>
      <c r="BP1964" s="241"/>
      <c r="BQ1964" s="241"/>
      <c r="BR1964" s="241"/>
    </row>
    <row r="1965" spans="2:70" ht="0.75" customHeight="1">
      <c r="B1965" s="254"/>
      <c r="C1965" s="241"/>
      <c r="D1965" s="241"/>
      <c r="E1965" s="241"/>
      <c r="F1965" s="273"/>
      <c r="G1965" s="273"/>
      <c r="H1965" s="273"/>
      <c r="I1965" s="273"/>
      <c r="J1965" s="241"/>
      <c r="K1965" s="273"/>
      <c r="L1965" s="273"/>
      <c r="M1965" s="273"/>
      <c r="N1965" s="273"/>
      <c r="O1965" s="273"/>
      <c r="P1965" s="241"/>
      <c r="Q1965" s="241"/>
      <c r="R1965" s="273"/>
      <c r="S1965" s="273"/>
      <c r="T1965" s="273"/>
      <c r="U1965" s="273"/>
      <c r="V1965" s="273"/>
      <c r="W1965" s="273"/>
      <c r="X1965" s="273"/>
      <c r="Y1965" s="273"/>
      <c r="Z1965" s="273"/>
      <c r="AA1965" s="273"/>
      <c r="AB1965" s="273"/>
      <c r="AC1965" s="241"/>
      <c r="AD1965" s="273"/>
      <c r="AE1965" s="273"/>
      <c r="AF1965" s="273"/>
      <c r="AG1965" s="273"/>
      <c r="AH1965" s="273"/>
      <c r="AI1965" s="273"/>
      <c r="AJ1965" s="241"/>
      <c r="AK1965" s="241"/>
      <c r="AL1965" s="241"/>
      <c r="AM1965" s="241"/>
      <c r="AN1965" s="241"/>
      <c r="AO1965" s="241"/>
      <c r="AP1965" s="241"/>
      <c r="AQ1965" s="241"/>
      <c r="AR1965" s="241"/>
      <c r="AS1965" s="241"/>
      <c r="AT1965" s="241"/>
      <c r="AU1965" s="273"/>
      <c r="AV1965" s="273"/>
      <c r="AW1965" s="273"/>
      <c r="AX1965" s="297"/>
      <c r="AY1965" s="297"/>
      <c r="AZ1965" s="241"/>
      <c r="BA1965" s="241"/>
      <c r="BB1965" s="241"/>
      <c r="BC1965" s="241"/>
      <c r="BD1965" s="241"/>
      <c r="BE1965" s="273"/>
      <c r="BF1965" s="273"/>
      <c r="BG1965" s="241"/>
      <c r="BH1965" s="273"/>
      <c r="BI1965" s="273"/>
      <c r="BJ1965" s="273"/>
      <c r="BK1965" s="273"/>
      <c r="BL1965" s="273"/>
      <c r="BM1965" s="273"/>
      <c r="BN1965" s="273"/>
      <c r="BO1965" s="273"/>
      <c r="BP1965" s="273"/>
      <c r="BQ1965" s="273"/>
      <c r="BR1965" s="241"/>
    </row>
    <row r="1966" spans="2:70" ht="13.5" customHeight="1">
      <c r="B1966" s="254"/>
      <c r="C1966" s="241"/>
      <c r="D1966" s="241"/>
      <c r="E1966" s="241"/>
      <c r="F1966" s="273"/>
      <c r="G1966" s="273"/>
      <c r="H1966" s="273"/>
      <c r="I1966" s="273"/>
      <c r="J1966" s="241"/>
      <c r="K1966" s="273"/>
      <c r="L1966" s="273"/>
      <c r="M1966" s="273"/>
      <c r="N1966" s="273"/>
      <c r="O1966" s="273"/>
      <c r="P1966" s="241"/>
      <c r="Q1966" s="241"/>
      <c r="R1966" s="273"/>
      <c r="S1966" s="273"/>
      <c r="T1966" s="273"/>
      <c r="U1966" s="273"/>
      <c r="V1966" s="273"/>
      <c r="W1966" s="273"/>
      <c r="X1966" s="273"/>
      <c r="Y1966" s="273"/>
      <c r="Z1966" s="273"/>
      <c r="AA1966" s="273"/>
      <c r="AB1966" s="273"/>
      <c r="AC1966" s="241"/>
      <c r="AD1966" s="273"/>
      <c r="AE1966" s="273"/>
      <c r="AF1966" s="273"/>
      <c r="AG1966" s="273"/>
      <c r="AH1966" s="273"/>
      <c r="AI1966" s="273"/>
      <c r="AJ1966" s="241"/>
      <c r="AK1966" s="241"/>
      <c r="AL1966" s="241"/>
      <c r="AM1966" s="241"/>
      <c r="AN1966" s="241"/>
      <c r="AO1966" s="241"/>
      <c r="AP1966" s="241"/>
      <c r="AQ1966" s="241"/>
      <c r="AR1966" s="241"/>
      <c r="AS1966" s="241"/>
      <c r="AT1966" s="241"/>
      <c r="AU1966" s="273"/>
      <c r="AV1966" s="273"/>
      <c r="AW1966" s="273"/>
      <c r="AX1966" s="297"/>
      <c r="AY1966" s="297"/>
      <c r="AZ1966" s="241"/>
      <c r="BA1966" s="241"/>
      <c r="BB1966" s="241"/>
      <c r="BC1966" s="241"/>
      <c r="BD1966" s="241"/>
      <c r="BE1966" s="273"/>
      <c r="BF1966" s="273"/>
      <c r="BG1966" s="241"/>
      <c r="BH1966" s="273"/>
      <c r="BI1966" s="273"/>
      <c r="BJ1966" s="273"/>
      <c r="BK1966" s="273"/>
      <c r="BL1966" s="273"/>
      <c r="BM1966" s="273"/>
      <c r="BN1966" s="273"/>
      <c r="BO1966" s="273"/>
      <c r="BP1966" s="273"/>
      <c r="BQ1966" s="273"/>
      <c r="BR1966" s="241"/>
    </row>
    <row r="1967" spans="2:70" ht="9.75" customHeight="1">
      <c r="B1967" s="254"/>
      <c r="C1967" s="294"/>
      <c r="D1967" s="294"/>
      <c r="E1967" s="241"/>
      <c r="F1967" s="293"/>
      <c r="G1967" s="293"/>
      <c r="H1967" s="293"/>
      <c r="I1967" s="293"/>
      <c r="J1967" s="293"/>
      <c r="K1967" s="293"/>
      <c r="L1967" s="293"/>
      <c r="M1967" s="293"/>
      <c r="N1967" s="293"/>
      <c r="O1967" s="293"/>
      <c r="P1967" s="241"/>
      <c r="Q1967" s="241"/>
      <c r="R1967" s="295"/>
      <c r="S1967" s="295"/>
      <c r="T1967" s="295"/>
      <c r="U1967" s="293"/>
      <c r="V1967" s="293"/>
      <c r="W1967" s="293"/>
      <c r="X1967" s="293"/>
      <c r="Y1967" s="293"/>
      <c r="Z1967" s="293"/>
      <c r="AA1967" s="293"/>
      <c r="AB1967" s="293"/>
      <c r="AC1967" s="241"/>
      <c r="AD1967" s="293"/>
      <c r="AE1967" s="293"/>
      <c r="AF1967" s="293"/>
      <c r="AG1967" s="293"/>
      <c r="AH1967" s="293"/>
      <c r="AI1967" s="293"/>
      <c r="AJ1967" s="241"/>
      <c r="AK1967" s="241"/>
      <c r="AL1967" s="241"/>
      <c r="AM1967" s="294"/>
      <c r="AN1967" s="294"/>
      <c r="AO1967" s="294"/>
      <c r="AP1967" s="295"/>
      <c r="AQ1967" s="295"/>
      <c r="AR1967" s="295"/>
      <c r="AS1967" s="295"/>
      <c r="AT1967" s="241"/>
      <c r="AU1967" s="241"/>
      <c r="AV1967" s="241"/>
      <c r="AW1967" s="241"/>
      <c r="AX1967" s="241"/>
      <c r="AY1967" s="241"/>
      <c r="AZ1967" s="241"/>
      <c r="BA1967" s="294"/>
      <c r="BB1967" s="294"/>
      <c r="BC1967" s="294"/>
      <c r="BD1967" s="293"/>
      <c r="BE1967" s="293"/>
      <c r="BF1967" s="241"/>
      <c r="BG1967" s="241"/>
      <c r="BH1967" s="295"/>
      <c r="BI1967" s="295"/>
      <c r="BJ1967" s="295"/>
      <c r="BK1967" s="295"/>
      <c r="BL1967" s="295"/>
      <c r="BM1967" s="293"/>
      <c r="BN1967" s="293"/>
      <c r="BO1967" s="293"/>
      <c r="BP1967" s="293"/>
      <c r="BQ1967" s="293"/>
      <c r="BR1967" s="241"/>
    </row>
    <row r="1968" spans="2:70" ht="0.75" customHeight="1">
      <c r="B1968" s="254"/>
      <c r="C1968" s="294"/>
      <c r="D1968" s="294"/>
      <c r="E1968" s="241"/>
      <c r="F1968" s="293"/>
      <c r="G1968" s="293"/>
      <c r="H1968" s="293"/>
      <c r="I1968" s="293"/>
      <c r="J1968" s="293"/>
      <c r="K1968" s="293"/>
      <c r="L1968" s="293"/>
      <c r="M1968" s="293"/>
      <c r="N1968" s="293"/>
      <c r="O1968" s="293"/>
      <c r="P1968" s="241"/>
      <c r="Q1968" s="241"/>
      <c r="R1968" s="295"/>
      <c r="S1968" s="295"/>
      <c r="T1968" s="295"/>
      <c r="U1968" s="293"/>
      <c r="V1968" s="293"/>
      <c r="W1968" s="293"/>
      <c r="X1968" s="293"/>
      <c r="Y1968" s="293"/>
      <c r="Z1968" s="293"/>
      <c r="AA1968" s="293"/>
      <c r="AB1968" s="293"/>
      <c r="AC1968" s="241"/>
      <c r="AD1968" s="293"/>
      <c r="AE1968" s="293"/>
      <c r="AF1968" s="293"/>
      <c r="AG1968" s="293"/>
      <c r="AH1968" s="293"/>
      <c r="AI1968" s="293"/>
      <c r="AJ1968" s="241"/>
      <c r="AK1968" s="241"/>
      <c r="AL1968" s="241"/>
      <c r="AM1968" s="294"/>
      <c r="AN1968" s="294"/>
      <c r="AO1968" s="294"/>
      <c r="AP1968" s="295"/>
      <c r="AQ1968" s="295"/>
      <c r="AR1968" s="295"/>
      <c r="AS1968" s="295"/>
      <c r="AT1968" s="241"/>
      <c r="AU1968" s="241"/>
      <c r="AV1968" s="241"/>
      <c r="AW1968" s="241"/>
      <c r="AX1968" s="241"/>
      <c r="AY1968" s="241"/>
      <c r="AZ1968" s="241"/>
      <c r="BA1968" s="294"/>
      <c r="BB1968" s="294"/>
      <c r="BC1968" s="294"/>
      <c r="BD1968" s="293"/>
      <c r="BE1968" s="293"/>
      <c r="BF1968" s="241"/>
      <c r="BG1968" s="241"/>
      <c r="BH1968" s="295"/>
      <c r="BI1968" s="295"/>
      <c r="BJ1968" s="295"/>
      <c r="BK1968" s="295"/>
      <c r="BL1968" s="295"/>
      <c r="BM1968" s="293"/>
      <c r="BN1968" s="293"/>
      <c r="BO1968" s="293"/>
      <c r="BP1968" s="293"/>
      <c r="BQ1968" s="293"/>
      <c r="BR1968" s="241"/>
    </row>
    <row r="1969" spans="2:70" ht="10.5" customHeight="1">
      <c r="B1969" s="254"/>
      <c r="C1969" s="294"/>
      <c r="D1969" s="294"/>
      <c r="E1969" s="241"/>
      <c r="F1969" s="293"/>
      <c r="G1969" s="293"/>
      <c r="H1969" s="293"/>
      <c r="I1969" s="293"/>
      <c r="J1969" s="293"/>
      <c r="K1969" s="293"/>
      <c r="L1969" s="293"/>
      <c r="M1969" s="293"/>
      <c r="N1969" s="293"/>
      <c r="O1969" s="293"/>
      <c r="P1969" s="241"/>
      <c r="Q1969" s="241"/>
      <c r="R1969" s="295"/>
      <c r="S1969" s="295"/>
      <c r="T1969" s="295"/>
      <c r="U1969" s="293"/>
      <c r="V1969" s="293"/>
      <c r="W1969" s="293"/>
      <c r="X1969" s="293"/>
      <c r="Y1969" s="293"/>
      <c r="Z1969" s="293"/>
      <c r="AA1969" s="293"/>
      <c r="AB1969" s="293"/>
      <c r="AC1969" s="241"/>
      <c r="AD1969" s="259"/>
      <c r="AE1969" s="293"/>
      <c r="AF1969" s="293"/>
      <c r="AG1969" s="293"/>
      <c r="AH1969" s="293"/>
      <c r="AI1969" s="259"/>
      <c r="AJ1969" s="241"/>
      <c r="AK1969" s="241"/>
      <c r="AL1969" s="241"/>
      <c r="AM1969" s="294"/>
      <c r="AN1969" s="294"/>
      <c r="AO1969" s="294"/>
      <c r="AP1969" s="295"/>
      <c r="AQ1969" s="295"/>
      <c r="AR1969" s="295"/>
      <c r="AS1969" s="295"/>
      <c r="AT1969" s="241"/>
      <c r="AU1969" s="241"/>
      <c r="AV1969" s="241"/>
      <c r="AW1969" s="241"/>
      <c r="AX1969" s="241"/>
      <c r="AY1969" s="241"/>
      <c r="AZ1969" s="241"/>
      <c r="BA1969" s="294"/>
      <c r="BB1969" s="294"/>
      <c r="BC1969" s="294"/>
      <c r="BD1969" s="293"/>
      <c r="BE1969" s="293"/>
      <c r="BF1969" s="241"/>
      <c r="BG1969" s="241"/>
      <c r="BH1969" s="295"/>
      <c r="BI1969" s="295"/>
      <c r="BJ1969" s="295"/>
      <c r="BK1969" s="295"/>
      <c r="BL1969" s="295"/>
      <c r="BM1969" s="293"/>
      <c r="BN1969" s="293"/>
      <c r="BO1969" s="293"/>
      <c r="BP1969" s="293"/>
      <c r="BQ1969" s="293"/>
      <c r="BR1969" s="241"/>
    </row>
    <row r="1970" spans="2:70" ht="9.75" customHeight="1">
      <c r="B1970" s="254"/>
      <c r="C1970" s="241"/>
      <c r="D1970" s="241"/>
      <c r="E1970" s="241"/>
      <c r="F1970" s="241"/>
      <c r="G1970" s="241"/>
      <c r="H1970" s="241"/>
      <c r="I1970" s="241"/>
      <c r="J1970" s="241"/>
      <c r="K1970" s="241"/>
      <c r="L1970" s="241"/>
      <c r="M1970" s="241"/>
      <c r="N1970" s="241"/>
      <c r="O1970" s="241"/>
      <c r="P1970" s="241"/>
      <c r="Q1970" s="241"/>
      <c r="R1970" s="241"/>
      <c r="S1970" s="241"/>
      <c r="T1970" s="241"/>
      <c r="U1970" s="241"/>
      <c r="V1970" s="241"/>
      <c r="W1970" s="241"/>
      <c r="X1970" s="241"/>
      <c r="Y1970" s="241"/>
      <c r="Z1970" s="241"/>
      <c r="AA1970" s="241"/>
      <c r="AB1970" s="241"/>
      <c r="AC1970" s="241"/>
      <c r="AD1970" s="241"/>
      <c r="AE1970" s="241"/>
      <c r="AF1970" s="241"/>
      <c r="AG1970" s="241"/>
      <c r="AH1970" s="241"/>
      <c r="AI1970" s="241"/>
      <c r="AJ1970" s="241"/>
      <c r="AK1970" s="241"/>
      <c r="AL1970" s="241"/>
      <c r="AM1970" s="241"/>
      <c r="AN1970" s="241"/>
      <c r="AO1970" s="241"/>
      <c r="AP1970" s="241"/>
      <c r="AQ1970" s="241"/>
      <c r="AR1970" s="241"/>
      <c r="AS1970" s="241"/>
      <c r="AT1970" s="241"/>
      <c r="AU1970" s="241"/>
      <c r="AV1970" s="241"/>
      <c r="AW1970" s="241"/>
      <c r="AX1970" s="241"/>
      <c r="AY1970" s="241"/>
      <c r="AZ1970" s="241"/>
      <c r="BA1970" s="241"/>
      <c r="BB1970" s="241"/>
      <c r="BC1970" s="241"/>
      <c r="BD1970" s="241"/>
      <c r="BE1970" s="241"/>
      <c r="BF1970" s="241"/>
      <c r="BG1970" s="241"/>
      <c r="BH1970" s="241"/>
      <c r="BI1970" s="241"/>
      <c r="BJ1970" s="241"/>
      <c r="BK1970" s="241"/>
      <c r="BL1970" s="241"/>
      <c r="BM1970" s="241"/>
      <c r="BN1970" s="241"/>
      <c r="BO1970" s="241"/>
      <c r="BP1970" s="241"/>
      <c r="BQ1970" s="241"/>
      <c r="BR1970" s="241"/>
    </row>
    <row r="1971" spans="2:70" ht="9.75" customHeight="1">
      <c r="B1971" s="254"/>
      <c r="C1971" s="294"/>
      <c r="D1971" s="294"/>
      <c r="E1971" s="241"/>
      <c r="F1971" s="293"/>
      <c r="G1971" s="293"/>
      <c r="H1971" s="293"/>
      <c r="I1971" s="293"/>
      <c r="J1971" s="293"/>
      <c r="K1971" s="293"/>
      <c r="L1971" s="293"/>
      <c r="M1971" s="293"/>
      <c r="N1971" s="293"/>
      <c r="O1971" s="293"/>
      <c r="P1971" s="241"/>
      <c r="Q1971" s="241"/>
      <c r="R1971" s="295"/>
      <c r="S1971" s="295"/>
      <c r="T1971" s="295"/>
      <c r="U1971" s="293"/>
      <c r="V1971" s="293"/>
      <c r="W1971" s="293"/>
      <c r="X1971" s="293"/>
      <c r="Y1971" s="293"/>
      <c r="Z1971" s="293"/>
      <c r="AA1971" s="293"/>
      <c r="AB1971" s="293"/>
      <c r="AC1971" s="241"/>
      <c r="AD1971" s="293"/>
      <c r="AE1971" s="293"/>
      <c r="AF1971" s="293"/>
      <c r="AG1971" s="293"/>
      <c r="AH1971" s="293"/>
      <c r="AI1971" s="293"/>
      <c r="AJ1971" s="241"/>
      <c r="AK1971" s="241"/>
      <c r="AL1971" s="241"/>
      <c r="AM1971" s="294"/>
      <c r="AN1971" s="294"/>
      <c r="AO1971" s="294"/>
      <c r="AP1971" s="294"/>
      <c r="AQ1971" s="295"/>
      <c r="AR1971" s="295"/>
      <c r="AS1971" s="295"/>
      <c r="AT1971" s="295"/>
      <c r="AU1971" s="241"/>
      <c r="AV1971" s="241"/>
      <c r="AW1971" s="241"/>
      <c r="AX1971" s="241"/>
      <c r="AY1971" s="241"/>
      <c r="AZ1971" s="241"/>
      <c r="BA1971" s="294"/>
      <c r="BB1971" s="294"/>
      <c r="BC1971" s="294"/>
      <c r="BD1971" s="293"/>
      <c r="BE1971" s="293"/>
      <c r="BF1971" s="241"/>
      <c r="BG1971" s="241"/>
      <c r="BH1971" s="295"/>
      <c r="BI1971" s="295"/>
      <c r="BJ1971" s="295"/>
      <c r="BK1971" s="295"/>
      <c r="BL1971" s="295"/>
      <c r="BM1971" s="293"/>
      <c r="BN1971" s="293"/>
      <c r="BO1971" s="293"/>
      <c r="BP1971" s="293"/>
      <c r="BQ1971" s="293"/>
      <c r="BR1971" s="241"/>
    </row>
    <row r="1972" spans="2:70" ht="0.75" customHeight="1">
      <c r="B1972" s="254"/>
      <c r="C1972" s="294"/>
      <c r="D1972" s="294"/>
      <c r="E1972" s="241"/>
      <c r="F1972" s="293"/>
      <c r="G1972" s="293"/>
      <c r="H1972" s="293"/>
      <c r="I1972" s="293"/>
      <c r="J1972" s="293"/>
      <c r="K1972" s="293"/>
      <c r="L1972" s="293"/>
      <c r="M1972" s="293"/>
      <c r="N1972" s="293"/>
      <c r="O1972" s="293"/>
      <c r="P1972" s="241"/>
      <c r="Q1972" s="241"/>
      <c r="R1972" s="295"/>
      <c r="S1972" s="295"/>
      <c r="T1972" s="295"/>
      <c r="U1972" s="293"/>
      <c r="V1972" s="293"/>
      <c r="W1972" s="293"/>
      <c r="X1972" s="293"/>
      <c r="Y1972" s="293"/>
      <c r="Z1972" s="293"/>
      <c r="AA1972" s="293"/>
      <c r="AB1972" s="293"/>
      <c r="AC1972" s="241"/>
      <c r="AD1972" s="293"/>
      <c r="AE1972" s="293"/>
      <c r="AF1972" s="293"/>
      <c r="AG1972" s="293"/>
      <c r="AH1972" s="293"/>
      <c r="AI1972" s="293"/>
      <c r="AJ1972" s="241"/>
      <c r="AK1972" s="241"/>
      <c r="AL1972" s="241"/>
      <c r="AM1972" s="294"/>
      <c r="AN1972" s="294"/>
      <c r="AO1972" s="294"/>
      <c r="AP1972" s="294"/>
      <c r="AQ1972" s="295"/>
      <c r="AR1972" s="295"/>
      <c r="AS1972" s="295"/>
      <c r="AT1972" s="295"/>
      <c r="AU1972" s="241"/>
      <c r="AV1972" s="241"/>
      <c r="AW1972" s="241"/>
      <c r="AX1972" s="241"/>
      <c r="AY1972" s="241"/>
      <c r="AZ1972" s="241"/>
      <c r="BA1972" s="294"/>
      <c r="BB1972" s="294"/>
      <c r="BC1972" s="294"/>
      <c r="BD1972" s="293"/>
      <c r="BE1972" s="293"/>
      <c r="BF1972" s="241"/>
      <c r="BG1972" s="241"/>
      <c r="BH1972" s="295"/>
      <c r="BI1972" s="295"/>
      <c r="BJ1972" s="295"/>
      <c r="BK1972" s="295"/>
      <c r="BL1972" s="295"/>
      <c r="BM1972" s="293"/>
      <c r="BN1972" s="293"/>
      <c r="BO1972" s="293"/>
      <c r="BP1972" s="293"/>
      <c r="BQ1972" s="293"/>
      <c r="BR1972" s="241"/>
    </row>
    <row r="1973" spans="2:70" ht="12.75" hidden="1" customHeight="1">
      <c r="B1973" s="254"/>
      <c r="C1973" s="241"/>
      <c r="D1973" s="241"/>
      <c r="E1973" s="241"/>
      <c r="F1973" s="293"/>
      <c r="G1973" s="293"/>
      <c r="H1973" s="293"/>
      <c r="I1973" s="293"/>
      <c r="J1973" s="293"/>
      <c r="K1973" s="293"/>
      <c r="L1973" s="293"/>
      <c r="M1973" s="293"/>
      <c r="N1973" s="293"/>
      <c r="O1973" s="293"/>
      <c r="P1973" s="241"/>
      <c r="Q1973" s="241"/>
      <c r="R1973" s="241"/>
      <c r="S1973" s="241"/>
      <c r="T1973" s="241"/>
      <c r="U1973" s="241"/>
      <c r="V1973" s="241"/>
      <c r="W1973" s="241"/>
      <c r="X1973" s="241"/>
      <c r="Y1973" s="241"/>
      <c r="Z1973" s="241"/>
      <c r="AA1973" s="241"/>
      <c r="AB1973" s="241"/>
      <c r="AC1973" s="241"/>
      <c r="AD1973" s="241"/>
      <c r="AE1973" s="241"/>
      <c r="AF1973" s="241"/>
      <c r="AG1973" s="241"/>
      <c r="AH1973" s="241"/>
      <c r="AI1973" s="241"/>
      <c r="AJ1973" s="241"/>
      <c r="AK1973" s="241"/>
      <c r="AL1973" s="241"/>
      <c r="AM1973" s="294"/>
      <c r="AN1973" s="294"/>
      <c r="AO1973" s="294"/>
      <c r="AP1973" s="295"/>
      <c r="AQ1973" s="295"/>
      <c r="AR1973" s="295"/>
      <c r="AS1973" s="295"/>
      <c r="AT1973" s="241"/>
      <c r="AU1973" s="241"/>
      <c r="AV1973" s="241"/>
      <c r="AW1973" s="241"/>
      <c r="AX1973" s="241"/>
      <c r="AY1973" s="241"/>
      <c r="AZ1973" s="241"/>
      <c r="BA1973" s="241"/>
      <c r="BB1973" s="241"/>
      <c r="BC1973" s="241"/>
      <c r="BD1973" s="241"/>
      <c r="BE1973" s="241"/>
      <c r="BF1973" s="241"/>
      <c r="BG1973" s="241"/>
      <c r="BH1973" s="241"/>
      <c r="BI1973" s="241"/>
      <c r="BJ1973" s="241"/>
      <c r="BK1973" s="241"/>
      <c r="BL1973" s="241"/>
      <c r="BM1973" s="241"/>
      <c r="BN1973" s="241"/>
      <c r="BO1973" s="241"/>
      <c r="BP1973" s="241"/>
      <c r="BQ1973" s="241"/>
      <c r="BR1973" s="241"/>
    </row>
    <row r="1974" spans="2:70" ht="10.5" customHeight="1">
      <c r="B1974" s="254"/>
      <c r="C1974" s="241"/>
      <c r="D1974" s="241"/>
      <c r="E1974" s="241"/>
      <c r="F1974" s="241"/>
      <c r="G1974" s="241"/>
      <c r="H1974" s="241"/>
      <c r="I1974" s="241"/>
      <c r="J1974" s="241"/>
      <c r="K1974" s="241"/>
      <c r="L1974" s="241"/>
      <c r="M1974" s="241"/>
      <c r="N1974" s="241"/>
      <c r="O1974" s="241"/>
      <c r="P1974" s="241"/>
      <c r="Q1974" s="241"/>
      <c r="R1974" s="241"/>
      <c r="S1974" s="241"/>
      <c r="T1974" s="241"/>
      <c r="U1974" s="241"/>
      <c r="V1974" s="241"/>
      <c r="W1974" s="241"/>
      <c r="X1974" s="241"/>
      <c r="Y1974" s="241"/>
      <c r="Z1974" s="241"/>
      <c r="AA1974" s="241"/>
      <c r="AB1974" s="241"/>
      <c r="AC1974" s="241"/>
      <c r="AD1974" s="241"/>
      <c r="AE1974" s="241"/>
      <c r="AF1974" s="241"/>
      <c r="AG1974" s="241"/>
      <c r="AH1974" s="241"/>
      <c r="AI1974" s="241"/>
      <c r="AJ1974" s="241"/>
      <c r="AK1974" s="241"/>
      <c r="AL1974" s="241"/>
      <c r="AM1974" s="294"/>
      <c r="AN1974" s="294"/>
      <c r="AO1974" s="294"/>
      <c r="AP1974" s="295"/>
      <c r="AQ1974" s="295"/>
      <c r="AR1974" s="295"/>
      <c r="AS1974" s="295"/>
      <c r="AT1974" s="241"/>
      <c r="AU1974" s="241"/>
      <c r="AV1974" s="241"/>
      <c r="AW1974" s="241"/>
      <c r="AX1974" s="241"/>
      <c r="AY1974" s="241"/>
      <c r="AZ1974" s="241"/>
      <c r="BA1974" s="241"/>
      <c r="BB1974" s="241"/>
      <c r="BC1974" s="241"/>
      <c r="BD1974" s="241"/>
      <c r="BE1974" s="241"/>
      <c r="BF1974" s="241"/>
      <c r="BG1974" s="241"/>
      <c r="BH1974" s="241"/>
      <c r="BI1974" s="241"/>
      <c r="BJ1974" s="241"/>
      <c r="BK1974" s="241"/>
      <c r="BL1974" s="241"/>
      <c r="BM1974" s="241"/>
      <c r="BN1974" s="241"/>
      <c r="BO1974" s="241"/>
      <c r="BP1974" s="241"/>
      <c r="BQ1974" s="241"/>
      <c r="BR1974" s="241"/>
    </row>
    <row r="1975" spans="2:70" ht="7.5" customHeight="1">
      <c r="B1975" s="254"/>
      <c r="C1975" s="241"/>
      <c r="D1975" s="241"/>
      <c r="E1975" s="241"/>
      <c r="F1975" s="241"/>
      <c r="G1975" s="241"/>
      <c r="H1975" s="241"/>
      <c r="I1975" s="241"/>
      <c r="J1975" s="241"/>
      <c r="K1975" s="241"/>
      <c r="L1975" s="241"/>
      <c r="M1975" s="241"/>
      <c r="N1975" s="241"/>
      <c r="O1975" s="241"/>
      <c r="P1975" s="241"/>
      <c r="Q1975" s="241"/>
      <c r="R1975" s="241"/>
      <c r="S1975" s="241"/>
      <c r="T1975" s="241"/>
      <c r="U1975" s="241"/>
      <c r="V1975" s="241"/>
      <c r="W1975" s="241"/>
      <c r="X1975" s="241"/>
      <c r="Y1975" s="241"/>
      <c r="Z1975" s="241"/>
      <c r="AA1975" s="241"/>
      <c r="AB1975" s="241"/>
      <c r="AC1975" s="241"/>
      <c r="AD1975" s="241"/>
      <c r="AE1975" s="241"/>
      <c r="AF1975" s="241"/>
      <c r="AG1975" s="241"/>
      <c r="AH1975" s="241"/>
      <c r="AI1975" s="241"/>
      <c r="AJ1975" s="241"/>
      <c r="AK1975" s="241"/>
      <c r="AL1975" s="241"/>
      <c r="AM1975" s="241"/>
      <c r="AN1975" s="241"/>
      <c r="AO1975" s="241"/>
      <c r="AP1975" s="241"/>
      <c r="AQ1975" s="241"/>
      <c r="AR1975" s="241"/>
      <c r="AS1975" s="241"/>
      <c r="AT1975" s="241"/>
      <c r="AU1975" s="241"/>
      <c r="AV1975" s="241"/>
      <c r="AW1975" s="241"/>
      <c r="AX1975" s="241"/>
      <c r="AY1975" s="241"/>
      <c r="AZ1975" s="241"/>
      <c r="BA1975" s="241"/>
      <c r="BB1975" s="241"/>
      <c r="BC1975" s="241"/>
      <c r="BD1975" s="241"/>
      <c r="BE1975" s="241"/>
      <c r="BF1975" s="241"/>
      <c r="BG1975" s="241"/>
      <c r="BH1975" s="241"/>
      <c r="BI1975" s="241"/>
      <c r="BJ1975" s="241"/>
      <c r="BK1975" s="241"/>
      <c r="BL1975" s="241"/>
      <c r="BM1975" s="241"/>
      <c r="BN1975" s="241"/>
      <c r="BO1975" s="241"/>
      <c r="BP1975" s="241"/>
      <c r="BQ1975" s="241"/>
      <c r="BR1975" s="241"/>
    </row>
    <row r="1976" spans="2:70" ht="0.75" customHeight="1">
      <c r="B1976" s="254"/>
      <c r="C1976" s="292"/>
      <c r="D1976" s="292"/>
      <c r="E1976" s="241"/>
      <c r="F1976" s="293"/>
      <c r="G1976" s="293"/>
      <c r="H1976" s="293"/>
      <c r="I1976" s="293"/>
      <c r="J1976" s="293"/>
      <c r="K1976" s="293"/>
      <c r="L1976" s="293"/>
      <c r="M1976" s="293"/>
      <c r="N1976" s="241"/>
      <c r="O1976" s="241"/>
      <c r="P1976" s="241"/>
      <c r="Q1976" s="241"/>
      <c r="R1976" s="241"/>
      <c r="S1976" s="241"/>
      <c r="T1976" s="241"/>
      <c r="U1976" s="241"/>
      <c r="V1976" s="241"/>
      <c r="W1976" s="241"/>
      <c r="X1976" s="241"/>
      <c r="Y1976" s="241"/>
      <c r="Z1976" s="241"/>
      <c r="AA1976" s="241"/>
      <c r="AB1976" s="241"/>
      <c r="AC1976" s="241"/>
      <c r="AD1976" s="241"/>
      <c r="AE1976" s="241"/>
      <c r="AF1976" s="241"/>
      <c r="AG1976" s="241"/>
      <c r="AH1976" s="241"/>
      <c r="AI1976" s="241"/>
      <c r="AJ1976" s="241"/>
      <c r="AK1976" s="241"/>
      <c r="AL1976" s="241"/>
      <c r="AM1976" s="294"/>
      <c r="AN1976" s="294"/>
      <c r="AO1976" s="294"/>
      <c r="AP1976" s="295"/>
      <c r="AQ1976" s="295"/>
      <c r="AR1976" s="295"/>
      <c r="AS1976" s="295"/>
      <c r="AT1976" s="295"/>
      <c r="AU1976" s="295"/>
      <c r="AV1976" s="295"/>
      <c r="AW1976" s="241"/>
      <c r="AX1976" s="295"/>
      <c r="AY1976" s="295"/>
      <c r="AZ1976" s="241"/>
      <c r="BA1976" s="294"/>
      <c r="BB1976" s="294"/>
      <c r="BC1976" s="294"/>
      <c r="BD1976" s="293"/>
      <c r="BE1976" s="293"/>
      <c r="BF1976" s="241"/>
      <c r="BG1976" s="241"/>
      <c r="BH1976" s="295"/>
      <c r="BI1976" s="295"/>
      <c r="BJ1976" s="295"/>
      <c r="BK1976" s="295"/>
      <c r="BL1976" s="295"/>
      <c r="BM1976" s="293"/>
      <c r="BN1976" s="293"/>
      <c r="BO1976" s="293"/>
      <c r="BP1976" s="293"/>
      <c r="BQ1976" s="293"/>
      <c r="BR1976" s="241"/>
    </row>
    <row r="1977" spans="2:70" ht="9" customHeight="1">
      <c r="B1977" s="254"/>
      <c r="C1977" s="292"/>
      <c r="D1977" s="292"/>
      <c r="E1977" s="241"/>
      <c r="F1977" s="293"/>
      <c r="G1977" s="293"/>
      <c r="H1977" s="293"/>
      <c r="I1977" s="293"/>
      <c r="J1977" s="293"/>
      <c r="K1977" s="293"/>
      <c r="L1977" s="293"/>
      <c r="M1977" s="293"/>
      <c r="N1977" s="241"/>
      <c r="O1977" s="241"/>
      <c r="P1977" s="241"/>
      <c r="Q1977" s="241"/>
      <c r="R1977" s="241"/>
      <c r="S1977" s="241"/>
      <c r="T1977" s="241"/>
      <c r="U1977" s="241"/>
      <c r="V1977" s="241"/>
      <c r="W1977" s="241"/>
      <c r="X1977" s="241"/>
      <c r="Y1977" s="241"/>
      <c r="Z1977" s="241"/>
      <c r="AA1977" s="241"/>
      <c r="AB1977" s="241"/>
      <c r="AC1977" s="241"/>
      <c r="AD1977" s="241"/>
      <c r="AE1977" s="241"/>
      <c r="AF1977" s="241"/>
      <c r="AG1977" s="241"/>
      <c r="AH1977" s="241"/>
      <c r="AI1977" s="241"/>
      <c r="AJ1977" s="241"/>
      <c r="AK1977" s="241"/>
      <c r="AL1977" s="241"/>
      <c r="AM1977" s="294"/>
      <c r="AN1977" s="294"/>
      <c r="AO1977" s="294"/>
      <c r="AP1977" s="295"/>
      <c r="AQ1977" s="295"/>
      <c r="AR1977" s="295"/>
      <c r="AS1977" s="295"/>
      <c r="AT1977" s="295"/>
      <c r="AU1977" s="295"/>
      <c r="AV1977" s="295"/>
      <c r="AW1977" s="241"/>
      <c r="AX1977" s="295"/>
      <c r="AY1977" s="295"/>
      <c r="AZ1977" s="241"/>
      <c r="BA1977" s="294"/>
      <c r="BB1977" s="294"/>
      <c r="BC1977" s="294"/>
      <c r="BD1977" s="293"/>
      <c r="BE1977" s="293"/>
      <c r="BF1977" s="241"/>
      <c r="BG1977" s="241"/>
      <c r="BH1977" s="295"/>
      <c r="BI1977" s="295"/>
      <c r="BJ1977" s="295"/>
      <c r="BK1977" s="295"/>
      <c r="BL1977" s="295"/>
      <c r="BM1977" s="293"/>
      <c r="BN1977" s="293"/>
      <c r="BO1977" s="293"/>
      <c r="BP1977" s="293"/>
      <c r="BQ1977" s="293"/>
      <c r="BR1977" s="241"/>
    </row>
    <row r="1978" spans="2:70" ht="0.75" customHeight="1">
      <c r="B1978" s="254"/>
      <c r="C1978" s="292"/>
      <c r="D1978" s="292"/>
      <c r="E1978" s="241"/>
      <c r="F1978" s="293"/>
      <c r="G1978" s="293"/>
      <c r="H1978" s="293"/>
      <c r="I1978" s="293"/>
      <c r="J1978" s="293"/>
      <c r="K1978" s="293"/>
      <c r="L1978" s="293"/>
      <c r="M1978" s="293"/>
      <c r="N1978" s="241"/>
      <c r="O1978" s="241"/>
      <c r="P1978" s="241"/>
      <c r="Q1978" s="241"/>
      <c r="R1978" s="241"/>
      <c r="S1978" s="241"/>
      <c r="T1978" s="241"/>
      <c r="U1978" s="241"/>
      <c r="V1978" s="241"/>
      <c r="W1978" s="241"/>
      <c r="X1978" s="241"/>
      <c r="Y1978" s="241"/>
      <c r="Z1978" s="241"/>
      <c r="AA1978" s="241"/>
      <c r="AB1978" s="241"/>
      <c r="AC1978" s="241"/>
      <c r="AD1978" s="241"/>
      <c r="AE1978" s="241"/>
      <c r="AF1978" s="241"/>
      <c r="AG1978" s="241"/>
      <c r="AH1978" s="241"/>
      <c r="AI1978" s="241"/>
      <c r="AJ1978" s="241"/>
      <c r="AK1978" s="241"/>
      <c r="AL1978" s="241"/>
      <c r="AM1978" s="294"/>
      <c r="AN1978" s="294"/>
      <c r="AO1978" s="294"/>
      <c r="AP1978" s="295"/>
      <c r="AQ1978" s="295"/>
      <c r="AR1978" s="295"/>
      <c r="AS1978" s="295"/>
      <c r="AT1978" s="295"/>
      <c r="AU1978" s="295"/>
      <c r="AV1978" s="295"/>
      <c r="AW1978" s="241"/>
      <c r="AX1978" s="295"/>
      <c r="AY1978" s="295"/>
      <c r="AZ1978" s="241"/>
      <c r="BA1978" s="294"/>
      <c r="BB1978" s="294"/>
      <c r="BC1978" s="294"/>
      <c r="BD1978" s="293"/>
      <c r="BE1978" s="293"/>
      <c r="BF1978" s="241"/>
      <c r="BG1978" s="241"/>
      <c r="BH1978" s="295"/>
      <c r="BI1978" s="295"/>
      <c r="BJ1978" s="295"/>
      <c r="BK1978" s="295"/>
      <c r="BL1978" s="295"/>
      <c r="BM1978" s="293"/>
      <c r="BN1978" s="293"/>
      <c r="BO1978" s="293"/>
      <c r="BP1978" s="293"/>
      <c r="BQ1978" s="293"/>
      <c r="BR1978" s="241"/>
    </row>
    <row r="1979" spans="2:70" ht="10.5" customHeight="1">
      <c r="B1979" s="254"/>
      <c r="C1979" s="241"/>
      <c r="D1979" s="241"/>
      <c r="E1979" s="241"/>
      <c r="F1979" s="241"/>
      <c r="G1979" s="241"/>
      <c r="H1979" s="241"/>
      <c r="I1979" s="241"/>
      <c r="J1979" s="241"/>
      <c r="K1979" s="241"/>
      <c r="L1979" s="241"/>
      <c r="M1979" s="241"/>
      <c r="N1979" s="241"/>
      <c r="O1979" s="241"/>
      <c r="P1979" s="241"/>
      <c r="Q1979" s="241"/>
      <c r="R1979" s="241"/>
      <c r="S1979" s="241"/>
      <c r="T1979" s="241"/>
      <c r="U1979" s="241"/>
      <c r="V1979" s="241"/>
      <c r="W1979" s="241"/>
      <c r="X1979" s="241"/>
      <c r="Y1979" s="241"/>
      <c r="Z1979" s="241"/>
      <c r="AA1979" s="241"/>
      <c r="AB1979" s="241"/>
      <c r="AC1979" s="241"/>
      <c r="AD1979" s="241"/>
      <c r="AE1979" s="241"/>
      <c r="AF1979" s="241"/>
      <c r="AG1979" s="241"/>
      <c r="AH1979" s="241"/>
      <c r="AI1979" s="241"/>
      <c r="AJ1979" s="241"/>
      <c r="AK1979" s="241"/>
      <c r="AL1979" s="241"/>
      <c r="AM1979" s="294"/>
      <c r="AN1979" s="294"/>
      <c r="AO1979" s="294"/>
      <c r="AP1979" s="295"/>
      <c r="AQ1979" s="295"/>
      <c r="AR1979" s="295"/>
      <c r="AS1979" s="295"/>
      <c r="AT1979" s="295"/>
      <c r="AU1979" s="295"/>
      <c r="AV1979" s="295"/>
      <c r="AW1979" s="241"/>
      <c r="AX1979" s="295"/>
      <c r="AY1979" s="295"/>
      <c r="AZ1979" s="241"/>
      <c r="BA1979" s="294"/>
      <c r="BB1979" s="294"/>
      <c r="BC1979" s="294"/>
      <c r="BD1979" s="293"/>
      <c r="BE1979" s="293"/>
      <c r="BF1979" s="241"/>
      <c r="BG1979" s="241"/>
      <c r="BH1979" s="295"/>
      <c r="BI1979" s="295"/>
      <c r="BJ1979" s="295"/>
      <c r="BK1979" s="295"/>
      <c r="BL1979" s="295"/>
      <c r="BM1979" s="293"/>
      <c r="BN1979" s="293"/>
      <c r="BO1979" s="293"/>
      <c r="BP1979" s="293"/>
      <c r="BQ1979" s="293"/>
      <c r="BR1979" s="241"/>
    </row>
    <row r="1980" spans="2:70" ht="9.75" customHeight="1">
      <c r="B1980" s="254"/>
      <c r="C1980" s="241"/>
      <c r="D1980" s="241"/>
      <c r="E1980" s="241"/>
      <c r="F1980" s="241"/>
      <c r="G1980" s="241"/>
      <c r="H1980" s="241"/>
      <c r="I1980" s="241"/>
      <c r="J1980" s="241"/>
      <c r="K1980" s="241"/>
      <c r="L1980" s="241"/>
      <c r="M1980" s="241"/>
      <c r="N1980" s="241"/>
      <c r="O1980" s="241"/>
      <c r="P1980" s="241"/>
      <c r="Q1980" s="241"/>
      <c r="R1980" s="241"/>
      <c r="S1980" s="241"/>
      <c r="T1980" s="241"/>
      <c r="U1980" s="241"/>
      <c r="V1980" s="241"/>
      <c r="W1980" s="241"/>
      <c r="X1980" s="241"/>
      <c r="Y1980" s="241"/>
      <c r="Z1980" s="241"/>
      <c r="AA1980" s="241"/>
      <c r="AB1980" s="241"/>
      <c r="AC1980" s="241"/>
      <c r="AD1980" s="241"/>
      <c r="AE1980" s="241"/>
      <c r="AF1980" s="241"/>
      <c r="AG1980" s="241"/>
      <c r="AH1980" s="241"/>
      <c r="AI1980" s="241"/>
      <c r="AJ1980" s="241"/>
      <c r="AK1980" s="241"/>
      <c r="AL1980" s="241"/>
      <c r="AM1980" s="241"/>
      <c r="AN1980" s="241"/>
      <c r="AO1980" s="241"/>
      <c r="AP1980" s="241"/>
      <c r="AQ1980" s="241"/>
      <c r="AR1980" s="241"/>
      <c r="AS1980" s="241"/>
      <c r="AT1980" s="241"/>
      <c r="AU1980" s="241"/>
      <c r="AV1980" s="241"/>
      <c r="AW1980" s="241"/>
      <c r="AX1980" s="241"/>
      <c r="AY1980" s="241"/>
      <c r="AZ1980" s="241"/>
      <c r="BA1980" s="241"/>
      <c r="BB1980" s="241"/>
      <c r="BC1980" s="241"/>
      <c r="BD1980" s="241"/>
      <c r="BE1980" s="241"/>
      <c r="BF1980" s="241"/>
      <c r="BG1980" s="241"/>
      <c r="BH1980" s="241"/>
      <c r="BI1980" s="241"/>
      <c r="BJ1980" s="241"/>
      <c r="BK1980" s="241"/>
      <c r="BL1980" s="241"/>
      <c r="BM1980" s="241"/>
      <c r="BN1980" s="241"/>
      <c r="BO1980" s="241"/>
      <c r="BP1980" s="241"/>
      <c r="BQ1980" s="241"/>
      <c r="BR1980" s="241"/>
    </row>
    <row r="1981" spans="2:70" ht="12" customHeight="1">
      <c r="B1981" s="254"/>
      <c r="C1981" s="241"/>
      <c r="D1981" s="241"/>
      <c r="E1981" s="241"/>
      <c r="F1981" s="241"/>
      <c r="G1981" s="241"/>
      <c r="H1981" s="241"/>
      <c r="I1981" s="241"/>
      <c r="J1981" s="241"/>
      <c r="K1981" s="241"/>
      <c r="L1981" s="241"/>
      <c r="M1981" s="241"/>
      <c r="N1981" s="241"/>
      <c r="O1981" s="241"/>
      <c r="P1981" s="241"/>
      <c r="Q1981" s="241"/>
      <c r="R1981" s="241"/>
      <c r="S1981" s="241"/>
      <c r="T1981" s="241"/>
      <c r="U1981" s="241"/>
      <c r="V1981" s="241"/>
      <c r="W1981" s="241"/>
      <c r="X1981" s="241"/>
      <c r="Y1981" s="241"/>
      <c r="Z1981" s="241"/>
      <c r="AA1981" s="241"/>
      <c r="AB1981" s="241"/>
      <c r="AC1981" s="241"/>
      <c r="AD1981" s="241"/>
      <c r="AE1981" s="241"/>
      <c r="AF1981" s="241"/>
      <c r="AG1981" s="241"/>
      <c r="AH1981" s="241"/>
      <c r="AI1981" s="241"/>
      <c r="AJ1981" s="241"/>
      <c r="AK1981" s="241"/>
      <c r="AL1981" s="241"/>
      <c r="AM1981" s="294"/>
      <c r="AN1981" s="294"/>
      <c r="AO1981" s="294"/>
      <c r="AP1981" s="294"/>
      <c r="AQ1981" s="295"/>
      <c r="AR1981" s="295"/>
      <c r="AS1981" s="295"/>
      <c r="AT1981" s="295"/>
      <c r="AU1981" s="295"/>
      <c r="AV1981" s="295"/>
      <c r="AW1981" s="295"/>
      <c r="AX1981" s="295"/>
      <c r="AY1981" s="295"/>
      <c r="AZ1981" s="295"/>
      <c r="BA1981" s="292"/>
      <c r="BB1981" s="292"/>
      <c r="BC1981" s="292"/>
      <c r="BD1981" s="293"/>
      <c r="BE1981" s="293"/>
      <c r="BF1981" s="241"/>
      <c r="BG1981" s="241"/>
      <c r="BH1981" s="241"/>
      <c r="BI1981" s="241"/>
      <c r="BJ1981" s="241"/>
      <c r="BK1981" s="241"/>
      <c r="BL1981" s="241"/>
      <c r="BM1981" s="241"/>
      <c r="BN1981" s="241"/>
      <c r="BO1981" s="241"/>
      <c r="BP1981" s="241"/>
      <c r="BQ1981" s="241"/>
      <c r="BR1981" s="241"/>
    </row>
    <row r="1982" spans="2:70" ht="15.75" customHeight="1">
      <c r="B1982" s="254"/>
      <c r="C1982" s="241"/>
      <c r="D1982" s="241"/>
      <c r="E1982" s="241"/>
      <c r="F1982" s="241"/>
      <c r="G1982" s="241"/>
      <c r="H1982" s="241"/>
      <c r="I1982" s="241"/>
      <c r="J1982" s="241"/>
      <c r="K1982" s="241"/>
      <c r="L1982" s="241"/>
      <c r="M1982" s="241"/>
      <c r="N1982" s="241"/>
      <c r="O1982" s="241"/>
      <c r="P1982" s="241"/>
      <c r="Q1982" s="241"/>
      <c r="R1982" s="241"/>
      <c r="S1982" s="241"/>
      <c r="T1982" s="241"/>
      <c r="U1982" s="241"/>
      <c r="V1982" s="241"/>
      <c r="W1982" s="241"/>
      <c r="X1982" s="241"/>
      <c r="Y1982" s="241"/>
      <c r="Z1982" s="241"/>
      <c r="AA1982" s="241"/>
      <c r="AB1982" s="241"/>
      <c r="AC1982" s="241"/>
      <c r="AD1982" s="241"/>
      <c r="AE1982" s="241"/>
      <c r="AF1982" s="241"/>
      <c r="AG1982" s="241"/>
      <c r="AH1982" s="241"/>
      <c r="AI1982" s="241"/>
      <c r="AJ1982" s="241"/>
      <c r="AK1982" s="241"/>
      <c r="AL1982" s="241"/>
      <c r="AM1982" s="241"/>
      <c r="AN1982" s="241"/>
      <c r="AO1982" s="241"/>
      <c r="AP1982" s="241"/>
      <c r="AQ1982" s="241"/>
      <c r="AR1982" s="241"/>
      <c r="AS1982" s="241"/>
      <c r="AT1982" s="241"/>
      <c r="AU1982" s="241"/>
      <c r="AV1982" s="241"/>
      <c r="AW1982" s="241"/>
      <c r="AX1982" s="241"/>
      <c r="AY1982" s="241"/>
      <c r="AZ1982" s="241"/>
      <c r="BA1982" s="241"/>
      <c r="BB1982" s="241"/>
      <c r="BC1982" s="241"/>
      <c r="BD1982" s="241"/>
      <c r="BE1982" s="241"/>
      <c r="BF1982" s="241"/>
      <c r="BG1982" s="241"/>
      <c r="BH1982" s="241"/>
      <c r="BI1982" s="241"/>
      <c r="BJ1982" s="241"/>
      <c r="BK1982" s="241"/>
      <c r="BL1982" s="241"/>
      <c r="BM1982" s="241"/>
      <c r="BN1982" s="241"/>
      <c r="BO1982" s="241"/>
      <c r="BP1982" s="241"/>
      <c r="BQ1982" s="241"/>
      <c r="BR1982" s="241"/>
    </row>
    <row r="1983" spans="2:70" ht="13.5" customHeight="1">
      <c r="B1983" s="254"/>
      <c r="C1983" s="272"/>
      <c r="D1983" s="272"/>
      <c r="E1983" s="272"/>
      <c r="F1983" s="272"/>
      <c r="G1983" s="241"/>
      <c r="H1983" s="241"/>
      <c r="I1983" s="241"/>
      <c r="J1983" s="241"/>
      <c r="K1983" s="241"/>
      <c r="L1983" s="241"/>
      <c r="M1983" s="241"/>
      <c r="N1983" s="241"/>
      <c r="O1983" s="241"/>
      <c r="P1983" s="241"/>
      <c r="Q1983" s="241"/>
      <c r="R1983" s="241"/>
      <c r="S1983" s="241"/>
      <c r="T1983" s="241"/>
      <c r="U1983" s="241"/>
      <c r="V1983" s="241"/>
      <c r="W1983" s="241"/>
      <c r="X1983" s="241"/>
      <c r="Y1983" s="241"/>
      <c r="Z1983" s="241"/>
      <c r="AA1983" s="241"/>
      <c r="AB1983" s="241"/>
      <c r="AC1983" s="241"/>
      <c r="AD1983" s="241"/>
      <c r="AE1983" s="241"/>
      <c r="AF1983" s="241"/>
      <c r="AG1983" s="241"/>
      <c r="AH1983" s="241"/>
      <c r="AI1983" s="260"/>
      <c r="AJ1983" s="241"/>
      <c r="AK1983" s="241"/>
      <c r="AL1983" s="241"/>
      <c r="AM1983" s="241"/>
      <c r="AN1983" s="241"/>
      <c r="AO1983" s="241"/>
      <c r="AP1983" s="241"/>
      <c r="AQ1983" s="241"/>
      <c r="AR1983" s="241"/>
      <c r="AS1983" s="241"/>
      <c r="AT1983" s="241"/>
      <c r="AU1983" s="241"/>
      <c r="AV1983" s="241"/>
      <c r="AW1983" s="241"/>
      <c r="AX1983" s="273"/>
      <c r="AY1983" s="273"/>
      <c r="AZ1983" s="273"/>
      <c r="BA1983" s="273"/>
      <c r="BB1983" s="273"/>
      <c r="BC1983" s="273"/>
      <c r="BD1983" s="273"/>
      <c r="BE1983" s="273"/>
      <c r="BF1983" s="273"/>
      <c r="BG1983" s="273"/>
      <c r="BH1983" s="273"/>
      <c r="BI1983" s="273"/>
      <c r="BJ1983" s="273"/>
      <c r="BK1983" s="273"/>
      <c r="BL1983" s="273"/>
      <c r="BM1983" s="273"/>
      <c r="BN1983" s="273"/>
      <c r="BO1983" s="273"/>
      <c r="BP1983" s="273"/>
      <c r="BQ1983" s="273"/>
      <c r="BR1983" s="241"/>
    </row>
    <row r="1984" spans="2:70" ht="12" customHeight="1">
      <c r="B1984" s="254"/>
      <c r="C1984" s="272"/>
      <c r="D1984" s="272"/>
      <c r="E1984" s="272"/>
      <c r="F1984" s="272"/>
      <c r="G1984" s="241"/>
      <c r="H1984" s="241"/>
      <c r="I1984" s="274"/>
      <c r="J1984" s="274"/>
      <c r="K1984" s="274"/>
      <c r="L1984" s="274"/>
      <c r="M1984" s="274"/>
      <c r="N1984" s="274"/>
      <c r="O1984" s="274"/>
      <c r="P1984" s="274"/>
      <c r="Q1984" s="274"/>
      <c r="R1984" s="274"/>
      <c r="S1984" s="274"/>
      <c r="T1984" s="274"/>
      <c r="U1984" s="274"/>
      <c r="V1984" s="274"/>
      <c r="W1984" s="274"/>
      <c r="X1984" s="274"/>
      <c r="Y1984" s="274"/>
      <c r="Z1984" s="274"/>
      <c r="AA1984" s="274"/>
      <c r="AB1984" s="274"/>
      <c r="AC1984" s="274"/>
      <c r="AD1984" s="274"/>
      <c r="AE1984" s="274"/>
      <c r="AF1984" s="274"/>
      <c r="AG1984" s="274"/>
      <c r="AH1984" s="274"/>
      <c r="AI1984" s="274"/>
      <c r="AJ1984" s="274"/>
      <c r="AK1984" s="274"/>
      <c r="AL1984" s="274"/>
      <c r="AM1984" s="274"/>
      <c r="AN1984" s="274"/>
      <c r="AO1984" s="274"/>
      <c r="AP1984" s="274"/>
      <c r="AQ1984" s="274"/>
      <c r="AR1984" s="274"/>
      <c r="AS1984" s="274"/>
      <c r="AT1984" s="274"/>
      <c r="AU1984" s="274"/>
      <c r="AV1984" s="274"/>
      <c r="AW1984" s="274"/>
      <c r="AX1984" s="241"/>
      <c r="AY1984" s="273"/>
      <c r="AZ1984" s="273"/>
      <c r="BA1984" s="273"/>
      <c r="BB1984" s="273"/>
      <c r="BC1984" s="273"/>
      <c r="BD1984" s="273"/>
      <c r="BE1984" s="273"/>
      <c r="BF1984" s="273"/>
      <c r="BG1984" s="273"/>
      <c r="BH1984" s="273"/>
      <c r="BI1984" s="273"/>
      <c r="BJ1984" s="273"/>
      <c r="BK1984" s="273"/>
      <c r="BL1984" s="273"/>
      <c r="BM1984" s="273"/>
      <c r="BN1984" s="273"/>
      <c r="BO1984" s="273"/>
      <c r="BP1984" s="273"/>
      <c r="BQ1984" s="273"/>
      <c r="BR1984" s="241"/>
    </row>
    <row r="1985" spans="2:70" ht="12.75" customHeight="1">
      <c r="B1985" s="254"/>
      <c r="C1985" s="241"/>
      <c r="D1985" s="241"/>
      <c r="E1985" s="241"/>
      <c r="F1985" s="241"/>
      <c r="G1985" s="241"/>
      <c r="H1985" s="241"/>
      <c r="I1985" s="241"/>
      <c r="J1985" s="241"/>
      <c r="K1985" s="241"/>
      <c r="L1985" s="241"/>
      <c r="M1985" s="241"/>
      <c r="N1985" s="241"/>
      <c r="O1985" s="241"/>
      <c r="P1985" s="241"/>
      <c r="Q1985" s="241"/>
      <c r="R1985" s="241"/>
      <c r="S1985" s="241"/>
      <c r="T1985" s="241"/>
      <c r="U1985" s="241"/>
      <c r="V1985" s="241"/>
      <c r="W1985" s="241"/>
      <c r="X1985" s="241"/>
      <c r="Y1985" s="241"/>
      <c r="Z1985" s="241"/>
      <c r="AA1985" s="241"/>
      <c r="AB1985" s="241"/>
      <c r="AC1985" s="241"/>
      <c r="AD1985" s="241"/>
      <c r="AE1985" s="241"/>
      <c r="AF1985" s="241"/>
      <c r="AG1985" s="241"/>
      <c r="AH1985" s="241"/>
      <c r="AI1985" s="241"/>
      <c r="AJ1985" s="241"/>
      <c r="AK1985" s="241"/>
      <c r="AL1985" s="241"/>
      <c r="AM1985" s="241"/>
      <c r="AN1985" s="241"/>
      <c r="AO1985" s="241"/>
      <c r="AP1985" s="241"/>
      <c r="AQ1985" s="241"/>
      <c r="AR1985" s="241"/>
      <c r="AS1985" s="241"/>
      <c r="AT1985" s="241"/>
      <c r="AU1985" s="241"/>
      <c r="AV1985" s="241"/>
      <c r="AW1985" s="241"/>
      <c r="AX1985" s="241"/>
      <c r="AY1985" s="241"/>
      <c r="AZ1985" s="241"/>
      <c r="BA1985" s="241"/>
      <c r="BB1985" s="241"/>
      <c r="BC1985" s="241"/>
      <c r="BD1985" s="241"/>
      <c r="BE1985" s="241"/>
      <c r="BF1985" s="241"/>
      <c r="BG1985" s="241"/>
      <c r="BH1985" s="283"/>
      <c r="BI1985" s="283"/>
      <c r="BJ1985" s="283"/>
      <c r="BK1985" s="283"/>
      <c r="BL1985" s="283"/>
      <c r="BM1985" s="241"/>
      <c r="BN1985" s="283"/>
      <c r="BO1985" s="283"/>
      <c r="BP1985" s="283"/>
      <c r="BQ1985" s="241"/>
      <c r="BR1985" s="241"/>
    </row>
    <row r="1986" spans="2:70" ht="0.75" customHeight="1">
      <c r="BH1986" s="283"/>
      <c r="BI1986" s="283"/>
      <c r="BJ1986" s="283"/>
      <c r="BK1986" s="283"/>
      <c r="BL1986" s="283"/>
      <c r="BN1986" s="283"/>
      <c r="BO1986" s="283"/>
      <c r="BP1986" s="283"/>
    </row>
    <row r="1987" spans="2:70" ht="10.5" customHeight="1">
      <c r="F1987" s="281"/>
      <c r="G1987" s="281"/>
      <c r="H1987" s="281"/>
      <c r="I1987" s="281"/>
      <c r="J1987" s="281"/>
      <c r="K1987" s="281"/>
      <c r="N1987" s="281"/>
      <c r="O1987" s="281"/>
      <c r="P1987" s="281"/>
      <c r="Q1987" s="281"/>
      <c r="R1987" s="281"/>
      <c r="S1987" s="286"/>
      <c r="T1987" s="286"/>
      <c r="U1987" s="286"/>
      <c r="V1987" s="286"/>
      <c r="AB1987" s="281"/>
      <c r="AC1987" s="281"/>
      <c r="AD1987" s="281"/>
      <c r="AE1987" s="286"/>
      <c r="AF1987" s="286"/>
      <c r="AG1987" s="286"/>
      <c r="AH1987" s="286"/>
      <c r="AI1987" s="286"/>
      <c r="AR1987" s="281"/>
      <c r="AS1987" s="281"/>
      <c r="AT1987" s="281"/>
      <c r="AV1987" s="290"/>
      <c r="AW1987" s="290"/>
      <c r="AX1987" s="290"/>
      <c r="AY1987" s="290"/>
      <c r="AZ1987" s="290"/>
      <c r="BE1987" s="263"/>
      <c r="BJ1987" s="279"/>
      <c r="BK1987" s="279"/>
      <c r="BL1987" s="279"/>
      <c r="BO1987" s="279"/>
      <c r="BP1987" s="279"/>
    </row>
    <row r="1988" spans="2:70" ht="8.25" customHeight="1"/>
    <row r="1989" spans="2:70" ht="12.75" customHeight="1">
      <c r="BE1989" s="280"/>
      <c r="BF1989" s="280"/>
      <c r="BJ1989" s="279"/>
      <c r="BK1989" s="279"/>
      <c r="BL1989" s="279"/>
      <c r="BO1989" s="279"/>
      <c r="BP1989" s="279"/>
    </row>
    <row r="1990" spans="2:70" ht="9.75" customHeight="1">
      <c r="BE1990" s="280"/>
      <c r="BF1990" s="280"/>
      <c r="BJ1990" s="279"/>
      <c r="BK1990" s="279"/>
      <c r="BL1990" s="279"/>
      <c r="BO1990" s="279"/>
      <c r="BP1990" s="279"/>
    </row>
    <row r="1991" spans="2:70" ht="12.75" customHeight="1">
      <c r="BE1991" s="280"/>
      <c r="BF1991" s="280"/>
    </row>
    <row r="1992" spans="2:70" ht="10.5" customHeight="1">
      <c r="I1992" s="283"/>
      <c r="J1992" s="283"/>
      <c r="K1992" s="283"/>
      <c r="L1992" s="283"/>
      <c r="N1992" s="283"/>
      <c r="O1992" s="283"/>
      <c r="P1992" s="283"/>
      <c r="Q1992" s="283"/>
      <c r="R1992" s="283"/>
      <c r="S1992" s="283"/>
      <c r="U1992" s="283"/>
      <c r="V1992" s="283"/>
      <c r="W1992" s="283"/>
      <c r="Z1992" s="283"/>
      <c r="AA1992" s="283"/>
      <c r="AB1992" s="283"/>
      <c r="AC1992" s="283"/>
      <c r="AD1992" s="283"/>
      <c r="AE1992" s="283"/>
      <c r="AO1992" s="283"/>
      <c r="AP1992" s="283"/>
      <c r="AQ1992" s="283"/>
      <c r="AR1992" s="283"/>
      <c r="AS1992" s="283"/>
      <c r="AT1992" s="283"/>
      <c r="AV1992" s="283"/>
      <c r="AW1992" s="283"/>
      <c r="AX1992" s="283"/>
      <c r="AY1992" s="283"/>
      <c r="AZ1992" s="283"/>
      <c r="BA1992" s="283"/>
      <c r="BB1992" s="283"/>
      <c r="BE1992" s="263"/>
      <c r="BJ1992" s="279"/>
      <c r="BK1992" s="279"/>
      <c r="BL1992" s="279"/>
      <c r="BO1992" s="279"/>
      <c r="BP1992" s="279"/>
    </row>
    <row r="1993" spans="2:70" ht="9.75" customHeight="1"/>
    <row r="1994" spans="2:70" ht="10.5" customHeight="1">
      <c r="H1994" s="283"/>
      <c r="I1994" s="283"/>
      <c r="J1994" s="283"/>
      <c r="K1994" s="283"/>
      <c r="L1994" s="283"/>
      <c r="N1994" s="283"/>
      <c r="O1994" s="283"/>
      <c r="P1994" s="283"/>
      <c r="Q1994" s="283"/>
      <c r="R1994" s="283"/>
      <c r="S1994" s="283"/>
      <c r="U1994" s="283"/>
      <c r="V1994" s="283"/>
      <c r="W1994" s="283"/>
      <c r="Z1994" s="283"/>
      <c r="AA1994" s="283"/>
      <c r="AB1994" s="283"/>
      <c r="AC1994" s="283"/>
      <c r="AD1994" s="283"/>
      <c r="AE1994" s="283"/>
      <c r="AO1994" s="283"/>
      <c r="AP1994" s="283"/>
      <c r="AQ1994" s="283"/>
      <c r="AR1994" s="283"/>
      <c r="AS1994" s="283"/>
      <c r="AT1994" s="283"/>
      <c r="AV1994" s="283"/>
      <c r="AW1994" s="283"/>
      <c r="AX1994" s="283"/>
      <c r="AY1994" s="283"/>
      <c r="AZ1994" s="283"/>
      <c r="BA1994" s="283"/>
      <c r="BB1994" s="283"/>
      <c r="BE1994" s="280"/>
      <c r="BJ1994" s="279"/>
      <c r="BK1994" s="279"/>
      <c r="BL1994" s="279"/>
      <c r="BO1994" s="279"/>
      <c r="BP1994" s="279"/>
    </row>
    <row r="1995" spans="2:70" ht="0.75" customHeight="1">
      <c r="H1995" s="283"/>
      <c r="I1995" s="283"/>
      <c r="J1995" s="283"/>
      <c r="K1995" s="283"/>
      <c r="L1995" s="283"/>
      <c r="N1995" s="283"/>
      <c r="O1995" s="283"/>
      <c r="P1995" s="283"/>
      <c r="Q1995" s="283"/>
      <c r="R1995" s="283"/>
      <c r="S1995" s="283"/>
      <c r="U1995" s="283"/>
      <c r="V1995" s="283"/>
      <c r="W1995" s="283"/>
      <c r="Z1995" s="283"/>
      <c r="AA1995" s="283"/>
      <c r="AB1995" s="283"/>
      <c r="AC1995" s="283"/>
      <c r="AD1995" s="283"/>
      <c r="AE1995" s="283"/>
      <c r="AO1995" s="283"/>
      <c r="AP1995" s="283"/>
      <c r="AQ1995" s="283"/>
      <c r="AR1995" s="283"/>
      <c r="AS1995" s="283"/>
      <c r="AT1995" s="283"/>
      <c r="AV1995" s="283"/>
      <c r="AW1995" s="283"/>
      <c r="AX1995" s="283"/>
      <c r="AY1995" s="283"/>
      <c r="AZ1995" s="283"/>
      <c r="BA1995" s="283"/>
      <c r="BB1995" s="283"/>
      <c r="BE1995" s="280"/>
      <c r="BJ1995" s="279"/>
      <c r="BK1995" s="279"/>
      <c r="BL1995" s="279"/>
      <c r="BO1995" s="279"/>
      <c r="BP1995" s="279"/>
    </row>
    <row r="1996" spans="2:70" ht="10.5" customHeight="1">
      <c r="H1996" s="285"/>
      <c r="I1996" s="285"/>
      <c r="J1996" s="285"/>
      <c r="K1996" s="285"/>
      <c r="L1996" s="285"/>
      <c r="N1996" s="285"/>
      <c r="O1996" s="285"/>
      <c r="P1996" s="285"/>
      <c r="R1996" s="285"/>
      <c r="S1996" s="285"/>
      <c r="U1996" s="283"/>
      <c r="V1996" s="283"/>
      <c r="W1996" s="283"/>
      <c r="Z1996" s="285"/>
      <c r="AA1996" s="285"/>
      <c r="AB1996" s="285"/>
      <c r="AC1996" s="285"/>
      <c r="AD1996" s="283"/>
      <c r="AE1996" s="283"/>
      <c r="AO1996" s="285"/>
      <c r="AP1996" s="285"/>
      <c r="AQ1996" s="285"/>
      <c r="AR1996" s="285"/>
      <c r="AS1996" s="285"/>
      <c r="AT1996" s="285"/>
      <c r="AV1996" s="285"/>
      <c r="AW1996" s="285"/>
      <c r="AX1996" s="285"/>
      <c r="AY1996" s="285"/>
      <c r="AZ1996" s="285"/>
      <c r="BB1996" s="261"/>
      <c r="BE1996" s="263"/>
      <c r="BK1996" s="279"/>
      <c r="BL1996" s="279"/>
      <c r="BP1996" s="264"/>
    </row>
    <row r="1997" spans="2:70" ht="8.25" customHeight="1"/>
    <row r="1998" spans="2:70" ht="0.75" customHeight="1">
      <c r="C1998" s="280"/>
      <c r="D1998" s="280"/>
      <c r="E1998" s="280"/>
      <c r="F1998" s="280"/>
      <c r="G1998" s="280"/>
      <c r="H1998" s="280"/>
      <c r="I1998" s="280"/>
      <c r="AH1998" s="280"/>
      <c r="AI1998" s="280"/>
      <c r="AJ1998" s="280"/>
      <c r="AK1998" s="280"/>
      <c r="AL1998" s="280"/>
      <c r="AM1998" s="280"/>
      <c r="AN1998" s="280"/>
      <c r="AO1998" s="280"/>
      <c r="BE1998" s="280"/>
      <c r="BK1998" s="279"/>
      <c r="BL1998" s="279"/>
      <c r="BP1998" s="279"/>
    </row>
    <row r="1999" spans="2:70" ht="9" customHeight="1">
      <c r="C1999" s="280"/>
      <c r="D1999" s="280"/>
      <c r="E1999" s="280"/>
      <c r="F1999" s="280"/>
      <c r="G1999" s="280"/>
      <c r="H1999" s="280"/>
      <c r="I1999" s="280"/>
      <c r="AH1999" s="280"/>
      <c r="AI1999" s="280"/>
      <c r="AJ1999" s="280"/>
      <c r="AK1999" s="280"/>
      <c r="AL1999" s="280"/>
      <c r="AM1999" s="280"/>
      <c r="AN1999" s="280"/>
      <c r="AO1999" s="280"/>
      <c r="BE1999" s="280"/>
      <c r="BK1999" s="279"/>
      <c r="BL1999" s="279"/>
      <c r="BP1999" s="279"/>
    </row>
    <row r="2000" spans="2:70" ht="0.75" customHeight="1">
      <c r="C2000" s="280"/>
      <c r="D2000" s="280"/>
      <c r="E2000" s="280"/>
      <c r="F2000" s="280"/>
      <c r="G2000" s="280"/>
      <c r="H2000" s="280"/>
      <c r="I2000" s="280"/>
      <c r="AH2000" s="280"/>
      <c r="AI2000" s="280"/>
      <c r="AJ2000" s="280"/>
      <c r="AK2000" s="280"/>
      <c r="AL2000" s="280"/>
      <c r="AM2000" s="280"/>
      <c r="AN2000" s="280"/>
      <c r="AO2000" s="280"/>
      <c r="BE2000" s="280"/>
      <c r="BK2000" s="279"/>
      <c r="BL2000" s="279"/>
    </row>
    <row r="2001" spans="3:68" ht="10.5" customHeight="1">
      <c r="C2001" s="287"/>
      <c r="D2001" s="287"/>
      <c r="E2001" s="287"/>
      <c r="F2001" s="287"/>
      <c r="G2001" s="287"/>
      <c r="H2001" s="278"/>
      <c r="I2001" s="278"/>
      <c r="J2001" s="278"/>
      <c r="K2001" s="278"/>
      <c r="L2001" s="278"/>
      <c r="N2001" s="278"/>
      <c r="O2001" s="278"/>
      <c r="P2001" s="278"/>
      <c r="Q2001" s="278"/>
      <c r="R2001" s="278"/>
      <c r="S2001" s="278"/>
      <c r="T2001" s="278"/>
      <c r="U2001" s="278"/>
      <c r="V2001" s="278"/>
      <c r="W2001" s="278"/>
      <c r="Z2001" s="278"/>
      <c r="AA2001" s="278"/>
      <c r="AB2001" s="278"/>
      <c r="AC2001" s="278"/>
      <c r="AD2001" s="278"/>
      <c r="AE2001" s="278"/>
      <c r="AI2001" s="287"/>
      <c r="AJ2001" s="287"/>
      <c r="AK2001" s="287"/>
      <c r="AL2001" s="287"/>
      <c r="AM2001" s="287"/>
      <c r="AO2001" s="278"/>
      <c r="AP2001" s="278"/>
      <c r="AQ2001" s="278"/>
      <c r="AR2001" s="278"/>
      <c r="AS2001" s="278"/>
      <c r="AT2001" s="278"/>
      <c r="AV2001" s="278"/>
      <c r="AW2001" s="278"/>
      <c r="AX2001" s="278"/>
      <c r="AY2001" s="278"/>
      <c r="AZ2001" s="278"/>
      <c r="BB2001" s="266"/>
      <c r="BE2001" s="263"/>
      <c r="BK2001" s="279"/>
      <c r="BL2001" s="279"/>
      <c r="BP2001" s="264"/>
    </row>
    <row r="2002" spans="3:68" ht="7.5" customHeight="1"/>
    <row r="2003" spans="3:68" ht="0.75" customHeight="1">
      <c r="C2003" s="287"/>
      <c r="D2003" s="287"/>
      <c r="E2003" s="287"/>
      <c r="F2003" s="287"/>
      <c r="G2003" s="287"/>
      <c r="H2003" s="278"/>
      <c r="I2003" s="278"/>
      <c r="J2003" s="278"/>
      <c r="K2003" s="278"/>
      <c r="L2003" s="278"/>
      <c r="N2003" s="278"/>
      <c r="O2003" s="278"/>
      <c r="P2003" s="278"/>
      <c r="Q2003" s="278"/>
      <c r="R2003" s="278"/>
      <c r="S2003" s="278"/>
      <c r="T2003" s="278"/>
      <c r="U2003" s="278"/>
      <c r="V2003" s="278"/>
      <c r="W2003" s="278"/>
      <c r="Z2003" s="278"/>
      <c r="AA2003" s="278"/>
      <c r="AB2003" s="278"/>
      <c r="AC2003" s="278"/>
      <c r="AD2003" s="278"/>
      <c r="AE2003" s="278"/>
      <c r="AI2003" s="287"/>
      <c r="AJ2003" s="287"/>
      <c r="AK2003" s="287"/>
      <c r="AL2003" s="287"/>
      <c r="AM2003" s="287"/>
      <c r="AO2003" s="278"/>
      <c r="AP2003" s="278"/>
      <c r="AQ2003" s="278"/>
      <c r="AR2003" s="278"/>
      <c r="AS2003" s="278"/>
      <c r="AT2003" s="278"/>
      <c r="AV2003" s="278"/>
      <c r="AW2003" s="278"/>
      <c r="AX2003" s="278"/>
      <c r="AY2003" s="278"/>
      <c r="AZ2003" s="278"/>
      <c r="BB2003" s="276"/>
    </row>
    <row r="2004" spans="3:68" ht="8.25" customHeight="1">
      <c r="C2004" s="287"/>
      <c r="D2004" s="287"/>
      <c r="E2004" s="287"/>
      <c r="F2004" s="287"/>
      <c r="G2004" s="287"/>
      <c r="H2004" s="278"/>
      <c r="I2004" s="278"/>
      <c r="J2004" s="278"/>
      <c r="K2004" s="278"/>
      <c r="L2004" s="278"/>
      <c r="N2004" s="278"/>
      <c r="O2004" s="278"/>
      <c r="P2004" s="278"/>
      <c r="Q2004" s="278"/>
      <c r="R2004" s="278"/>
      <c r="S2004" s="278"/>
      <c r="T2004" s="278"/>
      <c r="U2004" s="278"/>
      <c r="V2004" s="278"/>
      <c r="W2004" s="278"/>
      <c r="Z2004" s="278"/>
      <c r="AA2004" s="278"/>
      <c r="AB2004" s="278"/>
      <c r="AC2004" s="278"/>
      <c r="AD2004" s="278"/>
      <c r="AE2004" s="278"/>
      <c r="AI2004" s="287"/>
      <c r="AJ2004" s="287"/>
      <c r="AK2004" s="287"/>
      <c r="AL2004" s="287"/>
      <c r="AM2004" s="287"/>
      <c r="AO2004" s="278"/>
      <c r="AP2004" s="278"/>
      <c r="AQ2004" s="278"/>
      <c r="AR2004" s="278"/>
      <c r="AS2004" s="278"/>
      <c r="AT2004" s="278"/>
      <c r="AV2004" s="278"/>
      <c r="AW2004" s="278"/>
      <c r="AX2004" s="278"/>
      <c r="AY2004" s="278"/>
      <c r="AZ2004" s="278"/>
      <c r="BB2004" s="276"/>
    </row>
    <row r="2005" spans="3:68" ht="0.75" customHeight="1">
      <c r="C2005" s="287"/>
      <c r="D2005" s="287"/>
      <c r="E2005" s="287"/>
      <c r="F2005" s="287"/>
      <c r="G2005" s="287"/>
      <c r="H2005" s="278"/>
      <c r="I2005" s="278"/>
      <c r="J2005" s="278"/>
      <c r="K2005" s="278"/>
      <c r="L2005" s="278"/>
      <c r="N2005" s="278"/>
      <c r="O2005" s="278"/>
      <c r="P2005" s="278"/>
      <c r="Q2005" s="278"/>
      <c r="R2005" s="278"/>
      <c r="S2005" s="278"/>
      <c r="T2005" s="278"/>
      <c r="U2005" s="278"/>
      <c r="V2005" s="278"/>
      <c r="W2005" s="278"/>
      <c r="Z2005" s="278"/>
      <c r="AA2005" s="278"/>
      <c r="AB2005" s="278"/>
      <c r="AC2005" s="278"/>
      <c r="AD2005" s="278"/>
      <c r="AE2005" s="278"/>
      <c r="AI2005" s="287"/>
      <c r="AJ2005" s="287"/>
      <c r="AK2005" s="287"/>
      <c r="AL2005" s="287"/>
      <c r="AM2005" s="287"/>
      <c r="AO2005" s="278"/>
      <c r="AP2005" s="278"/>
      <c r="AQ2005" s="278"/>
      <c r="AR2005" s="278"/>
      <c r="AS2005" s="278"/>
      <c r="AT2005" s="278"/>
      <c r="AV2005" s="278"/>
      <c r="AW2005" s="278"/>
      <c r="AX2005" s="278"/>
      <c r="AY2005" s="278"/>
      <c r="AZ2005" s="278"/>
      <c r="BB2005" s="276"/>
    </row>
    <row r="2006" spans="3:68" ht="10.5" customHeight="1">
      <c r="C2006" s="287"/>
      <c r="D2006" s="287"/>
      <c r="E2006" s="287"/>
      <c r="F2006" s="287"/>
      <c r="G2006" s="287"/>
      <c r="H2006" s="278"/>
      <c r="I2006" s="278"/>
      <c r="J2006" s="278"/>
      <c r="K2006" s="278"/>
      <c r="L2006" s="278"/>
      <c r="N2006" s="278"/>
      <c r="O2006" s="278"/>
      <c r="P2006" s="278"/>
      <c r="Q2006" s="278"/>
      <c r="R2006" s="278"/>
      <c r="S2006" s="278"/>
      <c r="T2006" s="278"/>
      <c r="U2006" s="278"/>
      <c r="V2006" s="278"/>
      <c r="W2006" s="278"/>
      <c r="Z2006" s="278"/>
      <c r="AA2006" s="278"/>
      <c r="AB2006" s="278"/>
      <c r="AC2006" s="278"/>
      <c r="AD2006" s="278"/>
      <c r="AE2006" s="278"/>
      <c r="AI2006" s="287"/>
      <c r="AJ2006" s="287"/>
      <c r="AK2006" s="287"/>
      <c r="AL2006" s="287"/>
      <c r="AM2006" s="287"/>
      <c r="AO2006" s="278"/>
      <c r="AP2006" s="278"/>
      <c r="AQ2006" s="278"/>
      <c r="AR2006" s="278"/>
      <c r="AS2006" s="278"/>
      <c r="AT2006" s="278"/>
      <c r="AV2006" s="278"/>
      <c r="AW2006" s="278"/>
      <c r="AX2006" s="278"/>
      <c r="AY2006" s="278"/>
      <c r="AZ2006" s="278"/>
      <c r="BB2006" s="266"/>
    </row>
    <row r="2007" spans="3:68" ht="7.5" customHeight="1"/>
    <row r="2008" spans="3:68" ht="0.75" customHeight="1">
      <c r="C2008" s="287"/>
      <c r="D2008" s="287"/>
      <c r="E2008" s="287"/>
      <c r="F2008" s="287"/>
      <c r="G2008" s="287"/>
      <c r="H2008" s="278"/>
      <c r="I2008" s="278"/>
      <c r="J2008" s="278"/>
      <c r="K2008" s="278"/>
      <c r="L2008" s="278"/>
      <c r="N2008" s="278"/>
      <c r="O2008" s="278"/>
      <c r="P2008" s="278"/>
      <c r="Q2008" s="278"/>
      <c r="R2008" s="278"/>
      <c r="S2008" s="278"/>
      <c r="T2008" s="278"/>
      <c r="U2008" s="278"/>
      <c r="V2008" s="278"/>
      <c r="W2008" s="278"/>
      <c r="Z2008" s="278"/>
      <c r="AA2008" s="278"/>
      <c r="AB2008" s="278"/>
      <c r="AC2008" s="278"/>
      <c r="AD2008" s="278"/>
      <c r="AE2008" s="278"/>
      <c r="AI2008" s="287"/>
      <c r="AJ2008" s="287"/>
      <c r="AK2008" s="287"/>
      <c r="AL2008" s="287"/>
      <c r="AM2008" s="287"/>
      <c r="AO2008" s="278"/>
      <c r="AP2008" s="278"/>
      <c r="AQ2008" s="278"/>
      <c r="AR2008" s="278"/>
      <c r="AS2008" s="278"/>
      <c r="AT2008" s="278"/>
      <c r="AV2008" s="278"/>
      <c r="AW2008" s="278"/>
      <c r="AX2008" s="278"/>
      <c r="AY2008" s="278"/>
      <c r="AZ2008" s="278"/>
      <c r="BB2008" s="276"/>
      <c r="BE2008" s="282"/>
      <c r="BF2008" s="282"/>
      <c r="BG2008" s="282"/>
      <c r="BH2008" s="282"/>
      <c r="BI2008" s="282"/>
      <c r="BJ2008" s="282"/>
      <c r="BK2008" s="282"/>
      <c r="BL2008" s="282"/>
      <c r="BM2008" s="282"/>
      <c r="BN2008" s="282"/>
      <c r="BO2008" s="282"/>
      <c r="BP2008" s="282"/>
    </row>
    <row r="2009" spans="3:68">
      <c r="C2009" s="287"/>
      <c r="D2009" s="287"/>
      <c r="E2009" s="287"/>
      <c r="F2009" s="287"/>
      <c r="G2009" s="287"/>
      <c r="H2009" s="278"/>
      <c r="I2009" s="278"/>
      <c r="J2009" s="278"/>
      <c r="K2009" s="278"/>
      <c r="L2009" s="278"/>
      <c r="N2009" s="278"/>
      <c r="O2009" s="278"/>
      <c r="P2009" s="278"/>
      <c r="Q2009" s="278"/>
      <c r="R2009" s="278"/>
      <c r="S2009" s="278"/>
      <c r="T2009" s="278"/>
      <c r="U2009" s="278"/>
      <c r="V2009" s="278"/>
      <c r="W2009" s="278"/>
      <c r="Z2009" s="278"/>
      <c r="AA2009" s="278"/>
      <c r="AB2009" s="278"/>
      <c r="AC2009" s="278"/>
      <c r="AD2009" s="278"/>
      <c r="AE2009" s="278"/>
      <c r="AI2009" s="287"/>
      <c r="AJ2009" s="287"/>
      <c r="AK2009" s="287"/>
      <c r="AL2009" s="287"/>
      <c r="AM2009" s="287"/>
      <c r="AO2009" s="278"/>
      <c r="AP2009" s="278"/>
      <c r="AQ2009" s="278"/>
      <c r="AR2009" s="278"/>
      <c r="AS2009" s="278"/>
      <c r="AT2009" s="278"/>
      <c r="AV2009" s="278"/>
      <c r="AW2009" s="278"/>
      <c r="AX2009" s="278"/>
      <c r="AY2009" s="278"/>
      <c r="AZ2009" s="278"/>
      <c r="BB2009" s="276"/>
      <c r="BE2009" s="282"/>
      <c r="BF2009" s="282"/>
      <c r="BG2009" s="282"/>
      <c r="BH2009" s="282"/>
      <c r="BI2009" s="282"/>
      <c r="BJ2009" s="282"/>
      <c r="BK2009" s="282"/>
      <c r="BL2009" s="282"/>
      <c r="BM2009" s="282"/>
      <c r="BN2009" s="282"/>
      <c r="BO2009" s="282"/>
      <c r="BP2009" s="282"/>
    </row>
    <row r="2010" spans="3:68" ht="5.25" customHeight="1">
      <c r="C2010" s="287"/>
      <c r="D2010" s="287"/>
      <c r="E2010" s="287"/>
      <c r="F2010" s="287"/>
      <c r="G2010" s="287"/>
      <c r="H2010" s="278"/>
      <c r="I2010" s="278"/>
      <c r="J2010" s="278"/>
      <c r="K2010" s="278"/>
      <c r="L2010" s="278"/>
      <c r="N2010" s="278"/>
      <c r="O2010" s="278"/>
      <c r="P2010" s="278"/>
      <c r="Q2010" s="278"/>
      <c r="R2010" s="278"/>
      <c r="S2010" s="278"/>
      <c r="T2010" s="278"/>
      <c r="U2010" s="278"/>
      <c r="V2010" s="278"/>
      <c r="W2010" s="278"/>
      <c r="Z2010" s="278"/>
      <c r="AA2010" s="278"/>
      <c r="AB2010" s="278"/>
      <c r="AC2010" s="278"/>
      <c r="AD2010" s="278"/>
      <c r="AE2010" s="278"/>
      <c r="AI2010" s="287"/>
      <c r="AJ2010" s="287"/>
      <c r="AK2010" s="287"/>
      <c r="AL2010" s="287"/>
      <c r="AM2010" s="287"/>
      <c r="AN2010" s="287"/>
      <c r="AO2010" s="278"/>
      <c r="AP2010" s="278"/>
      <c r="AQ2010" s="278"/>
      <c r="AR2010" s="278"/>
      <c r="AS2010" s="278"/>
      <c r="AT2010" s="278"/>
      <c r="AV2010" s="278"/>
      <c r="AW2010" s="278"/>
      <c r="AX2010" s="278"/>
      <c r="AY2010" s="278"/>
      <c r="AZ2010" s="278"/>
      <c r="BB2010" s="276"/>
      <c r="BJ2010" s="283"/>
      <c r="BK2010" s="283"/>
      <c r="BL2010" s="283"/>
      <c r="BM2010" s="283"/>
      <c r="BN2010" s="283"/>
      <c r="BO2010" s="283"/>
      <c r="BP2010" s="283"/>
    </row>
    <row r="2011" spans="3:68" ht="5.25" customHeight="1">
      <c r="C2011" s="287"/>
      <c r="D2011" s="287"/>
      <c r="E2011" s="287"/>
      <c r="F2011" s="287"/>
      <c r="G2011" s="287"/>
      <c r="H2011" s="278"/>
      <c r="I2011" s="278"/>
      <c r="J2011" s="278"/>
      <c r="K2011" s="278"/>
      <c r="L2011" s="278"/>
      <c r="N2011" s="278"/>
      <c r="O2011" s="278"/>
      <c r="P2011" s="278"/>
      <c r="Q2011" s="278"/>
      <c r="R2011" s="278"/>
      <c r="S2011" s="278"/>
      <c r="T2011" s="278"/>
      <c r="U2011" s="278"/>
      <c r="V2011" s="278"/>
      <c r="W2011" s="278"/>
      <c r="Z2011" s="278"/>
      <c r="AA2011" s="278"/>
      <c r="AB2011" s="278"/>
      <c r="AC2011" s="278"/>
      <c r="AD2011" s="278"/>
      <c r="AE2011" s="278"/>
      <c r="AI2011" s="287"/>
      <c r="AJ2011" s="287"/>
      <c r="AK2011" s="287"/>
      <c r="AL2011" s="287"/>
      <c r="AM2011" s="287"/>
      <c r="AN2011" s="287"/>
      <c r="AO2011" s="278"/>
      <c r="AP2011" s="278"/>
      <c r="AQ2011" s="278"/>
      <c r="AR2011" s="278"/>
      <c r="AS2011" s="278"/>
      <c r="AT2011" s="278"/>
      <c r="AV2011" s="278"/>
      <c r="AW2011" s="278"/>
      <c r="AX2011" s="278"/>
      <c r="AY2011" s="278"/>
      <c r="AZ2011" s="278"/>
      <c r="BB2011" s="276"/>
      <c r="BJ2011" s="283"/>
      <c r="BK2011" s="283"/>
      <c r="BL2011" s="283"/>
      <c r="BM2011" s="283"/>
      <c r="BN2011" s="283"/>
      <c r="BO2011" s="283"/>
      <c r="BP2011" s="283"/>
    </row>
    <row r="2012" spans="3:68" ht="15" customHeight="1">
      <c r="C2012" s="287"/>
      <c r="D2012" s="287"/>
      <c r="E2012" s="287"/>
      <c r="F2012" s="287"/>
      <c r="G2012" s="287"/>
      <c r="H2012" s="278"/>
      <c r="I2012" s="278"/>
      <c r="J2012" s="278"/>
      <c r="K2012" s="278"/>
      <c r="L2012" s="278"/>
      <c r="N2012" s="278"/>
      <c r="O2012" s="278"/>
      <c r="P2012" s="278"/>
      <c r="Q2012" s="278"/>
      <c r="R2012" s="278"/>
      <c r="S2012" s="278"/>
      <c r="T2012" s="278"/>
      <c r="U2012" s="278"/>
      <c r="V2012" s="278"/>
      <c r="W2012" s="278"/>
      <c r="Z2012" s="278"/>
      <c r="AA2012" s="278"/>
      <c r="AB2012" s="278"/>
      <c r="AC2012" s="278"/>
      <c r="AD2012" s="278"/>
      <c r="AE2012" s="278"/>
      <c r="AI2012" s="287"/>
      <c r="AJ2012" s="287"/>
      <c r="AK2012" s="287"/>
      <c r="AL2012" s="287"/>
      <c r="AM2012" s="287"/>
      <c r="AO2012" s="278"/>
      <c r="AP2012" s="278"/>
      <c r="AQ2012" s="278"/>
      <c r="AR2012" s="278"/>
      <c r="AS2012" s="278"/>
      <c r="AT2012" s="278"/>
      <c r="AV2012" s="278"/>
      <c r="AW2012" s="278"/>
      <c r="AX2012" s="278"/>
      <c r="AY2012" s="278"/>
      <c r="AZ2012" s="278"/>
      <c r="BB2012" s="266"/>
    </row>
    <row r="2013" spans="3:68" ht="0.75" customHeight="1">
      <c r="C2013" s="287"/>
      <c r="D2013" s="287"/>
      <c r="E2013" s="287"/>
      <c r="F2013" s="287"/>
      <c r="G2013" s="287"/>
      <c r="H2013" s="278"/>
      <c r="I2013" s="278"/>
      <c r="J2013" s="278"/>
      <c r="K2013" s="278"/>
      <c r="L2013" s="278"/>
      <c r="P2013" s="278"/>
      <c r="Q2013" s="278"/>
      <c r="R2013" s="278"/>
      <c r="S2013" s="278"/>
      <c r="U2013" s="278"/>
      <c r="V2013" s="278"/>
      <c r="W2013" s="278"/>
      <c r="Z2013" s="278"/>
      <c r="AA2013" s="278"/>
      <c r="AB2013" s="278"/>
      <c r="AC2013" s="278"/>
      <c r="AD2013" s="278"/>
      <c r="AE2013" s="278"/>
      <c r="AI2013" s="287"/>
      <c r="AJ2013" s="287"/>
      <c r="AK2013" s="287"/>
      <c r="AL2013" s="287"/>
      <c r="AM2013" s="287"/>
      <c r="AO2013" s="278"/>
      <c r="AP2013" s="278"/>
      <c r="AQ2013" s="278"/>
      <c r="AR2013" s="278"/>
      <c r="AS2013" s="278"/>
      <c r="AT2013" s="278"/>
      <c r="AV2013" s="278"/>
      <c r="AW2013" s="278"/>
      <c r="AX2013" s="278"/>
      <c r="AY2013" s="278"/>
      <c r="AZ2013" s="278"/>
      <c r="BB2013" s="276"/>
      <c r="BE2013" s="280"/>
      <c r="BH2013" s="278"/>
      <c r="BI2013" s="278"/>
      <c r="BJ2013" s="278"/>
      <c r="BK2013" s="278"/>
      <c r="BL2013" s="278"/>
      <c r="BN2013" s="278"/>
      <c r="BO2013" s="278"/>
      <c r="BP2013" s="278"/>
    </row>
    <row r="2014" spans="3:68" ht="8.25" customHeight="1">
      <c r="C2014" s="287"/>
      <c r="D2014" s="287"/>
      <c r="E2014" s="287"/>
      <c r="F2014" s="287"/>
      <c r="G2014" s="287"/>
      <c r="H2014" s="278"/>
      <c r="I2014" s="278"/>
      <c r="J2014" s="278"/>
      <c r="K2014" s="278"/>
      <c r="L2014" s="278"/>
      <c r="P2014" s="278"/>
      <c r="Q2014" s="278"/>
      <c r="R2014" s="278"/>
      <c r="S2014" s="278"/>
      <c r="U2014" s="278"/>
      <c r="V2014" s="278"/>
      <c r="W2014" s="278"/>
      <c r="Z2014" s="278"/>
      <c r="AA2014" s="278"/>
      <c r="AB2014" s="278"/>
      <c r="AC2014" s="278"/>
      <c r="AD2014" s="278"/>
      <c r="AE2014" s="278"/>
      <c r="AI2014" s="287"/>
      <c r="AJ2014" s="287"/>
      <c r="AK2014" s="287"/>
      <c r="AL2014" s="287"/>
      <c r="AM2014" s="287"/>
      <c r="AO2014" s="278"/>
      <c r="AP2014" s="278"/>
      <c r="AQ2014" s="278"/>
      <c r="AR2014" s="278"/>
      <c r="AS2014" s="278"/>
      <c r="AT2014" s="278"/>
      <c r="AV2014" s="278"/>
      <c r="AW2014" s="278"/>
      <c r="AX2014" s="278"/>
      <c r="AY2014" s="278"/>
      <c r="AZ2014" s="278"/>
      <c r="BB2014" s="276"/>
      <c r="BE2014" s="280"/>
      <c r="BH2014" s="278"/>
      <c r="BI2014" s="278"/>
      <c r="BJ2014" s="278"/>
      <c r="BK2014" s="278"/>
      <c r="BL2014" s="278"/>
      <c r="BN2014" s="278"/>
      <c r="BO2014" s="278"/>
      <c r="BP2014" s="278"/>
    </row>
    <row r="2015" spans="3:68" ht="0.75" customHeight="1">
      <c r="C2015" s="287"/>
      <c r="D2015" s="287"/>
      <c r="E2015" s="287"/>
      <c r="F2015" s="287"/>
      <c r="G2015" s="287"/>
      <c r="H2015" s="278"/>
      <c r="I2015" s="278"/>
      <c r="J2015" s="278"/>
      <c r="K2015" s="278"/>
      <c r="L2015" s="278"/>
      <c r="P2015" s="278"/>
      <c r="Q2015" s="278"/>
      <c r="R2015" s="278"/>
      <c r="S2015" s="278"/>
      <c r="U2015" s="278"/>
      <c r="V2015" s="278"/>
      <c r="W2015" s="278"/>
      <c r="Z2015" s="278"/>
      <c r="AA2015" s="278"/>
      <c r="AB2015" s="278"/>
      <c r="AC2015" s="278"/>
      <c r="AD2015" s="278"/>
      <c r="AE2015" s="278"/>
      <c r="AI2015" s="287"/>
      <c r="AJ2015" s="287"/>
      <c r="AK2015" s="287"/>
      <c r="AL2015" s="287"/>
      <c r="AM2015" s="287"/>
      <c r="AO2015" s="278"/>
      <c r="AP2015" s="278"/>
      <c r="AQ2015" s="278"/>
      <c r="AR2015" s="278"/>
      <c r="AS2015" s="278"/>
      <c r="AT2015" s="278"/>
      <c r="AV2015" s="278"/>
      <c r="AW2015" s="278"/>
      <c r="AX2015" s="278"/>
      <c r="AY2015" s="278"/>
      <c r="AZ2015" s="278"/>
      <c r="BB2015" s="276"/>
      <c r="BE2015" s="280"/>
      <c r="BH2015" s="278"/>
      <c r="BI2015" s="278"/>
      <c r="BJ2015" s="278"/>
      <c r="BK2015" s="278"/>
      <c r="BL2015" s="278"/>
      <c r="BN2015" s="278"/>
      <c r="BO2015" s="278"/>
      <c r="BP2015" s="278"/>
    </row>
    <row r="2016" spans="3:68" ht="10.5" customHeight="1">
      <c r="C2016" s="287"/>
      <c r="D2016" s="287"/>
      <c r="E2016" s="287"/>
      <c r="F2016" s="287"/>
      <c r="G2016" s="287"/>
      <c r="H2016" s="278"/>
      <c r="I2016" s="278"/>
      <c r="J2016" s="278"/>
      <c r="K2016" s="278"/>
      <c r="L2016" s="278"/>
      <c r="P2016" s="278"/>
      <c r="Q2016" s="278"/>
      <c r="R2016" s="278"/>
      <c r="S2016" s="278"/>
      <c r="U2016" s="278"/>
      <c r="V2016" s="278"/>
      <c r="W2016" s="278"/>
      <c r="Z2016" s="278"/>
      <c r="AA2016" s="278"/>
      <c r="AB2016" s="278"/>
      <c r="AC2016" s="278"/>
      <c r="AD2016" s="278"/>
      <c r="AE2016" s="278"/>
      <c r="AI2016" s="287"/>
      <c r="AJ2016" s="287"/>
      <c r="AK2016" s="287"/>
      <c r="AL2016" s="287"/>
      <c r="AM2016" s="287"/>
      <c r="AO2016" s="278"/>
      <c r="AP2016" s="278"/>
      <c r="AQ2016" s="278"/>
      <c r="AR2016" s="278"/>
      <c r="AS2016" s="278"/>
      <c r="AT2016" s="278"/>
      <c r="AV2016" s="278"/>
      <c r="AW2016" s="278"/>
      <c r="AX2016" s="278"/>
      <c r="AY2016" s="278"/>
      <c r="AZ2016" s="278"/>
      <c r="BB2016" s="266"/>
      <c r="BE2016" s="263"/>
      <c r="BH2016" s="278"/>
      <c r="BI2016" s="278"/>
      <c r="BJ2016" s="278"/>
      <c r="BK2016" s="278"/>
      <c r="BL2016" s="278"/>
      <c r="BN2016" s="278"/>
      <c r="BO2016" s="278"/>
      <c r="BP2016" s="278"/>
    </row>
    <row r="2017" spans="3:68" ht="7.5" customHeight="1"/>
    <row r="2018" spans="3:68" ht="0.75" customHeight="1">
      <c r="C2018" s="287"/>
      <c r="D2018" s="287"/>
      <c r="E2018" s="287"/>
      <c r="F2018" s="287"/>
      <c r="G2018" s="287"/>
      <c r="H2018" s="278"/>
      <c r="I2018" s="278"/>
      <c r="J2018" s="278"/>
      <c r="K2018" s="278"/>
      <c r="L2018" s="278"/>
      <c r="N2018" s="278"/>
      <c r="O2018" s="278"/>
      <c r="P2018" s="278"/>
      <c r="Q2018" s="278"/>
      <c r="R2018" s="278"/>
      <c r="S2018" s="278"/>
      <c r="T2018" s="278"/>
      <c r="U2018" s="278"/>
      <c r="V2018" s="278"/>
      <c r="W2018" s="278"/>
      <c r="Z2018" s="278"/>
      <c r="AA2018" s="278"/>
      <c r="AB2018" s="278"/>
      <c r="AC2018" s="278"/>
      <c r="AD2018" s="278"/>
      <c r="AE2018" s="278"/>
      <c r="AI2018" s="287"/>
      <c r="AJ2018" s="287"/>
      <c r="AK2018" s="287"/>
      <c r="AL2018" s="287"/>
      <c r="AM2018" s="287"/>
      <c r="AO2018" s="278"/>
      <c r="AP2018" s="278"/>
      <c r="AQ2018" s="278"/>
      <c r="AR2018" s="278"/>
      <c r="AS2018" s="278"/>
      <c r="AT2018" s="278"/>
      <c r="AV2018" s="278"/>
      <c r="AW2018" s="278"/>
      <c r="AX2018" s="278"/>
      <c r="AY2018" s="278"/>
      <c r="AZ2018" s="278"/>
      <c r="BB2018" s="276"/>
      <c r="BE2018" s="280"/>
      <c r="BH2018" s="278"/>
      <c r="BI2018" s="278"/>
      <c r="BJ2018" s="278"/>
      <c r="BK2018" s="278"/>
      <c r="BL2018" s="278"/>
      <c r="BN2018" s="278"/>
      <c r="BO2018" s="278"/>
      <c r="BP2018" s="278"/>
    </row>
    <row r="2019" spans="3:68" ht="9" customHeight="1">
      <c r="C2019" s="287"/>
      <c r="D2019" s="287"/>
      <c r="E2019" s="287"/>
      <c r="F2019" s="287"/>
      <c r="G2019" s="287"/>
      <c r="H2019" s="278"/>
      <c r="I2019" s="278"/>
      <c r="J2019" s="278"/>
      <c r="K2019" s="278"/>
      <c r="L2019" s="278"/>
      <c r="N2019" s="278"/>
      <c r="O2019" s="278"/>
      <c r="P2019" s="278"/>
      <c r="Q2019" s="278"/>
      <c r="R2019" s="278"/>
      <c r="S2019" s="278"/>
      <c r="T2019" s="278"/>
      <c r="U2019" s="278"/>
      <c r="V2019" s="278"/>
      <c r="W2019" s="278"/>
      <c r="Z2019" s="278"/>
      <c r="AA2019" s="278"/>
      <c r="AB2019" s="278"/>
      <c r="AC2019" s="278"/>
      <c r="AD2019" s="278"/>
      <c r="AE2019" s="278"/>
      <c r="AI2019" s="287"/>
      <c r="AJ2019" s="287"/>
      <c r="AK2019" s="287"/>
      <c r="AL2019" s="287"/>
      <c r="AM2019" s="287"/>
      <c r="AO2019" s="278"/>
      <c r="AP2019" s="278"/>
      <c r="AQ2019" s="278"/>
      <c r="AR2019" s="278"/>
      <c r="AS2019" s="278"/>
      <c r="AT2019" s="278"/>
      <c r="AV2019" s="278"/>
      <c r="AW2019" s="278"/>
      <c r="AX2019" s="278"/>
      <c r="AY2019" s="278"/>
      <c r="AZ2019" s="278"/>
      <c r="BB2019" s="276"/>
      <c r="BE2019" s="280"/>
      <c r="BH2019" s="278"/>
      <c r="BI2019" s="278"/>
      <c r="BJ2019" s="278"/>
      <c r="BK2019" s="278"/>
      <c r="BL2019" s="278"/>
      <c r="BN2019" s="278"/>
      <c r="BO2019" s="278"/>
      <c r="BP2019" s="278"/>
    </row>
    <row r="2020" spans="3:68" ht="0.75" customHeight="1">
      <c r="C2020" s="287"/>
      <c r="D2020" s="287"/>
      <c r="E2020" s="287"/>
      <c r="F2020" s="287"/>
      <c r="G2020" s="287"/>
      <c r="H2020" s="278"/>
      <c r="I2020" s="278"/>
      <c r="J2020" s="278"/>
      <c r="K2020" s="278"/>
      <c r="L2020" s="278"/>
      <c r="N2020" s="278"/>
      <c r="O2020" s="278"/>
      <c r="P2020" s="278"/>
      <c r="Q2020" s="278"/>
      <c r="R2020" s="278"/>
      <c r="S2020" s="278"/>
      <c r="T2020" s="278"/>
      <c r="U2020" s="278"/>
      <c r="V2020" s="278"/>
      <c r="W2020" s="278"/>
      <c r="Z2020" s="278"/>
      <c r="AA2020" s="278"/>
      <c r="AB2020" s="278"/>
      <c r="AC2020" s="278"/>
      <c r="AD2020" s="278"/>
      <c r="AE2020" s="278"/>
      <c r="AI2020" s="287"/>
      <c r="AJ2020" s="287"/>
      <c r="AK2020" s="287"/>
      <c r="AL2020" s="287"/>
      <c r="AM2020" s="287"/>
      <c r="AO2020" s="278"/>
      <c r="AP2020" s="278"/>
      <c r="AQ2020" s="278"/>
      <c r="AR2020" s="278"/>
      <c r="AS2020" s="278"/>
      <c r="AT2020" s="278"/>
      <c r="AV2020" s="278"/>
      <c r="AW2020" s="278"/>
      <c r="AX2020" s="278"/>
      <c r="AY2020" s="278"/>
      <c r="AZ2020" s="278"/>
      <c r="BB2020" s="276"/>
      <c r="BE2020" s="280"/>
      <c r="BH2020" s="278"/>
      <c r="BI2020" s="278"/>
      <c r="BJ2020" s="278"/>
      <c r="BK2020" s="278"/>
      <c r="BL2020" s="278"/>
      <c r="BN2020" s="278"/>
      <c r="BO2020" s="278"/>
      <c r="BP2020" s="278"/>
    </row>
    <row r="2021" spans="3:68" ht="10.5" customHeight="1">
      <c r="C2021" s="287"/>
      <c r="D2021" s="287"/>
      <c r="E2021" s="287"/>
      <c r="F2021" s="287"/>
      <c r="G2021" s="287"/>
      <c r="H2021" s="278"/>
      <c r="I2021" s="278"/>
      <c r="J2021" s="278"/>
      <c r="K2021" s="278"/>
      <c r="L2021" s="278"/>
      <c r="P2021" s="278"/>
      <c r="Q2021" s="278"/>
      <c r="R2021" s="278"/>
      <c r="S2021" s="278"/>
      <c r="U2021" s="278"/>
      <c r="V2021" s="278"/>
      <c r="W2021" s="278"/>
      <c r="Z2021" s="278"/>
      <c r="AA2021" s="278"/>
      <c r="AB2021" s="278"/>
      <c r="AC2021" s="278"/>
      <c r="AD2021" s="278"/>
      <c r="AE2021" s="278"/>
      <c r="AI2021" s="287"/>
      <c r="AJ2021" s="287"/>
      <c r="AK2021" s="287"/>
      <c r="AL2021" s="287"/>
      <c r="AM2021" s="287"/>
      <c r="AO2021" s="278"/>
      <c r="AP2021" s="278"/>
      <c r="AQ2021" s="278"/>
      <c r="AR2021" s="278"/>
      <c r="AS2021" s="278"/>
      <c r="AT2021" s="278"/>
      <c r="AV2021" s="278"/>
      <c r="AW2021" s="278"/>
      <c r="AX2021" s="278"/>
      <c r="AY2021" s="278"/>
      <c r="AZ2021" s="278"/>
      <c r="BB2021" s="266"/>
      <c r="BE2021" s="263"/>
      <c r="BH2021" s="278"/>
      <c r="BI2021" s="278"/>
      <c r="BJ2021" s="278"/>
      <c r="BK2021" s="278"/>
      <c r="BL2021" s="278"/>
      <c r="BN2021" s="278"/>
      <c r="BO2021" s="278"/>
      <c r="BP2021" s="278"/>
    </row>
    <row r="2022" spans="3:68" ht="9" customHeight="1"/>
    <row r="2023" spans="3:68" ht="10.5" customHeight="1">
      <c r="C2023" s="291"/>
      <c r="D2023" s="291"/>
      <c r="E2023" s="291"/>
      <c r="F2023" s="291"/>
      <c r="G2023" s="291"/>
      <c r="H2023" s="278"/>
      <c r="I2023" s="278"/>
      <c r="J2023" s="278"/>
      <c r="K2023" s="278"/>
      <c r="L2023" s="278"/>
      <c r="N2023" s="278"/>
      <c r="O2023" s="278"/>
      <c r="P2023" s="278"/>
      <c r="Q2023" s="278"/>
      <c r="R2023" s="278"/>
      <c r="S2023" s="278"/>
      <c r="T2023" s="278"/>
      <c r="U2023" s="278"/>
      <c r="V2023" s="278"/>
      <c r="W2023" s="278"/>
      <c r="Z2023" s="278"/>
      <c r="AA2023" s="278"/>
      <c r="AB2023" s="278"/>
      <c r="AC2023" s="278"/>
      <c r="AD2023" s="278"/>
      <c r="AE2023" s="278"/>
      <c r="AI2023" s="291"/>
      <c r="AJ2023" s="291"/>
      <c r="AK2023" s="291"/>
      <c r="AL2023" s="291"/>
      <c r="AM2023" s="291"/>
      <c r="AO2023" s="278"/>
      <c r="AP2023" s="278"/>
      <c r="AQ2023" s="278"/>
      <c r="AR2023" s="278"/>
      <c r="AS2023" s="278"/>
      <c r="AT2023" s="278"/>
      <c r="AV2023" s="278"/>
      <c r="AW2023" s="278"/>
      <c r="AX2023" s="278"/>
      <c r="AY2023" s="278"/>
      <c r="AZ2023" s="278"/>
      <c r="BB2023" s="266"/>
      <c r="BE2023" s="280"/>
      <c r="BF2023" s="280"/>
      <c r="BH2023" s="278"/>
      <c r="BI2023" s="278"/>
      <c r="BJ2023" s="278"/>
      <c r="BK2023" s="278"/>
      <c r="BL2023" s="278"/>
      <c r="BN2023" s="278"/>
      <c r="BO2023" s="278"/>
      <c r="BP2023" s="278"/>
    </row>
    <row r="2024" spans="3:68" ht="12.75" customHeight="1">
      <c r="AO2024" s="278"/>
      <c r="AP2024" s="278"/>
      <c r="AQ2024" s="278"/>
      <c r="AR2024" s="278"/>
      <c r="AS2024" s="278"/>
      <c r="AT2024" s="278"/>
      <c r="AV2024" s="278"/>
      <c r="AW2024" s="278"/>
      <c r="AX2024" s="278"/>
      <c r="AY2024" s="278"/>
      <c r="AZ2024" s="278"/>
      <c r="BE2024" s="280"/>
      <c r="BF2024" s="280"/>
    </row>
    <row r="2025" spans="3:68" ht="12.75" customHeight="1">
      <c r="AO2025" s="278"/>
      <c r="AP2025" s="278"/>
      <c r="AQ2025" s="278"/>
      <c r="AR2025" s="278"/>
      <c r="AS2025" s="278"/>
      <c r="AT2025" s="278"/>
      <c r="AV2025" s="278"/>
      <c r="AW2025" s="278"/>
      <c r="AX2025" s="278"/>
      <c r="AY2025" s="278"/>
      <c r="AZ2025" s="278"/>
      <c r="BE2025" s="280"/>
      <c r="BH2025" s="278"/>
      <c r="BI2025" s="278"/>
      <c r="BJ2025" s="278"/>
      <c r="BK2025" s="278"/>
      <c r="BL2025" s="278"/>
      <c r="BN2025" s="278"/>
      <c r="BO2025" s="278"/>
      <c r="BP2025" s="278"/>
    </row>
    <row r="2026" spans="3:68" ht="10.5" customHeight="1">
      <c r="BE2026" s="280"/>
      <c r="BH2026" s="278"/>
      <c r="BI2026" s="278"/>
      <c r="BJ2026" s="278"/>
      <c r="BK2026" s="278"/>
      <c r="BL2026" s="278"/>
      <c r="BN2026" s="278"/>
      <c r="BO2026" s="278"/>
      <c r="BP2026" s="278"/>
    </row>
    <row r="2027" spans="3:68" ht="9" customHeight="1"/>
    <row r="2028" spans="3:68" ht="11.25" customHeight="1">
      <c r="C2028" s="280"/>
      <c r="D2028" s="280"/>
      <c r="E2028" s="280"/>
      <c r="F2028" s="280"/>
      <c r="G2028" s="280"/>
      <c r="H2028" s="280"/>
      <c r="I2028" s="280"/>
      <c r="AH2028" s="280"/>
      <c r="AI2028" s="280"/>
      <c r="AJ2028" s="280"/>
      <c r="AK2028" s="280"/>
      <c r="AL2028" s="280"/>
      <c r="AM2028" s="280"/>
      <c r="AN2028" s="280"/>
      <c r="AO2028" s="280"/>
      <c r="BE2028" s="263"/>
      <c r="BH2028" s="278"/>
      <c r="BI2028" s="278"/>
      <c r="BJ2028" s="278"/>
      <c r="BK2028" s="278"/>
      <c r="BL2028" s="278"/>
      <c r="BN2028" s="278"/>
      <c r="BO2028" s="278"/>
      <c r="BP2028" s="278"/>
    </row>
    <row r="2029" spans="3:68" ht="9.75" customHeight="1">
      <c r="C2029" s="287"/>
      <c r="D2029" s="287"/>
      <c r="E2029" s="287"/>
      <c r="F2029" s="287"/>
      <c r="G2029" s="287"/>
      <c r="H2029" s="278"/>
      <c r="I2029" s="278"/>
      <c r="J2029" s="278"/>
      <c r="K2029" s="278"/>
      <c r="L2029" s="278"/>
      <c r="N2029" s="278"/>
      <c r="O2029" s="278"/>
      <c r="P2029" s="278"/>
      <c r="Q2029" s="278"/>
      <c r="R2029" s="278"/>
      <c r="S2029" s="278"/>
      <c r="T2029" s="278"/>
      <c r="U2029" s="278"/>
      <c r="V2029" s="278"/>
      <c r="W2029" s="278"/>
      <c r="Z2029" s="278"/>
      <c r="AA2029" s="278"/>
      <c r="AB2029" s="278"/>
      <c r="AC2029" s="278"/>
      <c r="AD2029" s="278"/>
      <c r="AE2029" s="278"/>
      <c r="AI2029" s="287"/>
      <c r="AJ2029" s="287"/>
      <c r="AK2029" s="287"/>
      <c r="AL2029" s="287"/>
      <c r="AM2029" s="287"/>
      <c r="AO2029" s="278"/>
      <c r="AP2029" s="278"/>
      <c r="AQ2029" s="278"/>
      <c r="AR2029" s="278"/>
      <c r="AS2029" s="278"/>
      <c r="AT2029" s="278"/>
      <c r="AV2029" s="278"/>
      <c r="AW2029" s="278"/>
      <c r="AX2029" s="278"/>
      <c r="AY2029" s="278"/>
      <c r="AZ2029" s="278"/>
      <c r="BB2029" s="276"/>
      <c r="BE2029" s="280"/>
      <c r="BF2029" s="280"/>
      <c r="BH2029" s="278"/>
      <c r="BI2029" s="278"/>
      <c r="BJ2029" s="278"/>
      <c r="BK2029" s="278"/>
      <c r="BL2029" s="278"/>
      <c r="BN2029" s="278"/>
      <c r="BO2029" s="278"/>
      <c r="BP2029" s="278"/>
    </row>
    <row r="2030" spans="3:68" ht="1.5" customHeight="1">
      <c r="C2030" s="287"/>
      <c r="D2030" s="287"/>
      <c r="E2030" s="287"/>
      <c r="F2030" s="287"/>
      <c r="G2030" s="287"/>
      <c r="H2030" s="278"/>
      <c r="I2030" s="278"/>
      <c r="J2030" s="278"/>
      <c r="K2030" s="278"/>
      <c r="L2030" s="278"/>
      <c r="N2030" s="278"/>
      <c r="O2030" s="278"/>
      <c r="P2030" s="278"/>
      <c r="Q2030" s="278"/>
      <c r="R2030" s="278"/>
      <c r="S2030" s="278"/>
      <c r="T2030" s="278"/>
      <c r="U2030" s="278"/>
      <c r="V2030" s="278"/>
      <c r="W2030" s="278"/>
      <c r="Z2030" s="278"/>
      <c r="AA2030" s="278"/>
      <c r="AB2030" s="278"/>
      <c r="AC2030" s="278"/>
      <c r="AD2030" s="278"/>
      <c r="AE2030" s="278"/>
      <c r="AI2030" s="287"/>
      <c r="AJ2030" s="287"/>
      <c r="AK2030" s="287"/>
      <c r="AL2030" s="287"/>
      <c r="AM2030" s="287"/>
      <c r="AO2030" s="278"/>
      <c r="AP2030" s="278"/>
      <c r="AQ2030" s="278"/>
      <c r="AR2030" s="278"/>
      <c r="AS2030" s="278"/>
      <c r="AT2030" s="278"/>
      <c r="AV2030" s="278"/>
      <c r="AW2030" s="278"/>
      <c r="AX2030" s="278"/>
      <c r="AY2030" s="278"/>
      <c r="AZ2030" s="278"/>
      <c r="BB2030" s="276"/>
      <c r="BE2030" s="280"/>
      <c r="BF2030" s="280"/>
      <c r="BH2030" s="278"/>
      <c r="BI2030" s="278"/>
      <c r="BJ2030" s="278"/>
      <c r="BK2030" s="278"/>
      <c r="BL2030" s="278"/>
      <c r="BN2030" s="278"/>
      <c r="BO2030" s="278"/>
      <c r="BP2030" s="278"/>
    </row>
    <row r="2031" spans="3:68" ht="10.5" customHeight="1">
      <c r="C2031" s="287"/>
      <c r="D2031" s="287"/>
      <c r="E2031" s="287"/>
      <c r="F2031" s="287"/>
      <c r="G2031" s="287"/>
      <c r="H2031" s="278"/>
      <c r="I2031" s="278"/>
      <c r="J2031" s="278"/>
      <c r="K2031" s="278"/>
      <c r="L2031" s="278"/>
      <c r="N2031" s="278"/>
      <c r="O2031" s="278"/>
      <c r="P2031" s="278"/>
      <c r="Q2031" s="278"/>
      <c r="R2031" s="278"/>
      <c r="S2031" s="278"/>
      <c r="T2031" s="278"/>
      <c r="U2031" s="278"/>
      <c r="V2031" s="278"/>
      <c r="W2031" s="278"/>
      <c r="Z2031" s="278"/>
      <c r="AA2031" s="278"/>
      <c r="AB2031" s="278"/>
      <c r="AC2031" s="278"/>
      <c r="AD2031" s="278"/>
      <c r="AE2031" s="278"/>
      <c r="AI2031" s="287"/>
      <c r="AJ2031" s="287"/>
      <c r="AK2031" s="287"/>
      <c r="AL2031" s="287"/>
      <c r="AM2031" s="287"/>
      <c r="AO2031" s="278"/>
      <c r="AP2031" s="278"/>
      <c r="AQ2031" s="278"/>
      <c r="AR2031" s="278"/>
      <c r="AS2031" s="278"/>
      <c r="AT2031" s="278"/>
      <c r="AV2031" s="278"/>
      <c r="AW2031" s="278"/>
      <c r="AX2031" s="278"/>
      <c r="AY2031" s="278"/>
      <c r="AZ2031" s="278"/>
      <c r="BB2031" s="266"/>
      <c r="BE2031" s="263"/>
      <c r="BH2031" s="278"/>
      <c r="BI2031" s="278"/>
      <c r="BJ2031" s="278"/>
      <c r="BK2031" s="278"/>
      <c r="BL2031" s="278"/>
      <c r="BN2031" s="278"/>
      <c r="BO2031" s="278"/>
      <c r="BP2031" s="278"/>
    </row>
    <row r="2032" spans="3:68" ht="7.5" customHeight="1"/>
    <row r="2033" spans="3:68" ht="0.75" customHeight="1">
      <c r="C2033" s="287"/>
      <c r="D2033" s="287"/>
      <c r="E2033" s="287"/>
      <c r="F2033" s="287"/>
      <c r="G2033" s="287"/>
      <c r="H2033" s="278"/>
      <c r="I2033" s="278"/>
      <c r="J2033" s="278"/>
      <c r="K2033" s="278"/>
      <c r="L2033" s="278"/>
      <c r="N2033" s="278"/>
      <c r="O2033" s="278"/>
      <c r="P2033" s="278"/>
      <c r="Q2033" s="278"/>
      <c r="R2033" s="278"/>
      <c r="S2033" s="278"/>
      <c r="T2033" s="278"/>
      <c r="U2033" s="278"/>
      <c r="V2033" s="278"/>
      <c r="W2033" s="278"/>
      <c r="Z2033" s="278"/>
      <c r="AA2033" s="278"/>
      <c r="AB2033" s="278"/>
      <c r="AC2033" s="278"/>
      <c r="AD2033" s="278"/>
      <c r="AE2033" s="278"/>
      <c r="AI2033" s="287"/>
      <c r="AJ2033" s="287"/>
      <c r="AK2033" s="287"/>
      <c r="AL2033" s="287"/>
      <c r="AM2033" s="287"/>
      <c r="AO2033" s="278"/>
      <c r="AP2033" s="278"/>
      <c r="AQ2033" s="278"/>
      <c r="AR2033" s="278"/>
      <c r="AS2033" s="278"/>
      <c r="AT2033" s="278"/>
      <c r="AV2033" s="278"/>
      <c r="AW2033" s="278"/>
      <c r="AX2033" s="278"/>
      <c r="AY2033" s="278"/>
      <c r="AZ2033" s="278"/>
      <c r="BB2033" s="276"/>
      <c r="BE2033" s="280"/>
      <c r="BH2033" s="278"/>
      <c r="BI2033" s="278"/>
      <c r="BJ2033" s="278"/>
      <c r="BK2033" s="278"/>
      <c r="BL2033" s="278"/>
      <c r="BN2033" s="278"/>
      <c r="BO2033" s="278"/>
      <c r="BP2033" s="278"/>
    </row>
    <row r="2034" spans="3:68" ht="11.25" customHeight="1">
      <c r="C2034" s="287"/>
      <c r="D2034" s="287"/>
      <c r="E2034" s="287"/>
      <c r="F2034" s="287"/>
      <c r="G2034" s="287"/>
      <c r="H2034" s="278"/>
      <c r="I2034" s="278"/>
      <c r="J2034" s="278"/>
      <c r="K2034" s="278"/>
      <c r="L2034" s="278"/>
      <c r="N2034" s="278"/>
      <c r="O2034" s="278"/>
      <c r="P2034" s="278"/>
      <c r="Q2034" s="278"/>
      <c r="R2034" s="278"/>
      <c r="S2034" s="278"/>
      <c r="T2034" s="278"/>
      <c r="U2034" s="278"/>
      <c r="V2034" s="278"/>
      <c r="W2034" s="278"/>
      <c r="Z2034" s="278"/>
      <c r="AA2034" s="278"/>
      <c r="AB2034" s="278"/>
      <c r="AC2034" s="278"/>
      <c r="AD2034" s="278"/>
      <c r="AE2034" s="278"/>
      <c r="AI2034" s="287"/>
      <c r="AJ2034" s="287"/>
      <c r="AK2034" s="287"/>
      <c r="AL2034" s="287"/>
      <c r="AM2034" s="287"/>
      <c r="AO2034" s="278"/>
      <c r="AP2034" s="278"/>
      <c r="AQ2034" s="278"/>
      <c r="AR2034" s="278"/>
      <c r="AS2034" s="278"/>
      <c r="AT2034" s="278"/>
      <c r="AV2034" s="278"/>
      <c r="AW2034" s="278"/>
      <c r="AX2034" s="278"/>
      <c r="AY2034" s="278"/>
      <c r="AZ2034" s="278"/>
      <c r="BB2034" s="276"/>
      <c r="BE2034" s="280"/>
      <c r="BH2034" s="278"/>
      <c r="BI2034" s="278"/>
      <c r="BJ2034" s="278"/>
      <c r="BK2034" s="278"/>
      <c r="BL2034" s="278"/>
      <c r="BN2034" s="278"/>
      <c r="BO2034" s="278"/>
      <c r="BP2034" s="278"/>
    </row>
    <row r="2035" spans="3:68" ht="8.25" customHeight="1">
      <c r="C2035" s="291"/>
      <c r="D2035" s="291"/>
      <c r="E2035" s="291"/>
      <c r="F2035" s="291"/>
      <c r="G2035" s="291"/>
      <c r="H2035" s="278"/>
      <c r="I2035" s="278"/>
      <c r="J2035" s="278"/>
      <c r="K2035" s="278"/>
      <c r="L2035" s="278"/>
      <c r="N2035" s="278"/>
      <c r="O2035" s="278"/>
      <c r="P2035" s="278"/>
      <c r="Q2035" s="278"/>
      <c r="R2035" s="278"/>
      <c r="S2035" s="278"/>
      <c r="T2035" s="278"/>
      <c r="U2035" s="278"/>
      <c r="V2035" s="278"/>
      <c r="W2035" s="278"/>
      <c r="Z2035" s="278"/>
      <c r="AA2035" s="278"/>
      <c r="AB2035" s="278"/>
      <c r="AC2035" s="278"/>
      <c r="AD2035" s="278"/>
      <c r="AE2035" s="278"/>
      <c r="AI2035" s="291"/>
      <c r="AJ2035" s="291"/>
      <c r="AK2035" s="291"/>
      <c r="AL2035" s="291"/>
      <c r="AM2035" s="291"/>
      <c r="AO2035" s="278"/>
      <c r="AP2035" s="278"/>
      <c r="AQ2035" s="278"/>
      <c r="AR2035" s="278"/>
      <c r="AS2035" s="278"/>
      <c r="AT2035" s="278"/>
      <c r="AV2035" s="278"/>
      <c r="AW2035" s="278"/>
      <c r="AX2035" s="278"/>
      <c r="AY2035" s="278"/>
      <c r="AZ2035" s="278"/>
      <c r="BB2035" s="276"/>
      <c r="BE2035" s="280"/>
      <c r="BH2035" s="278"/>
      <c r="BI2035" s="278"/>
      <c r="BJ2035" s="278"/>
      <c r="BK2035" s="278"/>
      <c r="BL2035" s="278"/>
      <c r="BN2035" s="278"/>
      <c r="BO2035" s="278"/>
      <c r="BP2035" s="278"/>
    </row>
    <row r="2036" spans="3:68" ht="2.25" customHeight="1">
      <c r="C2036" s="291"/>
      <c r="D2036" s="291"/>
      <c r="E2036" s="291"/>
      <c r="F2036" s="291"/>
      <c r="G2036" s="291"/>
      <c r="H2036" s="278"/>
      <c r="I2036" s="278"/>
      <c r="J2036" s="278"/>
      <c r="K2036" s="278"/>
      <c r="L2036" s="278"/>
      <c r="N2036" s="278"/>
      <c r="O2036" s="278"/>
      <c r="P2036" s="278"/>
      <c r="Q2036" s="278"/>
      <c r="R2036" s="278"/>
      <c r="S2036" s="278"/>
      <c r="T2036" s="278"/>
      <c r="U2036" s="278"/>
      <c r="V2036" s="278"/>
      <c r="W2036" s="278"/>
      <c r="Z2036" s="278"/>
      <c r="AA2036" s="278"/>
      <c r="AB2036" s="278"/>
      <c r="AC2036" s="278"/>
      <c r="AD2036" s="278"/>
      <c r="AE2036" s="278"/>
      <c r="AI2036" s="291"/>
      <c r="AJ2036" s="291"/>
      <c r="AK2036" s="291"/>
      <c r="AL2036" s="291"/>
      <c r="AM2036" s="291"/>
      <c r="AO2036" s="278"/>
      <c r="AP2036" s="278"/>
      <c r="AQ2036" s="278"/>
      <c r="AR2036" s="278"/>
      <c r="AS2036" s="278"/>
      <c r="AT2036" s="278"/>
      <c r="AV2036" s="278"/>
      <c r="AW2036" s="278"/>
      <c r="AX2036" s="278"/>
      <c r="AY2036" s="278"/>
      <c r="AZ2036" s="278"/>
      <c r="BB2036" s="276"/>
      <c r="BE2036" s="280"/>
      <c r="BH2036" s="278"/>
      <c r="BI2036" s="278"/>
      <c r="BJ2036" s="278"/>
      <c r="BK2036" s="278"/>
      <c r="BL2036" s="278"/>
      <c r="BN2036" s="278"/>
      <c r="BO2036" s="278"/>
      <c r="BP2036" s="278"/>
    </row>
    <row r="2037" spans="3:68" ht="10.5" customHeight="1">
      <c r="BE2037" s="263"/>
      <c r="BH2037" s="278"/>
      <c r="BI2037" s="278"/>
      <c r="BJ2037" s="278"/>
      <c r="BK2037" s="278"/>
      <c r="BL2037" s="278"/>
      <c r="BN2037" s="278"/>
      <c r="BO2037" s="278"/>
      <c r="BP2037" s="278"/>
    </row>
    <row r="2038" spans="3:68" ht="7.5" customHeight="1"/>
    <row r="2039" spans="3:68" ht="9.75" customHeight="1">
      <c r="C2039" s="280"/>
      <c r="D2039" s="280"/>
      <c r="E2039" s="280"/>
      <c r="F2039" s="280"/>
      <c r="G2039" s="280"/>
      <c r="H2039" s="278"/>
      <c r="I2039" s="278"/>
      <c r="J2039" s="278"/>
      <c r="K2039" s="278"/>
      <c r="L2039" s="278"/>
      <c r="N2039" s="278"/>
      <c r="O2039" s="278"/>
      <c r="P2039" s="278"/>
      <c r="Q2039" s="278"/>
      <c r="R2039" s="278"/>
      <c r="S2039" s="278"/>
      <c r="T2039" s="278"/>
      <c r="U2039" s="278"/>
      <c r="V2039" s="278"/>
      <c r="W2039" s="278"/>
      <c r="Z2039" s="278"/>
      <c r="AA2039" s="278"/>
      <c r="AB2039" s="278"/>
      <c r="AC2039" s="278"/>
      <c r="AD2039" s="278"/>
      <c r="AE2039" s="278"/>
      <c r="AH2039" s="280"/>
      <c r="AI2039" s="280"/>
      <c r="AJ2039" s="280"/>
      <c r="AK2039" s="280"/>
      <c r="AL2039" s="280"/>
      <c r="AM2039" s="280"/>
      <c r="AO2039" s="278"/>
      <c r="AP2039" s="278"/>
      <c r="AQ2039" s="278"/>
      <c r="AR2039" s="278"/>
      <c r="AS2039" s="278"/>
      <c r="AT2039" s="278"/>
      <c r="AZ2039" s="281"/>
      <c r="BB2039" s="281"/>
      <c r="BE2039" s="280"/>
      <c r="BF2039" s="280"/>
      <c r="BG2039" s="280"/>
      <c r="BH2039" s="278"/>
      <c r="BI2039" s="278"/>
      <c r="BJ2039" s="278"/>
      <c r="BK2039" s="278"/>
      <c r="BL2039" s="278"/>
      <c r="BN2039" s="278"/>
      <c r="BO2039" s="278"/>
      <c r="BP2039" s="278"/>
    </row>
    <row r="2040" spans="3:68" ht="0.75" customHeight="1">
      <c r="C2040" s="280"/>
      <c r="D2040" s="280"/>
      <c r="E2040" s="280"/>
      <c r="F2040" s="280"/>
      <c r="G2040" s="280"/>
      <c r="H2040" s="278"/>
      <c r="I2040" s="278"/>
      <c r="J2040" s="278"/>
      <c r="K2040" s="278"/>
      <c r="L2040" s="278"/>
      <c r="N2040" s="278"/>
      <c r="O2040" s="278"/>
      <c r="P2040" s="278"/>
      <c r="Q2040" s="278"/>
      <c r="R2040" s="278"/>
      <c r="S2040" s="278"/>
      <c r="T2040" s="278"/>
      <c r="U2040" s="278"/>
      <c r="V2040" s="278"/>
      <c r="W2040" s="278"/>
      <c r="Z2040" s="278"/>
      <c r="AA2040" s="278"/>
      <c r="AB2040" s="278"/>
      <c r="AC2040" s="278"/>
      <c r="AD2040" s="278"/>
      <c r="AE2040" s="278"/>
      <c r="AH2040" s="280"/>
      <c r="AI2040" s="280"/>
      <c r="AJ2040" s="280"/>
      <c r="AK2040" s="280"/>
      <c r="AL2040" s="280"/>
      <c r="AM2040" s="280"/>
      <c r="AO2040" s="278"/>
      <c r="AP2040" s="278"/>
      <c r="AQ2040" s="278"/>
      <c r="AR2040" s="278"/>
      <c r="AS2040" s="278"/>
      <c r="AT2040" s="278"/>
      <c r="AZ2040" s="281"/>
      <c r="BB2040" s="281"/>
      <c r="BE2040" s="280"/>
      <c r="BF2040" s="280"/>
      <c r="BG2040" s="280"/>
      <c r="BH2040" s="278"/>
      <c r="BI2040" s="278"/>
      <c r="BJ2040" s="278"/>
      <c r="BK2040" s="278"/>
      <c r="BL2040" s="278"/>
      <c r="BN2040" s="278"/>
      <c r="BO2040" s="278"/>
      <c r="BP2040" s="278"/>
    </row>
    <row r="2041" spans="3:68" ht="10.5" customHeight="1">
      <c r="C2041" s="280"/>
      <c r="D2041" s="280"/>
      <c r="E2041" s="280"/>
      <c r="F2041" s="280"/>
      <c r="G2041" s="280"/>
      <c r="H2041" s="278"/>
      <c r="I2041" s="278"/>
      <c r="J2041" s="278"/>
      <c r="K2041" s="278"/>
      <c r="L2041" s="278"/>
      <c r="N2041" s="278"/>
      <c r="O2041" s="278"/>
      <c r="P2041" s="278"/>
      <c r="Q2041" s="278"/>
      <c r="R2041" s="278"/>
      <c r="S2041" s="278"/>
      <c r="T2041" s="278"/>
      <c r="U2041" s="278"/>
      <c r="V2041" s="278"/>
      <c r="W2041" s="278"/>
      <c r="Z2041" s="278"/>
      <c r="AA2041" s="278"/>
      <c r="AB2041" s="278"/>
      <c r="AC2041" s="278"/>
      <c r="AD2041" s="278"/>
      <c r="AE2041" s="278"/>
      <c r="AH2041" s="280"/>
      <c r="AI2041" s="280"/>
      <c r="AJ2041" s="280"/>
      <c r="AK2041" s="280"/>
      <c r="AL2041" s="280"/>
      <c r="AM2041" s="280"/>
      <c r="AN2041" s="280"/>
      <c r="AO2041" s="278"/>
      <c r="AP2041" s="278"/>
      <c r="AQ2041" s="278"/>
      <c r="AR2041" s="278"/>
      <c r="AS2041" s="278"/>
      <c r="AT2041" s="278"/>
      <c r="AV2041" s="278"/>
      <c r="AW2041" s="278"/>
      <c r="AX2041" s="278"/>
      <c r="AY2041" s="278"/>
      <c r="AZ2041" s="278"/>
      <c r="BB2041" s="266"/>
      <c r="BE2041" s="280"/>
      <c r="BF2041" s="280"/>
      <c r="BG2041" s="280"/>
      <c r="BH2041" s="278"/>
      <c r="BI2041" s="278"/>
      <c r="BJ2041" s="278"/>
      <c r="BK2041" s="278"/>
      <c r="BL2041" s="278"/>
      <c r="BN2041" s="278"/>
      <c r="BO2041" s="278"/>
      <c r="BP2041" s="278"/>
    </row>
    <row r="2042" spans="3:68" ht="9" customHeight="1"/>
    <row r="2043" spans="3:68" ht="11.25" customHeight="1">
      <c r="C2043" s="280"/>
      <c r="D2043" s="280"/>
      <c r="E2043" s="280"/>
      <c r="F2043" s="280"/>
      <c r="G2043" s="280"/>
      <c r="H2043" s="280"/>
      <c r="I2043" s="278"/>
      <c r="J2043" s="278"/>
      <c r="K2043" s="278"/>
      <c r="L2043" s="278"/>
      <c r="M2043" s="278"/>
      <c r="P2043" s="278"/>
      <c r="Q2043" s="278"/>
      <c r="R2043" s="278"/>
      <c r="S2043" s="278"/>
      <c r="U2043" s="278"/>
      <c r="V2043" s="278"/>
      <c r="W2043" s="278"/>
      <c r="Z2043" s="278"/>
      <c r="AA2043" s="278"/>
      <c r="AB2043" s="278"/>
      <c r="AC2043" s="278"/>
      <c r="AD2043" s="278"/>
      <c r="AE2043" s="278"/>
      <c r="AH2043" s="280"/>
      <c r="AI2043" s="280"/>
      <c r="AJ2043" s="280"/>
      <c r="AK2043" s="280"/>
      <c r="AL2043" s="280"/>
      <c r="AM2043" s="280"/>
      <c r="AN2043" s="280"/>
      <c r="AO2043" s="278"/>
      <c r="AP2043" s="278"/>
      <c r="AQ2043" s="278"/>
      <c r="AR2043" s="278"/>
      <c r="AS2043" s="278"/>
      <c r="AT2043" s="278"/>
      <c r="AV2043" s="278"/>
      <c r="AW2043" s="278"/>
      <c r="AX2043" s="278"/>
      <c r="AY2043" s="278"/>
      <c r="AZ2043" s="278"/>
      <c r="BB2043" s="265"/>
    </row>
    <row r="2044" spans="3:68" ht="9.75" customHeight="1">
      <c r="C2044" s="280"/>
      <c r="D2044" s="280"/>
      <c r="E2044" s="280"/>
      <c r="F2044" s="280"/>
      <c r="G2044" s="280"/>
      <c r="H2044" s="280"/>
      <c r="I2044" s="280"/>
      <c r="J2044" s="280"/>
      <c r="K2044" s="280"/>
      <c r="P2044" s="278"/>
      <c r="Q2044" s="278"/>
      <c r="R2044" s="278"/>
      <c r="S2044" s="278"/>
      <c r="U2044" s="278"/>
      <c r="V2044" s="278"/>
      <c r="W2044" s="278"/>
      <c r="AH2044" s="280"/>
      <c r="AI2044" s="280"/>
      <c r="AJ2044" s="280"/>
      <c r="AK2044" s="280"/>
      <c r="AL2044" s="280"/>
      <c r="AM2044" s="280"/>
      <c r="AO2044" s="278"/>
      <c r="AP2044" s="278"/>
      <c r="AQ2044" s="278"/>
      <c r="AR2044" s="278"/>
      <c r="AS2044" s="278"/>
      <c r="AT2044" s="278"/>
      <c r="AV2044" s="278"/>
      <c r="AW2044" s="278"/>
      <c r="AX2044" s="278"/>
      <c r="AY2044" s="278"/>
      <c r="AZ2044" s="278"/>
      <c r="BB2044" s="276"/>
    </row>
    <row r="2045" spans="3:68" ht="0.75" customHeight="1">
      <c r="C2045" s="280"/>
      <c r="D2045" s="280"/>
      <c r="E2045" s="280"/>
      <c r="F2045" s="280"/>
      <c r="G2045" s="280"/>
      <c r="H2045" s="280"/>
      <c r="I2045" s="280"/>
      <c r="J2045" s="280"/>
      <c r="K2045" s="280"/>
      <c r="P2045" s="278"/>
      <c r="Q2045" s="278"/>
      <c r="R2045" s="278"/>
      <c r="S2045" s="278"/>
      <c r="U2045" s="278"/>
      <c r="V2045" s="278"/>
      <c r="W2045" s="278"/>
      <c r="AH2045" s="280"/>
      <c r="AI2045" s="280"/>
      <c r="AJ2045" s="280"/>
      <c r="AK2045" s="280"/>
      <c r="AL2045" s="280"/>
      <c r="AM2045" s="280"/>
      <c r="AO2045" s="278"/>
      <c r="AP2045" s="278"/>
      <c r="AQ2045" s="278"/>
      <c r="AR2045" s="278"/>
      <c r="AS2045" s="278"/>
      <c r="AT2045" s="278"/>
      <c r="AV2045" s="278"/>
      <c r="AW2045" s="278"/>
      <c r="AX2045" s="278"/>
      <c r="AY2045" s="278"/>
      <c r="AZ2045" s="278"/>
      <c r="BB2045" s="276"/>
    </row>
    <row r="2046" spans="3:68">
      <c r="C2046" s="280"/>
      <c r="D2046" s="280"/>
      <c r="E2046" s="280"/>
      <c r="F2046" s="280"/>
      <c r="G2046" s="280"/>
      <c r="H2046" s="278"/>
      <c r="I2046" s="278"/>
      <c r="J2046" s="278"/>
      <c r="K2046" s="278"/>
      <c r="L2046" s="278"/>
      <c r="P2046" s="278"/>
      <c r="Q2046" s="278"/>
      <c r="R2046" s="278"/>
      <c r="S2046" s="278"/>
      <c r="U2046" s="278"/>
      <c r="V2046" s="278"/>
      <c r="W2046" s="278"/>
      <c r="Z2046" s="278"/>
      <c r="AA2046" s="278"/>
      <c r="AB2046" s="278"/>
      <c r="AC2046" s="278"/>
      <c r="AD2046" s="278"/>
      <c r="AE2046" s="278"/>
      <c r="AH2046" s="280"/>
      <c r="AI2046" s="280"/>
      <c r="AJ2046" s="280"/>
      <c r="AK2046" s="280"/>
      <c r="AL2046" s="280"/>
      <c r="AM2046" s="280"/>
      <c r="AV2046" s="278"/>
      <c r="AW2046" s="278"/>
      <c r="AX2046" s="278"/>
      <c r="AY2046" s="278"/>
      <c r="AZ2046" s="278"/>
      <c r="BB2046" s="266"/>
      <c r="BE2046" s="282"/>
      <c r="BF2046" s="282"/>
      <c r="BG2046" s="282"/>
      <c r="BH2046" s="282"/>
      <c r="BI2046" s="282"/>
      <c r="BJ2046" s="282"/>
      <c r="BK2046" s="282"/>
      <c r="BL2046" s="282"/>
      <c r="BM2046" s="282"/>
      <c r="BN2046" s="282"/>
      <c r="BO2046" s="282"/>
      <c r="BP2046" s="282"/>
    </row>
    <row r="2047" spans="3:68" ht="6.75" customHeight="1"/>
    <row r="2048" spans="3:68" ht="2.25" customHeight="1">
      <c r="C2048" s="280"/>
      <c r="D2048" s="280"/>
      <c r="E2048" s="280"/>
      <c r="F2048" s="280"/>
      <c r="G2048" s="280"/>
      <c r="N2048" s="278"/>
      <c r="O2048" s="278"/>
      <c r="P2048" s="278"/>
      <c r="Q2048" s="278"/>
      <c r="R2048" s="278"/>
      <c r="S2048" s="278"/>
      <c r="T2048" s="278"/>
      <c r="U2048" s="278"/>
      <c r="V2048" s="278"/>
      <c r="W2048" s="278"/>
      <c r="AH2048" s="280"/>
      <c r="AI2048" s="280"/>
      <c r="AJ2048" s="280"/>
      <c r="AK2048" s="280"/>
      <c r="AL2048" s="280"/>
      <c r="AM2048" s="280"/>
      <c r="AN2048" s="280"/>
      <c r="AO2048" s="280"/>
      <c r="AP2048" s="280"/>
      <c r="AQ2048" s="280"/>
      <c r="AR2048" s="280"/>
      <c r="AV2048" s="278"/>
      <c r="AW2048" s="278"/>
      <c r="AX2048" s="278"/>
      <c r="AY2048" s="278"/>
      <c r="AZ2048" s="278"/>
      <c r="BB2048" s="276"/>
    </row>
    <row r="2049" spans="3:68" ht="7.5" customHeight="1">
      <c r="C2049" s="280"/>
      <c r="D2049" s="280"/>
      <c r="E2049" s="280"/>
      <c r="F2049" s="280"/>
      <c r="G2049" s="280"/>
      <c r="N2049" s="278"/>
      <c r="O2049" s="278"/>
      <c r="P2049" s="278"/>
      <c r="Q2049" s="278"/>
      <c r="R2049" s="278"/>
      <c r="S2049" s="278"/>
      <c r="T2049" s="278"/>
      <c r="U2049" s="278"/>
      <c r="V2049" s="278"/>
      <c r="W2049" s="278"/>
      <c r="AH2049" s="280"/>
      <c r="AI2049" s="280"/>
      <c r="AJ2049" s="280"/>
      <c r="AK2049" s="280"/>
      <c r="AL2049" s="280"/>
      <c r="AM2049" s="280"/>
      <c r="AN2049" s="280"/>
      <c r="AO2049" s="280"/>
      <c r="AP2049" s="280"/>
      <c r="AQ2049" s="280"/>
      <c r="AR2049" s="280"/>
      <c r="AV2049" s="278"/>
      <c r="AW2049" s="278"/>
      <c r="AX2049" s="278"/>
      <c r="AY2049" s="278"/>
      <c r="AZ2049" s="278"/>
      <c r="BB2049" s="276"/>
    </row>
    <row r="2050" spans="3:68" ht="0.75" customHeight="1">
      <c r="C2050" s="280"/>
      <c r="D2050" s="280"/>
      <c r="E2050" s="280"/>
      <c r="F2050" s="280"/>
      <c r="G2050" s="280"/>
      <c r="N2050" s="278"/>
      <c r="O2050" s="278"/>
      <c r="P2050" s="278"/>
      <c r="Q2050" s="278"/>
      <c r="R2050" s="278"/>
      <c r="S2050" s="278"/>
      <c r="T2050" s="278"/>
      <c r="U2050" s="278"/>
      <c r="V2050" s="278"/>
      <c r="W2050" s="278"/>
      <c r="AH2050" s="280"/>
      <c r="AI2050" s="280"/>
      <c r="AJ2050" s="280"/>
      <c r="AK2050" s="280"/>
      <c r="AL2050" s="280"/>
      <c r="AM2050" s="280"/>
      <c r="AN2050" s="280"/>
      <c r="AO2050" s="280"/>
      <c r="AP2050" s="280"/>
      <c r="AQ2050" s="280"/>
      <c r="AR2050" s="280"/>
      <c r="AV2050" s="278"/>
      <c r="AW2050" s="278"/>
      <c r="AX2050" s="278"/>
      <c r="AY2050" s="278"/>
      <c r="AZ2050" s="278"/>
      <c r="BB2050" s="276"/>
    </row>
    <row r="2051" spans="3:68" ht="10.5" customHeight="1">
      <c r="C2051" s="280"/>
      <c r="D2051" s="280"/>
      <c r="E2051" s="280"/>
      <c r="F2051" s="280"/>
      <c r="G2051" s="280"/>
      <c r="P2051" s="278"/>
      <c r="Q2051" s="278"/>
      <c r="R2051" s="278"/>
      <c r="S2051" s="278"/>
      <c r="U2051" s="278"/>
      <c r="V2051" s="278"/>
      <c r="W2051" s="278"/>
      <c r="AH2051" s="280"/>
      <c r="AI2051" s="280"/>
      <c r="AJ2051" s="280"/>
      <c r="AK2051" s="280"/>
      <c r="AL2051" s="280"/>
      <c r="AM2051" s="280"/>
      <c r="AN2051" s="280"/>
      <c r="AO2051" s="280"/>
      <c r="AP2051" s="280"/>
      <c r="AQ2051" s="280"/>
      <c r="AR2051" s="280"/>
      <c r="AV2051" s="278"/>
      <c r="AW2051" s="278"/>
      <c r="AX2051" s="278"/>
      <c r="AY2051" s="278"/>
      <c r="AZ2051" s="278"/>
      <c r="BB2051" s="266"/>
      <c r="BG2051" s="283"/>
      <c r="BH2051" s="283"/>
      <c r="BI2051" s="283"/>
      <c r="BJ2051" s="283"/>
      <c r="BN2051" s="283"/>
      <c r="BO2051" s="283"/>
      <c r="BP2051" s="283"/>
    </row>
    <row r="2052" spans="3:68" ht="7.5" customHeight="1"/>
    <row r="2053" spans="3:68" ht="0.75" customHeight="1">
      <c r="C2053" s="280"/>
      <c r="D2053" s="280"/>
      <c r="E2053" s="280"/>
      <c r="F2053" s="280"/>
      <c r="G2053" s="280"/>
      <c r="N2053" s="278"/>
      <c r="O2053" s="278"/>
      <c r="P2053" s="278"/>
      <c r="Q2053" s="278"/>
      <c r="R2053" s="278"/>
      <c r="S2053" s="278"/>
      <c r="T2053" s="278"/>
      <c r="U2053" s="278"/>
      <c r="V2053" s="278"/>
      <c r="W2053" s="278"/>
      <c r="AH2053" s="280"/>
      <c r="AI2053" s="280"/>
      <c r="AJ2053" s="280"/>
      <c r="AK2053" s="280"/>
      <c r="AL2053" s="280"/>
      <c r="AM2053" s="280"/>
      <c r="AN2053" s="280"/>
      <c r="AO2053" s="280"/>
      <c r="AP2053" s="280"/>
      <c r="AQ2053" s="280"/>
      <c r="AR2053" s="280"/>
      <c r="AV2053" s="278"/>
      <c r="AW2053" s="278"/>
      <c r="AX2053" s="278"/>
      <c r="AY2053" s="278"/>
      <c r="AZ2053" s="278"/>
      <c r="BB2053" s="276"/>
      <c r="BE2053" s="280"/>
      <c r="BF2053" s="280"/>
      <c r="BG2053" s="280"/>
      <c r="BH2053" s="279"/>
      <c r="BI2053" s="279"/>
      <c r="BJ2053" s="279"/>
      <c r="BK2053" s="279"/>
      <c r="BN2053" s="279"/>
      <c r="BO2053" s="279"/>
      <c r="BP2053" s="279"/>
    </row>
    <row r="2054" spans="3:68" ht="8.25" customHeight="1">
      <c r="C2054" s="280"/>
      <c r="D2054" s="280"/>
      <c r="E2054" s="280"/>
      <c r="F2054" s="280"/>
      <c r="G2054" s="280"/>
      <c r="N2054" s="278"/>
      <c r="O2054" s="278"/>
      <c r="P2054" s="278"/>
      <c r="Q2054" s="278"/>
      <c r="R2054" s="278"/>
      <c r="S2054" s="278"/>
      <c r="T2054" s="278"/>
      <c r="U2054" s="278"/>
      <c r="V2054" s="278"/>
      <c r="W2054" s="278"/>
      <c r="AH2054" s="280"/>
      <c r="AI2054" s="280"/>
      <c r="AJ2054" s="280"/>
      <c r="AK2054" s="280"/>
      <c r="AL2054" s="280"/>
      <c r="AM2054" s="280"/>
      <c r="AN2054" s="280"/>
      <c r="AO2054" s="280"/>
      <c r="AP2054" s="280"/>
      <c r="AQ2054" s="280"/>
      <c r="AR2054" s="280"/>
      <c r="AV2054" s="278"/>
      <c r="AW2054" s="278"/>
      <c r="AX2054" s="278"/>
      <c r="AY2054" s="278"/>
      <c r="AZ2054" s="278"/>
      <c r="BB2054" s="276"/>
      <c r="BE2054" s="280"/>
      <c r="BF2054" s="280"/>
      <c r="BG2054" s="280"/>
      <c r="BH2054" s="279"/>
      <c r="BI2054" s="279"/>
      <c r="BJ2054" s="279"/>
      <c r="BK2054" s="279"/>
      <c r="BN2054" s="279"/>
      <c r="BO2054" s="279"/>
      <c r="BP2054" s="279"/>
    </row>
    <row r="2055" spans="3:68" ht="0.75" customHeight="1">
      <c r="C2055" s="280"/>
      <c r="D2055" s="280"/>
      <c r="E2055" s="280"/>
      <c r="F2055" s="280"/>
      <c r="G2055" s="280"/>
      <c r="N2055" s="278"/>
      <c r="O2055" s="278"/>
      <c r="P2055" s="278"/>
      <c r="Q2055" s="278"/>
      <c r="R2055" s="278"/>
      <c r="S2055" s="278"/>
      <c r="T2055" s="278"/>
      <c r="U2055" s="278"/>
      <c r="V2055" s="278"/>
      <c r="W2055" s="278"/>
      <c r="AH2055" s="280"/>
      <c r="AI2055" s="280"/>
      <c r="AJ2055" s="280"/>
      <c r="AK2055" s="280"/>
      <c r="AL2055" s="280"/>
      <c r="AM2055" s="280"/>
      <c r="AN2055" s="280"/>
      <c r="AO2055" s="280"/>
      <c r="AP2055" s="280"/>
      <c r="AQ2055" s="280"/>
      <c r="AR2055" s="280"/>
      <c r="AV2055" s="278"/>
      <c r="AW2055" s="278"/>
      <c r="AX2055" s="278"/>
      <c r="AY2055" s="278"/>
      <c r="AZ2055" s="278"/>
      <c r="BB2055" s="276"/>
      <c r="BE2055" s="280"/>
      <c r="BF2055" s="280"/>
      <c r="BG2055" s="280"/>
      <c r="BH2055" s="279"/>
      <c r="BI2055" s="279"/>
      <c r="BJ2055" s="279"/>
      <c r="BK2055" s="279"/>
      <c r="BN2055" s="279"/>
      <c r="BO2055" s="279"/>
      <c r="BP2055" s="279"/>
    </row>
    <row r="2056" spans="3:68" ht="11.25" customHeight="1">
      <c r="C2056" s="280"/>
      <c r="D2056" s="280"/>
      <c r="E2056" s="280"/>
      <c r="F2056" s="280"/>
      <c r="G2056" s="280"/>
      <c r="N2056" s="278"/>
      <c r="O2056" s="278"/>
      <c r="P2056" s="278"/>
      <c r="Q2056" s="278"/>
      <c r="R2056" s="278"/>
      <c r="S2056" s="278"/>
      <c r="T2056" s="278"/>
      <c r="U2056" s="278"/>
      <c r="V2056" s="278"/>
      <c r="W2056" s="278"/>
      <c r="AH2056" s="280"/>
      <c r="AI2056" s="280"/>
      <c r="AJ2056" s="280"/>
      <c r="AK2056" s="280"/>
      <c r="AL2056" s="280"/>
      <c r="AM2056" s="280"/>
      <c r="AN2056" s="280"/>
      <c r="AO2056" s="280"/>
      <c r="AP2056" s="280"/>
      <c r="AQ2056" s="280"/>
      <c r="AR2056" s="280"/>
      <c r="AV2056" s="278"/>
      <c r="AW2056" s="278"/>
      <c r="AX2056" s="278"/>
      <c r="AY2056" s="278"/>
      <c r="AZ2056" s="278"/>
      <c r="BB2056" s="266"/>
      <c r="BE2056" s="275"/>
      <c r="BF2056" s="275"/>
      <c r="BG2056" s="275"/>
      <c r="BH2056" s="276"/>
      <c r="BI2056" s="276"/>
      <c r="BJ2056" s="276"/>
      <c r="BK2056" s="276"/>
      <c r="BN2056" s="276"/>
      <c r="BO2056" s="276"/>
      <c r="BP2056" s="276"/>
    </row>
    <row r="2057" spans="3:68" ht="7.5" customHeight="1"/>
    <row r="2058" spans="3:68" ht="1.5" customHeight="1">
      <c r="C2058" s="280"/>
      <c r="D2058" s="280"/>
      <c r="E2058" s="280"/>
      <c r="F2058" s="280"/>
      <c r="G2058" s="280"/>
      <c r="H2058" s="280"/>
      <c r="I2058" s="280"/>
      <c r="J2058" s="280"/>
      <c r="P2058" s="278"/>
      <c r="Q2058" s="278"/>
      <c r="R2058" s="278"/>
      <c r="S2058" s="278"/>
      <c r="U2058" s="278"/>
      <c r="V2058" s="278"/>
      <c r="W2058" s="278"/>
      <c r="AH2058" s="280"/>
      <c r="AI2058" s="280"/>
      <c r="AJ2058" s="280"/>
      <c r="AK2058" s="280"/>
      <c r="AL2058" s="280"/>
      <c r="AM2058" s="280"/>
      <c r="AN2058" s="280"/>
      <c r="AO2058" s="280"/>
      <c r="AP2058" s="280"/>
      <c r="AQ2058" s="280"/>
      <c r="AR2058" s="280"/>
      <c r="AV2058" s="278"/>
      <c r="AW2058" s="278"/>
      <c r="AX2058" s="278"/>
      <c r="AY2058" s="278"/>
      <c r="AZ2058" s="278"/>
      <c r="BB2058" s="276"/>
      <c r="BE2058" s="275"/>
      <c r="BF2058" s="275"/>
      <c r="BG2058" s="275"/>
      <c r="BH2058" s="276"/>
      <c r="BI2058" s="276"/>
      <c r="BJ2058" s="276"/>
      <c r="BK2058" s="276"/>
    </row>
    <row r="2059" spans="3:68" ht="9" customHeight="1">
      <c r="C2059" s="280"/>
      <c r="D2059" s="280"/>
      <c r="E2059" s="280"/>
      <c r="F2059" s="280"/>
      <c r="G2059" s="280"/>
      <c r="H2059" s="280"/>
      <c r="I2059" s="280"/>
      <c r="J2059" s="280"/>
      <c r="P2059" s="278"/>
      <c r="Q2059" s="278"/>
      <c r="R2059" s="278"/>
      <c r="S2059" s="278"/>
      <c r="U2059" s="278"/>
      <c r="V2059" s="278"/>
      <c r="W2059" s="278"/>
      <c r="AH2059" s="280"/>
      <c r="AI2059" s="280"/>
      <c r="AJ2059" s="280"/>
      <c r="AK2059" s="280"/>
      <c r="AL2059" s="280"/>
      <c r="AM2059" s="280"/>
      <c r="AN2059" s="280"/>
      <c r="AO2059" s="280"/>
      <c r="AP2059" s="280"/>
      <c r="AQ2059" s="280"/>
      <c r="AR2059" s="280"/>
      <c r="AV2059" s="278"/>
      <c r="AW2059" s="278"/>
      <c r="AX2059" s="278"/>
      <c r="AY2059" s="278"/>
      <c r="AZ2059" s="278"/>
      <c r="BB2059" s="276"/>
      <c r="BE2059" s="275"/>
      <c r="BF2059" s="275"/>
      <c r="BG2059" s="275"/>
      <c r="BH2059" s="276"/>
      <c r="BI2059" s="276"/>
      <c r="BJ2059" s="276"/>
      <c r="BK2059" s="276"/>
    </row>
    <row r="2060" spans="3:68" ht="0.75" customHeight="1">
      <c r="C2060" s="280"/>
      <c r="D2060" s="280"/>
      <c r="E2060" s="280"/>
      <c r="F2060" s="280"/>
      <c r="G2060" s="280"/>
      <c r="H2060" s="280"/>
      <c r="I2060" s="280"/>
      <c r="J2060" s="280"/>
      <c r="P2060" s="278"/>
      <c r="Q2060" s="278"/>
      <c r="R2060" s="278"/>
      <c r="S2060" s="278"/>
      <c r="U2060" s="278"/>
      <c r="V2060" s="278"/>
      <c r="W2060" s="278"/>
      <c r="AH2060" s="280"/>
      <c r="AI2060" s="280"/>
      <c r="AJ2060" s="280"/>
      <c r="AK2060" s="280"/>
      <c r="AL2060" s="280"/>
      <c r="AM2060" s="280"/>
      <c r="AN2060" s="280"/>
      <c r="AO2060" s="280"/>
      <c r="AP2060" s="280"/>
      <c r="AQ2060" s="280"/>
      <c r="AR2060" s="280"/>
      <c r="AV2060" s="278"/>
      <c r="AW2060" s="278"/>
      <c r="AX2060" s="278"/>
      <c r="AY2060" s="278"/>
      <c r="AZ2060" s="278"/>
      <c r="BB2060" s="276"/>
      <c r="BE2060" s="275"/>
      <c r="BF2060" s="275"/>
      <c r="BG2060" s="275"/>
    </row>
    <row r="2061" spans="3:68" ht="11.25" customHeight="1">
      <c r="C2061" s="280"/>
      <c r="D2061" s="280"/>
      <c r="E2061" s="280"/>
      <c r="F2061" s="280"/>
      <c r="G2061" s="280"/>
      <c r="H2061" s="280"/>
      <c r="I2061" s="280"/>
      <c r="J2061" s="280"/>
      <c r="N2061" s="278"/>
      <c r="O2061" s="278"/>
      <c r="P2061" s="278"/>
      <c r="Q2061" s="278"/>
      <c r="R2061" s="278"/>
      <c r="S2061" s="278"/>
      <c r="T2061" s="278"/>
      <c r="U2061" s="278"/>
      <c r="V2061" s="278"/>
      <c r="W2061" s="278"/>
      <c r="AH2061" s="280"/>
      <c r="AI2061" s="280"/>
      <c r="AJ2061" s="280"/>
      <c r="AK2061" s="280"/>
      <c r="AL2061" s="280"/>
      <c r="AM2061" s="280"/>
      <c r="AN2061" s="280"/>
      <c r="AO2061" s="280"/>
      <c r="AP2061" s="280"/>
      <c r="AQ2061" s="280"/>
      <c r="AR2061" s="280"/>
      <c r="AV2061" s="278"/>
      <c r="AW2061" s="278"/>
      <c r="AX2061" s="278"/>
      <c r="AY2061" s="278"/>
      <c r="AZ2061" s="278"/>
      <c r="BB2061" s="266"/>
      <c r="BE2061" s="275"/>
      <c r="BF2061" s="275"/>
      <c r="BG2061" s="275"/>
      <c r="BH2061" s="276"/>
      <c r="BI2061" s="276"/>
      <c r="BJ2061" s="276"/>
      <c r="BK2061" s="276"/>
    </row>
    <row r="2062" spans="3:68" ht="9" customHeight="1"/>
    <row r="2063" spans="3:68" ht="0.75" customHeight="1">
      <c r="BE2063" s="275"/>
      <c r="BF2063" s="275"/>
      <c r="BG2063" s="275"/>
      <c r="BH2063" s="276"/>
      <c r="BI2063" s="276"/>
      <c r="BJ2063" s="276"/>
      <c r="BK2063" s="276"/>
      <c r="BN2063" s="276"/>
      <c r="BO2063" s="276"/>
      <c r="BP2063" s="276"/>
    </row>
    <row r="2064" spans="3:68">
      <c r="BE2064" s="275"/>
      <c r="BF2064" s="275"/>
      <c r="BG2064" s="275"/>
      <c r="BH2064" s="276"/>
      <c r="BI2064" s="276"/>
      <c r="BJ2064" s="276"/>
      <c r="BK2064" s="276"/>
      <c r="BN2064" s="276"/>
      <c r="BO2064" s="276"/>
      <c r="BP2064" s="276"/>
    </row>
    <row r="2065" spans="2:69" ht="10.5" customHeight="1">
      <c r="C2065" s="277"/>
      <c r="D2065" s="277"/>
      <c r="E2065" s="277"/>
      <c r="F2065" s="277"/>
      <c r="G2065" s="277"/>
      <c r="H2065" s="278"/>
      <c r="I2065" s="278"/>
      <c r="J2065" s="278"/>
      <c r="K2065" s="278"/>
      <c r="L2065" s="278"/>
      <c r="N2065" s="278"/>
      <c r="O2065" s="278"/>
      <c r="P2065" s="278"/>
      <c r="Q2065" s="278"/>
      <c r="R2065" s="278"/>
      <c r="S2065" s="278"/>
      <c r="T2065" s="278"/>
      <c r="U2065" s="281"/>
      <c r="V2065" s="281"/>
      <c r="W2065" s="281"/>
      <c r="Z2065" s="278"/>
      <c r="AA2065" s="278"/>
      <c r="AB2065" s="278"/>
      <c r="AC2065" s="278"/>
      <c r="AD2065" s="281"/>
      <c r="AE2065" s="281"/>
      <c r="AH2065" s="277"/>
      <c r="AI2065" s="277"/>
      <c r="AJ2065" s="277"/>
      <c r="AK2065" s="277"/>
      <c r="AL2065" s="277"/>
      <c r="AM2065" s="277"/>
      <c r="AO2065" s="278"/>
      <c r="AP2065" s="278"/>
      <c r="AQ2065" s="278"/>
      <c r="AR2065" s="278"/>
      <c r="AS2065" s="278"/>
      <c r="AT2065" s="278"/>
      <c r="AV2065" s="278"/>
      <c r="AW2065" s="278"/>
      <c r="AX2065" s="278"/>
      <c r="AY2065" s="278"/>
      <c r="AZ2065" s="278"/>
      <c r="BB2065" s="281"/>
      <c r="BC2065" s="281"/>
      <c r="BE2065" s="280"/>
      <c r="BF2065" s="280"/>
      <c r="BI2065" s="279"/>
      <c r="BJ2065" s="279"/>
      <c r="BL2065" s="285"/>
      <c r="BM2065" s="285"/>
      <c r="BN2065" s="285"/>
      <c r="BO2065" s="285"/>
      <c r="BP2065" s="285"/>
    </row>
    <row r="2066" spans="2:69" ht="7.5" customHeight="1"/>
    <row r="2067" spans="2:69" ht="12" customHeight="1">
      <c r="B2067" s="282"/>
      <c r="C2067" s="282"/>
      <c r="D2067" s="282"/>
      <c r="E2067" s="282"/>
      <c r="F2067" s="282"/>
      <c r="G2067" s="282"/>
      <c r="H2067" s="282"/>
      <c r="I2067" s="282"/>
      <c r="J2067" s="282"/>
      <c r="K2067" s="282"/>
      <c r="L2067" s="282"/>
      <c r="M2067" s="282"/>
      <c r="N2067" s="282"/>
      <c r="O2067" s="282"/>
      <c r="P2067" s="282"/>
      <c r="Q2067" s="282"/>
      <c r="R2067" s="282"/>
      <c r="S2067" s="282"/>
      <c r="T2067" s="282"/>
      <c r="U2067" s="282"/>
      <c r="V2067" s="282"/>
      <c r="W2067" s="282"/>
      <c r="X2067" s="282"/>
      <c r="Y2067" s="282"/>
      <c r="Z2067" s="282"/>
      <c r="AA2067" s="282"/>
      <c r="AB2067" s="282"/>
      <c r="AC2067" s="282"/>
      <c r="AD2067" s="282"/>
      <c r="AE2067" s="282"/>
      <c r="AF2067" s="282"/>
      <c r="AG2067" s="282"/>
      <c r="AH2067" s="282"/>
      <c r="AI2067" s="282"/>
      <c r="AJ2067" s="282"/>
      <c r="AL2067" s="282"/>
      <c r="AM2067" s="282"/>
      <c r="AN2067" s="282"/>
      <c r="AO2067" s="282"/>
      <c r="AP2067" s="282"/>
      <c r="AQ2067" s="282"/>
      <c r="AR2067" s="282"/>
      <c r="AS2067" s="282"/>
      <c r="AT2067" s="282"/>
      <c r="AU2067" s="282"/>
      <c r="AV2067" s="282"/>
      <c r="AW2067" s="282"/>
      <c r="AX2067" s="282"/>
      <c r="AY2067" s="282"/>
      <c r="AZ2067" s="282"/>
      <c r="BA2067" s="282"/>
      <c r="BB2067" s="282"/>
      <c r="BC2067" s="282"/>
      <c r="BD2067" s="282"/>
      <c r="BE2067" s="282"/>
      <c r="BF2067" s="282"/>
      <c r="BG2067" s="282"/>
      <c r="BH2067" s="282"/>
      <c r="BI2067" s="282"/>
      <c r="BJ2067" s="282"/>
      <c r="BK2067" s="282"/>
      <c r="BL2067" s="282"/>
      <c r="BM2067" s="282"/>
      <c r="BN2067" s="282"/>
      <c r="BO2067" s="282"/>
      <c r="BP2067" s="282"/>
      <c r="BQ2067" s="282"/>
    </row>
    <row r="2068" spans="2:69" ht="0.75" customHeight="1">
      <c r="B2068" s="282"/>
      <c r="C2068" s="282"/>
      <c r="D2068" s="282"/>
      <c r="E2068" s="282"/>
      <c r="F2068" s="282"/>
      <c r="G2068" s="282"/>
      <c r="H2068" s="282"/>
      <c r="I2068" s="282"/>
      <c r="J2068" s="282"/>
      <c r="K2068" s="282"/>
      <c r="L2068" s="282"/>
      <c r="M2068" s="282"/>
      <c r="N2068" s="282"/>
      <c r="O2068" s="282"/>
      <c r="P2068" s="282"/>
      <c r="Q2068" s="282"/>
      <c r="R2068" s="282"/>
      <c r="S2068" s="282"/>
      <c r="T2068" s="282"/>
      <c r="U2068" s="282"/>
      <c r="V2068" s="282"/>
      <c r="W2068" s="282"/>
      <c r="X2068" s="282"/>
      <c r="Y2068" s="282"/>
      <c r="Z2068" s="282"/>
      <c r="AA2068" s="282"/>
      <c r="AB2068" s="282"/>
      <c r="AC2068" s="282"/>
      <c r="AD2068" s="282"/>
      <c r="AE2068" s="282"/>
      <c r="AF2068" s="282"/>
      <c r="AG2068" s="282"/>
      <c r="AH2068" s="282"/>
      <c r="AI2068" s="282"/>
      <c r="AJ2068" s="282"/>
      <c r="AL2068" s="282"/>
      <c r="AM2068" s="282"/>
      <c r="AN2068" s="282"/>
      <c r="AO2068" s="282"/>
      <c r="AP2068" s="282"/>
      <c r="AQ2068" s="282"/>
      <c r="AR2068" s="282"/>
      <c r="AS2068" s="282"/>
      <c r="AT2068" s="282"/>
      <c r="AU2068" s="282"/>
      <c r="AV2068" s="282"/>
      <c r="AW2068" s="282"/>
      <c r="AX2068" s="282"/>
      <c r="AY2068" s="282"/>
      <c r="AZ2068" s="282"/>
      <c r="BA2068" s="282"/>
      <c r="BB2068" s="282"/>
      <c r="BC2068" s="282"/>
      <c r="BD2068" s="282"/>
      <c r="BE2068" s="282"/>
      <c r="BF2068" s="282"/>
      <c r="BG2068" s="282"/>
      <c r="BH2068" s="282"/>
      <c r="BI2068" s="282"/>
      <c r="BJ2068" s="282"/>
      <c r="BK2068" s="282"/>
      <c r="BL2068" s="282"/>
      <c r="BM2068" s="282"/>
      <c r="BN2068" s="282"/>
      <c r="BO2068" s="282"/>
      <c r="BP2068" s="282"/>
      <c r="BQ2068" s="282"/>
    </row>
    <row r="2069" spans="2:69" ht="10.5" customHeight="1">
      <c r="G2069" s="283"/>
      <c r="H2069" s="283"/>
      <c r="I2069" s="283"/>
      <c r="J2069" s="283"/>
      <c r="K2069" s="283"/>
      <c r="L2069" s="283"/>
      <c r="N2069" s="283"/>
      <c r="O2069" s="283"/>
      <c r="P2069" s="284"/>
      <c r="Q2069" s="284"/>
      <c r="R2069" s="284"/>
      <c r="S2069" s="284"/>
      <c r="U2069" s="283"/>
      <c r="V2069" s="283"/>
      <c r="W2069" s="283"/>
      <c r="X2069" s="283"/>
      <c r="Y2069" s="283"/>
      <c r="Z2069" s="283"/>
      <c r="AA2069" s="283"/>
      <c r="AB2069" s="283"/>
      <c r="AD2069" s="283"/>
      <c r="AE2069" s="283"/>
      <c r="AF2069" s="283"/>
      <c r="AG2069" s="283"/>
      <c r="AH2069" s="283"/>
      <c r="AI2069" s="283"/>
      <c r="AO2069" s="283"/>
      <c r="AP2069" s="283"/>
      <c r="AQ2069" s="283"/>
      <c r="AR2069" s="283"/>
      <c r="AU2069" s="284"/>
      <c r="AV2069" s="284"/>
      <c r="AW2069" s="284"/>
      <c r="AX2069" s="284"/>
      <c r="AY2069" s="284"/>
      <c r="BE2069" s="283"/>
      <c r="BF2069" s="283"/>
      <c r="BG2069" s="283"/>
      <c r="BH2069" s="283"/>
      <c r="BI2069" s="283"/>
      <c r="BJ2069" s="283"/>
      <c r="BK2069" s="283"/>
      <c r="BL2069" s="283"/>
      <c r="BM2069" s="283"/>
      <c r="BN2069" s="283"/>
      <c r="BO2069" s="283"/>
      <c r="BP2069" s="283"/>
      <c r="BQ2069" s="283"/>
    </row>
    <row r="2070" spans="2:69" ht="7.5" customHeight="1"/>
    <row r="2071" spans="2:69" ht="0.75" customHeight="1">
      <c r="F2071" s="285"/>
      <c r="G2071" s="285"/>
      <c r="H2071" s="285"/>
      <c r="I2071" s="285"/>
      <c r="K2071" s="285"/>
      <c r="L2071" s="285"/>
      <c r="M2071" s="285"/>
      <c r="N2071" s="285"/>
      <c r="O2071" s="285"/>
      <c r="R2071" s="285"/>
      <c r="S2071" s="285"/>
      <c r="T2071" s="285"/>
      <c r="U2071" s="285"/>
      <c r="V2071" s="285"/>
      <c r="W2071" s="285"/>
      <c r="X2071" s="285"/>
      <c r="Y2071" s="285"/>
      <c r="Z2071" s="285"/>
      <c r="AA2071" s="285"/>
      <c r="AB2071" s="285"/>
      <c r="AD2071" s="285"/>
      <c r="AE2071" s="285"/>
      <c r="AF2071" s="285"/>
      <c r="AG2071" s="285"/>
      <c r="AH2071" s="285"/>
      <c r="AI2071" s="285"/>
      <c r="AU2071" s="285"/>
      <c r="AV2071" s="285"/>
      <c r="AW2071" s="285"/>
      <c r="AX2071" s="283"/>
      <c r="AY2071" s="283"/>
      <c r="BE2071" s="285"/>
      <c r="BF2071" s="285"/>
      <c r="BH2071" s="285"/>
      <c r="BI2071" s="285"/>
      <c r="BJ2071" s="285"/>
      <c r="BK2071" s="285"/>
      <c r="BL2071" s="285"/>
      <c r="BM2071" s="285"/>
      <c r="BN2071" s="285"/>
      <c r="BO2071" s="285"/>
      <c r="BP2071" s="285"/>
      <c r="BQ2071" s="285"/>
    </row>
    <row r="2072" spans="2:69" ht="13.5" customHeight="1">
      <c r="F2072" s="285"/>
      <c r="G2072" s="285"/>
      <c r="H2072" s="285"/>
      <c r="I2072" s="285"/>
      <c r="K2072" s="285"/>
      <c r="L2072" s="285"/>
      <c r="M2072" s="285"/>
      <c r="N2072" s="285"/>
      <c r="O2072" s="285"/>
      <c r="R2072" s="285"/>
      <c r="S2072" s="285"/>
      <c r="T2072" s="285"/>
      <c r="U2072" s="285"/>
      <c r="V2072" s="285"/>
      <c r="W2072" s="285"/>
      <c r="X2072" s="285"/>
      <c r="Y2072" s="285"/>
      <c r="Z2072" s="285"/>
      <c r="AA2072" s="285"/>
      <c r="AB2072" s="285"/>
      <c r="AD2072" s="285"/>
      <c r="AE2072" s="285"/>
      <c r="AF2072" s="285"/>
      <c r="AG2072" s="285"/>
      <c r="AH2072" s="285"/>
      <c r="AI2072" s="285"/>
      <c r="AU2072" s="285"/>
      <c r="AV2072" s="285"/>
      <c r="AW2072" s="285"/>
      <c r="AX2072" s="283"/>
      <c r="AY2072" s="283"/>
      <c r="BE2072" s="285"/>
      <c r="BF2072" s="285"/>
      <c r="BH2072" s="285"/>
      <c r="BI2072" s="285"/>
      <c r="BJ2072" s="285"/>
      <c r="BK2072" s="285"/>
      <c r="BL2072" s="285"/>
      <c r="BM2072" s="285"/>
      <c r="BN2072" s="285"/>
      <c r="BO2072" s="285"/>
      <c r="BP2072" s="285"/>
      <c r="BQ2072" s="285"/>
    </row>
    <row r="2073" spans="2:69" ht="9.75" customHeight="1">
      <c r="C2073" s="280"/>
      <c r="D2073" s="280"/>
      <c r="F2073" s="279"/>
      <c r="G2073" s="279"/>
      <c r="H2073" s="279"/>
      <c r="I2073" s="279"/>
      <c r="J2073" s="279"/>
      <c r="K2073" s="279"/>
      <c r="L2073" s="279"/>
      <c r="M2073" s="279"/>
      <c r="N2073" s="279"/>
      <c r="O2073" s="279"/>
      <c r="R2073" s="278"/>
      <c r="S2073" s="278"/>
      <c r="T2073" s="278"/>
      <c r="U2073" s="279"/>
      <c r="V2073" s="279"/>
      <c r="W2073" s="279"/>
      <c r="X2073" s="279"/>
      <c r="Y2073" s="279"/>
      <c r="Z2073" s="279"/>
      <c r="AA2073" s="279"/>
      <c r="AB2073" s="279"/>
      <c r="AD2073" s="279"/>
      <c r="AE2073" s="279"/>
      <c r="AF2073" s="279"/>
      <c r="AG2073" s="279"/>
      <c r="AH2073" s="279"/>
      <c r="AI2073" s="279"/>
      <c r="AM2073" s="280"/>
      <c r="AN2073" s="280"/>
      <c r="AO2073" s="280"/>
      <c r="AP2073" s="278"/>
      <c r="AQ2073" s="278"/>
      <c r="AR2073" s="278"/>
      <c r="AS2073" s="278"/>
      <c r="BA2073" s="280"/>
      <c r="BB2073" s="280"/>
      <c r="BC2073" s="280"/>
      <c r="BD2073" s="279"/>
      <c r="BE2073" s="279"/>
      <c r="BH2073" s="278"/>
      <c r="BI2073" s="278"/>
      <c r="BJ2073" s="278"/>
      <c r="BK2073" s="278"/>
      <c r="BL2073" s="278"/>
      <c r="BM2073" s="279"/>
      <c r="BN2073" s="279"/>
      <c r="BO2073" s="279"/>
      <c r="BP2073" s="279"/>
      <c r="BQ2073" s="279"/>
    </row>
    <row r="2074" spans="2:69" ht="0.75" customHeight="1">
      <c r="C2074" s="280"/>
      <c r="D2074" s="280"/>
      <c r="F2074" s="279"/>
      <c r="G2074" s="279"/>
      <c r="H2074" s="279"/>
      <c r="I2074" s="279"/>
      <c r="J2074" s="279"/>
      <c r="K2074" s="279"/>
      <c r="L2074" s="279"/>
      <c r="M2074" s="279"/>
      <c r="N2074" s="279"/>
      <c r="O2074" s="279"/>
      <c r="R2074" s="278"/>
      <c r="S2074" s="278"/>
      <c r="T2074" s="278"/>
      <c r="U2074" s="279"/>
      <c r="V2074" s="279"/>
      <c r="W2074" s="279"/>
      <c r="X2074" s="279"/>
      <c r="Y2074" s="279"/>
      <c r="Z2074" s="279"/>
      <c r="AA2074" s="279"/>
      <c r="AB2074" s="279"/>
      <c r="AD2074" s="279"/>
      <c r="AE2074" s="279"/>
      <c r="AF2074" s="279"/>
      <c r="AG2074" s="279"/>
      <c r="AH2074" s="279"/>
      <c r="AI2074" s="279"/>
      <c r="AM2074" s="280"/>
      <c r="AN2074" s="280"/>
      <c r="AO2074" s="280"/>
      <c r="AP2074" s="278"/>
      <c r="AQ2074" s="278"/>
      <c r="AR2074" s="278"/>
      <c r="AS2074" s="278"/>
      <c r="BA2074" s="280"/>
      <c r="BB2074" s="280"/>
      <c r="BC2074" s="280"/>
      <c r="BD2074" s="279"/>
      <c r="BE2074" s="279"/>
      <c r="BH2074" s="278"/>
      <c r="BI2074" s="278"/>
      <c r="BJ2074" s="278"/>
      <c r="BK2074" s="278"/>
      <c r="BL2074" s="278"/>
      <c r="BM2074" s="279"/>
      <c r="BN2074" s="279"/>
      <c r="BO2074" s="279"/>
      <c r="BP2074" s="279"/>
      <c r="BQ2074" s="279"/>
    </row>
    <row r="2075" spans="2:69" ht="10.5" customHeight="1">
      <c r="C2075" s="280"/>
      <c r="D2075" s="280"/>
      <c r="F2075" s="279"/>
      <c r="G2075" s="279"/>
      <c r="H2075" s="279"/>
      <c r="I2075" s="279"/>
      <c r="J2075" s="279"/>
      <c r="K2075" s="279"/>
      <c r="L2075" s="279"/>
      <c r="M2075" s="279"/>
      <c r="N2075" s="279"/>
      <c r="O2075" s="279"/>
      <c r="R2075" s="278"/>
      <c r="S2075" s="278"/>
      <c r="T2075" s="278"/>
      <c r="U2075" s="279"/>
      <c r="V2075" s="279"/>
      <c r="W2075" s="279"/>
      <c r="X2075" s="279"/>
      <c r="Y2075" s="279"/>
      <c r="Z2075" s="279"/>
      <c r="AA2075" s="279"/>
      <c r="AB2075" s="279"/>
      <c r="AD2075" s="264"/>
      <c r="AE2075" s="279"/>
      <c r="AF2075" s="279"/>
      <c r="AG2075" s="279"/>
      <c r="AH2075" s="279"/>
      <c r="AI2075" s="264"/>
      <c r="AM2075" s="280"/>
      <c r="AN2075" s="280"/>
      <c r="AO2075" s="280"/>
      <c r="AP2075" s="278"/>
      <c r="AQ2075" s="278"/>
      <c r="AR2075" s="278"/>
      <c r="AS2075" s="278"/>
      <c r="BA2075" s="280"/>
      <c r="BB2075" s="280"/>
      <c r="BC2075" s="280"/>
      <c r="BD2075" s="279"/>
      <c r="BE2075" s="279"/>
      <c r="BH2075" s="278"/>
      <c r="BI2075" s="278"/>
      <c r="BJ2075" s="278"/>
      <c r="BK2075" s="278"/>
      <c r="BL2075" s="278"/>
      <c r="BM2075" s="279"/>
      <c r="BN2075" s="279"/>
      <c r="BO2075" s="279"/>
      <c r="BP2075" s="279"/>
      <c r="BQ2075" s="279"/>
    </row>
    <row r="2076" spans="2:69" ht="9.75" customHeight="1"/>
    <row r="2077" spans="2:69" ht="9.75" customHeight="1">
      <c r="C2077" s="280"/>
      <c r="D2077" s="280"/>
      <c r="F2077" s="279"/>
      <c r="G2077" s="279"/>
      <c r="H2077" s="279"/>
      <c r="I2077" s="279"/>
      <c r="J2077" s="279"/>
      <c r="K2077" s="279"/>
      <c r="L2077" s="279"/>
      <c r="M2077" s="279"/>
      <c r="N2077" s="279"/>
      <c r="O2077" s="279"/>
      <c r="R2077" s="278"/>
      <c r="S2077" s="278"/>
      <c r="T2077" s="278"/>
      <c r="U2077" s="279"/>
      <c r="V2077" s="279"/>
      <c r="W2077" s="279"/>
      <c r="X2077" s="279"/>
      <c r="Y2077" s="279"/>
      <c r="Z2077" s="279"/>
      <c r="AA2077" s="279"/>
      <c r="AB2077" s="279"/>
      <c r="AD2077" s="279"/>
      <c r="AE2077" s="279"/>
      <c r="AF2077" s="279"/>
      <c r="AG2077" s="279"/>
      <c r="AH2077" s="279"/>
      <c r="AI2077" s="279"/>
      <c r="AM2077" s="280"/>
      <c r="AN2077" s="280"/>
      <c r="AO2077" s="280"/>
      <c r="AP2077" s="280"/>
      <c r="AQ2077" s="278"/>
      <c r="AR2077" s="278"/>
      <c r="AS2077" s="278"/>
      <c r="AT2077" s="278"/>
      <c r="BA2077" s="280"/>
      <c r="BB2077" s="280"/>
      <c r="BC2077" s="280"/>
      <c r="BD2077" s="279"/>
      <c r="BE2077" s="279"/>
      <c r="BH2077" s="278"/>
      <c r="BI2077" s="278"/>
      <c r="BJ2077" s="278"/>
      <c r="BK2077" s="278"/>
      <c r="BL2077" s="278"/>
      <c r="BM2077" s="279"/>
      <c r="BN2077" s="279"/>
      <c r="BO2077" s="279"/>
      <c r="BP2077" s="279"/>
      <c r="BQ2077" s="279"/>
    </row>
    <row r="2078" spans="2:69" ht="0.75" customHeight="1">
      <c r="C2078" s="280"/>
      <c r="D2078" s="280"/>
      <c r="F2078" s="279"/>
      <c r="G2078" s="279"/>
      <c r="H2078" s="279"/>
      <c r="I2078" s="279"/>
      <c r="J2078" s="279"/>
      <c r="K2078" s="279"/>
      <c r="L2078" s="279"/>
      <c r="M2078" s="279"/>
      <c r="N2078" s="279"/>
      <c r="O2078" s="279"/>
      <c r="R2078" s="278"/>
      <c r="S2078" s="278"/>
      <c r="T2078" s="278"/>
      <c r="U2078" s="279"/>
      <c r="V2078" s="279"/>
      <c r="W2078" s="279"/>
      <c r="X2078" s="279"/>
      <c r="Y2078" s="279"/>
      <c r="Z2078" s="279"/>
      <c r="AA2078" s="279"/>
      <c r="AB2078" s="279"/>
      <c r="AD2078" s="279"/>
      <c r="AE2078" s="279"/>
      <c r="AF2078" s="279"/>
      <c r="AG2078" s="279"/>
      <c r="AH2078" s="279"/>
      <c r="AI2078" s="279"/>
      <c r="AM2078" s="280"/>
      <c r="AN2078" s="280"/>
      <c r="AO2078" s="280"/>
      <c r="AP2078" s="280"/>
      <c r="AQ2078" s="278"/>
      <c r="AR2078" s="278"/>
      <c r="AS2078" s="278"/>
      <c r="AT2078" s="278"/>
      <c r="BA2078" s="280"/>
      <c r="BB2078" s="280"/>
      <c r="BC2078" s="280"/>
      <c r="BD2078" s="279"/>
      <c r="BE2078" s="279"/>
      <c r="BH2078" s="278"/>
      <c r="BI2078" s="278"/>
      <c r="BJ2078" s="278"/>
      <c r="BK2078" s="278"/>
      <c r="BL2078" s="278"/>
      <c r="BM2078" s="279"/>
      <c r="BN2078" s="279"/>
      <c r="BO2078" s="279"/>
      <c r="BP2078" s="279"/>
      <c r="BQ2078" s="279"/>
    </row>
    <row r="2079" spans="2:69" ht="12.75" customHeight="1">
      <c r="F2079" s="279"/>
      <c r="G2079" s="279"/>
      <c r="H2079" s="279"/>
      <c r="I2079" s="279"/>
      <c r="J2079" s="279"/>
      <c r="K2079" s="279"/>
      <c r="L2079" s="279"/>
      <c r="M2079" s="279"/>
      <c r="N2079" s="279"/>
      <c r="O2079" s="279"/>
      <c r="AM2079" s="280"/>
      <c r="AN2079" s="280"/>
      <c r="AO2079" s="280"/>
      <c r="AP2079" s="278"/>
      <c r="AQ2079" s="278"/>
      <c r="AR2079" s="278"/>
      <c r="AS2079" s="278"/>
      <c r="BA2079" s="280"/>
      <c r="BB2079" s="280"/>
      <c r="BC2079" s="280"/>
      <c r="BD2079" s="279"/>
      <c r="BE2079" s="279"/>
      <c r="BH2079" s="278"/>
      <c r="BI2079" s="278"/>
      <c r="BJ2079" s="278"/>
      <c r="BK2079" s="278"/>
      <c r="BL2079" s="278"/>
      <c r="BM2079" s="279"/>
      <c r="BN2079" s="279"/>
      <c r="BO2079" s="279"/>
      <c r="BP2079" s="279"/>
      <c r="BQ2079" s="279"/>
    </row>
    <row r="2080" spans="2:69" ht="10.5" customHeight="1">
      <c r="AM2080" s="280"/>
      <c r="AN2080" s="280"/>
      <c r="AO2080" s="280"/>
      <c r="AP2080" s="278"/>
      <c r="AQ2080" s="278"/>
      <c r="AR2080" s="278"/>
      <c r="AS2080" s="278"/>
      <c r="BA2080" s="280"/>
      <c r="BB2080" s="280"/>
      <c r="BC2080" s="280"/>
      <c r="BD2080" s="279"/>
      <c r="BE2080" s="279"/>
      <c r="BH2080" s="278"/>
      <c r="BI2080" s="278"/>
      <c r="BJ2080" s="278"/>
      <c r="BK2080" s="278"/>
      <c r="BL2080" s="278"/>
      <c r="BM2080" s="279"/>
      <c r="BN2080" s="279"/>
      <c r="BO2080" s="279"/>
      <c r="BP2080" s="279"/>
      <c r="BQ2080" s="279"/>
    </row>
    <row r="2081" spans="2:69" ht="7.5" customHeight="1"/>
    <row r="2082" spans="2:69" ht="0.75" customHeight="1">
      <c r="C2082" s="277"/>
      <c r="D2082" s="277"/>
      <c r="F2082" s="279"/>
      <c r="G2082" s="279"/>
      <c r="H2082" s="279"/>
      <c r="I2082" s="279"/>
      <c r="J2082" s="279"/>
      <c r="K2082" s="279"/>
      <c r="L2082" s="279"/>
      <c r="M2082" s="279"/>
      <c r="AM2082" s="280"/>
      <c r="AN2082" s="280"/>
      <c r="AO2082" s="280"/>
      <c r="AP2082" s="278"/>
      <c r="AQ2082" s="278"/>
      <c r="AR2082" s="278"/>
      <c r="AS2082" s="278"/>
      <c r="AT2082" s="278"/>
      <c r="AU2082" s="278"/>
      <c r="AV2082" s="278"/>
      <c r="AX2082" s="278"/>
      <c r="AY2082" s="278"/>
      <c r="BA2082" s="280"/>
      <c r="BB2082" s="280"/>
      <c r="BC2082" s="280"/>
      <c r="BD2082" s="279"/>
      <c r="BE2082" s="279"/>
      <c r="BH2082" s="278"/>
      <c r="BI2082" s="278"/>
      <c r="BJ2082" s="278"/>
      <c r="BK2082" s="278"/>
      <c r="BL2082" s="278"/>
      <c r="BM2082" s="279"/>
      <c r="BN2082" s="279"/>
      <c r="BO2082" s="279"/>
      <c r="BP2082" s="279"/>
      <c r="BQ2082" s="279"/>
    </row>
    <row r="2083" spans="2:69" ht="8.25" customHeight="1">
      <c r="C2083" s="277"/>
      <c r="D2083" s="277"/>
      <c r="F2083" s="279"/>
      <c r="G2083" s="279"/>
      <c r="H2083" s="279"/>
      <c r="I2083" s="279"/>
      <c r="J2083" s="279"/>
      <c r="K2083" s="279"/>
      <c r="L2083" s="279"/>
      <c r="M2083" s="279"/>
      <c r="AM2083" s="280"/>
      <c r="AN2083" s="280"/>
      <c r="AO2083" s="280"/>
      <c r="AP2083" s="278"/>
      <c r="AQ2083" s="278"/>
      <c r="AR2083" s="278"/>
      <c r="AS2083" s="278"/>
      <c r="AT2083" s="278"/>
      <c r="AU2083" s="278"/>
      <c r="AV2083" s="278"/>
      <c r="AX2083" s="278"/>
      <c r="AY2083" s="278"/>
      <c r="BA2083" s="280"/>
      <c r="BB2083" s="280"/>
      <c r="BC2083" s="280"/>
      <c r="BD2083" s="279"/>
      <c r="BE2083" s="279"/>
      <c r="BH2083" s="278"/>
      <c r="BI2083" s="278"/>
      <c r="BJ2083" s="278"/>
      <c r="BK2083" s="278"/>
      <c r="BL2083" s="278"/>
      <c r="BM2083" s="279"/>
      <c r="BN2083" s="279"/>
      <c r="BO2083" s="279"/>
      <c r="BP2083" s="279"/>
      <c r="BQ2083" s="279"/>
    </row>
    <row r="2084" spans="2:69" ht="0.75" customHeight="1">
      <c r="C2084" s="277"/>
      <c r="D2084" s="277"/>
      <c r="F2084" s="279"/>
      <c r="G2084" s="279"/>
      <c r="H2084" s="279"/>
      <c r="I2084" s="279"/>
      <c r="J2084" s="279"/>
      <c r="K2084" s="279"/>
      <c r="L2084" s="279"/>
      <c r="M2084" s="279"/>
      <c r="AM2084" s="280"/>
      <c r="AN2084" s="280"/>
      <c r="AO2084" s="280"/>
      <c r="AP2084" s="278"/>
      <c r="AQ2084" s="278"/>
      <c r="AR2084" s="278"/>
      <c r="AS2084" s="278"/>
      <c r="AT2084" s="278"/>
      <c r="AU2084" s="278"/>
      <c r="AV2084" s="278"/>
      <c r="AX2084" s="278"/>
      <c r="AY2084" s="278"/>
      <c r="BA2084" s="280"/>
      <c r="BB2084" s="280"/>
      <c r="BC2084" s="280"/>
      <c r="BD2084" s="279"/>
      <c r="BE2084" s="279"/>
      <c r="BH2084" s="278"/>
      <c r="BI2084" s="278"/>
      <c r="BJ2084" s="278"/>
      <c r="BK2084" s="278"/>
      <c r="BL2084" s="278"/>
      <c r="BM2084" s="279"/>
      <c r="BN2084" s="279"/>
      <c r="BO2084" s="279"/>
      <c r="BP2084" s="279"/>
      <c r="BQ2084" s="279"/>
    </row>
    <row r="2085" spans="2:69" ht="10.5" customHeight="1">
      <c r="AM2085" s="280"/>
      <c r="AN2085" s="280"/>
      <c r="AO2085" s="280"/>
      <c r="AP2085" s="278"/>
      <c r="AQ2085" s="278"/>
      <c r="AR2085" s="278"/>
      <c r="AS2085" s="278"/>
      <c r="AT2085" s="278"/>
      <c r="AU2085" s="278"/>
      <c r="AV2085" s="278"/>
      <c r="AX2085" s="278"/>
      <c r="AY2085" s="278"/>
      <c r="BA2085" s="280"/>
      <c r="BB2085" s="280"/>
      <c r="BC2085" s="280"/>
      <c r="BD2085" s="279"/>
      <c r="BE2085" s="279"/>
      <c r="BH2085" s="278"/>
      <c r="BI2085" s="278"/>
      <c r="BJ2085" s="278"/>
      <c r="BK2085" s="278"/>
      <c r="BL2085" s="278"/>
      <c r="BM2085" s="279"/>
      <c r="BN2085" s="279"/>
      <c r="BO2085" s="279"/>
      <c r="BP2085" s="279"/>
      <c r="BQ2085" s="279"/>
    </row>
    <row r="2086" spans="2:69" ht="9.75" customHeight="1"/>
    <row r="2087" spans="2:69" ht="12" customHeight="1">
      <c r="AM2087" s="280"/>
      <c r="AN2087" s="280"/>
      <c r="AO2087" s="280"/>
      <c r="AP2087" s="280"/>
      <c r="AQ2087" s="278"/>
      <c r="AR2087" s="278"/>
      <c r="AS2087" s="278"/>
      <c r="AT2087" s="278"/>
      <c r="AU2087" s="278"/>
      <c r="AV2087" s="278"/>
      <c r="AW2087" s="278"/>
      <c r="AX2087" s="278"/>
      <c r="AY2087" s="278"/>
      <c r="AZ2087" s="278"/>
      <c r="BA2087" s="277"/>
      <c r="BB2087" s="277"/>
      <c r="BC2087" s="277"/>
      <c r="BD2087" s="279"/>
      <c r="BE2087" s="279"/>
    </row>
    <row r="2088" spans="2:69" ht="13.5" customHeight="1">
      <c r="C2088" s="289"/>
      <c r="D2088" s="289"/>
      <c r="E2088" s="289"/>
      <c r="F2088" s="289"/>
      <c r="G2088" s="289"/>
      <c r="H2088" s="289"/>
      <c r="I2088" s="289"/>
      <c r="J2088" s="289"/>
      <c r="K2088" s="289"/>
      <c r="L2088" s="289"/>
      <c r="M2088" s="289"/>
      <c r="N2088" s="289"/>
      <c r="O2088" s="289"/>
      <c r="P2088" s="289"/>
      <c r="Q2088" s="289"/>
      <c r="R2088" s="289"/>
      <c r="S2088" s="289"/>
      <c r="T2088" s="289"/>
      <c r="U2088" s="289"/>
      <c r="V2088" s="289"/>
      <c r="W2088" s="289"/>
      <c r="X2088" s="289"/>
      <c r="Y2088" s="289"/>
      <c r="Z2088" s="289"/>
      <c r="AA2088" s="289"/>
      <c r="AB2088" s="289"/>
      <c r="AC2088" s="289"/>
      <c r="AD2088" s="289"/>
      <c r="AE2088" s="289"/>
    </row>
    <row r="2089" spans="2:69" ht="7.5" customHeight="1"/>
    <row r="2090" spans="2:69" ht="16.5" customHeight="1">
      <c r="B2090" s="282"/>
      <c r="C2090" s="282"/>
      <c r="D2090" s="282"/>
      <c r="E2090" s="282"/>
      <c r="F2090" s="282"/>
      <c r="G2090" s="282"/>
      <c r="H2090" s="282"/>
      <c r="I2090" s="282"/>
      <c r="J2090" s="282"/>
      <c r="K2090" s="282"/>
      <c r="L2090" s="282"/>
      <c r="M2090" s="282"/>
      <c r="N2090" s="282"/>
      <c r="O2090" s="282"/>
      <c r="P2090" s="282"/>
      <c r="Q2090" s="282"/>
      <c r="R2090" s="282"/>
      <c r="S2090" s="282"/>
      <c r="T2090" s="282"/>
      <c r="U2090" s="282"/>
      <c r="X2090" s="282"/>
      <c r="Y2090" s="282"/>
      <c r="Z2090" s="282"/>
      <c r="AA2090" s="282"/>
      <c r="AB2090" s="282"/>
      <c r="AC2090" s="282"/>
      <c r="AD2090" s="282"/>
      <c r="AE2090" s="282"/>
      <c r="AF2090" s="282"/>
      <c r="AG2090" s="282"/>
      <c r="AM2090" s="282"/>
      <c r="AN2090" s="282"/>
      <c r="AO2090" s="282"/>
      <c r="AP2090" s="282"/>
      <c r="AQ2090" s="282"/>
      <c r="AR2090" s="282"/>
      <c r="AS2090" s="282"/>
      <c r="AT2090" s="282"/>
      <c r="AU2090" s="282"/>
      <c r="AV2090" s="282"/>
      <c r="AW2090" s="282"/>
      <c r="AX2090" s="282"/>
      <c r="AY2090" s="282"/>
      <c r="AZ2090" s="282"/>
      <c r="BA2090" s="282"/>
      <c r="BB2090" s="282"/>
      <c r="BE2090" s="282"/>
      <c r="BF2090" s="282"/>
      <c r="BG2090" s="282"/>
      <c r="BH2090" s="282"/>
      <c r="BI2090" s="282"/>
      <c r="BJ2090" s="282"/>
      <c r="BK2090" s="282"/>
      <c r="BL2090" s="282"/>
      <c r="BM2090" s="282"/>
      <c r="BN2090" s="282"/>
      <c r="BO2090" s="282"/>
      <c r="BP2090" s="282"/>
    </row>
    <row r="2091" spans="2:69" ht="9.75" customHeight="1">
      <c r="E2091" s="281"/>
      <c r="F2091" s="281"/>
      <c r="G2091" s="281"/>
      <c r="H2091" s="281"/>
      <c r="I2091" s="281"/>
      <c r="J2091" s="281"/>
      <c r="K2091" s="281"/>
      <c r="L2091" s="281"/>
      <c r="O2091" s="281"/>
      <c r="P2091" s="281"/>
      <c r="Q2091" s="281"/>
      <c r="S2091" s="286"/>
      <c r="T2091" s="286"/>
      <c r="U2091" s="286"/>
      <c r="V2091" s="286"/>
      <c r="AB2091" s="281"/>
      <c r="AC2091" s="281"/>
      <c r="AD2091" s="286"/>
      <c r="AE2091" s="286"/>
      <c r="AR2091" s="281"/>
      <c r="AS2091" s="281"/>
      <c r="AT2091" s="281"/>
      <c r="AV2091" s="286"/>
      <c r="AW2091" s="286"/>
      <c r="AX2091" s="286"/>
      <c r="AY2091" s="286"/>
      <c r="AZ2091" s="286"/>
      <c r="BA2091" s="286"/>
      <c r="BB2091" s="286"/>
      <c r="BH2091" s="283"/>
      <c r="BI2091" s="283"/>
      <c r="BJ2091" s="283"/>
      <c r="BK2091" s="283"/>
      <c r="BL2091" s="283"/>
      <c r="BN2091" s="283"/>
      <c r="BO2091" s="283"/>
      <c r="BP2091" s="283"/>
    </row>
    <row r="2092" spans="2:69" ht="0.75" customHeight="1">
      <c r="BH2092" s="283"/>
      <c r="BI2092" s="283"/>
      <c r="BJ2092" s="283"/>
      <c r="BK2092" s="283"/>
      <c r="BL2092" s="283"/>
      <c r="BN2092" s="283"/>
      <c r="BO2092" s="283"/>
      <c r="BP2092" s="283"/>
    </row>
    <row r="2093" spans="2:69" ht="10.5" customHeight="1">
      <c r="F2093" s="281"/>
      <c r="G2093" s="281"/>
      <c r="H2093" s="281"/>
      <c r="I2093" s="281"/>
      <c r="J2093" s="281"/>
      <c r="K2093" s="281"/>
      <c r="N2093" s="281"/>
      <c r="O2093" s="281"/>
      <c r="P2093" s="281"/>
      <c r="Q2093" s="281"/>
      <c r="R2093" s="281"/>
      <c r="S2093" s="286"/>
      <c r="T2093" s="286"/>
      <c r="U2093" s="286"/>
      <c r="V2093" s="286"/>
      <c r="AB2093" s="281"/>
      <c r="AC2093" s="281"/>
      <c r="AD2093" s="281"/>
      <c r="AE2093" s="286"/>
      <c r="AF2093" s="286"/>
      <c r="AG2093" s="286"/>
      <c r="AH2093" s="286"/>
      <c r="AI2093" s="286"/>
      <c r="AR2093" s="281"/>
      <c r="AS2093" s="281"/>
      <c r="AT2093" s="281"/>
      <c r="AV2093" s="290"/>
      <c r="AW2093" s="290"/>
      <c r="AX2093" s="290"/>
      <c r="AY2093" s="290"/>
      <c r="AZ2093" s="290"/>
      <c r="BE2093" s="263"/>
      <c r="BJ2093" s="279"/>
      <c r="BK2093" s="279"/>
      <c r="BL2093" s="279"/>
      <c r="BO2093" s="279"/>
      <c r="BP2093" s="279"/>
    </row>
    <row r="2094" spans="2:69" ht="8.25" customHeight="1"/>
    <row r="2095" spans="2:69" ht="12.75" customHeight="1">
      <c r="BE2095" s="280"/>
      <c r="BF2095" s="280"/>
      <c r="BJ2095" s="279"/>
      <c r="BK2095" s="279"/>
      <c r="BL2095" s="279"/>
      <c r="BO2095" s="279"/>
      <c r="BP2095" s="279"/>
    </row>
    <row r="2096" spans="2:69" ht="9.75" customHeight="1">
      <c r="BE2096" s="280"/>
      <c r="BF2096" s="280"/>
      <c r="BJ2096" s="279"/>
      <c r="BK2096" s="279"/>
      <c r="BL2096" s="279"/>
      <c r="BO2096" s="279"/>
      <c r="BP2096" s="279"/>
    </row>
    <row r="2097" spans="3:68" ht="12.75" customHeight="1">
      <c r="BE2097" s="280"/>
      <c r="BF2097" s="280"/>
    </row>
    <row r="2098" spans="3:68" ht="10.5" customHeight="1">
      <c r="I2098" s="283"/>
      <c r="J2098" s="283"/>
      <c r="K2098" s="283"/>
      <c r="L2098" s="283"/>
      <c r="N2098" s="283"/>
      <c r="O2098" s="283"/>
      <c r="P2098" s="283"/>
      <c r="Q2098" s="283"/>
      <c r="R2098" s="283"/>
      <c r="S2098" s="283"/>
      <c r="U2098" s="283"/>
      <c r="V2098" s="283"/>
      <c r="W2098" s="283"/>
      <c r="Z2098" s="283"/>
      <c r="AA2098" s="283"/>
      <c r="AB2098" s="283"/>
      <c r="AC2098" s="283"/>
      <c r="AD2098" s="283"/>
      <c r="AE2098" s="283"/>
      <c r="AO2098" s="283"/>
      <c r="AP2098" s="283"/>
      <c r="AQ2098" s="283"/>
      <c r="AR2098" s="283"/>
      <c r="AS2098" s="283"/>
      <c r="AT2098" s="283"/>
      <c r="AV2098" s="283"/>
      <c r="AW2098" s="283"/>
      <c r="AX2098" s="283"/>
      <c r="AY2098" s="283"/>
      <c r="AZ2098" s="283"/>
      <c r="BA2098" s="283"/>
      <c r="BB2098" s="283"/>
      <c r="BE2098" s="263"/>
      <c r="BJ2098" s="279"/>
      <c r="BK2098" s="279"/>
      <c r="BL2098" s="279"/>
      <c r="BO2098" s="279"/>
      <c r="BP2098" s="279"/>
    </row>
    <row r="2099" spans="3:68" ht="9.75" customHeight="1"/>
    <row r="2100" spans="3:68" ht="10.5" customHeight="1">
      <c r="H2100" s="283"/>
      <c r="I2100" s="283"/>
      <c r="J2100" s="283"/>
      <c r="K2100" s="283"/>
      <c r="L2100" s="283"/>
      <c r="N2100" s="283"/>
      <c r="O2100" s="283"/>
      <c r="P2100" s="283"/>
      <c r="Q2100" s="283"/>
      <c r="R2100" s="283"/>
      <c r="S2100" s="283"/>
      <c r="U2100" s="283"/>
      <c r="V2100" s="283"/>
      <c r="W2100" s="283"/>
      <c r="Z2100" s="283"/>
      <c r="AA2100" s="283"/>
      <c r="AB2100" s="283"/>
      <c r="AC2100" s="283"/>
      <c r="AD2100" s="283"/>
      <c r="AE2100" s="283"/>
      <c r="AO2100" s="283"/>
      <c r="AP2100" s="283"/>
      <c r="AQ2100" s="283"/>
      <c r="AR2100" s="283"/>
      <c r="AS2100" s="283"/>
      <c r="AT2100" s="283"/>
      <c r="AV2100" s="283"/>
      <c r="AW2100" s="283"/>
      <c r="AX2100" s="283"/>
      <c r="AY2100" s="283"/>
      <c r="AZ2100" s="283"/>
      <c r="BA2100" s="283"/>
      <c r="BB2100" s="283"/>
      <c r="BE2100" s="280"/>
      <c r="BJ2100" s="279"/>
      <c r="BK2100" s="279"/>
      <c r="BL2100" s="279"/>
      <c r="BO2100" s="279"/>
      <c r="BP2100" s="279"/>
    </row>
    <row r="2101" spans="3:68" ht="0.75" customHeight="1">
      <c r="H2101" s="283"/>
      <c r="I2101" s="283"/>
      <c r="J2101" s="283"/>
      <c r="K2101" s="283"/>
      <c r="L2101" s="283"/>
      <c r="N2101" s="283"/>
      <c r="O2101" s="283"/>
      <c r="P2101" s="283"/>
      <c r="Q2101" s="283"/>
      <c r="R2101" s="283"/>
      <c r="S2101" s="283"/>
      <c r="U2101" s="283"/>
      <c r="V2101" s="283"/>
      <c r="W2101" s="283"/>
      <c r="Z2101" s="283"/>
      <c r="AA2101" s="283"/>
      <c r="AB2101" s="283"/>
      <c r="AC2101" s="283"/>
      <c r="AD2101" s="283"/>
      <c r="AE2101" s="283"/>
      <c r="AO2101" s="283"/>
      <c r="AP2101" s="283"/>
      <c r="AQ2101" s="283"/>
      <c r="AR2101" s="283"/>
      <c r="AS2101" s="283"/>
      <c r="AT2101" s="283"/>
      <c r="AV2101" s="283"/>
      <c r="AW2101" s="283"/>
      <c r="AX2101" s="283"/>
      <c r="AY2101" s="283"/>
      <c r="AZ2101" s="283"/>
      <c r="BA2101" s="283"/>
      <c r="BB2101" s="283"/>
      <c r="BE2101" s="280"/>
      <c r="BJ2101" s="279"/>
      <c r="BK2101" s="279"/>
      <c r="BL2101" s="279"/>
      <c r="BO2101" s="279"/>
      <c r="BP2101" s="279"/>
    </row>
    <row r="2102" spans="3:68" ht="10.5" customHeight="1">
      <c r="H2102" s="285"/>
      <c r="I2102" s="285"/>
      <c r="J2102" s="285"/>
      <c r="K2102" s="285"/>
      <c r="L2102" s="285"/>
      <c r="N2102" s="285"/>
      <c r="O2102" s="285"/>
      <c r="P2102" s="285"/>
      <c r="R2102" s="285"/>
      <c r="S2102" s="285"/>
      <c r="U2102" s="283"/>
      <c r="V2102" s="283"/>
      <c r="W2102" s="283"/>
      <c r="Z2102" s="285"/>
      <c r="AA2102" s="285"/>
      <c r="AB2102" s="285"/>
      <c r="AC2102" s="285"/>
      <c r="AD2102" s="283"/>
      <c r="AE2102" s="283"/>
      <c r="AO2102" s="285"/>
      <c r="AP2102" s="285"/>
      <c r="AQ2102" s="285"/>
      <c r="AR2102" s="285"/>
      <c r="AS2102" s="285"/>
      <c r="AT2102" s="285"/>
      <c r="AV2102" s="285"/>
      <c r="AW2102" s="285"/>
      <c r="AX2102" s="285"/>
      <c r="AY2102" s="285"/>
      <c r="AZ2102" s="285"/>
      <c r="BB2102" s="261"/>
      <c r="BE2102" s="263"/>
      <c r="BK2102" s="279"/>
      <c r="BL2102" s="279"/>
      <c r="BP2102" s="264"/>
    </row>
    <row r="2103" spans="3:68" ht="8.25" customHeight="1"/>
    <row r="2104" spans="3:68" ht="0.75" customHeight="1">
      <c r="C2104" s="280"/>
      <c r="D2104" s="280"/>
      <c r="E2104" s="280"/>
      <c r="F2104" s="280"/>
      <c r="G2104" s="280"/>
      <c r="H2104" s="280"/>
      <c r="I2104" s="280"/>
      <c r="AH2104" s="280"/>
      <c r="AI2104" s="280"/>
      <c r="AJ2104" s="280"/>
      <c r="AK2104" s="280"/>
      <c r="AL2104" s="280"/>
      <c r="AM2104" s="280"/>
      <c r="AN2104" s="280"/>
      <c r="AO2104" s="280"/>
      <c r="BE2104" s="280"/>
      <c r="BK2104" s="279"/>
      <c r="BL2104" s="279"/>
      <c r="BP2104" s="279"/>
    </row>
    <row r="2105" spans="3:68" ht="9" customHeight="1">
      <c r="C2105" s="280"/>
      <c r="D2105" s="280"/>
      <c r="E2105" s="280"/>
      <c r="F2105" s="280"/>
      <c r="G2105" s="280"/>
      <c r="H2105" s="280"/>
      <c r="I2105" s="280"/>
      <c r="AH2105" s="280"/>
      <c r="AI2105" s="280"/>
      <c r="AJ2105" s="280"/>
      <c r="AK2105" s="280"/>
      <c r="AL2105" s="280"/>
      <c r="AM2105" s="280"/>
      <c r="AN2105" s="280"/>
      <c r="AO2105" s="280"/>
      <c r="BE2105" s="280"/>
      <c r="BK2105" s="279"/>
      <c r="BL2105" s="279"/>
      <c r="BP2105" s="279"/>
    </row>
    <row r="2106" spans="3:68" ht="0.75" customHeight="1">
      <c r="C2106" s="280"/>
      <c r="D2106" s="280"/>
      <c r="E2106" s="280"/>
      <c r="F2106" s="280"/>
      <c r="G2106" s="280"/>
      <c r="H2106" s="280"/>
      <c r="I2106" s="280"/>
      <c r="AH2106" s="280"/>
      <c r="AI2106" s="280"/>
      <c r="AJ2106" s="280"/>
      <c r="AK2106" s="280"/>
      <c r="AL2106" s="280"/>
      <c r="AM2106" s="280"/>
      <c r="AN2106" s="280"/>
      <c r="AO2106" s="280"/>
      <c r="BE2106" s="280"/>
      <c r="BK2106" s="279"/>
      <c r="BL2106" s="279"/>
    </row>
    <row r="2107" spans="3:68" ht="10.5" customHeight="1">
      <c r="C2107" s="287"/>
      <c r="D2107" s="287"/>
      <c r="E2107" s="287"/>
      <c r="F2107" s="287"/>
      <c r="G2107" s="287"/>
      <c r="H2107" s="278"/>
      <c r="I2107" s="278"/>
      <c r="J2107" s="278"/>
      <c r="K2107" s="278"/>
      <c r="L2107" s="278"/>
      <c r="N2107" s="278"/>
      <c r="O2107" s="278"/>
      <c r="P2107" s="278"/>
      <c r="Q2107" s="278"/>
      <c r="R2107" s="278"/>
      <c r="S2107" s="278"/>
      <c r="T2107" s="278"/>
      <c r="U2107" s="278"/>
      <c r="V2107" s="278"/>
      <c r="W2107" s="278"/>
      <c r="Z2107" s="278"/>
      <c r="AA2107" s="278"/>
      <c r="AB2107" s="278"/>
      <c r="AC2107" s="278"/>
      <c r="AD2107" s="278"/>
      <c r="AE2107" s="278"/>
      <c r="AI2107" s="287"/>
      <c r="AJ2107" s="287"/>
      <c r="AK2107" s="287"/>
      <c r="AL2107" s="287"/>
      <c r="AM2107" s="287"/>
      <c r="AO2107" s="278"/>
      <c r="AP2107" s="278"/>
      <c r="AQ2107" s="278"/>
      <c r="AR2107" s="278"/>
      <c r="AS2107" s="278"/>
      <c r="AT2107" s="278"/>
      <c r="AV2107" s="278"/>
      <c r="AW2107" s="278"/>
      <c r="AX2107" s="278"/>
      <c r="AY2107" s="278"/>
      <c r="AZ2107" s="278"/>
      <c r="BB2107" s="266"/>
      <c r="BE2107" s="263"/>
      <c r="BK2107" s="279"/>
      <c r="BL2107" s="279"/>
      <c r="BP2107" s="264"/>
    </row>
    <row r="2108" spans="3:68" ht="7.5" customHeight="1"/>
    <row r="2109" spans="3:68" ht="0.75" customHeight="1">
      <c r="C2109" s="287"/>
      <c r="D2109" s="287"/>
      <c r="E2109" s="287"/>
      <c r="F2109" s="287"/>
      <c r="G2109" s="287"/>
      <c r="H2109" s="278"/>
      <c r="I2109" s="278"/>
      <c r="J2109" s="278"/>
      <c r="K2109" s="278"/>
      <c r="L2109" s="278"/>
      <c r="N2109" s="278"/>
      <c r="O2109" s="278"/>
      <c r="P2109" s="278"/>
      <c r="Q2109" s="278"/>
      <c r="R2109" s="278"/>
      <c r="S2109" s="278"/>
      <c r="T2109" s="278"/>
      <c r="U2109" s="278"/>
      <c r="V2109" s="278"/>
      <c r="W2109" s="278"/>
      <c r="Z2109" s="278"/>
      <c r="AA2109" s="278"/>
      <c r="AB2109" s="278"/>
      <c r="AC2109" s="278"/>
      <c r="AD2109" s="278"/>
      <c r="AE2109" s="278"/>
      <c r="AI2109" s="287"/>
      <c r="AJ2109" s="287"/>
      <c r="AK2109" s="287"/>
      <c r="AL2109" s="287"/>
      <c r="AM2109" s="287"/>
      <c r="AO2109" s="278"/>
      <c r="AP2109" s="278"/>
      <c r="AQ2109" s="278"/>
      <c r="AR2109" s="278"/>
      <c r="AS2109" s="278"/>
      <c r="AT2109" s="278"/>
      <c r="AV2109" s="278"/>
      <c r="AW2109" s="278"/>
      <c r="AX2109" s="278"/>
      <c r="AY2109" s="278"/>
      <c r="AZ2109" s="278"/>
      <c r="BB2109" s="276"/>
    </row>
    <row r="2110" spans="3:68" ht="8.25" customHeight="1">
      <c r="C2110" s="287"/>
      <c r="D2110" s="287"/>
      <c r="E2110" s="287"/>
      <c r="F2110" s="287"/>
      <c r="G2110" s="287"/>
      <c r="H2110" s="278"/>
      <c r="I2110" s="278"/>
      <c r="J2110" s="278"/>
      <c r="K2110" s="278"/>
      <c r="L2110" s="278"/>
      <c r="N2110" s="278"/>
      <c r="O2110" s="278"/>
      <c r="P2110" s="278"/>
      <c r="Q2110" s="278"/>
      <c r="R2110" s="278"/>
      <c r="S2110" s="278"/>
      <c r="T2110" s="278"/>
      <c r="U2110" s="278"/>
      <c r="V2110" s="278"/>
      <c r="W2110" s="278"/>
      <c r="Z2110" s="278"/>
      <c r="AA2110" s="278"/>
      <c r="AB2110" s="278"/>
      <c r="AC2110" s="278"/>
      <c r="AD2110" s="278"/>
      <c r="AE2110" s="278"/>
      <c r="AI2110" s="287"/>
      <c r="AJ2110" s="287"/>
      <c r="AK2110" s="287"/>
      <c r="AL2110" s="287"/>
      <c r="AM2110" s="287"/>
      <c r="AO2110" s="278"/>
      <c r="AP2110" s="278"/>
      <c r="AQ2110" s="278"/>
      <c r="AR2110" s="278"/>
      <c r="AS2110" s="278"/>
      <c r="AT2110" s="278"/>
      <c r="AV2110" s="278"/>
      <c r="AW2110" s="278"/>
      <c r="AX2110" s="278"/>
      <c r="AY2110" s="278"/>
      <c r="AZ2110" s="278"/>
      <c r="BB2110" s="276"/>
    </row>
    <row r="2111" spans="3:68" ht="0.75" customHeight="1">
      <c r="C2111" s="287"/>
      <c r="D2111" s="287"/>
      <c r="E2111" s="287"/>
      <c r="F2111" s="287"/>
      <c r="G2111" s="287"/>
      <c r="H2111" s="278"/>
      <c r="I2111" s="278"/>
      <c r="J2111" s="278"/>
      <c r="K2111" s="278"/>
      <c r="L2111" s="278"/>
      <c r="N2111" s="278"/>
      <c r="O2111" s="278"/>
      <c r="P2111" s="278"/>
      <c r="Q2111" s="278"/>
      <c r="R2111" s="278"/>
      <c r="S2111" s="278"/>
      <c r="T2111" s="278"/>
      <c r="U2111" s="278"/>
      <c r="V2111" s="278"/>
      <c r="W2111" s="278"/>
      <c r="Z2111" s="278"/>
      <c r="AA2111" s="278"/>
      <c r="AB2111" s="278"/>
      <c r="AC2111" s="278"/>
      <c r="AD2111" s="278"/>
      <c r="AE2111" s="278"/>
      <c r="AI2111" s="287"/>
      <c r="AJ2111" s="287"/>
      <c r="AK2111" s="287"/>
      <c r="AL2111" s="287"/>
      <c r="AM2111" s="287"/>
      <c r="AO2111" s="278"/>
      <c r="AP2111" s="278"/>
      <c r="AQ2111" s="278"/>
      <c r="AR2111" s="278"/>
      <c r="AS2111" s="278"/>
      <c r="AT2111" s="278"/>
      <c r="AV2111" s="278"/>
      <c r="AW2111" s="278"/>
      <c r="AX2111" s="278"/>
      <c r="AY2111" s="278"/>
      <c r="AZ2111" s="278"/>
      <c r="BB2111" s="276"/>
    </row>
    <row r="2112" spans="3:68" ht="10.5" customHeight="1">
      <c r="C2112" s="287"/>
      <c r="D2112" s="287"/>
      <c r="E2112" s="287"/>
      <c r="F2112" s="287"/>
      <c r="G2112" s="287"/>
      <c r="H2112" s="278"/>
      <c r="I2112" s="278"/>
      <c r="J2112" s="278"/>
      <c r="K2112" s="278"/>
      <c r="L2112" s="278"/>
      <c r="N2112" s="278"/>
      <c r="O2112" s="278"/>
      <c r="P2112" s="278"/>
      <c r="Q2112" s="278"/>
      <c r="R2112" s="278"/>
      <c r="S2112" s="278"/>
      <c r="T2112" s="278"/>
      <c r="U2112" s="278"/>
      <c r="V2112" s="278"/>
      <c r="W2112" s="278"/>
      <c r="Z2112" s="278"/>
      <c r="AA2112" s="278"/>
      <c r="AB2112" s="278"/>
      <c r="AC2112" s="278"/>
      <c r="AD2112" s="278"/>
      <c r="AE2112" s="278"/>
      <c r="AI2112" s="287"/>
      <c r="AJ2112" s="287"/>
      <c r="AK2112" s="287"/>
      <c r="AL2112" s="287"/>
      <c r="AM2112" s="287"/>
      <c r="AO2112" s="278"/>
      <c r="AP2112" s="278"/>
      <c r="AQ2112" s="278"/>
      <c r="AR2112" s="278"/>
      <c r="AS2112" s="278"/>
      <c r="AT2112" s="278"/>
      <c r="AV2112" s="278"/>
      <c r="AW2112" s="278"/>
      <c r="AX2112" s="278"/>
      <c r="AY2112" s="278"/>
      <c r="AZ2112" s="278"/>
      <c r="BB2112" s="266"/>
    </row>
    <row r="2113" spans="3:68" ht="7.5" customHeight="1"/>
    <row r="2114" spans="3:68" ht="0.75" customHeight="1">
      <c r="C2114" s="287"/>
      <c r="D2114" s="287"/>
      <c r="E2114" s="287"/>
      <c r="F2114" s="287"/>
      <c r="G2114" s="287"/>
      <c r="H2114" s="278"/>
      <c r="I2114" s="278"/>
      <c r="J2114" s="278"/>
      <c r="K2114" s="278"/>
      <c r="L2114" s="278"/>
      <c r="N2114" s="278"/>
      <c r="O2114" s="278"/>
      <c r="P2114" s="278"/>
      <c r="Q2114" s="278"/>
      <c r="R2114" s="278"/>
      <c r="S2114" s="278"/>
      <c r="T2114" s="278"/>
      <c r="U2114" s="278"/>
      <c r="V2114" s="278"/>
      <c r="W2114" s="278"/>
      <c r="Z2114" s="278"/>
      <c r="AA2114" s="278"/>
      <c r="AB2114" s="278"/>
      <c r="AC2114" s="278"/>
      <c r="AD2114" s="278"/>
      <c r="AE2114" s="278"/>
      <c r="AI2114" s="287"/>
      <c r="AJ2114" s="287"/>
      <c r="AK2114" s="287"/>
      <c r="AL2114" s="287"/>
      <c r="AM2114" s="287"/>
      <c r="AO2114" s="278"/>
      <c r="AP2114" s="278"/>
      <c r="AQ2114" s="278"/>
      <c r="AR2114" s="278"/>
      <c r="AS2114" s="278"/>
      <c r="AT2114" s="278"/>
      <c r="AV2114" s="278"/>
      <c r="AW2114" s="278"/>
      <c r="AX2114" s="278"/>
      <c r="AY2114" s="278"/>
      <c r="AZ2114" s="278"/>
      <c r="BB2114" s="276"/>
      <c r="BE2114" s="282"/>
      <c r="BF2114" s="282"/>
      <c r="BG2114" s="282"/>
      <c r="BH2114" s="282"/>
      <c r="BI2114" s="282"/>
      <c r="BJ2114" s="282"/>
      <c r="BK2114" s="282"/>
      <c r="BL2114" s="282"/>
      <c r="BM2114" s="282"/>
      <c r="BN2114" s="282"/>
      <c r="BO2114" s="282"/>
      <c r="BP2114" s="282"/>
    </row>
    <row r="2115" spans="3:68">
      <c r="C2115" s="287"/>
      <c r="D2115" s="287"/>
      <c r="E2115" s="287"/>
      <c r="F2115" s="287"/>
      <c r="G2115" s="287"/>
      <c r="H2115" s="278"/>
      <c r="I2115" s="278"/>
      <c r="J2115" s="278"/>
      <c r="K2115" s="278"/>
      <c r="L2115" s="278"/>
      <c r="N2115" s="278"/>
      <c r="O2115" s="278"/>
      <c r="P2115" s="278"/>
      <c r="Q2115" s="278"/>
      <c r="R2115" s="278"/>
      <c r="S2115" s="278"/>
      <c r="T2115" s="278"/>
      <c r="U2115" s="278"/>
      <c r="V2115" s="278"/>
      <c r="W2115" s="278"/>
      <c r="Z2115" s="278"/>
      <c r="AA2115" s="278"/>
      <c r="AB2115" s="278"/>
      <c r="AC2115" s="278"/>
      <c r="AD2115" s="278"/>
      <c r="AE2115" s="278"/>
      <c r="AI2115" s="287"/>
      <c r="AJ2115" s="287"/>
      <c r="AK2115" s="287"/>
      <c r="AL2115" s="287"/>
      <c r="AM2115" s="287"/>
      <c r="AO2115" s="278"/>
      <c r="AP2115" s="278"/>
      <c r="AQ2115" s="278"/>
      <c r="AR2115" s="278"/>
      <c r="AS2115" s="278"/>
      <c r="AT2115" s="278"/>
      <c r="AV2115" s="278"/>
      <c r="AW2115" s="278"/>
      <c r="AX2115" s="278"/>
      <c r="AY2115" s="278"/>
      <c r="AZ2115" s="278"/>
      <c r="BB2115" s="276"/>
      <c r="BE2115" s="282"/>
      <c r="BF2115" s="282"/>
      <c r="BG2115" s="282"/>
      <c r="BH2115" s="282"/>
      <c r="BI2115" s="282"/>
      <c r="BJ2115" s="282"/>
      <c r="BK2115" s="282"/>
      <c r="BL2115" s="282"/>
      <c r="BM2115" s="282"/>
      <c r="BN2115" s="282"/>
      <c r="BO2115" s="282"/>
      <c r="BP2115" s="282"/>
    </row>
    <row r="2116" spans="3:68" ht="5.25" customHeight="1">
      <c r="C2116" s="287"/>
      <c r="D2116" s="287"/>
      <c r="E2116" s="287"/>
      <c r="F2116" s="287"/>
      <c r="G2116" s="287"/>
      <c r="H2116" s="278"/>
      <c r="I2116" s="278"/>
      <c r="J2116" s="278"/>
      <c r="K2116" s="278"/>
      <c r="L2116" s="278"/>
      <c r="N2116" s="278"/>
      <c r="O2116" s="278"/>
      <c r="P2116" s="278"/>
      <c r="Q2116" s="278"/>
      <c r="R2116" s="278"/>
      <c r="S2116" s="278"/>
      <c r="T2116" s="278"/>
      <c r="U2116" s="278"/>
      <c r="V2116" s="278"/>
      <c r="W2116" s="278"/>
      <c r="Z2116" s="278"/>
      <c r="AA2116" s="278"/>
      <c r="AB2116" s="278"/>
      <c r="AC2116" s="278"/>
      <c r="AD2116" s="278"/>
      <c r="AE2116" s="278"/>
      <c r="AI2116" s="287"/>
      <c r="AJ2116" s="287"/>
      <c r="AK2116" s="287"/>
      <c r="AL2116" s="287"/>
      <c r="AM2116" s="287"/>
      <c r="AN2116" s="287"/>
      <c r="AO2116" s="278"/>
      <c r="AP2116" s="278"/>
      <c r="AQ2116" s="278"/>
      <c r="AR2116" s="278"/>
      <c r="AS2116" s="278"/>
      <c r="AT2116" s="278"/>
      <c r="AV2116" s="278"/>
      <c r="AW2116" s="278"/>
      <c r="AX2116" s="278"/>
      <c r="AY2116" s="278"/>
      <c r="AZ2116" s="278"/>
      <c r="BB2116" s="276"/>
      <c r="BJ2116" s="283"/>
      <c r="BK2116" s="283"/>
      <c r="BL2116" s="283"/>
      <c r="BM2116" s="283"/>
      <c r="BN2116" s="283"/>
      <c r="BO2116" s="283"/>
      <c r="BP2116" s="283"/>
    </row>
    <row r="2117" spans="3:68" ht="5.25" customHeight="1">
      <c r="C2117" s="287"/>
      <c r="D2117" s="287"/>
      <c r="E2117" s="287"/>
      <c r="F2117" s="287"/>
      <c r="G2117" s="287"/>
      <c r="H2117" s="278"/>
      <c r="I2117" s="278"/>
      <c r="J2117" s="278"/>
      <c r="K2117" s="278"/>
      <c r="L2117" s="278"/>
      <c r="N2117" s="278"/>
      <c r="O2117" s="278"/>
      <c r="P2117" s="278"/>
      <c r="Q2117" s="278"/>
      <c r="R2117" s="278"/>
      <c r="S2117" s="278"/>
      <c r="T2117" s="278"/>
      <c r="U2117" s="278"/>
      <c r="V2117" s="278"/>
      <c r="W2117" s="278"/>
      <c r="Z2117" s="278"/>
      <c r="AA2117" s="278"/>
      <c r="AB2117" s="278"/>
      <c r="AC2117" s="278"/>
      <c r="AD2117" s="278"/>
      <c r="AE2117" s="278"/>
      <c r="AI2117" s="287"/>
      <c r="AJ2117" s="287"/>
      <c r="AK2117" s="287"/>
      <c r="AL2117" s="287"/>
      <c r="AM2117" s="287"/>
      <c r="AN2117" s="287"/>
      <c r="AO2117" s="278"/>
      <c r="AP2117" s="278"/>
      <c r="AQ2117" s="278"/>
      <c r="AR2117" s="278"/>
      <c r="AS2117" s="278"/>
      <c r="AT2117" s="278"/>
      <c r="AV2117" s="278"/>
      <c r="AW2117" s="278"/>
      <c r="AX2117" s="278"/>
      <c r="AY2117" s="278"/>
      <c r="AZ2117" s="278"/>
      <c r="BB2117" s="276"/>
      <c r="BJ2117" s="283"/>
      <c r="BK2117" s="283"/>
      <c r="BL2117" s="283"/>
      <c r="BM2117" s="283"/>
      <c r="BN2117" s="283"/>
      <c r="BO2117" s="283"/>
      <c r="BP2117" s="283"/>
    </row>
    <row r="2118" spans="3:68" ht="15" customHeight="1">
      <c r="C2118" s="287"/>
      <c r="D2118" s="287"/>
      <c r="E2118" s="287"/>
      <c r="F2118" s="287"/>
      <c r="G2118" s="287"/>
      <c r="H2118" s="278"/>
      <c r="I2118" s="278"/>
      <c r="J2118" s="278"/>
      <c r="K2118" s="278"/>
      <c r="L2118" s="278"/>
      <c r="N2118" s="278"/>
      <c r="O2118" s="278"/>
      <c r="P2118" s="278"/>
      <c r="Q2118" s="278"/>
      <c r="R2118" s="278"/>
      <c r="S2118" s="278"/>
      <c r="T2118" s="278"/>
      <c r="U2118" s="278"/>
      <c r="V2118" s="278"/>
      <c r="W2118" s="278"/>
      <c r="Z2118" s="278"/>
      <c r="AA2118" s="278"/>
      <c r="AB2118" s="278"/>
      <c r="AC2118" s="278"/>
      <c r="AD2118" s="278"/>
      <c r="AE2118" s="278"/>
      <c r="AI2118" s="287"/>
      <c r="AJ2118" s="287"/>
      <c r="AK2118" s="287"/>
      <c r="AL2118" s="287"/>
      <c r="AM2118" s="287"/>
      <c r="AO2118" s="278"/>
      <c r="AP2118" s="278"/>
      <c r="AQ2118" s="278"/>
      <c r="AR2118" s="278"/>
      <c r="AS2118" s="278"/>
      <c r="AT2118" s="278"/>
      <c r="AV2118" s="278"/>
      <c r="AW2118" s="278"/>
      <c r="AX2118" s="278"/>
      <c r="AY2118" s="278"/>
      <c r="AZ2118" s="278"/>
      <c r="BB2118" s="266"/>
    </row>
    <row r="2119" spans="3:68" ht="0.75" customHeight="1">
      <c r="C2119" s="287"/>
      <c r="D2119" s="287"/>
      <c r="E2119" s="287"/>
      <c r="F2119" s="287"/>
      <c r="G2119" s="287"/>
      <c r="H2119" s="278"/>
      <c r="I2119" s="278"/>
      <c r="J2119" s="278"/>
      <c r="K2119" s="278"/>
      <c r="L2119" s="278"/>
      <c r="P2119" s="278"/>
      <c r="Q2119" s="278"/>
      <c r="R2119" s="278"/>
      <c r="S2119" s="278"/>
      <c r="U2119" s="278"/>
      <c r="V2119" s="278"/>
      <c r="W2119" s="278"/>
      <c r="Z2119" s="278"/>
      <c r="AA2119" s="278"/>
      <c r="AB2119" s="278"/>
      <c r="AC2119" s="278"/>
      <c r="AD2119" s="278"/>
      <c r="AE2119" s="278"/>
      <c r="AI2119" s="287"/>
      <c r="AJ2119" s="287"/>
      <c r="AK2119" s="287"/>
      <c r="AL2119" s="287"/>
      <c r="AM2119" s="287"/>
      <c r="AO2119" s="278"/>
      <c r="AP2119" s="278"/>
      <c r="AQ2119" s="278"/>
      <c r="AR2119" s="278"/>
      <c r="AS2119" s="278"/>
      <c r="AT2119" s="278"/>
      <c r="AV2119" s="278"/>
      <c r="AW2119" s="278"/>
      <c r="AX2119" s="278"/>
      <c r="AY2119" s="278"/>
      <c r="AZ2119" s="278"/>
      <c r="BB2119" s="276"/>
      <c r="BE2119" s="280"/>
      <c r="BH2119" s="278"/>
      <c r="BI2119" s="278"/>
      <c r="BJ2119" s="278"/>
      <c r="BK2119" s="278"/>
      <c r="BL2119" s="278"/>
      <c r="BN2119" s="278"/>
      <c r="BO2119" s="278"/>
      <c r="BP2119" s="278"/>
    </row>
    <row r="2120" spans="3:68" ht="8.25" customHeight="1">
      <c r="C2120" s="287"/>
      <c r="D2120" s="287"/>
      <c r="E2120" s="287"/>
      <c r="F2120" s="287"/>
      <c r="G2120" s="287"/>
      <c r="H2120" s="278"/>
      <c r="I2120" s="278"/>
      <c r="J2120" s="278"/>
      <c r="K2120" s="278"/>
      <c r="L2120" s="278"/>
      <c r="P2120" s="278"/>
      <c r="Q2120" s="278"/>
      <c r="R2120" s="278"/>
      <c r="S2120" s="278"/>
      <c r="U2120" s="278"/>
      <c r="V2120" s="278"/>
      <c r="W2120" s="278"/>
      <c r="Z2120" s="278"/>
      <c r="AA2120" s="278"/>
      <c r="AB2120" s="278"/>
      <c r="AC2120" s="278"/>
      <c r="AD2120" s="278"/>
      <c r="AE2120" s="278"/>
      <c r="AI2120" s="287"/>
      <c r="AJ2120" s="287"/>
      <c r="AK2120" s="287"/>
      <c r="AL2120" s="287"/>
      <c r="AM2120" s="287"/>
      <c r="AO2120" s="278"/>
      <c r="AP2120" s="278"/>
      <c r="AQ2120" s="278"/>
      <c r="AR2120" s="278"/>
      <c r="AS2120" s="278"/>
      <c r="AT2120" s="278"/>
      <c r="AV2120" s="278"/>
      <c r="AW2120" s="278"/>
      <c r="AX2120" s="278"/>
      <c r="AY2120" s="278"/>
      <c r="AZ2120" s="278"/>
      <c r="BB2120" s="276"/>
      <c r="BE2120" s="280"/>
      <c r="BH2120" s="278"/>
      <c r="BI2120" s="278"/>
      <c r="BJ2120" s="278"/>
      <c r="BK2120" s="278"/>
      <c r="BL2120" s="278"/>
      <c r="BN2120" s="278"/>
      <c r="BO2120" s="278"/>
      <c r="BP2120" s="278"/>
    </row>
    <row r="2121" spans="3:68" ht="0.75" customHeight="1">
      <c r="C2121" s="287"/>
      <c r="D2121" s="287"/>
      <c r="E2121" s="287"/>
      <c r="F2121" s="287"/>
      <c r="G2121" s="287"/>
      <c r="H2121" s="278"/>
      <c r="I2121" s="278"/>
      <c r="J2121" s="278"/>
      <c r="K2121" s="278"/>
      <c r="L2121" s="278"/>
      <c r="P2121" s="278"/>
      <c r="Q2121" s="278"/>
      <c r="R2121" s="278"/>
      <c r="S2121" s="278"/>
      <c r="U2121" s="278"/>
      <c r="V2121" s="278"/>
      <c r="W2121" s="278"/>
      <c r="Z2121" s="278"/>
      <c r="AA2121" s="278"/>
      <c r="AB2121" s="278"/>
      <c r="AC2121" s="278"/>
      <c r="AD2121" s="278"/>
      <c r="AE2121" s="278"/>
      <c r="AI2121" s="287"/>
      <c r="AJ2121" s="287"/>
      <c r="AK2121" s="287"/>
      <c r="AL2121" s="287"/>
      <c r="AM2121" s="287"/>
      <c r="AO2121" s="278"/>
      <c r="AP2121" s="278"/>
      <c r="AQ2121" s="278"/>
      <c r="AR2121" s="278"/>
      <c r="AS2121" s="278"/>
      <c r="AT2121" s="278"/>
      <c r="AV2121" s="278"/>
      <c r="AW2121" s="278"/>
      <c r="AX2121" s="278"/>
      <c r="AY2121" s="278"/>
      <c r="AZ2121" s="278"/>
      <c r="BB2121" s="276"/>
      <c r="BE2121" s="280"/>
      <c r="BH2121" s="278"/>
      <c r="BI2121" s="278"/>
      <c r="BJ2121" s="278"/>
      <c r="BK2121" s="278"/>
      <c r="BL2121" s="278"/>
      <c r="BN2121" s="278"/>
      <c r="BO2121" s="278"/>
      <c r="BP2121" s="278"/>
    </row>
    <row r="2122" spans="3:68" ht="10.5" customHeight="1">
      <c r="C2122" s="287"/>
      <c r="D2122" s="287"/>
      <c r="E2122" s="287"/>
      <c r="F2122" s="287"/>
      <c r="G2122" s="287"/>
      <c r="H2122" s="278"/>
      <c r="I2122" s="278"/>
      <c r="J2122" s="278"/>
      <c r="K2122" s="278"/>
      <c r="L2122" s="278"/>
      <c r="P2122" s="278"/>
      <c r="Q2122" s="278"/>
      <c r="R2122" s="278"/>
      <c r="S2122" s="278"/>
      <c r="U2122" s="278"/>
      <c r="V2122" s="278"/>
      <c r="W2122" s="278"/>
      <c r="Z2122" s="278"/>
      <c r="AA2122" s="278"/>
      <c r="AB2122" s="278"/>
      <c r="AC2122" s="278"/>
      <c r="AD2122" s="278"/>
      <c r="AE2122" s="278"/>
      <c r="AI2122" s="287"/>
      <c r="AJ2122" s="287"/>
      <c r="AK2122" s="287"/>
      <c r="AL2122" s="287"/>
      <c r="AM2122" s="287"/>
      <c r="AO2122" s="278"/>
      <c r="AP2122" s="278"/>
      <c r="AQ2122" s="278"/>
      <c r="AR2122" s="278"/>
      <c r="AS2122" s="278"/>
      <c r="AT2122" s="278"/>
      <c r="AV2122" s="278"/>
      <c r="AW2122" s="278"/>
      <c r="AX2122" s="278"/>
      <c r="AY2122" s="278"/>
      <c r="AZ2122" s="278"/>
      <c r="BB2122" s="266"/>
      <c r="BE2122" s="263"/>
      <c r="BH2122" s="278"/>
      <c r="BI2122" s="278"/>
      <c r="BJ2122" s="278"/>
      <c r="BK2122" s="278"/>
      <c r="BL2122" s="278"/>
      <c r="BN2122" s="278"/>
      <c r="BO2122" s="278"/>
      <c r="BP2122" s="278"/>
    </row>
    <row r="2123" spans="3:68" ht="7.5" customHeight="1"/>
    <row r="2124" spans="3:68" ht="0.75" customHeight="1">
      <c r="C2124" s="287"/>
      <c r="D2124" s="287"/>
      <c r="E2124" s="287"/>
      <c r="F2124" s="287"/>
      <c r="G2124" s="287"/>
      <c r="H2124" s="278"/>
      <c r="I2124" s="278"/>
      <c r="J2124" s="278"/>
      <c r="K2124" s="278"/>
      <c r="L2124" s="278"/>
      <c r="N2124" s="278"/>
      <c r="O2124" s="278"/>
      <c r="P2124" s="278"/>
      <c r="Q2124" s="278"/>
      <c r="R2124" s="278"/>
      <c r="S2124" s="278"/>
      <c r="T2124" s="278"/>
      <c r="U2124" s="278"/>
      <c r="V2124" s="278"/>
      <c r="W2124" s="278"/>
      <c r="Z2124" s="278"/>
      <c r="AA2124" s="278"/>
      <c r="AB2124" s="278"/>
      <c r="AC2124" s="278"/>
      <c r="AD2124" s="278"/>
      <c r="AE2124" s="278"/>
      <c r="AI2124" s="287"/>
      <c r="AJ2124" s="287"/>
      <c r="AK2124" s="287"/>
      <c r="AL2124" s="287"/>
      <c r="AM2124" s="287"/>
      <c r="AO2124" s="278"/>
      <c r="AP2124" s="278"/>
      <c r="AQ2124" s="278"/>
      <c r="AR2124" s="278"/>
      <c r="AS2124" s="278"/>
      <c r="AT2124" s="278"/>
      <c r="AV2124" s="278"/>
      <c r="AW2124" s="278"/>
      <c r="AX2124" s="278"/>
      <c r="AY2124" s="278"/>
      <c r="AZ2124" s="278"/>
      <c r="BB2124" s="276"/>
      <c r="BE2124" s="280"/>
      <c r="BH2124" s="278"/>
      <c r="BI2124" s="278"/>
      <c r="BJ2124" s="278"/>
      <c r="BK2124" s="278"/>
      <c r="BL2124" s="278"/>
      <c r="BN2124" s="278"/>
      <c r="BO2124" s="278"/>
      <c r="BP2124" s="278"/>
    </row>
    <row r="2125" spans="3:68" ht="9" customHeight="1">
      <c r="C2125" s="287"/>
      <c r="D2125" s="287"/>
      <c r="E2125" s="287"/>
      <c r="F2125" s="287"/>
      <c r="G2125" s="287"/>
      <c r="H2125" s="278"/>
      <c r="I2125" s="278"/>
      <c r="J2125" s="278"/>
      <c r="K2125" s="278"/>
      <c r="L2125" s="278"/>
      <c r="N2125" s="278"/>
      <c r="O2125" s="278"/>
      <c r="P2125" s="278"/>
      <c r="Q2125" s="278"/>
      <c r="R2125" s="278"/>
      <c r="S2125" s="278"/>
      <c r="T2125" s="278"/>
      <c r="U2125" s="278"/>
      <c r="V2125" s="278"/>
      <c r="W2125" s="278"/>
      <c r="Z2125" s="278"/>
      <c r="AA2125" s="278"/>
      <c r="AB2125" s="278"/>
      <c r="AC2125" s="278"/>
      <c r="AD2125" s="278"/>
      <c r="AE2125" s="278"/>
      <c r="AI2125" s="287"/>
      <c r="AJ2125" s="287"/>
      <c r="AK2125" s="287"/>
      <c r="AL2125" s="287"/>
      <c r="AM2125" s="287"/>
      <c r="AO2125" s="278"/>
      <c r="AP2125" s="278"/>
      <c r="AQ2125" s="278"/>
      <c r="AR2125" s="278"/>
      <c r="AS2125" s="278"/>
      <c r="AT2125" s="278"/>
      <c r="AV2125" s="278"/>
      <c r="AW2125" s="278"/>
      <c r="AX2125" s="278"/>
      <c r="AY2125" s="278"/>
      <c r="AZ2125" s="278"/>
      <c r="BB2125" s="276"/>
      <c r="BE2125" s="280"/>
      <c r="BH2125" s="278"/>
      <c r="BI2125" s="278"/>
      <c r="BJ2125" s="278"/>
      <c r="BK2125" s="278"/>
      <c r="BL2125" s="278"/>
      <c r="BN2125" s="278"/>
      <c r="BO2125" s="278"/>
      <c r="BP2125" s="278"/>
    </row>
    <row r="2126" spans="3:68" ht="0.75" customHeight="1">
      <c r="C2126" s="287"/>
      <c r="D2126" s="287"/>
      <c r="E2126" s="287"/>
      <c r="F2126" s="287"/>
      <c r="G2126" s="287"/>
      <c r="H2126" s="278"/>
      <c r="I2126" s="278"/>
      <c r="J2126" s="278"/>
      <c r="K2126" s="278"/>
      <c r="L2126" s="278"/>
      <c r="N2126" s="278"/>
      <c r="O2126" s="278"/>
      <c r="P2126" s="278"/>
      <c r="Q2126" s="278"/>
      <c r="R2126" s="278"/>
      <c r="S2126" s="278"/>
      <c r="T2126" s="278"/>
      <c r="U2126" s="278"/>
      <c r="V2126" s="278"/>
      <c r="W2126" s="278"/>
      <c r="Z2126" s="278"/>
      <c r="AA2126" s="278"/>
      <c r="AB2126" s="278"/>
      <c r="AC2126" s="278"/>
      <c r="AD2126" s="278"/>
      <c r="AE2126" s="278"/>
      <c r="AI2126" s="287"/>
      <c r="AJ2126" s="287"/>
      <c r="AK2126" s="287"/>
      <c r="AL2126" s="287"/>
      <c r="AM2126" s="287"/>
      <c r="AO2126" s="278"/>
      <c r="AP2126" s="278"/>
      <c r="AQ2126" s="278"/>
      <c r="AR2126" s="278"/>
      <c r="AS2126" s="278"/>
      <c r="AT2126" s="278"/>
      <c r="AV2126" s="278"/>
      <c r="AW2126" s="278"/>
      <c r="AX2126" s="278"/>
      <c r="AY2126" s="278"/>
      <c r="AZ2126" s="278"/>
      <c r="BB2126" s="276"/>
      <c r="BE2126" s="280"/>
      <c r="BH2126" s="278"/>
      <c r="BI2126" s="278"/>
      <c r="BJ2126" s="278"/>
      <c r="BK2126" s="278"/>
      <c r="BL2126" s="278"/>
      <c r="BN2126" s="278"/>
      <c r="BO2126" s="278"/>
      <c r="BP2126" s="278"/>
    </row>
    <row r="2127" spans="3:68" ht="10.5" customHeight="1">
      <c r="C2127" s="287"/>
      <c r="D2127" s="287"/>
      <c r="E2127" s="287"/>
      <c r="F2127" s="287"/>
      <c r="G2127" s="287"/>
      <c r="H2127" s="278"/>
      <c r="I2127" s="278"/>
      <c r="J2127" s="278"/>
      <c r="K2127" s="278"/>
      <c r="L2127" s="278"/>
      <c r="P2127" s="278"/>
      <c r="Q2127" s="278"/>
      <c r="R2127" s="278"/>
      <c r="S2127" s="278"/>
      <c r="U2127" s="278"/>
      <c r="V2127" s="278"/>
      <c r="W2127" s="278"/>
      <c r="Z2127" s="278"/>
      <c r="AA2127" s="278"/>
      <c r="AB2127" s="278"/>
      <c r="AC2127" s="278"/>
      <c r="AD2127" s="278"/>
      <c r="AE2127" s="278"/>
      <c r="AI2127" s="287"/>
      <c r="AJ2127" s="287"/>
      <c r="AK2127" s="287"/>
      <c r="AL2127" s="287"/>
      <c r="AM2127" s="287"/>
      <c r="AO2127" s="278"/>
      <c r="AP2127" s="278"/>
      <c r="AQ2127" s="278"/>
      <c r="AR2127" s="278"/>
      <c r="AS2127" s="278"/>
      <c r="AT2127" s="278"/>
      <c r="AV2127" s="278"/>
      <c r="AW2127" s="278"/>
      <c r="AX2127" s="278"/>
      <c r="AY2127" s="278"/>
      <c r="AZ2127" s="278"/>
      <c r="BB2127" s="266"/>
      <c r="BE2127" s="263"/>
      <c r="BH2127" s="278"/>
      <c r="BI2127" s="278"/>
      <c r="BJ2127" s="278"/>
      <c r="BK2127" s="278"/>
      <c r="BL2127" s="278"/>
      <c r="BN2127" s="278"/>
      <c r="BO2127" s="278"/>
      <c r="BP2127" s="278"/>
    </row>
    <row r="2128" spans="3:68" ht="9" customHeight="1"/>
    <row r="2129" spans="3:68" ht="10.5" customHeight="1">
      <c r="C2129" s="291"/>
      <c r="D2129" s="291"/>
      <c r="E2129" s="291"/>
      <c r="F2129" s="291"/>
      <c r="G2129" s="291"/>
      <c r="H2129" s="278"/>
      <c r="I2129" s="278"/>
      <c r="J2129" s="278"/>
      <c r="K2129" s="278"/>
      <c r="L2129" s="278"/>
      <c r="N2129" s="278"/>
      <c r="O2129" s="278"/>
      <c r="P2129" s="278"/>
      <c r="Q2129" s="278"/>
      <c r="R2129" s="278"/>
      <c r="S2129" s="278"/>
      <c r="T2129" s="278"/>
      <c r="U2129" s="278"/>
      <c r="V2129" s="278"/>
      <c r="W2129" s="278"/>
      <c r="Z2129" s="278"/>
      <c r="AA2129" s="278"/>
      <c r="AB2129" s="278"/>
      <c r="AC2129" s="278"/>
      <c r="AD2129" s="278"/>
      <c r="AE2129" s="278"/>
      <c r="AI2129" s="291"/>
      <c r="AJ2129" s="291"/>
      <c r="AK2129" s="291"/>
      <c r="AL2129" s="291"/>
      <c r="AM2129" s="291"/>
      <c r="AO2129" s="278"/>
      <c r="AP2129" s="278"/>
      <c r="AQ2129" s="278"/>
      <c r="AR2129" s="278"/>
      <c r="AS2129" s="278"/>
      <c r="AT2129" s="278"/>
      <c r="AV2129" s="278"/>
      <c r="AW2129" s="278"/>
      <c r="AX2129" s="278"/>
      <c r="AY2129" s="278"/>
      <c r="AZ2129" s="278"/>
      <c r="BB2129" s="266"/>
      <c r="BE2129" s="280"/>
      <c r="BF2129" s="280"/>
      <c r="BH2129" s="278"/>
      <c r="BI2129" s="278"/>
      <c r="BJ2129" s="278"/>
      <c r="BK2129" s="278"/>
      <c r="BL2129" s="278"/>
      <c r="BN2129" s="278"/>
      <c r="BO2129" s="278"/>
      <c r="BP2129" s="278"/>
    </row>
    <row r="2130" spans="3:68" ht="12.75" customHeight="1">
      <c r="AO2130" s="278"/>
      <c r="AP2130" s="278"/>
      <c r="AQ2130" s="278"/>
      <c r="AR2130" s="278"/>
      <c r="AS2130" s="278"/>
      <c r="AT2130" s="278"/>
      <c r="AV2130" s="278"/>
      <c r="AW2130" s="278"/>
      <c r="AX2130" s="278"/>
      <c r="AY2130" s="278"/>
      <c r="AZ2130" s="278"/>
      <c r="BE2130" s="280"/>
      <c r="BF2130" s="280"/>
    </row>
    <row r="2131" spans="3:68" ht="12.75" customHeight="1">
      <c r="AO2131" s="278"/>
      <c r="AP2131" s="278"/>
      <c r="AQ2131" s="278"/>
      <c r="AR2131" s="278"/>
      <c r="AS2131" s="278"/>
      <c r="AT2131" s="278"/>
      <c r="AV2131" s="278"/>
      <c r="AW2131" s="278"/>
      <c r="AX2131" s="278"/>
      <c r="AY2131" s="278"/>
      <c r="AZ2131" s="278"/>
      <c r="BE2131" s="280"/>
      <c r="BH2131" s="278"/>
      <c r="BI2131" s="278"/>
      <c r="BJ2131" s="278"/>
      <c r="BK2131" s="278"/>
      <c r="BL2131" s="278"/>
      <c r="BN2131" s="278"/>
      <c r="BO2131" s="278"/>
      <c r="BP2131" s="278"/>
    </row>
    <row r="2132" spans="3:68" ht="10.5" customHeight="1">
      <c r="BE2132" s="280"/>
      <c r="BH2132" s="278"/>
      <c r="BI2132" s="278"/>
      <c r="BJ2132" s="278"/>
      <c r="BK2132" s="278"/>
      <c r="BL2132" s="278"/>
      <c r="BN2132" s="278"/>
      <c r="BO2132" s="278"/>
      <c r="BP2132" s="278"/>
    </row>
    <row r="2133" spans="3:68" ht="9" customHeight="1"/>
    <row r="2134" spans="3:68" ht="11.25" customHeight="1">
      <c r="C2134" s="280"/>
      <c r="D2134" s="280"/>
      <c r="E2134" s="280"/>
      <c r="F2134" s="280"/>
      <c r="G2134" s="280"/>
      <c r="H2134" s="280"/>
      <c r="I2134" s="280"/>
      <c r="AH2134" s="280"/>
      <c r="AI2134" s="280"/>
      <c r="AJ2134" s="280"/>
      <c r="AK2134" s="280"/>
      <c r="AL2134" s="280"/>
      <c r="AM2134" s="280"/>
      <c r="AN2134" s="280"/>
      <c r="AO2134" s="280"/>
      <c r="BE2134" s="263"/>
      <c r="BH2134" s="278"/>
      <c r="BI2134" s="278"/>
      <c r="BJ2134" s="278"/>
      <c r="BK2134" s="278"/>
      <c r="BL2134" s="278"/>
      <c r="BN2134" s="278"/>
      <c r="BO2134" s="278"/>
      <c r="BP2134" s="278"/>
    </row>
    <row r="2135" spans="3:68" ht="9.75" customHeight="1">
      <c r="C2135" s="287"/>
      <c r="D2135" s="287"/>
      <c r="E2135" s="287"/>
      <c r="F2135" s="287"/>
      <c r="G2135" s="287"/>
      <c r="H2135" s="278"/>
      <c r="I2135" s="278"/>
      <c r="J2135" s="278"/>
      <c r="K2135" s="278"/>
      <c r="L2135" s="278"/>
      <c r="N2135" s="278"/>
      <c r="O2135" s="278"/>
      <c r="P2135" s="278"/>
      <c r="Q2135" s="278"/>
      <c r="R2135" s="278"/>
      <c r="S2135" s="278"/>
      <c r="T2135" s="278"/>
      <c r="U2135" s="278"/>
      <c r="V2135" s="278"/>
      <c r="W2135" s="278"/>
      <c r="Z2135" s="278"/>
      <c r="AA2135" s="278"/>
      <c r="AB2135" s="278"/>
      <c r="AC2135" s="278"/>
      <c r="AD2135" s="278"/>
      <c r="AE2135" s="278"/>
      <c r="AI2135" s="287"/>
      <c r="AJ2135" s="287"/>
      <c r="AK2135" s="287"/>
      <c r="AL2135" s="287"/>
      <c r="AM2135" s="287"/>
      <c r="AO2135" s="278"/>
      <c r="AP2135" s="278"/>
      <c r="AQ2135" s="278"/>
      <c r="AR2135" s="278"/>
      <c r="AS2135" s="278"/>
      <c r="AT2135" s="278"/>
      <c r="AV2135" s="278"/>
      <c r="AW2135" s="278"/>
      <c r="AX2135" s="278"/>
      <c r="AY2135" s="278"/>
      <c r="AZ2135" s="278"/>
      <c r="BB2135" s="276"/>
      <c r="BE2135" s="280"/>
      <c r="BF2135" s="280"/>
      <c r="BH2135" s="278"/>
      <c r="BI2135" s="278"/>
      <c r="BJ2135" s="278"/>
      <c r="BK2135" s="278"/>
      <c r="BL2135" s="278"/>
      <c r="BN2135" s="278"/>
      <c r="BO2135" s="278"/>
      <c r="BP2135" s="278"/>
    </row>
    <row r="2136" spans="3:68" ht="1.5" customHeight="1">
      <c r="C2136" s="287"/>
      <c r="D2136" s="287"/>
      <c r="E2136" s="287"/>
      <c r="F2136" s="287"/>
      <c r="G2136" s="287"/>
      <c r="H2136" s="278"/>
      <c r="I2136" s="278"/>
      <c r="J2136" s="278"/>
      <c r="K2136" s="278"/>
      <c r="L2136" s="278"/>
      <c r="N2136" s="278"/>
      <c r="O2136" s="278"/>
      <c r="P2136" s="278"/>
      <c r="Q2136" s="278"/>
      <c r="R2136" s="278"/>
      <c r="S2136" s="278"/>
      <c r="T2136" s="278"/>
      <c r="U2136" s="278"/>
      <c r="V2136" s="278"/>
      <c r="W2136" s="278"/>
      <c r="Z2136" s="278"/>
      <c r="AA2136" s="278"/>
      <c r="AB2136" s="278"/>
      <c r="AC2136" s="278"/>
      <c r="AD2136" s="278"/>
      <c r="AE2136" s="278"/>
      <c r="AI2136" s="287"/>
      <c r="AJ2136" s="287"/>
      <c r="AK2136" s="287"/>
      <c r="AL2136" s="287"/>
      <c r="AM2136" s="287"/>
      <c r="AO2136" s="278"/>
      <c r="AP2136" s="278"/>
      <c r="AQ2136" s="278"/>
      <c r="AR2136" s="278"/>
      <c r="AS2136" s="278"/>
      <c r="AT2136" s="278"/>
      <c r="AV2136" s="278"/>
      <c r="AW2136" s="278"/>
      <c r="AX2136" s="278"/>
      <c r="AY2136" s="278"/>
      <c r="AZ2136" s="278"/>
      <c r="BB2136" s="276"/>
      <c r="BE2136" s="280"/>
      <c r="BF2136" s="280"/>
      <c r="BH2136" s="278"/>
      <c r="BI2136" s="278"/>
      <c r="BJ2136" s="278"/>
      <c r="BK2136" s="278"/>
      <c r="BL2136" s="278"/>
      <c r="BN2136" s="278"/>
      <c r="BO2136" s="278"/>
      <c r="BP2136" s="278"/>
    </row>
    <row r="2137" spans="3:68" ht="10.5" customHeight="1">
      <c r="C2137" s="287"/>
      <c r="D2137" s="287"/>
      <c r="E2137" s="287"/>
      <c r="F2137" s="287"/>
      <c r="G2137" s="287"/>
      <c r="H2137" s="278"/>
      <c r="I2137" s="278"/>
      <c r="J2137" s="278"/>
      <c r="K2137" s="278"/>
      <c r="L2137" s="278"/>
      <c r="N2137" s="278"/>
      <c r="O2137" s="278"/>
      <c r="P2137" s="278"/>
      <c r="Q2137" s="278"/>
      <c r="R2137" s="278"/>
      <c r="S2137" s="278"/>
      <c r="T2137" s="278"/>
      <c r="U2137" s="278"/>
      <c r="V2137" s="278"/>
      <c r="W2137" s="278"/>
      <c r="Z2137" s="278"/>
      <c r="AA2137" s="278"/>
      <c r="AB2137" s="278"/>
      <c r="AC2137" s="278"/>
      <c r="AD2137" s="278"/>
      <c r="AE2137" s="278"/>
      <c r="AI2137" s="287"/>
      <c r="AJ2137" s="287"/>
      <c r="AK2137" s="287"/>
      <c r="AL2137" s="287"/>
      <c r="AM2137" s="287"/>
      <c r="AO2137" s="278"/>
      <c r="AP2137" s="278"/>
      <c r="AQ2137" s="278"/>
      <c r="AR2137" s="278"/>
      <c r="AS2137" s="278"/>
      <c r="AT2137" s="278"/>
      <c r="AV2137" s="278"/>
      <c r="AW2137" s="278"/>
      <c r="AX2137" s="278"/>
      <c r="AY2137" s="278"/>
      <c r="AZ2137" s="278"/>
      <c r="BB2137" s="266"/>
      <c r="BE2137" s="263"/>
      <c r="BH2137" s="278"/>
      <c r="BI2137" s="278"/>
      <c r="BJ2137" s="278"/>
      <c r="BK2137" s="278"/>
      <c r="BL2137" s="278"/>
      <c r="BN2137" s="278"/>
      <c r="BO2137" s="278"/>
      <c r="BP2137" s="278"/>
    </row>
    <row r="2138" spans="3:68" ht="7.5" customHeight="1"/>
    <row r="2139" spans="3:68" ht="0.75" customHeight="1">
      <c r="C2139" s="287"/>
      <c r="D2139" s="287"/>
      <c r="E2139" s="287"/>
      <c r="F2139" s="287"/>
      <c r="G2139" s="287"/>
      <c r="H2139" s="278"/>
      <c r="I2139" s="278"/>
      <c r="J2139" s="278"/>
      <c r="K2139" s="278"/>
      <c r="L2139" s="278"/>
      <c r="N2139" s="278"/>
      <c r="O2139" s="278"/>
      <c r="P2139" s="278"/>
      <c r="Q2139" s="278"/>
      <c r="R2139" s="278"/>
      <c r="S2139" s="278"/>
      <c r="T2139" s="278"/>
      <c r="U2139" s="278"/>
      <c r="V2139" s="278"/>
      <c r="W2139" s="278"/>
      <c r="Z2139" s="278"/>
      <c r="AA2139" s="278"/>
      <c r="AB2139" s="278"/>
      <c r="AC2139" s="278"/>
      <c r="AD2139" s="278"/>
      <c r="AE2139" s="278"/>
      <c r="AI2139" s="287"/>
      <c r="AJ2139" s="287"/>
      <c r="AK2139" s="287"/>
      <c r="AL2139" s="287"/>
      <c r="AM2139" s="287"/>
      <c r="AO2139" s="278"/>
      <c r="AP2139" s="278"/>
      <c r="AQ2139" s="278"/>
      <c r="AR2139" s="278"/>
      <c r="AS2139" s="278"/>
      <c r="AT2139" s="278"/>
      <c r="AV2139" s="278"/>
      <c r="AW2139" s="278"/>
      <c r="AX2139" s="278"/>
      <c r="AY2139" s="278"/>
      <c r="AZ2139" s="278"/>
      <c r="BB2139" s="276"/>
      <c r="BE2139" s="280"/>
      <c r="BH2139" s="278"/>
      <c r="BI2139" s="278"/>
      <c r="BJ2139" s="278"/>
      <c r="BK2139" s="278"/>
      <c r="BL2139" s="278"/>
      <c r="BN2139" s="278"/>
      <c r="BO2139" s="278"/>
      <c r="BP2139" s="278"/>
    </row>
    <row r="2140" spans="3:68" ht="11.25" customHeight="1">
      <c r="C2140" s="287"/>
      <c r="D2140" s="287"/>
      <c r="E2140" s="287"/>
      <c r="F2140" s="287"/>
      <c r="G2140" s="287"/>
      <c r="H2140" s="278"/>
      <c r="I2140" s="278"/>
      <c r="J2140" s="278"/>
      <c r="K2140" s="278"/>
      <c r="L2140" s="278"/>
      <c r="N2140" s="278"/>
      <c r="O2140" s="278"/>
      <c r="P2140" s="278"/>
      <c r="Q2140" s="278"/>
      <c r="R2140" s="278"/>
      <c r="S2140" s="278"/>
      <c r="T2140" s="278"/>
      <c r="U2140" s="278"/>
      <c r="V2140" s="278"/>
      <c r="W2140" s="278"/>
      <c r="Z2140" s="278"/>
      <c r="AA2140" s="278"/>
      <c r="AB2140" s="278"/>
      <c r="AC2140" s="278"/>
      <c r="AD2140" s="278"/>
      <c r="AE2140" s="278"/>
      <c r="AI2140" s="287"/>
      <c r="AJ2140" s="287"/>
      <c r="AK2140" s="287"/>
      <c r="AL2140" s="287"/>
      <c r="AM2140" s="287"/>
      <c r="AO2140" s="278"/>
      <c r="AP2140" s="278"/>
      <c r="AQ2140" s="278"/>
      <c r="AR2140" s="278"/>
      <c r="AS2140" s="278"/>
      <c r="AT2140" s="278"/>
      <c r="AV2140" s="278"/>
      <c r="AW2140" s="278"/>
      <c r="AX2140" s="278"/>
      <c r="AY2140" s="278"/>
      <c r="AZ2140" s="278"/>
      <c r="BB2140" s="276"/>
      <c r="BE2140" s="280"/>
      <c r="BH2140" s="278"/>
      <c r="BI2140" s="278"/>
      <c r="BJ2140" s="278"/>
      <c r="BK2140" s="278"/>
      <c r="BL2140" s="278"/>
      <c r="BN2140" s="278"/>
      <c r="BO2140" s="278"/>
      <c r="BP2140" s="278"/>
    </row>
    <row r="2141" spans="3:68" ht="8.25" customHeight="1">
      <c r="C2141" s="291"/>
      <c r="D2141" s="291"/>
      <c r="E2141" s="291"/>
      <c r="F2141" s="291"/>
      <c r="G2141" s="291"/>
      <c r="H2141" s="278"/>
      <c r="I2141" s="278"/>
      <c r="J2141" s="278"/>
      <c r="K2141" s="278"/>
      <c r="L2141" s="278"/>
      <c r="N2141" s="278"/>
      <c r="O2141" s="278"/>
      <c r="P2141" s="278"/>
      <c r="Q2141" s="278"/>
      <c r="R2141" s="278"/>
      <c r="S2141" s="278"/>
      <c r="T2141" s="278"/>
      <c r="U2141" s="278"/>
      <c r="V2141" s="278"/>
      <c r="W2141" s="278"/>
      <c r="Z2141" s="278"/>
      <c r="AA2141" s="278"/>
      <c r="AB2141" s="278"/>
      <c r="AC2141" s="278"/>
      <c r="AD2141" s="278"/>
      <c r="AE2141" s="278"/>
      <c r="AI2141" s="291"/>
      <c r="AJ2141" s="291"/>
      <c r="AK2141" s="291"/>
      <c r="AL2141" s="291"/>
      <c r="AM2141" s="291"/>
      <c r="AO2141" s="278"/>
      <c r="AP2141" s="278"/>
      <c r="AQ2141" s="278"/>
      <c r="AR2141" s="278"/>
      <c r="AS2141" s="278"/>
      <c r="AT2141" s="278"/>
      <c r="AV2141" s="278"/>
      <c r="AW2141" s="278"/>
      <c r="AX2141" s="278"/>
      <c r="AY2141" s="278"/>
      <c r="AZ2141" s="278"/>
      <c r="BB2141" s="276"/>
      <c r="BE2141" s="280"/>
      <c r="BH2141" s="278"/>
      <c r="BI2141" s="278"/>
      <c r="BJ2141" s="278"/>
      <c r="BK2141" s="278"/>
      <c r="BL2141" s="278"/>
      <c r="BN2141" s="278"/>
      <c r="BO2141" s="278"/>
      <c r="BP2141" s="278"/>
    </row>
    <row r="2142" spans="3:68" ht="2.25" customHeight="1">
      <c r="C2142" s="291"/>
      <c r="D2142" s="291"/>
      <c r="E2142" s="291"/>
      <c r="F2142" s="291"/>
      <c r="G2142" s="291"/>
      <c r="H2142" s="278"/>
      <c r="I2142" s="278"/>
      <c r="J2142" s="278"/>
      <c r="K2142" s="278"/>
      <c r="L2142" s="278"/>
      <c r="N2142" s="278"/>
      <c r="O2142" s="278"/>
      <c r="P2142" s="278"/>
      <c r="Q2142" s="278"/>
      <c r="R2142" s="278"/>
      <c r="S2142" s="278"/>
      <c r="T2142" s="278"/>
      <c r="U2142" s="278"/>
      <c r="V2142" s="278"/>
      <c r="W2142" s="278"/>
      <c r="Z2142" s="278"/>
      <c r="AA2142" s="278"/>
      <c r="AB2142" s="278"/>
      <c r="AC2142" s="278"/>
      <c r="AD2142" s="278"/>
      <c r="AE2142" s="278"/>
      <c r="AI2142" s="291"/>
      <c r="AJ2142" s="291"/>
      <c r="AK2142" s="291"/>
      <c r="AL2142" s="291"/>
      <c r="AM2142" s="291"/>
      <c r="AO2142" s="278"/>
      <c r="AP2142" s="278"/>
      <c r="AQ2142" s="278"/>
      <c r="AR2142" s="278"/>
      <c r="AS2142" s="278"/>
      <c r="AT2142" s="278"/>
      <c r="AV2142" s="278"/>
      <c r="AW2142" s="278"/>
      <c r="AX2142" s="278"/>
      <c r="AY2142" s="278"/>
      <c r="AZ2142" s="278"/>
      <c r="BB2142" s="276"/>
      <c r="BE2142" s="280"/>
      <c r="BH2142" s="278"/>
      <c r="BI2142" s="278"/>
      <c r="BJ2142" s="278"/>
      <c r="BK2142" s="278"/>
      <c r="BL2142" s="278"/>
      <c r="BN2142" s="278"/>
      <c r="BO2142" s="278"/>
      <c r="BP2142" s="278"/>
    </row>
    <row r="2143" spans="3:68" ht="10.5" customHeight="1">
      <c r="BE2143" s="263"/>
      <c r="BH2143" s="278"/>
      <c r="BI2143" s="278"/>
      <c r="BJ2143" s="278"/>
      <c r="BK2143" s="278"/>
      <c r="BL2143" s="278"/>
      <c r="BN2143" s="278"/>
      <c r="BO2143" s="278"/>
      <c r="BP2143" s="278"/>
    </row>
    <row r="2144" spans="3:68" ht="7.5" customHeight="1"/>
    <row r="2145" spans="3:68" ht="9.75" customHeight="1">
      <c r="C2145" s="280"/>
      <c r="D2145" s="280"/>
      <c r="E2145" s="280"/>
      <c r="F2145" s="280"/>
      <c r="G2145" s="280"/>
      <c r="H2145" s="278"/>
      <c r="I2145" s="278"/>
      <c r="J2145" s="278"/>
      <c r="K2145" s="278"/>
      <c r="L2145" s="278"/>
      <c r="N2145" s="278"/>
      <c r="O2145" s="278"/>
      <c r="P2145" s="278"/>
      <c r="Q2145" s="278"/>
      <c r="R2145" s="278"/>
      <c r="S2145" s="278"/>
      <c r="T2145" s="278"/>
      <c r="U2145" s="278"/>
      <c r="V2145" s="278"/>
      <c r="W2145" s="278"/>
      <c r="Z2145" s="278"/>
      <c r="AA2145" s="278"/>
      <c r="AB2145" s="278"/>
      <c r="AC2145" s="278"/>
      <c r="AD2145" s="278"/>
      <c r="AE2145" s="278"/>
      <c r="AH2145" s="280"/>
      <c r="AI2145" s="280"/>
      <c r="AJ2145" s="280"/>
      <c r="AK2145" s="280"/>
      <c r="AL2145" s="280"/>
      <c r="AM2145" s="280"/>
      <c r="AO2145" s="278"/>
      <c r="AP2145" s="278"/>
      <c r="AQ2145" s="278"/>
      <c r="AR2145" s="278"/>
      <c r="AS2145" s="278"/>
      <c r="AT2145" s="278"/>
      <c r="AZ2145" s="281"/>
      <c r="BB2145" s="281"/>
      <c r="BE2145" s="280"/>
      <c r="BF2145" s="280"/>
      <c r="BG2145" s="280"/>
      <c r="BH2145" s="278"/>
      <c r="BI2145" s="278"/>
      <c r="BJ2145" s="278"/>
      <c r="BK2145" s="278"/>
      <c r="BL2145" s="278"/>
      <c r="BN2145" s="278"/>
      <c r="BO2145" s="278"/>
      <c r="BP2145" s="278"/>
    </row>
    <row r="2146" spans="3:68" ht="0.75" customHeight="1">
      <c r="C2146" s="280"/>
      <c r="D2146" s="280"/>
      <c r="E2146" s="280"/>
      <c r="F2146" s="280"/>
      <c r="G2146" s="280"/>
      <c r="H2146" s="278"/>
      <c r="I2146" s="278"/>
      <c r="J2146" s="278"/>
      <c r="K2146" s="278"/>
      <c r="L2146" s="278"/>
      <c r="N2146" s="278"/>
      <c r="O2146" s="278"/>
      <c r="P2146" s="278"/>
      <c r="Q2146" s="278"/>
      <c r="R2146" s="278"/>
      <c r="S2146" s="278"/>
      <c r="T2146" s="278"/>
      <c r="U2146" s="278"/>
      <c r="V2146" s="278"/>
      <c r="W2146" s="278"/>
      <c r="Z2146" s="278"/>
      <c r="AA2146" s="278"/>
      <c r="AB2146" s="278"/>
      <c r="AC2146" s="278"/>
      <c r="AD2146" s="278"/>
      <c r="AE2146" s="278"/>
      <c r="AH2146" s="280"/>
      <c r="AI2146" s="280"/>
      <c r="AJ2146" s="280"/>
      <c r="AK2146" s="280"/>
      <c r="AL2146" s="280"/>
      <c r="AM2146" s="280"/>
      <c r="AO2146" s="278"/>
      <c r="AP2146" s="278"/>
      <c r="AQ2146" s="278"/>
      <c r="AR2146" s="278"/>
      <c r="AS2146" s="278"/>
      <c r="AT2146" s="278"/>
      <c r="AZ2146" s="281"/>
      <c r="BB2146" s="281"/>
      <c r="BE2146" s="280"/>
      <c r="BF2146" s="280"/>
      <c r="BG2146" s="280"/>
      <c r="BH2146" s="278"/>
      <c r="BI2146" s="278"/>
      <c r="BJ2146" s="278"/>
      <c r="BK2146" s="278"/>
      <c r="BL2146" s="278"/>
      <c r="BN2146" s="278"/>
      <c r="BO2146" s="278"/>
      <c r="BP2146" s="278"/>
    </row>
    <row r="2147" spans="3:68" ht="10.5" customHeight="1">
      <c r="C2147" s="280"/>
      <c r="D2147" s="280"/>
      <c r="E2147" s="280"/>
      <c r="F2147" s="280"/>
      <c r="G2147" s="280"/>
      <c r="H2147" s="278"/>
      <c r="I2147" s="278"/>
      <c r="J2147" s="278"/>
      <c r="K2147" s="278"/>
      <c r="L2147" s="278"/>
      <c r="N2147" s="278"/>
      <c r="O2147" s="278"/>
      <c r="P2147" s="278"/>
      <c r="Q2147" s="278"/>
      <c r="R2147" s="278"/>
      <c r="S2147" s="278"/>
      <c r="T2147" s="278"/>
      <c r="U2147" s="278"/>
      <c r="V2147" s="278"/>
      <c r="W2147" s="278"/>
      <c r="Z2147" s="278"/>
      <c r="AA2147" s="278"/>
      <c r="AB2147" s="278"/>
      <c r="AC2147" s="278"/>
      <c r="AD2147" s="278"/>
      <c r="AE2147" s="278"/>
      <c r="AH2147" s="280"/>
      <c r="AI2147" s="280"/>
      <c r="AJ2147" s="280"/>
      <c r="AK2147" s="280"/>
      <c r="AL2147" s="280"/>
      <c r="AM2147" s="280"/>
      <c r="AN2147" s="280"/>
      <c r="AO2147" s="278"/>
      <c r="AP2147" s="278"/>
      <c r="AQ2147" s="278"/>
      <c r="AR2147" s="278"/>
      <c r="AS2147" s="278"/>
      <c r="AT2147" s="278"/>
      <c r="AV2147" s="278"/>
      <c r="AW2147" s="278"/>
      <c r="AX2147" s="278"/>
      <c r="AY2147" s="278"/>
      <c r="AZ2147" s="278"/>
      <c r="BB2147" s="266"/>
      <c r="BE2147" s="280"/>
      <c r="BF2147" s="280"/>
      <c r="BG2147" s="280"/>
      <c r="BH2147" s="278"/>
      <c r="BI2147" s="278"/>
      <c r="BJ2147" s="278"/>
      <c r="BK2147" s="278"/>
      <c r="BL2147" s="278"/>
      <c r="BN2147" s="278"/>
      <c r="BO2147" s="278"/>
      <c r="BP2147" s="278"/>
    </row>
    <row r="2148" spans="3:68" ht="9" customHeight="1"/>
    <row r="2149" spans="3:68" ht="11.25" customHeight="1">
      <c r="C2149" s="280"/>
      <c r="D2149" s="280"/>
      <c r="E2149" s="280"/>
      <c r="F2149" s="280"/>
      <c r="G2149" s="280"/>
      <c r="H2149" s="280"/>
      <c r="I2149" s="278"/>
      <c r="J2149" s="278"/>
      <c r="K2149" s="278"/>
      <c r="L2149" s="278"/>
      <c r="M2149" s="278"/>
      <c r="P2149" s="278"/>
      <c r="Q2149" s="278"/>
      <c r="R2149" s="278"/>
      <c r="S2149" s="278"/>
      <c r="U2149" s="278"/>
      <c r="V2149" s="278"/>
      <c r="W2149" s="278"/>
      <c r="Z2149" s="278"/>
      <c r="AA2149" s="278"/>
      <c r="AB2149" s="278"/>
      <c r="AC2149" s="278"/>
      <c r="AD2149" s="278"/>
      <c r="AE2149" s="278"/>
      <c r="AH2149" s="280"/>
      <c r="AI2149" s="280"/>
      <c r="AJ2149" s="280"/>
      <c r="AK2149" s="280"/>
      <c r="AL2149" s="280"/>
      <c r="AM2149" s="280"/>
      <c r="AN2149" s="280"/>
      <c r="AO2149" s="278"/>
      <c r="AP2149" s="278"/>
      <c r="AQ2149" s="278"/>
      <c r="AR2149" s="278"/>
      <c r="AS2149" s="278"/>
      <c r="AT2149" s="278"/>
      <c r="AV2149" s="278"/>
      <c r="AW2149" s="278"/>
      <c r="AX2149" s="278"/>
      <c r="AY2149" s="278"/>
      <c r="AZ2149" s="278"/>
      <c r="BB2149" s="265"/>
    </row>
    <row r="2150" spans="3:68" ht="9.75" customHeight="1">
      <c r="C2150" s="280"/>
      <c r="D2150" s="280"/>
      <c r="E2150" s="280"/>
      <c r="F2150" s="280"/>
      <c r="G2150" s="280"/>
      <c r="H2150" s="280"/>
      <c r="I2150" s="280"/>
      <c r="J2150" s="280"/>
      <c r="K2150" s="280"/>
      <c r="P2150" s="278"/>
      <c r="Q2150" s="278"/>
      <c r="R2150" s="278"/>
      <c r="S2150" s="278"/>
      <c r="U2150" s="278"/>
      <c r="V2150" s="278"/>
      <c r="W2150" s="278"/>
      <c r="AH2150" s="280"/>
      <c r="AI2150" s="280"/>
      <c r="AJ2150" s="280"/>
      <c r="AK2150" s="280"/>
      <c r="AL2150" s="280"/>
      <c r="AM2150" s="280"/>
      <c r="AO2150" s="278"/>
      <c r="AP2150" s="278"/>
      <c r="AQ2150" s="278"/>
      <c r="AR2150" s="278"/>
      <c r="AS2150" s="278"/>
      <c r="AT2150" s="278"/>
      <c r="AV2150" s="278"/>
      <c r="AW2150" s="278"/>
      <c r="AX2150" s="278"/>
      <c r="AY2150" s="278"/>
      <c r="AZ2150" s="278"/>
      <c r="BB2150" s="276"/>
    </row>
    <row r="2151" spans="3:68" ht="0.75" customHeight="1">
      <c r="C2151" s="280"/>
      <c r="D2151" s="280"/>
      <c r="E2151" s="280"/>
      <c r="F2151" s="280"/>
      <c r="G2151" s="280"/>
      <c r="H2151" s="280"/>
      <c r="I2151" s="280"/>
      <c r="J2151" s="280"/>
      <c r="K2151" s="280"/>
      <c r="P2151" s="278"/>
      <c r="Q2151" s="278"/>
      <c r="R2151" s="278"/>
      <c r="S2151" s="278"/>
      <c r="U2151" s="278"/>
      <c r="V2151" s="278"/>
      <c r="W2151" s="278"/>
      <c r="AH2151" s="280"/>
      <c r="AI2151" s="280"/>
      <c r="AJ2151" s="280"/>
      <c r="AK2151" s="280"/>
      <c r="AL2151" s="280"/>
      <c r="AM2151" s="280"/>
      <c r="AO2151" s="278"/>
      <c r="AP2151" s="278"/>
      <c r="AQ2151" s="278"/>
      <c r="AR2151" s="278"/>
      <c r="AS2151" s="278"/>
      <c r="AT2151" s="278"/>
      <c r="AV2151" s="278"/>
      <c r="AW2151" s="278"/>
      <c r="AX2151" s="278"/>
      <c r="AY2151" s="278"/>
      <c r="AZ2151" s="278"/>
      <c r="BB2151" s="276"/>
    </row>
    <row r="2152" spans="3:68">
      <c r="C2152" s="280"/>
      <c r="D2152" s="280"/>
      <c r="E2152" s="280"/>
      <c r="F2152" s="280"/>
      <c r="G2152" s="280"/>
      <c r="H2152" s="278"/>
      <c r="I2152" s="278"/>
      <c r="J2152" s="278"/>
      <c r="K2152" s="278"/>
      <c r="L2152" s="278"/>
      <c r="P2152" s="278"/>
      <c r="Q2152" s="278"/>
      <c r="R2152" s="278"/>
      <c r="S2152" s="278"/>
      <c r="U2152" s="278"/>
      <c r="V2152" s="278"/>
      <c r="W2152" s="278"/>
      <c r="Z2152" s="278"/>
      <c r="AA2152" s="278"/>
      <c r="AB2152" s="278"/>
      <c r="AC2152" s="278"/>
      <c r="AD2152" s="278"/>
      <c r="AE2152" s="278"/>
      <c r="AH2152" s="280"/>
      <c r="AI2152" s="280"/>
      <c r="AJ2152" s="280"/>
      <c r="AK2152" s="280"/>
      <c r="AL2152" s="280"/>
      <c r="AM2152" s="280"/>
      <c r="AV2152" s="278"/>
      <c r="AW2152" s="278"/>
      <c r="AX2152" s="278"/>
      <c r="AY2152" s="278"/>
      <c r="AZ2152" s="278"/>
      <c r="BB2152" s="266"/>
      <c r="BE2152" s="282"/>
      <c r="BF2152" s="282"/>
      <c r="BG2152" s="282"/>
      <c r="BH2152" s="282"/>
      <c r="BI2152" s="282"/>
      <c r="BJ2152" s="282"/>
      <c r="BK2152" s="282"/>
      <c r="BL2152" s="282"/>
      <c r="BM2152" s="282"/>
      <c r="BN2152" s="282"/>
      <c r="BO2152" s="282"/>
      <c r="BP2152" s="282"/>
    </row>
    <row r="2153" spans="3:68" ht="6.75" customHeight="1"/>
    <row r="2154" spans="3:68" ht="2.25" customHeight="1">
      <c r="C2154" s="280"/>
      <c r="D2154" s="280"/>
      <c r="E2154" s="280"/>
      <c r="F2154" s="280"/>
      <c r="G2154" s="280"/>
      <c r="N2154" s="278"/>
      <c r="O2154" s="278"/>
      <c r="P2154" s="278"/>
      <c r="Q2154" s="278"/>
      <c r="R2154" s="278"/>
      <c r="S2154" s="278"/>
      <c r="T2154" s="278"/>
      <c r="U2154" s="278"/>
      <c r="V2154" s="278"/>
      <c r="W2154" s="278"/>
      <c r="AH2154" s="280"/>
      <c r="AI2154" s="280"/>
      <c r="AJ2154" s="280"/>
      <c r="AK2154" s="280"/>
      <c r="AL2154" s="280"/>
      <c r="AM2154" s="280"/>
      <c r="AN2154" s="280"/>
      <c r="AO2154" s="280"/>
      <c r="AP2154" s="280"/>
      <c r="AQ2154" s="280"/>
      <c r="AR2154" s="280"/>
      <c r="AV2154" s="278"/>
      <c r="AW2154" s="278"/>
      <c r="AX2154" s="278"/>
      <c r="AY2154" s="278"/>
      <c r="AZ2154" s="278"/>
      <c r="BB2154" s="276"/>
    </row>
    <row r="2155" spans="3:68" ht="7.5" customHeight="1">
      <c r="C2155" s="280"/>
      <c r="D2155" s="280"/>
      <c r="E2155" s="280"/>
      <c r="F2155" s="280"/>
      <c r="G2155" s="280"/>
      <c r="N2155" s="278"/>
      <c r="O2155" s="278"/>
      <c r="P2155" s="278"/>
      <c r="Q2155" s="278"/>
      <c r="R2155" s="278"/>
      <c r="S2155" s="278"/>
      <c r="T2155" s="278"/>
      <c r="U2155" s="278"/>
      <c r="V2155" s="278"/>
      <c r="W2155" s="278"/>
      <c r="AH2155" s="280"/>
      <c r="AI2155" s="280"/>
      <c r="AJ2155" s="280"/>
      <c r="AK2155" s="280"/>
      <c r="AL2155" s="280"/>
      <c r="AM2155" s="280"/>
      <c r="AN2155" s="280"/>
      <c r="AO2155" s="280"/>
      <c r="AP2155" s="280"/>
      <c r="AQ2155" s="280"/>
      <c r="AR2155" s="280"/>
      <c r="AV2155" s="278"/>
      <c r="AW2155" s="278"/>
      <c r="AX2155" s="278"/>
      <c r="AY2155" s="278"/>
      <c r="AZ2155" s="278"/>
      <c r="BB2155" s="276"/>
    </row>
    <row r="2156" spans="3:68" ht="0.75" customHeight="1">
      <c r="C2156" s="280"/>
      <c r="D2156" s="280"/>
      <c r="E2156" s="280"/>
      <c r="F2156" s="280"/>
      <c r="G2156" s="280"/>
      <c r="N2156" s="278"/>
      <c r="O2156" s="278"/>
      <c r="P2156" s="278"/>
      <c r="Q2156" s="278"/>
      <c r="R2156" s="278"/>
      <c r="S2156" s="278"/>
      <c r="T2156" s="278"/>
      <c r="U2156" s="278"/>
      <c r="V2156" s="278"/>
      <c r="W2156" s="278"/>
      <c r="AH2156" s="280"/>
      <c r="AI2156" s="280"/>
      <c r="AJ2156" s="280"/>
      <c r="AK2156" s="280"/>
      <c r="AL2156" s="280"/>
      <c r="AM2156" s="280"/>
      <c r="AN2156" s="280"/>
      <c r="AO2156" s="280"/>
      <c r="AP2156" s="280"/>
      <c r="AQ2156" s="280"/>
      <c r="AR2156" s="280"/>
      <c r="AV2156" s="278"/>
      <c r="AW2156" s="278"/>
      <c r="AX2156" s="278"/>
      <c r="AY2156" s="278"/>
      <c r="AZ2156" s="278"/>
      <c r="BB2156" s="276"/>
    </row>
    <row r="2157" spans="3:68" ht="10.5" customHeight="1">
      <c r="C2157" s="280"/>
      <c r="D2157" s="280"/>
      <c r="E2157" s="280"/>
      <c r="F2157" s="280"/>
      <c r="G2157" s="280"/>
      <c r="P2157" s="278"/>
      <c r="Q2157" s="278"/>
      <c r="R2157" s="278"/>
      <c r="S2157" s="278"/>
      <c r="U2157" s="278"/>
      <c r="V2157" s="278"/>
      <c r="W2157" s="278"/>
      <c r="AH2157" s="280"/>
      <c r="AI2157" s="280"/>
      <c r="AJ2157" s="280"/>
      <c r="AK2157" s="280"/>
      <c r="AL2157" s="280"/>
      <c r="AM2157" s="280"/>
      <c r="AN2157" s="280"/>
      <c r="AO2157" s="280"/>
      <c r="AP2157" s="280"/>
      <c r="AQ2157" s="280"/>
      <c r="AR2157" s="280"/>
      <c r="AV2157" s="278"/>
      <c r="AW2157" s="278"/>
      <c r="AX2157" s="278"/>
      <c r="AY2157" s="278"/>
      <c r="AZ2157" s="278"/>
      <c r="BB2157" s="266"/>
      <c r="BG2157" s="283"/>
      <c r="BH2157" s="283"/>
      <c r="BI2157" s="283"/>
      <c r="BJ2157" s="283"/>
      <c r="BN2157" s="283"/>
      <c r="BO2157" s="283"/>
      <c r="BP2157" s="283"/>
    </row>
    <row r="2158" spans="3:68" ht="7.5" customHeight="1"/>
    <row r="2159" spans="3:68" ht="0.75" customHeight="1">
      <c r="C2159" s="280"/>
      <c r="D2159" s="280"/>
      <c r="E2159" s="280"/>
      <c r="F2159" s="280"/>
      <c r="G2159" s="280"/>
      <c r="N2159" s="278"/>
      <c r="O2159" s="278"/>
      <c r="P2159" s="278"/>
      <c r="Q2159" s="278"/>
      <c r="R2159" s="278"/>
      <c r="S2159" s="278"/>
      <c r="T2159" s="278"/>
      <c r="U2159" s="278"/>
      <c r="V2159" s="278"/>
      <c r="W2159" s="278"/>
      <c r="AH2159" s="280"/>
      <c r="AI2159" s="280"/>
      <c r="AJ2159" s="280"/>
      <c r="AK2159" s="280"/>
      <c r="AL2159" s="280"/>
      <c r="AM2159" s="280"/>
      <c r="AN2159" s="280"/>
      <c r="AO2159" s="280"/>
      <c r="AP2159" s="280"/>
      <c r="AQ2159" s="280"/>
      <c r="AR2159" s="280"/>
      <c r="AV2159" s="278"/>
      <c r="AW2159" s="278"/>
      <c r="AX2159" s="278"/>
      <c r="AY2159" s="278"/>
      <c r="AZ2159" s="278"/>
      <c r="BB2159" s="276"/>
      <c r="BE2159" s="280"/>
      <c r="BF2159" s="280"/>
      <c r="BG2159" s="280"/>
      <c r="BH2159" s="279"/>
      <c r="BI2159" s="279"/>
      <c r="BJ2159" s="279"/>
      <c r="BK2159" s="279"/>
      <c r="BN2159" s="279"/>
      <c r="BO2159" s="279"/>
      <c r="BP2159" s="279"/>
    </row>
    <row r="2160" spans="3:68" ht="8.25" customHeight="1">
      <c r="C2160" s="280"/>
      <c r="D2160" s="280"/>
      <c r="E2160" s="280"/>
      <c r="F2160" s="280"/>
      <c r="G2160" s="280"/>
      <c r="N2160" s="278"/>
      <c r="O2160" s="278"/>
      <c r="P2160" s="278"/>
      <c r="Q2160" s="278"/>
      <c r="R2160" s="278"/>
      <c r="S2160" s="278"/>
      <c r="T2160" s="278"/>
      <c r="U2160" s="278"/>
      <c r="V2160" s="278"/>
      <c r="W2160" s="278"/>
      <c r="AH2160" s="280"/>
      <c r="AI2160" s="280"/>
      <c r="AJ2160" s="280"/>
      <c r="AK2160" s="280"/>
      <c r="AL2160" s="280"/>
      <c r="AM2160" s="280"/>
      <c r="AN2160" s="280"/>
      <c r="AO2160" s="280"/>
      <c r="AP2160" s="280"/>
      <c r="AQ2160" s="280"/>
      <c r="AR2160" s="280"/>
      <c r="AV2160" s="278"/>
      <c r="AW2160" s="278"/>
      <c r="AX2160" s="278"/>
      <c r="AY2160" s="278"/>
      <c r="AZ2160" s="278"/>
      <c r="BB2160" s="276"/>
      <c r="BE2160" s="280"/>
      <c r="BF2160" s="280"/>
      <c r="BG2160" s="280"/>
      <c r="BH2160" s="279"/>
      <c r="BI2160" s="279"/>
      <c r="BJ2160" s="279"/>
      <c r="BK2160" s="279"/>
      <c r="BN2160" s="279"/>
      <c r="BO2160" s="279"/>
      <c r="BP2160" s="279"/>
    </row>
    <row r="2161" spans="2:69" ht="0.75" customHeight="1">
      <c r="C2161" s="280"/>
      <c r="D2161" s="280"/>
      <c r="E2161" s="280"/>
      <c r="F2161" s="280"/>
      <c r="G2161" s="280"/>
      <c r="N2161" s="278"/>
      <c r="O2161" s="278"/>
      <c r="P2161" s="278"/>
      <c r="Q2161" s="278"/>
      <c r="R2161" s="278"/>
      <c r="S2161" s="278"/>
      <c r="T2161" s="278"/>
      <c r="U2161" s="278"/>
      <c r="V2161" s="278"/>
      <c r="W2161" s="278"/>
      <c r="AH2161" s="280"/>
      <c r="AI2161" s="280"/>
      <c r="AJ2161" s="280"/>
      <c r="AK2161" s="280"/>
      <c r="AL2161" s="280"/>
      <c r="AM2161" s="280"/>
      <c r="AN2161" s="280"/>
      <c r="AO2161" s="280"/>
      <c r="AP2161" s="280"/>
      <c r="AQ2161" s="280"/>
      <c r="AR2161" s="280"/>
      <c r="AV2161" s="278"/>
      <c r="AW2161" s="278"/>
      <c r="AX2161" s="278"/>
      <c r="AY2161" s="278"/>
      <c r="AZ2161" s="278"/>
      <c r="BB2161" s="276"/>
      <c r="BE2161" s="280"/>
      <c r="BF2161" s="280"/>
      <c r="BG2161" s="280"/>
      <c r="BH2161" s="279"/>
      <c r="BI2161" s="279"/>
      <c r="BJ2161" s="279"/>
      <c r="BK2161" s="279"/>
      <c r="BN2161" s="279"/>
      <c r="BO2161" s="279"/>
      <c r="BP2161" s="279"/>
    </row>
    <row r="2162" spans="2:69" ht="11.25" customHeight="1">
      <c r="C2162" s="280"/>
      <c r="D2162" s="280"/>
      <c r="E2162" s="280"/>
      <c r="F2162" s="280"/>
      <c r="G2162" s="280"/>
      <c r="N2162" s="278"/>
      <c r="O2162" s="278"/>
      <c r="P2162" s="278"/>
      <c r="Q2162" s="278"/>
      <c r="R2162" s="278"/>
      <c r="S2162" s="278"/>
      <c r="T2162" s="278"/>
      <c r="U2162" s="278"/>
      <c r="V2162" s="278"/>
      <c r="W2162" s="278"/>
      <c r="AH2162" s="280"/>
      <c r="AI2162" s="280"/>
      <c r="AJ2162" s="280"/>
      <c r="AK2162" s="280"/>
      <c r="AL2162" s="280"/>
      <c r="AM2162" s="280"/>
      <c r="AN2162" s="280"/>
      <c r="AO2162" s="280"/>
      <c r="AP2162" s="280"/>
      <c r="AQ2162" s="280"/>
      <c r="AR2162" s="280"/>
      <c r="AV2162" s="278"/>
      <c r="AW2162" s="278"/>
      <c r="AX2162" s="278"/>
      <c r="AY2162" s="278"/>
      <c r="AZ2162" s="278"/>
      <c r="BB2162" s="266"/>
      <c r="BE2162" s="275"/>
      <c r="BF2162" s="275"/>
      <c r="BG2162" s="275"/>
      <c r="BH2162" s="276"/>
      <c r="BI2162" s="276"/>
      <c r="BJ2162" s="276"/>
      <c r="BK2162" s="276"/>
      <c r="BN2162" s="276"/>
      <c r="BO2162" s="276"/>
      <c r="BP2162" s="276"/>
    </row>
    <row r="2163" spans="2:69" ht="7.5" customHeight="1"/>
    <row r="2164" spans="2:69" ht="1.5" customHeight="1">
      <c r="C2164" s="280"/>
      <c r="D2164" s="280"/>
      <c r="E2164" s="280"/>
      <c r="F2164" s="280"/>
      <c r="G2164" s="280"/>
      <c r="H2164" s="280"/>
      <c r="I2164" s="280"/>
      <c r="J2164" s="280"/>
      <c r="P2164" s="278"/>
      <c r="Q2164" s="278"/>
      <c r="R2164" s="278"/>
      <c r="S2164" s="278"/>
      <c r="U2164" s="278"/>
      <c r="V2164" s="278"/>
      <c r="W2164" s="278"/>
      <c r="AH2164" s="280"/>
      <c r="AI2164" s="280"/>
      <c r="AJ2164" s="280"/>
      <c r="AK2164" s="280"/>
      <c r="AL2164" s="280"/>
      <c r="AM2164" s="280"/>
      <c r="AN2164" s="280"/>
      <c r="AO2164" s="280"/>
      <c r="AP2164" s="280"/>
      <c r="AQ2164" s="280"/>
      <c r="AR2164" s="280"/>
      <c r="AV2164" s="278"/>
      <c r="AW2164" s="278"/>
      <c r="AX2164" s="278"/>
      <c r="AY2164" s="278"/>
      <c r="AZ2164" s="278"/>
      <c r="BB2164" s="276"/>
      <c r="BE2164" s="275"/>
      <c r="BF2164" s="275"/>
      <c r="BG2164" s="275"/>
      <c r="BH2164" s="276"/>
      <c r="BI2164" s="276"/>
      <c r="BJ2164" s="276"/>
      <c r="BK2164" s="276"/>
    </row>
    <row r="2165" spans="2:69" ht="9" customHeight="1">
      <c r="C2165" s="280"/>
      <c r="D2165" s="280"/>
      <c r="E2165" s="280"/>
      <c r="F2165" s="280"/>
      <c r="G2165" s="280"/>
      <c r="H2165" s="280"/>
      <c r="I2165" s="280"/>
      <c r="J2165" s="280"/>
      <c r="P2165" s="278"/>
      <c r="Q2165" s="278"/>
      <c r="R2165" s="278"/>
      <c r="S2165" s="278"/>
      <c r="U2165" s="278"/>
      <c r="V2165" s="278"/>
      <c r="W2165" s="278"/>
      <c r="AH2165" s="280"/>
      <c r="AI2165" s="280"/>
      <c r="AJ2165" s="280"/>
      <c r="AK2165" s="280"/>
      <c r="AL2165" s="280"/>
      <c r="AM2165" s="280"/>
      <c r="AN2165" s="280"/>
      <c r="AO2165" s="280"/>
      <c r="AP2165" s="280"/>
      <c r="AQ2165" s="280"/>
      <c r="AR2165" s="280"/>
      <c r="AV2165" s="278"/>
      <c r="AW2165" s="278"/>
      <c r="AX2165" s="278"/>
      <c r="AY2165" s="278"/>
      <c r="AZ2165" s="278"/>
      <c r="BB2165" s="276"/>
      <c r="BE2165" s="275"/>
      <c r="BF2165" s="275"/>
      <c r="BG2165" s="275"/>
      <c r="BH2165" s="276"/>
      <c r="BI2165" s="276"/>
      <c r="BJ2165" s="276"/>
      <c r="BK2165" s="276"/>
    </row>
    <row r="2166" spans="2:69" ht="0.75" customHeight="1">
      <c r="C2166" s="280"/>
      <c r="D2166" s="280"/>
      <c r="E2166" s="280"/>
      <c r="F2166" s="280"/>
      <c r="G2166" s="280"/>
      <c r="H2166" s="280"/>
      <c r="I2166" s="280"/>
      <c r="J2166" s="280"/>
      <c r="P2166" s="278"/>
      <c r="Q2166" s="278"/>
      <c r="R2166" s="278"/>
      <c r="S2166" s="278"/>
      <c r="U2166" s="278"/>
      <c r="V2166" s="278"/>
      <c r="W2166" s="278"/>
      <c r="AH2166" s="280"/>
      <c r="AI2166" s="280"/>
      <c r="AJ2166" s="280"/>
      <c r="AK2166" s="280"/>
      <c r="AL2166" s="280"/>
      <c r="AM2166" s="280"/>
      <c r="AN2166" s="280"/>
      <c r="AO2166" s="280"/>
      <c r="AP2166" s="280"/>
      <c r="AQ2166" s="280"/>
      <c r="AR2166" s="280"/>
      <c r="AV2166" s="278"/>
      <c r="AW2166" s="278"/>
      <c r="AX2166" s="278"/>
      <c r="AY2166" s="278"/>
      <c r="AZ2166" s="278"/>
      <c r="BB2166" s="276"/>
      <c r="BE2166" s="275"/>
      <c r="BF2166" s="275"/>
      <c r="BG2166" s="275"/>
    </row>
    <row r="2167" spans="2:69" ht="11.25" customHeight="1">
      <c r="C2167" s="280"/>
      <c r="D2167" s="280"/>
      <c r="E2167" s="280"/>
      <c r="F2167" s="280"/>
      <c r="G2167" s="280"/>
      <c r="H2167" s="280"/>
      <c r="I2167" s="280"/>
      <c r="J2167" s="280"/>
      <c r="N2167" s="278"/>
      <c r="O2167" s="278"/>
      <c r="P2167" s="278"/>
      <c r="Q2167" s="278"/>
      <c r="R2167" s="278"/>
      <c r="S2167" s="278"/>
      <c r="T2167" s="278"/>
      <c r="U2167" s="278"/>
      <c r="V2167" s="278"/>
      <c r="W2167" s="278"/>
      <c r="AH2167" s="280"/>
      <c r="AI2167" s="280"/>
      <c r="AJ2167" s="280"/>
      <c r="AK2167" s="280"/>
      <c r="AL2167" s="280"/>
      <c r="AM2167" s="280"/>
      <c r="AN2167" s="280"/>
      <c r="AO2167" s="280"/>
      <c r="AP2167" s="280"/>
      <c r="AQ2167" s="280"/>
      <c r="AR2167" s="280"/>
      <c r="AV2167" s="278"/>
      <c r="AW2167" s="278"/>
      <c r="AX2167" s="278"/>
      <c r="AY2167" s="278"/>
      <c r="AZ2167" s="278"/>
      <c r="BB2167" s="266"/>
      <c r="BE2167" s="275"/>
      <c r="BF2167" s="275"/>
      <c r="BG2167" s="275"/>
      <c r="BH2167" s="276"/>
      <c r="BI2167" s="276"/>
      <c r="BJ2167" s="276"/>
      <c r="BK2167" s="276"/>
    </row>
    <row r="2168" spans="2:69" ht="9" customHeight="1"/>
    <row r="2169" spans="2:69" ht="0.75" customHeight="1">
      <c r="BE2169" s="275"/>
      <c r="BF2169" s="275"/>
      <c r="BG2169" s="275"/>
      <c r="BH2169" s="276"/>
      <c r="BI2169" s="276"/>
      <c r="BJ2169" s="276"/>
      <c r="BK2169" s="276"/>
      <c r="BN2169" s="276"/>
      <c r="BO2169" s="276"/>
      <c r="BP2169" s="276"/>
    </row>
    <row r="2170" spans="2:69">
      <c r="BE2170" s="275"/>
      <c r="BF2170" s="275"/>
      <c r="BG2170" s="275"/>
      <c r="BH2170" s="276"/>
      <c r="BI2170" s="276"/>
      <c r="BJ2170" s="276"/>
      <c r="BK2170" s="276"/>
      <c r="BN2170" s="276"/>
      <c r="BO2170" s="276"/>
      <c r="BP2170" s="276"/>
    </row>
    <row r="2171" spans="2:69" ht="10.5" customHeight="1">
      <c r="C2171" s="277"/>
      <c r="D2171" s="277"/>
      <c r="E2171" s="277"/>
      <c r="F2171" s="277"/>
      <c r="G2171" s="277"/>
      <c r="H2171" s="278"/>
      <c r="I2171" s="278"/>
      <c r="J2171" s="278"/>
      <c r="K2171" s="278"/>
      <c r="L2171" s="278"/>
      <c r="N2171" s="278"/>
      <c r="O2171" s="278"/>
      <c r="P2171" s="278"/>
      <c r="Q2171" s="278"/>
      <c r="R2171" s="278"/>
      <c r="S2171" s="278"/>
      <c r="T2171" s="278"/>
      <c r="U2171" s="281"/>
      <c r="V2171" s="281"/>
      <c r="W2171" s="281"/>
      <c r="Z2171" s="278"/>
      <c r="AA2171" s="278"/>
      <c r="AB2171" s="278"/>
      <c r="AC2171" s="278"/>
      <c r="AD2171" s="281"/>
      <c r="AE2171" s="281"/>
      <c r="AH2171" s="277"/>
      <c r="AI2171" s="277"/>
      <c r="AJ2171" s="277"/>
      <c r="AK2171" s="277"/>
      <c r="AL2171" s="277"/>
      <c r="AM2171" s="277"/>
      <c r="AO2171" s="278"/>
      <c r="AP2171" s="278"/>
      <c r="AQ2171" s="278"/>
      <c r="AR2171" s="278"/>
      <c r="AS2171" s="278"/>
      <c r="AT2171" s="278"/>
      <c r="AV2171" s="278"/>
      <c r="AW2171" s="278"/>
      <c r="AX2171" s="278"/>
      <c r="AY2171" s="278"/>
      <c r="AZ2171" s="278"/>
      <c r="BB2171" s="281"/>
      <c r="BC2171" s="281"/>
      <c r="BE2171" s="280"/>
      <c r="BF2171" s="280"/>
      <c r="BI2171" s="279"/>
      <c r="BJ2171" s="279"/>
      <c r="BL2171" s="285"/>
      <c r="BM2171" s="285"/>
      <c r="BN2171" s="285"/>
      <c r="BO2171" s="285"/>
      <c r="BP2171" s="285"/>
    </row>
    <row r="2172" spans="2:69" ht="7.5" customHeight="1"/>
    <row r="2173" spans="2:69" ht="12" customHeight="1">
      <c r="B2173" s="282"/>
      <c r="C2173" s="282"/>
      <c r="D2173" s="282"/>
      <c r="E2173" s="282"/>
      <c r="F2173" s="282"/>
      <c r="G2173" s="282"/>
      <c r="H2173" s="282"/>
      <c r="I2173" s="282"/>
      <c r="J2173" s="282"/>
      <c r="K2173" s="282"/>
      <c r="L2173" s="282"/>
      <c r="M2173" s="282"/>
      <c r="N2173" s="282"/>
      <c r="O2173" s="282"/>
      <c r="P2173" s="282"/>
      <c r="Q2173" s="282"/>
      <c r="R2173" s="282"/>
      <c r="S2173" s="282"/>
      <c r="T2173" s="282"/>
      <c r="U2173" s="282"/>
      <c r="V2173" s="282"/>
      <c r="W2173" s="282"/>
      <c r="X2173" s="282"/>
      <c r="Y2173" s="282"/>
      <c r="Z2173" s="282"/>
      <c r="AA2173" s="282"/>
      <c r="AB2173" s="282"/>
      <c r="AC2173" s="282"/>
      <c r="AD2173" s="282"/>
      <c r="AE2173" s="282"/>
      <c r="AF2173" s="282"/>
      <c r="AG2173" s="282"/>
      <c r="AH2173" s="282"/>
      <c r="AI2173" s="282"/>
      <c r="AJ2173" s="282"/>
      <c r="AL2173" s="282"/>
      <c r="AM2173" s="282"/>
      <c r="AN2173" s="282"/>
      <c r="AO2173" s="282"/>
      <c r="AP2173" s="282"/>
      <c r="AQ2173" s="282"/>
      <c r="AR2173" s="282"/>
      <c r="AS2173" s="282"/>
      <c r="AT2173" s="282"/>
      <c r="AU2173" s="282"/>
      <c r="AV2173" s="282"/>
      <c r="AW2173" s="282"/>
      <c r="AX2173" s="282"/>
      <c r="AY2173" s="282"/>
      <c r="AZ2173" s="282"/>
      <c r="BA2173" s="282"/>
      <c r="BB2173" s="282"/>
      <c r="BC2173" s="282"/>
      <c r="BD2173" s="282"/>
      <c r="BE2173" s="282"/>
      <c r="BF2173" s="282"/>
      <c r="BG2173" s="282"/>
      <c r="BH2173" s="282"/>
      <c r="BI2173" s="282"/>
      <c r="BJ2173" s="282"/>
      <c r="BK2173" s="282"/>
      <c r="BL2173" s="282"/>
      <c r="BM2173" s="282"/>
      <c r="BN2173" s="282"/>
      <c r="BO2173" s="282"/>
      <c r="BP2173" s="282"/>
      <c r="BQ2173" s="282"/>
    </row>
    <row r="2174" spans="2:69" ht="0.75" customHeight="1">
      <c r="B2174" s="282"/>
      <c r="C2174" s="282"/>
      <c r="D2174" s="282"/>
      <c r="E2174" s="282"/>
      <c r="F2174" s="282"/>
      <c r="G2174" s="282"/>
      <c r="H2174" s="282"/>
      <c r="I2174" s="282"/>
      <c r="J2174" s="282"/>
      <c r="K2174" s="282"/>
      <c r="L2174" s="282"/>
      <c r="M2174" s="282"/>
      <c r="N2174" s="282"/>
      <c r="O2174" s="282"/>
      <c r="P2174" s="282"/>
      <c r="Q2174" s="282"/>
      <c r="R2174" s="282"/>
      <c r="S2174" s="282"/>
      <c r="T2174" s="282"/>
      <c r="U2174" s="282"/>
      <c r="V2174" s="282"/>
      <c r="W2174" s="282"/>
      <c r="X2174" s="282"/>
      <c r="Y2174" s="282"/>
      <c r="Z2174" s="282"/>
      <c r="AA2174" s="282"/>
      <c r="AB2174" s="282"/>
      <c r="AC2174" s="282"/>
      <c r="AD2174" s="282"/>
      <c r="AE2174" s="282"/>
      <c r="AF2174" s="282"/>
      <c r="AG2174" s="282"/>
      <c r="AH2174" s="282"/>
      <c r="AI2174" s="282"/>
      <c r="AJ2174" s="282"/>
      <c r="AL2174" s="282"/>
      <c r="AM2174" s="282"/>
      <c r="AN2174" s="282"/>
      <c r="AO2174" s="282"/>
      <c r="AP2174" s="282"/>
      <c r="AQ2174" s="282"/>
      <c r="AR2174" s="282"/>
      <c r="AS2174" s="282"/>
      <c r="AT2174" s="282"/>
      <c r="AU2174" s="282"/>
      <c r="AV2174" s="282"/>
      <c r="AW2174" s="282"/>
      <c r="AX2174" s="282"/>
      <c r="AY2174" s="282"/>
      <c r="AZ2174" s="282"/>
      <c r="BA2174" s="282"/>
      <c r="BB2174" s="282"/>
      <c r="BC2174" s="282"/>
      <c r="BD2174" s="282"/>
      <c r="BE2174" s="282"/>
      <c r="BF2174" s="282"/>
      <c r="BG2174" s="282"/>
      <c r="BH2174" s="282"/>
      <c r="BI2174" s="282"/>
      <c r="BJ2174" s="282"/>
      <c r="BK2174" s="282"/>
      <c r="BL2174" s="282"/>
      <c r="BM2174" s="282"/>
      <c r="BN2174" s="282"/>
      <c r="BO2174" s="282"/>
      <c r="BP2174" s="282"/>
      <c r="BQ2174" s="282"/>
    </row>
    <row r="2175" spans="2:69" ht="10.5" customHeight="1">
      <c r="G2175" s="283"/>
      <c r="H2175" s="283"/>
      <c r="I2175" s="283"/>
      <c r="J2175" s="283"/>
      <c r="K2175" s="283"/>
      <c r="L2175" s="283"/>
      <c r="N2175" s="283"/>
      <c r="O2175" s="283"/>
      <c r="P2175" s="284"/>
      <c r="Q2175" s="284"/>
      <c r="R2175" s="284"/>
      <c r="S2175" s="284"/>
      <c r="U2175" s="283"/>
      <c r="V2175" s="283"/>
      <c r="W2175" s="283"/>
      <c r="X2175" s="283"/>
      <c r="Y2175" s="283"/>
      <c r="Z2175" s="283"/>
      <c r="AA2175" s="283"/>
      <c r="AB2175" s="283"/>
      <c r="AD2175" s="283"/>
      <c r="AE2175" s="283"/>
      <c r="AF2175" s="283"/>
      <c r="AG2175" s="283"/>
      <c r="AH2175" s="283"/>
      <c r="AI2175" s="283"/>
      <c r="AO2175" s="283"/>
      <c r="AP2175" s="283"/>
      <c r="AQ2175" s="283"/>
      <c r="AR2175" s="283"/>
      <c r="AU2175" s="284"/>
      <c r="AV2175" s="284"/>
      <c r="AW2175" s="284"/>
      <c r="AX2175" s="284"/>
      <c r="AY2175" s="284"/>
      <c r="BE2175" s="283"/>
      <c r="BF2175" s="283"/>
      <c r="BG2175" s="283"/>
      <c r="BH2175" s="283"/>
      <c r="BI2175" s="283"/>
      <c r="BJ2175" s="283"/>
      <c r="BK2175" s="283"/>
      <c r="BL2175" s="283"/>
      <c r="BM2175" s="283"/>
      <c r="BN2175" s="283"/>
      <c r="BO2175" s="283"/>
      <c r="BP2175" s="283"/>
      <c r="BQ2175" s="283"/>
    </row>
    <row r="2176" spans="2:69" ht="7.5" customHeight="1"/>
    <row r="2177" spans="3:69" ht="0.75" customHeight="1">
      <c r="F2177" s="285"/>
      <c r="G2177" s="285"/>
      <c r="H2177" s="285"/>
      <c r="I2177" s="285"/>
      <c r="K2177" s="285"/>
      <c r="L2177" s="285"/>
      <c r="M2177" s="285"/>
      <c r="N2177" s="285"/>
      <c r="O2177" s="285"/>
      <c r="R2177" s="285"/>
      <c r="S2177" s="285"/>
      <c r="T2177" s="285"/>
      <c r="U2177" s="285"/>
      <c r="V2177" s="285"/>
      <c r="W2177" s="285"/>
      <c r="X2177" s="285"/>
      <c r="Y2177" s="285"/>
      <c r="Z2177" s="285"/>
      <c r="AA2177" s="285"/>
      <c r="AB2177" s="285"/>
      <c r="AD2177" s="285"/>
      <c r="AE2177" s="285"/>
      <c r="AF2177" s="285"/>
      <c r="AG2177" s="285"/>
      <c r="AH2177" s="285"/>
      <c r="AI2177" s="285"/>
      <c r="AU2177" s="285"/>
      <c r="AV2177" s="285"/>
      <c r="AW2177" s="285"/>
      <c r="AX2177" s="283"/>
      <c r="AY2177" s="283"/>
      <c r="BE2177" s="285"/>
      <c r="BF2177" s="285"/>
      <c r="BH2177" s="285"/>
      <c r="BI2177" s="285"/>
      <c r="BJ2177" s="285"/>
      <c r="BK2177" s="285"/>
      <c r="BL2177" s="285"/>
      <c r="BM2177" s="285"/>
      <c r="BN2177" s="285"/>
      <c r="BO2177" s="285"/>
      <c r="BP2177" s="285"/>
      <c r="BQ2177" s="285"/>
    </row>
    <row r="2178" spans="3:69" ht="13.5" customHeight="1">
      <c r="F2178" s="285"/>
      <c r="G2178" s="285"/>
      <c r="H2178" s="285"/>
      <c r="I2178" s="285"/>
      <c r="K2178" s="285"/>
      <c r="L2178" s="285"/>
      <c r="M2178" s="285"/>
      <c r="N2178" s="285"/>
      <c r="O2178" s="285"/>
      <c r="R2178" s="285"/>
      <c r="S2178" s="285"/>
      <c r="T2178" s="285"/>
      <c r="U2178" s="285"/>
      <c r="V2178" s="285"/>
      <c r="W2178" s="285"/>
      <c r="X2178" s="285"/>
      <c r="Y2178" s="285"/>
      <c r="Z2178" s="285"/>
      <c r="AA2178" s="285"/>
      <c r="AB2178" s="285"/>
      <c r="AD2178" s="285"/>
      <c r="AE2178" s="285"/>
      <c r="AF2178" s="285"/>
      <c r="AG2178" s="285"/>
      <c r="AH2178" s="285"/>
      <c r="AI2178" s="285"/>
      <c r="AU2178" s="285"/>
      <c r="AV2178" s="285"/>
      <c r="AW2178" s="285"/>
      <c r="AX2178" s="283"/>
      <c r="AY2178" s="283"/>
      <c r="BE2178" s="285"/>
      <c r="BF2178" s="285"/>
      <c r="BH2178" s="285"/>
      <c r="BI2178" s="285"/>
      <c r="BJ2178" s="285"/>
      <c r="BK2178" s="285"/>
      <c r="BL2178" s="285"/>
      <c r="BM2178" s="285"/>
      <c r="BN2178" s="285"/>
      <c r="BO2178" s="285"/>
      <c r="BP2178" s="285"/>
      <c r="BQ2178" s="285"/>
    </row>
    <row r="2179" spans="3:69" ht="9.75" customHeight="1">
      <c r="C2179" s="280"/>
      <c r="D2179" s="280"/>
      <c r="F2179" s="279"/>
      <c r="G2179" s="279"/>
      <c r="H2179" s="279"/>
      <c r="I2179" s="279"/>
      <c r="J2179" s="279"/>
      <c r="K2179" s="279"/>
      <c r="L2179" s="279"/>
      <c r="M2179" s="279"/>
      <c r="N2179" s="279"/>
      <c r="O2179" s="279"/>
      <c r="R2179" s="278"/>
      <c r="S2179" s="278"/>
      <c r="T2179" s="278"/>
      <c r="U2179" s="279"/>
      <c r="V2179" s="279"/>
      <c r="W2179" s="279"/>
      <c r="X2179" s="279"/>
      <c r="Y2179" s="279"/>
      <c r="Z2179" s="279"/>
      <c r="AA2179" s="279"/>
      <c r="AB2179" s="279"/>
      <c r="AD2179" s="279"/>
      <c r="AE2179" s="279"/>
      <c r="AF2179" s="279"/>
      <c r="AG2179" s="279"/>
      <c r="AH2179" s="279"/>
      <c r="AI2179" s="279"/>
      <c r="AM2179" s="280"/>
      <c r="AN2179" s="280"/>
      <c r="AO2179" s="280"/>
      <c r="AP2179" s="278"/>
      <c r="AQ2179" s="278"/>
      <c r="AR2179" s="278"/>
      <c r="AS2179" s="278"/>
      <c r="BA2179" s="280"/>
      <c r="BB2179" s="280"/>
      <c r="BC2179" s="280"/>
      <c r="BD2179" s="279"/>
      <c r="BE2179" s="279"/>
      <c r="BH2179" s="278"/>
      <c r="BI2179" s="278"/>
      <c r="BJ2179" s="278"/>
      <c r="BK2179" s="278"/>
      <c r="BL2179" s="278"/>
      <c r="BM2179" s="279"/>
      <c r="BN2179" s="279"/>
      <c r="BO2179" s="279"/>
      <c r="BP2179" s="279"/>
      <c r="BQ2179" s="279"/>
    </row>
    <row r="2180" spans="3:69" ht="0.75" customHeight="1">
      <c r="C2180" s="280"/>
      <c r="D2180" s="280"/>
      <c r="F2180" s="279"/>
      <c r="G2180" s="279"/>
      <c r="H2180" s="279"/>
      <c r="I2180" s="279"/>
      <c r="J2180" s="279"/>
      <c r="K2180" s="279"/>
      <c r="L2180" s="279"/>
      <c r="M2180" s="279"/>
      <c r="N2180" s="279"/>
      <c r="O2180" s="279"/>
      <c r="R2180" s="278"/>
      <c r="S2180" s="278"/>
      <c r="T2180" s="278"/>
      <c r="U2180" s="279"/>
      <c r="V2180" s="279"/>
      <c r="W2180" s="279"/>
      <c r="X2180" s="279"/>
      <c r="Y2180" s="279"/>
      <c r="Z2180" s="279"/>
      <c r="AA2180" s="279"/>
      <c r="AB2180" s="279"/>
      <c r="AD2180" s="279"/>
      <c r="AE2180" s="279"/>
      <c r="AF2180" s="279"/>
      <c r="AG2180" s="279"/>
      <c r="AH2180" s="279"/>
      <c r="AI2180" s="279"/>
      <c r="AM2180" s="280"/>
      <c r="AN2180" s="280"/>
      <c r="AO2180" s="280"/>
      <c r="AP2180" s="278"/>
      <c r="AQ2180" s="278"/>
      <c r="AR2180" s="278"/>
      <c r="AS2180" s="278"/>
      <c r="BA2180" s="280"/>
      <c r="BB2180" s="280"/>
      <c r="BC2180" s="280"/>
      <c r="BD2180" s="279"/>
      <c r="BE2180" s="279"/>
      <c r="BH2180" s="278"/>
      <c r="BI2180" s="278"/>
      <c r="BJ2180" s="278"/>
      <c r="BK2180" s="278"/>
      <c r="BL2180" s="278"/>
      <c r="BM2180" s="279"/>
      <c r="BN2180" s="279"/>
      <c r="BO2180" s="279"/>
      <c r="BP2180" s="279"/>
      <c r="BQ2180" s="279"/>
    </row>
    <row r="2181" spans="3:69" ht="10.5" customHeight="1">
      <c r="C2181" s="280"/>
      <c r="D2181" s="280"/>
      <c r="F2181" s="279"/>
      <c r="G2181" s="279"/>
      <c r="H2181" s="279"/>
      <c r="I2181" s="279"/>
      <c r="J2181" s="279"/>
      <c r="K2181" s="279"/>
      <c r="L2181" s="279"/>
      <c r="M2181" s="279"/>
      <c r="N2181" s="279"/>
      <c r="O2181" s="279"/>
      <c r="R2181" s="278"/>
      <c r="S2181" s="278"/>
      <c r="T2181" s="278"/>
      <c r="U2181" s="279"/>
      <c r="V2181" s="279"/>
      <c r="W2181" s="279"/>
      <c r="X2181" s="279"/>
      <c r="Y2181" s="279"/>
      <c r="Z2181" s="279"/>
      <c r="AA2181" s="279"/>
      <c r="AB2181" s="279"/>
      <c r="AD2181" s="264"/>
      <c r="AE2181" s="279"/>
      <c r="AF2181" s="279"/>
      <c r="AG2181" s="279"/>
      <c r="AH2181" s="279"/>
      <c r="AI2181" s="264"/>
      <c r="AM2181" s="280"/>
      <c r="AN2181" s="280"/>
      <c r="AO2181" s="280"/>
      <c r="AP2181" s="278"/>
      <c r="AQ2181" s="278"/>
      <c r="AR2181" s="278"/>
      <c r="AS2181" s="278"/>
      <c r="BA2181" s="280"/>
      <c r="BB2181" s="280"/>
      <c r="BC2181" s="280"/>
      <c r="BD2181" s="279"/>
      <c r="BE2181" s="279"/>
      <c r="BH2181" s="278"/>
      <c r="BI2181" s="278"/>
      <c r="BJ2181" s="278"/>
      <c r="BK2181" s="278"/>
      <c r="BL2181" s="278"/>
      <c r="BM2181" s="279"/>
      <c r="BN2181" s="279"/>
      <c r="BO2181" s="279"/>
      <c r="BP2181" s="279"/>
      <c r="BQ2181" s="279"/>
    </row>
    <row r="2182" spans="3:69" ht="9.75" customHeight="1"/>
    <row r="2183" spans="3:69" ht="9.75" customHeight="1">
      <c r="C2183" s="280"/>
      <c r="D2183" s="280"/>
      <c r="F2183" s="279"/>
      <c r="G2183" s="279"/>
      <c r="H2183" s="279"/>
      <c r="I2183" s="279"/>
      <c r="J2183" s="279"/>
      <c r="K2183" s="279"/>
      <c r="L2183" s="279"/>
      <c r="M2183" s="279"/>
      <c r="N2183" s="279"/>
      <c r="O2183" s="279"/>
      <c r="R2183" s="278"/>
      <c r="S2183" s="278"/>
      <c r="T2183" s="278"/>
      <c r="U2183" s="279"/>
      <c r="V2183" s="279"/>
      <c r="W2183" s="279"/>
      <c r="X2183" s="279"/>
      <c r="Y2183" s="279"/>
      <c r="Z2183" s="279"/>
      <c r="AA2183" s="279"/>
      <c r="AB2183" s="279"/>
      <c r="AD2183" s="279"/>
      <c r="AE2183" s="279"/>
      <c r="AF2183" s="279"/>
      <c r="AG2183" s="279"/>
      <c r="AH2183" s="279"/>
      <c r="AI2183" s="279"/>
      <c r="AM2183" s="280"/>
      <c r="AN2183" s="280"/>
      <c r="AO2183" s="280"/>
      <c r="AP2183" s="280"/>
      <c r="AQ2183" s="278"/>
      <c r="AR2183" s="278"/>
      <c r="AS2183" s="278"/>
      <c r="AT2183" s="278"/>
      <c r="BA2183" s="280"/>
      <c r="BB2183" s="280"/>
      <c r="BC2183" s="280"/>
      <c r="BD2183" s="279"/>
      <c r="BE2183" s="279"/>
      <c r="BH2183" s="278"/>
      <c r="BI2183" s="278"/>
      <c r="BJ2183" s="278"/>
      <c r="BK2183" s="278"/>
      <c r="BL2183" s="278"/>
      <c r="BM2183" s="279"/>
      <c r="BN2183" s="279"/>
      <c r="BO2183" s="279"/>
      <c r="BP2183" s="279"/>
      <c r="BQ2183" s="279"/>
    </row>
    <row r="2184" spans="3:69" ht="0.75" customHeight="1">
      <c r="C2184" s="280"/>
      <c r="D2184" s="280"/>
      <c r="F2184" s="279"/>
      <c r="G2184" s="279"/>
      <c r="H2184" s="279"/>
      <c r="I2184" s="279"/>
      <c r="J2184" s="279"/>
      <c r="K2184" s="279"/>
      <c r="L2184" s="279"/>
      <c r="M2184" s="279"/>
      <c r="N2184" s="279"/>
      <c r="O2184" s="279"/>
      <c r="R2184" s="278"/>
      <c r="S2184" s="278"/>
      <c r="T2184" s="278"/>
      <c r="U2184" s="279"/>
      <c r="V2184" s="279"/>
      <c r="W2184" s="279"/>
      <c r="X2184" s="279"/>
      <c r="Y2184" s="279"/>
      <c r="Z2184" s="279"/>
      <c r="AA2184" s="279"/>
      <c r="AB2184" s="279"/>
      <c r="AD2184" s="279"/>
      <c r="AE2184" s="279"/>
      <c r="AF2184" s="279"/>
      <c r="AG2184" s="279"/>
      <c r="AH2184" s="279"/>
      <c r="AI2184" s="279"/>
      <c r="AM2184" s="280"/>
      <c r="AN2184" s="280"/>
      <c r="AO2184" s="280"/>
      <c r="AP2184" s="280"/>
      <c r="AQ2184" s="278"/>
      <c r="AR2184" s="278"/>
      <c r="AS2184" s="278"/>
      <c r="AT2184" s="278"/>
      <c r="BA2184" s="280"/>
      <c r="BB2184" s="280"/>
      <c r="BC2184" s="280"/>
      <c r="BD2184" s="279"/>
      <c r="BE2184" s="279"/>
      <c r="BH2184" s="278"/>
      <c r="BI2184" s="278"/>
      <c r="BJ2184" s="278"/>
      <c r="BK2184" s="278"/>
      <c r="BL2184" s="278"/>
      <c r="BM2184" s="279"/>
      <c r="BN2184" s="279"/>
      <c r="BO2184" s="279"/>
      <c r="BP2184" s="279"/>
      <c r="BQ2184" s="279"/>
    </row>
    <row r="2185" spans="3:69" ht="12.75" customHeight="1">
      <c r="F2185" s="279"/>
      <c r="G2185" s="279"/>
      <c r="H2185" s="279"/>
      <c r="I2185" s="279"/>
      <c r="J2185" s="279"/>
      <c r="K2185" s="279"/>
      <c r="L2185" s="279"/>
      <c r="M2185" s="279"/>
      <c r="N2185" s="279"/>
      <c r="O2185" s="279"/>
      <c r="AM2185" s="280"/>
      <c r="AN2185" s="280"/>
      <c r="AO2185" s="280"/>
      <c r="AP2185" s="278"/>
      <c r="AQ2185" s="278"/>
      <c r="AR2185" s="278"/>
      <c r="AS2185" s="278"/>
      <c r="BA2185" s="280"/>
      <c r="BB2185" s="280"/>
      <c r="BC2185" s="280"/>
      <c r="BD2185" s="279"/>
      <c r="BE2185" s="279"/>
      <c r="BH2185" s="278"/>
      <c r="BI2185" s="278"/>
      <c r="BJ2185" s="278"/>
      <c r="BK2185" s="278"/>
      <c r="BL2185" s="278"/>
      <c r="BM2185" s="279"/>
      <c r="BN2185" s="279"/>
      <c r="BO2185" s="279"/>
      <c r="BP2185" s="279"/>
      <c r="BQ2185" s="279"/>
    </row>
    <row r="2186" spans="3:69" ht="10.5" customHeight="1">
      <c r="AM2186" s="280"/>
      <c r="AN2186" s="280"/>
      <c r="AO2186" s="280"/>
      <c r="AP2186" s="278"/>
      <c r="AQ2186" s="278"/>
      <c r="AR2186" s="278"/>
      <c r="AS2186" s="278"/>
      <c r="BA2186" s="280"/>
      <c r="BB2186" s="280"/>
      <c r="BC2186" s="280"/>
      <c r="BD2186" s="279"/>
      <c r="BE2186" s="279"/>
      <c r="BH2186" s="278"/>
      <c r="BI2186" s="278"/>
      <c r="BJ2186" s="278"/>
      <c r="BK2186" s="278"/>
      <c r="BL2186" s="278"/>
      <c r="BM2186" s="279"/>
      <c r="BN2186" s="279"/>
      <c r="BO2186" s="279"/>
      <c r="BP2186" s="279"/>
      <c r="BQ2186" s="279"/>
    </row>
    <row r="2187" spans="3:69" ht="7.5" customHeight="1"/>
    <row r="2188" spans="3:69" ht="0.75" customHeight="1">
      <c r="C2188" s="277"/>
      <c r="D2188" s="277"/>
      <c r="F2188" s="279"/>
      <c r="G2188" s="279"/>
      <c r="H2188" s="279"/>
      <c r="I2188" s="279"/>
      <c r="J2188" s="279"/>
      <c r="K2188" s="279"/>
      <c r="L2188" s="279"/>
      <c r="M2188" s="279"/>
      <c r="AM2188" s="280"/>
      <c r="AN2188" s="280"/>
      <c r="AO2188" s="280"/>
      <c r="AP2188" s="278"/>
      <c r="AQ2188" s="278"/>
      <c r="AR2188" s="278"/>
      <c r="AS2188" s="278"/>
      <c r="AT2188" s="278"/>
      <c r="AU2188" s="278"/>
      <c r="AV2188" s="278"/>
      <c r="AX2188" s="278"/>
      <c r="AY2188" s="278"/>
      <c r="BA2188" s="280"/>
      <c r="BB2188" s="280"/>
      <c r="BC2188" s="280"/>
      <c r="BD2188" s="279"/>
      <c r="BE2188" s="279"/>
      <c r="BH2188" s="278"/>
      <c r="BI2188" s="278"/>
      <c r="BJ2188" s="278"/>
      <c r="BK2188" s="278"/>
      <c r="BL2188" s="278"/>
      <c r="BM2188" s="279"/>
      <c r="BN2188" s="279"/>
      <c r="BO2188" s="279"/>
      <c r="BP2188" s="279"/>
      <c r="BQ2188" s="279"/>
    </row>
    <row r="2189" spans="3:69" ht="8.25" customHeight="1">
      <c r="C2189" s="277"/>
      <c r="D2189" s="277"/>
      <c r="F2189" s="279"/>
      <c r="G2189" s="279"/>
      <c r="H2189" s="279"/>
      <c r="I2189" s="279"/>
      <c r="J2189" s="279"/>
      <c r="K2189" s="279"/>
      <c r="L2189" s="279"/>
      <c r="M2189" s="279"/>
      <c r="AM2189" s="280"/>
      <c r="AN2189" s="280"/>
      <c r="AO2189" s="280"/>
      <c r="AP2189" s="278"/>
      <c r="AQ2189" s="278"/>
      <c r="AR2189" s="278"/>
      <c r="AS2189" s="278"/>
      <c r="AT2189" s="278"/>
      <c r="AU2189" s="278"/>
      <c r="AV2189" s="278"/>
      <c r="AX2189" s="278"/>
      <c r="AY2189" s="278"/>
      <c r="BA2189" s="280"/>
      <c r="BB2189" s="280"/>
      <c r="BC2189" s="280"/>
      <c r="BD2189" s="279"/>
      <c r="BE2189" s="279"/>
      <c r="BH2189" s="278"/>
      <c r="BI2189" s="278"/>
      <c r="BJ2189" s="278"/>
      <c r="BK2189" s="278"/>
      <c r="BL2189" s="278"/>
      <c r="BM2189" s="279"/>
      <c r="BN2189" s="279"/>
      <c r="BO2189" s="279"/>
      <c r="BP2189" s="279"/>
      <c r="BQ2189" s="279"/>
    </row>
    <row r="2190" spans="3:69" ht="0.75" customHeight="1">
      <c r="C2190" s="277"/>
      <c r="D2190" s="277"/>
      <c r="F2190" s="279"/>
      <c r="G2190" s="279"/>
      <c r="H2190" s="279"/>
      <c r="I2190" s="279"/>
      <c r="J2190" s="279"/>
      <c r="K2190" s="279"/>
      <c r="L2190" s="279"/>
      <c r="M2190" s="279"/>
      <c r="AM2190" s="280"/>
      <c r="AN2190" s="280"/>
      <c r="AO2190" s="280"/>
      <c r="AP2190" s="278"/>
      <c r="AQ2190" s="278"/>
      <c r="AR2190" s="278"/>
      <c r="AS2190" s="278"/>
      <c r="AT2190" s="278"/>
      <c r="AU2190" s="278"/>
      <c r="AV2190" s="278"/>
      <c r="AX2190" s="278"/>
      <c r="AY2190" s="278"/>
      <c r="BA2190" s="280"/>
      <c r="BB2190" s="280"/>
      <c r="BC2190" s="280"/>
      <c r="BD2190" s="279"/>
      <c r="BE2190" s="279"/>
      <c r="BH2190" s="278"/>
      <c r="BI2190" s="278"/>
      <c r="BJ2190" s="278"/>
      <c r="BK2190" s="278"/>
      <c r="BL2190" s="278"/>
      <c r="BM2190" s="279"/>
      <c r="BN2190" s="279"/>
      <c r="BO2190" s="279"/>
      <c r="BP2190" s="279"/>
      <c r="BQ2190" s="279"/>
    </row>
    <row r="2191" spans="3:69" ht="10.5" customHeight="1">
      <c r="AM2191" s="280"/>
      <c r="AN2191" s="280"/>
      <c r="AO2191" s="280"/>
      <c r="AP2191" s="278"/>
      <c r="AQ2191" s="278"/>
      <c r="AR2191" s="278"/>
      <c r="AS2191" s="278"/>
      <c r="AT2191" s="278"/>
      <c r="AU2191" s="278"/>
      <c r="AV2191" s="278"/>
      <c r="AX2191" s="278"/>
      <c r="AY2191" s="278"/>
      <c r="BA2191" s="280"/>
      <c r="BB2191" s="280"/>
      <c r="BC2191" s="280"/>
      <c r="BD2191" s="279"/>
      <c r="BE2191" s="279"/>
      <c r="BH2191" s="278"/>
      <c r="BI2191" s="278"/>
      <c r="BJ2191" s="278"/>
      <c r="BK2191" s="278"/>
      <c r="BL2191" s="278"/>
      <c r="BM2191" s="279"/>
      <c r="BN2191" s="279"/>
      <c r="BO2191" s="279"/>
      <c r="BP2191" s="279"/>
      <c r="BQ2191" s="279"/>
    </row>
    <row r="2192" spans="3:69" ht="9.75" customHeight="1"/>
    <row r="2193" spans="2:68" ht="12" customHeight="1">
      <c r="AM2193" s="280"/>
      <c r="AN2193" s="280"/>
      <c r="AO2193" s="280"/>
      <c r="AP2193" s="280"/>
      <c r="AQ2193" s="278"/>
      <c r="AR2193" s="278"/>
      <c r="AS2193" s="278"/>
      <c r="AT2193" s="278"/>
      <c r="AU2193" s="278"/>
      <c r="AV2193" s="278"/>
      <c r="AW2193" s="278"/>
      <c r="AX2193" s="278"/>
      <c r="AY2193" s="278"/>
      <c r="AZ2193" s="278"/>
      <c r="BA2193" s="277"/>
      <c r="BB2193" s="277"/>
      <c r="BC2193" s="277"/>
      <c r="BD2193" s="279"/>
      <c r="BE2193" s="279"/>
    </row>
    <row r="2194" spans="2:68" ht="13.5" customHeight="1">
      <c r="C2194" s="289"/>
      <c r="D2194" s="289"/>
      <c r="E2194" s="289"/>
      <c r="F2194" s="289"/>
      <c r="G2194" s="289"/>
      <c r="H2194" s="289"/>
      <c r="I2194" s="289"/>
      <c r="J2194" s="289"/>
      <c r="K2194" s="289"/>
      <c r="L2194" s="289"/>
      <c r="M2194" s="289"/>
      <c r="N2194" s="289"/>
      <c r="O2194" s="289"/>
      <c r="P2194" s="289"/>
      <c r="Q2194" s="289"/>
      <c r="R2194" s="289"/>
      <c r="S2194" s="289"/>
      <c r="T2194" s="289"/>
      <c r="U2194" s="289"/>
      <c r="V2194" s="289"/>
      <c r="W2194" s="289"/>
      <c r="X2194" s="289"/>
      <c r="Y2194" s="289"/>
      <c r="Z2194" s="289"/>
      <c r="AA2194" s="289"/>
      <c r="AB2194" s="289"/>
      <c r="AC2194" s="289"/>
      <c r="AD2194" s="289"/>
      <c r="AE2194" s="289"/>
    </row>
    <row r="2195" spans="2:68" ht="7.5" customHeight="1"/>
    <row r="2196" spans="2:68" ht="16.5" customHeight="1">
      <c r="B2196" s="282"/>
      <c r="C2196" s="282"/>
      <c r="D2196" s="282"/>
      <c r="E2196" s="282"/>
      <c r="F2196" s="282"/>
      <c r="G2196" s="282"/>
      <c r="H2196" s="282"/>
      <c r="I2196" s="282"/>
      <c r="J2196" s="282"/>
      <c r="K2196" s="282"/>
      <c r="L2196" s="282"/>
      <c r="M2196" s="282"/>
      <c r="N2196" s="282"/>
      <c r="O2196" s="282"/>
      <c r="P2196" s="282"/>
      <c r="Q2196" s="282"/>
      <c r="R2196" s="282"/>
      <c r="S2196" s="282"/>
      <c r="T2196" s="282"/>
      <c r="U2196" s="282"/>
      <c r="X2196" s="282"/>
      <c r="Y2196" s="282"/>
      <c r="Z2196" s="282"/>
      <c r="AA2196" s="282"/>
      <c r="AB2196" s="282"/>
      <c r="AC2196" s="282"/>
      <c r="AD2196" s="282"/>
      <c r="AE2196" s="282"/>
      <c r="AF2196" s="282"/>
      <c r="AG2196" s="282"/>
      <c r="AM2196" s="282"/>
      <c r="AN2196" s="282"/>
      <c r="AO2196" s="282"/>
      <c r="AP2196" s="282"/>
      <c r="AQ2196" s="282"/>
      <c r="AR2196" s="282"/>
      <c r="AS2196" s="282"/>
      <c r="AT2196" s="282"/>
      <c r="AU2196" s="282"/>
      <c r="AV2196" s="282"/>
      <c r="AW2196" s="282"/>
      <c r="AX2196" s="282"/>
      <c r="AY2196" s="282"/>
      <c r="AZ2196" s="282"/>
      <c r="BA2196" s="282"/>
      <c r="BB2196" s="282"/>
      <c r="BE2196" s="282"/>
      <c r="BF2196" s="282"/>
      <c r="BG2196" s="282"/>
      <c r="BH2196" s="282"/>
      <c r="BI2196" s="282"/>
      <c r="BJ2196" s="282"/>
      <c r="BK2196" s="282"/>
      <c r="BL2196" s="282"/>
      <c r="BM2196" s="282"/>
      <c r="BN2196" s="282"/>
      <c r="BO2196" s="282"/>
      <c r="BP2196" s="282"/>
    </row>
    <row r="2197" spans="2:68" ht="9.75" customHeight="1">
      <c r="E2197" s="281"/>
      <c r="F2197" s="281"/>
      <c r="G2197" s="281"/>
      <c r="H2197" s="281"/>
      <c r="I2197" s="281"/>
      <c r="J2197" s="281"/>
      <c r="K2197" s="281"/>
      <c r="L2197" s="281"/>
      <c r="O2197" s="281"/>
      <c r="P2197" s="281"/>
      <c r="Q2197" s="281"/>
      <c r="S2197" s="286"/>
      <c r="T2197" s="286"/>
      <c r="U2197" s="286"/>
      <c r="V2197" s="286"/>
      <c r="AB2197" s="281"/>
      <c r="AC2197" s="281"/>
      <c r="AD2197" s="286"/>
      <c r="AE2197" s="286"/>
      <c r="AR2197" s="281"/>
      <c r="AS2197" s="281"/>
      <c r="AT2197" s="281"/>
      <c r="AV2197" s="286"/>
      <c r="AW2197" s="286"/>
      <c r="AX2197" s="286"/>
      <c r="AY2197" s="286"/>
      <c r="AZ2197" s="286"/>
      <c r="BA2197" s="286"/>
      <c r="BB2197" s="286"/>
      <c r="BH2197" s="283"/>
      <c r="BI2197" s="283"/>
      <c r="BJ2197" s="283"/>
      <c r="BK2197" s="283"/>
      <c r="BL2197" s="283"/>
      <c r="BN2197" s="283"/>
      <c r="BO2197" s="283"/>
      <c r="BP2197" s="283"/>
    </row>
    <row r="2198" spans="2:68" ht="0.75" customHeight="1">
      <c r="BH2198" s="283"/>
      <c r="BI2198" s="283"/>
      <c r="BJ2198" s="283"/>
      <c r="BK2198" s="283"/>
      <c r="BL2198" s="283"/>
      <c r="BN2198" s="283"/>
      <c r="BO2198" s="283"/>
      <c r="BP2198" s="283"/>
    </row>
    <row r="2199" spans="2:68" ht="10.5" customHeight="1">
      <c r="F2199" s="281"/>
      <c r="G2199" s="281"/>
      <c r="H2199" s="281"/>
      <c r="I2199" s="281"/>
      <c r="J2199" s="281"/>
      <c r="K2199" s="281"/>
      <c r="N2199" s="281"/>
      <c r="O2199" s="281"/>
      <c r="P2199" s="281"/>
      <c r="Q2199" s="281"/>
      <c r="R2199" s="281"/>
      <c r="S2199" s="286"/>
      <c r="T2199" s="286"/>
      <c r="U2199" s="286"/>
      <c r="V2199" s="286"/>
      <c r="AB2199" s="281"/>
      <c r="AC2199" s="281"/>
      <c r="AD2199" s="281"/>
      <c r="AE2199" s="286"/>
      <c r="AF2199" s="286"/>
      <c r="AG2199" s="286"/>
      <c r="AH2199" s="286"/>
      <c r="AI2199" s="286"/>
      <c r="AR2199" s="281"/>
      <c r="AS2199" s="281"/>
      <c r="AT2199" s="281"/>
      <c r="AV2199" s="290"/>
      <c r="AW2199" s="290"/>
      <c r="AX2199" s="290"/>
      <c r="AY2199" s="290"/>
      <c r="AZ2199" s="290"/>
      <c r="BE2199" s="263"/>
      <c r="BJ2199" s="279"/>
      <c r="BK2199" s="279"/>
      <c r="BL2199" s="279"/>
      <c r="BO2199" s="279"/>
      <c r="BP2199" s="279"/>
    </row>
    <row r="2200" spans="2:68" ht="8.25" customHeight="1"/>
    <row r="2201" spans="2:68" ht="12.75" customHeight="1">
      <c r="BE2201" s="280"/>
      <c r="BF2201" s="280"/>
      <c r="BJ2201" s="279"/>
      <c r="BK2201" s="279"/>
      <c r="BL2201" s="279"/>
      <c r="BO2201" s="279"/>
      <c r="BP2201" s="279"/>
    </row>
    <row r="2202" spans="2:68" ht="9.75" customHeight="1">
      <c r="BE2202" s="280"/>
      <c r="BF2202" s="280"/>
      <c r="BJ2202" s="279"/>
      <c r="BK2202" s="279"/>
      <c r="BL2202" s="279"/>
      <c r="BO2202" s="279"/>
      <c r="BP2202" s="279"/>
    </row>
    <row r="2203" spans="2:68" ht="12.75" customHeight="1">
      <c r="BE2203" s="280"/>
      <c r="BF2203" s="280"/>
    </row>
    <row r="2204" spans="2:68" ht="10.5" customHeight="1">
      <c r="I2204" s="283"/>
      <c r="J2204" s="283"/>
      <c r="K2204" s="283"/>
      <c r="L2204" s="283"/>
      <c r="N2204" s="283"/>
      <c r="O2204" s="283"/>
      <c r="P2204" s="283"/>
      <c r="Q2204" s="283"/>
      <c r="R2204" s="283"/>
      <c r="S2204" s="283"/>
      <c r="U2204" s="283"/>
      <c r="V2204" s="283"/>
      <c r="W2204" s="283"/>
      <c r="Z2204" s="283"/>
      <c r="AA2204" s="283"/>
      <c r="AB2204" s="283"/>
      <c r="AC2204" s="283"/>
      <c r="AD2204" s="283"/>
      <c r="AE2204" s="283"/>
      <c r="AO2204" s="283"/>
      <c r="AP2204" s="283"/>
      <c r="AQ2204" s="283"/>
      <c r="AR2204" s="283"/>
      <c r="AS2204" s="283"/>
      <c r="AT2204" s="283"/>
      <c r="AV2204" s="283"/>
      <c r="AW2204" s="283"/>
      <c r="AX2204" s="283"/>
      <c r="AY2204" s="283"/>
      <c r="AZ2204" s="283"/>
      <c r="BA2204" s="283"/>
      <c r="BB2204" s="283"/>
      <c r="BE2204" s="263"/>
      <c r="BJ2204" s="279"/>
      <c r="BK2204" s="279"/>
      <c r="BL2204" s="279"/>
      <c r="BO2204" s="279"/>
      <c r="BP2204" s="279"/>
    </row>
    <row r="2205" spans="2:68" ht="9.75" customHeight="1"/>
    <row r="2206" spans="2:68" ht="10.5" customHeight="1">
      <c r="H2206" s="283"/>
      <c r="I2206" s="283"/>
      <c r="J2206" s="283"/>
      <c r="K2206" s="283"/>
      <c r="L2206" s="283"/>
      <c r="N2206" s="283"/>
      <c r="O2206" s="283"/>
      <c r="P2206" s="283"/>
      <c r="Q2206" s="283"/>
      <c r="R2206" s="283"/>
      <c r="S2206" s="283"/>
      <c r="U2206" s="283"/>
      <c r="V2206" s="283"/>
      <c r="W2206" s="283"/>
      <c r="Z2206" s="283"/>
      <c r="AA2206" s="283"/>
      <c r="AB2206" s="283"/>
      <c r="AC2206" s="283"/>
      <c r="AD2206" s="283"/>
      <c r="AE2206" s="283"/>
      <c r="AO2206" s="283"/>
      <c r="AP2206" s="283"/>
      <c r="AQ2206" s="283"/>
      <c r="AR2206" s="283"/>
      <c r="AS2206" s="283"/>
      <c r="AT2206" s="283"/>
      <c r="AV2206" s="283"/>
      <c r="AW2206" s="283"/>
      <c r="AX2206" s="283"/>
      <c r="AY2206" s="283"/>
      <c r="AZ2206" s="283"/>
      <c r="BA2206" s="283"/>
      <c r="BB2206" s="283"/>
      <c r="BE2206" s="280"/>
      <c r="BJ2206" s="279"/>
      <c r="BK2206" s="279"/>
      <c r="BL2206" s="279"/>
      <c r="BO2206" s="279"/>
      <c r="BP2206" s="279"/>
    </row>
    <row r="2207" spans="2:68" ht="0.75" customHeight="1">
      <c r="H2207" s="283"/>
      <c r="I2207" s="283"/>
      <c r="J2207" s="283"/>
      <c r="K2207" s="283"/>
      <c r="L2207" s="283"/>
      <c r="N2207" s="283"/>
      <c r="O2207" s="283"/>
      <c r="P2207" s="283"/>
      <c r="Q2207" s="283"/>
      <c r="R2207" s="283"/>
      <c r="S2207" s="283"/>
      <c r="U2207" s="283"/>
      <c r="V2207" s="283"/>
      <c r="W2207" s="283"/>
      <c r="Z2207" s="283"/>
      <c r="AA2207" s="283"/>
      <c r="AB2207" s="283"/>
      <c r="AC2207" s="283"/>
      <c r="AD2207" s="283"/>
      <c r="AE2207" s="283"/>
      <c r="AO2207" s="283"/>
      <c r="AP2207" s="283"/>
      <c r="AQ2207" s="283"/>
      <c r="AR2207" s="283"/>
      <c r="AS2207" s="283"/>
      <c r="AT2207" s="283"/>
      <c r="AV2207" s="283"/>
      <c r="AW2207" s="283"/>
      <c r="AX2207" s="283"/>
      <c r="AY2207" s="283"/>
      <c r="AZ2207" s="283"/>
      <c r="BA2207" s="283"/>
      <c r="BB2207" s="283"/>
      <c r="BE2207" s="280"/>
      <c r="BJ2207" s="279"/>
      <c r="BK2207" s="279"/>
      <c r="BL2207" s="279"/>
      <c r="BO2207" s="279"/>
      <c r="BP2207" s="279"/>
    </row>
    <row r="2208" spans="2:68" ht="10.5" customHeight="1">
      <c r="H2208" s="285"/>
      <c r="I2208" s="285"/>
      <c r="J2208" s="285"/>
      <c r="K2208" s="285"/>
      <c r="L2208" s="285"/>
      <c r="N2208" s="285"/>
      <c r="O2208" s="285"/>
      <c r="P2208" s="285"/>
      <c r="R2208" s="285"/>
      <c r="S2208" s="285"/>
      <c r="U2208" s="283"/>
      <c r="V2208" s="283"/>
      <c r="W2208" s="283"/>
      <c r="Z2208" s="285"/>
      <c r="AA2208" s="285"/>
      <c r="AB2208" s="285"/>
      <c r="AC2208" s="285"/>
      <c r="AD2208" s="283"/>
      <c r="AE2208" s="283"/>
      <c r="AO2208" s="285"/>
      <c r="AP2208" s="285"/>
      <c r="AQ2208" s="285"/>
      <c r="AR2208" s="285"/>
      <c r="AS2208" s="285"/>
      <c r="AT2208" s="285"/>
      <c r="AV2208" s="285"/>
      <c r="AW2208" s="285"/>
      <c r="AX2208" s="285"/>
      <c r="AY2208" s="285"/>
      <c r="AZ2208" s="285"/>
      <c r="BB2208" s="261"/>
      <c r="BE2208" s="263"/>
      <c r="BK2208" s="279"/>
      <c r="BL2208" s="279"/>
      <c r="BP2208" s="264"/>
    </row>
    <row r="2209" spans="3:68" ht="8.25" customHeight="1"/>
    <row r="2210" spans="3:68" ht="0.75" customHeight="1">
      <c r="C2210" s="280"/>
      <c r="D2210" s="280"/>
      <c r="E2210" s="280"/>
      <c r="F2210" s="280"/>
      <c r="G2210" s="280"/>
      <c r="H2210" s="280"/>
      <c r="I2210" s="280"/>
      <c r="AH2210" s="280"/>
      <c r="AI2210" s="280"/>
      <c r="AJ2210" s="280"/>
      <c r="AK2210" s="280"/>
      <c r="AL2210" s="280"/>
      <c r="AM2210" s="280"/>
      <c r="AN2210" s="280"/>
      <c r="AO2210" s="280"/>
      <c r="BE2210" s="280"/>
      <c r="BK2210" s="279"/>
      <c r="BL2210" s="279"/>
      <c r="BP2210" s="279"/>
    </row>
    <row r="2211" spans="3:68" ht="9" customHeight="1">
      <c r="C2211" s="280"/>
      <c r="D2211" s="280"/>
      <c r="E2211" s="280"/>
      <c r="F2211" s="280"/>
      <c r="G2211" s="280"/>
      <c r="H2211" s="280"/>
      <c r="I2211" s="280"/>
      <c r="AH2211" s="280"/>
      <c r="AI2211" s="280"/>
      <c r="AJ2211" s="280"/>
      <c r="AK2211" s="280"/>
      <c r="AL2211" s="280"/>
      <c r="AM2211" s="280"/>
      <c r="AN2211" s="280"/>
      <c r="AO2211" s="280"/>
      <c r="BE2211" s="280"/>
      <c r="BK2211" s="279"/>
      <c r="BL2211" s="279"/>
      <c r="BP2211" s="279"/>
    </row>
    <row r="2212" spans="3:68" ht="0.75" customHeight="1">
      <c r="C2212" s="280"/>
      <c r="D2212" s="280"/>
      <c r="E2212" s="280"/>
      <c r="F2212" s="280"/>
      <c r="G2212" s="280"/>
      <c r="H2212" s="280"/>
      <c r="I2212" s="280"/>
      <c r="AH2212" s="280"/>
      <c r="AI2212" s="280"/>
      <c r="AJ2212" s="280"/>
      <c r="AK2212" s="280"/>
      <c r="AL2212" s="280"/>
      <c r="AM2212" s="280"/>
      <c r="AN2212" s="280"/>
      <c r="AO2212" s="280"/>
      <c r="BE2212" s="280"/>
      <c r="BK2212" s="279"/>
      <c r="BL2212" s="279"/>
    </row>
    <row r="2213" spans="3:68" ht="10.5" customHeight="1">
      <c r="C2213" s="287"/>
      <c r="D2213" s="287"/>
      <c r="E2213" s="287"/>
      <c r="F2213" s="287"/>
      <c r="G2213" s="287"/>
      <c r="H2213" s="278"/>
      <c r="I2213" s="278"/>
      <c r="J2213" s="278"/>
      <c r="K2213" s="278"/>
      <c r="L2213" s="278"/>
      <c r="N2213" s="278"/>
      <c r="O2213" s="278"/>
      <c r="P2213" s="278"/>
      <c r="Q2213" s="278"/>
      <c r="R2213" s="278"/>
      <c r="S2213" s="278"/>
      <c r="T2213" s="278"/>
      <c r="U2213" s="278"/>
      <c r="V2213" s="278"/>
      <c r="W2213" s="278"/>
      <c r="Z2213" s="278"/>
      <c r="AA2213" s="278"/>
      <c r="AB2213" s="278"/>
      <c r="AC2213" s="278"/>
      <c r="AD2213" s="278"/>
      <c r="AE2213" s="278"/>
      <c r="AI2213" s="287"/>
      <c r="AJ2213" s="287"/>
      <c r="AK2213" s="287"/>
      <c r="AL2213" s="287"/>
      <c r="AM2213" s="287"/>
      <c r="AO2213" s="278"/>
      <c r="AP2213" s="278"/>
      <c r="AQ2213" s="278"/>
      <c r="AR2213" s="278"/>
      <c r="AS2213" s="278"/>
      <c r="AT2213" s="278"/>
      <c r="AV2213" s="278"/>
      <c r="AW2213" s="278"/>
      <c r="AX2213" s="278"/>
      <c r="AY2213" s="278"/>
      <c r="AZ2213" s="278"/>
      <c r="BB2213" s="266"/>
      <c r="BE2213" s="263"/>
      <c r="BK2213" s="279"/>
      <c r="BL2213" s="279"/>
      <c r="BP2213" s="264"/>
    </row>
    <row r="2214" spans="3:68" ht="7.5" customHeight="1"/>
    <row r="2215" spans="3:68" ht="0.75" customHeight="1">
      <c r="C2215" s="287"/>
      <c r="D2215" s="287"/>
      <c r="E2215" s="287"/>
      <c r="F2215" s="287"/>
      <c r="G2215" s="287"/>
      <c r="H2215" s="278"/>
      <c r="I2215" s="278"/>
      <c r="J2215" s="278"/>
      <c r="K2215" s="278"/>
      <c r="L2215" s="278"/>
      <c r="N2215" s="278"/>
      <c r="O2215" s="278"/>
      <c r="P2215" s="278"/>
      <c r="Q2215" s="278"/>
      <c r="R2215" s="278"/>
      <c r="S2215" s="278"/>
      <c r="T2215" s="278"/>
      <c r="U2215" s="278"/>
      <c r="V2215" s="278"/>
      <c r="W2215" s="278"/>
      <c r="Z2215" s="278"/>
      <c r="AA2215" s="278"/>
      <c r="AB2215" s="278"/>
      <c r="AC2215" s="278"/>
      <c r="AD2215" s="278"/>
      <c r="AE2215" s="278"/>
      <c r="AI2215" s="287"/>
      <c r="AJ2215" s="287"/>
      <c r="AK2215" s="287"/>
      <c r="AL2215" s="287"/>
      <c r="AM2215" s="287"/>
      <c r="AO2215" s="278"/>
      <c r="AP2215" s="278"/>
      <c r="AQ2215" s="278"/>
      <c r="AR2215" s="278"/>
      <c r="AS2215" s="278"/>
      <c r="AT2215" s="278"/>
      <c r="AV2215" s="278"/>
      <c r="AW2215" s="278"/>
      <c r="AX2215" s="278"/>
      <c r="AY2215" s="278"/>
      <c r="AZ2215" s="278"/>
      <c r="BB2215" s="276"/>
    </row>
    <row r="2216" spans="3:68" ht="8.25" customHeight="1">
      <c r="C2216" s="287"/>
      <c r="D2216" s="287"/>
      <c r="E2216" s="287"/>
      <c r="F2216" s="287"/>
      <c r="G2216" s="287"/>
      <c r="H2216" s="278"/>
      <c r="I2216" s="278"/>
      <c r="J2216" s="278"/>
      <c r="K2216" s="278"/>
      <c r="L2216" s="278"/>
      <c r="N2216" s="278"/>
      <c r="O2216" s="278"/>
      <c r="P2216" s="278"/>
      <c r="Q2216" s="278"/>
      <c r="R2216" s="278"/>
      <c r="S2216" s="278"/>
      <c r="T2216" s="278"/>
      <c r="U2216" s="278"/>
      <c r="V2216" s="278"/>
      <c r="W2216" s="278"/>
      <c r="Z2216" s="278"/>
      <c r="AA2216" s="278"/>
      <c r="AB2216" s="278"/>
      <c r="AC2216" s="278"/>
      <c r="AD2216" s="278"/>
      <c r="AE2216" s="278"/>
      <c r="AI2216" s="287"/>
      <c r="AJ2216" s="287"/>
      <c r="AK2216" s="287"/>
      <c r="AL2216" s="287"/>
      <c r="AM2216" s="287"/>
      <c r="AO2216" s="278"/>
      <c r="AP2216" s="278"/>
      <c r="AQ2216" s="278"/>
      <c r="AR2216" s="278"/>
      <c r="AS2216" s="278"/>
      <c r="AT2216" s="278"/>
      <c r="AV2216" s="278"/>
      <c r="AW2216" s="278"/>
      <c r="AX2216" s="278"/>
      <c r="AY2216" s="278"/>
      <c r="AZ2216" s="278"/>
      <c r="BB2216" s="276"/>
    </row>
    <row r="2217" spans="3:68" ht="0.75" customHeight="1">
      <c r="C2217" s="287"/>
      <c r="D2217" s="287"/>
      <c r="E2217" s="287"/>
      <c r="F2217" s="287"/>
      <c r="G2217" s="287"/>
      <c r="H2217" s="278"/>
      <c r="I2217" s="278"/>
      <c r="J2217" s="278"/>
      <c r="K2217" s="278"/>
      <c r="L2217" s="278"/>
      <c r="N2217" s="278"/>
      <c r="O2217" s="278"/>
      <c r="P2217" s="278"/>
      <c r="Q2217" s="278"/>
      <c r="R2217" s="278"/>
      <c r="S2217" s="278"/>
      <c r="T2217" s="278"/>
      <c r="U2217" s="278"/>
      <c r="V2217" s="278"/>
      <c r="W2217" s="278"/>
      <c r="Z2217" s="278"/>
      <c r="AA2217" s="278"/>
      <c r="AB2217" s="278"/>
      <c r="AC2217" s="278"/>
      <c r="AD2217" s="278"/>
      <c r="AE2217" s="278"/>
      <c r="AI2217" s="287"/>
      <c r="AJ2217" s="287"/>
      <c r="AK2217" s="287"/>
      <c r="AL2217" s="287"/>
      <c r="AM2217" s="287"/>
      <c r="AO2217" s="278"/>
      <c r="AP2217" s="278"/>
      <c r="AQ2217" s="278"/>
      <c r="AR2217" s="278"/>
      <c r="AS2217" s="278"/>
      <c r="AT2217" s="278"/>
      <c r="AV2217" s="278"/>
      <c r="AW2217" s="278"/>
      <c r="AX2217" s="278"/>
      <c r="AY2217" s="278"/>
      <c r="AZ2217" s="278"/>
      <c r="BB2217" s="276"/>
    </row>
    <row r="2218" spans="3:68" ht="10.5" customHeight="1">
      <c r="C2218" s="287"/>
      <c r="D2218" s="287"/>
      <c r="E2218" s="287"/>
      <c r="F2218" s="287"/>
      <c r="G2218" s="287"/>
      <c r="H2218" s="278"/>
      <c r="I2218" s="278"/>
      <c r="J2218" s="278"/>
      <c r="K2218" s="278"/>
      <c r="L2218" s="278"/>
      <c r="N2218" s="278"/>
      <c r="O2218" s="278"/>
      <c r="P2218" s="278"/>
      <c r="Q2218" s="278"/>
      <c r="R2218" s="278"/>
      <c r="S2218" s="278"/>
      <c r="T2218" s="278"/>
      <c r="U2218" s="278"/>
      <c r="V2218" s="278"/>
      <c r="W2218" s="278"/>
      <c r="Z2218" s="278"/>
      <c r="AA2218" s="278"/>
      <c r="AB2218" s="278"/>
      <c r="AC2218" s="278"/>
      <c r="AD2218" s="278"/>
      <c r="AE2218" s="278"/>
      <c r="AI2218" s="287"/>
      <c r="AJ2218" s="287"/>
      <c r="AK2218" s="287"/>
      <c r="AL2218" s="287"/>
      <c r="AM2218" s="287"/>
      <c r="AO2218" s="278"/>
      <c r="AP2218" s="278"/>
      <c r="AQ2218" s="278"/>
      <c r="AR2218" s="278"/>
      <c r="AS2218" s="278"/>
      <c r="AT2218" s="278"/>
      <c r="AV2218" s="278"/>
      <c r="AW2218" s="278"/>
      <c r="AX2218" s="278"/>
      <c r="AY2218" s="278"/>
      <c r="AZ2218" s="278"/>
      <c r="BB2218" s="266"/>
    </row>
    <row r="2219" spans="3:68" ht="7.5" customHeight="1"/>
    <row r="2220" spans="3:68" ht="0.75" customHeight="1">
      <c r="C2220" s="287"/>
      <c r="D2220" s="287"/>
      <c r="E2220" s="287"/>
      <c r="F2220" s="287"/>
      <c r="G2220" s="287"/>
      <c r="H2220" s="278"/>
      <c r="I2220" s="278"/>
      <c r="J2220" s="278"/>
      <c r="K2220" s="278"/>
      <c r="L2220" s="278"/>
      <c r="N2220" s="278"/>
      <c r="O2220" s="278"/>
      <c r="P2220" s="278"/>
      <c r="Q2220" s="278"/>
      <c r="R2220" s="278"/>
      <c r="S2220" s="278"/>
      <c r="T2220" s="278"/>
      <c r="U2220" s="278"/>
      <c r="V2220" s="278"/>
      <c r="W2220" s="278"/>
      <c r="Z2220" s="278"/>
      <c r="AA2220" s="278"/>
      <c r="AB2220" s="278"/>
      <c r="AC2220" s="278"/>
      <c r="AD2220" s="278"/>
      <c r="AE2220" s="278"/>
      <c r="AI2220" s="287"/>
      <c r="AJ2220" s="287"/>
      <c r="AK2220" s="287"/>
      <c r="AL2220" s="287"/>
      <c r="AM2220" s="287"/>
      <c r="AO2220" s="278"/>
      <c r="AP2220" s="278"/>
      <c r="AQ2220" s="278"/>
      <c r="AR2220" s="278"/>
      <c r="AS2220" s="278"/>
      <c r="AT2220" s="278"/>
      <c r="AV2220" s="278"/>
      <c r="AW2220" s="278"/>
      <c r="AX2220" s="278"/>
      <c r="AY2220" s="278"/>
      <c r="AZ2220" s="278"/>
      <c r="BB2220" s="276"/>
      <c r="BE2220" s="282"/>
      <c r="BF2220" s="282"/>
      <c r="BG2220" s="282"/>
      <c r="BH2220" s="282"/>
      <c r="BI2220" s="282"/>
      <c r="BJ2220" s="282"/>
      <c r="BK2220" s="282"/>
      <c r="BL2220" s="282"/>
      <c r="BM2220" s="282"/>
      <c r="BN2220" s="282"/>
      <c r="BO2220" s="282"/>
      <c r="BP2220" s="282"/>
    </row>
    <row r="2221" spans="3:68">
      <c r="C2221" s="287"/>
      <c r="D2221" s="287"/>
      <c r="E2221" s="287"/>
      <c r="F2221" s="287"/>
      <c r="G2221" s="287"/>
      <c r="H2221" s="278"/>
      <c r="I2221" s="278"/>
      <c r="J2221" s="278"/>
      <c r="K2221" s="278"/>
      <c r="L2221" s="278"/>
      <c r="N2221" s="278"/>
      <c r="O2221" s="278"/>
      <c r="P2221" s="278"/>
      <c r="Q2221" s="278"/>
      <c r="R2221" s="278"/>
      <c r="S2221" s="278"/>
      <c r="T2221" s="278"/>
      <c r="U2221" s="278"/>
      <c r="V2221" s="278"/>
      <c r="W2221" s="278"/>
      <c r="Z2221" s="278"/>
      <c r="AA2221" s="278"/>
      <c r="AB2221" s="278"/>
      <c r="AC2221" s="278"/>
      <c r="AD2221" s="278"/>
      <c r="AE2221" s="278"/>
      <c r="AI2221" s="287"/>
      <c r="AJ2221" s="287"/>
      <c r="AK2221" s="287"/>
      <c r="AL2221" s="287"/>
      <c r="AM2221" s="287"/>
      <c r="AO2221" s="278"/>
      <c r="AP2221" s="278"/>
      <c r="AQ2221" s="278"/>
      <c r="AR2221" s="278"/>
      <c r="AS2221" s="278"/>
      <c r="AT2221" s="278"/>
      <c r="AV2221" s="278"/>
      <c r="AW2221" s="278"/>
      <c r="AX2221" s="278"/>
      <c r="AY2221" s="278"/>
      <c r="AZ2221" s="278"/>
      <c r="BB2221" s="276"/>
      <c r="BE2221" s="282"/>
      <c r="BF2221" s="282"/>
      <c r="BG2221" s="282"/>
      <c r="BH2221" s="282"/>
      <c r="BI2221" s="282"/>
      <c r="BJ2221" s="282"/>
      <c r="BK2221" s="282"/>
      <c r="BL2221" s="282"/>
      <c r="BM2221" s="282"/>
      <c r="BN2221" s="282"/>
      <c r="BO2221" s="282"/>
      <c r="BP2221" s="282"/>
    </row>
    <row r="2222" spans="3:68" ht="5.25" customHeight="1">
      <c r="C2222" s="287"/>
      <c r="D2222" s="287"/>
      <c r="E2222" s="287"/>
      <c r="F2222" s="287"/>
      <c r="G2222" s="287"/>
      <c r="H2222" s="278"/>
      <c r="I2222" s="278"/>
      <c r="J2222" s="278"/>
      <c r="K2222" s="278"/>
      <c r="L2222" s="278"/>
      <c r="N2222" s="278"/>
      <c r="O2222" s="278"/>
      <c r="P2222" s="278"/>
      <c r="Q2222" s="278"/>
      <c r="R2222" s="278"/>
      <c r="S2222" s="278"/>
      <c r="T2222" s="278"/>
      <c r="U2222" s="278"/>
      <c r="V2222" s="278"/>
      <c r="W2222" s="278"/>
      <c r="Z2222" s="278"/>
      <c r="AA2222" s="278"/>
      <c r="AB2222" s="278"/>
      <c r="AC2222" s="278"/>
      <c r="AD2222" s="278"/>
      <c r="AE2222" s="278"/>
      <c r="AI2222" s="287"/>
      <c r="AJ2222" s="287"/>
      <c r="AK2222" s="287"/>
      <c r="AL2222" s="287"/>
      <c r="AM2222" s="287"/>
      <c r="AN2222" s="287"/>
      <c r="AO2222" s="278"/>
      <c r="AP2222" s="278"/>
      <c r="AQ2222" s="278"/>
      <c r="AR2222" s="278"/>
      <c r="AS2222" s="278"/>
      <c r="AT2222" s="278"/>
      <c r="AV2222" s="278"/>
      <c r="AW2222" s="278"/>
      <c r="AX2222" s="278"/>
      <c r="AY2222" s="278"/>
      <c r="AZ2222" s="278"/>
      <c r="BB2222" s="276"/>
      <c r="BJ2222" s="283"/>
      <c r="BK2222" s="283"/>
      <c r="BL2222" s="283"/>
      <c r="BM2222" s="283"/>
      <c r="BN2222" s="283"/>
      <c r="BO2222" s="283"/>
      <c r="BP2222" s="283"/>
    </row>
    <row r="2223" spans="3:68" ht="5.25" customHeight="1">
      <c r="C2223" s="287"/>
      <c r="D2223" s="287"/>
      <c r="E2223" s="287"/>
      <c r="F2223" s="287"/>
      <c r="G2223" s="287"/>
      <c r="H2223" s="278"/>
      <c r="I2223" s="278"/>
      <c r="J2223" s="278"/>
      <c r="K2223" s="278"/>
      <c r="L2223" s="278"/>
      <c r="N2223" s="278"/>
      <c r="O2223" s="278"/>
      <c r="P2223" s="278"/>
      <c r="Q2223" s="278"/>
      <c r="R2223" s="278"/>
      <c r="S2223" s="278"/>
      <c r="T2223" s="278"/>
      <c r="U2223" s="278"/>
      <c r="V2223" s="278"/>
      <c r="W2223" s="278"/>
      <c r="Z2223" s="278"/>
      <c r="AA2223" s="278"/>
      <c r="AB2223" s="278"/>
      <c r="AC2223" s="278"/>
      <c r="AD2223" s="278"/>
      <c r="AE2223" s="278"/>
      <c r="AI2223" s="287"/>
      <c r="AJ2223" s="287"/>
      <c r="AK2223" s="287"/>
      <c r="AL2223" s="287"/>
      <c r="AM2223" s="287"/>
      <c r="AN2223" s="287"/>
      <c r="AO2223" s="278"/>
      <c r="AP2223" s="278"/>
      <c r="AQ2223" s="278"/>
      <c r="AR2223" s="278"/>
      <c r="AS2223" s="278"/>
      <c r="AT2223" s="278"/>
      <c r="AV2223" s="278"/>
      <c r="AW2223" s="278"/>
      <c r="AX2223" s="278"/>
      <c r="AY2223" s="278"/>
      <c r="AZ2223" s="278"/>
      <c r="BB2223" s="276"/>
      <c r="BJ2223" s="283"/>
      <c r="BK2223" s="283"/>
      <c r="BL2223" s="283"/>
      <c r="BM2223" s="283"/>
      <c r="BN2223" s="283"/>
      <c r="BO2223" s="283"/>
      <c r="BP2223" s="283"/>
    </row>
    <row r="2224" spans="3:68" ht="15" customHeight="1">
      <c r="C2224" s="287"/>
      <c r="D2224" s="287"/>
      <c r="E2224" s="287"/>
      <c r="F2224" s="287"/>
      <c r="G2224" s="287"/>
      <c r="H2224" s="278"/>
      <c r="I2224" s="278"/>
      <c r="J2224" s="278"/>
      <c r="K2224" s="278"/>
      <c r="L2224" s="278"/>
      <c r="N2224" s="278"/>
      <c r="O2224" s="278"/>
      <c r="P2224" s="278"/>
      <c r="Q2224" s="278"/>
      <c r="R2224" s="278"/>
      <c r="S2224" s="278"/>
      <c r="T2224" s="278"/>
      <c r="U2224" s="278"/>
      <c r="V2224" s="278"/>
      <c r="W2224" s="278"/>
      <c r="Z2224" s="278"/>
      <c r="AA2224" s="278"/>
      <c r="AB2224" s="278"/>
      <c r="AC2224" s="278"/>
      <c r="AD2224" s="278"/>
      <c r="AE2224" s="278"/>
      <c r="AI2224" s="287"/>
      <c r="AJ2224" s="287"/>
      <c r="AK2224" s="287"/>
      <c r="AL2224" s="287"/>
      <c r="AM2224" s="287"/>
      <c r="AO2224" s="278"/>
      <c r="AP2224" s="278"/>
      <c r="AQ2224" s="278"/>
      <c r="AR2224" s="278"/>
      <c r="AS2224" s="278"/>
      <c r="AT2224" s="278"/>
      <c r="AV2224" s="278"/>
      <c r="AW2224" s="278"/>
      <c r="AX2224" s="278"/>
      <c r="AY2224" s="278"/>
      <c r="AZ2224" s="278"/>
      <c r="BB2224" s="266"/>
    </row>
    <row r="2225" spans="3:68" ht="0.75" customHeight="1">
      <c r="C2225" s="287"/>
      <c r="D2225" s="287"/>
      <c r="E2225" s="287"/>
      <c r="F2225" s="287"/>
      <c r="G2225" s="287"/>
      <c r="H2225" s="278"/>
      <c r="I2225" s="278"/>
      <c r="J2225" s="278"/>
      <c r="K2225" s="278"/>
      <c r="L2225" s="278"/>
      <c r="P2225" s="278"/>
      <c r="Q2225" s="278"/>
      <c r="R2225" s="278"/>
      <c r="S2225" s="278"/>
      <c r="U2225" s="278"/>
      <c r="V2225" s="278"/>
      <c r="W2225" s="278"/>
      <c r="Z2225" s="278"/>
      <c r="AA2225" s="278"/>
      <c r="AB2225" s="278"/>
      <c r="AC2225" s="278"/>
      <c r="AD2225" s="278"/>
      <c r="AE2225" s="278"/>
      <c r="AI2225" s="287"/>
      <c r="AJ2225" s="287"/>
      <c r="AK2225" s="287"/>
      <c r="AL2225" s="287"/>
      <c r="AM2225" s="287"/>
      <c r="AO2225" s="278"/>
      <c r="AP2225" s="278"/>
      <c r="AQ2225" s="278"/>
      <c r="AR2225" s="278"/>
      <c r="AS2225" s="278"/>
      <c r="AT2225" s="278"/>
      <c r="AV2225" s="278"/>
      <c r="AW2225" s="278"/>
      <c r="AX2225" s="278"/>
      <c r="AY2225" s="278"/>
      <c r="AZ2225" s="278"/>
      <c r="BB2225" s="276"/>
      <c r="BE2225" s="280"/>
      <c r="BH2225" s="278"/>
      <c r="BI2225" s="278"/>
      <c r="BJ2225" s="278"/>
      <c r="BK2225" s="278"/>
      <c r="BL2225" s="278"/>
      <c r="BN2225" s="278"/>
      <c r="BO2225" s="278"/>
      <c r="BP2225" s="278"/>
    </row>
    <row r="2226" spans="3:68" ht="8.25" customHeight="1">
      <c r="C2226" s="287"/>
      <c r="D2226" s="287"/>
      <c r="E2226" s="287"/>
      <c r="F2226" s="287"/>
      <c r="G2226" s="287"/>
      <c r="H2226" s="278"/>
      <c r="I2226" s="278"/>
      <c r="J2226" s="278"/>
      <c r="K2226" s="278"/>
      <c r="L2226" s="278"/>
      <c r="P2226" s="278"/>
      <c r="Q2226" s="278"/>
      <c r="R2226" s="278"/>
      <c r="S2226" s="278"/>
      <c r="U2226" s="278"/>
      <c r="V2226" s="278"/>
      <c r="W2226" s="278"/>
      <c r="Z2226" s="278"/>
      <c r="AA2226" s="278"/>
      <c r="AB2226" s="278"/>
      <c r="AC2226" s="278"/>
      <c r="AD2226" s="278"/>
      <c r="AE2226" s="278"/>
      <c r="AI2226" s="287"/>
      <c r="AJ2226" s="287"/>
      <c r="AK2226" s="287"/>
      <c r="AL2226" s="287"/>
      <c r="AM2226" s="287"/>
      <c r="AO2226" s="278"/>
      <c r="AP2226" s="278"/>
      <c r="AQ2226" s="278"/>
      <c r="AR2226" s="278"/>
      <c r="AS2226" s="278"/>
      <c r="AT2226" s="278"/>
      <c r="AV2226" s="278"/>
      <c r="AW2226" s="278"/>
      <c r="AX2226" s="278"/>
      <c r="AY2226" s="278"/>
      <c r="AZ2226" s="278"/>
      <c r="BB2226" s="276"/>
      <c r="BE2226" s="280"/>
      <c r="BH2226" s="278"/>
      <c r="BI2226" s="278"/>
      <c r="BJ2226" s="278"/>
      <c r="BK2226" s="278"/>
      <c r="BL2226" s="278"/>
      <c r="BN2226" s="278"/>
      <c r="BO2226" s="278"/>
      <c r="BP2226" s="278"/>
    </row>
    <row r="2227" spans="3:68" ht="0.75" customHeight="1">
      <c r="C2227" s="287"/>
      <c r="D2227" s="287"/>
      <c r="E2227" s="287"/>
      <c r="F2227" s="287"/>
      <c r="G2227" s="287"/>
      <c r="H2227" s="278"/>
      <c r="I2227" s="278"/>
      <c r="J2227" s="278"/>
      <c r="K2227" s="278"/>
      <c r="L2227" s="278"/>
      <c r="P2227" s="278"/>
      <c r="Q2227" s="278"/>
      <c r="R2227" s="278"/>
      <c r="S2227" s="278"/>
      <c r="U2227" s="278"/>
      <c r="V2227" s="278"/>
      <c r="W2227" s="278"/>
      <c r="Z2227" s="278"/>
      <c r="AA2227" s="278"/>
      <c r="AB2227" s="278"/>
      <c r="AC2227" s="278"/>
      <c r="AD2227" s="278"/>
      <c r="AE2227" s="278"/>
      <c r="AI2227" s="287"/>
      <c r="AJ2227" s="287"/>
      <c r="AK2227" s="287"/>
      <c r="AL2227" s="287"/>
      <c r="AM2227" s="287"/>
      <c r="AO2227" s="278"/>
      <c r="AP2227" s="278"/>
      <c r="AQ2227" s="278"/>
      <c r="AR2227" s="278"/>
      <c r="AS2227" s="278"/>
      <c r="AT2227" s="278"/>
      <c r="AV2227" s="278"/>
      <c r="AW2227" s="278"/>
      <c r="AX2227" s="278"/>
      <c r="AY2227" s="278"/>
      <c r="AZ2227" s="278"/>
      <c r="BB2227" s="276"/>
      <c r="BE2227" s="280"/>
      <c r="BH2227" s="278"/>
      <c r="BI2227" s="278"/>
      <c r="BJ2227" s="278"/>
      <c r="BK2227" s="278"/>
      <c r="BL2227" s="278"/>
      <c r="BN2227" s="278"/>
      <c r="BO2227" s="278"/>
      <c r="BP2227" s="278"/>
    </row>
    <row r="2228" spans="3:68" ht="10.5" customHeight="1">
      <c r="C2228" s="287"/>
      <c r="D2228" s="287"/>
      <c r="E2228" s="287"/>
      <c r="F2228" s="287"/>
      <c r="G2228" s="287"/>
      <c r="H2228" s="278"/>
      <c r="I2228" s="278"/>
      <c r="J2228" s="278"/>
      <c r="K2228" s="278"/>
      <c r="L2228" s="278"/>
      <c r="P2228" s="278"/>
      <c r="Q2228" s="278"/>
      <c r="R2228" s="278"/>
      <c r="S2228" s="278"/>
      <c r="U2228" s="278"/>
      <c r="V2228" s="278"/>
      <c r="W2228" s="278"/>
      <c r="Z2228" s="278"/>
      <c r="AA2228" s="278"/>
      <c r="AB2228" s="278"/>
      <c r="AC2228" s="278"/>
      <c r="AD2228" s="278"/>
      <c r="AE2228" s="278"/>
      <c r="AI2228" s="287"/>
      <c r="AJ2228" s="287"/>
      <c r="AK2228" s="287"/>
      <c r="AL2228" s="287"/>
      <c r="AM2228" s="287"/>
      <c r="AO2228" s="278"/>
      <c r="AP2228" s="278"/>
      <c r="AQ2228" s="278"/>
      <c r="AR2228" s="278"/>
      <c r="AS2228" s="278"/>
      <c r="AT2228" s="278"/>
      <c r="AV2228" s="278"/>
      <c r="AW2228" s="278"/>
      <c r="AX2228" s="278"/>
      <c r="AY2228" s="278"/>
      <c r="AZ2228" s="278"/>
      <c r="BB2228" s="266"/>
      <c r="BE2228" s="263"/>
      <c r="BH2228" s="278"/>
      <c r="BI2228" s="278"/>
      <c r="BJ2228" s="278"/>
      <c r="BK2228" s="278"/>
      <c r="BL2228" s="278"/>
      <c r="BN2228" s="278"/>
      <c r="BO2228" s="278"/>
      <c r="BP2228" s="278"/>
    </row>
    <row r="2229" spans="3:68" ht="7.5" customHeight="1"/>
    <row r="2230" spans="3:68" ht="0.75" customHeight="1">
      <c r="C2230" s="287"/>
      <c r="D2230" s="287"/>
      <c r="E2230" s="287"/>
      <c r="F2230" s="287"/>
      <c r="G2230" s="287"/>
      <c r="H2230" s="278"/>
      <c r="I2230" s="278"/>
      <c r="J2230" s="278"/>
      <c r="K2230" s="278"/>
      <c r="L2230" s="278"/>
      <c r="N2230" s="278"/>
      <c r="O2230" s="278"/>
      <c r="P2230" s="278"/>
      <c r="Q2230" s="278"/>
      <c r="R2230" s="278"/>
      <c r="S2230" s="278"/>
      <c r="T2230" s="278"/>
      <c r="U2230" s="278"/>
      <c r="V2230" s="278"/>
      <c r="W2230" s="278"/>
      <c r="Z2230" s="278"/>
      <c r="AA2230" s="278"/>
      <c r="AB2230" s="278"/>
      <c r="AC2230" s="278"/>
      <c r="AD2230" s="278"/>
      <c r="AE2230" s="278"/>
      <c r="AI2230" s="287"/>
      <c r="AJ2230" s="287"/>
      <c r="AK2230" s="287"/>
      <c r="AL2230" s="287"/>
      <c r="AM2230" s="287"/>
      <c r="AO2230" s="278"/>
      <c r="AP2230" s="278"/>
      <c r="AQ2230" s="278"/>
      <c r="AR2230" s="278"/>
      <c r="AS2230" s="278"/>
      <c r="AT2230" s="278"/>
      <c r="AV2230" s="278"/>
      <c r="AW2230" s="278"/>
      <c r="AX2230" s="278"/>
      <c r="AY2230" s="278"/>
      <c r="AZ2230" s="278"/>
      <c r="BB2230" s="276"/>
      <c r="BE2230" s="280"/>
      <c r="BH2230" s="278"/>
      <c r="BI2230" s="278"/>
      <c r="BJ2230" s="278"/>
      <c r="BK2230" s="278"/>
      <c r="BL2230" s="278"/>
      <c r="BN2230" s="278"/>
      <c r="BO2230" s="278"/>
      <c r="BP2230" s="278"/>
    </row>
    <row r="2231" spans="3:68" ht="9" customHeight="1">
      <c r="C2231" s="287"/>
      <c r="D2231" s="287"/>
      <c r="E2231" s="287"/>
      <c r="F2231" s="287"/>
      <c r="G2231" s="287"/>
      <c r="H2231" s="278"/>
      <c r="I2231" s="278"/>
      <c r="J2231" s="278"/>
      <c r="K2231" s="278"/>
      <c r="L2231" s="278"/>
      <c r="N2231" s="278"/>
      <c r="O2231" s="278"/>
      <c r="P2231" s="278"/>
      <c r="Q2231" s="278"/>
      <c r="R2231" s="278"/>
      <c r="S2231" s="278"/>
      <c r="T2231" s="278"/>
      <c r="U2231" s="278"/>
      <c r="V2231" s="278"/>
      <c r="W2231" s="278"/>
      <c r="Z2231" s="278"/>
      <c r="AA2231" s="278"/>
      <c r="AB2231" s="278"/>
      <c r="AC2231" s="278"/>
      <c r="AD2231" s="278"/>
      <c r="AE2231" s="278"/>
      <c r="AI2231" s="287"/>
      <c r="AJ2231" s="287"/>
      <c r="AK2231" s="287"/>
      <c r="AL2231" s="287"/>
      <c r="AM2231" s="287"/>
      <c r="AO2231" s="278"/>
      <c r="AP2231" s="278"/>
      <c r="AQ2231" s="278"/>
      <c r="AR2231" s="278"/>
      <c r="AS2231" s="278"/>
      <c r="AT2231" s="278"/>
      <c r="AV2231" s="278"/>
      <c r="AW2231" s="278"/>
      <c r="AX2231" s="278"/>
      <c r="AY2231" s="278"/>
      <c r="AZ2231" s="278"/>
      <c r="BB2231" s="276"/>
      <c r="BE2231" s="280"/>
      <c r="BH2231" s="278"/>
      <c r="BI2231" s="278"/>
      <c r="BJ2231" s="278"/>
      <c r="BK2231" s="278"/>
      <c r="BL2231" s="278"/>
      <c r="BN2231" s="278"/>
      <c r="BO2231" s="278"/>
      <c r="BP2231" s="278"/>
    </row>
    <row r="2232" spans="3:68" ht="0.75" customHeight="1">
      <c r="C2232" s="287"/>
      <c r="D2232" s="287"/>
      <c r="E2232" s="287"/>
      <c r="F2232" s="287"/>
      <c r="G2232" s="287"/>
      <c r="H2232" s="278"/>
      <c r="I2232" s="278"/>
      <c r="J2232" s="278"/>
      <c r="K2232" s="278"/>
      <c r="L2232" s="278"/>
      <c r="N2232" s="278"/>
      <c r="O2232" s="278"/>
      <c r="P2232" s="278"/>
      <c r="Q2232" s="278"/>
      <c r="R2232" s="278"/>
      <c r="S2232" s="278"/>
      <c r="T2232" s="278"/>
      <c r="U2232" s="278"/>
      <c r="V2232" s="278"/>
      <c r="W2232" s="278"/>
      <c r="Z2232" s="278"/>
      <c r="AA2232" s="278"/>
      <c r="AB2232" s="278"/>
      <c r="AC2232" s="278"/>
      <c r="AD2232" s="278"/>
      <c r="AE2232" s="278"/>
      <c r="AI2232" s="287"/>
      <c r="AJ2232" s="287"/>
      <c r="AK2232" s="287"/>
      <c r="AL2232" s="287"/>
      <c r="AM2232" s="287"/>
      <c r="AO2232" s="278"/>
      <c r="AP2232" s="278"/>
      <c r="AQ2232" s="278"/>
      <c r="AR2232" s="278"/>
      <c r="AS2232" s="278"/>
      <c r="AT2232" s="278"/>
      <c r="AV2232" s="278"/>
      <c r="AW2232" s="278"/>
      <c r="AX2232" s="278"/>
      <c r="AY2232" s="278"/>
      <c r="AZ2232" s="278"/>
      <c r="BB2232" s="276"/>
      <c r="BE2232" s="280"/>
      <c r="BH2232" s="278"/>
      <c r="BI2232" s="278"/>
      <c r="BJ2232" s="278"/>
      <c r="BK2232" s="278"/>
      <c r="BL2232" s="278"/>
      <c r="BN2232" s="278"/>
      <c r="BO2232" s="278"/>
      <c r="BP2232" s="278"/>
    </row>
    <row r="2233" spans="3:68" ht="10.5" customHeight="1">
      <c r="C2233" s="287"/>
      <c r="D2233" s="287"/>
      <c r="E2233" s="287"/>
      <c r="F2233" s="287"/>
      <c r="G2233" s="287"/>
      <c r="H2233" s="278"/>
      <c r="I2233" s="278"/>
      <c r="J2233" s="278"/>
      <c r="K2233" s="278"/>
      <c r="L2233" s="278"/>
      <c r="P2233" s="278"/>
      <c r="Q2233" s="278"/>
      <c r="R2233" s="278"/>
      <c r="S2233" s="278"/>
      <c r="U2233" s="278"/>
      <c r="V2233" s="278"/>
      <c r="W2233" s="278"/>
      <c r="Z2233" s="278"/>
      <c r="AA2233" s="278"/>
      <c r="AB2233" s="278"/>
      <c r="AC2233" s="278"/>
      <c r="AD2233" s="278"/>
      <c r="AE2233" s="278"/>
      <c r="AI2233" s="287"/>
      <c r="AJ2233" s="287"/>
      <c r="AK2233" s="287"/>
      <c r="AL2233" s="287"/>
      <c r="AM2233" s="287"/>
      <c r="AO2233" s="278"/>
      <c r="AP2233" s="278"/>
      <c r="AQ2233" s="278"/>
      <c r="AR2233" s="278"/>
      <c r="AS2233" s="278"/>
      <c r="AT2233" s="278"/>
      <c r="AV2233" s="278"/>
      <c r="AW2233" s="278"/>
      <c r="AX2233" s="278"/>
      <c r="AY2233" s="278"/>
      <c r="AZ2233" s="278"/>
      <c r="BB2233" s="266"/>
      <c r="BE2233" s="263"/>
      <c r="BH2233" s="278"/>
      <c r="BI2233" s="278"/>
      <c r="BJ2233" s="278"/>
      <c r="BK2233" s="278"/>
      <c r="BL2233" s="278"/>
      <c r="BN2233" s="278"/>
      <c r="BO2233" s="278"/>
      <c r="BP2233" s="278"/>
    </row>
    <row r="2234" spans="3:68" ht="9" customHeight="1"/>
    <row r="2235" spans="3:68" ht="10.5" customHeight="1">
      <c r="C2235" s="291"/>
      <c r="D2235" s="291"/>
      <c r="E2235" s="291"/>
      <c r="F2235" s="291"/>
      <c r="G2235" s="291"/>
      <c r="H2235" s="278"/>
      <c r="I2235" s="278"/>
      <c r="J2235" s="278"/>
      <c r="K2235" s="278"/>
      <c r="L2235" s="278"/>
      <c r="N2235" s="278"/>
      <c r="O2235" s="278"/>
      <c r="P2235" s="278"/>
      <c r="Q2235" s="278"/>
      <c r="R2235" s="278"/>
      <c r="S2235" s="278"/>
      <c r="T2235" s="278"/>
      <c r="U2235" s="278"/>
      <c r="V2235" s="278"/>
      <c r="W2235" s="278"/>
      <c r="Z2235" s="278"/>
      <c r="AA2235" s="278"/>
      <c r="AB2235" s="278"/>
      <c r="AC2235" s="278"/>
      <c r="AD2235" s="278"/>
      <c r="AE2235" s="278"/>
      <c r="AI2235" s="291"/>
      <c r="AJ2235" s="291"/>
      <c r="AK2235" s="291"/>
      <c r="AL2235" s="291"/>
      <c r="AM2235" s="291"/>
      <c r="AO2235" s="278"/>
      <c r="AP2235" s="278"/>
      <c r="AQ2235" s="278"/>
      <c r="AR2235" s="278"/>
      <c r="AS2235" s="278"/>
      <c r="AT2235" s="278"/>
      <c r="AV2235" s="278"/>
      <c r="AW2235" s="278"/>
      <c r="AX2235" s="278"/>
      <c r="AY2235" s="278"/>
      <c r="AZ2235" s="278"/>
      <c r="BB2235" s="266"/>
      <c r="BE2235" s="280"/>
      <c r="BF2235" s="280"/>
      <c r="BH2235" s="278"/>
      <c r="BI2235" s="278"/>
      <c r="BJ2235" s="278"/>
      <c r="BK2235" s="278"/>
      <c r="BL2235" s="278"/>
      <c r="BN2235" s="278"/>
      <c r="BO2235" s="278"/>
      <c r="BP2235" s="278"/>
    </row>
    <row r="2236" spans="3:68" ht="12.75" customHeight="1">
      <c r="AO2236" s="278"/>
      <c r="AP2236" s="278"/>
      <c r="AQ2236" s="278"/>
      <c r="AR2236" s="278"/>
      <c r="AS2236" s="278"/>
      <c r="AT2236" s="278"/>
      <c r="AV2236" s="278"/>
      <c r="AW2236" s="278"/>
      <c r="AX2236" s="278"/>
      <c r="AY2236" s="278"/>
      <c r="AZ2236" s="278"/>
      <c r="BE2236" s="280"/>
      <c r="BF2236" s="280"/>
    </row>
    <row r="2237" spans="3:68" ht="12.75" customHeight="1">
      <c r="AO2237" s="278"/>
      <c r="AP2237" s="278"/>
      <c r="AQ2237" s="278"/>
      <c r="AR2237" s="278"/>
      <c r="AS2237" s="278"/>
      <c r="AT2237" s="278"/>
      <c r="AV2237" s="278"/>
      <c r="AW2237" s="278"/>
      <c r="AX2237" s="278"/>
      <c r="AY2237" s="278"/>
      <c r="AZ2237" s="278"/>
      <c r="BE2237" s="280"/>
      <c r="BH2237" s="278"/>
      <c r="BI2237" s="278"/>
      <c r="BJ2237" s="278"/>
      <c r="BK2237" s="278"/>
      <c r="BL2237" s="278"/>
      <c r="BN2237" s="278"/>
      <c r="BO2237" s="278"/>
      <c r="BP2237" s="278"/>
    </row>
    <row r="2238" spans="3:68" ht="10.5" customHeight="1">
      <c r="BE2238" s="280"/>
      <c r="BH2238" s="278"/>
      <c r="BI2238" s="278"/>
      <c r="BJ2238" s="278"/>
      <c r="BK2238" s="278"/>
      <c r="BL2238" s="278"/>
      <c r="BN2238" s="278"/>
      <c r="BO2238" s="278"/>
      <c r="BP2238" s="278"/>
    </row>
    <row r="2239" spans="3:68" ht="9" customHeight="1"/>
    <row r="2240" spans="3:68" ht="11.25" customHeight="1">
      <c r="C2240" s="280"/>
      <c r="D2240" s="280"/>
      <c r="E2240" s="280"/>
      <c r="F2240" s="280"/>
      <c r="G2240" s="280"/>
      <c r="H2240" s="280"/>
      <c r="I2240" s="280"/>
      <c r="AH2240" s="280"/>
      <c r="AI2240" s="280"/>
      <c r="AJ2240" s="280"/>
      <c r="AK2240" s="280"/>
      <c r="AL2240" s="280"/>
      <c r="AM2240" s="280"/>
      <c r="AN2240" s="280"/>
      <c r="AO2240" s="280"/>
      <c r="BE2240" s="263"/>
      <c r="BH2240" s="278"/>
      <c r="BI2240" s="278"/>
      <c r="BJ2240" s="278"/>
      <c r="BK2240" s="278"/>
      <c r="BL2240" s="278"/>
      <c r="BN2240" s="278"/>
      <c r="BO2240" s="278"/>
      <c r="BP2240" s="278"/>
    </row>
    <row r="2241" spans="3:68" ht="9.75" customHeight="1">
      <c r="C2241" s="287"/>
      <c r="D2241" s="287"/>
      <c r="E2241" s="287"/>
      <c r="F2241" s="287"/>
      <c r="G2241" s="287"/>
      <c r="H2241" s="278"/>
      <c r="I2241" s="278"/>
      <c r="J2241" s="278"/>
      <c r="K2241" s="278"/>
      <c r="L2241" s="278"/>
      <c r="N2241" s="278"/>
      <c r="O2241" s="278"/>
      <c r="P2241" s="278"/>
      <c r="Q2241" s="278"/>
      <c r="R2241" s="278"/>
      <c r="S2241" s="278"/>
      <c r="T2241" s="278"/>
      <c r="U2241" s="278"/>
      <c r="V2241" s="278"/>
      <c r="W2241" s="278"/>
      <c r="Z2241" s="278"/>
      <c r="AA2241" s="278"/>
      <c r="AB2241" s="278"/>
      <c r="AC2241" s="278"/>
      <c r="AD2241" s="278"/>
      <c r="AE2241" s="278"/>
      <c r="AI2241" s="287"/>
      <c r="AJ2241" s="287"/>
      <c r="AK2241" s="287"/>
      <c r="AL2241" s="287"/>
      <c r="AM2241" s="287"/>
      <c r="AO2241" s="278"/>
      <c r="AP2241" s="278"/>
      <c r="AQ2241" s="278"/>
      <c r="AR2241" s="278"/>
      <c r="AS2241" s="278"/>
      <c r="AT2241" s="278"/>
      <c r="AV2241" s="278"/>
      <c r="AW2241" s="278"/>
      <c r="AX2241" s="278"/>
      <c r="AY2241" s="278"/>
      <c r="AZ2241" s="278"/>
      <c r="BB2241" s="276"/>
      <c r="BE2241" s="280"/>
      <c r="BF2241" s="280"/>
      <c r="BH2241" s="278"/>
      <c r="BI2241" s="278"/>
      <c r="BJ2241" s="278"/>
      <c r="BK2241" s="278"/>
      <c r="BL2241" s="278"/>
      <c r="BN2241" s="278"/>
      <c r="BO2241" s="278"/>
      <c r="BP2241" s="278"/>
    </row>
    <row r="2242" spans="3:68" ht="1.5" customHeight="1">
      <c r="C2242" s="287"/>
      <c r="D2242" s="287"/>
      <c r="E2242" s="287"/>
      <c r="F2242" s="287"/>
      <c r="G2242" s="287"/>
      <c r="H2242" s="278"/>
      <c r="I2242" s="278"/>
      <c r="J2242" s="278"/>
      <c r="K2242" s="278"/>
      <c r="L2242" s="278"/>
      <c r="N2242" s="278"/>
      <c r="O2242" s="278"/>
      <c r="P2242" s="278"/>
      <c r="Q2242" s="278"/>
      <c r="R2242" s="278"/>
      <c r="S2242" s="278"/>
      <c r="T2242" s="278"/>
      <c r="U2242" s="278"/>
      <c r="V2242" s="278"/>
      <c r="W2242" s="278"/>
      <c r="Z2242" s="278"/>
      <c r="AA2242" s="278"/>
      <c r="AB2242" s="278"/>
      <c r="AC2242" s="278"/>
      <c r="AD2242" s="278"/>
      <c r="AE2242" s="278"/>
      <c r="AI2242" s="287"/>
      <c r="AJ2242" s="287"/>
      <c r="AK2242" s="287"/>
      <c r="AL2242" s="287"/>
      <c r="AM2242" s="287"/>
      <c r="AO2242" s="278"/>
      <c r="AP2242" s="278"/>
      <c r="AQ2242" s="278"/>
      <c r="AR2242" s="278"/>
      <c r="AS2242" s="278"/>
      <c r="AT2242" s="278"/>
      <c r="AV2242" s="278"/>
      <c r="AW2242" s="278"/>
      <c r="AX2242" s="278"/>
      <c r="AY2242" s="278"/>
      <c r="AZ2242" s="278"/>
      <c r="BB2242" s="276"/>
      <c r="BE2242" s="280"/>
      <c r="BF2242" s="280"/>
      <c r="BH2242" s="278"/>
      <c r="BI2242" s="278"/>
      <c r="BJ2242" s="278"/>
      <c r="BK2242" s="278"/>
      <c r="BL2242" s="278"/>
      <c r="BN2242" s="278"/>
      <c r="BO2242" s="278"/>
      <c r="BP2242" s="278"/>
    </row>
    <row r="2243" spans="3:68" ht="10.5" customHeight="1">
      <c r="C2243" s="287"/>
      <c r="D2243" s="287"/>
      <c r="E2243" s="287"/>
      <c r="F2243" s="287"/>
      <c r="G2243" s="287"/>
      <c r="H2243" s="278"/>
      <c r="I2243" s="278"/>
      <c r="J2243" s="278"/>
      <c r="K2243" s="278"/>
      <c r="L2243" s="278"/>
      <c r="N2243" s="278"/>
      <c r="O2243" s="278"/>
      <c r="P2243" s="278"/>
      <c r="Q2243" s="278"/>
      <c r="R2243" s="278"/>
      <c r="S2243" s="278"/>
      <c r="T2243" s="278"/>
      <c r="U2243" s="278"/>
      <c r="V2243" s="278"/>
      <c r="W2243" s="278"/>
      <c r="Z2243" s="278"/>
      <c r="AA2243" s="278"/>
      <c r="AB2243" s="278"/>
      <c r="AC2243" s="278"/>
      <c r="AD2243" s="278"/>
      <c r="AE2243" s="278"/>
      <c r="AI2243" s="287"/>
      <c r="AJ2243" s="287"/>
      <c r="AK2243" s="287"/>
      <c r="AL2243" s="287"/>
      <c r="AM2243" s="287"/>
      <c r="AO2243" s="278"/>
      <c r="AP2243" s="278"/>
      <c r="AQ2243" s="278"/>
      <c r="AR2243" s="278"/>
      <c r="AS2243" s="278"/>
      <c r="AT2243" s="278"/>
      <c r="AV2243" s="278"/>
      <c r="AW2243" s="278"/>
      <c r="AX2243" s="278"/>
      <c r="AY2243" s="278"/>
      <c r="AZ2243" s="278"/>
      <c r="BB2243" s="266"/>
      <c r="BE2243" s="263"/>
      <c r="BH2243" s="278"/>
      <c r="BI2243" s="278"/>
      <c r="BJ2243" s="278"/>
      <c r="BK2243" s="278"/>
      <c r="BL2243" s="278"/>
      <c r="BN2243" s="278"/>
      <c r="BO2243" s="278"/>
      <c r="BP2243" s="278"/>
    </row>
    <row r="2244" spans="3:68" ht="7.5" customHeight="1"/>
    <row r="2245" spans="3:68" ht="0.75" customHeight="1">
      <c r="C2245" s="287"/>
      <c r="D2245" s="287"/>
      <c r="E2245" s="287"/>
      <c r="F2245" s="287"/>
      <c r="G2245" s="287"/>
      <c r="H2245" s="278"/>
      <c r="I2245" s="278"/>
      <c r="J2245" s="278"/>
      <c r="K2245" s="278"/>
      <c r="L2245" s="278"/>
      <c r="N2245" s="278"/>
      <c r="O2245" s="278"/>
      <c r="P2245" s="278"/>
      <c r="Q2245" s="278"/>
      <c r="R2245" s="278"/>
      <c r="S2245" s="278"/>
      <c r="T2245" s="278"/>
      <c r="U2245" s="278"/>
      <c r="V2245" s="278"/>
      <c r="W2245" s="278"/>
      <c r="Z2245" s="278"/>
      <c r="AA2245" s="278"/>
      <c r="AB2245" s="278"/>
      <c r="AC2245" s="278"/>
      <c r="AD2245" s="278"/>
      <c r="AE2245" s="278"/>
      <c r="AI2245" s="287"/>
      <c r="AJ2245" s="287"/>
      <c r="AK2245" s="287"/>
      <c r="AL2245" s="287"/>
      <c r="AM2245" s="287"/>
      <c r="AO2245" s="278"/>
      <c r="AP2245" s="278"/>
      <c r="AQ2245" s="278"/>
      <c r="AR2245" s="278"/>
      <c r="AS2245" s="278"/>
      <c r="AT2245" s="278"/>
      <c r="AV2245" s="278"/>
      <c r="AW2245" s="278"/>
      <c r="AX2245" s="278"/>
      <c r="AY2245" s="278"/>
      <c r="AZ2245" s="278"/>
      <c r="BB2245" s="276"/>
      <c r="BE2245" s="280"/>
      <c r="BH2245" s="278"/>
      <c r="BI2245" s="278"/>
      <c r="BJ2245" s="278"/>
      <c r="BK2245" s="278"/>
      <c r="BL2245" s="278"/>
      <c r="BN2245" s="278"/>
      <c r="BO2245" s="278"/>
      <c r="BP2245" s="278"/>
    </row>
    <row r="2246" spans="3:68" ht="11.25" customHeight="1">
      <c r="C2246" s="287"/>
      <c r="D2246" s="287"/>
      <c r="E2246" s="287"/>
      <c r="F2246" s="287"/>
      <c r="G2246" s="287"/>
      <c r="H2246" s="278"/>
      <c r="I2246" s="278"/>
      <c r="J2246" s="278"/>
      <c r="K2246" s="278"/>
      <c r="L2246" s="278"/>
      <c r="N2246" s="278"/>
      <c r="O2246" s="278"/>
      <c r="P2246" s="278"/>
      <c r="Q2246" s="278"/>
      <c r="R2246" s="278"/>
      <c r="S2246" s="278"/>
      <c r="T2246" s="278"/>
      <c r="U2246" s="278"/>
      <c r="V2246" s="278"/>
      <c r="W2246" s="278"/>
      <c r="Z2246" s="278"/>
      <c r="AA2246" s="278"/>
      <c r="AB2246" s="278"/>
      <c r="AC2246" s="278"/>
      <c r="AD2246" s="278"/>
      <c r="AE2246" s="278"/>
      <c r="AI2246" s="287"/>
      <c r="AJ2246" s="287"/>
      <c r="AK2246" s="287"/>
      <c r="AL2246" s="287"/>
      <c r="AM2246" s="287"/>
      <c r="AO2246" s="278"/>
      <c r="AP2246" s="278"/>
      <c r="AQ2246" s="278"/>
      <c r="AR2246" s="278"/>
      <c r="AS2246" s="278"/>
      <c r="AT2246" s="278"/>
      <c r="AV2246" s="278"/>
      <c r="AW2246" s="278"/>
      <c r="AX2246" s="278"/>
      <c r="AY2246" s="278"/>
      <c r="AZ2246" s="278"/>
      <c r="BB2246" s="276"/>
      <c r="BE2246" s="280"/>
      <c r="BH2246" s="278"/>
      <c r="BI2246" s="278"/>
      <c r="BJ2246" s="278"/>
      <c r="BK2246" s="278"/>
      <c r="BL2246" s="278"/>
      <c r="BN2246" s="278"/>
      <c r="BO2246" s="278"/>
      <c r="BP2246" s="278"/>
    </row>
    <row r="2247" spans="3:68" ht="8.25" customHeight="1">
      <c r="C2247" s="291"/>
      <c r="D2247" s="291"/>
      <c r="E2247" s="291"/>
      <c r="F2247" s="291"/>
      <c r="G2247" s="291"/>
      <c r="H2247" s="278"/>
      <c r="I2247" s="278"/>
      <c r="J2247" s="278"/>
      <c r="K2247" s="278"/>
      <c r="L2247" s="278"/>
      <c r="N2247" s="278"/>
      <c r="O2247" s="278"/>
      <c r="P2247" s="278"/>
      <c r="Q2247" s="278"/>
      <c r="R2247" s="278"/>
      <c r="S2247" s="278"/>
      <c r="T2247" s="278"/>
      <c r="U2247" s="278"/>
      <c r="V2247" s="278"/>
      <c r="W2247" s="278"/>
      <c r="Z2247" s="278"/>
      <c r="AA2247" s="278"/>
      <c r="AB2247" s="278"/>
      <c r="AC2247" s="278"/>
      <c r="AD2247" s="278"/>
      <c r="AE2247" s="278"/>
      <c r="AI2247" s="291"/>
      <c r="AJ2247" s="291"/>
      <c r="AK2247" s="291"/>
      <c r="AL2247" s="291"/>
      <c r="AM2247" s="291"/>
      <c r="AO2247" s="278"/>
      <c r="AP2247" s="278"/>
      <c r="AQ2247" s="278"/>
      <c r="AR2247" s="278"/>
      <c r="AS2247" s="278"/>
      <c r="AT2247" s="278"/>
      <c r="AV2247" s="278"/>
      <c r="AW2247" s="278"/>
      <c r="AX2247" s="278"/>
      <c r="AY2247" s="278"/>
      <c r="AZ2247" s="278"/>
      <c r="BB2247" s="276"/>
      <c r="BE2247" s="280"/>
      <c r="BH2247" s="278"/>
      <c r="BI2247" s="278"/>
      <c r="BJ2247" s="278"/>
      <c r="BK2247" s="278"/>
      <c r="BL2247" s="278"/>
      <c r="BN2247" s="278"/>
      <c r="BO2247" s="278"/>
      <c r="BP2247" s="278"/>
    </row>
    <row r="2248" spans="3:68" ht="2.25" customHeight="1">
      <c r="C2248" s="291"/>
      <c r="D2248" s="291"/>
      <c r="E2248" s="291"/>
      <c r="F2248" s="291"/>
      <c r="G2248" s="291"/>
      <c r="H2248" s="278"/>
      <c r="I2248" s="278"/>
      <c r="J2248" s="278"/>
      <c r="K2248" s="278"/>
      <c r="L2248" s="278"/>
      <c r="N2248" s="278"/>
      <c r="O2248" s="278"/>
      <c r="P2248" s="278"/>
      <c r="Q2248" s="278"/>
      <c r="R2248" s="278"/>
      <c r="S2248" s="278"/>
      <c r="T2248" s="278"/>
      <c r="U2248" s="278"/>
      <c r="V2248" s="278"/>
      <c r="W2248" s="278"/>
      <c r="Z2248" s="278"/>
      <c r="AA2248" s="278"/>
      <c r="AB2248" s="278"/>
      <c r="AC2248" s="278"/>
      <c r="AD2248" s="278"/>
      <c r="AE2248" s="278"/>
      <c r="AI2248" s="291"/>
      <c r="AJ2248" s="291"/>
      <c r="AK2248" s="291"/>
      <c r="AL2248" s="291"/>
      <c r="AM2248" s="291"/>
      <c r="AO2248" s="278"/>
      <c r="AP2248" s="278"/>
      <c r="AQ2248" s="278"/>
      <c r="AR2248" s="278"/>
      <c r="AS2248" s="278"/>
      <c r="AT2248" s="278"/>
      <c r="AV2248" s="278"/>
      <c r="AW2248" s="278"/>
      <c r="AX2248" s="278"/>
      <c r="AY2248" s="278"/>
      <c r="AZ2248" s="278"/>
      <c r="BB2248" s="276"/>
      <c r="BE2248" s="280"/>
      <c r="BH2248" s="278"/>
      <c r="BI2248" s="278"/>
      <c r="BJ2248" s="278"/>
      <c r="BK2248" s="278"/>
      <c r="BL2248" s="278"/>
      <c r="BN2248" s="278"/>
      <c r="BO2248" s="278"/>
      <c r="BP2248" s="278"/>
    </row>
    <row r="2249" spans="3:68" ht="10.5" customHeight="1">
      <c r="BE2249" s="263"/>
      <c r="BH2249" s="278"/>
      <c r="BI2249" s="278"/>
      <c r="BJ2249" s="278"/>
      <c r="BK2249" s="278"/>
      <c r="BL2249" s="278"/>
      <c r="BN2249" s="278"/>
      <c r="BO2249" s="278"/>
      <c r="BP2249" s="278"/>
    </row>
    <row r="2250" spans="3:68" ht="7.5" customHeight="1"/>
    <row r="2251" spans="3:68" ht="9.75" customHeight="1">
      <c r="C2251" s="280"/>
      <c r="D2251" s="280"/>
      <c r="E2251" s="280"/>
      <c r="F2251" s="280"/>
      <c r="G2251" s="280"/>
      <c r="H2251" s="278"/>
      <c r="I2251" s="278"/>
      <c r="J2251" s="278"/>
      <c r="K2251" s="278"/>
      <c r="L2251" s="278"/>
      <c r="N2251" s="278"/>
      <c r="O2251" s="278"/>
      <c r="P2251" s="278"/>
      <c r="Q2251" s="278"/>
      <c r="R2251" s="278"/>
      <c r="S2251" s="278"/>
      <c r="T2251" s="278"/>
      <c r="U2251" s="278"/>
      <c r="V2251" s="278"/>
      <c r="W2251" s="278"/>
      <c r="Z2251" s="278"/>
      <c r="AA2251" s="278"/>
      <c r="AB2251" s="278"/>
      <c r="AC2251" s="278"/>
      <c r="AD2251" s="278"/>
      <c r="AE2251" s="278"/>
      <c r="AH2251" s="280"/>
      <c r="AI2251" s="280"/>
      <c r="AJ2251" s="280"/>
      <c r="AK2251" s="280"/>
      <c r="AL2251" s="280"/>
      <c r="AM2251" s="280"/>
      <c r="AO2251" s="278"/>
      <c r="AP2251" s="278"/>
      <c r="AQ2251" s="278"/>
      <c r="AR2251" s="278"/>
      <c r="AS2251" s="278"/>
      <c r="AT2251" s="278"/>
      <c r="AZ2251" s="281"/>
      <c r="BB2251" s="281"/>
      <c r="BE2251" s="280"/>
      <c r="BF2251" s="280"/>
      <c r="BG2251" s="280"/>
      <c r="BH2251" s="278"/>
      <c r="BI2251" s="278"/>
      <c r="BJ2251" s="278"/>
      <c r="BK2251" s="278"/>
      <c r="BL2251" s="278"/>
      <c r="BN2251" s="278"/>
      <c r="BO2251" s="278"/>
      <c r="BP2251" s="278"/>
    </row>
    <row r="2252" spans="3:68" ht="0.75" customHeight="1">
      <c r="C2252" s="280"/>
      <c r="D2252" s="280"/>
      <c r="E2252" s="280"/>
      <c r="F2252" s="280"/>
      <c r="G2252" s="280"/>
      <c r="H2252" s="278"/>
      <c r="I2252" s="278"/>
      <c r="J2252" s="278"/>
      <c r="K2252" s="278"/>
      <c r="L2252" s="278"/>
      <c r="N2252" s="278"/>
      <c r="O2252" s="278"/>
      <c r="P2252" s="278"/>
      <c r="Q2252" s="278"/>
      <c r="R2252" s="278"/>
      <c r="S2252" s="278"/>
      <c r="T2252" s="278"/>
      <c r="U2252" s="278"/>
      <c r="V2252" s="278"/>
      <c r="W2252" s="278"/>
      <c r="Z2252" s="278"/>
      <c r="AA2252" s="278"/>
      <c r="AB2252" s="278"/>
      <c r="AC2252" s="278"/>
      <c r="AD2252" s="278"/>
      <c r="AE2252" s="278"/>
      <c r="AH2252" s="280"/>
      <c r="AI2252" s="280"/>
      <c r="AJ2252" s="280"/>
      <c r="AK2252" s="280"/>
      <c r="AL2252" s="280"/>
      <c r="AM2252" s="280"/>
      <c r="AO2252" s="278"/>
      <c r="AP2252" s="278"/>
      <c r="AQ2252" s="278"/>
      <c r="AR2252" s="278"/>
      <c r="AS2252" s="278"/>
      <c r="AT2252" s="278"/>
      <c r="AZ2252" s="281"/>
      <c r="BB2252" s="281"/>
      <c r="BE2252" s="280"/>
      <c r="BF2252" s="280"/>
      <c r="BG2252" s="280"/>
      <c r="BH2252" s="278"/>
      <c r="BI2252" s="278"/>
      <c r="BJ2252" s="278"/>
      <c r="BK2252" s="278"/>
      <c r="BL2252" s="278"/>
      <c r="BN2252" s="278"/>
      <c r="BO2252" s="278"/>
      <c r="BP2252" s="278"/>
    </row>
    <row r="2253" spans="3:68" ht="10.5" customHeight="1">
      <c r="C2253" s="280"/>
      <c r="D2253" s="280"/>
      <c r="E2253" s="280"/>
      <c r="F2253" s="280"/>
      <c r="G2253" s="280"/>
      <c r="H2253" s="278"/>
      <c r="I2253" s="278"/>
      <c r="J2253" s="278"/>
      <c r="K2253" s="278"/>
      <c r="L2253" s="278"/>
      <c r="N2253" s="278"/>
      <c r="O2253" s="278"/>
      <c r="P2253" s="278"/>
      <c r="Q2253" s="278"/>
      <c r="R2253" s="278"/>
      <c r="S2253" s="278"/>
      <c r="T2253" s="278"/>
      <c r="U2253" s="278"/>
      <c r="V2253" s="278"/>
      <c r="W2253" s="278"/>
      <c r="Z2253" s="278"/>
      <c r="AA2253" s="278"/>
      <c r="AB2253" s="278"/>
      <c r="AC2253" s="278"/>
      <c r="AD2253" s="278"/>
      <c r="AE2253" s="278"/>
      <c r="AH2253" s="280"/>
      <c r="AI2253" s="280"/>
      <c r="AJ2253" s="280"/>
      <c r="AK2253" s="280"/>
      <c r="AL2253" s="280"/>
      <c r="AM2253" s="280"/>
      <c r="AN2253" s="280"/>
      <c r="AO2253" s="278"/>
      <c r="AP2253" s="278"/>
      <c r="AQ2253" s="278"/>
      <c r="AR2253" s="278"/>
      <c r="AS2253" s="278"/>
      <c r="AT2253" s="278"/>
      <c r="AV2253" s="278"/>
      <c r="AW2253" s="278"/>
      <c r="AX2253" s="278"/>
      <c r="AY2253" s="278"/>
      <c r="AZ2253" s="278"/>
      <c r="BB2253" s="266"/>
      <c r="BE2253" s="280"/>
      <c r="BF2253" s="280"/>
      <c r="BG2253" s="280"/>
      <c r="BH2253" s="278"/>
      <c r="BI2253" s="278"/>
      <c r="BJ2253" s="278"/>
      <c r="BK2253" s="278"/>
      <c r="BL2253" s="278"/>
      <c r="BN2253" s="278"/>
      <c r="BO2253" s="278"/>
      <c r="BP2253" s="278"/>
    </row>
    <row r="2254" spans="3:68" ht="9" customHeight="1"/>
    <row r="2255" spans="3:68" ht="11.25" customHeight="1">
      <c r="C2255" s="280"/>
      <c r="D2255" s="280"/>
      <c r="E2255" s="280"/>
      <c r="F2255" s="280"/>
      <c r="G2255" s="280"/>
      <c r="H2255" s="280"/>
      <c r="I2255" s="278"/>
      <c r="J2255" s="278"/>
      <c r="K2255" s="278"/>
      <c r="L2255" s="278"/>
      <c r="M2255" s="278"/>
      <c r="P2255" s="278"/>
      <c r="Q2255" s="278"/>
      <c r="R2255" s="278"/>
      <c r="S2255" s="278"/>
      <c r="U2255" s="278"/>
      <c r="V2255" s="278"/>
      <c r="W2255" s="278"/>
      <c r="Z2255" s="278"/>
      <c r="AA2255" s="278"/>
      <c r="AB2255" s="278"/>
      <c r="AC2255" s="278"/>
      <c r="AD2255" s="278"/>
      <c r="AE2255" s="278"/>
      <c r="AH2255" s="280"/>
      <c r="AI2255" s="280"/>
      <c r="AJ2255" s="280"/>
      <c r="AK2255" s="280"/>
      <c r="AL2255" s="280"/>
      <c r="AM2255" s="280"/>
      <c r="AN2255" s="280"/>
      <c r="AO2255" s="278"/>
      <c r="AP2255" s="278"/>
      <c r="AQ2255" s="278"/>
      <c r="AR2255" s="278"/>
      <c r="AS2255" s="278"/>
      <c r="AT2255" s="278"/>
      <c r="AV2255" s="278"/>
      <c r="AW2255" s="278"/>
      <c r="AX2255" s="278"/>
      <c r="AY2255" s="278"/>
      <c r="AZ2255" s="278"/>
      <c r="BB2255" s="265"/>
    </row>
    <row r="2256" spans="3:68" ht="9.75" customHeight="1">
      <c r="C2256" s="280"/>
      <c r="D2256" s="280"/>
      <c r="E2256" s="280"/>
      <c r="F2256" s="280"/>
      <c r="G2256" s="280"/>
      <c r="H2256" s="280"/>
      <c r="I2256" s="280"/>
      <c r="J2256" s="280"/>
      <c r="K2256" s="280"/>
      <c r="P2256" s="278"/>
      <c r="Q2256" s="278"/>
      <c r="R2256" s="278"/>
      <c r="S2256" s="278"/>
      <c r="U2256" s="278"/>
      <c r="V2256" s="278"/>
      <c r="W2256" s="278"/>
      <c r="AH2256" s="280"/>
      <c r="AI2256" s="280"/>
      <c r="AJ2256" s="280"/>
      <c r="AK2256" s="280"/>
      <c r="AL2256" s="280"/>
      <c r="AM2256" s="280"/>
      <c r="AO2256" s="278"/>
      <c r="AP2256" s="278"/>
      <c r="AQ2256" s="278"/>
      <c r="AR2256" s="278"/>
      <c r="AS2256" s="278"/>
      <c r="AT2256" s="278"/>
      <c r="AV2256" s="278"/>
      <c r="AW2256" s="278"/>
      <c r="AX2256" s="278"/>
      <c r="AY2256" s="278"/>
      <c r="AZ2256" s="278"/>
      <c r="BB2256" s="276"/>
    </row>
    <row r="2257" spans="3:68" ht="0.75" customHeight="1">
      <c r="C2257" s="280"/>
      <c r="D2257" s="280"/>
      <c r="E2257" s="280"/>
      <c r="F2257" s="280"/>
      <c r="G2257" s="280"/>
      <c r="H2257" s="280"/>
      <c r="I2257" s="280"/>
      <c r="J2257" s="280"/>
      <c r="K2257" s="280"/>
      <c r="P2257" s="278"/>
      <c r="Q2257" s="278"/>
      <c r="R2257" s="278"/>
      <c r="S2257" s="278"/>
      <c r="U2257" s="278"/>
      <c r="V2257" s="278"/>
      <c r="W2257" s="278"/>
      <c r="AH2257" s="280"/>
      <c r="AI2257" s="280"/>
      <c r="AJ2257" s="280"/>
      <c r="AK2257" s="280"/>
      <c r="AL2257" s="280"/>
      <c r="AM2257" s="280"/>
      <c r="AO2257" s="278"/>
      <c r="AP2257" s="278"/>
      <c r="AQ2257" s="278"/>
      <c r="AR2257" s="278"/>
      <c r="AS2257" s="278"/>
      <c r="AT2257" s="278"/>
      <c r="AV2257" s="278"/>
      <c r="AW2257" s="278"/>
      <c r="AX2257" s="278"/>
      <c r="AY2257" s="278"/>
      <c r="AZ2257" s="278"/>
      <c r="BB2257" s="276"/>
    </row>
    <row r="2258" spans="3:68">
      <c r="C2258" s="280"/>
      <c r="D2258" s="280"/>
      <c r="E2258" s="280"/>
      <c r="F2258" s="280"/>
      <c r="G2258" s="280"/>
      <c r="H2258" s="278"/>
      <c r="I2258" s="278"/>
      <c r="J2258" s="278"/>
      <c r="K2258" s="278"/>
      <c r="L2258" s="278"/>
      <c r="P2258" s="278"/>
      <c r="Q2258" s="278"/>
      <c r="R2258" s="278"/>
      <c r="S2258" s="278"/>
      <c r="U2258" s="278"/>
      <c r="V2258" s="278"/>
      <c r="W2258" s="278"/>
      <c r="Z2258" s="278"/>
      <c r="AA2258" s="278"/>
      <c r="AB2258" s="278"/>
      <c r="AC2258" s="278"/>
      <c r="AD2258" s="278"/>
      <c r="AE2258" s="278"/>
      <c r="AH2258" s="280"/>
      <c r="AI2258" s="280"/>
      <c r="AJ2258" s="280"/>
      <c r="AK2258" s="280"/>
      <c r="AL2258" s="280"/>
      <c r="AM2258" s="280"/>
      <c r="AV2258" s="278"/>
      <c r="AW2258" s="278"/>
      <c r="AX2258" s="278"/>
      <c r="AY2258" s="278"/>
      <c r="AZ2258" s="278"/>
      <c r="BB2258" s="266"/>
      <c r="BE2258" s="282"/>
      <c r="BF2258" s="282"/>
      <c r="BG2258" s="282"/>
      <c r="BH2258" s="282"/>
      <c r="BI2258" s="282"/>
      <c r="BJ2258" s="282"/>
      <c r="BK2258" s="282"/>
      <c r="BL2258" s="282"/>
      <c r="BM2258" s="282"/>
      <c r="BN2258" s="282"/>
      <c r="BO2258" s="282"/>
      <c r="BP2258" s="282"/>
    </row>
    <row r="2259" spans="3:68" ht="6.75" customHeight="1"/>
    <row r="2260" spans="3:68" ht="2.25" customHeight="1">
      <c r="C2260" s="280"/>
      <c r="D2260" s="280"/>
      <c r="E2260" s="280"/>
      <c r="F2260" s="280"/>
      <c r="G2260" s="280"/>
      <c r="N2260" s="278"/>
      <c r="O2260" s="278"/>
      <c r="P2260" s="278"/>
      <c r="Q2260" s="278"/>
      <c r="R2260" s="278"/>
      <c r="S2260" s="278"/>
      <c r="T2260" s="278"/>
      <c r="U2260" s="278"/>
      <c r="V2260" s="278"/>
      <c r="W2260" s="278"/>
      <c r="AH2260" s="280"/>
      <c r="AI2260" s="280"/>
      <c r="AJ2260" s="280"/>
      <c r="AK2260" s="280"/>
      <c r="AL2260" s="280"/>
      <c r="AM2260" s="280"/>
      <c r="AN2260" s="280"/>
      <c r="AO2260" s="280"/>
      <c r="AP2260" s="280"/>
      <c r="AQ2260" s="280"/>
      <c r="AR2260" s="280"/>
      <c r="AV2260" s="278"/>
      <c r="AW2260" s="278"/>
      <c r="AX2260" s="278"/>
      <c r="AY2260" s="278"/>
      <c r="AZ2260" s="278"/>
      <c r="BB2260" s="276"/>
    </row>
    <row r="2261" spans="3:68" ht="7.5" customHeight="1">
      <c r="C2261" s="280"/>
      <c r="D2261" s="280"/>
      <c r="E2261" s="280"/>
      <c r="F2261" s="280"/>
      <c r="G2261" s="280"/>
      <c r="N2261" s="278"/>
      <c r="O2261" s="278"/>
      <c r="P2261" s="278"/>
      <c r="Q2261" s="278"/>
      <c r="R2261" s="278"/>
      <c r="S2261" s="278"/>
      <c r="T2261" s="278"/>
      <c r="U2261" s="278"/>
      <c r="V2261" s="278"/>
      <c r="W2261" s="278"/>
      <c r="AH2261" s="280"/>
      <c r="AI2261" s="280"/>
      <c r="AJ2261" s="280"/>
      <c r="AK2261" s="280"/>
      <c r="AL2261" s="280"/>
      <c r="AM2261" s="280"/>
      <c r="AN2261" s="280"/>
      <c r="AO2261" s="280"/>
      <c r="AP2261" s="280"/>
      <c r="AQ2261" s="280"/>
      <c r="AR2261" s="280"/>
      <c r="AV2261" s="278"/>
      <c r="AW2261" s="278"/>
      <c r="AX2261" s="278"/>
      <c r="AY2261" s="278"/>
      <c r="AZ2261" s="278"/>
      <c r="BB2261" s="276"/>
    </row>
    <row r="2262" spans="3:68" ht="0.75" customHeight="1">
      <c r="C2262" s="280"/>
      <c r="D2262" s="280"/>
      <c r="E2262" s="280"/>
      <c r="F2262" s="280"/>
      <c r="G2262" s="280"/>
      <c r="N2262" s="278"/>
      <c r="O2262" s="278"/>
      <c r="P2262" s="278"/>
      <c r="Q2262" s="278"/>
      <c r="R2262" s="278"/>
      <c r="S2262" s="278"/>
      <c r="T2262" s="278"/>
      <c r="U2262" s="278"/>
      <c r="V2262" s="278"/>
      <c r="W2262" s="278"/>
      <c r="AH2262" s="280"/>
      <c r="AI2262" s="280"/>
      <c r="AJ2262" s="280"/>
      <c r="AK2262" s="280"/>
      <c r="AL2262" s="280"/>
      <c r="AM2262" s="280"/>
      <c r="AN2262" s="280"/>
      <c r="AO2262" s="280"/>
      <c r="AP2262" s="280"/>
      <c r="AQ2262" s="280"/>
      <c r="AR2262" s="280"/>
      <c r="AV2262" s="278"/>
      <c r="AW2262" s="278"/>
      <c r="AX2262" s="278"/>
      <c r="AY2262" s="278"/>
      <c r="AZ2262" s="278"/>
      <c r="BB2262" s="276"/>
    </row>
    <row r="2263" spans="3:68" ht="10.5" customHeight="1">
      <c r="C2263" s="280"/>
      <c r="D2263" s="280"/>
      <c r="E2263" s="280"/>
      <c r="F2263" s="280"/>
      <c r="G2263" s="280"/>
      <c r="P2263" s="278"/>
      <c r="Q2263" s="278"/>
      <c r="R2263" s="278"/>
      <c r="S2263" s="278"/>
      <c r="U2263" s="278"/>
      <c r="V2263" s="278"/>
      <c r="W2263" s="278"/>
      <c r="AH2263" s="280"/>
      <c r="AI2263" s="280"/>
      <c r="AJ2263" s="280"/>
      <c r="AK2263" s="280"/>
      <c r="AL2263" s="280"/>
      <c r="AM2263" s="280"/>
      <c r="AN2263" s="280"/>
      <c r="AO2263" s="280"/>
      <c r="AP2263" s="280"/>
      <c r="AQ2263" s="280"/>
      <c r="AR2263" s="280"/>
      <c r="AV2263" s="278"/>
      <c r="AW2263" s="278"/>
      <c r="AX2263" s="278"/>
      <c r="AY2263" s="278"/>
      <c r="AZ2263" s="278"/>
      <c r="BB2263" s="266"/>
      <c r="BG2263" s="283"/>
      <c r="BH2263" s="283"/>
      <c r="BI2263" s="283"/>
      <c r="BJ2263" s="283"/>
      <c r="BN2263" s="283"/>
      <c r="BO2263" s="283"/>
      <c r="BP2263" s="283"/>
    </row>
    <row r="2264" spans="3:68" ht="7.5" customHeight="1"/>
    <row r="2265" spans="3:68" ht="0.75" customHeight="1">
      <c r="C2265" s="280"/>
      <c r="D2265" s="280"/>
      <c r="E2265" s="280"/>
      <c r="F2265" s="280"/>
      <c r="G2265" s="280"/>
      <c r="N2265" s="278"/>
      <c r="O2265" s="278"/>
      <c r="P2265" s="278"/>
      <c r="Q2265" s="278"/>
      <c r="R2265" s="278"/>
      <c r="S2265" s="278"/>
      <c r="T2265" s="278"/>
      <c r="U2265" s="278"/>
      <c r="V2265" s="278"/>
      <c r="W2265" s="278"/>
      <c r="AH2265" s="280"/>
      <c r="AI2265" s="280"/>
      <c r="AJ2265" s="280"/>
      <c r="AK2265" s="280"/>
      <c r="AL2265" s="280"/>
      <c r="AM2265" s="280"/>
      <c r="AN2265" s="280"/>
      <c r="AO2265" s="280"/>
      <c r="AP2265" s="280"/>
      <c r="AQ2265" s="280"/>
      <c r="AR2265" s="280"/>
      <c r="AV2265" s="278"/>
      <c r="AW2265" s="278"/>
      <c r="AX2265" s="278"/>
      <c r="AY2265" s="278"/>
      <c r="AZ2265" s="278"/>
      <c r="BB2265" s="276"/>
      <c r="BE2265" s="280"/>
      <c r="BF2265" s="280"/>
      <c r="BG2265" s="280"/>
      <c r="BH2265" s="279"/>
      <c r="BI2265" s="279"/>
      <c r="BJ2265" s="279"/>
      <c r="BK2265" s="279"/>
      <c r="BN2265" s="279"/>
      <c r="BO2265" s="279"/>
      <c r="BP2265" s="279"/>
    </row>
    <row r="2266" spans="3:68" ht="8.25" customHeight="1">
      <c r="C2266" s="280"/>
      <c r="D2266" s="280"/>
      <c r="E2266" s="280"/>
      <c r="F2266" s="280"/>
      <c r="G2266" s="280"/>
      <c r="N2266" s="278"/>
      <c r="O2266" s="278"/>
      <c r="P2266" s="278"/>
      <c r="Q2266" s="278"/>
      <c r="R2266" s="278"/>
      <c r="S2266" s="278"/>
      <c r="T2266" s="278"/>
      <c r="U2266" s="278"/>
      <c r="V2266" s="278"/>
      <c r="W2266" s="278"/>
      <c r="AH2266" s="280"/>
      <c r="AI2266" s="280"/>
      <c r="AJ2266" s="280"/>
      <c r="AK2266" s="280"/>
      <c r="AL2266" s="280"/>
      <c r="AM2266" s="280"/>
      <c r="AN2266" s="280"/>
      <c r="AO2266" s="280"/>
      <c r="AP2266" s="280"/>
      <c r="AQ2266" s="280"/>
      <c r="AR2266" s="280"/>
      <c r="AV2266" s="278"/>
      <c r="AW2266" s="278"/>
      <c r="AX2266" s="278"/>
      <c r="AY2266" s="278"/>
      <c r="AZ2266" s="278"/>
      <c r="BB2266" s="276"/>
      <c r="BE2266" s="280"/>
      <c r="BF2266" s="280"/>
      <c r="BG2266" s="280"/>
      <c r="BH2266" s="279"/>
      <c r="BI2266" s="279"/>
      <c r="BJ2266" s="279"/>
      <c r="BK2266" s="279"/>
      <c r="BN2266" s="279"/>
      <c r="BO2266" s="279"/>
      <c r="BP2266" s="279"/>
    </row>
    <row r="2267" spans="3:68" ht="0.75" customHeight="1">
      <c r="C2267" s="280"/>
      <c r="D2267" s="280"/>
      <c r="E2267" s="280"/>
      <c r="F2267" s="280"/>
      <c r="G2267" s="280"/>
      <c r="N2267" s="278"/>
      <c r="O2267" s="278"/>
      <c r="P2267" s="278"/>
      <c r="Q2267" s="278"/>
      <c r="R2267" s="278"/>
      <c r="S2267" s="278"/>
      <c r="T2267" s="278"/>
      <c r="U2267" s="278"/>
      <c r="V2267" s="278"/>
      <c r="W2267" s="278"/>
      <c r="AH2267" s="280"/>
      <c r="AI2267" s="280"/>
      <c r="AJ2267" s="280"/>
      <c r="AK2267" s="280"/>
      <c r="AL2267" s="280"/>
      <c r="AM2267" s="280"/>
      <c r="AN2267" s="280"/>
      <c r="AO2267" s="280"/>
      <c r="AP2267" s="280"/>
      <c r="AQ2267" s="280"/>
      <c r="AR2267" s="280"/>
      <c r="AV2267" s="278"/>
      <c r="AW2267" s="278"/>
      <c r="AX2267" s="278"/>
      <c r="AY2267" s="278"/>
      <c r="AZ2267" s="278"/>
      <c r="BB2267" s="276"/>
      <c r="BE2267" s="280"/>
      <c r="BF2267" s="280"/>
      <c r="BG2267" s="280"/>
      <c r="BH2267" s="279"/>
      <c r="BI2267" s="279"/>
      <c r="BJ2267" s="279"/>
      <c r="BK2267" s="279"/>
      <c r="BN2267" s="279"/>
      <c r="BO2267" s="279"/>
      <c r="BP2267" s="279"/>
    </row>
    <row r="2268" spans="3:68" ht="11.25" customHeight="1">
      <c r="C2268" s="280"/>
      <c r="D2268" s="280"/>
      <c r="E2268" s="280"/>
      <c r="F2268" s="280"/>
      <c r="G2268" s="280"/>
      <c r="N2268" s="278"/>
      <c r="O2268" s="278"/>
      <c r="P2268" s="278"/>
      <c r="Q2268" s="278"/>
      <c r="R2268" s="278"/>
      <c r="S2268" s="278"/>
      <c r="T2268" s="278"/>
      <c r="U2268" s="278"/>
      <c r="V2268" s="278"/>
      <c r="W2268" s="278"/>
      <c r="AH2268" s="280"/>
      <c r="AI2268" s="280"/>
      <c r="AJ2268" s="280"/>
      <c r="AK2268" s="280"/>
      <c r="AL2268" s="280"/>
      <c r="AM2268" s="280"/>
      <c r="AN2268" s="280"/>
      <c r="AO2268" s="280"/>
      <c r="AP2268" s="280"/>
      <c r="AQ2268" s="280"/>
      <c r="AR2268" s="280"/>
      <c r="AV2268" s="278"/>
      <c r="AW2268" s="278"/>
      <c r="AX2268" s="278"/>
      <c r="AY2268" s="278"/>
      <c r="AZ2268" s="278"/>
      <c r="BB2268" s="266"/>
      <c r="BE2268" s="275"/>
      <c r="BF2268" s="275"/>
      <c r="BG2268" s="275"/>
      <c r="BH2268" s="276"/>
      <c r="BI2268" s="276"/>
      <c r="BJ2268" s="276"/>
      <c r="BK2268" s="276"/>
      <c r="BN2268" s="276"/>
      <c r="BO2268" s="276"/>
      <c r="BP2268" s="276"/>
    </row>
    <row r="2269" spans="3:68" ht="7.5" customHeight="1"/>
    <row r="2270" spans="3:68" ht="1.5" customHeight="1">
      <c r="C2270" s="280"/>
      <c r="D2270" s="280"/>
      <c r="E2270" s="280"/>
      <c r="F2270" s="280"/>
      <c r="G2270" s="280"/>
      <c r="H2270" s="280"/>
      <c r="I2270" s="280"/>
      <c r="J2270" s="280"/>
      <c r="P2270" s="278"/>
      <c r="Q2270" s="278"/>
      <c r="R2270" s="278"/>
      <c r="S2270" s="278"/>
      <c r="U2270" s="278"/>
      <c r="V2270" s="278"/>
      <c r="W2270" s="278"/>
      <c r="AH2270" s="280"/>
      <c r="AI2270" s="280"/>
      <c r="AJ2270" s="280"/>
      <c r="AK2270" s="280"/>
      <c r="AL2270" s="280"/>
      <c r="AM2270" s="280"/>
      <c r="AN2270" s="280"/>
      <c r="AO2270" s="280"/>
      <c r="AP2270" s="280"/>
      <c r="AQ2270" s="280"/>
      <c r="AR2270" s="280"/>
      <c r="AV2270" s="278"/>
      <c r="AW2270" s="278"/>
      <c r="AX2270" s="278"/>
      <c r="AY2270" s="278"/>
      <c r="AZ2270" s="278"/>
      <c r="BB2270" s="276"/>
      <c r="BE2270" s="275"/>
      <c r="BF2270" s="275"/>
      <c r="BG2270" s="275"/>
      <c r="BH2270" s="276"/>
      <c r="BI2270" s="276"/>
      <c r="BJ2270" s="276"/>
      <c r="BK2270" s="276"/>
    </row>
    <row r="2271" spans="3:68" ht="9" customHeight="1">
      <c r="C2271" s="280"/>
      <c r="D2271" s="280"/>
      <c r="E2271" s="280"/>
      <c r="F2271" s="280"/>
      <c r="G2271" s="280"/>
      <c r="H2271" s="280"/>
      <c r="I2271" s="280"/>
      <c r="J2271" s="280"/>
      <c r="P2271" s="278"/>
      <c r="Q2271" s="278"/>
      <c r="R2271" s="278"/>
      <c r="S2271" s="278"/>
      <c r="U2271" s="278"/>
      <c r="V2271" s="278"/>
      <c r="W2271" s="278"/>
      <c r="AH2271" s="280"/>
      <c r="AI2271" s="280"/>
      <c r="AJ2271" s="280"/>
      <c r="AK2271" s="280"/>
      <c r="AL2271" s="280"/>
      <c r="AM2271" s="280"/>
      <c r="AN2271" s="280"/>
      <c r="AO2271" s="280"/>
      <c r="AP2271" s="280"/>
      <c r="AQ2271" s="280"/>
      <c r="AR2271" s="280"/>
      <c r="AV2271" s="278"/>
      <c r="AW2271" s="278"/>
      <c r="AX2271" s="278"/>
      <c r="AY2271" s="278"/>
      <c r="AZ2271" s="278"/>
      <c r="BB2271" s="276"/>
      <c r="BE2271" s="275"/>
      <c r="BF2271" s="275"/>
      <c r="BG2271" s="275"/>
      <c r="BH2271" s="276"/>
      <c r="BI2271" s="276"/>
      <c r="BJ2271" s="276"/>
      <c r="BK2271" s="276"/>
    </row>
    <row r="2272" spans="3:68" ht="0.75" customHeight="1">
      <c r="C2272" s="280"/>
      <c r="D2272" s="280"/>
      <c r="E2272" s="280"/>
      <c r="F2272" s="280"/>
      <c r="G2272" s="280"/>
      <c r="H2272" s="280"/>
      <c r="I2272" s="280"/>
      <c r="J2272" s="280"/>
      <c r="P2272" s="278"/>
      <c r="Q2272" s="278"/>
      <c r="R2272" s="278"/>
      <c r="S2272" s="278"/>
      <c r="U2272" s="278"/>
      <c r="V2272" s="278"/>
      <c r="W2272" s="278"/>
      <c r="AH2272" s="280"/>
      <c r="AI2272" s="280"/>
      <c r="AJ2272" s="280"/>
      <c r="AK2272" s="280"/>
      <c r="AL2272" s="280"/>
      <c r="AM2272" s="280"/>
      <c r="AN2272" s="280"/>
      <c r="AO2272" s="280"/>
      <c r="AP2272" s="280"/>
      <c r="AQ2272" s="280"/>
      <c r="AR2272" s="280"/>
      <c r="AV2272" s="278"/>
      <c r="AW2272" s="278"/>
      <c r="AX2272" s="278"/>
      <c r="AY2272" s="278"/>
      <c r="AZ2272" s="278"/>
      <c r="BB2272" s="276"/>
      <c r="BE2272" s="275"/>
      <c r="BF2272" s="275"/>
      <c r="BG2272" s="275"/>
    </row>
    <row r="2273" spans="2:69" ht="11.25" customHeight="1">
      <c r="C2273" s="280"/>
      <c r="D2273" s="280"/>
      <c r="E2273" s="280"/>
      <c r="F2273" s="280"/>
      <c r="G2273" s="280"/>
      <c r="H2273" s="280"/>
      <c r="I2273" s="280"/>
      <c r="J2273" s="280"/>
      <c r="N2273" s="278"/>
      <c r="O2273" s="278"/>
      <c r="P2273" s="278"/>
      <c r="Q2273" s="278"/>
      <c r="R2273" s="278"/>
      <c r="S2273" s="278"/>
      <c r="T2273" s="278"/>
      <c r="U2273" s="278"/>
      <c r="V2273" s="278"/>
      <c r="W2273" s="278"/>
      <c r="AH2273" s="280"/>
      <c r="AI2273" s="280"/>
      <c r="AJ2273" s="280"/>
      <c r="AK2273" s="280"/>
      <c r="AL2273" s="280"/>
      <c r="AM2273" s="280"/>
      <c r="AN2273" s="280"/>
      <c r="AO2273" s="280"/>
      <c r="AP2273" s="280"/>
      <c r="AQ2273" s="280"/>
      <c r="AR2273" s="280"/>
      <c r="AV2273" s="278"/>
      <c r="AW2273" s="278"/>
      <c r="AX2273" s="278"/>
      <c r="AY2273" s="278"/>
      <c r="AZ2273" s="278"/>
      <c r="BB2273" s="266"/>
      <c r="BE2273" s="275"/>
      <c r="BF2273" s="275"/>
      <c r="BG2273" s="275"/>
      <c r="BH2273" s="276"/>
      <c r="BI2273" s="276"/>
      <c r="BJ2273" s="276"/>
      <c r="BK2273" s="276"/>
    </row>
    <row r="2274" spans="2:69" ht="9" customHeight="1"/>
    <row r="2275" spans="2:69" ht="0.75" customHeight="1">
      <c r="BE2275" s="275"/>
      <c r="BF2275" s="275"/>
      <c r="BG2275" s="275"/>
      <c r="BH2275" s="276"/>
      <c r="BI2275" s="276"/>
      <c r="BJ2275" s="276"/>
      <c r="BK2275" s="276"/>
      <c r="BN2275" s="276"/>
      <c r="BO2275" s="276"/>
      <c r="BP2275" s="276"/>
    </row>
    <row r="2276" spans="2:69">
      <c r="BE2276" s="275"/>
      <c r="BF2276" s="275"/>
      <c r="BG2276" s="275"/>
      <c r="BH2276" s="276"/>
      <c r="BI2276" s="276"/>
      <c r="BJ2276" s="276"/>
      <c r="BK2276" s="276"/>
      <c r="BN2276" s="276"/>
      <c r="BO2276" s="276"/>
      <c r="BP2276" s="276"/>
    </row>
    <row r="2277" spans="2:69" ht="10.5" customHeight="1">
      <c r="C2277" s="277"/>
      <c r="D2277" s="277"/>
      <c r="E2277" s="277"/>
      <c r="F2277" s="277"/>
      <c r="G2277" s="277"/>
      <c r="H2277" s="278"/>
      <c r="I2277" s="278"/>
      <c r="J2277" s="278"/>
      <c r="K2277" s="278"/>
      <c r="L2277" s="278"/>
      <c r="N2277" s="278"/>
      <c r="O2277" s="278"/>
      <c r="P2277" s="278"/>
      <c r="Q2277" s="278"/>
      <c r="R2277" s="278"/>
      <c r="S2277" s="278"/>
      <c r="T2277" s="278"/>
      <c r="U2277" s="281"/>
      <c r="V2277" s="281"/>
      <c r="W2277" s="281"/>
      <c r="Z2277" s="278"/>
      <c r="AA2277" s="278"/>
      <c r="AB2277" s="278"/>
      <c r="AC2277" s="278"/>
      <c r="AD2277" s="281"/>
      <c r="AE2277" s="281"/>
      <c r="AH2277" s="277"/>
      <c r="AI2277" s="277"/>
      <c r="AJ2277" s="277"/>
      <c r="AK2277" s="277"/>
      <c r="AL2277" s="277"/>
      <c r="AM2277" s="277"/>
      <c r="AO2277" s="278"/>
      <c r="AP2277" s="278"/>
      <c r="AQ2277" s="278"/>
      <c r="AR2277" s="278"/>
      <c r="AS2277" s="278"/>
      <c r="AT2277" s="278"/>
      <c r="AV2277" s="278"/>
      <c r="AW2277" s="278"/>
      <c r="AX2277" s="278"/>
      <c r="AY2277" s="278"/>
      <c r="AZ2277" s="278"/>
      <c r="BB2277" s="281"/>
      <c r="BC2277" s="281"/>
      <c r="BE2277" s="280"/>
      <c r="BF2277" s="280"/>
      <c r="BI2277" s="279"/>
      <c r="BJ2277" s="279"/>
      <c r="BL2277" s="285"/>
      <c r="BM2277" s="285"/>
      <c r="BN2277" s="285"/>
      <c r="BO2277" s="285"/>
      <c r="BP2277" s="285"/>
    </row>
    <row r="2278" spans="2:69" ht="7.5" customHeight="1"/>
    <row r="2279" spans="2:69" ht="12" customHeight="1">
      <c r="B2279" s="282"/>
      <c r="C2279" s="282"/>
      <c r="D2279" s="282"/>
      <c r="E2279" s="282"/>
      <c r="F2279" s="282"/>
      <c r="G2279" s="282"/>
      <c r="H2279" s="282"/>
      <c r="I2279" s="282"/>
      <c r="J2279" s="282"/>
      <c r="K2279" s="282"/>
      <c r="L2279" s="282"/>
      <c r="M2279" s="282"/>
      <c r="N2279" s="282"/>
      <c r="O2279" s="282"/>
      <c r="P2279" s="282"/>
      <c r="Q2279" s="282"/>
      <c r="R2279" s="282"/>
      <c r="S2279" s="282"/>
      <c r="T2279" s="282"/>
      <c r="U2279" s="282"/>
      <c r="V2279" s="282"/>
      <c r="W2279" s="282"/>
      <c r="X2279" s="282"/>
      <c r="Y2279" s="282"/>
      <c r="Z2279" s="282"/>
      <c r="AA2279" s="282"/>
      <c r="AB2279" s="282"/>
      <c r="AC2279" s="282"/>
      <c r="AD2279" s="282"/>
      <c r="AE2279" s="282"/>
      <c r="AF2279" s="282"/>
      <c r="AG2279" s="282"/>
      <c r="AH2279" s="282"/>
      <c r="AI2279" s="282"/>
      <c r="AJ2279" s="282"/>
      <c r="AL2279" s="282"/>
      <c r="AM2279" s="282"/>
      <c r="AN2279" s="282"/>
      <c r="AO2279" s="282"/>
      <c r="AP2279" s="282"/>
      <c r="AQ2279" s="282"/>
      <c r="AR2279" s="282"/>
      <c r="AS2279" s="282"/>
      <c r="AT2279" s="282"/>
      <c r="AU2279" s="282"/>
      <c r="AV2279" s="282"/>
      <c r="AW2279" s="282"/>
      <c r="AX2279" s="282"/>
      <c r="AY2279" s="282"/>
      <c r="AZ2279" s="282"/>
      <c r="BA2279" s="282"/>
      <c r="BB2279" s="282"/>
      <c r="BC2279" s="282"/>
      <c r="BD2279" s="282"/>
      <c r="BE2279" s="282"/>
      <c r="BF2279" s="282"/>
      <c r="BG2279" s="282"/>
      <c r="BH2279" s="282"/>
      <c r="BI2279" s="282"/>
      <c r="BJ2279" s="282"/>
      <c r="BK2279" s="282"/>
      <c r="BL2279" s="282"/>
      <c r="BM2279" s="282"/>
      <c r="BN2279" s="282"/>
      <c r="BO2279" s="282"/>
      <c r="BP2279" s="282"/>
      <c r="BQ2279" s="282"/>
    </row>
    <row r="2280" spans="2:69" ht="0.75" customHeight="1">
      <c r="B2280" s="282"/>
      <c r="C2280" s="282"/>
      <c r="D2280" s="282"/>
      <c r="E2280" s="282"/>
      <c r="F2280" s="282"/>
      <c r="G2280" s="282"/>
      <c r="H2280" s="282"/>
      <c r="I2280" s="282"/>
      <c r="J2280" s="282"/>
      <c r="K2280" s="282"/>
      <c r="L2280" s="282"/>
      <c r="M2280" s="282"/>
      <c r="N2280" s="282"/>
      <c r="O2280" s="282"/>
      <c r="P2280" s="282"/>
      <c r="Q2280" s="282"/>
      <c r="R2280" s="282"/>
      <c r="S2280" s="282"/>
      <c r="T2280" s="282"/>
      <c r="U2280" s="282"/>
      <c r="V2280" s="282"/>
      <c r="W2280" s="282"/>
      <c r="X2280" s="282"/>
      <c r="Y2280" s="282"/>
      <c r="Z2280" s="282"/>
      <c r="AA2280" s="282"/>
      <c r="AB2280" s="282"/>
      <c r="AC2280" s="282"/>
      <c r="AD2280" s="282"/>
      <c r="AE2280" s="282"/>
      <c r="AF2280" s="282"/>
      <c r="AG2280" s="282"/>
      <c r="AH2280" s="282"/>
      <c r="AI2280" s="282"/>
      <c r="AJ2280" s="282"/>
      <c r="AL2280" s="282"/>
      <c r="AM2280" s="282"/>
      <c r="AN2280" s="282"/>
      <c r="AO2280" s="282"/>
      <c r="AP2280" s="282"/>
      <c r="AQ2280" s="282"/>
      <c r="AR2280" s="282"/>
      <c r="AS2280" s="282"/>
      <c r="AT2280" s="282"/>
      <c r="AU2280" s="282"/>
      <c r="AV2280" s="282"/>
      <c r="AW2280" s="282"/>
      <c r="AX2280" s="282"/>
      <c r="AY2280" s="282"/>
      <c r="AZ2280" s="282"/>
      <c r="BA2280" s="282"/>
      <c r="BB2280" s="282"/>
      <c r="BC2280" s="282"/>
      <c r="BD2280" s="282"/>
      <c r="BE2280" s="282"/>
      <c r="BF2280" s="282"/>
      <c r="BG2280" s="282"/>
      <c r="BH2280" s="282"/>
      <c r="BI2280" s="282"/>
      <c r="BJ2280" s="282"/>
      <c r="BK2280" s="282"/>
      <c r="BL2280" s="282"/>
      <c r="BM2280" s="282"/>
      <c r="BN2280" s="282"/>
      <c r="BO2280" s="282"/>
      <c r="BP2280" s="282"/>
      <c r="BQ2280" s="282"/>
    </row>
    <row r="2281" spans="2:69" ht="10.5" customHeight="1">
      <c r="G2281" s="283"/>
      <c r="H2281" s="283"/>
      <c r="I2281" s="283"/>
      <c r="J2281" s="283"/>
      <c r="K2281" s="283"/>
      <c r="L2281" s="283"/>
      <c r="N2281" s="283"/>
      <c r="O2281" s="283"/>
      <c r="P2281" s="284"/>
      <c r="Q2281" s="284"/>
      <c r="R2281" s="284"/>
      <c r="S2281" s="284"/>
      <c r="U2281" s="283"/>
      <c r="V2281" s="283"/>
      <c r="W2281" s="283"/>
      <c r="X2281" s="283"/>
      <c r="Y2281" s="283"/>
      <c r="Z2281" s="283"/>
      <c r="AA2281" s="283"/>
      <c r="AB2281" s="283"/>
      <c r="AD2281" s="283"/>
      <c r="AE2281" s="283"/>
      <c r="AF2281" s="283"/>
      <c r="AG2281" s="283"/>
      <c r="AH2281" s="283"/>
      <c r="AI2281" s="283"/>
      <c r="AO2281" s="283"/>
      <c r="AP2281" s="283"/>
      <c r="AQ2281" s="283"/>
      <c r="AR2281" s="283"/>
      <c r="AU2281" s="284"/>
      <c r="AV2281" s="284"/>
      <c r="AW2281" s="284"/>
      <c r="AX2281" s="284"/>
      <c r="AY2281" s="284"/>
      <c r="BE2281" s="283"/>
      <c r="BF2281" s="283"/>
      <c r="BG2281" s="283"/>
      <c r="BH2281" s="283"/>
      <c r="BI2281" s="283"/>
      <c r="BJ2281" s="283"/>
      <c r="BK2281" s="283"/>
      <c r="BL2281" s="283"/>
      <c r="BM2281" s="283"/>
      <c r="BN2281" s="283"/>
      <c r="BO2281" s="283"/>
      <c r="BP2281" s="283"/>
      <c r="BQ2281" s="283"/>
    </row>
    <row r="2282" spans="2:69" ht="7.5" customHeight="1"/>
    <row r="2283" spans="2:69" ht="0.75" customHeight="1">
      <c r="F2283" s="285"/>
      <c r="G2283" s="285"/>
      <c r="H2283" s="285"/>
      <c r="I2283" s="285"/>
      <c r="K2283" s="285"/>
      <c r="L2283" s="285"/>
      <c r="M2283" s="285"/>
      <c r="N2283" s="285"/>
      <c r="O2283" s="285"/>
      <c r="R2283" s="285"/>
      <c r="S2283" s="285"/>
      <c r="T2283" s="285"/>
      <c r="U2283" s="285"/>
      <c r="V2283" s="285"/>
      <c r="W2283" s="285"/>
      <c r="X2283" s="285"/>
      <c r="Y2283" s="285"/>
      <c r="Z2283" s="285"/>
      <c r="AA2283" s="285"/>
      <c r="AB2283" s="285"/>
      <c r="AD2283" s="285"/>
      <c r="AE2283" s="285"/>
      <c r="AF2283" s="285"/>
      <c r="AG2283" s="285"/>
      <c r="AH2283" s="285"/>
      <c r="AI2283" s="285"/>
      <c r="AU2283" s="285"/>
      <c r="AV2283" s="285"/>
      <c r="AW2283" s="285"/>
      <c r="AX2283" s="283"/>
      <c r="AY2283" s="283"/>
      <c r="BE2283" s="285"/>
      <c r="BF2283" s="285"/>
      <c r="BH2283" s="285"/>
      <c r="BI2283" s="285"/>
      <c r="BJ2283" s="285"/>
      <c r="BK2283" s="285"/>
      <c r="BL2283" s="285"/>
      <c r="BM2283" s="285"/>
      <c r="BN2283" s="285"/>
      <c r="BO2283" s="285"/>
      <c r="BP2283" s="285"/>
      <c r="BQ2283" s="285"/>
    </row>
    <row r="2284" spans="2:69" ht="13.5" customHeight="1">
      <c r="F2284" s="285"/>
      <c r="G2284" s="285"/>
      <c r="H2284" s="285"/>
      <c r="I2284" s="285"/>
      <c r="K2284" s="285"/>
      <c r="L2284" s="285"/>
      <c r="M2284" s="285"/>
      <c r="N2284" s="285"/>
      <c r="O2284" s="285"/>
      <c r="R2284" s="285"/>
      <c r="S2284" s="285"/>
      <c r="T2284" s="285"/>
      <c r="U2284" s="285"/>
      <c r="V2284" s="285"/>
      <c r="W2284" s="285"/>
      <c r="X2284" s="285"/>
      <c r="Y2284" s="285"/>
      <c r="Z2284" s="285"/>
      <c r="AA2284" s="285"/>
      <c r="AB2284" s="285"/>
      <c r="AD2284" s="285"/>
      <c r="AE2284" s="285"/>
      <c r="AF2284" s="285"/>
      <c r="AG2284" s="285"/>
      <c r="AH2284" s="285"/>
      <c r="AI2284" s="285"/>
      <c r="AU2284" s="285"/>
      <c r="AV2284" s="285"/>
      <c r="AW2284" s="285"/>
      <c r="AX2284" s="283"/>
      <c r="AY2284" s="283"/>
      <c r="BE2284" s="285"/>
      <c r="BF2284" s="285"/>
      <c r="BH2284" s="285"/>
      <c r="BI2284" s="285"/>
      <c r="BJ2284" s="285"/>
      <c r="BK2284" s="285"/>
      <c r="BL2284" s="285"/>
      <c r="BM2284" s="285"/>
      <c r="BN2284" s="285"/>
      <c r="BO2284" s="285"/>
      <c r="BP2284" s="285"/>
      <c r="BQ2284" s="285"/>
    </row>
    <row r="2285" spans="2:69" ht="9.75" customHeight="1">
      <c r="C2285" s="280"/>
      <c r="D2285" s="280"/>
      <c r="F2285" s="279"/>
      <c r="G2285" s="279"/>
      <c r="H2285" s="279"/>
      <c r="I2285" s="279"/>
      <c r="J2285" s="279"/>
      <c r="K2285" s="279"/>
      <c r="L2285" s="279"/>
      <c r="M2285" s="279"/>
      <c r="N2285" s="279"/>
      <c r="O2285" s="279"/>
      <c r="R2285" s="278"/>
      <c r="S2285" s="278"/>
      <c r="T2285" s="278"/>
      <c r="U2285" s="279"/>
      <c r="V2285" s="279"/>
      <c r="W2285" s="279"/>
      <c r="X2285" s="279"/>
      <c r="Y2285" s="279"/>
      <c r="Z2285" s="279"/>
      <c r="AA2285" s="279"/>
      <c r="AB2285" s="279"/>
      <c r="AD2285" s="279"/>
      <c r="AE2285" s="279"/>
      <c r="AF2285" s="279"/>
      <c r="AG2285" s="279"/>
      <c r="AH2285" s="279"/>
      <c r="AI2285" s="279"/>
      <c r="AM2285" s="280"/>
      <c r="AN2285" s="280"/>
      <c r="AO2285" s="280"/>
      <c r="AP2285" s="278"/>
      <c r="AQ2285" s="278"/>
      <c r="AR2285" s="278"/>
      <c r="AS2285" s="278"/>
      <c r="BA2285" s="280"/>
      <c r="BB2285" s="280"/>
      <c r="BC2285" s="280"/>
      <c r="BD2285" s="279"/>
      <c r="BE2285" s="279"/>
      <c r="BH2285" s="278"/>
      <c r="BI2285" s="278"/>
      <c r="BJ2285" s="278"/>
      <c r="BK2285" s="278"/>
      <c r="BL2285" s="278"/>
      <c r="BM2285" s="279"/>
      <c r="BN2285" s="279"/>
      <c r="BO2285" s="279"/>
      <c r="BP2285" s="279"/>
      <c r="BQ2285" s="279"/>
    </row>
    <row r="2286" spans="2:69" ht="0.75" customHeight="1">
      <c r="C2286" s="280"/>
      <c r="D2286" s="280"/>
      <c r="F2286" s="279"/>
      <c r="G2286" s="279"/>
      <c r="H2286" s="279"/>
      <c r="I2286" s="279"/>
      <c r="J2286" s="279"/>
      <c r="K2286" s="279"/>
      <c r="L2286" s="279"/>
      <c r="M2286" s="279"/>
      <c r="N2286" s="279"/>
      <c r="O2286" s="279"/>
      <c r="R2286" s="278"/>
      <c r="S2286" s="278"/>
      <c r="T2286" s="278"/>
      <c r="U2286" s="279"/>
      <c r="V2286" s="279"/>
      <c r="W2286" s="279"/>
      <c r="X2286" s="279"/>
      <c r="Y2286" s="279"/>
      <c r="Z2286" s="279"/>
      <c r="AA2286" s="279"/>
      <c r="AB2286" s="279"/>
      <c r="AD2286" s="279"/>
      <c r="AE2286" s="279"/>
      <c r="AF2286" s="279"/>
      <c r="AG2286" s="279"/>
      <c r="AH2286" s="279"/>
      <c r="AI2286" s="279"/>
      <c r="AM2286" s="280"/>
      <c r="AN2286" s="280"/>
      <c r="AO2286" s="280"/>
      <c r="AP2286" s="278"/>
      <c r="AQ2286" s="278"/>
      <c r="AR2286" s="278"/>
      <c r="AS2286" s="278"/>
      <c r="BA2286" s="280"/>
      <c r="BB2286" s="280"/>
      <c r="BC2286" s="280"/>
      <c r="BD2286" s="279"/>
      <c r="BE2286" s="279"/>
      <c r="BH2286" s="278"/>
      <c r="BI2286" s="278"/>
      <c r="BJ2286" s="278"/>
      <c r="BK2286" s="278"/>
      <c r="BL2286" s="278"/>
      <c r="BM2286" s="279"/>
      <c r="BN2286" s="279"/>
      <c r="BO2286" s="279"/>
      <c r="BP2286" s="279"/>
      <c r="BQ2286" s="279"/>
    </row>
    <row r="2287" spans="2:69" ht="10.5" customHeight="1">
      <c r="C2287" s="280"/>
      <c r="D2287" s="280"/>
      <c r="F2287" s="279"/>
      <c r="G2287" s="279"/>
      <c r="H2287" s="279"/>
      <c r="I2287" s="279"/>
      <c r="J2287" s="279"/>
      <c r="K2287" s="279"/>
      <c r="L2287" s="279"/>
      <c r="M2287" s="279"/>
      <c r="N2287" s="279"/>
      <c r="O2287" s="279"/>
      <c r="R2287" s="278"/>
      <c r="S2287" s="278"/>
      <c r="T2287" s="278"/>
      <c r="U2287" s="279"/>
      <c r="V2287" s="279"/>
      <c r="W2287" s="279"/>
      <c r="X2287" s="279"/>
      <c r="Y2287" s="279"/>
      <c r="Z2287" s="279"/>
      <c r="AA2287" s="279"/>
      <c r="AB2287" s="279"/>
      <c r="AD2287" s="264"/>
      <c r="AE2287" s="279"/>
      <c r="AF2287" s="279"/>
      <c r="AG2287" s="279"/>
      <c r="AH2287" s="279"/>
      <c r="AI2287" s="264"/>
      <c r="AM2287" s="280"/>
      <c r="AN2287" s="280"/>
      <c r="AO2287" s="280"/>
      <c r="AP2287" s="278"/>
      <c r="AQ2287" s="278"/>
      <c r="AR2287" s="278"/>
      <c r="AS2287" s="278"/>
      <c r="BA2287" s="280"/>
      <c r="BB2287" s="280"/>
      <c r="BC2287" s="280"/>
      <c r="BD2287" s="279"/>
      <c r="BE2287" s="279"/>
      <c r="BH2287" s="278"/>
      <c r="BI2287" s="278"/>
      <c r="BJ2287" s="278"/>
      <c r="BK2287" s="278"/>
      <c r="BL2287" s="278"/>
      <c r="BM2287" s="279"/>
      <c r="BN2287" s="279"/>
      <c r="BO2287" s="279"/>
      <c r="BP2287" s="279"/>
      <c r="BQ2287" s="279"/>
    </row>
    <row r="2288" spans="2:69" ht="9.75" customHeight="1"/>
    <row r="2289" spans="2:69" ht="9.75" customHeight="1">
      <c r="C2289" s="280"/>
      <c r="D2289" s="280"/>
      <c r="F2289" s="279"/>
      <c r="G2289" s="279"/>
      <c r="H2289" s="279"/>
      <c r="I2289" s="279"/>
      <c r="J2289" s="279"/>
      <c r="K2289" s="279"/>
      <c r="L2289" s="279"/>
      <c r="M2289" s="279"/>
      <c r="N2289" s="279"/>
      <c r="O2289" s="279"/>
      <c r="R2289" s="278"/>
      <c r="S2289" s="278"/>
      <c r="T2289" s="278"/>
      <c r="U2289" s="279"/>
      <c r="V2289" s="279"/>
      <c r="W2289" s="279"/>
      <c r="X2289" s="279"/>
      <c r="Y2289" s="279"/>
      <c r="Z2289" s="279"/>
      <c r="AA2289" s="279"/>
      <c r="AB2289" s="279"/>
      <c r="AD2289" s="279"/>
      <c r="AE2289" s="279"/>
      <c r="AF2289" s="279"/>
      <c r="AG2289" s="279"/>
      <c r="AH2289" s="279"/>
      <c r="AI2289" s="279"/>
      <c r="AM2289" s="280"/>
      <c r="AN2289" s="280"/>
      <c r="AO2289" s="280"/>
      <c r="AP2289" s="280"/>
      <c r="AQ2289" s="278"/>
      <c r="AR2289" s="278"/>
      <c r="AS2289" s="278"/>
      <c r="AT2289" s="278"/>
      <c r="BA2289" s="280"/>
      <c r="BB2289" s="280"/>
      <c r="BC2289" s="280"/>
      <c r="BD2289" s="279"/>
      <c r="BE2289" s="279"/>
      <c r="BH2289" s="278"/>
      <c r="BI2289" s="278"/>
      <c r="BJ2289" s="278"/>
      <c r="BK2289" s="278"/>
      <c r="BL2289" s="278"/>
      <c r="BM2289" s="279"/>
      <c r="BN2289" s="279"/>
      <c r="BO2289" s="279"/>
      <c r="BP2289" s="279"/>
      <c r="BQ2289" s="279"/>
    </row>
    <row r="2290" spans="2:69" ht="0.75" customHeight="1">
      <c r="C2290" s="280"/>
      <c r="D2290" s="280"/>
      <c r="F2290" s="279"/>
      <c r="G2290" s="279"/>
      <c r="H2290" s="279"/>
      <c r="I2290" s="279"/>
      <c r="J2290" s="279"/>
      <c r="K2290" s="279"/>
      <c r="L2290" s="279"/>
      <c r="M2290" s="279"/>
      <c r="N2290" s="279"/>
      <c r="O2290" s="279"/>
      <c r="R2290" s="278"/>
      <c r="S2290" s="278"/>
      <c r="T2290" s="278"/>
      <c r="U2290" s="279"/>
      <c r="V2290" s="279"/>
      <c r="W2290" s="279"/>
      <c r="X2290" s="279"/>
      <c r="Y2290" s="279"/>
      <c r="Z2290" s="279"/>
      <c r="AA2290" s="279"/>
      <c r="AB2290" s="279"/>
      <c r="AD2290" s="279"/>
      <c r="AE2290" s="279"/>
      <c r="AF2290" s="279"/>
      <c r="AG2290" s="279"/>
      <c r="AH2290" s="279"/>
      <c r="AI2290" s="279"/>
      <c r="AM2290" s="280"/>
      <c r="AN2290" s="280"/>
      <c r="AO2290" s="280"/>
      <c r="AP2290" s="280"/>
      <c r="AQ2290" s="278"/>
      <c r="AR2290" s="278"/>
      <c r="AS2290" s="278"/>
      <c r="AT2290" s="278"/>
      <c r="BA2290" s="280"/>
      <c r="BB2290" s="280"/>
      <c r="BC2290" s="280"/>
      <c r="BD2290" s="279"/>
      <c r="BE2290" s="279"/>
      <c r="BH2290" s="278"/>
      <c r="BI2290" s="278"/>
      <c r="BJ2290" s="278"/>
      <c r="BK2290" s="278"/>
      <c r="BL2290" s="278"/>
      <c r="BM2290" s="279"/>
      <c r="BN2290" s="279"/>
      <c r="BO2290" s="279"/>
      <c r="BP2290" s="279"/>
      <c r="BQ2290" s="279"/>
    </row>
    <row r="2291" spans="2:69" ht="12.75" customHeight="1">
      <c r="F2291" s="279"/>
      <c r="G2291" s="279"/>
      <c r="H2291" s="279"/>
      <c r="I2291" s="279"/>
      <c r="J2291" s="279"/>
      <c r="K2291" s="279"/>
      <c r="L2291" s="279"/>
      <c r="M2291" s="279"/>
      <c r="N2291" s="279"/>
      <c r="O2291" s="279"/>
      <c r="AM2291" s="280"/>
      <c r="AN2291" s="280"/>
      <c r="AO2291" s="280"/>
      <c r="AP2291" s="278"/>
      <c r="AQ2291" s="278"/>
      <c r="AR2291" s="278"/>
      <c r="AS2291" s="278"/>
      <c r="BA2291" s="280"/>
      <c r="BB2291" s="280"/>
      <c r="BC2291" s="280"/>
      <c r="BD2291" s="279"/>
      <c r="BE2291" s="279"/>
      <c r="BH2291" s="278"/>
      <c r="BI2291" s="278"/>
      <c r="BJ2291" s="278"/>
      <c r="BK2291" s="278"/>
      <c r="BL2291" s="278"/>
      <c r="BM2291" s="279"/>
      <c r="BN2291" s="279"/>
      <c r="BO2291" s="279"/>
      <c r="BP2291" s="279"/>
      <c r="BQ2291" s="279"/>
    </row>
    <row r="2292" spans="2:69" ht="10.5" customHeight="1">
      <c r="AM2292" s="280"/>
      <c r="AN2292" s="280"/>
      <c r="AO2292" s="280"/>
      <c r="AP2292" s="278"/>
      <c r="AQ2292" s="278"/>
      <c r="AR2292" s="278"/>
      <c r="AS2292" s="278"/>
      <c r="BA2292" s="280"/>
      <c r="BB2292" s="280"/>
      <c r="BC2292" s="280"/>
      <c r="BD2292" s="279"/>
      <c r="BE2292" s="279"/>
      <c r="BH2292" s="278"/>
      <c r="BI2292" s="278"/>
      <c r="BJ2292" s="278"/>
      <c r="BK2292" s="278"/>
      <c r="BL2292" s="278"/>
      <c r="BM2292" s="279"/>
      <c r="BN2292" s="279"/>
      <c r="BO2292" s="279"/>
      <c r="BP2292" s="279"/>
      <c r="BQ2292" s="279"/>
    </row>
    <row r="2293" spans="2:69" ht="7.5" customHeight="1"/>
    <row r="2294" spans="2:69" ht="0.75" customHeight="1">
      <c r="C2294" s="277"/>
      <c r="D2294" s="277"/>
      <c r="F2294" s="279"/>
      <c r="G2294" s="279"/>
      <c r="H2294" s="279"/>
      <c r="I2294" s="279"/>
      <c r="J2294" s="279"/>
      <c r="K2294" s="279"/>
      <c r="L2294" s="279"/>
      <c r="M2294" s="279"/>
      <c r="AM2294" s="280"/>
      <c r="AN2294" s="280"/>
      <c r="AO2294" s="280"/>
      <c r="AP2294" s="278"/>
      <c r="AQ2294" s="278"/>
      <c r="AR2294" s="278"/>
      <c r="AS2294" s="278"/>
      <c r="AT2294" s="278"/>
      <c r="AU2294" s="278"/>
      <c r="AV2294" s="278"/>
      <c r="AX2294" s="278"/>
      <c r="AY2294" s="278"/>
      <c r="BA2294" s="280"/>
      <c r="BB2294" s="280"/>
      <c r="BC2294" s="280"/>
      <c r="BD2294" s="279"/>
      <c r="BE2294" s="279"/>
      <c r="BH2294" s="278"/>
      <c r="BI2294" s="278"/>
      <c r="BJ2294" s="278"/>
      <c r="BK2294" s="278"/>
      <c r="BL2294" s="278"/>
      <c r="BM2294" s="279"/>
      <c r="BN2294" s="279"/>
      <c r="BO2294" s="279"/>
      <c r="BP2294" s="279"/>
      <c r="BQ2294" s="279"/>
    </row>
    <row r="2295" spans="2:69" ht="8.25" customHeight="1">
      <c r="C2295" s="277"/>
      <c r="D2295" s="277"/>
      <c r="F2295" s="279"/>
      <c r="G2295" s="279"/>
      <c r="H2295" s="279"/>
      <c r="I2295" s="279"/>
      <c r="J2295" s="279"/>
      <c r="K2295" s="279"/>
      <c r="L2295" s="279"/>
      <c r="M2295" s="279"/>
      <c r="AM2295" s="280"/>
      <c r="AN2295" s="280"/>
      <c r="AO2295" s="280"/>
      <c r="AP2295" s="278"/>
      <c r="AQ2295" s="278"/>
      <c r="AR2295" s="278"/>
      <c r="AS2295" s="278"/>
      <c r="AT2295" s="278"/>
      <c r="AU2295" s="278"/>
      <c r="AV2295" s="278"/>
      <c r="AX2295" s="278"/>
      <c r="AY2295" s="278"/>
      <c r="BA2295" s="280"/>
      <c r="BB2295" s="280"/>
      <c r="BC2295" s="280"/>
      <c r="BD2295" s="279"/>
      <c r="BE2295" s="279"/>
      <c r="BH2295" s="278"/>
      <c r="BI2295" s="278"/>
      <c r="BJ2295" s="278"/>
      <c r="BK2295" s="278"/>
      <c r="BL2295" s="278"/>
      <c r="BM2295" s="279"/>
      <c r="BN2295" s="279"/>
      <c r="BO2295" s="279"/>
      <c r="BP2295" s="279"/>
      <c r="BQ2295" s="279"/>
    </row>
    <row r="2296" spans="2:69" ht="0.75" customHeight="1">
      <c r="C2296" s="277"/>
      <c r="D2296" s="277"/>
      <c r="F2296" s="279"/>
      <c r="G2296" s="279"/>
      <c r="H2296" s="279"/>
      <c r="I2296" s="279"/>
      <c r="J2296" s="279"/>
      <c r="K2296" s="279"/>
      <c r="L2296" s="279"/>
      <c r="M2296" s="279"/>
      <c r="AM2296" s="280"/>
      <c r="AN2296" s="280"/>
      <c r="AO2296" s="280"/>
      <c r="AP2296" s="278"/>
      <c r="AQ2296" s="278"/>
      <c r="AR2296" s="278"/>
      <c r="AS2296" s="278"/>
      <c r="AT2296" s="278"/>
      <c r="AU2296" s="278"/>
      <c r="AV2296" s="278"/>
      <c r="AX2296" s="278"/>
      <c r="AY2296" s="278"/>
      <c r="BA2296" s="280"/>
      <c r="BB2296" s="280"/>
      <c r="BC2296" s="280"/>
      <c r="BD2296" s="279"/>
      <c r="BE2296" s="279"/>
      <c r="BH2296" s="278"/>
      <c r="BI2296" s="278"/>
      <c r="BJ2296" s="278"/>
      <c r="BK2296" s="278"/>
      <c r="BL2296" s="278"/>
      <c r="BM2296" s="279"/>
      <c r="BN2296" s="279"/>
      <c r="BO2296" s="279"/>
      <c r="BP2296" s="279"/>
      <c r="BQ2296" s="279"/>
    </row>
    <row r="2297" spans="2:69" ht="10.5" customHeight="1">
      <c r="AM2297" s="280"/>
      <c r="AN2297" s="280"/>
      <c r="AO2297" s="280"/>
      <c r="AP2297" s="278"/>
      <c r="AQ2297" s="278"/>
      <c r="AR2297" s="278"/>
      <c r="AS2297" s="278"/>
      <c r="AT2297" s="278"/>
      <c r="AU2297" s="278"/>
      <c r="AV2297" s="278"/>
      <c r="AX2297" s="278"/>
      <c r="AY2297" s="278"/>
      <c r="BA2297" s="280"/>
      <c r="BB2297" s="280"/>
      <c r="BC2297" s="280"/>
      <c r="BD2297" s="279"/>
      <c r="BE2297" s="279"/>
      <c r="BH2297" s="278"/>
      <c r="BI2297" s="278"/>
      <c r="BJ2297" s="278"/>
      <c r="BK2297" s="278"/>
      <c r="BL2297" s="278"/>
      <c r="BM2297" s="279"/>
      <c r="BN2297" s="279"/>
      <c r="BO2297" s="279"/>
      <c r="BP2297" s="279"/>
      <c r="BQ2297" s="279"/>
    </row>
    <row r="2298" spans="2:69" ht="9.75" customHeight="1"/>
    <row r="2299" spans="2:69" ht="12" customHeight="1">
      <c r="AM2299" s="280"/>
      <c r="AN2299" s="280"/>
      <c r="AO2299" s="280"/>
      <c r="AP2299" s="280"/>
      <c r="AQ2299" s="278"/>
      <c r="AR2299" s="278"/>
      <c r="AS2299" s="278"/>
      <c r="AT2299" s="278"/>
      <c r="AU2299" s="278"/>
      <c r="AV2299" s="278"/>
      <c r="AW2299" s="278"/>
      <c r="AX2299" s="278"/>
      <c r="AY2299" s="278"/>
      <c r="AZ2299" s="278"/>
      <c r="BA2299" s="277"/>
      <c r="BB2299" s="277"/>
      <c r="BC2299" s="277"/>
      <c r="BD2299" s="279"/>
      <c r="BE2299" s="279"/>
    </row>
    <row r="2300" spans="2:69" ht="13.5" customHeight="1">
      <c r="C2300" s="289"/>
      <c r="D2300" s="289"/>
      <c r="E2300" s="289"/>
      <c r="F2300" s="289"/>
      <c r="G2300" s="289"/>
      <c r="H2300" s="289"/>
      <c r="I2300" s="289"/>
      <c r="J2300" s="289"/>
      <c r="K2300" s="289"/>
      <c r="L2300" s="289"/>
      <c r="M2300" s="289"/>
      <c r="N2300" s="289"/>
      <c r="O2300" s="289"/>
      <c r="P2300" s="289"/>
      <c r="Q2300" s="289"/>
      <c r="R2300" s="289"/>
      <c r="S2300" s="289"/>
      <c r="T2300" s="289"/>
      <c r="U2300" s="289"/>
      <c r="V2300" s="289"/>
      <c r="W2300" s="289"/>
      <c r="X2300" s="289"/>
      <c r="Y2300" s="289"/>
      <c r="Z2300" s="289"/>
      <c r="AA2300" s="289"/>
      <c r="AB2300" s="289"/>
      <c r="AC2300" s="289"/>
      <c r="AD2300" s="289"/>
      <c r="AE2300" s="289"/>
    </row>
    <row r="2301" spans="2:69" ht="7.5" customHeight="1"/>
    <row r="2302" spans="2:69" ht="16.5" customHeight="1">
      <c r="B2302" s="282"/>
      <c r="C2302" s="282"/>
      <c r="D2302" s="282"/>
      <c r="E2302" s="282"/>
      <c r="F2302" s="282"/>
      <c r="G2302" s="282"/>
      <c r="H2302" s="282"/>
      <c r="I2302" s="282"/>
      <c r="J2302" s="282"/>
      <c r="K2302" s="282"/>
      <c r="L2302" s="282"/>
      <c r="M2302" s="282"/>
      <c r="N2302" s="282"/>
      <c r="O2302" s="282"/>
      <c r="P2302" s="282"/>
      <c r="Q2302" s="282"/>
      <c r="R2302" s="282"/>
      <c r="S2302" s="282"/>
      <c r="T2302" s="282"/>
      <c r="U2302" s="282"/>
      <c r="X2302" s="282"/>
      <c r="Y2302" s="282"/>
      <c r="Z2302" s="282"/>
      <c r="AA2302" s="282"/>
      <c r="AB2302" s="282"/>
      <c r="AC2302" s="282"/>
      <c r="AD2302" s="282"/>
      <c r="AE2302" s="282"/>
      <c r="AF2302" s="282"/>
      <c r="AG2302" s="282"/>
      <c r="AM2302" s="282"/>
      <c r="AN2302" s="282"/>
      <c r="AO2302" s="282"/>
      <c r="AP2302" s="282"/>
      <c r="AQ2302" s="282"/>
      <c r="AR2302" s="282"/>
      <c r="AS2302" s="282"/>
      <c r="AT2302" s="282"/>
      <c r="AU2302" s="282"/>
      <c r="AV2302" s="282"/>
      <c r="AW2302" s="282"/>
      <c r="AX2302" s="282"/>
      <c r="AY2302" s="282"/>
      <c r="AZ2302" s="282"/>
      <c r="BA2302" s="282"/>
      <c r="BB2302" s="282"/>
      <c r="BE2302" s="282"/>
      <c r="BF2302" s="282"/>
      <c r="BG2302" s="282"/>
      <c r="BH2302" s="282"/>
      <c r="BI2302" s="282"/>
      <c r="BJ2302" s="282"/>
      <c r="BK2302" s="282"/>
      <c r="BL2302" s="282"/>
      <c r="BM2302" s="282"/>
      <c r="BN2302" s="282"/>
      <c r="BO2302" s="282"/>
      <c r="BP2302" s="282"/>
    </row>
    <row r="2303" spans="2:69" ht="9.75" customHeight="1">
      <c r="E2303" s="281"/>
      <c r="F2303" s="281"/>
      <c r="G2303" s="281"/>
      <c r="H2303" s="281"/>
      <c r="I2303" s="281"/>
      <c r="J2303" s="281"/>
      <c r="K2303" s="281"/>
      <c r="L2303" s="281"/>
      <c r="O2303" s="281"/>
      <c r="P2303" s="281"/>
      <c r="Q2303" s="281"/>
      <c r="S2303" s="286"/>
      <c r="T2303" s="286"/>
      <c r="U2303" s="286"/>
      <c r="V2303" s="286"/>
      <c r="AB2303" s="281"/>
      <c r="AC2303" s="281"/>
      <c r="AD2303" s="286"/>
      <c r="AE2303" s="286"/>
      <c r="AR2303" s="281"/>
      <c r="AS2303" s="281"/>
      <c r="AT2303" s="281"/>
      <c r="AV2303" s="286"/>
      <c r="AW2303" s="286"/>
      <c r="AX2303" s="286"/>
      <c r="AY2303" s="286"/>
      <c r="AZ2303" s="286"/>
      <c r="BA2303" s="286"/>
      <c r="BB2303" s="286"/>
      <c r="BH2303" s="283"/>
      <c r="BI2303" s="283"/>
      <c r="BJ2303" s="283"/>
      <c r="BK2303" s="283"/>
      <c r="BL2303" s="283"/>
      <c r="BN2303" s="283"/>
      <c r="BO2303" s="283"/>
      <c r="BP2303" s="283"/>
    </row>
    <row r="2304" spans="2:69" ht="0.75" customHeight="1">
      <c r="BH2304" s="283"/>
      <c r="BI2304" s="283"/>
      <c r="BJ2304" s="283"/>
      <c r="BK2304" s="283"/>
      <c r="BL2304" s="283"/>
      <c r="BN2304" s="283"/>
      <c r="BO2304" s="283"/>
      <c r="BP2304" s="283"/>
    </row>
    <row r="2305" spans="3:68" ht="10.5" customHeight="1">
      <c r="F2305" s="281"/>
      <c r="G2305" s="281"/>
      <c r="H2305" s="281"/>
      <c r="I2305" s="281"/>
      <c r="J2305" s="281"/>
      <c r="K2305" s="281"/>
      <c r="N2305" s="281"/>
      <c r="O2305" s="281"/>
      <c r="P2305" s="281"/>
      <c r="Q2305" s="281"/>
      <c r="R2305" s="281"/>
      <c r="S2305" s="286"/>
      <c r="T2305" s="286"/>
      <c r="U2305" s="286"/>
      <c r="V2305" s="286"/>
      <c r="AB2305" s="281"/>
      <c r="AC2305" s="281"/>
      <c r="AD2305" s="281"/>
      <c r="AE2305" s="286"/>
      <c r="AF2305" s="286"/>
      <c r="AG2305" s="286"/>
      <c r="AH2305" s="286"/>
      <c r="AI2305" s="286"/>
      <c r="AR2305" s="281"/>
      <c r="AS2305" s="281"/>
      <c r="AT2305" s="281"/>
      <c r="AV2305" s="290"/>
      <c r="AW2305" s="290"/>
      <c r="AX2305" s="290"/>
      <c r="AY2305" s="290"/>
      <c r="AZ2305" s="290"/>
      <c r="BE2305" s="263"/>
      <c r="BJ2305" s="279"/>
      <c r="BK2305" s="279"/>
      <c r="BL2305" s="279"/>
      <c r="BO2305" s="279"/>
      <c r="BP2305" s="279"/>
    </row>
    <row r="2306" spans="3:68" ht="8.25" customHeight="1"/>
    <row r="2307" spans="3:68" ht="12.75" customHeight="1">
      <c r="BE2307" s="280"/>
      <c r="BF2307" s="280"/>
      <c r="BJ2307" s="279"/>
      <c r="BK2307" s="279"/>
      <c r="BL2307" s="279"/>
      <c r="BO2307" s="279"/>
      <c r="BP2307" s="279"/>
    </row>
    <row r="2308" spans="3:68" ht="9.75" customHeight="1">
      <c r="BE2308" s="280"/>
      <c r="BF2308" s="280"/>
      <c r="BJ2308" s="279"/>
      <c r="BK2308" s="279"/>
      <c r="BL2308" s="279"/>
      <c r="BO2308" s="279"/>
      <c r="BP2308" s="279"/>
    </row>
    <row r="2309" spans="3:68" ht="12.75" customHeight="1">
      <c r="BE2309" s="280"/>
      <c r="BF2309" s="280"/>
    </row>
    <row r="2310" spans="3:68" ht="10.5" customHeight="1">
      <c r="I2310" s="283"/>
      <c r="J2310" s="283"/>
      <c r="K2310" s="283"/>
      <c r="L2310" s="283"/>
      <c r="N2310" s="283"/>
      <c r="O2310" s="283"/>
      <c r="P2310" s="283"/>
      <c r="Q2310" s="283"/>
      <c r="R2310" s="283"/>
      <c r="S2310" s="283"/>
      <c r="U2310" s="283"/>
      <c r="V2310" s="283"/>
      <c r="W2310" s="283"/>
      <c r="Z2310" s="283"/>
      <c r="AA2310" s="283"/>
      <c r="AB2310" s="283"/>
      <c r="AC2310" s="283"/>
      <c r="AD2310" s="283"/>
      <c r="AE2310" s="283"/>
      <c r="AO2310" s="283"/>
      <c r="AP2310" s="283"/>
      <c r="AQ2310" s="283"/>
      <c r="AR2310" s="283"/>
      <c r="AS2310" s="283"/>
      <c r="AT2310" s="283"/>
      <c r="AV2310" s="283"/>
      <c r="AW2310" s="283"/>
      <c r="AX2310" s="283"/>
      <c r="AY2310" s="283"/>
      <c r="AZ2310" s="283"/>
      <c r="BA2310" s="283"/>
      <c r="BB2310" s="283"/>
      <c r="BE2310" s="263"/>
      <c r="BJ2310" s="279"/>
      <c r="BK2310" s="279"/>
      <c r="BL2310" s="279"/>
      <c r="BO2310" s="279"/>
      <c r="BP2310" s="279"/>
    </row>
    <row r="2311" spans="3:68" ht="9.75" customHeight="1"/>
    <row r="2312" spans="3:68" ht="10.5" customHeight="1">
      <c r="H2312" s="283"/>
      <c r="I2312" s="283"/>
      <c r="J2312" s="283"/>
      <c r="K2312" s="283"/>
      <c r="L2312" s="283"/>
      <c r="N2312" s="283"/>
      <c r="O2312" s="283"/>
      <c r="P2312" s="283"/>
      <c r="Q2312" s="283"/>
      <c r="R2312" s="283"/>
      <c r="S2312" s="283"/>
      <c r="U2312" s="283"/>
      <c r="V2312" s="283"/>
      <c r="W2312" s="283"/>
      <c r="Z2312" s="283"/>
      <c r="AA2312" s="283"/>
      <c r="AB2312" s="283"/>
      <c r="AC2312" s="283"/>
      <c r="AD2312" s="283"/>
      <c r="AE2312" s="283"/>
      <c r="AO2312" s="283"/>
      <c r="AP2312" s="283"/>
      <c r="AQ2312" s="283"/>
      <c r="AR2312" s="283"/>
      <c r="AS2312" s="283"/>
      <c r="AT2312" s="283"/>
      <c r="AV2312" s="283"/>
      <c r="AW2312" s="283"/>
      <c r="AX2312" s="283"/>
      <c r="AY2312" s="283"/>
      <c r="AZ2312" s="283"/>
      <c r="BA2312" s="283"/>
      <c r="BB2312" s="283"/>
      <c r="BE2312" s="280"/>
      <c r="BJ2312" s="279"/>
      <c r="BK2312" s="279"/>
      <c r="BL2312" s="279"/>
      <c r="BO2312" s="279"/>
      <c r="BP2312" s="279"/>
    </row>
    <row r="2313" spans="3:68" ht="0.75" customHeight="1">
      <c r="H2313" s="283"/>
      <c r="I2313" s="283"/>
      <c r="J2313" s="283"/>
      <c r="K2313" s="283"/>
      <c r="L2313" s="283"/>
      <c r="N2313" s="283"/>
      <c r="O2313" s="283"/>
      <c r="P2313" s="283"/>
      <c r="Q2313" s="283"/>
      <c r="R2313" s="283"/>
      <c r="S2313" s="283"/>
      <c r="U2313" s="283"/>
      <c r="V2313" s="283"/>
      <c r="W2313" s="283"/>
      <c r="Z2313" s="283"/>
      <c r="AA2313" s="283"/>
      <c r="AB2313" s="283"/>
      <c r="AC2313" s="283"/>
      <c r="AD2313" s="283"/>
      <c r="AE2313" s="283"/>
      <c r="AO2313" s="283"/>
      <c r="AP2313" s="283"/>
      <c r="AQ2313" s="283"/>
      <c r="AR2313" s="283"/>
      <c r="AS2313" s="283"/>
      <c r="AT2313" s="283"/>
      <c r="AV2313" s="283"/>
      <c r="AW2313" s="283"/>
      <c r="AX2313" s="283"/>
      <c r="AY2313" s="283"/>
      <c r="AZ2313" s="283"/>
      <c r="BA2313" s="283"/>
      <c r="BB2313" s="283"/>
      <c r="BE2313" s="280"/>
      <c r="BJ2313" s="279"/>
      <c r="BK2313" s="279"/>
      <c r="BL2313" s="279"/>
      <c r="BO2313" s="279"/>
      <c r="BP2313" s="279"/>
    </row>
    <row r="2314" spans="3:68" ht="10.5" customHeight="1">
      <c r="H2314" s="285"/>
      <c r="I2314" s="285"/>
      <c r="J2314" s="285"/>
      <c r="K2314" s="285"/>
      <c r="L2314" s="285"/>
      <c r="N2314" s="285"/>
      <c r="O2314" s="285"/>
      <c r="P2314" s="285"/>
      <c r="R2314" s="285"/>
      <c r="S2314" s="285"/>
      <c r="U2314" s="283"/>
      <c r="V2314" s="283"/>
      <c r="W2314" s="283"/>
      <c r="Z2314" s="285"/>
      <c r="AA2314" s="285"/>
      <c r="AB2314" s="285"/>
      <c r="AC2314" s="285"/>
      <c r="AD2314" s="283"/>
      <c r="AE2314" s="283"/>
      <c r="AO2314" s="285"/>
      <c r="AP2314" s="285"/>
      <c r="AQ2314" s="285"/>
      <c r="AR2314" s="285"/>
      <c r="AS2314" s="285"/>
      <c r="AT2314" s="285"/>
      <c r="AV2314" s="285"/>
      <c r="AW2314" s="285"/>
      <c r="AX2314" s="285"/>
      <c r="AY2314" s="285"/>
      <c r="AZ2314" s="285"/>
      <c r="BB2314" s="261"/>
      <c r="BE2314" s="263"/>
      <c r="BK2314" s="279"/>
      <c r="BL2314" s="279"/>
      <c r="BP2314" s="264"/>
    </row>
    <row r="2315" spans="3:68" ht="8.25" customHeight="1"/>
    <row r="2316" spans="3:68" ht="0.75" customHeight="1">
      <c r="C2316" s="280"/>
      <c r="D2316" s="280"/>
      <c r="E2316" s="280"/>
      <c r="F2316" s="280"/>
      <c r="G2316" s="280"/>
      <c r="H2316" s="280"/>
      <c r="I2316" s="280"/>
      <c r="AH2316" s="280"/>
      <c r="AI2316" s="280"/>
      <c r="AJ2316" s="280"/>
      <c r="AK2316" s="280"/>
      <c r="AL2316" s="280"/>
      <c r="AM2316" s="280"/>
      <c r="AN2316" s="280"/>
      <c r="AO2316" s="280"/>
      <c r="BE2316" s="280"/>
      <c r="BK2316" s="279"/>
      <c r="BL2316" s="279"/>
      <c r="BP2316" s="279"/>
    </row>
    <row r="2317" spans="3:68" ht="9" customHeight="1">
      <c r="C2317" s="280"/>
      <c r="D2317" s="280"/>
      <c r="E2317" s="280"/>
      <c r="F2317" s="280"/>
      <c r="G2317" s="280"/>
      <c r="H2317" s="280"/>
      <c r="I2317" s="280"/>
      <c r="AH2317" s="280"/>
      <c r="AI2317" s="280"/>
      <c r="AJ2317" s="280"/>
      <c r="AK2317" s="280"/>
      <c r="AL2317" s="280"/>
      <c r="AM2317" s="280"/>
      <c r="AN2317" s="280"/>
      <c r="AO2317" s="280"/>
      <c r="BE2317" s="280"/>
      <c r="BK2317" s="279"/>
      <c r="BL2317" s="279"/>
      <c r="BP2317" s="279"/>
    </row>
    <row r="2318" spans="3:68" ht="0.75" customHeight="1">
      <c r="C2318" s="280"/>
      <c r="D2318" s="280"/>
      <c r="E2318" s="280"/>
      <c r="F2318" s="280"/>
      <c r="G2318" s="280"/>
      <c r="H2318" s="280"/>
      <c r="I2318" s="280"/>
      <c r="AH2318" s="280"/>
      <c r="AI2318" s="280"/>
      <c r="AJ2318" s="280"/>
      <c r="AK2318" s="280"/>
      <c r="AL2318" s="280"/>
      <c r="AM2318" s="280"/>
      <c r="AN2318" s="280"/>
      <c r="AO2318" s="280"/>
      <c r="BE2318" s="280"/>
      <c r="BK2318" s="279"/>
      <c r="BL2318" s="279"/>
    </row>
    <row r="2319" spans="3:68" ht="10.5" customHeight="1">
      <c r="C2319" s="287"/>
      <c r="D2319" s="287"/>
      <c r="E2319" s="287"/>
      <c r="F2319" s="287"/>
      <c r="G2319" s="287"/>
      <c r="H2319" s="278"/>
      <c r="I2319" s="278"/>
      <c r="J2319" s="278"/>
      <c r="K2319" s="278"/>
      <c r="L2319" s="278"/>
      <c r="N2319" s="278"/>
      <c r="O2319" s="278"/>
      <c r="P2319" s="278"/>
      <c r="Q2319" s="278"/>
      <c r="R2319" s="278"/>
      <c r="S2319" s="278"/>
      <c r="T2319" s="278"/>
      <c r="U2319" s="278"/>
      <c r="V2319" s="278"/>
      <c r="W2319" s="278"/>
      <c r="Z2319" s="278"/>
      <c r="AA2319" s="278"/>
      <c r="AB2319" s="278"/>
      <c r="AC2319" s="278"/>
      <c r="AD2319" s="278"/>
      <c r="AE2319" s="278"/>
      <c r="AI2319" s="287"/>
      <c r="AJ2319" s="287"/>
      <c r="AK2319" s="287"/>
      <c r="AL2319" s="287"/>
      <c r="AM2319" s="287"/>
      <c r="AO2319" s="278"/>
      <c r="AP2319" s="278"/>
      <c r="AQ2319" s="278"/>
      <c r="AR2319" s="278"/>
      <c r="AS2319" s="278"/>
      <c r="AT2319" s="278"/>
      <c r="AV2319" s="278"/>
      <c r="AW2319" s="278"/>
      <c r="AX2319" s="278"/>
      <c r="AY2319" s="278"/>
      <c r="AZ2319" s="278"/>
      <c r="BB2319" s="266"/>
      <c r="BE2319" s="263"/>
      <c r="BK2319" s="279"/>
      <c r="BL2319" s="279"/>
      <c r="BP2319" s="264"/>
    </row>
    <row r="2320" spans="3:68" ht="7.5" customHeight="1"/>
    <row r="2321" spans="3:68" ht="0.75" customHeight="1">
      <c r="C2321" s="287"/>
      <c r="D2321" s="287"/>
      <c r="E2321" s="287"/>
      <c r="F2321" s="287"/>
      <c r="G2321" s="287"/>
      <c r="H2321" s="278"/>
      <c r="I2321" s="278"/>
      <c r="J2321" s="278"/>
      <c r="K2321" s="278"/>
      <c r="L2321" s="278"/>
      <c r="N2321" s="278"/>
      <c r="O2321" s="278"/>
      <c r="P2321" s="278"/>
      <c r="Q2321" s="278"/>
      <c r="R2321" s="278"/>
      <c r="S2321" s="278"/>
      <c r="T2321" s="278"/>
      <c r="U2321" s="278"/>
      <c r="V2321" s="278"/>
      <c r="W2321" s="278"/>
      <c r="Z2321" s="278"/>
      <c r="AA2321" s="278"/>
      <c r="AB2321" s="278"/>
      <c r="AC2321" s="278"/>
      <c r="AD2321" s="278"/>
      <c r="AE2321" s="278"/>
      <c r="AI2321" s="287"/>
      <c r="AJ2321" s="287"/>
      <c r="AK2321" s="287"/>
      <c r="AL2321" s="287"/>
      <c r="AM2321" s="287"/>
      <c r="AO2321" s="278"/>
      <c r="AP2321" s="278"/>
      <c r="AQ2321" s="278"/>
      <c r="AR2321" s="278"/>
      <c r="AS2321" s="278"/>
      <c r="AT2321" s="278"/>
      <c r="AV2321" s="278"/>
      <c r="AW2321" s="278"/>
      <c r="AX2321" s="278"/>
      <c r="AY2321" s="278"/>
      <c r="AZ2321" s="278"/>
      <c r="BB2321" s="276"/>
    </row>
    <row r="2322" spans="3:68" ht="8.25" customHeight="1">
      <c r="C2322" s="287"/>
      <c r="D2322" s="287"/>
      <c r="E2322" s="287"/>
      <c r="F2322" s="287"/>
      <c r="G2322" s="287"/>
      <c r="H2322" s="278"/>
      <c r="I2322" s="278"/>
      <c r="J2322" s="278"/>
      <c r="K2322" s="278"/>
      <c r="L2322" s="278"/>
      <c r="N2322" s="278"/>
      <c r="O2322" s="278"/>
      <c r="P2322" s="278"/>
      <c r="Q2322" s="278"/>
      <c r="R2322" s="278"/>
      <c r="S2322" s="278"/>
      <c r="T2322" s="278"/>
      <c r="U2322" s="278"/>
      <c r="V2322" s="278"/>
      <c r="W2322" s="278"/>
      <c r="Z2322" s="278"/>
      <c r="AA2322" s="278"/>
      <c r="AB2322" s="278"/>
      <c r="AC2322" s="278"/>
      <c r="AD2322" s="278"/>
      <c r="AE2322" s="278"/>
      <c r="AI2322" s="287"/>
      <c r="AJ2322" s="287"/>
      <c r="AK2322" s="287"/>
      <c r="AL2322" s="287"/>
      <c r="AM2322" s="287"/>
      <c r="AO2322" s="278"/>
      <c r="AP2322" s="278"/>
      <c r="AQ2322" s="278"/>
      <c r="AR2322" s="278"/>
      <c r="AS2322" s="278"/>
      <c r="AT2322" s="278"/>
      <c r="AV2322" s="278"/>
      <c r="AW2322" s="278"/>
      <c r="AX2322" s="278"/>
      <c r="AY2322" s="278"/>
      <c r="AZ2322" s="278"/>
      <c r="BB2322" s="276"/>
    </row>
    <row r="2323" spans="3:68" ht="0.75" customHeight="1">
      <c r="C2323" s="287"/>
      <c r="D2323" s="287"/>
      <c r="E2323" s="287"/>
      <c r="F2323" s="287"/>
      <c r="G2323" s="287"/>
      <c r="H2323" s="278"/>
      <c r="I2323" s="278"/>
      <c r="J2323" s="278"/>
      <c r="K2323" s="278"/>
      <c r="L2323" s="278"/>
      <c r="N2323" s="278"/>
      <c r="O2323" s="278"/>
      <c r="P2323" s="278"/>
      <c r="Q2323" s="278"/>
      <c r="R2323" s="278"/>
      <c r="S2323" s="278"/>
      <c r="T2323" s="278"/>
      <c r="U2323" s="278"/>
      <c r="V2323" s="278"/>
      <c r="W2323" s="278"/>
      <c r="Z2323" s="278"/>
      <c r="AA2323" s="278"/>
      <c r="AB2323" s="278"/>
      <c r="AC2323" s="278"/>
      <c r="AD2323" s="278"/>
      <c r="AE2323" s="278"/>
      <c r="AI2323" s="287"/>
      <c r="AJ2323" s="287"/>
      <c r="AK2323" s="287"/>
      <c r="AL2323" s="287"/>
      <c r="AM2323" s="287"/>
      <c r="AO2323" s="278"/>
      <c r="AP2323" s="278"/>
      <c r="AQ2323" s="278"/>
      <c r="AR2323" s="278"/>
      <c r="AS2323" s="278"/>
      <c r="AT2323" s="278"/>
      <c r="AV2323" s="278"/>
      <c r="AW2323" s="278"/>
      <c r="AX2323" s="278"/>
      <c r="AY2323" s="278"/>
      <c r="AZ2323" s="278"/>
      <c r="BB2323" s="276"/>
    </row>
    <row r="2324" spans="3:68" ht="10.5" customHeight="1">
      <c r="C2324" s="287"/>
      <c r="D2324" s="287"/>
      <c r="E2324" s="287"/>
      <c r="F2324" s="287"/>
      <c r="G2324" s="287"/>
      <c r="H2324" s="278"/>
      <c r="I2324" s="278"/>
      <c r="J2324" s="278"/>
      <c r="K2324" s="278"/>
      <c r="L2324" s="278"/>
      <c r="N2324" s="278"/>
      <c r="O2324" s="278"/>
      <c r="P2324" s="278"/>
      <c r="Q2324" s="278"/>
      <c r="R2324" s="278"/>
      <c r="S2324" s="278"/>
      <c r="T2324" s="278"/>
      <c r="U2324" s="278"/>
      <c r="V2324" s="278"/>
      <c r="W2324" s="278"/>
      <c r="Z2324" s="278"/>
      <c r="AA2324" s="278"/>
      <c r="AB2324" s="278"/>
      <c r="AC2324" s="278"/>
      <c r="AD2324" s="278"/>
      <c r="AE2324" s="278"/>
      <c r="AI2324" s="287"/>
      <c r="AJ2324" s="287"/>
      <c r="AK2324" s="287"/>
      <c r="AL2324" s="287"/>
      <c r="AM2324" s="287"/>
      <c r="AO2324" s="278"/>
      <c r="AP2324" s="278"/>
      <c r="AQ2324" s="278"/>
      <c r="AR2324" s="278"/>
      <c r="AS2324" s="278"/>
      <c r="AT2324" s="278"/>
      <c r="AV2324" s="278"/>
      <c r="AW2324" s="278"/>
      <c r="AX2324" s="278"/>
      <c r="AY2324" s="278"/>
      <c r="AZ2324" s="278"/>
      <c r="BB2324" s="266"/>
    </row>
    <row r="2325" spans="3:68" ht="7.5" customHeight="1"/>
    <row r="2326" spans="3:68" ht="0.75" customHeight="1">
      <c r="C2326" s="287"/>
      <c r="D2326" s="287"/>
      <c r="E2326" s="287"/>
      <c r="F2326" s="287"/>
      <c r="G2326" s="287"/>
      <c r="H2326" s="278"/>
      <c r="I2326" s="278"/>
      <c r="J2326" s="278"/>
      <c r="K2326" s="278"/>
      <c r="L2326" s="278"/>
      <c r="N2326" s="278"/>
      <c r="O2326" s="278"/>
      <c r="P2326" s="278"/>
      <c r="Q2326" s="278"/>
      <c r="R2326" s="278"/>
      <c r="S2326" s="278"/>
      <c r="T2326" s="278"/>
      <c r="U2326" s="278"/>
      <c r="V2326" s="278"/>
      <c r="W2326" s="278"/>
      <c r="Z2326" s="278"/>
      <c r="AA2326" s="278"/>
      <c r="AB2326" s="278"/>
      <c r="AC2326" s="278"/>
      <c r="AD2326" s="278"/>
      <c r="AE2326" s="278"/>
      <c r="AI2326" s="287"/>
      <c r="AJ2326" s="287"/>
      <c r="AK2326" s="287"/>
      <c r="AL2326" s="287"/>
      <c r="AM2326" s="287"/>
      <c r="AO2326" s="278"/>
      <c r="AP2326" s="278"/>
      <c r="AQ2326" s="278"/>
      <c r="AR2326" s="278"/>
      <c r="AS2326" s="278"/>
      <c r="AT2326" s="278"/>
      <c r="AV2326" s="278"/>
      <c r="AW2326" s="278"/>
      <c r="AX2326" s="278"/>
      <c r="AY2326" s="278"/>
      <c r="AZ2326" s="278"/>
      <c r="BB2326" s="276"/>
      <c r="BE2326" s="282"/>
      <c r="BF2326" s="282"/>
      <c r="BG2326" s="282"/>
      <c r="BH2326" s="282"/>
      <c r="BI2326" s="282"/>
      <c r="BJ2326" s="282"/>
      <c r="BK2326" s="282"/>
      <c r="BL2326" s="282"/>
      <c r="BM2326" s="282"/>
      <c r="BN2326" s="282"/>
      <c r="BO2326" s="282"/>
      <c r="BP2326" s="282"/>
    </row>
    <row r="2327" spans="3:68">
      <c r="C2327" s="287"/>
      <c r="D2327" s="287"/>
      <c r="E2327" s="287"/>
      <c r="F2327" s="287"/>
      <c r="G2327" s="287"/>
      <c r="H2327" s="278"/>
      <c r="I2327" s="278"/>
      <c r="J2327" s="278"/>
      <c r="K2327" s="278"/>
      <c r="L2327" s="278"/>
      <c r="N2327" s="278"/>
      <c r="O2327" s="278"/>
      <c r="P2327" s="278"/>
      <c r="Q2327" s="278"/>
      <c r="R2327" s="278"/>
      <c r="S2327" s="278"/>
      <c r="T2327" s="278"/>
      <c r="U2327" s="278"/>
      <c r="V2327" s="278"/>
      <c r="W2327" s="278"/>
      <c r="Z2327" s="278"/>
      <c r="AA2327" s="278"/>
      <c r="AB2327" s="278"/>
      <c r="AC2327" s="278"/>
      <c r="AD2327" s="278"/>
      <c r="AE2327" s="278"/>
      <c r="AI2327" s="287"/>
      <c r="AJ2327" s="287"/>
      <c r="AK2327" s="287"/>
      <c r="AL2327" s="287"/>
      <c r="AM2327" s="287"/>
      <c r="AO2327" s="278"/>
      <c r="AP2327" s="278"/>
      <c r="AQ2327" s="278"/>
      <c r="AR2327" s="278"/>
      <c r="AS2327" s="278"/>
      <c r="AT2327" s="278"/>
      <c r="AV2327" s="278"/>
      <c r="AW2327" s="278"/>
      <c r="AX2327" s="278"/>
      <c r="AY2327" s="278"/>
      <c r="AZ2327" s="278"/>
      <c r="BB2327" s="276"/>
      <c r="BE2327" s="282"/>
      <c r="BF2327" s="282"/>
      <c r="BG2327" s="282"/>
      <c r="BH2327" s="282"/>
      <c r="BI2327" s="282"/>
      <c r="BJ2327" s="282"/>
      <c r="BK2327" s="282"/>
      <c r="BL2327" s="282"/>
      <c r="BM2327" s="282"/>
      <c r="BN2327" s="282"/>
      <c r="BO2327" s="282"/>
      <c r="BP2327" s="282"/>
    </row>
    <row r="2328" spans="3:68" ht="5.25" customHeight="1">
      <c r="C2328" s="287"/>
      <c r="D2328" s="287"/>
      <c r="E2328" s="287"/>
      <c r="F2328" s="287"/>
      <c r="G2328" s="287"/>
      <c r="H2328" s="278"/>
      <c r="I2328" s="278"/>
      <c r="J2328" s="278"/>
      <c r="K2328" s="278"/>
      <c r="L2328" s="278"/>
      <c r="N2328" s="278"/>
      <c r="O2328" s="278"/>
      <c r="P2328" s="278"/>
      <c r="Q2328" s="278"/>
      <c r="R2328" s="278"/>
      <c r="S2328" s="278"/>
      <c r="T2328" s="278"/>
      <c r="U2328" s="278"/>
      <c r="V2328" s="278"/>
      <c r="W2328" s="278"/>
      <c r="Z2328" s="278"/>
      <c r="AA2328" s="278"/>
      <c r="AB2328" s="278"/>
      <c r="AC2328" s="278"/>
      <c r="AD2328" s="278"/>
      <c r="AE2328" s="278"/>
      <c r="AI2328" s="287"/>
      <c r="AJ2328" s="287"/>
      <c r="AK2328" s="287"/>
      <c r="AL2328" s="287"/>
      <c r="AM2328" s="287"/>
      <c r="AN2328" s="287"/>
      <c r="AO2328" s="278"/>
      <c r="AP2328" s="278"/>
      <c r="AQ2328" s="278"/>
      <c r="AR2328" s="278"/>
      <c r="AS2328" s="278"/>
      <c r="AT2328" s="278"/>
      <c r="AV2328" s="278"/>
      <c r="AW2328" s="278"/>
      <c r="AX2328" s="278"/>
      <c r="AY2328" s="278"/>
      <c r="AZ2328" s="278"/>
      <c r="BB2328" s="276"/>
      <c r="BJ2328" s="283"/>
      <c r="BK2328" s="283"/>
      <c r="BL2328" s="283"/>
      <c r="BM2328" s="283"/>
      <c r="BN2328" s="283"/>
      <c r="BO2328" s="283"/>
      <c r="BP2328" s="283"/>
    </row>
    <row r="2329" spans="3:68" ht="5.25" customHeight="1">
      <c r="C2329" s="287"/>
      <c r="D2329" s="287"/>
      <c r="E2329" s="287"/>
      <c r="F2329" s="287"/>
      <c r="G2329" s="287"/>
      <c r="H2329" s="278"/>
      <c r="I2329" s="278"/>
      <c r="J2329" s="278"/>
      <c r="K2329" s="278"/>
      <c r="L2329" s="278"/>
      <c r="N2329" s="278"/>
      <c r="O2329" s="278"/>
      <c r="P2329" s="278"/>
      <c r="Q2329" s="278"/>
      <c r="R2329" s="278"/>
      <c r="S2329" s="278"/>
      <c r="T2329" s="278"/>
      <c r="U2329" s="278"/>
      <c r="V2329" s="278"/>
      <c r="W2329" s="278"/>
      <c r="Z2329" s="278"/>
      <c r="AA2329" s="278"/>
      <c r="AB2329" s="278"/>
      <c r="AC2329" s="278"/>
      <c r="AD2329" s="278"/>
      <c r="AE2329" s="278"/>
      <c r="AI2329" s="287"/>
      <c r="AJ2329" s="287"/>
      <c r="AK2329" s="287"/>
      <c r="AL2329" s="287"/>
      <c r="AM2329" s="287"/>
      <c r="AN2329" s="287"/>
      <c r="AO2329" s="278"/>
      <c r="AP2329" s="278"/>
      <c r="AQ2329" s="278"/>
      <c r="AR2329" s="278"/>
      <c r="AS2329" s="278"/>
      <c r="AT2329" s="278"/>
      <c r="AV2329" s="278"/>
      <c r="AW2329" s="278"/>
      <c r="AX2329" s="278"/>
      <c r="AY2329" s="278"/>
      <c r="AZ2329" s="278"/>
      <c r="BB2329" s="276"/>
      <c r="BJ2329" s="283"/>
      <c r="BK2329" s="283"/>
      <c r="BL2329" s="283"/>
      <c r="BM2329" s="283"/>
      <c r="BN2329" s="283"/>
      <c r="BO2329" s="283"/>
      <c r="BP2329" s="283"/>
    </row>
    <row r="2330" spans="3:68" ht="15" customHeight="1">
      <c r="C2330" s="287"/>
      <c r="D2330" s="287"/>
      <c r="E2330" s="287"/>
      <c r="F2330" s="287"/>
      <c r="G2330" s="287"/>
      <c r="H2330" s="278"/>
      <c r="I2330" s="278"/>
      <c r="J2330" s="278"/>
      <c r="K2330" s="278"/>
      <c r="L2330" s="278"/>
      <c r="N2330" s="278"/>
      <c r="O2330" s="278"/>
      <c r="P2330" s="278"/>
      <c r="Q2330" s="278"/>
      <c r="R2330" s="278"/>
      <c r="S2330" s="278"/>
      <c r="T2330" s="278"/>
      <c r="U2330" s="278"/>
      <c r="V2330" s="278"/>
      <c r="W2330" s="278"/>
      <c r="Z2330" s="278"/>
      <c r="AA2330" s="278"/>
      <c r="AB2330" s="278"/>
      <c r="AC2330" s="278"/>
      <c r="AD2330" s="278"/>
      <c r="AE2330" s="278"/>
      <c r="AI2330" s="287"/>
      <c r="AJ2330" s="287"/>
      <c r="AK2330" s="287"/>
      <c r="AL2330" s="287"/>
      <c r="AM2330" s="287"/>
      <c r="AO2330" s="278"/>
      <c r="AP2330" s="278"/>
      <c r="AQ2330" s="278"/>
      <c r="AR2330" s="278"/>
      <c r="AS2330" s="278"/>
      <c r="AT2330" s="278"/>
      <c r="AV2330" s="278"/>
      <c r="AW2330" s="278"/>
      <c r="AX2330" s="278"/>
      <c r="AY2330" s="278"/>
      <c r="AZ2330" s="278"/>
      <c r="BB2330" s="266"/>
    </row>
    <row r="2331" spans="3:68" ht="0.75" customHeight="1">
      <c r="C2331" s="287"/>
      <c r="D2331" s="287"/>
      <c r="E2331" s="287"/>
      <c r="F2331" s="287"/>
      <c r="G2331" s="287"/>
      <c r="H2331" s="278"/>
      <c r="I2331" s="278"/>
      <c r="J2331" s="278"/>
      <c r="K2331" s="278"/>
      <c r="L2331" s="278"/>
      <c r="P2331" s="278"/>
      <c r="Q2331" s="278"/>
      <c r="R2331" s="278"/>
      <c r="S2331" s="278"/>
      <c r="U2331" s="278"/>
      <c r="V2331" s="278"/>
      <c r="W2331" s="278"/>
      <c r="Z2331" s="278"/>
      <c r="AA2331" s="278"/>
      <c r="AB2331" s="278"/>
      <c r="AC2331" s="278"/>
      <c r="AD2331" s="278"/>
      <c r="AE2331" s="278"/>
      <c r="AI2331" s="287"/>
      <c r="AJ2331" s="287"/>
      <c r="AK2331" s="287"/>
      <c r="AL2331" s="287"/>
      <c r="AM2331" s="287"/>
      <c r="AO2331" s="278"/>
      <c r="AP2331" s="278"/>
      <c r="AQ2331" s="278"/>
      <c r="AR2331" s="278"/>
      <c r="AS2331" s="278"/>
      <c r="AT2331" s="278"/>
      <c r="AV2331" s="278"/>
      <c r="AW2331" s="278"/>
      <c r="AX2331" s="278"/>
      <c r="AY2331" s="278"/>
      <c r="AZ2331" s="278"/>
      <c r="BB2331" s="276"/>
      <c r="BE2331" s="280"/>
      <c r="BH2331" s="278"/>
      <c r="BI2331" s="278"/>
      <c r="BJ2331" s="278"/>
      <c r="BK2331" s="278"/>
      <c r="BL2331" s="278"/>
      <c r="BN2331" s="278"/>
      <c r="BO2331" s="278"/>
      <c r="BP2331" s="278"/>
    </row>
    <row r="2332" spans="3:68" ht="8.25" customHeight="1">
      <c r="C2332" s="287"/>
      <c r="D2332" s="287"/>
      <c r="E2332" s="287"/>
      <c r="F2332" s="287"/>
      <c r="G2332" s="287"/>
      <c r="H2332" s="278"/>
      <c r="I2332" s="278"/>
      <c r="J2332" s="278"/>
      <c r="K2332" s="278"/>
      <c r="L2332" s="278"/>
      <c r="P2332" s="278"/>
      <c r="Q2332" s="278"/>
      <c r="R2332" s="278"/>
      <c r="S2332" s="278"/>
      <c r="U2332" s="278"/>
      <c r="V2332" s="278"/>
      <c r="W2332" s="278"/>
      <c r="Z2332" s="278"/>
      <c r="AA2332" s="278"/>
      <c r="AB2332" s="278"/>
      <c r="AC2332" s="278"/>
      <c r="AD2332" s="278"/>
      <c r="AE2332" s="278"/>
      <c r="AI2332" s="287"/>
      <c r="AJ2332" s="287"/>
      <c r="AK2332" s="287"/>
      <c r="AL2332" s="287"/>
      <c r="AM2332" s="287"/>
      <c r="AO2332" s="278"/>
      <c r="AP2332" s="278"/>
      <c r="AQ2332" s="278"/>
      <c r="AR2332" s="278"/>
      <c r="AS2332" s="278"/>
      <c r="AT2332" s="278"/>
      <c r="AV2332" s="278"/>
      <c r="AW2332" s="278"/>
      <c r="AX2332" s="278"/>
      <c r="AY2332" s="278"/>
      <c r="AZ2332" s="278"/>
      <c r="BB2332" s="276"/>
      <c r="BE2332" s="280"/>
      <c r="BH2332" s="278"/>
      <c r="BI2332" s="278"/>
      <c r="BJ2332" s="278"/>
      <c r="BK2332" s="278"/>
      <c r="BL2332" s="278"/>
      <c r="BN2332" s="278"/>
      <c r="BO2332" s="278"/>
      <c r="BP2332" s="278"/>
    </row>
    <row r="2333" spans="3:68" ht="0.75" customHeight="1">
      <c r="C2333" s="287"/>
      <c r="D2333" s="287"/>
      <c r="E2333" s="287"/>
      <c r="F2333" s="287"/>
      <c r="G2333" s="287"/>
      <c r="H2333" s="278"/>
      <c r="I2333" s="278"/>
      <c r="J2333" s="278"/>
      <c r="K2333" s="278"/>
      <c r="L2333" s="278"/>
      <c r="P2333" s="278"/>
      <c r="Q2333" s="278"/>
      <c r="R2333" s="278"/>
      <c r="S2333" s="278"/>
      <c r="U2333" s="278"/>
      <c r="V2333" s="278"/>
      <c r="W2333" s="278"/>
      <c r="Z2333" s="278"/>
      <c r="AA2333" s="278"/>
      <c r="AB2333" s="278"/>
      <c r="AC2333" s="278"/>
      <c r="AD2333" s="278"/>
      <c r="AE2333" s="278"/>
      <c r="AI2333" s="287"/>
      <c r="AJ2333" s="287"/>
      <c r="AK2333" s="287"/>
      <c r="AL2333" s="287"/>
      <c r="AM2333" s="287"/>
      <c r="AO2333" s="278"/>
      <c r="AP2333" s="278"/>
      <c r="AQ2333" s="278"/>
      <c r="AR2333" s="278"/>
      <c r="AS2333" s="278"/>
      <c r="AT2333" s="278"/>
      <c r="AV2333" s="278"/>
      <c r="AW2333" s="278"/>
      <c r="AX2333" s="278"/>
      <c r="AY2333" s="278"/>
      <c r="AZ2333" s="278"/>
      <c r="BB2333" s="276"/>
      <c r="BE2333" s="280"/>
      <c r="BH2333" s="278"/>
      <c r="BI2333" s="278"/>
      <c r="BJ2333" s="278"/>
      <c r="BK2333" s="278"/>
      <c r="BL2333" s="278"/>
      <c r="BN2333" s="278"/>
      <c r="BO2333" s="278"/>
      <c r="BP2333" s="278"/>
    </row>
    <row r="2334" spans="3:68" ht="10.5" customHeight="1">
      <c r="C2334" s="287"/>
      <c r="D2334" s="287"/>
      <c r="E2334" s="287"/>
      <c r="F2334" s="287"/>
      <c r="G2334" s="287"/>
      <c r="H2334" s="278"/>
      <c r="I2334" s="278"/>
      <c r="J2334" s="278"/>
      <c r="K2334" s="278"/>
      <c r="L2334" s="278"/>
      <c r="P2334" s="278"/>
      <c r="Q2334" s="278"/>
      <c r="R2334" s="278"/>
      <c r="S2334" s="278"/>
      <c r="U2334" s="278"/>
      <c r="V2334" s="278"/>
      <c r="W2334" s="278"/>
      <c r="Z2334" s="278"/>
      <c r="AA2334" s="278"/>
      <c r="AB2334" s="278"/>
      <c r="AC2334" s="278"/>
      <c r="AD2334" s="278"/>
      <c r="AE2334" s="278"/>
      <c r="AI2334" s="287"/>
      <c r="AJ2334" s="287"/>
      <c r="AK2334" s="287"/>
      <c r="AL2334" s="287"/>
      <c r="AM2334" s="287"/>
      <c r="AO2334" s="278"/>
      <c r="AP2334" s="278"/>
      <c r="AQ2334" s="278"/>
      <c r="AR2334" s="278"/>
      <c r="AS2334" s="278"/>
      <c r="AT2334" s="278"/>
      <c r="AV2334" s="278"/>
      <c r="AW2334" s="278"/>
      <c r="AX2334" s="278"/>
      <c r="AY2334" s="278"/>
      <c r="AZ2334" s="278"/>
      <c r="BB2334" s="266"/>
      <c r="BE2334" s="263"/>
      <c r="BH2334" s="278"/>
      <c r="BI2334" s="278"/>
      <c r="BJ2334" s="278"/>
      <c r="BK2334" s="278"/>
      <c r="BL2334" s="278"/>
      <c r="BN2334" s="278"/>
      <c r="BO2334" s="278"/>
      <c r="BP2334" s="278"/>
    </row>
    <row r="2335" spans="3:68" ht="7.5" customHeight="1"/>
    <row r="2336" spans="3:68" ht="0.75" customHeight="1">
      <c r="C2336" s="287"/>
      <c r="D2336" s="287"/>
      <c r="E2336" s="287"/>
      <c r="F2336" s="287"/>
      <c r="G2336" s="287"/>
      <c r="H2336" s="278"/>
      <c r="I2336" s="278"/>
      <c r="J2336" s="278"/>
      <c r="K2336" s="278"/>
      <c r="L2336" s="278"/>
      <c r="N2336" s="278"/>
      <c r="O2336" s="278"/>
      <c r="P2336" s="278"/>
      <c r="Q2336" s="278"/>
      <c r="R2336" s="278"/>
      <c r="S2336" s="278"/>
      <c r="T2336" s="278"/>
      <c r="U2336" s="278"/>
      <c r="V2336" s="278"/>
      <c r="W2336" s="278"/>
      <c r="Z2336" s="278"/>
      <c r="AA2336" s="278"/>
      <c r="AB2336" s="278"/>
      <c r="AC2336" s="278"/>
      <c r="AD2336" s="278"/>
      <c r="AE2336" s="278"/>
      <c r="AI2336" s="287"/>
      <c r="AJ2336" s="287"/>
      <c r="AK2336" s="287"/>
      <c r="AL2336" s="287"/>
      <c r="AM2336" s="287"/>
      <c r="AO2336" s="278"/>
      <c r="AP2336" s="278"/>
      <c r="AQ2336" s="278"/>
      <c r="AR2336" s="278"/>
      <c r="AS2336" s="278"/>
      <c r="AT2336" s="278"/>
      <c r="AV2336" s="278"/>
      <c r="AW2336" s="278"/>
      <c r="AX2336" s="278"/>
      <c r="AY2336" s="278"/>
      <c r="AZ2336" s="278"/>
      <c r="BB2336" s="276"/>
      <c r="BE2336" s="280"/>
      <c r="BH2336" s="278"/>
      <c r="BI2336" s="278"/>
      <c r="BJ2336" s="278"/>
      <c r="BK2336" s="278"/>
      <c r="BL2336" s="278"/>
      <c r="BN2336" s="278"/>
      <c r="BO2336" s="278"/>
      <c r="BP2336" s="278"/>
    </row>
    <row r="2337" spans="3:68" ht="9" customHeight="1">
      <c r="C2337" s="287"/>
      <c r="D2337" s="287"/>
      <c r="E2337" s="287"/>
      <c r="F2337" s="287"/>
      <c r="G2337" s="287"/>
      <c r="H2337" s="278"/>
      <c r="I2337" s="278"/>
      <c r="J2337" s="278"/>
      <c r="K2337" s="278"/>
      <c r="L2337" s="278"/>
      <c r="N2337" s="278"/>
      <c r="O2337" s="278"/>
      <c r="P2337" s="278"/>
      <c r="Q2337" s="278"/>
      <c r="R2337" s="278"/>
      <c r="S2337" s="278"/>
      <c r="T2337" s="278"/>
      <c r="U2337" s="278"/>
      <c r="V2337" s="278"/>
      <c r="W2337" s="278"/>
      <c r="Z2337" s="278"/>
      <c r="AA2337" s="278"/>
      <c r="AB2337" s="278"/>
      <c r="AC2337" s="278"/>
      <c r="AD2337" s="278"/>
      <c r="AE2337" s="278"/>
      <c r="AI2337" s="287"/>
      <c r="AJ2337" s="287"/>
      <c r="AK2337" s="287"/>
      <c r="AL2337" s="287"/>
      <c r="AM2337" s="287"/>
      <c r="AO2337" s="278"/>
      <c r="AP2337" s="278"/>
      <c r="AQ2337" s="278"/>
      <c r="AR2337" s="278"/>
      <c r="AS2337" s="278"/>
      <c r="AT2337" s="278"/>
      <c r="AV2337" s="278"/>
      <c r="AW2337" s="278"/>
      <c r="AX2337" s="278"/>
      <c r="AY2337" s="278"/>
      <c r="AZ2337" s="278"/>
      <c r="BB2337" s="276"/>
      <c r="BE2337" s="280"/>
      <c r="BH2337" s="278"/>
      <c r="BI2337" s="278"/>
      <c r="BJ2337" s="278"/>
      <c r="BK2337" s="278"/>
      <c r="BL2337" s="278"/>
      <c r="BN2337" s="278"/>
      <c r="BO2337" s="278"/>
      <c r="BP2337" s="278"/>
    </row>
    <row r="2338" spans="3:68" ht="0.75" customHeight="1">
      <c r="C2338" s="287"/>
      <c r="D2338" s="287"/>
      <c r="E2338" s="287"/>
      <c r="F2338" s="287"/>
      <c r="G2338" s="287"/>
      <c r="H2338" s="278"/>
      <c r="I2338" s="278"/>
      <c r="J2338" s="278"/>
      <c r="K2338" s="278"/>
      <c r="L2338" s="278"/>
      <c r="N2338" s="278"/>
      <c r="O2338" s="278"/>
      <c r="P2338" s="278"/>
      <c r="Q2338" s="278"/>
      <c r="R2338" s="278"/>
      <c r="S2338" s="278"/>
      <c r="T2338" s="278"/>
      <c r="U2338" s="278"/>
      <c r="V2338" s="278"/>
      <c r="W2338" s="278"/>
      <c r="Z2338" s="278"/>
      <c r="AA2338" s="278"/>
      <c r="AB2338" s="278"/>
      <c r="AC2338" s="278"/>
      <c r="AD2338" s="278"/>
      <c r="AE2338" s="278"/>
      <c r="AI2338" s="287"/>
      <c r="AJ2338" s="287"/>
      <c r="AK2338" s="287"/>
      <c r="AL2338" s="287"/>
      <c r="AM2338" s="287"/>
      <c r="AO2338" s="278"/>
      <c r="AP2338" s="278"/>
      <c r="AQ2338" s="278"/>
      <c r="AR2338" s="278"/>
      <c r="AS2338" s="278"/>
      <c r="AT2338" s="278"/>
      <c r="AV2338" s="278"/>
      <c r="AW2338" s="278"/>
      <c r="AX2338" s="278"/>
      <c r="AY2338" s="278"/>
      <c r="AZ2338" s="278"/>
      <c r="BB2338" s="276"/>
      <c r="BE2338" s="280"/>
      <c r="BH2338" s="278"/>
      <c r="BI2338" s="278"/>
      <c r="BJ2338" s="278"/>
      <c r="BK2338" s="278"/>
      <c r="BL2338" s="278"/>
      <c r="BN2338" s="278"/>
      <c r="BO2338" s="278"/>
      <c r="BP2338" s="278"/>
    </row>
    <row r="2339" spans="3:68" ht="10.5" customHeight="1">
      <c r="C2339" s="287"/>
      <c r="D2339" s="287"/>
      <c r="E2339" s="287"/>
      <c r="F2339" s="287"/>
      <c r="G2339" s="287"/>
      <c r="H2339" s="278"/>
      <c r="I2339" s="278"/>
      <c r="J2339" s="278"/>
      <c r="K2339" s="278"/>
      <c r="L2339" s="278"/>
      <c r="P2339" s="278"/>
      <c r="Q2339" s="278"/>
      <c r="R2339" s="278"/>
      <c r="S2339" s="278"/>
      <c r="U2339" s="278"/>
      <c r="V2339" s="278"/>
      <c r="W2339" s="278"/>
      <c r="Z2339" s="278"/>
      <c r="AA2339" s="278"/>
      <c r="AB2339" s="278"/>
      <c r="AC2339" s="278"/>
      <c r="AD2339" s="278"/>
      <c r="AE2339" s="278"/>
      <c r="AI2339" s="287"/>
      <c r="AJ2339" s="287"/>
      <c r="AK2339" s="287"/>
      <c r="AL2339" s="287"/>
      <c r="AM2339" s="287"/>
      <c r="AO2339" s="278"/>
      <c r="AP2339" s="278"/>
      <c r="AQ2339" s="278"/>
      <c r="AR2339" s="278"/>
      <c r="AS2339" s="278"/>
      <c r="AT2339" s="278"/>
      <c r="AV2339" s="278"/>
      <c r="AW2339" s="278"/>
      <c r="AX2339" s="278"/>
      <c r="AY2339" s="278"/>
      <c r="AZ2339" s="278"/>
      <c r="BB2339" s="266"/>
      <c r="BE2339" s="263"/>
      <c r="BH2339" s="278"/>
      <c r="BI2339" s="278"/>
      <c r="BJ2339" s="278"/>
      <c r="BK2339" s="278"/>
      <c r="BL2339" s="278"/>
      <c r="BN2339" s="278"/>
      <c r="BO2339" s="278"/>
      <c r="BP2339" s="278"/>
    </row>
    <row r="2340" spans="3:68" ht="9" customHeight="1"/>
    <row r="2341" spans="3:68" ht="10.5" customHeight="1">
      <c r="C2341" s="291"/>
      <c r="D2341" s="291"/>
      <c r="E2341" s="291"/>
      <c r="F2341" s="291"/>
      <c r="G2341" s="291"/>
      <c r="H2341" s="278"/>
      <c r="I2341" s="278"/>
      <c r="J2341" s="278"/>
      <c r="K2341" s="278"/>
      <c r="L2341" s="278"/>
      <c r="N2341" s="278"/>
      <c r="O2341" s="278"/>
      <c r="P2341" s="278"/>
      <c r="Q2341" s="278"/>
      <c r="R2341" s="278"/>
      <c r="S2341" s="278"/>
      <c r="T2341" s="278"/>
      <c r="U2341" s="278"/>
      <c r="V2341" s="278"/>
      <c r="W2341" s="278"/>
      <c r="Z2341" s="278"/>
      <c r="AA2341" s="278"/>
      <c r="AB2341" s="278"/>
      <c r="AC2341" s="278"/>
      <c r="AD2341" s="278"/>
      <c r="AE2341" s="278"/>
      <c r="AI2341" s="291"/>
      <c r="AJ2341" s="291"/>
      <c r="AK2341" s="291"/>
      <c r="AL2341" s="291"/>
      <c r="AM2341" s="291"/>
      <c r="AO2341" s="278"/>
      <c r="AP2341" s="278"/>
      <c r="AQ2341" s="278"/>
      <c r="AR2341" s="278"/>
      <c r="AS2341" s="278"/>
      <c r="AT2341" s="278"/>
      <c r="AV2341" s="278"/>
      <c r="AW2341" s="278"/>
      <c r="AX2341" s="278"/>
      <c r="AY2341" s="278"/>
      <c r="AZ2341" s="278"/>
      <c r="BB2341" s="266"/>
      <c r="BE2341" s="280"/>
      <c r="BF2341" s="280"/>
      <c r="BH2341" s="278"/>
      <c r="BI2341" s="278"/>
      <c r="BJ2341" s="278"/>
      <c r="BK2341" s="278"/>
      <c r="BL2341" s="278"/>
      <c r="BN2341" s="278"/>
      <c r="BO2341" s="278"/>
      <c r="BP2341" s="278"/>
    </row>
    <row r="2342" spans="3:68" ht="12.75" customHeight="1">
      <c r="AO2342" s="278"/>
      <c r="AP2342" s="278"/>
      <c r="AQ2342" s="278"/>
      <c r="AR2342" s="278"/>
      <c r="AS2342" s="278"/>
      <c r="AT2342" s="278"/>
      <c r="AV2342" s="278"/>
      <c r="AW2342" s="278"/>
      <c r="AX2342" s="278"/>
      <c r="AY2342" s="278"/>
      <c r="AZ2342" s="278"/>
      <c r="BE2342" s="280"/>
      <c r="BF2342" s="280"/>
    </row>
    <row r="2343" spans="3:68" ht="12.75" customHeight="1">
      <c r="AO2343" s="278"/>
      <c r="AP2343" s="278"/>
      <c r="AQ2343" s="278"/>
      <c r="AR2343" s="278"/>
      <c r="AS2343" s="278"/>
      <c r="AT2343" s="278"/>
      <c r="AV2343" s="278"/>
      <c r="AW2343" s="278"/>
      <c r="AX2343" s="278"/>
      <c r="AY2343" s="278"/>
      <c r="AZ2343" s="278"/>
      <c r="BE2343" s="280"/>
      <c r="BH2343" s="278"/>
      <c r="BI2343" s="278"/>
      <c r="BJ2343" s="278"/>
      <c r="BK2343" s="278"/>
      <c r="BL2343" s="278"/>
      <c r="BN2343" s="278"/>
      <c r="BO2343" s="278"/>
      <c r="BP2343" s="278"/>
    </row>
    <row r="2344" spans="3:68" ht="10.5" customHeight="1">
      <c r="BE2344" s="280"/>
      <c r="BH2344" s="278"/>
      <c r="BI2344" s="278"/>
      <c r="BJ2344" s="278"/>
      <c r="BK2344" s="278"/>
      <c r="BL2344" s="278"/>
      <c r="BN2344" s="278"/>
      <c r="BO2344" s="278"/>
      <c r="BP2344" s="278"/>
    </row>
    <row r="2345" spans="3:68" ht="9" customHeight="1"/>
    <row r="2346" spans="3:68" ht="11.25" customHeight="1">
      <c r="C2346" s="280"/>
      <c r="D2346" s="280"/>
      <c r="E2346" s="280"/>
      <c r="F2346" s="280"/>
      <c r="G2346" s="280"/>
      <c r="H2346" s="280"/>
      <c r="I2346" s="280"/>
      <c r="AH2346" s="280"/>
      <c r="AI2346" s="280"/>
      <c r="AJ2346" s="280"/>
      <c r="AK2346" s="280"/>
      <c r="AL2346" s="280"/>
      <c r="AM2346" s="280"/>
      <c r="AN2346" s="280"/>
      <c r="AO2346" s="280"/>
      <c r="BE2346" s="263"/>
      <c r="BH2346" s="278"/>
      <c r="BI2346" s="278"/>
      <c r="BJ2346" s="278"/>
      <c r="BK2346" s="278"/>
      <c r="BL2346" s="278"/>
      <c r="BN2346" s="278"/>
      <c r="BO2346" s="278"/>
      <c r="BP2346" s="278"/>
    </row>
    <row r="2347" spans="3:68" ht="9.75" customHeight="1">
      <c r="C2347" s="287"/>
      <c r="D2347" s="287"/>
      <c r="E2347" s="287"/>
      <c r="F2347" s="287"/>
      <c r="G2347" s="287"/>
      <c r="H2347" s="278"/>
      <c r="I2347" s="278"/>
      <c r="J2347" s="278"/>
      <c r="K2347" s="278"/>
      <c r="L2347" s="278"/>
      <c r="N2347" s="278"/>
      <c r="O2347" s="278"/>
      <c r="P2347" s="278"/>
      <c r="Q2347" s="278"/>
      <c r="R2347" s="278"/>
      <c r="S2347" s="278"/>
      <c r="T2347" s="278"/>
      <c r="U2347" s="278"/>
      <c r="V2347" s="278"/>
      <c r="W2347" s="278"/>
      <c r="Z2347" s="278"/>
      <c r="AA2347" s="278"/>
      <c r="AB2347" s="278"/>
      <c r="AC2347" s="278"/>
      <c r="AD2347" s="278"/>
      <c r="AE2347" s="278"/>
      <c r="AI2347" s="287"/>
      <c r="AJ2347" s="287"/>
      <c r="AK2347" s="287"/>
      <c r="AL2347" s="287"/>
      <c r="AM2347" s="287"/>
      <c r="AO2347" s="278"/>
      <c r="AP2347" s="278"/>
      <c r="AQ2347" s="278"/>
      <c r="AR2347" s="278"/>
      <c r="AS2347" s="278"/>
      <c r="AT2347" s="278"/>
      <c r="AV2347" s="278"/>
      <c r="AW2347" s="278"/>
      <c r="AX2347" s="278"/>
      <c r="AY2347" s="278"/>
      <c r="AZ2347" s="278"/>
      <c r="BB2347" s="276"/>
      <c r="BE2347" s="280"/>
      <c r="BF2347" s="280"/>
      <c r="BH2347" s="278"/>
      <c r="BI2347" s="278"/>
      <c r="BJ2347" s="278"/>
      <c r="BK2347" s="278"/>
      <c r="BL2347" s="278"/>
      <c r="BN2347" s="278"/>
      <c r="BO2347" s="278"/>
      <c r="BP2347" s="278"/>
    </row>
    <row r="2348" spans="3:68" ht="1.5" customHeight="1">
      <c r="C2348" s="287"/>
      <c r="D2348" s="287"/>
      <c r="E2348" s="287"/>
      <c r="F2348" s="287"/>
      <c r="G2348" s="287"/>
      <c r="H2348" s="278"/>
      <c r="I2348" s="278"/>
      <c r="J2348" s="278"/>
      <c r="K2348" s="278"/>
      <c r="L2348" s="278"/>
      <c r="N2348" s="278"/>
      <c r="O2348" s="278"/>
      <c r="P2348" s="278"/>
      <c r="Q2348" s="278"/>
      <c r="R2348" s="278"/>
      <c r="S2348" s="278"/>
      <c r="T2348" s="278"/>
      <c r="U2348" s="278"/>
      <c r="V2348" s="278"/>
      <c r="W2348" s="278"/>
      <c r="Z2348" s="278"/>
      <c r="AA2348" s="278"/>
      <c r="AB2348" s="278"/>
      <c r="AC2348" s="278"/>
      <c r="AD2348" s="278"/>
      <c r="AE2348" s="278"/>
      <c r="AI2348" s="287"/>
      <c r="AJ2348" s="287"/>
      <c r="AK2348" s="287"/>
      <c r="AL2348" s="287"/>
      <c r="AM2348" s="287"/>
      <c r="AO2348" s="278"/>
      <c r="AP2348" s="278"/>
      <c r="AQ2348" s="278"/>
      <c r="AR2348" s="278"/>
      <c r="AS2348" s="278"/>
      <c r="AT2348" s="278"/>
      <c r="AV2348" s="278"/>
      <c r="AW2348" s="278"/>
      <c r="AX2348" s="278"/>
      <c r="AY2348" s="278"/>
      <c r="AZ2348" s="278"/>
      <c r="BB2348" s="276"/>
      <c r="BE2348" s="280"/>
      <c r="BF2348" s="280"/>
      <c r="BH2348" s="278"/>
      <c r="BI2348" s="278"/>
      <c r="BJ2348" s="278"/>
      <c r="BK2348" s="278"/>
      <c r="BL2348" s="278"/>
      <c r="BN2348" s="278"/>
      <c r="BO2348" s="278"/>
      <c r="BP2348" s="278"/>
    </row>
    <row r="2349" spans="3:68" ht="10.5" customHeight="1">
      <c r="C2349" s="287"/>
      <c r="D2349" s="287"/>
      <c r="E2349" s="287"/>
      <c r="F2349" s="287"/>
      <c r="G2349" s="287"/>
      <c r="H2349" s="278"/>
      <c r="I2349" s="278"/>
      <c r="J2349" s="278"/>
      <c r="K2349" s="278"/>
      <c r="L2349" s="278"/>
      <c r="N2349" s="278"/>
      <c r="O2349" s="278"/>
      <c r="P2349" s="278"/>
      <c r="Q2349" s="278"/>
      <c r="R2349" s="278"/>
      <c r="S2349" s="278"/>
      <c r="T2349" s="278"/>
      <c r="U2349" s="278"/>
      <c r="V2349" s="278"/>
      <c r="W2349" s="278"/>
      <c r="Z2349" s="278"/>
      <c r="AA2349" s="278"/>
      <c r="AB2349" s="278"/>
      <c r="AC2349" s="278"/>
      <c r="AD2349" s="278"/>
      <c r="AE2349" s="278"/>
      <c r="AI2349" s="287"/>
      <c r="AJ2349" s="287"/>
      <c r="AK2349" s="287"/>
      <c r="AL2349" s="287"/>
      <c r="AM2349" s="287"/>
      <c r="AO2349" s="278"/>
      <c r="AP2349" s="278"/>
      <c r="AQ2349" s="278"/>
      <c r="AR2349" s="278"/>
      <c r="AS2349" s="278"/>
      <c r="AT2349" s="278"/>
      <c r="AV2349" s="278"/>
      <c r="AW2349" s="278"/>
      <c r="AX2349" s="278"/>
      <c r="AY2349" s="278"/>
      <c r="AZ2349" s="278"/>
      <c r="BB2349" s="266"/>
      <c r="BE2349" s="263"/>
      <c r="BH2349" s="278"/>
      <c r="BI2349" s="278"/>
      <c r="BJ2349" s="278"/>
      <c r="BK2349" s="278"/>
      <c r="BL2349" s="278"/>
      <c r="BN2349" s="278"/>
      <c r="BO2349" s="278"/>
      <c r="BP2349" s="278"/>
    </row>
    <row r="2350" spans="3:68" ht="7.5" customHeight="1"/>
    <row r="2351" spans="3:68" ht="0.75" customHeight="1">
      <c r="C2351" s="287"/>
      <c r="D2351" s="287"/>
      <c r="E2351" s="287"/>
      <c r="F2351" s="287"/>
      <c r="G2351" s="287"/>
      <c r="H2351" s="278"/>
      <c r="I2351" s="278"/>
      <c r="J2351" s="278"/>
      <c r="K2351" s="278"/>
      <c r="L2351" s="278"/>
      <c r="N2351" s="278"/>
      <c r="O2351" s="278"/>
      <c r="P2351" s="278"/>
      <c r="Q2351" s="278"/>
      <c r="R2351" s="278"/>
      <c r="S2351" s="278"/>
      <c r="T2351" s="278"/>
      <c r="U2351" s="278"/>
      <c r="V2351" s="278"/>
      <c r="W2351" s="278"/>
      <c r="Z2351" s="278"/>
      <c r="AA2351" s="278"/>
      <c r="AB2351" s="278"/>
      <c r="AC2351" s="278"/>
      <c r="AD2351" s="278"/>
      <c r="AE2351" s="278"/>
      <c r="AI2351" s="287"/>
      <c r="AJ2351" s="287"/>
      <c r="AK2351" s="287"/>
      <c r="AL2351" s="287"/>
      <c r="AM2351" s="287"/>
      <c r="AO2351" s="278"/>
      <c r="AP2351" s="278"/>
      <c r="AQ2351" s="278"/>
      <c r="AR2351" s="278"/>
      <c r="AS2351" s="278"/>
      <c r="AT2351" s="278"/>
      <c r="AV2351" s="278"/>
      <c r="AW2351" s="278"/>
      <c r="AX2351" s="278"/>
      <c r="AY2351" s="278"/>
      <c r="AZ2351" s="278"/>
      <c r="BB2351" s="276"/>
      <c r="BE2351" s="280"/>
      <c r="BH2351" s="278"/>
      <c r="BI2351" s="278"/>
      <c r="BJ2351" s="278"/>
      <c r="BK2351" s="278"/>
      <c r="BL2351" s="278"/>
      <c r="BN2351" s="278"/>
      <c r="BO2351" s="278"/>
      <c r="BP2351" s="278"/>
    </row>
    <row r="2352" spans="3:68" ht="11.25" customHeight="1">
      <c r="C2352" s="287"/>
      <c r="D2352" s="287"/>
      <c r="E2352" s="287"/>
      <c r="F2352" s="287"/>
      <c r="G2352" s="287"/>
      <c r="H2352" s="278"/>
      <c r="I2352" s="278"/>
      <c r="J2352" s="278"/>
      <c r="K2352" s="278"/>
      <c r="L2352" s="278"/>
      <c r="N2352" s="278"/>
      <c r="O2352" s="278"/>
      <c r="P2352" s="278"/>
      <c r="Q2352" s="278"/>
      <c r="R2352" s="278"/>
      <c r="S2352" s="278"/>
      <c r="T2352" s="278"/>
      <c r="U2352" s="278"/>
      <c r="V2352" s="278"/>
      <c r="W2352" s="278"/>
      <c r="Z2352" s="278"/>
      <c r="AA2352" s="278"/>
      <c r="AB2352" s="278"/>
      <c r="AC2352" s="278"/>
      <c r="AD2352" s="278"/>
      <c r="AE2352" s="278"/>
      <c r="AI2352" s="287"/>
      <c r="AJ2352" s="287"/>
      <c r="AK2352" s="287"/>
      <c r="AL2352" s="287"/>
      <c r="AM2352" s="287"/>
      <c r="AO2352" s="278"/>
      <c r="AP2352" s="278"/>
      <c r="AQ2352" s="278"/>
      <c r="AR2352" s="278"/>
      <c r="AS2352" s="278"/>
      <c r="AT2352" s="278"/>
      <c r="AV2352" s="278"/>
      <c r="AW2352" s="278"/>
      <c r="AX2352" s="278"/>
      <c r="AY2352" s="278"/>
      <c r="AZ2352" s="278"/>
      <c r="BB2352" s="276"/>
      <c r="BE2352" s="280"/>
      <c r="BH2352" s="278"/>
      <c r="BI2352" s="278"/>
      <c r="BJ2352" s="278"/>
      <c r="BK2352" s="278"/>
      <c r="BL2352" s="278"/>
      <c r="BN2352" s="278"/>
      <c r="BO2352" s="278"/>
      <c r="BP2352" s="278"/>
    </row>
    <row r="2353" spans="3:68" ht="8.25" customHeight="1">
      <c r="C2353" s="291"/>
      <c r="D2353" s="291"/>
      <c r="E2353" s="291"/>
      <c r="F2353" s="291"/>
      <c r="G2353" s="291"/>
      <c r="H2353" s="278"/>
      <c r="I2353" s="278"/>
      <c r="J2353" s="278"/>
      <c r="K2353" s="278"/>
      <c r="L2353" s="278"/>
      <c r="N2353" s="278"/>
      <c r="O2353" s="278"/>
      <c r="P2353" s="278"/>
      <c r="Q2353" s="278"/>
      <c r="R2353" s="278"/>
      <c r="S2353" s="278"/>
      <c r="T2353" s="278"/>
      <c r="U2353" s="278"/>
      <c r="V2353" s="278"/>
      <c r="W2353" s="278"/>
      <c r="Z2353" s="278"/>
      <c r="AA2353" s="278"/>
      <c r="AB2353" s="278"/>
      <c r="AC2353" s="278"/>
      <c r="AD2353" s="278"/>
      <c r="AE2353" s="278"/>
      <c r="AI2353" s="291"/>
      <c r="AJ2353" s="291"/>
      <c r="AK2353" s="291"/>
      <c r="AL2353" s="291"/>
      <c r="AM2353" s="291"/>
      <c r="AO2353" s="278"/>
      <c r="AP2353" s="278"/>
      <c r="AQ2353" s="278"/>
      <c r="AR2353" s="278"/>
      <c r="AS2353" s="278"/>
      <c r="AT2353" s="278"/>
      <c r="AV2353" s="278"/>
      <c r="AW2353" s="278"/>
      <c r="AX2353" s="278"/>
      <c r="AY2353" s="278"/>
      <c r="AZ2353" s="278"/>
      <c r="BB2353" s="276"/>
      <c r="BE2353" s="280"/>
      <c r="BH2353" s="278"/>
      <c r="BI2353" s="278"/>
      <c r="BJ2353" s="278"/>
      <c r="BK2353" s="278"/>
      <c r="BL2353" s="278"/>
      <c r="BN2353" s="278"/>
      <c r="BO2353" s="278"/>
      <c r="BP2353" s="278"/>
    </row>
    <row r="2354" spans="3:68" ht="2.25" customHeight="1">
      <c r="C2354" s="291"/>
      <c r="D2354" s="291"/>
      <c r="E2354" s="291"/>
      <c r="F2354" s="291"/>
      <c r="G2354" s="291"/>
      <c r="H2354" s="278"/>
      <c r="I2354" s="278"/>
      <c r="J2354" s="278"/>
      <c r="K2354" s="278"/>
      <c r="L2354" s="278"/>
      <c r="N2354" s="278"/>
      <c r="O2354" s="278"/>
      <c r="P2354" s="278"/>
      <c r="Q2354" s="278"/>
      <c r="R2354" s="278"/>
      <c r="S2354" s="278"/>
      <c r="T2354" s="278"/>
      <c r="U2354" s="278"/>
      <c r="V2354" s="278"/>
      <c r="W2354" s="278"/>
      <c r="Z2354" s="278"/>
      <c r="AA2354" s="278"/>
      <c r="AB2354" s="278"/>
      <c r="AC2354" s="278"/>
      <c r="AD2354" s="278"/>
      <c r="AE2354" s="278"/>
      <c r="AI2354" s="291"/>
      <c r="AJ2354" s="291"/>
      <c r="AK2354" s="291"/>
      <c r="AL2354" s="291"/>
      <c r="AM2354" s="291"/>
      <c r="AO2354" s="278"/>
      <c r="AP2354" s="278"/>
      <c r="AQ2354" s="278"/>
      <c r="AR2354" s="278"/>
      <c r="AS2354" s="278"/>
      <c r="AT2354" s="278"/>
      <c r="AV2354" s="278"/>
      <c r="AW2354" s="278"/>
      <c r="AX2354" s="278"/>
      <c r="AY2354" s="278"/>
      <c r="AZ2354" s="278"/>
      <c r="BB2354" s="276"/>
      <c r="BE2354" s="280"/>
      <c r="BH2354" s="278"/>
      <c r="BI2354" s="278"/>
      <c r="BJ2354" s="278"/>
      <c r="BK2354" s="278"/>
      <c r="BL2354" s="278"/>
      <c r="BN2354" s="278"/>
      <c r="BO2354" s="278"/>
      <c r="BP2354" s="278"/>
    </row>
    <row r="2355" spans="3:68" ht="10.5" customHeight="1">
      <c r="BE2355" s="263"/>
      <c r="BH2355" s="278"/>
      <c r="BI2355" s="278"/>
      <c r="BJ2355" s="278"/>
      <c r="BK2355" s="278"/>
      <c r="BL2355" s="278"/>
      <c r="BN2355" s="278"/>
      <c r="BO2355" s="278"/>
      <c r="BP2355" s="278"/>
    </row>
    <row r="2356" spans="3:68" ht="7.5" customHeight="1"/>
    <row r="2357" spans="3:68" ht="9.75" customHeight="1">
      <c r="C2357" s="280"/>
      <c r="D2357" s="280"/>
      <c r="E2357" s="280"/>
      <c r="F2357" s="280"/>
      <c r="G2357" s="280"/>
      <c r="H2357" s="278"/>
      <c r="I2357" s="278"/>
      <c r="J2357" s="278"/>
      <c r="K2357" s="278"/>
      <c r="L2357" s="278"/>
      <c r="N2357" s="278"/>
      <c r="O2357" s="278"/>
      <c r="P2357" s="278"/>
      <c r="Q2357" s="278"/>
      <c r="R2357" s="278"/>
      <c r="S2357" s="278"/>
      <c r="T2357" s="278"/>
      <c r="U2357" s="278"/>
      <c r="V2357" s="278"/>
      <c r="W2357" s="278"/>
      <c r="Z2357" s="278"/>
      <c r="AA2357" s="278"/>
      <c r="AB2357" s="278"/>
      <c r="AC2357" s="278"/>
      <c r="AD2357" s="278"/>
      <c r="AE2357" s="278"/>
      <c r="AH2357" s="280"/>
      <c r="AI2357" s="280"/>
      <c r="AJ2357" s="280"/>
      <c r="AK2357" s="280"/>
      <c r="AL2357" s="280"/>
      <c r="AM2357" s="280"/>
      <c r="AO2357" s="278"/>
      <c r="AP2357" s="278"/>
      <c r="AQ2357" s="278"/>
      <c r="AR2357" s="278"/>
      <c r="AS2357" s="278"/>
      <c r="AT2357" s="278"/>
      <c r="AZ2357" s="281"/>
      <c r="BB2357" s="281"/>
      <c r="BE2357" s="280"/>
      <c r="BF2357" s="280"/>
      <c r="BG2357" s="280"/>
      <c r="BH2357" s="278"/>
      <c r="BI2357" s="278"/>
      <c r="BJ2357" s="278"/>
      <c r="BK2357" s="278"/>
      <c r="BL2357" s="278"/>
      <c r="BN2357" s="278"/>
      <c r="BO2357" s="278"/>
      <c r="BP2357" s="278"/>
    </row>
    <row r="2358" spans="3:68" ht="0.75" customHeight="1">
      <c r="C2358" s="280"/>
      <c r="D2358" s="280"/>
      <c r="E2358" s="280"/>
      <c r="F2358" s="280"/>
      <c r="G2358" s="280"/>
      <c r="H2358" s="278"/>
      <c r="I2358" s="278"/>
      <c r="J2358" s="278"/>
      <c r="K2358" s="278"/>
      <c r="L2358" s="278"/>
      <c r="N2358" s="278"/>
      <c r="O2358" s="278"/>
      <c r="P2358" s="278"/>
      <c r="Q2358" s="278"/>
      <c r="R2358" s="278"/>
      <c r="S2358" s="278"/>
      <c r="T2358" s="278"/>
      <c r="U2358" s="278"/>
      <c r="V2358" s="278"/>
      <c r="W2358" s="278"/>
      <c r="Z2358" s="278"/>
      <c r="AA2358" s="278"/>
      <c r="AB2358" s="278"/>
      <c r="AC2358" s="278"/>
      <c r="AD2358" s="278"/>
      <c r="AE2358" s="278"/>
      <c r="AH2358" s="280"/>
      <c r="AI2358" s="280"/>
      <c r="AJ2358" s="280"/>
      <c r="AK2358" s="280"/>
      <c r="AL2358" s="280"/>
      <c r="AM2358" s="280"/>
      <c r="AO2358" s="278"/>
      <c r="AP2358" s="278"/>
      <c r="AQ2358" s="278"/>
      <c r="AR2358" s="278"/>
      <c r="AS2358" s="278"/>
      <c r="AT2358" s="278"/>
      <c r="AZ2358" s="281"/>
      <c r="BB2358" s="281"/>
      <c r="BE2358" s="280"/>
      <c r="BF2358" s="280"/>
      <c r="BG2358" s="280"/>
      <c r="BH2358" s="278"/>
      <c r="BI2358" s="278"/>
      <c r="BJ2358" s="278"/>
      <c r="BK2358" s="278"/>
      <c r="BL2358" s="278"/>
      <c r="BN2358" s="278"/>
      <c r="BO2358" s="278"/>
      <c r="BP2358" s="278"/>
    </row>
    <row r="2359" spans="3:68" ht="10.5" customHeight="1">
      <c r="C2359" s="280"/>
      <c r="D2359" s="280"/>
      <c r="E2359" s="280"/>
      <c r="F2359" s="280"/>
      <c r="G2359" s="280"/>
      <c r="H2359" s="278"/>
      <c r="I2359" s="278"/>
      <c r="J2359" s="278"/>
      <c r="K2359" s="278"/>
      <c r="L2359" s="278"/>
      <c r="N2359" s="278"/>
      <c r="O2359" s="278"/>
      <c r="P2359" s="278"/>
      <c r="Q2359" s="278"/>
      <c r="R2359" s="278"/>
      <c r="S2359" s="278"/>
      <c r="T2359" s="278"/>
      <c r="U2359" s="278"/>
      <c r="V2359" s="278"/>
      <c r="W2359" s="278"/>
      <c r="Z2359" s="278"/>
      <c r="AA2359" s="278"/>
      <c r="AB2359" s="278"/>
      <c r="AC2359" s="278"/>
      <c r="AD2359" s="278"/>
      <c r="AE2359" s="278"/>
      <c r="AH2359" s="280"/>
      <c r="AI2359" s="280"/>
      <c r="AJ2359" s="280"/>
      <c r="AK2359" s="280"/>
      <c r="AL2359" s="280"/>
      <c r="AM2359" s="280"/>
      <c r="AN2359" s="280"/>
      <c r="AO2359" s="278"/>
      <c r="AP2359" s="278"/>
      <c r="AQ2359" s="278"/>
      <c r="AR2359" s="278"/>
      <c r="AS2359" s="278"/>
      <c r="AT2359" s="278"/>
      <c r="AV2359" s="278"/>
      <c r="AW2359" s="278"/>
      <c r="AX2359" s="278"/>
      <c r="AY2359" s="278"/>
      <c r="AZ2359" s="278"/>
      <c r="BB2359" s="266"/>
      <c r="BE2359" s="280"/>
      <c r="BF2359" s="280"/>
      <c r="BG2359" s="280"/>
      <c r="BH2359" s="278"/>
      <c r="BI2359" s="278"/>
      <c r="BJ2359" s="278"/>
      <c r="BK2359" s="278"/>
      <c r="BL2359" s="278"/>
      <c r="BN2359" s="278"/>
      <c r="BO2359" s="278"/>
      <c r="BP2359" s="278"/>
    </row>
    <row r="2360" spans="3:68" ht="9" customHeight="1"/>
    <row r="2361" spans="3:68" ht="11.25" customHeight="1">
      <c r="C2361" s="280"/>
      <c r="D2361" s="280"/>
      <c r="E2361" s="280"/>
      <c r="F2361" s="280"/>
      <c r="G2361" s="280"/>
      <c r="H2361" s="280"/>
      <c r="I2361" s="278"/>
      <c r="J2361" s="278"/>
      <c r="K2361" s="278"/>
      <c r="L2361" s="278"/>
      <c r="M2361" s="278"/>
      <c r="P2361" s="278"/>
      <c r="Q2361" s="278"/>
      <c r="R2361" s="278"/>
      <c r="S2361" s="278"/>
      <c r="U2361" s="278"/>
      <c r="V2361" s="278"/>
      <c r="W2361" s="278"/>
      <c r="Z2361" s="278"/>
      <c r="AA2361" s="278"/>
      <c r="AB2361" s="278"/>
      <c r="AC2361" s="278"/>
      <c r="AD2361" s="278"/>
      <c r="AE2361" s="278"/>
      <c r="AH2361" s="280"/>
      <c r="AI2361" s="280"/>
      <c r="AJ2361" s="280"/>
      <c r="AK2361" s="280"/>
      <c r="AL2361" s="280"/>
      <c r="AM2361" s="280"/>
      <c r="AN2361" s="280"/>
      <c r="AO2361" s="278"/>
      <c r="AP2361" s="278"/>
      <c r="AQ2361" s="278"/>
      <c r="AR2361" s="278"/>
      <c r="AS2361" s="278"/>
      <c r="AT2361" s="278"/>
      <c r="AV2361" s="278"/>
      <c r="AW2361" s="278"/>
      <c r="AX2361" s="278"/>
      <c r="AY2361" s="278"/>
      <c r="AZ2361" s="278"/>
      <c r="BB2361" s="265"/>
    </row>
    <row r="2362" spans="3:68" ht="9.75" customHeight="1">
      <c r="C2362" s="280"/>
      <c r="D2362" s="280"/>
      <c r="E2362" s="280"/>
      <c r="F2362" s="280"/>
      <c r="G2362" s="280"/>
      <c r="H2362" s="280"/>
      <c r="I2362" s="280"/>
      <c r="J2362" s="280"/>
      <c r="K2362" s="280"/>
      <c r="P2362" s="278"/>
      <c r="Q2362" s="278"/>
      <c r="R2362" s="278"/>
      <c r="S2362" s="278"/>
      <c r="U2362" s="278"/>
      <c r="V2362" s="278"/>
      <c r="W2362" s="278"/>
      <c r="AH2362" s="280"/>
      <c r="AI2362" s="280"/>
      <c r="AJ2362" s="280"/>
      <c r="AK2362" s="280"/>
      <c r="AL2362" s="280"/>
      <c r="AM2362" s="280"/>
      <c r="AO2362" s="278"/>
      <c r="AP2362" s="278"/>
      <c r="AQ2362" s="278"/>
      <c r="AR2362" s="278"/>
      <c r="AS2362" s="278"/>
      <c r="AT2362" s="278"/>
      <c r="AV2362" s="278"/>
      <c r="AW2362" s="278"/>
      <c r="AX2362" s="278"/>
      <c r="AY2362" s="278"/>
      <c r="AZ2362" s="278"/>
      <c r="BB2362" s="276"/>
    </row>
    <row r="2363" spans="3:68" ht="0.75" customHeight="1">
      <c r="C2363" s="280"/>
      <c r="D2363" s="280"/>
      <c r="E2363" s="280"/>
      <c r="F2363" s="280"/>
      <c r="G2363" s="280"/>
      <c r="H2363" s="280"/>
      <c r="I2363" s="280"/>
      <c r="J2363" s="280"/>
      <c r="K2363" s="280"/>
      <c r="P2363" s="278"/>
      <c r="Q2363" s="278"/>
      <c r="R2363" s="278"/>
      <c r="S2363" s="278"/>
      <c r="U2363" s="278"/>
      <c r="V2363" s="278"/>
      <c r="W2363" s="278"/>
      <c r="AH2363" s="280"/>
      <c r="AI2363" s="280"/>
      <c r="AJ2363" s="280"/>
      <c r="AK2363" s="280"/>
      <c r="AL2363" s="280"/>
      <c r="AM2363" s="280"/>
      <c r="AO2363" s="278"/>
      <c r="AP2363" s="278"/>
      <c r="AQ2363" s="278"/>
      <c r="AR2363" s="278"/>
      <c r="AS2363" s="278"/>
      <c r="AT2363" s="278"/>
      <c r="AV2363" s="278"/>
      <c r="AW2363" s="278"/>
      <c r="AX2363" s="278"/>
      <c r="AY2363" s="278"/>
      <c r="AZ2363" s="278"/>
      <c r="BB2363" s="276"/>
    </row>
    <row r="2364" spans="3:68">
      <c r="C2364" s="280"/>
      <c r="D2364" s="280"/>
      <c r="E2364" s="280"/>
      <c r="F2364" s="280"/>
      <c r="G2364" s="280"/>
      <c r="H2364" s="278"/>
      <c r="I2364" s="278"/>
      <c r="J2364" s="278"/>
      <c r="K2364" s="278"/>
      <c r="L2364" s="278"/>
      <c r="P2364" s="278"/>
      <c r="Q2364" s="278"/>
      <c r="R2364" s="278"/>
      <c r="S2364" s="278"/>
      <c r="U2364" s="278"/>
      <c r="V2364" s="278"/>
      <c r="W2364" s="278"/>
      <c r="Z2364" s="278"/>
      <c r="AA2364" s="278"/>
      <c r="AB2364" s="278"/>
      <c r="AC2364" s="278"/>
      <c r="AD2364" s="278"/>
      <c r="AE2364" s="278"/>
      <c r="AH2364" s="280"/>
      <c r="AI2364" s="280"/>
      <c r="AJ2364" s="280"/>
      <c r="AK2364" s="280"/>
      <c r="AL2364" s="280"/>
      <c r="AM2364" s="280"/>
      <c r="AV2364" s="278"/>
      <c r="AW2364" s="278"/>
      <c r="AX2364" s="278"/>
      <c r="AY2364" s="278"/>
      <c r="AZ2364" s="278"/>
      <c r="BB2364" s="266"/>
      <c r="BE2364" s="282"/>
      <c r="BF2364" s="282"/>
      <c r="BG2364" s="282"/>
      <c r="BH2364" s="282"/>
      <c r="BI2364" s="282"/>
      <c r="BJ2364" s="282"/>
      <c r="BK2364" s="282"/>
      <c r="BL2364" s="282"/>
      <c r="BM2364" s="282"/>
      <c r="BN2364" s="282"/>
      <c r="BO2364" s="282"/>
      <c r="BP2364" s="282"/>
    </row>
    <row r="2365" spans="3:68" ht="6.75" customHeight="1"/>
    <row r="2366" spans="3:68" ht="2.25" customHeight="1">
      <c r="C2366" s="280"/>
      <c r="D2366" s="280"/>
      <c r="E2366" s="280"/>
      <c r="F2366" s="280"/>
      <c r="G2366" s="280"/>
      <c r="N2366" s="278"/>
      <c r="O2366" s="278"/>
      <c r="P2366" s="278"/>
      <c r="Q2366" s="278"/>
      <c r="R2366" s="278"/>
      <c r="S2366" s="278"/>
      <c r="T2366" s="278"/>
      <c r="U2366" s="278"/>
      <c r="V2366" s="278"/>
      <c r="W2366" s="278"/>
      <c r="AH2366" s="280"/>
      <c r="AI2366" s="280"/>
      <c r="AJ2366" s="280"/>
      <c r="AK2366" s="280"/>
      <c r="AL2366" s="280"/>
      <c r="AM2366" s="280"/>
      <c r="AN2366" s="280"/>
      <c r="AO2366" s="280"/>
      <c r="AP2366" s="280"/>
      <c r="AQ2366" s="280"/>
      <c r="AR2366" s="280"/>
      <c r="AV2366" s="278"/>
      <c r="AW2366" s="278"/>
      <c r="AX2366" s="278"/>
      <c r="AY2366" s="278"/>
      <c r="AZ2366" s="278"/>
      <c r="BB2366" s="276"/>
    </row>
    <row r="2367" spans="3:68" ht="7.5" customHeight="1">
      <c r="C2367" s="280"/>
      <c r="D2367" s="280"/>
      <c r="E2367" s="280"/>
      <c r="F2367" s="280"/>
      <c r="G2367" s="280"/>
      <c r="N2367" s="278"/>
      <c r="O2367" s="278"/>
      <c r="P2367" s="278"/>
      <c r="Q2367" s="278"/>
      <c r="R2367" s="278"/>
      <c r="S2367" s="278"/>
      <c r="T2367" s="278"/>
      <c r="U2367" s="278"/>
      <c r="V2367" s="278"/>
      <c r="W2367" s="278"/>
      <c r="AH2367" s="280"/>
      <c r="AI2367" s="280"/>
      <c r="AJ2367" s="280"/>
      <c r="AK2367" s="280"/>
      <c r="AL2367" s="280"/>
      <c r="AM2367" s="280"/>
      <c r="AN2367" s="280"/>
      <c r="AO2367" s="280"/>
      <c r="AP2367" s="280"/>
      <c r="AQ2367" s="280"/>
      <c r="AR2367" s="280"/>
      <c r="AV2367" s="278"/>
      <c r="AW2367" s="278"/>
      <c r="AX2367" s="278"/>
      <c r="AY2367" s="278"/>
      <c r="AZ2367" s="278"/>
      <c r="BB2367" s="276"/>
    </row>
    <row r="2368" spans="3:68" ht="0.75" customHeight="1">
      <c r="C2368" s="280"/>
      <c r="D2368" s="280"/>
      <c r="E2368" s="280"/>
      <c r="F2368" s="280"/>
      <c r="G2368" s="280"/>
      <c r="N2368" s="278"/>
      <c r="O2368" s="278"/>
      <c r="P2368" s="278"/>
      <c r="Q2368" s="278"/>
      <c r="R2368" s="278"/>
      <c r="S2368" s="278"/>
      <c r="T2368" s="278"/>
      <c r="U2368" s="278"/>
      <c r="V2368" s="278"/>
      <c r="W2368" s="278"/>
      <c r="AH2368" s="280"/>
      <c r="AI2368" s="280"/>
      <c r="AJ2368" s="280"/>
      <c r="AK2368" s="280"/>
      <c r="AL2368" s="280"/>
      <c r="AM2368" s="280"/>
      <c r="AN2368" s="280"/>
      <c r="AO2368" s="280"/>
      <c r="AP2368" s="280"/>
      <c r="AQ2368" s="280"/>
      <c r="AR2368" s="280"/>
      <c r="AV2368" s="278"/>
      <c r="AW2368" s="278"/>
      <c r="AX2368" s="278"/>
      <c r="AY2368" s="278"/>
      <c r="AZ2368" s="278"/>
      <c r="BB2368" s="276"/>
    </row>
    <row r="2369" spans="3:68" ht="10.5" customHeight="1">
      <c r="C2369" s="280"/>
      <c r="D2369" s="280"/>
      <c r="E2369" s="280"/>
      <c r="F2369" s="280"/>
      <c r="G2369" s="280"/>
      <c r="P2369" s="278"/>
      <c r="Q2369" s="278"/>
      <c r="R2369" s="278"/>
      <c r="S2369" s="278"/>
      <c r="U2369" s="278"/>
      <c r="V2369" s="278"/>
      <c r="W2369" s="278"/>
      <c r="AH2369" s="280"/>
      <c r="AI2369" s="280"/>
      <c r="AJ2369" s="280"/>
      <c r="AK2369" s="280"/>
      <c r="AL2369" s="280"/>
      <c r="AM2369" s="280"/>
      <c r="AN2369" s="280"/>
      <c r="AO2369" s="280"/>
      <c r="AP2369" s="280"/>
      <c r="AQ2369" s="280"/>
      <c r="AR2369" s="280"/>
      <c r="AV2369" s="278"/>
      <c r="AW2369" s="278"/>
      <c r="AX2369" s="278"/>
      <c r="AY2369" s="278"/>
      <c r="AZ2369" s="278"/>
      <c r="BB2369" s="266"/>
      <c r="BG2369" s="283"/>
      <c r="BH2369" s="283"/>
      <c r="BI2369" s="283"/>
      <c r="BJ2369" s="283"/>
      <c r="BN2369" s="283"/>
      <c r="BO2369" s="283"/>
      <c r="BP2369" s="283"/>
    </row>
    <row r="2370" spans="3:68" ht="7.5" customHeight="1"/>
    <row r="2371" spans="3:68" ht="0.75" customHeight="1">
      <c r="C2371" s="280"/>
      <c r="D2371" s="280"/>
      <c r="E2371" s="280"/>
      <c r="F2371" s="280"/>
      <c r="G2371" s="280"/>
      <c r="N2371" s="278"/>
      <c r="O2371" s="278"/>
      <c r="P2371" s="278"/>
      <c r="Q2371" s="278"/>
      <c r="R2371" s="278"/>
      <c r="S2371" s="278"/>
      <c r="T2371" s="278"/>
      <c r="U2371" s="278"/>
      <c r="V2371" s="278"/>
      <c r="W2371" s="278"/>
      <c r="AH2371" s="280"/>
      <c r="AI2371" s="280"/>
      <c r="AJ2371" s="280"/>
      <c r="AK2371" s="280"/>
      <c r="AL2371" s="280"/>
      <c r="AM2371" s="280"/>
      <c r="AN2371" s="280"/>
      <c r="AO2371" s="280"/>
      <c r="AP2371" s="280"/>
      <c r="AQ2371" s="280"/>
      <c r="AR2371" s="280"/>
      <c r="AV2371" s="278"/>
      <c r="AW2371" s="278"/>
      <c r="AX2371" s="278"/>
      <c r="AY2371" s="278"/>
      <c r="AZ2371" s="278"/>
      <c r="BB2371" s="276"/>
      <c r="BE2371" s="280"/>
      <c r="BF2371" s="280"/>
      <c r="BG2371" s="280"/>
      <c r="BH2371" s="279"/>
      <c r="BI2371" s="279"/>
      <c r="BJ2371" s="279"/>
      <c r="BK2371" s="279"/>
      <c r="BN2371" s="279"/>
      <c r="BO2371" s="279"/>
      <c r="BP2371" s="279"/>
    </row>
    <row r="2372" spans="3:68" ht="8.25" customHeight="1">
      <c r="C2372" s="280"/>
      <c r="D2372" s="280"/>
      <c r="E2372" s="280"/>
      <c r="F2372" s="280"/>
      <c r="G2372" s="280"/>
      <c r="N2372" s="278"/>
      <c r="O2372" s="278"/>
      <c r="P2372" s="278"/>
      <c r="Q2372" s="278"/>
      <c r="R2372" s="278"/>
      <c r="S2372" s="278"/>
      <c r="T2372" s="278"/>
      <c r="U2372" s="278"/>
      <c r="V2372" s="278"/>
      <c r="W2372" s="278"/>
      <c r="AH2372" s="280"/>
      <c r="AI2372" s="280"/>
      <c r="AJ2372" s="280"/>
      <c r="AK2372" s="280"/>
      <c r="AL2372" s="280"/>
      <c r="AM2372" s="280"/>
      <c r="AN2372" s="280"/>
      <c r="AO2372" s="280"/>
      <c r="AP2372" s="280"/>
      <c r="AQ2372" s="280"/>
      <c r="AR2372" s="280"/>
      <c r="AV2372" s="278"/>
      <c r="AW2372" s="278"/>
      <c r="AX2372" s="278"/>
      <c r="AY2372" s="278"/>
      <c r="AZ2372" s="278"/>
      <c r="BB2372" s="276"/>
      <c r="BE2372" s="280"/>
      <c r="BF2372" s="280"/>
      <c r="BG2372" s="280"/>
      <c r="BH2372" s="279"/>
      <c r="BI2372" s="279"/>
      <c r="BJ2372" s="279"/>
      <c r="BK2372" s="279"/>
      <c r="BN2372" s="279"/>
      <c r="BO2372" s="279"/>
      <c r="BP2372" s="279"/>
    </row>
    <row r="2373" spans="3:68" ht="0.75" customHeight="1">
      <c r="C2373" s="280"/>
      <c r="D2373" s="280"/>
      <c r="E2373" s="280"/>
      <c r="F2373" s="280"/>
      <c r="G2373" s="280"/>
      <c r="N2373" s="278"/>
      <c r="O2373" s="278"/>
      <c r="P2373" s="278"/>
      <c r="Q2373" s="278"/>
      <c r="R2373" s="278"/>
      <c r="S2373" s="278"/>
      <c r="T2373" s="278"/>
      <c r="U2373" s="278"/>
      <c r="V2373" s="278"/>
      <c r="W2373" s="278"/>
      <c r="AH2373" s="280"/>
      <c r="AI2373" s="280"/>
      <c r="AJ2373" s="280"/>
      <c r="AK2373" s="280"/>
      <c r="AL2373" s="280"/>
      <c r="AM2373" s="280"/>
      <c r="AN2373" s="280"/>
      <c r="AO2373" s="280"/>
      <c r="AP2373" s="280"/>
      <c r="AQ2373" s="280"/>
      <c r="AR2373" s="280"/>
      <c r="AV2373" s="278"/>
      <c r="AW2373" s="278"/>
      <c r="AX2373" s="278"/>
      <c r="AY2373" s="278"/>
      <c r="AZ2373" s="278"/>
      <c r="BB2373" s="276"/>
      <c r="BE2373" s="280"/>
      <c r="BF2373" s="280"/>
      <c r="BG2373" s="280"/>
      <c r="BH2373" s="279"/>
      <c r="BI2373" s="279"/>
      <c r="BJ2373" s="279"/>
      <c r="BK2373" s="279"/>
      <c r="BN2373" s="279"/>
      <c r="BO2373" s="279"/>
      <c r="BP2373" s="279"/>
    </row>
    <row r="2374" spans="3:68" ht="11.25" customHeight="1">
      <c r="C2374" s="280"/>
      <c r="D2374" s="280"/>
      <c r="E2374" s="280"/>
      <c r="F2374" s="280"/>
      <c r="G2374" s="280"/>
      <c r="N2374" s="278"/>
      <c r="O2374" s="278"/>
      <c r="P2374" s="278"/>
      <c r="Q2374" s="278"/>
      <c r="R2374" s="278"/>
      <c r="S2374" s="278"/>
      <c r="T2374" s="278"/>
      <c r="U2374" s="278"/>
      <c r="V2374" s="278"/>
      <c r="W2374" s="278"/>
      <c r="AH2374" s="280"/>
      <c r="AI2374" s="280"/>
      <c r="AJ2374" s="280"/>
      <c r="AK2374" s="280"/>
      <c r="AL2374" s="280"/>
      <c r="AM2374" s="280"/>
      <c r="AN2374" s="280"/>
      <c r="AO2374" s="280"/>
      <c r="AP2374" s="280"/>
      <c r="AQ2374" s="280"/>
      <c r="AR2374" s="280"/>
      <c r="AV2374" s="278"/>
      <c r="AW2374" s="278"/>
      <c r="AX2374" s="278"/>
      <c r="AY2374" s="278"/>
      <c r="AZ2374" s="278"/>
      <c r="BB2374" s="266"/>
      <c r="BE2374" s="275"/>
      <c r="BF2374" s="275"/>
      <c r="BG2374" s="275"/>
      <c r="BH2374" s="276"/>
      <c r="BI2374" s="276"/>
      <c r="BJ2374" s="276"/>
      <c r="BK2374" s="276"/>
      <c r="BN2374" s="276"/>
      <c r="BO2374" s="276"/>
      <c r="BP2374" s="276"/>
    </row>
    <row r="2375" spans="3:68" ht="7.5" customHeight="1"/>
    <row r="2376" spans="3:68" ht="1.5" customHeight="1">
      <c r="C2376" s="280"/>
      <c r="D2376" s="280"/>
      <c r="E2376" s="280"/>
      <c r="F2376" s="280"/>
      <c r="G2376" s="280"/>
      <c r="H2376" s="280"/>
      <c r="I2376" s="280"/>
      <c r="J2376" s="280"/>
      <c r="P2376" s="278"/>
      <c r="Q2376" s="278"/>
      <c r="R2376" s="278"/>
      <c r="S2376" s="278"/>
      <c r="U2376" s="278"/>
      <c r="V2376" s="278"/>
      <c r="W2376" s="278"/>
      <c r="AH2376" s="280"/>
      <c r="AI2376" s="280"/>
      <c r="AJ2376" s="280"/>
      <c r="AK2376" s="280"/>
      <c r="AL2376" s="280"/>
      <c r="AM2376" s="280"/>
      <c r="AN2376" s="280"/>
      <c r="AO2376" s="280"/>
      <c r="AP2376" s="280"/>
      <c r="AQ2376" s="280"/>
      <c r="AR2376" s="280"/>
      <c r="AV2376" s="278"/>
      <c r="AW2376" s="278"/>
      <c r="AX2376" s="278"/>
      <c r="AY2376" s="278"/>
      <c r="AZ2376" s="278"/>
      <c r="BB2376" s="276"/>
      <c r="BE2376" s="275"/>
      <c r="BF2376" s="275"/>
      <c r="BG2376" s="275"/>
      <c r="BH2376" s="276"/>
      <c r="BI2376" s="276"/>
      <c r="BJ2376" s="276"/>
      <c r="BK2376" s="276"/>
    </row>
    <row r="2377" spans="3:68" ht="9" customHeight="1">
      <c r="C2377" s="280"/>
      <c r="D2377" s="280"/>
      <c r="E2377" s="280"/>
      <c r="F2377" s="280"/>
      <c r="G2377" s="280"/>
      <c r="H2377" s="280"/>
      <c r="I2377" s="280"/>
      <c r="J2377" s="280"/>
      <c r="P2377" s="278"/>
      <c r="Q2377" s="278"/>
      <c r="R2377" s="278"/>
      <c r="S2377" s="278"/>
      <c r="U2377" s="278"/>
      <c r="V2377" s="278"/>
      <c r="W2377" s="278"/>
      <c r="AH2377" s="280"/>
      <c r="AI2377" s="280"/>
      <c r="AJ2377" s="280"/>
      <c r="AK2377" s="280"/>
      <c r="AL2377" s="280"/>
      <c r="AM2377" s="280"/>
      <c r="AN2377" s="280"/>
      <c r="AO2377" s="280"/>
      <c r="AP2377" s="280"/>
      <c r="AQ2377" s="280"/>
      <c r="AR2377" s="280"/>
      <c r="AV2377" s="278"/>
      <c r="AW2377" s="278"/>
      <c r="AX2377" s="278"/>
      <c r="AY2377" s="278"/>
      <c r="AZ2377" s="278"/>
      <c r="BB2377" s="276"/>
      <c r="BE2377" s="275"/>
      <c r="BF2377" s="275"/>
      <c r="BG2377" s="275"/>
      <c r="BH2377" s="276"/>
      <c r="BI2377" s="276"/>
      <c r="BJ2377" s="276"/>
      <c r="BK2377" s="276"/>
    </row>
    <row r="2378" spans="3:68" ht="0.75" customHeight="1">
      <c r="C2378" s="280"/>
      <c r="D2378" s="280"/>
      <c r="E2378" s="280"/>
      <c r="F2378" s="280"/>
      <c r="G2378" s="280"/>
      <c r="H2378" s="280"/>
      <c r="I2378" s="280"/>
      <c r="J2378" s="280"/>
      <c r="P2378" s="278"/>
      <c r="Q2378" s="278"/>
      <c r="R2378" s="278"/>
      <c r="S2378" s="278"/>
      <c r="U2378" s="278"/>
      <c r="V2378" s="278"/>
      <c r="W2378" s="278"/>
      <c r="AH2378" s="280"/>
      <c r="AI2378" s="280"/>
      <c r="AJ2378" s="280"/>
      <c r="AK2378" s="280"/>
      <c r="AL2378" s="280"/>
      <c r="AM2378" s="280"/>
      <c r="AN2378" s="280"/>
      <c r="AO2378" s="280"/>
      <c r="AP2378" s="280"/>
      <c r="AQ2378" s="280"/>
      <c r="AR2378" s="280"/>
      <c r="AV2378" s="278"/>
      <c r="AW2378" s="278"/>
      <c r="AX2378" s="278"/>
      <c r="AY2378" s="278"/>
      <c r="AZ2378" s="278"/>
      <c r="BB2378" s="276"/>
      <c r="BE2378" s="275"/>
      <c r="BF2378" s="275"/>
      <c r="BG2378" s="275"/>
    </row>
    <row r="2379" spans="3:68" ht="11.25" customHeight="1">
      <c r="C2379" s="280"/>
      <c r="D2379" s="280"/>
      <c r="E2379" s="280"/>
      <c r="F2379" s="280"/>
      <c r="G2379" s="280"/>
      <c r="H2379" s="280"/>
      <c r="I2379" s="280"/>
      <c r="J2379" s="280"/>
      <c r="N2379" s="278"/>
      <c r="O2379" s="278"/>
      <c r="P2379" s="278"/>
      <c r="Q2379" s="278"/>
      <c r="R2379" s="278"/>
      <c r="S2379" s="278"/>
      <c r="T2379" s="278"/>
      <c r="U2379" s="278"/>
      <c r="V2379" s="278"/>
      <c r="W2379" s="278"/>
      <c r="AH2379" s="280"/>
      <c r="AI2379" s="280"/>
      <c r="AJ2379" s="280"/>
      <c r="AK2379" s="280"/>
      <c r="AL2379" s="280"/>
      <c r="AM2379" s="280"/>
      <c r="AN2379" s="280"/>
      <c r="AO2379" s="280"/>
      <c r="AP2379" s="280"/>
      <c r="AQ2379" s="280"/>
      <c r="AR2379" s="280"/>
      <c r="AV2379" s="278"/>
      <c r="AW2379" s="278"/>
      <c r="AX2379" s="278"/>
      <c r="AY2379" s="278"/>
      <c r="AZ2379" s="278"/>
      <c r="BB2379" s="266"/>
      <c r="BE2379" s="275"/>
      <c r="BF2379" s="275"/>
      <c r="BG2379" s="275"/>
      <c r="BH2379" s="276"/>
      <c r="BI2379" s="276"/>
      <c r="BJ2379" s="276"/>
      <c r="BK2379" s="276"/>
    </row>
    <row r="2380" spans="3:68" ht="9" customHeight="1"/>
    <row r="2381" spans="3:68" ht="0.75" customHeight="1">
      <c r="BE2381" s="275"/>
      <c r="BF2381" s="275"/>
      <c r="BG2381" s="275"/>
      <c r="BH2381" s="276"/>
      <c r="BI2381" s="276"/>
      <c r="BJ2381" s="276"/>
      <c r="BK2381" s="276"/>
      <c r="BN2381" s="276"/>
      <c r="BO2381" s="276"/>
      <c r="BP2381" s="276"/>
    </row>
    <row r="2382" spans="3:68">
      <c r="BE2382" s="275"/>
      <c r="BF2382" s="275"/>
      <c r="BG2382" s="275"/>
      <c r="BH2382" s="276"/>
      <c r="BI2382" s="276"/>
      <c r="BJ2382" s="276"/>
      <c r="BK2382" s="276"/>
      <c r="BN2382" s="276"/>
      <c r="BO2382" s="276"/>
      <c r="BP2382" s="276"/>
    </row>
    <row r="2383" spans="3:68" ht="10.5" customHeight="1">
      <c r="C2383" s="277"/>
      <c r="D2383" s="277"/>
      <c r="E2383" s="277"/>
      <c r="F2383" s="277"/>
      <c r="G2383" s="277"/>
      <c r="H2383" s="278"/>
      <c r="I2383" s="278"/>
      <c r="J2383" s="278"/>
      <c r="K2383" s="278"/>
      <c r="L2383" s="278"/>
      <c r="N2383" s="278"/>
      <c r="O2383" s="278"/>
      <c r="P2383" s="278"/>
      <c r="Q2383" s="278"/>
      <c r="R2383" s="278"/>
      <c r="S2383" s="278"/>
      <c r="T2383" s="278"/>
      <c r="U2383" s="281"/>
      <c r="V2383" s="281"/>
      <c r="W2383" s="281"/>
      <c r="Z2383" s="278"/>
      <c r="AA2383" s="278"/>
      <c r="AB2383" s="278"/>
      <c r="AC2383" s="278"/>
      <c r="AD2383" s="281"/>
      <c r="AE2383" s="281"/>
      <c r="AH2383" s="277"/>
      <c r="AI2383" s="277"/>
      <c r="AJ2383" s="277"/>
      <c r="AK2383" s="277"/>
      <c r="AL2383" s="277"/>
      <c r="AM2383" s="277"/>
      <c r="AO2383" s="278"/>
      <c r="AP2383" s="278"/>
      <c r="AQ2383" s="278"/>
      <c r="AR2383" s="278"/>
      <c r="AS2383" s="278"/>
      <c r="AT2383" s="278"/>
      <c r="AV2383" s="278"/>
      <c r="AW2383" s="278"/>
      <c r="AX2383" s="278"/>
      <c r="AY2383" s="278"/>
      <c r="AZ2383" s="278"/>
      <c r="BB2383" s="281"/>
      <c r="BC2383" s="281"/>
      <c r="BE2383" s="280"/>
      <c r="BF2383" s="280"/>
      <c r="BI2383" s="279"/>
      <c r="BJ2383" s="279"/>
      <c r="BL2383" s="285"/>
      <c r="BM2383" s="285"/>
      <c r="BN2383" s="285"/>
      <c r="BO2383" s="285"/>
      <c r="BP2383" s="285"/>
    </row>
    <row r="2384" spans="3:68" ht="7.5" customHeight="1"/>
    <row r="2385" spans="2:69" ht="12" customHeight="1">
      <c r="B2385" s="282"/>
      <c r="C2385" s="282"/>
      <c r="D2385" s="282"/>
      <c r="E2385" s="282"/>
      <c r="F2385" s="282"/>
      <c r="G2385" s="282"/>
      <c r="H2385" s="282"/>
      <c r="I2385" s="282"/>
      <c r="J2385" s="282"/>
      <c r="K2385" s="282"/>
      <c r="L2385" s="282"/>
      <c r="M2385" s="282"/>
      <c r="N2385" s="282"/>
      <c r="O2385" s="282"/>
      <c r="P2385" s="282"/>
      <c r="Q2385" s="282"/>
      <c r="R2385" s="282"/>
      <c r="S2385" s="282"/>
      <c r="T2385" s="282"/>
      <c r="U2385" s="282"/>
      <c r="V2385" s="282"/>
      <c r="W2385" s="282"/>
      <c r="X2385" s="282"/>
      <c r="Y2385" s="282"/>
      <c r="Z2385" s="282"/>
      <c r="AA2385" s="282"/>
      <c r="AB2385" s="282"/>
      <c r="AC2385" s="282"/>
      <c r="AD2385" s="282"/>
      <c r="AE2385" s="282"/>
      <c r="AF2385" s="282"/>
      <c r="AG2385" s="282"/>
      <c r="AH2385" s="282"/>
      <c r="AI2385" s="282"/>
      <c r="AJ2385" s="282"/>
      <c r="AL2385" s="282"/>
      <c r="AM2385" s="282"/>
      <c r="AN2385" s="282"/>
      <c r="AO2385" s="282"/>
      <c r="AP2385" s="282"/>
      <c r="AQ2385" s="282"/>
      <c r="AR2385" s="282"/>
      <c r="AS2385" s="282"/>
      <c r="AT2385" s="282"/>
      <c r="AU2385" s="282"/>
      <c r="AV2385" s="282"/>
      <c r="AW2385" s="282"/>
      <c r="AX2385" s="282"/>
      <c r="AY2385" s="282"/>
      <c r="AZ2385" s="282"/>
      <c r="BA2385" s="282"/>
      <c r="BB2385" s="282"/>
      <c r="BC2385" s="282"/>
      <c r="BD2385" s="282"/>
      <c r="BE2385" s="282"/>
      <c r="BF2385" s="282"/>
      <c r="BG2385" s="282"/>
      <c r="BH2385" s="282"/>
      <c r="BI2385" s="282"/>
      <c r="BJ2385" s="282"/>
      <c r="BK2385" s="282"/>
      <c r="BL2385" s="282"/>
      <c r="BM2385" s="282"/>
      <c r="BN2385" s="282"/>
      <c r="BO2385" s="282"/>
      <c r="BP2385" s="282"/>
      <c r="BQ2385" s="282"/>
    </row>
    <row r="2386" spans="2:69" ht="0.75" customHeight="1">
      <c r="B2386" s="282"/>
      <c r="C2386" s="282"/>
      <c r="D2386" s="282"/>
      <c r="E2386" s="282"/>
      <c r="F2386" s="282"/>
      <c r="G2386" s="282"/>
      <c r="H2386" s="282"/>
      <c r="I2386" s="282"/>
      <c r="J2386" s="282"/>
      <c r="K2386" s="282"/>
      <c r="L2386" s="282"/>
      <c r="M2386" s="282"/>
      <c r="N2386" s="282"/>
      <c r="O2386" s="282"/>
      <c r="P2386" s="282"/>
      <c r="Q2386" s="282"/>
      <c r="R2386" s="282"/>
      <c r="S2386" s="282"/>
      <c r="T2386" s="282"/>
      <c r="U2386" s="282"/>
      <c r="V2386" s="282"/>
      <c r="W2386" s="282"/>
      <c r="X2386" s="282"/>
      <c r="Y2386" s="282"/>
      <c r="Z2386" s="282"/>
      <c r="AA2386" s="282"/>
      <c r="AB2386" s="282"/>
      <c r="AC2386" s="282"/>
      <c r="AD2386" s="282"/>
      <c r="AE2386" s="282"/>
      <c r="AF2386" s="282"/>
      <c r="AG2386" s="282"/>
      <c r="AH2386" s="282"/>
      <c r="AI2386" s="282"/>
      <c r="AJ2386" s="282"/>
      <c r="AL2386" s="282"/>
      <c r="AM2386" s="282"/>
      <c r="AN2386" s="282"/>
      <c r="AO2386" s="282"/>
      <c r="AP2386" s="282"/>
      <c r="AQ2386" s="282"/>
      <c r="AR2386" s="282"/>
      <c r="AS2386" s="282"/>
      <c r="AT2386" s="282"/>
      <c r="AU2386" s="282"/>
      <c r="AV2386" s="282"/>
      <c r="AW2386" s="282"/>
      <c r="AX2386" s="282"/>
      <c r="AY2386" s="282"/>
      <c r="AZ2386" s="282"/>
      <c r="BA2386" s="282"/>
      <c r="BB2386" s="282"/>
      <c r="BC2386" s="282"/>
      <c r="BD2386" s="282"/>
      <c r="BE2386" s="282"/>
      <c r="BF2386" s="282"/>
      <c r="BG2386" s="282"/>
      <c r="BH2386" s="282"/>
      <c r="BI2386" s="282"/>
      <c r="BJ2386" s="282"/>
      <c r="BK2386" s="282"/>
      <c r="BL2386" s="282"/>
      <c r="BM2386" s="282"/>
      <c r="BN2386" s="282"/>
      <c r="BO2386" s="282"/>
      <c r="BP2386" s="282"/>
      <c r="BQ2386" s="282"/>
    </row>
    <row r="2387" spans="2:69" ht="10.5" customHeight="1">
      <c r="G2387" s="283"/>
      <c r="H2387" s="283"/>
      <c r="I2387" s="283"/>
      <c r="J2387" s="283"/>
      <c r="K2387" s="283"/>
      <c r="L2387" s="283"/>
      <c r="N2387" s="283"/>
      <c r="O2387" s="283"/>
      <c r="P2387" s="284"/>
      <c r="Q2387" s="284"/>
      <c r="R2387" s="284"/>
      <c r="S2387" s="284"/>
      <c r="U2387" s="283"/>
      <c r="V2387" s="283"/>
      <c r="W2387" s="283"/>
      <c r="X2387" s="283"/>
      <c r="Y2387" s="283"/>
      <c r="Z2387" s="283"/>
      <c r="AA2387" s="283"/>
      <c r="AB2387" s="283"/>
      <c r="AD2387" s="283"/>
      <c r="AE2387" s="283"/>
      <c r="AF2387" s="283"/>
      <c r="AG2387" s="283"/>
      <c r="AH2387" s="283"/>
      <c r="AI2387" s="283"/>
      <c r="AO2387" s="283"/>
      <c r="AP2387" s="283"/>
      <c r="AQ2387" s="283"/>
      <c r="AR2387" s="283"/>
      <c r="AU2387" s="284"/>
      <c r="AV2387" s="284"/>
      <c r="AW2387" s="284"/>
      <c r="AX2387" s="284"/>
      <c r="AY2387" s="284"/>
      <c r="BE2387" s="283"/>
      <c r="BF2387" s="283"/>
      <c r="BG2387" s="283"/>
      <c r="BH2387" s="283"/>
      <c r="BI2387" s="283"/>
      <c r="BJ2387" s="283"/>
      <c r="BK2387" s="283"/>
      <c r="BL2387" s="283"/>
      <c r="BM2387" s="283"/>
      <c r="BN2387" s="283"/>
      <c r="BO2387" s="283"/>
      <c r="BP2387" s="283"/>
      <c r="BQ2387" s="283"/>
    </row>
    <row r="2388" spans="2:69" ht="7.5" customHeight="1"/>
    <row r="2389" spans="2:69" ht="0.75" customHeight="1">
      <c r="F2389" s="285"/>
      <c r="G2389" s="285"/>
      <c r="H2389" s="285"/>
      <c r="I2389" s="285"/>
      <c r="K2389" s="285"/>
      <c r="L2389" s="285"/>
      <c r="M2389" s="285"/>
      <c r="N2389" s="285"/>
      <c r="O2389" s="285"/>
      <c r="R2389" s="285"/>
      <c r="S2389" s="285"/>
      <c r="T2389" s="285"/>
      <c r="U2389" s="285"/>
      <c r="V2389" s="285"/>
      <c r="W2389" s="285"/>
      <c r="X2389" s="285"/>
      <c r="Y2389" s="285"/>
      <c r="Z2389" s="285"/>
      <c r="AA2389" s="285"/>
      <c r="AB2389" s="285"/>
      <c r="AD2389" s="285"/>
      <c r="AE2389" s="285"/>
      <c r="AF2389" s="285"/>
      <c r="AG2389" s="285"/>
      <c r="AH2389" s="285"/>
      <c r="AI2389" s="285"/>
      <c r="AU2389" s="285"/>
      <c r="AV2389" s="285"/>
      <c r="AW2389" s="285"/>
      <c r="AX2389" s="283"/>
      <c r="AY2389" s="283"/>
      <c r="BE2389" s="285"/>
      <c r="BF2389" s="285"/>
      <c r="BH2389" s="285"/>
      <c r="BI2389" s="285"/>
      <c r="BJ2389" s="285"/>
      <c r="BK2389" s="285"/>
      <c r="BL2389" s="285"/>
      <c r="BM2389" s="285"/>
      <c r="BN2389" s="285"/>
      <c r="BO2389" s="285"/>
      <c r="BP2389" s="285"/>
      <c r="BQ2389" s="285"/>
    </row>
    <row r="2390" spans="2:69" ht="13.5" customHeight="1">
      <c r="F2390" s="285"/>
      <c r="G2390" s="285"/>
      <c r="H2390" s="285"/>
      <c r="I2390" s="285"/>
      <c r="K2390" s="285"/>
      <c r="L2390" s="285"/>
      <c r="M2390" s="285"/>
      <c r="N2390" s="285"/>
      <c r="O2390" s="285"/>
      <c r="R2390" s="285"/>
      <c r="S2390" s="285"/>
      <c r="T2390" s="285"/>
      <c r="U2390" s="285"/>
      <c r="V2390" s="285"/>
      <c r="W2390" s="285"/>
      <c r="X2390" s="285"/>
      <c r="Y2390" s="285"/>
      <c r="Z2390" s="285"/>
      <c r="AA2390" s="285"/>
      <c r="AB2390" s="285"/>
      <c r="AD2390" s="285"/>
      <c r="AE2390" s="285"/>
      <c r="AF2390" s="285"/>
      <c r="AG2390" s="285"/>
      <c r="AH2390" s="285"/>
      <c r="AI2390" s="285"/>
      <c r="AU2390" s="285"/>
      <c r="AV2390" s="285"/>
      <c r="AW2390" s="285"/>
      <c r="AX2390" s="283"/>
      <c r="AY2390" s="283"/>
      <c r="BE2390" s="285"/>
      <c r="BF2390" s="285"/>
      <c r="BH2390" s="285"/>
      <c r="BI2390" s="285"/>
      <c r="BJ2390" s="285"/>
      <c r="BK2390" s="285"/>
      <c r="BL2390" s="285"/>
      <c r="BM2390" s="285"/>
      <c r="BN2390" s="285"/>
      <c r="BO2390" s="285"/>
      <c r="BP2390" s="285"/>
      <c r="BQ2390" s="285"/>
    </row>
    <row r="2391" spans="2:69" ht="9.75" customHeight="1">
      <c r="C2391" s="280"/>
      <c r="D2391" s="280"/>
      <c r="F2391" s="279"/>
      <c r="G2391" s="279"/>
      <c r="H2391" s="279"/>
      <c r="I2391" s="279"/>
      <c r="J2391" s="279"/>
      <c r="K2391" s="279"/>
      <c r="L2391" s="279"/>
      <c r="M2391" s="279"/>
      <c r="N2391" s="279"/>
      <c r="O2391" s="279"/>
      <c r="R2391" s="278"/>
      <c r="S2391" s="278"/>
      <c r="T2391" s="278"/>
      <c r="U2391" s="279"/>
      <c r="V2391" s="279"/>
      <c r="W2391" s="279"/>
      <c r="X2391" s="279"/>
      <c r="Y2391" s="279"/>
      <c r="Z2391" s="279"/>
      <c r="AA2391" s="279"/>
      <c r="AB2391" s="279"/>
      <c r="AD2391" s="279"/>
      <c r="AE2391" s="279"/>
      <c r="AF2391" s="279"/>
      <c r="AG2391" s="279"/>
      <c r="AH2391" s="279"/>
      <c r="AI2391" s="279"/>
      <c r="AM2391" s="280"/>
      <c r="AN2391" s="280"/>
      <c r="AO2391" s="280"/>
      <c r="AP2391" s="278"/>
      <c r="AQ2391" s="278"/>
      <c r="AR2391" s="278"/>
      <c r="AS2391" s="278"/>
      <c r="BA2391" s="280"/>
      <c r="BB2391" s="280"/>
      <c r="BC2391" s="280"/>
      <c r="BD2391" s="279"/>
      <c r="BE2391" s="279"/>
      <c r="BH2391" s="278"/>
      <c r="BI2391" s="278"/>
      <c r="BJ2391" s="278"/>
      <c r="BK2391" s="278"/>
      <c r="BL2391" s="278"/>
      <c r="BM2391" s="279"/>
      <c r="BN2391" s="279"/>
      <c r="BO2391" s="279"/>
      <c r="BP2391" s="279"/>
      <c r="BQ2391" s="279"/>
    </row>
    <row r="2392" spans="2:69" ht="0.75" customHeight="1">
      <c r="C2392" s="280"/>
      <c r="D2392" s="280"/>
      <c r="F2392" s="279"/>
      <c r="G2392" s="279"/>
      <c r="H2392" s="279"/>
      <c r="I2392" s="279"/>
      <c r="J2392" s="279"/>
      <c r="K2392" s="279"/>
      <c r="L2392" s="279"/>
      <c r="M2392" s="279"/>
      <c r="N2392" s="279"/>
      <c r="O2392" s="279"/>
      <c r="R2392" s="278"/>
      <c r="S2392" s="278"/>
      <c r="T2392" s="278"/>
      <c r="U2392" s="279"/>
      <c r="V2392" s="279"/>
      <c r="W2392" s="279"/>
      <c r="X2392" s="279"/>
      <c r="Y2392" s="279"/>
      <c r="Z2392" s="279"/>
      <c r="AA2392" s="279"/>
      <c r="AB2392" s="279"/>
      <c r="AD2392" s="279"/>
      <c r="AE2392" s="279"/>
      <c r="AF2392" s="279"/>
      <c r="AG2392" s="279"/>
      <c r="AH2392" s="279"/>
      <c r="AI2392" s="279"/>
      <c r="AM2392" s="280"/>
      <c r="AN2392" s="280"/>
      <c r="AO2392" s="280"/>
      <c r="AP2392" s="278"/>
      <c r="AQ2392" s="278"/>
      <c r="AR2392" s="278"/>
      <c r="AS2392" s="278"/>
      <c r="BA2392" s="280"/>
      <c r="BB2392" s="280"/>
      <c r="BC2392" s="280"/>
      <c r="BD2392" s="279"/>
      <c r="BE2392" s="279"/>
      <c r="BH2392" s="278"/>
      <c r="BI2392" s="278"/>
      <c r="BJ2392" s="278"/>
      <c r="BK2392" s="278"/>
      <c r="BL2392" s="278"/>
      <c r="BM2392" s="279"/>
      <c r="BN2392" s="279"/>
      <c r="BO2392" s="279"/>
      <c r="BP2392" s="279"/>
      <c r="BQ2392" s="279"/>
    </row>
    <row r="2393" spans="2:69" ht="10.5" customHeight="1">
      <c r="C2393" s="280"/>
      <c r="D2393" s="280"/>
      <c r="F2393" s="279"/>
      <c r="G2393" s="279"/>
      <c r="H2393" s="279"/>
      <c r="I2393" s="279"/>
      <c r="J2393" s="279"/>
      <c r="K2393" s="279"/>
      <c r="L2393" s="279"/>
      <c r="M2393" s="279"/>
      <c r="N2393" s="279"/>
      <c r="O2393" s="279"/>
      <c r="R2393" s="278"/>
      <c r="S2393" s="278"/>
      <c r="T2393" s="278"/>
      <c r="U2393" s="279"/>
      <c r="V2393" s="279"/>
      <c r="W2393" s="279"/>
      <c r="X2393" s="279"/>
      <c r="Y2393" s="279"/>
      <c r="Z2393" s="279"/>
      <c r="AA2393" s="279"/>
      <c r="AB2393" s="279"/>
      <c r="AD2393" s="264"/>
      <c r="AE2393" s="279"/>
      <c r="AF2393" s="279"/>
      <c r="AG2393" s="279"/>
      <c r="AH2393" s="279"/>
      <c r="AI2393" s="264"/>
      <c r="AM2393" s="280"/>
      <c r="AN2393" s="280"/>
      <c r="AO2393" s="280"/>
      <c r="AP2393" s="278"/>
      <c r="AQ2393" s="278"/>
      <c r="AR2393" s="278"/>
      <c r="AS2393" s="278"/>
      <c r="BA2393" s="280"/>
      <c r="BB2393" s="280"/>
      <c r="BC2393" s="280"/>
      <c r="BD2393" s="279"/>
      <c r="BE2393" s="279"/>
      <c r="BH2393" s="278"/>
      <c r="BI2393" s="278"/>
      <c r="BJ2393" s="278"/>
      <c r="BK2393" s="278"/>
      <c r="BL2393" s="278"/>
      <c r="BM2393" s="279"/>
      <c r="BN2393" s="279"/>
      <c r="BO2393" s="279"/>
      <c r="BP2393" s="279"/>
      <c r="BQ2393" s="279"/>
    </row>
    <row r="2394" spans="2:69" ht="9.75" customHeight="1"/>
    <row r="2395" spans="2:69" ht="9.75" customHeight="1">
      <c r="C2395" s="280"/>
      <c r="D2395" s="280"/>
      <c r="F2395" s="279"/>
      <c r="G2395" s="279"/>
      <c r="H2395" s="279"/>
      <c r="I2395" s="279"/>
      <c r="J2395" s="279"/>
      <c r="K2395" s="279"/>
      <c r="L2395" s="279"/>
      <c r="M2395" s="279"/>
      <c r="N2395" s="279"/>
      <c r="O2395" s="279"/>
      <c r="R2395" s="278"/>
      <c r="S2395" s="278"/>
      <c r="T2395" s="278"/>
      <c r="U2395" s="279"/>
      <c r="V2395" s="279"/>
      <c r="W2395" s="279"/>
      <c r="X2395" s="279"/>
      <c r="Y2395" s="279"/>
      <c r="Z2395" s="279"/>
      <c r="AA2395" s="279"/>
      <c r="AB2395" s="279"/>
      <c r="AD2395" s="279"/>
      <c r="AE2395" s="279"/>
      <c r="AF2395" s="279"/>
      <c r="AG2395" s="279"/>
      <c r="AH2395" s="279"/>
      <c r="AI2395" s="279"/>
      <c r="AM2395" s="280"/>
      <c r="AN2395" s="280"/>
      <c r="AO2395" s="280"/>
      <c r="AP2395" s="280"/>
      <c r="AQ2395" s="278"/>
      <c r="AR2395" s="278"/>
      <c r="AS2395" s="278"/>
      <c r="AT2395" s="278"/>
      <c r="BA2395" s="280"/>
      <c r="BB2395" s="280"/>
      <c r="BC2395" s="280"/>
      <c r="BD2395" s="279"/>
      <c r="BE2395" s="279"/>
      <c r="BH2395" s="278"/>
      <c r="BI2395" s="278"/>
      <c r="BJ2395" s="278"/>
      <c r="BK2395" s="278"/>
      <c r="BL2395" s="278"/>
      <c r="BM2395" s="279"/>
      <c r="BN2395" s="279"/>
      <c r="BO2395" s="279"/>
      <c r="BP2395" s="279"/>
      <c r="BQ2395" s="279"/>
    </row>
    <row r="2396" spans="2:69" ht="0.75" customHeight="1">
      <c r="C2396" s="280"/>
      <c r="D2396" s="280"/>
      <c r="F2396" s="279"/>
      <c r="G2396" s="279"/>
      <c r="H2396" s="279"/>
      <c r="I2396" s="279"/>
      <c r="J2396" s="279"/>
      <c r="K2396" s="279"/>
      <c r="L2396" s="279"/>
      <c r="M2396" s="279"/>
      <c r="N2396" s="279"/>
      <c r="O2396" s="279"/>
      <c r="R2396" s="278"/>
      <c r="S2396" s="278"/>
      <c r="T2396" s="278"/>
      <c r="U2396" s="279"/>
      <c r="V2396" s="279"/>
      <c r="W2396" s="279"/>
      <c r="X2396" s="279"/>
      <c r="Y2396" s="279"/>
      <c r="Z2396" s="279"/>
      <c r="AA2396" s="279"/>
      <c r="AB2396" s="279"/>
      <c r="AD2396" s="279"/>
      <c r="AE2396" s="279"/>
      <c r="AF2396" s="279"/>
      <c r="AG2396" s="279"/>
      <c r="AH2396" s="279"/>
      <c r="AI2396" s="279"/>
      <c r="AM2396" s="280"/>
      <c r="AN2396" s="280"/>
      <c r="AO2396" s="280"/>
      <c r="AP2396" s="280"/>
      <c r="AQ2396" s="278"/>
      <c r="AR2396" s="278"/>
      <c r="AS2396" s="278"/>
      <c r="AT2396" s="278"/>
      <c r="BA2396" s="280"/>
      <c r="BB2396" s="280"/>
      <c r="BC2396" s="280"/>
      <c r="BD2396" s="279"/>
      <c r="BE2396" s="279"/>
      <c r="BH2396" s="278"/>
      <c r="BI2396" s="278"/>
      <c r="BJ2396" s="278"/>
      <c r="BK2396" s="278"/>
      <c r="BL2396" s="278"/>
      <c r="BM2396" s="279"/>
      <c r="BN2396" s="279"/>
      <c r="BO2396" s="279"/>
      <c r="BP2396" s="279"/>
      <c r="BQ2396" s="279"/>
    </row>
    <row r="2397" spans="2:69" ht="12.75" customHeight="1">
      <c r="F2397" s="279"/>
      <c r="G2397" s="279"/>
      <c r="H2397" s="279"/>
      <c r="I2397" s="279"/>
      <c r="J2397" s="279"/>
      <c r="K2397" s="279"/>
      <c r="L2397" s="279"/>
      <c r="M2397" s="279"/>
      <c r="N2397" s="279"/>
      <c r="O2397" s="279"/>
      <c r="AM2397" s="280"/>
      <c r="AN2397" s="280"/>
      <c r="AO2397" s="280"/>
      <c r="AP2397" s="278"/>
      <c r="AQ2397" s="278"/>
      <c r="AR2397" s="278"/>
      <c r="AS2397" s="278"/>
      <c r="BA2397" s="280"/>
      <c r="BB2397" s="280"/>
      <c r="BC2397" s="280"/>
      <c r="BD2397" s="279"/>
      <c r="BE2397" s="279"/>
      <c r="BH2397" s="278"/>
      <c r="BI2397" s="278"/>
      <c r="BJ2397" s="278"/>
      <c r="BK2397" s="278"/>
      <c r="BL2397" s="278"/>
      <c r="BM2397" s="279"/>
      <c r="BN2397" s="279"/>
      <c r="BO2397" s="279"/>
      <c r="BP2397" s="279"/>
      <c r="BQ2397" s="279"/>
    </row>
    <row r="2398" spans="2:69" ht="10.5" customHeight="1">
      <c r="AM2398" s="280"/>
      <c r="AN2398" s="280"/>
      <c r="AO2398" s="280"/>
      <c r="AP2398" s="278"/>
      <c r="AQ2398" s="278"/>
      <c r="AR2398" s="278"/>
      <c r="AS2398" s="278"/>
      <c r="BA2398" s="280"/>
      <c r="BB2398" s="280"/>
      <c r="BC2398" s="280"/>
      <c r="BD2398" s="279"/>
      <c r="BE2398" s="279"/>
      <c r="BH2398" s="278"/>
      <c r="BI2398" s="278"/>
      <c r="BJ2398" s="278"/>
      <c r="BK2398" s="278"/>
      <c r="BL2398" s="278"/>
      <c r="BM2398" s="279"/>
      <c r="BN2398" s="279"/>
      <c r="BO2398" s="279"/>
      <c r="BP2398" s="279"/>
      <c r="BQ2398" s="279"/>
    </row>
    <row r="2399" spans="2:69" ht="7.5" customHeight="1"/>
    <row r="2400" spans="2:69" ht="0.75" customHeight="1">
      <c r="C2400" s="277"/>
      <c r="D2400" s="277"/>
      <c r="F2400" s="279"/>
      <c r="G2400" s="279"/>
      <c r="H2400" s="279"/>
      <c r="I2400" s="279"/>
      <c r="J2400" s="279"/>
      <c r="K2400" s="279"/>
      <c r="L2400" s="279"/>
      <c r="M2400" s="279"/>
      <c r="AM2400" s="280"/>
      <c r="AN2400" s="280"/>
      <c r="AO2400" s="280"/>
      <c r="AP2400" s="278"/>
      <c r="AQ2400" s="278"/>
      <c r="AR2400" s="278"/>
      <c r="AS2400" s="278"/>
      <c r="AT2400" s="278"/>
      <c r="AU2400" s="278"/>
      <c r="AV2400" s="278"/>
      <c r="AX2400" s="278"/>
      <c r="AY2400" s="278"/>
      <c r="BA2400" s="280"/>
      <c r="BB2400" s="280"/>
      <c r="BC2400" s="280"/>
      <c r="BD2400" s="279"/>
      <c r="BE2400" s="279"/>
      <c r="BH2400" s="278"/>
      <c r="BI2400" s="278"/>
      <c r="BJ2400" s="278"/>
      <c r="BK2400" s="278"/>
      <c r="BL2400" s="278"/>
      <c r="BM2400" s="279"/>
      <c r="BN2400" s="279"/>
      <c r="BO2400" s="279"/>
      <c r="BP2400" s="279"/>
      <c r="BQ2400" s="279"/>
    </row>
    <row r="2401" spans="2:69" ht="8.25" customHeight="1">
      <c r="C2401" s="277"/>
      <c r="D2401" s="277"/>
      <c r="F2401" s="279"/>
      <c r="G2401" s="279"/>
      <c r="H2401" s="279"/>
      <c r="I2401" s="279"/>
      <c r="J2401" s="279"/>
      <c r="K2401" s="279"/>
      <c r="L2401" s="279"/>
      <c r="M2401" s="279"/>
      <c r="AM2401" s="280"/>
      <c r="AN2401" s="280"/>
      <c r="AO2401" s="280"/>
      <c r="AP2401" s="278"/>
      <c r="AQ2401" s="278"/>
      <c r="AR2401" s="278"/>
      <c r="AS2401" s="278"/>
      <c r="AT2401" s="278"/>
      <c r="AU2401" s="278"/>
      <c r="AV2401" s="278"/>
      <c r="AX2401" s="278"/>
      <c r="AY2401" s="278"/>
      <c r="BA2401" s="280"/>
      <c r="BB2401" s="280"/>
      <c r="BC2401" s="280"/>
      <c r="BD2401" s="279"/>
      <c r="BE2401" s="279"/>
      <c r="BH2401" s="278"/>
      <c r="BI2401" s="278"/>
      <c r="BJ2401" s="278"/>
      <c r="BK2401" s="278"/>
      <c r="BL2401" s="278"/>
      <c r="BM2401" s="279"/>
      <c r="BN2401" s="279"/>
      <c r="BO2401" s="279"/>
      <c r="BP2401" s="279"/>
      <c r="BQ2401" s="279"/>
    </row>
    <row r="2402" spans="2:69" ht="0.75" customHeight="1">
      <c r="C2402" s="277"/>
      <c r="D2402" s="277"/>
      <c r="F2402" s="279"/>
      <c r="G2402" s="279"/>
      <c r="H2402" s="279"/>
      <c r="I2402" s="279"/>
      <c r="J2402" s="279"/>
      <c r="K2402" s="279"/>
      <c r="L2402" s="279"/>
      <c r="M2402" s="279"/>
      <c r="AM2402" s="280"/>
      <c r="AN2402" s="280"/>
      <c r="AO2402" s="280"/>
      <c r="AP2402" s="278"/>
      <c r="AQ2402" s="278"/>
      <c r="AR2402" s="278"/>
      <c r="AS2402" s="278"/>
      <c r="AT2402" s="278"/>
      <c r="AU2402" s="278"/>
      <c r="AV2402" s="278"/>
      <c r="AX2402" s="278"/>
      <c r="AY2402" s="278"/>
      <c r="BA2402" s="280"/>
      <c r="BB2402" s="280"/>
      <c r="BC2402" s="280"/>
      <c r="BD2402" s="279"/>
      <c r="BE2402" s="279"/>
      <c r="BH2402" s="278"/>
      <c r="BI2402" s="278"/>
      <c r="BJ2402" s="278"/>
      <c r="BK2402" s="278"/>
      <c r="BL2402" s="278"/>
      <c r="BM2402" s="279"/>
      <c r="BN2402" s="279"/>
      <c r="BO2402" s="279"/>
      <c r="BP2402" s="279"/>
      <c r="BQ2402" s="279"/>
    </row>
    <row r="2403" spans="2:69" ht="10.5" customHeight="1">
      <c r="AM2403" s="280"/>
      <c r="AN2403" s="280"/>
      <c r="AO2403" s="280"/>
      <c r="AP2403" s="278"/>
      <c r="AQ2403" s="278"/>
      <c r="AR2403" s="278"/>
      <c r="AS2403" s="278"/>
      <c r="AT2403" s="278"/>
      <c r="AU2403" s="278"/>
      <c r="AV2403" s="278"/>
      <c r="AX2403" s="278"/>
      <c r="AY2403" s="278"/>
      <c r="BA2403" s="280"/>
      <c r="BB2403" s="280"/>
      <c r="BC2403" s="280"/>
      <c r="BD2403" s="279"/>
      <c r="BE2403" s="279"/>
      <c r="BH2403" s="278"/>
      <c r="BI2403" s="278"/>
      <c r="BJ2403" s="278"/>
      <c r="BK2403" s="278"/>
      <c r="BL2403" s="278"/>
      <c r="BM2403" s="279"/>
      <c r="BN2403" s="279"/>
      <c r="BO2403" s="279"/>
      <c r="BP2403" s="279"/>
      <c r="BQ2403" s="279"/>
    </row>
    <row r="2404" spans="2:69" ht="9.75" customHeight="1"/>
    <row r="2405" spans="2:69" ht="12" customHeight="1">
      <c r="AM2405" s="280"/>
      <c r="AN2405" s="280"/>
      <c r="AO2405" s="280"/>
      <c r="AP2405" s="280"/>
      <c r="AQ2405" s="278"/>
      <c r="AR2405" s="278"/>
      <c r="AS2405" s="278"/>
      <c r="AT2405" s="278"/>
      <c r="AU2405" s="278"/>
      <c r="AV2405" s="278"/>
      <c r="AW2405" s="278"/>
      <c r="AX2405" s="278"/>
      <c r="AY2405" s="278"/>
      <c r="AZ2405" s="278"/>
      <c r="BA2405" s="277"/>
      <c r="BB2405" s="277"/>
      <c r="BC2405" s="277"/>
      <c r="BD2405" s="279"/>
      <c r="BE2405" s="279"/>
    </row>
    <row r="2406" spans="2:69" ht="13.5" customHeight="1">
      <c r="C2406" s="289"/>
      <c r="D2406" s="289"/>
      <c r="E2406" s="289"/>
      <c r="F2406" s="289"/>
      <c r="G2406" s="289"/>
      <c r="H2406" s="289"/>
      <c r="I2406" s="289"/>
      <c r="J2406" s="289"/>
      <c r="K2406" s="289"/>
      <c r="L2406" s="289"/>
      <c r="M2406" s="289"/>
      <c r="N2406" s="289"/>
      <c r="O2406" s="289"/>
      <c r="P2406" s="289"/>
      <c r="Q2406" s="289"/>
      <c r="R2406" s="289"/>
      <c r="S2406" s="289"/>
      <c r="T2406" s="289"/>
      <c r="U2406" s="289"/>
      <c r="V2406" s="289"/>
      <c r="W2406" s="289"/>
      <c r="X2406" s="289"/>
      <c r="Y2406" s="289"/>
      <c r="Z2406" s="289"/>
      <c r="AA2406" s="289"/>
      <c r="AB2406" s="289"/>
      <c r="AC2406" s="289"/>
      <c r="AD2406" s="289"/>
      <c r="AE2406" s="289"/>
    </row>
    <row r="2407" spans="2:69" ht="7.5" customHeight="1"/>
    <row r="2408" spans="2:69" ht="16.5" customHeight="1">
      <c r="B2408" s="282"/>
      <c r="C2408" s="282"/>
      <c r="D2408" s="282"/>
      <c r="E2408" s="282"/>
      <c r="F2408" s="282"/>
      <c r="G2408" s="282"/>
      <c r="H2408" s="282"/>
      <c r="I2408" s="282"/>
      <c r="J2408" s="282"/>
      <c r="K2408" s="282"/>
      <c r="L2408" s="282"/>
      <c r="M2408" s="282"/>
      <c r="N2408" s="282"/>
      <c r="O2408" s="282"/>
      <c r="P2408" s="282"/>
      <c r="Q2408" s="282"/>
      <c r="R2408" s="282"/>
      <c r="S2408" s="282"/>
      <c r="T2408" s="282"/>
      <c r="U2408" s="282"/>
      <c r="X2408" s="282"/>
      <c r="Y2408" s="282"/>
      <c r="Z2408" s="282"/>
      <c r="AA2408" s="282"/>
      <c r="AB2408" s="282"/>
      <c r="AC2408" s="282"/>
      <c r="AD2408" s="282"/>
      <c r="AE2408" s="282"/>
      <c r="AF2408" s="282"/>
      <c r="AG2408" s="282"/>
      <c r="AM2408" s="282"/>
      <c r="AN2408" s="282"/>
      <c r="AO2408" s="282"/>
      <c r="AP2408" s="282"/>
      <c r="AQ2408" s="282"/>
      <c r="AR2408" s="282"/>
      <c r="AS2408" s="282"/>
      <c r="AT2408" s="282"/>
      <c r="AU2408" s="282"/>
      <c r="AV2408" s="282"/>
      <c r="AW2408" s="282"/>
      <c r="AX2408" s="282"/>
      <c r="AY2408" s="282"/>
      <c r="AZ2408" s="282"/>
      <c r="BA2408" s="282"/>
      <c r="BB2408" s="282"/>
      <c r="BE2408" s="282"/>
      <c r="BF2408" s="282"/>
      <c r="BG2408" s="282"/>
      <c r="BH2408" s="282"/>
      <c r="BI2408" s="282"/>
      <c r="BJ2408" s="282"/>
      <c r="BK2408" s="282"/>
      <c r="BL2408" s="282"/>
      <c r="BM2408" s="282"/>
      <c r="BN2408" s="282"/>
      <c r="BO2408" s="282"/>
      <c r="BP2408" s="282"/>
    </row>
    <row r="2409" spans="2:69" ht="9.75" customHeight="1">
      <c r="E2409" s="281"/>
      <c r="F2409" s="281"/>
      <c r="G2409" s="281"/>
      <c r="H2409" s="281"/>
      <c r="I2409" s="281"/>
      <c r="J2409" s="281"/>
      <c r="K2409" s="281"/>
      <c r="L2409" s="281"/>
      <c r="O2409" s="281"/>
      <c r="P2409" s="281"/>
      <c r="Q2409" s="281"/>
      <c r="S2409" s="286"/>
      <c r="T2409" s="286"/>
      <c r="U2409" s="286"/>
      <c r="V2409" s="286"/>
      <c r="AB2409" s="281"/>
      <c r="AC2409" s="281"/>
      <c r="AD2409" s="286"/>
      <c r="AE2409" s="286"/>
      <c r="AR2409" s="281"/>
      <c r="AS2409" s="281"/>
      <c r="AT2409" s="281"/>
      <c r="AV2409" s="286"/>
      <c r="AW2409" s="286"/>
      <c r="AX2409" s="286"/>
      <c r="AY2409" s="286"/>
      <c r="AZ2409" s="286"/>
      <c r="BA2409" s="286"/>
      <c r="BB2409" s="286"/>
      <c r="BH2409" s="283"/>
      <c r="BI2409" s="283"/>
      <c r="BJ2409" s="283"/>
      <c r="BK2409" s="283"/>
      <c r="BL2409" s="283"/>
      <c r="BN2409" s="283"/>
      <c r="BO2409" s="283"/>
      <c r="BP2409" s="283"/>
    </row>
    <row r="2410" spans="2:69" ht="0.75" customHeight="1">
      <c r="BH2410" s="283"/>
      <c r="BI2410" s="283"/>
      <c r="BJ2410" s="283"/>
      <c r="BK2410" s="283"/>
      <c r="BL2410" s="283"/>
      <c r="BN2410" s="283"/>
      <c r="BO2410" s="283"/>
      <c r="BP2410" s="283"/>
    </row>
    <row r="2411" spans="2:69" ht="10.5" customHeight="1">
      <c r="F2411" s="281"/>
      <c r="G2411" s="281"/>
      <c r="H2411" s="281"/>
      <c r="I2411" s="281"/>
      <c r="J2411" s="281"/>
      <c r="K2411" s="281"/>
      <c r="N2411" s="281"/>
      <c r="O2411" s="281"/>
      <c r="P2411" s="281"/>
      <c r="Q2411" s="281"/>
      <c r="R2411" s="281"/>
      <c r="S2411" s="286"/>
      <c r="T2411" s="286"/>
      <c r="U2411" s="286"/>
      <c r="V2411" s="286"/>
      <c r="AB2411" s="281"/>
      <c r="AC2411" s="281"/>
      <c r="AD2411" s="281"/>
      <c r="AE2411" s="286"/>
      <c r="AF2411" s="286"/>
      <c r="AG2411" s="286"/>
      <c r="AH2411" s="286"/>
      <c r="AI2411" s="286"/>
      <c r="AR2411" s="281"/>
      <c r="AS2411" s="281"/>
      <c r="AT2411" s="281"/>
      <c r="AV2411" s="290"/>
      <c r="AW2411" s="290"/>
      <c r="AX2411" s="290"/>
      <c r="AY2411" s="290"/>
      <c r="AZ2411" s="290"/>
      <c r="BE2411" s="263"/>
      <c r="BJ2411" s="279"/>
      <c r="BK2411" s="279"/>
      <c r="BL2411" s="279"/>
      <c r="BO2411" s="279"/>
      <c r="BP2411" s="279"/>
    </row>
    <row r="2412" spans="2:69" ht="8.25" customHeight="1"/>
    <row r="2413" spans="2:69" ht="12.75" customHeight="1">
      <c r="BE2413" s="280"/>
      <c r="BF2413" s="280"/>
      <c r="BJ2413" s="279"/>
      <c r="BK2413" s="279"/>
      <c r="BL2413" s="279"/>
      <c r="BO2413" s="279"/>
      <c r="BP2413" s="279"/>
    </row>
    <row r="2414" spans="2:69" ht="9.75" customHeight="1">
      <c r="BE2414" s="280"/>
      <c r="BF2414" s="280"/>
      <c r="BJ2414" s="279"/>
      <c r="BK2414" s="279"/>
      <c r="BL2414" s="279"/>
      <c r="BO2414" s="279"/>
      <c r="BP2414" s="279"/>
    </row>
    <row r="2415" spans="2:69" ht="12.75" customHeight="1">
      <c r="BE2415" s="280"/>
      <c r="BF2415" s="280"/>
    </row>
    <row r="2416" spans="2:69" ht="10.5" customHeight="1">
      <c r="I2416" s="283"/>
      <c r="J2416" s="283"/>
      <c r="K2416" s="283"/>
      <c r="L2416" s="283"/>
      <c r="N2416" s="283"/>
      <c r="O2416" s="283"/>
      <c r="P2416" s="283"/>
      <c r="Q2416" s="283"/>
      <c r="R2416" s="283"/>
      <c r="S2416" s="283"/>
      <c r="U2416" s="283"/>
      <c r="V2416" s="283"/>
      <c r="W2416" s="283"/>
      <c r="Z2416" s="283"/>
      <c r="AA2416" s="283"/>
      <c r="AB2416" s="283"/>
      <c r="AC2416" s="283"/>
      <c r="AD2416" s="283"/>
      <c r="AE2416" s="283"/>
      <c r="AO2416" s="283"/>
      <c r="AP2416" s="283"/>
      <c r="AQ2416" s="283"/>
      <c r="AR2416" s="283"/>
      <c r="AS2416" s="283"/>
      <c r="AT2416" s="283"/>
      <c r="AV2416" s="283"/>
      <c r="AW2416" s="283"/>
      <c r="AX2416" s="283"/>
      <c r="AY2416" s="283"/>
      <c r="AZ2416" s="283"/>
      <c r="BA2416" s="283"/>
      <c r="BB2416" s="283"/>
      <c r="BE2416" s="263"/>
      <c r="BJ2416" s="279"/>
      <c r="BK2416" s="279"/>
      <c r="BL2416" s="279"/>
      <c r="BO2416" s="279"/>
      <c r="BP2416" s="279"/>
    </row>
    <row r="2417" spans="3:68" ht="9.75" customHeight="1"/>
    <row r="2418" spans="3:68" ht="10.5" customHeight="1">
      <c r="H2418" s="283"/>
      <c r="I2418" s="283"/>
      <c r="J2418" s="283"/>
      <c r="K2418" s="283"/>
      <c r="L2418" s="283"/>
      <c r="N2418" s="283"/>
      <c r="O2418" s="283"/>
      <c r="P2418" s="283"/>
      <c r="Q2418" s="283"/>
      <c r="R2418" s="283"/>
      <c r="S2418" s="283"/>
      <c r="U2418" s="283"/>
      <c r="V2418" s="283"/>
      <c r="W2418" s="283"/>
      <c r="Z2418" s="283"/>
      <c r="AA2418" s="283"/>
      <c r="AB2418" s="283"/>
      <c r="AC2418" s="283"/>
      <c r="AD2418" s="283"/>
      <c r="AE2418" s="283"/>
      <c r="AO2418" s="283"/>
      <c r="AP2418" s="283"/>
      <c r="AQ2418" s="283"/>
      <c r="AR2418" s="283"/>
      <c r="AS2418" s="283"/>
      <c r="AT2418" s="283"/>
      <c r="AV2418" s="283"/>
      <c r="AW2418" s="283"/>
      <c r="AX2418" s="283"/>
      <c r="AY2418" s="283"/>
      <c r="AZ2418" s="283"/>
      <c r="BA2418" s="283"/>
      <c r="BB2418" s="283"/>
      <c r="BE2418" s="280"/>
      <c r="BJ2418" s="279"/>
      <c r="BK2418" s="279"/>
      <c r="BL2418" s="279"/>
      <c r="BO2418" s="279"/>
      <c r="BP2418" s="279"/>
    </row>
    <row r="2419" spans="3:68" ht="0.75" customHeight="1">
      <c r="H2419" s="283"/>
      <c r="I2419" s="283"/>
      <c r="J2419" s="283"/>
      <c r="K2419" s="283"/>
      <c r="L2419" s="283"/>
      <c r="N2419" s="283"/>
      <c r="O2419" s="283"/>
      <c r="P2419" s="283"/>
      <c r="Q2419" s="283"/>
      <c r="R2419" s="283"/>
      <c r="S2419" s="283"/>
      <c r="U2419" s="283"/>
      <c r="V2419" s="283"/>
      <c r="W2419" s="283"/>
      <c r="Z2419" s="283"/>
      <c r="AA2419" s="283"/>
      <c r="AB2419" s="283"/>
      <c r="AC2419" s="283"/>
      <c r="AD2419" s="283"/>
      <c r="AE2419" s="283"/>
      <c r="AO2419" s="283"/>
      <c r="AP2419" s="283"/>
      <c r="AQ2419" s="283"/>
      <c r="AR2419" s="283"/>
      <c r="AS2419" s="283"/>
      <c r="AT2419" s="283"/>
      <c r="AV2419" s="283"/>
      <c r="AW2419" s="283"/>
      <c r="AX2419" s="283"/>
      <c r="AY2419" s="283"/>
      <c r="AZ2419" s="283"/>
      <c r="BA2419" s="283"/>
      <c r="BB2419" s="283"/>
      <c r="BE2419" s="280"/>
      <c r="BJ2419" s="279"/>
      <c r="BK2419" s="279"/>
      <c r="BL2419" s="279"/>
      <c r="BO2419" s="279"/>
      <c r="BP2419" s="279"/>
    </row>
    <row r="2420" spans="3:68" ht="10.5" customHeight="1">
      <c r="H2420" s="285"/>
      <c r="I2420" s="285"/>
      <c r="J2420" s="285"/>
      <c r="K2420" s="285"/>
      <c r="L2420" s="285"/>
      <c r="N2420" s="285"/>
      <c r="O2420" s="285"/>
      <c r="P2420" s="285"/>
      <c r="R2420" s="285"/>
      <c r="S2420" s="285"/>
      <c r="U2420" s="283"/>
      <c r="V2420" s="283"/>
      <c r="W2420" s="283"/>
      <c r="Z2420" s="285"/>
      <c r="AA2420" s="285"/>
      <c r="AB2420" s="285"/>
      <c r="AC2420" s="285"/>
      <c r="AD2420" s="283"/>
      <c r="AE2420" s="283"/>
      <c r="AO2420" s="285"/>
      <c r="AP2420" s="285"/>
      <c r="AQ2420" s="285"/>
      <c r="AR2420" s="285"/>
      <c r="AS2420" s="285"/>
      <c r="AT2420" s="285"/>
      <c r="AV2420" s="285"/>
      <c r="AW2420" s="285"/>
      <c r="AX2420" s="285"/>
      <c r="AY2420" s="285"/>
      <c r="AZ2420" s="285"/>
      <c r="BB2420" s="261"/>
      <c r="BE2420" s="263"/>
      <c r="BK2420" s="279"/>
      <c r="BL2420" s="279"/>
      <c r="BP2420" s="264"/>
    </row>
    <row r="2421" spans="3:68" ht="8.25" customHeight="1"/>
    <row r="2422" spans="3:68" ht="0.75" customHeight="1">
      <c r="C2422" s="280"/>
      <c r="D2422" s="280"/>
      <c r="E2422" s="280"/>
      <c r="F2422" s="280"/>
      <c r="G2422" s="280"/>
      <c r="H2422" s="280"/>
      <c r="I2422" s="280"/>
      <c r="AH2422" s="280"/>
      <c r="AI2422" s="280"/>
      <c r="AJ2422" s="280"/>
      <c r="AK2422" s="280"/>
      <c r="AL2422" s="280"/>
      <c r="AM2422" s="280"/>
      <c r="AN2422" s="280"/>
      <c r="AO2422" s="280"/>
      <c r="BE2422" s="280"/>
      <c r="BK2422" s="279"/>
      <c r="BL2422" s="279"/>
      <c r="BP2422" s="279"/>
    </row>
    <row r="2423" spans="3:68" ht="9" customHeight="1">
      <c r="C2423" s="280"/>
      <c r="D2423" s="280"/>
      <c r="E2423" s="280"/>
      <c r="F2423" s="280"/>
      <c r="G2423" s="280"/>
      <c r="H2423" s="280"/>
      <c r="I2423" s="280"/>
      <c r="AH2423" s="280"/>
      <c r="AI2423" s="280"/>
      <c r="AJ2423" s="280"/>
      <c r="AK2423" s="280"/>
      <c r="AL2423" s="280"/>
      <c r="AM2423" s="280"/>
      <c r="AN2423" s="280"/>
      <c r="AO2423" s="280"/>
      <c r="BE2423" s="280"/>
      <c r="BK2423" s="279"/>
      <c r="BL2423" s="279"/>
      <c r="BP2423" s="279"/>
    </row>
    <row r="2424" spans="3:68" ht="0.75" customHeight="1">
      <c r="C2424" s="280"/>
      <c r="D2424" s="280"/>
      <c r="E2424" s="280"/>
      <c r="F2424" s="280"/>
      <c r="G2424" s="280"/>
      <c r="H2424" s="280"/>
      <c r="I2424" s="280"/>
      <c r="AH2424" s="280"/>
      <c r="AI2424" s="280"/>
      <c r="AJ2424" s="280"/>
      <c r="AK2424" s="280"/>
      <c r="AL2424" s="280"/>
      <c r="AM2424" s="280"/>
      <c r="AN2424" s="280"/>
      <c r="AO2424" s="280"/>
      <c r="BE2424" s="280"/>
      <c r="BK2424" s="279"/>
      <c r="BL2424" s="279"/>
    </row>
    <row r="2425" spans="3:68" ht="10.5" customHeight="1">
      <c r="C2425" s="287"/>
      <c r="D2425" s="287"/>
      <c r="E2425" s="287"/>
      <c r="F2425" s="287"/>
      <c r="G2425" s="287"/>
      <c r="H2425" s="278"/>
      <c r="I2425" s="278"/>
      <c r="J2425" s="278"/>
      <c r="K2425" s="278"/>
      <c r="L2425" s="278"/>
      <c r="N2425" s="278"/>
      <c r="O2425" s="278"/>
      <c r="P2425" s="278"/>
      <c r="Q2425" s="278"/>
      <c r="R2425" s="278"/>
      <c r="S2425" s="278"/>
      <c r="T2425" s="278"/>
      <c r="U2425" s="278"/>
      <c r="V2425" s="278"/>
      <c r="W2425" s="278"/>
      <c r="Z2425" s="278"/>
      <c r="AA2425" s="278"/>
      <c r="AB2425" s="278"/>
      <c r="AC2425" s="278"/>
      <c r="AD2425" s="278"/>
      <c r="AE2425" s="278"/>
      <c r="AI2425" s="287"/>
      <c r="AJ2425" s="287"/>
      <c r="AK2425" s="287"/>
      <c r="AL2425" s="287"/>
      <c r="AM2425" s="287"/>
      <c r="AO2425" s="278"/>
      <c r="AP2425" s="278"/>
      <c r="AQ2425" s="278"/>
      <c r="AR2425" s="278"/>
      <c r="AS2425" s="278"/>
      <c r="AT2425" s="278"/>
      <c r="AV2425" s="278"/>
      <c r="AW2425" s="278"/>
      <c r="AX2425" s="278"/>
      <c r="AY2425" s="278"/>
      <c r="AZ2425" s="278"/>
      <c r="BB2425" s="266"/>
      <c r="BE2425" s="263"/>
      <c r="BK2425" s="279"/>
      <c r="BL2425" s="279"/>
      <c r="BP2425" s="264"/>
    </row>
    <row r="2426" spans="3:68" ht="7.5" customHeight="1"/>
    <row r="2427" spans="3:68" ht="0.75" customHeight="1">
      <c r="C2427" s="287"/>
      <c r="D2427" s="287"/>
      <c r="E2427" s="287"/>
      <c r="F2427" s="287"/>
      <c r="G2427" s="287"/>
      <c r="H2427" s="278"/>
      <c r="I2427" s="278"/>
      <c r="J2427" s="278"/>
      <c r="K2427" s="278"/>
      <c r="L2427" s="278"/>
      <c r="N2427" s="278"/>
      <c r="O2427" s="278"/>
      <c r="P2427" s="278"/>
      <c r="Q2427" s="278"/>
      <c r="R2427" s="278"/>
      <c r="S2427" s="278"/>
      <c r="T2427" s="278"/>
      <c r="U2427" s="278"/>
      <c r="V2427" s="278"/>
      <c r="W2427" s="278"/>
      <c r="Z2427" s="278"/>
      <c r="AA2427" s="278"/>
      <c r="AB2427" s="278"/>
      <c r="AC2427" s="278"/>
      <c r="AD2427" s="278"/>
      <c r="AE2427" s="278"/>
      <c r="AI2427" s="287"/>
      <c r="AJ2427" s="287"/>
      <c r="AK2427" s="287"/>
      <c r="AL2427" s="287"/>
      <c r="AM2427" s="287"/>
      <c r="AO2427" s="278"/>
      <c r="AP2427" s="278"/>
      <c r="AQ2427" s="278"/>
      <c r="AR2427" s="278"/>
      <c r="AS2427" s="278"/>
      <c r="AT2427" s="278"/>
      <c r="AV2427" s="278"/>
      <c r="AW2427" s="278"/>
      <c r="AX2427" s="278"/>
      <c r="AY2427" s="278"/>
      <c r="AZ2427" s="278"/>
      <c r="BB2427" s="276"/>
    </row>
    <row r="2428" spans="3:68" ht="8.25" customHeight="1">
      <c r="C2428" s="287"/>
      <c r="D2428" s="287"/>
      <c r="E2428" s="287"/>
      <c r="F2428" s="287"/>
      <c r="G2428" s="287"/>
      <c r="H2428" s="278"/>
      <c r="I2428" s="278"/>
      <c r="J2428" s="278"/>
      <c r="K2428" s="278"/>
      <c r="L2428" s="278"/>
      <c r="N2428" s="278"/>
      <c r="O2428" s="278"/>
      <c r="P2428" s="278"/>
      <c r="Q2428" s="278"/>
      <c r="R2428" s="278"/>
      <c r="S2428" s="278"/>
      <c r="T2428" s="278"/>
      <c r="U2428" s="278"/>
      <c r="V2428" s="278"/>
      <c r="W2428" s="278"/>
      <c r="Z2428" s="278"/>
      <c r="AA2428" s="278"/>
      <c r="AB2428" s="278"/>
      <c r="AC2428" s="278"/>
      <c r="AD2428" s="278"/>
      <c r="AE2428" s="278"/>
      <c r="AI2428" s="287"/>
      <c r="AJ2428" s="287"/>
      <c r="AK2428" s="287"/>
      <c r="AL2428" s="287"/>
      <c r="AM2428" s="287"/>
      <c r="AO2428" s="278"/>
      <c r="AP2428" s="278"/>
      <c r="AQ2428" s="278"/>
      <c r="AR2428" s="278"/>
      <c r="AS2428" s="278"/>
      <c r="AT2428" s="278"/>
      <c r="AV2428" s="278"/>
      <c r="AW2428" s="278"/>
      <c r="AX2428" s="278"/>
      <c r="AY2428" s="278"/>
      <c r="AZ2428" s="278"/>
      <c r="BB2428" s="276"/>
    </row>
    <row r="2429" spans="3:68" ht="0.75" customHeight="1">
      <c r="C2429" s="287"/>
      <c r="D2429" s="287"/>
      <c r="E2429" s="287"/>
      <c r="F2429" s="287"/>
      <c r="G2429" s="287"/>
      <c r="H2429" s="278"/>
      <c r="I2429" s="278"/>
      <c r="J2429" s="278"/>
      <c r="K2429" s="278"/>
      <c r="L2429" s="278"/>
      <c r="N2429" s="278"/>
      <c r="O2429" s="278"/>
      <c r="P2429" s="278"/>
      <c r="Q2429" s="278"/>
      <c r="R2429" s="278"/>
      <c r="S2429" s="278"/>
      <c r="T2429" s="278"/>
      <c r="U2429" s="278"/>
      <c r="V2429" s="278"/>
      <c r="W2429" s="278"/>
      <c r="Z2429" s="278"/>
      <c r="AA2429" s="278"/>
      <c r="AB2429" s="278"/>
      <c r="AC2429" s="278"/>
      <c r="AD2429" s="278"/>
      <c r="AE2429" s="278"/>
      <c r="AI2429" s="287"/>
      <c r="AJ2429" s="287"/>
      <c r="AK2429" s="287"/>
      <c r="AL2429" s="287"/>
      <c r="AM2429" s="287"/>
      <c r="AO2429" s="278"/>
      <c r="AP2429" s="278"/>
      <c r="AQ2429" s="278"/>
      <c r="AR2429" s="278"/>
      <c r="AS2429" s="278"/>
      <c r="AT2429" s="278"/>
      <c r="AV2429" s="278"/>
      <c r="AW2429" s="278"/>
      <c r="AX2429" s="278"/>
      <c r="AY2429" s="278"/>
      <c r="AZ2429" s="278"/>
      <c r="BB2429" s="276"/>
    </row>
    <row r="2430" spans="3:68" ht="10.5" customHeight="1">
      <c r="C2430" s="287"/>
      <c r="D2430" s="287"/>
      <c r="E2430" s="287"/>
      <c r="F2430" s="287"/>
      <c r="G2430" s="287"/>
      <c r="H2430" s="278"/>
      <c r="I2430" s="278"/>
      <c r="J2430" s="278"/>
      <c r="K2430" s="278"/>
      <c r="L2430" s="278"/>
      <c r="N2430" s="278"/>
      <c r="O2430" s="278"/>
      <c r="P2430" s="278"/>
      <c r="Q2430" s="278"/>
      <c r="R2430" s="278"/>
      <c r="S2430" s="278"/>
      <c r="T2430" s="278"/>
      <c r="U2430" s="278"/>
      <c r="V2430" s="278"/>
      <c r="W2430" s="278"/>
      <c r="Z2430" s="278"/>
      <c r="AA2430" s="278"/>
      <c r="AB2430" s="278"/>
      <c r="AC2430" s="278"/>
      <c r="AD2430" s="278"/>
      <c r="AE2430" s="278"/>
      <c r="AI2430" s="287"/>
      <c r="AJ2430" s="287"/>
      <c r="AK2430" s="287"/>
      <c r="AL2430" s="287"/>
      <c r="AM2430" s="287"/>
      <c r="AO2430" s="278"/>
      <c r="AP2430" s="278"/>
      <c r="AQ2430" s="278"/>
      <c r="AR2430" s="278"/>
      <c r="AS2430" s="278"/>
      <c r="AT2430" s="278"/>
      <c r="AV2430" s="278"/>
      <c r="AW2430" s="278"/>
      <c r="AX2430" s="278"/>
      <c r="AY2430" s="278"/>
      <c r="AZ2430" s="278"/>
      <c r="BB2430" s="266"/>
    </row>
    <row r="2431" spans="3:68" ht="7.5" customHeight="1"/>
    <row r="2432" spans="3:68" ht="0.75" customHeight="1">
      <c r="C2432" s="287"/>
      <c r="D2432" s="287"/>
      <c r="E2432" s="287"/>
      <c r="F2432" s="287"/>
      <c r="G2432" s="287"/>
      <c r="H2432" s="278"/>
      <c r="I2432" s="278"/>
      <c r="J2432" s="278"/>
      <c r="K2432" s="278"/>
      <c r="L2432" s="278"/>
      <c r="N2432" s="278"/>
      <c r="O2432" s="278"/>
      <c r="P2432" s="278"/>
      <c r="Q2432" s="278"/>
      <c r="R2432" s="278"/>
      <c r="S2432" s="278"/>
      <c r="T2432" s="278"/>
      <c r="U2432" s="278"/>
      <c r="V2432" s="278"/>
      <c r="W2432" s="278"/>
      <c r="Z2432" s="278"/>
      <c r="AA2432" s="278"/>
      <c r="AB2432" s="278"/>
      <c r="AC2432" s="278"/>
      <c r="AD2432" s="278"/>
      <c r="AE2432" s="278"/>
      <c r="AI2432" s="287"/>
      <c r="AJ2432" s="287"/>
      <c r="AK2432" s="287"/>
      <c r="AL2432" s="287"/>
      <c r="AM2432" s="287"/>
      <c r="AO2432" s="278"/>
      <c r="AP2432" s="278"/>
      <c r="AQ2432" s="278"/>
      <c r="AR2432" s="278"/>
      <c r="AS2432" s="278"/>
      <c r="AT2432" s="278"/>
      <c r="AV2432" s="278"/>
      <c r="AW2432" s="278"/>
      <c r="AX2432" s="278"/>
      <c r="AY2432" s="278"/>
      <c r="AZ2432" s="278"/>
      <c r="BB2432" s="276"/>
      <c r="BE2432" s="282"/>
      <c r="BF2432" s="282"/>
      <c r="BG2432" s="282"/>
      <c r="BH2432" s="282"/>
      <c r="BI2432" s="282"/>
      <c r="BJ2432" s="282"/>
      <c r="BK2432" s="282"/>
      <c r="BL2432" s="282"/>
      <c r="BM2432" s="282"/>
      <c r="BN2432" s="282"/>
      <c r="BO2432" s="282"/>
      <c r="BP2432" s="282"/>
    </row>
    <row r="2433" spans="3:68">
      <c r="C2433" s="287"/>
      <c r="D2433" s="287"/>
      <c r="E2433" s="287"/>
      <c r="F2433" s="287"/>
      <c r="G2433" s="287"/>
      <c r="H2433" s="278"/>
      <c r="I2433" s="278"/>
      <c r="J2433" s="278"/>
      <c r="K2433" s="278"/>
      <c r="L2433" s="278"/>
      <c r="N2433" s="278"/>
      <c r="O2433" s="278"/>
      <c r="P2433" s="278"/>
      <c r="Q2433" s="278"/>
      <c r="R2433" s="278"/>
      <c r="S2433" s="278"/>
      <c r="T2433" s="278"/>
      <c r="U2433" s="278"/>
      <c r="V2433" s="278"/>
      <c r="W2433" s="278"/>
      <c r="Z2433" s="278"/>
      <c r="AA2433" s="278"/>
      <c r="AB2433" s="278"/>
      <c r="AC2433" s="278"/>
      <c r="AD2433" s="278"/>
      <c r="AE2433" s="278"/>
      <c r="AI2433" s="287"/>
      <c r="AJ2433" s="287"/>
      <c r="AK2433" s="287"/>
      <c r="AL2433" s="287"/>
      <c r="AM2433" s="287"/>
      <c r="AO2433" s="278"/>
      <c r="AP2433" s="278"/>
      <c r="AQ2433" s="278"/>
      <c r="AR2433" s="278"/>
      <c r="AS2433" s="278"/>
      <c r="AT2433" s="278"/>
      <c r="AV2433" s="278"/>
      <c r="AW2433" s="278"/>
      <c r="AX2433" s="278"/>
      <c r="AY2433" s="278"/>
      <c r="AZ2433" s="278"/>
      <c r="BB2433" s="276"/>
      <c r="BE2433" s="282"/>
      <c r="BF2433" s="282"/>
      <c r="BG2433" s="282"/>
      <c r="BH2433" s="282"/>
      <c r="BI2433" s="282"/>
      <c r="BJ2433" s="282"/>
      <c r="BK2433" s="282"/>
      <c r="BL2433" s="282"/>
      <c r="BM2433" s="282"/>
      <c r="BN2433" s="282"/>
      <c r="BO2433" s="282"/>
      <c r="BP2433" s="282"/>
    </row>
    <row r="2434" spans="3:68" ht="5.25" customHeight="1">
      <c r="C2434" s="287"/>
      <c r="D2434" s="287"/>
      <c r="E2434" s="287"/>
      <c r="F2434" s="287"/>
      <c r="G2434" s="287"/>
      <c r="H2434" s="278"/>
      <c r="I2434" s="278"/>
      <c r="J2434" s="278"/>
      <c r="K2434" s="278"/>
      <c r="L2434" s="278"/>
      <c r="N2434" s="278"/>
      <c r="O2434" s="278"/>
      <c r="P2434" s="278"/>
      <c r="Q2434" s="278"/>
      <c r="R2434" s="278"/>
      <c r="S2434" s="278"/>
      <c r="T2434" s="278"/>
      <c r="U2434" s="278"/>
      <c r="V2434" s="278"/>
      <c r="W2434" s="278"/>
      <c r="Z2434" s="278"/>
      <c r="AA2434" s="278"/>
      <c r="AB2434" s="278"/>
      <c r="AC2434" s="278"/>
      <c r="AD2434" s="278"/>
      <c r="AE2434" s="278"/>
      <c r="AI2434" s="287"/>
      <c r="AJ2434" s="287"/>
      <c r="AK2434" s="287"/>
      <c r="AL2434" s="287"/>
      <c r="AM2434" s="287"/>
      <c r="AN2434" s="287"/>
      <c r="AO2434" s="278"/>
      <c r="AP2434" s="278"/>
      <c r="AQ2434" s="278"/>
      <c r="AR2434" s="278"/>
      <c r="AS2434" s="278"/>
      <c r="AT2434" s="278"/>
      <c r="AV2434" s="278"/>
      <c r="AW2434" s="278"/>
      <c r="AX2434" s="278"/>
      <c r="AY2434" s="278"/>
      <c r="AZ2434" s="278"/>
      <c r="BB2434" s="276"/>
      <c r="BJ2434" s="283"/>
      <c r="BK2434" s="283"/>
      <c r="BL2434" s="283"/>
      <c r="BM2434" s="283"/>
      <c r="BN2434" s="283"/>
      <c r="BO2434" s="283"/>
      <c r="BP2434" s="283"/>
    </row>
    <row r="2435" spans="3:68" ht="5.25" customHeight="1">
      <c r="C2435" s="287"/>
      <c r="D2435" s="287"/>
      <c r="E2435" s="287"/>
      <c r="F2435" s="287"/>
      <c r="G2435" s="287"/>
      <c r="H2435" s="278"/>
      <c r="I2435" s="278"/>
      <c r="J2435" s="278"/>
      <c r="K2435" s="278"/>
      <c r="L2435" s="278"/>
      <c r="N2435" s="278"/>
      <c r="O2435" s="278"/>
      <c r="P2435" s="278"/>
      <c r="Q2435" s="278"/>
      <c r="R2435" s="278"/>
      <c r="S2435" s="278"/>
      <c r="T2435" s="278"/>
      <c r="U2435" s="278"/>
      <c r="V2435" s="278"/>
      <c r="W2435" s="278"/>
      <c r="Z2435" s="278"/>
      <c r="AA2435" s="278"/>
      <c r="AB2435" s="278"/>
      <c r="AC2435" s="278"/>
      <c r="AD2435" s="278"/>
      <c r="AE2435" s="278"/>
      <c r="AI2435" s="287"/>
      <c r="AJ2435" s="287"/>
      <c r="AK2435" s="287"/>
      <c r="AL2435" s="287"/>
      <c r="AM2435" s="287"/>
      <c r="AN2435" s="287"/>
      <c r="AO2435" s="278"/>
      <c r="AP2435" s="278"/>
      <c r="AQ2435" s="278"/>
      <c r="AR2435" s="278"/>
      <c r="AS2435" s="278"/>
      <c r="AT2435" s="278"/>
      <c r="AV2435" s="278"/>
      <c r="AW2435" s="278"/>
      <c r="AX2435" s="278"/>
      <c r="AY2435" s="278"/>
      <c r="AZ2435" s="278"/>
      <c r="BB2435" s="276"/>
      <c r="BJ2435" s="283"/>
      <c r="BK2435" s="283"/>
      <c r="BL2435" s="283"/>
      <c r="BM2435" s="283"/>
      <c r="BN2435" s="283"/>
      <c r="BO2435" s="283"/>
      <c r="BP2435" s="283"/>
    </row>
    <row r="2436" spans="3:68" ht="15" customHeight="1">
      <c r="C2436" s="287"/>
      <c r="D2436" s="287"/>
      <c r="E2436" s="287"/>
      <c r="F2436" s="287"/>
      <c r="G2436" s="287"/>
      <c r="H2436" s="278"/>
      <c r="I2436" s="278"/>
      <c r="J2436" s="278"/>
      <c r="K2436" s="278"/>
      <c r="L2436" s="278"/>
      <c r="N2436" s="278"/>
      <c r="O2436" s="278"/>
      <c r="P2436" s="278"/>
      <c r="Q2436" s="278"/>
      <c r="R2436" s="278"/>
      <c r="S2436" s="278"/>
      <c r="T2436" s="278"/>
      <c r="U2436" s="278"/>
      <c r="V2436" s="278"/>
      <c r="W2436" s="278"/>
      <c r="Z2436" s="278"/>
      <c r="AA2436" s="278"/>
      <c r="AB2436" s="278"/>
      <c r="AC2436" s="278"/>
      <c r="AD2436" s="278"/>
      <c r="AE2436" s="278"/>
      <c r="AI2436" s="287"/>
      <c r="AJ2436" s="287"/>
      <c r="AK2436" s="287"/>
      <c r="AL2436" s="287"/>
      <c r="AM2436" s="287"/>
      <c r="AO2436" s="278"/>
      <c r="AP2436" s="278"/>
      <c r="AQ2436" s="278"/>
      <c r="AR2436" s="278"/>
      <c r="AS2436" s="278"/>
      <c r="AT2436" s="278"/>
      <c r="AV2436" s="278"/>
      <c r="AW2436" s="278"/>
      <c r="AX2436" s="278"/>
      <c r="AY2436" s="278"/>
      <c r="AZ2436" s="278"/>
      <c r="BB2436" s="266"/>
    </row>
    <row r="2437" spans="3:68" ht="0.75" customHeight="1">
      <c r="C2437" s="287"/>
      <c r="D2437" s="287"/>
      <c r="E2437" s="287"/>
      <c r="F2437" s="287"/>
      <c r="G2437" s="287"/>
      <c r="H2437" s="278"/>
      <c r="I2437" s="278"/>
      <c r="J2437" s="278"/>
      <c r="K2437" s="278"/>
      <c r="L2437" s="278"/>
      <c r="P2437" s="278"/>
      <c r="Q2437" s="278"/>
      <c r="R2437" s="278"/>
      <c r="S2437" s="278"/>
      <c r="U2437" s="278"/>
      <c r="V2437" s="278"/>
      <c r="W2437" s="278"/>
      <c r="Z2437" s="278"/>
      <c r="AA2437" s="278"/>
      <c r="AB2437" s="278"/>
      <c r="AC2437" s="278"/>
      <c r="AD2437" s="278"/>
      <c r="AE2437" s="278"/>
      <c r="AI2437" s="287"/>
      <c r="AJ2437" s="287"/>
      <c r="AK2437" s="287"/>
      <c r="AL2437" s="287"/>
      <c r="AM2437" s="287"/>
      <c r="AO2437" s="278"/>
      <c r="AP2437" s="278"/>
      <c r="AQ2437" s="278"/>
      <c r="AR2437" s="278"/>
      <c r="AS2437" s="278"/>
      <c r="AT2437" s="278"/>
      <c r="AV2437" s="278"/>
      <c r="AW2437" s="278"/>
      <c r="AX2437" s="278"/>
      <c r="AY2437" s="278"/>
      <c r="AZ2437" s="278"/>
      <c r="BB2437" s="276"/>
      <c r="BE2437" s="280"/>
      <c r="BH2437" s="278"/>
      <c r="BI2437" s="278"/>
      <c r="BJ2437" s="278"/>
      <c r="BK2437" s="278"/>
      <c r="BL2437" s="278"/>
      <c r="BN2437" s="278"/>
      <c r="BO2437" s="278"/>
      <c r="BP2437" s="278"/>
    </row>
    <row r="2438" spans="3:68" ht="8.25" customHeight="1">
      <c r="C2438" s="287"/>
      <c r="D2438" s="287"/>
      <c r="E2438" s="287"/>
      <c r="F2438" s="287"/>
      <c r="G2438" s="287"/>
      <c r="H2438" s="278"/>
      <c r="I2438" s="278"/>
      <c r="J2438" s="278"/>
      <c r="K2438" s="278"/>
      <c r="L2438" s="278"/>
      <c r="P2438" s="278"/>
      <c r="Q2438" s="278"/>
      <c r="R2438" s="278"/>
      <c r="S2438" s="278"/>
      <c r="U2438" s="278"/>
      <c r="V2438" s="278"/>
      <c r="W2438" s="278"/>
      <c r="Z2438" s="278"/>
      <c r="AA2438" s="278"/>
      <c r="AB2438" s="278"/>
      <c r="AC2438" s="278"/>
      <c r="AD2438" s="278"/>
      <c r="AE2438" s="278"/>
      <c r="AI2438" s="287"/>
      <c r="AJ2438" s="287"/>
      <c r="AK2438" s="287"/>
      <c r="AL2438" s="287"/>
      <c r="AM2438" s="287"/>
      <c r="AO2438" s="278"/>
      <c r="AP2438" s="278"/>
      <c r="AQ2438" s="278"/>
      <c r="AR2438" s="278"/>
      <c r="AS2438" s="278"/>
      <c r="AT2438" s="278"/>
      <c r="AV2438" s="278"/>
      <c r="AW2438" s="278"/>
      <c r="AX2438" s="278"/>
      <c r="AY2438" s="278"/>
      <c r="AZ2438" s="278"/>
      <c r="BB2438" s="276"/>
      <c r="BE2438" s="280"/>
      <c r="BH2438" s="278"/>
      <c r="BI2438" s="278"/>
      <c r="BJ2438" s="278"/>
      <c r="BK2438" s="278"/>
      <c r="BL2438" s="278"/>
      <c r="BN2438" s="278"/>
      <c r="BO2438" s="278"/>
      <c r="BP2438" s="278"/>
    </row>
    <row r="2439" spans="3:68" ht="0.75" customHeight="1">
      <c r="C2439" s="287"/>
      <c r="D2439" s="287"/>
      <c r="E2439" s="287"/>
      <c r="F2439" s="287"/>
      <c r="G2439" s="287"/>
      <c r="H2439" s="278"/>
      <c r="I2439" s="278"/>
      <c r="J2439" s="278"/>
      <c r="K2439" s="278"/>
      <c r="L2439" s="278"/>
      <c r="P2439" s="278"/>
      <c r="Q2439" s="278"/>
      <c r="R2439" s="278"/>
      <c r="S2439" s="278"/>
      <c r="U2439" s="278"/>
      <c r="V2439" s="278"/>
      <c r="W2439" s="278"/>
      <c r="Z2439" s="278"/>
      <c r="AA2439" s="278"/>
      <c r="AB2439" s="278"/>
      <c r="AC2439" s="278"/>
      <c r="AD2439" s="278"/>
      <c r="AE2439" s="278"/>
      <c r="AI2439" s="287"/>
      <c r="AJ2439" s="287"/>
      <c r="AK2439" s="287"/>
      <c r="AL2439" s="287"/>
      <c r="AM2439" s="287"/>
      <c r="AO2439" s="278"/>
      <c r="AP2439" s="278"/>
      <c r="AQ2439" s="278"/>
      <c r="AR2439" s="278"/>
      <c r="AS2439" s="278"/>
      <c r="AT2439" s="278"/>
      <c r="AV2439" s="278"/>
      <c r="AW2439" s="278"/>
      <c r="AX2439" s="278"/>
      <c r="AY2439" s="278"/>
      <c r="AZ2439" s="278"/>
      <c r="BB2439" s="276"/>
      <c r="BE2439" s="280"/>
      <c r="BH2439" s="278"/>
      <c r="BI2439" s="278"/>
      <c r="BJ2439" s="278"/>
      <c r="BK2439" s="278"/>
      <c r="BL2439" s="278"/>
      <c r="BN2439" s="278"/>
      <c r="BO2439" s="278"/>
      <c r="BP2439" s="278"/>
    </row>
    <row r="2440" spans="3:68" ht="10.5" customHeight="1">
      <c r="C2440" s="287"/>
      <c r="D2440" s="287"/>
      <c r="E2440" s="287"/>
      <c r="F2440" s="287"/>
      <c r="G2440" s="287"/>
      <c r="H2440" s="278"/>
      <c r="I2440" s="278"/>
      <c r="J2440" s="278"/>
      <c r="K2440" s="278"/>
      <c r="L2440" s="278"/>
      <c r="P2440" s="278"/>
      <c r="Q2440" s="278"/>
      <c r="R2440" s="278"/>
      <c r="S2440" s="278"/>
      <c r="U2440" s="278"/>
      <c r="V2440" s="278"/>
      <c r="W2440" s="278"/>
      <c r="Z2440" s="278"/>
      <c r="AA2440" s="278"/>
      <c r="AB2440" s="278"/>
      <c r="AC2440" s="278"/>
      <c r="AD2440" s="278"/>
      <c r="AE2440" s="278"/>
      <c r="AI2440" s="287"/>
      <c r="AJ2440" s="287"/>
      <c r="AK2440" s="287"/>
      <c r="AL2440" s="287"/>
      <c r="AM2440" s="287"/>
      <c r="AO2440" s="278"/>
      <c r="AP2440" s="278"/>
      <c r="AQ2440" s="278"/>
      <c r="AR2440" s="278"/>
      <c r="AS2440" s="278"/>
      <c r="AT2440" s="278"/>
      <c r="AV2440" s="278"/>
      <c r="AW2440" s="278"/>
      <c r="AX2440" s="278"/>
      <c r="AY2440" s="278"/>
      <c r="AZ2440" s="278"/>
      <c r="BB2440" s="266"/>
      <c r="BE2440" s="263"/>
      <c r="BH2440" s="278"/>
      <c r="BI2440" s="278"/>
      <c r="BJ2440" s="278"/>
      <c r="BK2440" s="278"/>
      <c r="BL2440" s="278"/>
      <c r="BN2440" s="278"/>
      <c r="BO2440" s="278"/>
      <c r="BP2440" s="278"/>
    </row>
    <row r="2441" spans="3:68" ht="7.5" customHeight="1"/>
    <row r="2442" spans="3:68" ht="0.75" customHeight="1">
      <c r="C2442" s="287"/>
      <c r="D2442" s="287"/>
      <c r="E2442" s="287"/>
      <c r="F2442" s="287"/>
      <c r="G2442" s="287"/>
      <c r="H2442" s="278"/>
      <c r="I2442" s="278"/>
      <c r="J2442" s="278"/>
      <c r="K2442" s="278"/>
      <c r="L2442" s="278"/>
      <c r="N2442" s="278"/>
      <c r="O2442" s="278"/>
      <c r="P2442" s="278"/>
      <c r="Q2442" s="278"/>
      <c r="R2442" s="278"/>
      <c r="S2442" s="278"/>
      <c r="T2442" s="278"/>
      <c r="U2442" s="278"/>
      <c r="V2442" s="278"/>
      <c r="W2442" s="278"/>
      <c r="Z2442" s="278"/>
      <c r="AA2442" s="278"/>
      <c r="AB2442" s="278"/>
      <c r="AC2442" s="278"/>
      <c r="AD2442" s="278"/>
      <c r="AE2442" s="278"/>
      <c r="AI2442" s="287"/>
      <c r="AJ2442" s="287"/>
      <c r="AK2442" s="287"/>
      <c r="AL2442" s="287"/>
      <c r="AM2442" s="287"/>
      <c r="AO2442" s="278"/>
      <c r="AP2442" s="278"/>
      <c r="AQ2442" s="278"/>
      <c r="AR2442" s="278"/>
      <c r="AS2442" s="278"/>
      <c r="AT2442" s="278"/>
      <c r="AV2442" s="278"/>
      <c r="AW2442" s="278"/>
      <c r="AX2442" s="278"/>
      <c r="AY2442" s="278"/>
      <c r="AZ2442" s="278"/>
      <c r="BB2442" s="276"/>
      <c r="BE2442" s="280"/>
      <c r="BH2442" s="278"/>
      <c r="BI2442" s="278"/>
      <c r="BJ2442" s="278"/>
      <c r="BK2442" s="278"/>
      <c r="BL2442" s="278"/>
      <c r="BN2442" s="278"/>
      <c r="BO2442" s="278"/>
      <c r="BP2442" s="278"/>
    </row>
    <row r="2443" spans="3:68" ht="9" customHeight="1">
      <c r="C2443" s="287"/>
      <c r="D2443" s="287"/>
      <c r="E2443" s="287"/>
      <c r="F2443" s="287"/>
      <c r="G2443" s="287"/>
      <c r="H2443" s="278"/>
      <c r="I2443" s="278"/>
      <c r="J2443" s="278"/>
      <c r="K2443" s="278"/>
      <c r="L2443" s="278"/>
      <c r="N2443" s="278"/>
      <c r="O2443" s="278"/>
      <c r="P2443" s="278"/>
      <c r="Q2443" s="278"/>
      <c r="R2443" s="278"/>
      <c r="S2443" s="278"/>
      <c r="T2443" s="278"/>
      <c r="U2443" s="278"/>
      <c r="V2443" s="278"/>
      <c r="W2443" s="278"/>
      <c r="Z2443" s="278"/>
      <c r="AA2443" s="278"/>
      <c r="AB2443" s="278"/>
      <c r="AC2443" s="278"/>
      <c r="AD2443" s="278"/>
      <c r="AE2443" s="278"/>
      <c r="AI2443" s="287"/>
      <c r="AJ2443" s="287"/>
      <c r="AK2443" s="287"/>
      <c r="AL2443" s="287"/>
      <c r="AM2443" s="287"/>
      <c r="AO2443" s="278"/>
      <c r="AP2443" s="278"/>
      <c r="AQ2443" s="278"/>
      <c r="AR2443" s="278"/>
      <c r="AS2443" s="278"/>
      <c r="AT2443" s="278"/>
      <c r="AV2443" s="278"/>
      <c r="AW2443" s="278"/>
      <c r="AX2443" s="278"/>
      <c r="AY2443" s="278"/>
      <c r="AZ2443" s="278"/>
      <c r="BB2443" s="276"/>
      <c r="BE2443" s="280"/>
      <c r="BH2443" s="278"/>
      <c r="BI2443" s="278"/>
      <c r="BJ2443" s="278"/>
      <c r="BK2443" s="278"/>
      <c r="BL2443" s="278"/>
      <c r="BN2443" s="278"/>
      <c r="BO2443" s="278"/>
      <c r="BP2443" s="278"/>
    </row>
    <row r="2444" spans="3:68" ht="0.75" customHeight="1">
      <c r="C2444" s="287"/>
      <c r="D2444" s="287"/>
      <c r="E2444" s="287"/>
      <c r="F2444" s="287"/>
      <c r="G2444" s="287"/>
      <c r="H2444" s="278"/>
      <c r="I2444" s="278"/>
      <c r="J2444" s="278"/>
      <c r="K2444" s="278"/>
      <c r="L2444" s="278"/>
      <c r="N2444" s="278"/>
      <c r="O2444" s="278"/>
      <c r="P2444" s="278"/>
      <c r="Q2444" s="278"/>
      <c r="R2444" s="278"/>
      <c r="S2444" s="278"/>
      <c r="T2444" s="278"/>
      <c r="U2444" s="278"/>
      <c r="V2444" s="278"/>
      <c r="W2444" s="278"/>
      <c r="Z2444" s="278"/>
      <c r="AA2444" s="278"/>
      <c r="AB2444" s="278"/>
      <c r="AC2444" s="278"/>
      <c r="AD2444" s="278"/>
      <c r="AE2444" s="278"/>
      <c r="AI2444" s="287"/>
      <c r="AJ2444" s="287"/>
      <c r="AK2444" s="287"/>
      <c r="AL2444" s="287"/>
      <c r="AM2444" s="287"/>
      <c r="AO2444" s="278"/>
      <c r="AP2444" s="278"/>
      <c r="AQ2444" s="278"/>
      <c r="AR2444" s="278"/>
      <c r="AS2444" s="278"/>
      <c r="AT2444" s="278"/>
      <c r="AV2444" s="278"/>
      <c r="AW2444" s="278"/>
      <c r="AX2444" s="278"/>
      <c r="AY2444" s="278"/>
      <c r="AZ2444" s="278"/>
      <c r="BB2444" s="276"/>
      <c r="BE2444" s="280"/>
      <c r="BH2444" s="278"/>
      <c r="BI2444" s="278"/>
      <c r="BJ2444" s="278"/>
      <c r="BK2444" s="278"/>
      <c r="BL2444" s="278"/>
      <c r="BN2444" s="278"/>
      <c r="BO2444" s="278"/>
      <c r="BP2444" s="278"/>
    </row>
    <row r="2445" spans="3:68" ht="10.5" customHeight="1">
      <c r="C2445" s="287"/>
      <c r="D2445" s="287"/>
      <c r="E2445" s="287"/>
      <c r="F2445" s="287"/>
      <c r="G2445" s="287"/>
      <c r="H2445" s="278"/>
      <c r="I2445" s="278"/>
      <c r="J2445" s="278"/>
      <c r="K2445" s="278"/>
      <c r="L2445" s="278"/>
      <c r="P2445" s="278"/>
      <c r="Q2445" s="278"/>
      <c r="R2445" s="278"/>
      <c r="S2445" s="278"/>
      <c r="U2445" s="278"/>
      <c r="V2445" s="278"/>
      <c r="W2445" s="278"/>
      <c r="Z2445" s="278"/>
      <c r="AA2445" s="278"/>
      <c r="AB2445" s="278"/>
      <c r="AC2445" s="278"/>
      <c r="AD2445" s="278"/>
      <c r="AE2445" s="278"/>
      <c r="AI2445" s="287"/>
      <c r="AJ2445" s="287"/>
      <c r="AK2445" s="287"/>
      <c r="AL2445" s="287"/>
      <c r="AM2445" s="287"/>
      <c r="AO2445" s="278"/>
      <c r="AP2445" s="278"/>
      <c r="AQ2445" s="278"/>
      <c r="AR2445" s="278"/>
      <c r="AS2445" s="278"/>
      <c r="AT2445" s="278"/>
      <c r="AV2445" s="278"/>
      <c r="AW2445" s="278"/>
      <c r="AX2445" s="278"/>
      <c r="AY2445" s="278"/>
      <c r="AZ2445" s="278"/>
      <c r="BB2445" s="266"/>
      <c r="BE2445" s="263"/>
      <c r="BH2445" s="278"/>
      <c r="BI2445" s="278"/>
      <c r="BJ2445" s="278"/>
      <c r="BK2445" s="278"/>
      <c r="BL2445" s="278"/>
      <c r="BN2445" s="278"/>
      <c r="BO2445" s="278"/>
      <c r="BP2445" s="278"/>
    </row>
    <row r="2446" spans="3:68" ht="9" customHeight="1"/>
    <row r="2447" spans="3:68" ht="10.5" customHeight="1">
      <c r="C2447" s="291"/>
      <c r="D2447" s="291"/>
      <c r="E2447" s="291"/>
      <c r="F2447" s="291"/>
      <c r="G2447" s="291"/>
      <c r="H2447" s="278"/>
      <c r="I2447" s="278"/>
      <c r="J2447" s="278"/>
      <c r="K2447" s="278"/>
      <c r="L2447" s="278"/>
      <c r="N2447" s="278"/>
      <c r="O2447" s="278"/>
      <c r="P2447" s="278"/>
      <c r="Q2447" s="278"/>
      <c r="R2447" s="278"/>
      <c r="S2447" s="278"/>
      <c r="T2447" s="278"/>
      <c r="U2447" s="278"/>
      <c r="V2447" s="278"/>
      <c r="W2447" s="278"/>
      <c r="Z2447" s="278"/>
      <c r="AA2447" s="278"/>
      <c r="AB2447" s="278"/>
      <c r="AC2447" s="278"/>
      <c r="AD2447" s="278"/>
      <c r="AE2447" s="278"/>
      <c r="AI2447" s="291"/>
      <c r="AJ2447" s="291"/>
      <c r="AK2447" s="291"/>
      <c r="AL2447" s="291"/>
      <c r="AM2447" s="291"/>
      <c r="AO2447" s="278"/>
      <c r="AP2447" s="278"/>
      <c r="AQ2447" s="278"/>
      <c r="AR2447" s="278"/>
      <c r="AS2447" s="278"/>
      <c r="AT2447" s="278"/>
      <c r="AV2447" s="278"/>
      <c r="AW2447" s="278"/>
      <c r="AX2447" s="278"/>
      <c r="AY2447" s="278"/>
      <c r="AZ2447" s="278"/>
      <c r="BB2447" s="266"/>
      <c r="BE2447" s="280"/>
      <c r="BF2447" s="280"/>
      <c r="BH2447" s="278"/>
      <c r="BI2447" s="278"/>
      <c r="BJ2447" s="278"/>
      <c r="BK2447" s="278"/>
      <c r="BL2447" s="278"/>
      <c r="BN2447" s="278"/>
      <c r="BO2447" s="278"/>
      <c r="BP2447" s="278"/>
    </row>
    <row r="2448" spans="3:68" ht="12.75" customHeight="1">
      <c r="AO2448" s="278"/>
      <c r="AP2448" s="278"/>
      <c r="AQ2448" s="278"/>
      <c r="AR2448" s="278"/>
      <c r="AS2448" s="278"/>
      <c r="AT2448" s="278"/>
      <c r="AV2448" s="278"/>
      <c r="AW2448" s="278"/>
      <c r="AX2448" s="278"/>
      <c r="AY2448" s="278"/>
      <c r="AZ2448" s="278"/>
      <c r="BE2448" s="280"/>
      <c r="BF2448" s="280"/>
    </row>
    <row r="2449" spans="3:68" ht="12.75" customHeight="1">
      <c r="AO2449" s="278"/>
      <c r="AP2449" s="278"/>
      <c r="AQ2449" s="278"/>
      <c r="AR2449" s="278"/>
      <c r="AS2449" s="278"/>
      <c r="AT2449" s="278"/>
      <c r="AV2449" s="278"/>
      <c r="AW2449" s="278"/>
      <c r="AX2449" s="278"/>
      <c r="AY2449" s="278"/>
      <c r="AZ2449" s="278"/>
      <c r="BE2449" s="280"/>
      <c r="BH2449" s="278"/>
      <c r="BI2449" s="278"/>
      <c r="BJ2449" s="278"/>
      <c r="BK2449" s="278"/>
      <c r="BL2449" s="278"/>
      <c r="BN2449" s="278"/>
      <c r="BO2449" s="278"/>
      <c r="BP2449" s="278"/>
    </row>
    <row r="2450" spans="3:68" ht="10.5" customHeight="1">
      <c r="BE2450" s="280"/>
      <c r="BH2450" s="278"/>
      <c r="BI2450" s="278"/>
      <c r="BJ2450" s="278"/>
      <c r="BK2450" s="278"/>
      <c r="BL2450" s="278"/>
      <c r="BN2450" s="278"/>
      <c r="BO2450" s="278"/>
      <c r="BP2450" s="278"/>
    </row>
    <row r="2451" spans="3:68" ht="9" customHeight="1"/>
    <row r="2452" spans="3:68" ht="11.25" customHeight="1">
      <c r="C2452" s="280"/>
      <c r="D2452" s="280"/>
      <c r="E2452" s="280"/>
      <c r="F2452" s="280"/>
      <c r="G2452" s="280"/>
      <c r="H2452" s="280"/>
      <c r="I2452" s="280"/>
      <c r="AH2452" s="280"/>
      <c r="AI2452" s="280"/>
      <c r="AJ2452" s="280"/>
      <c r="AK2452" s="280"/>
      <c r="AL2452" s="280"/>
      <c r="AM2452" s="280"/>
      <c r="AN2452" s="280"/>
      <c r="AO2452" s="280"/>
      <c r="BE2452" s="263"/>
      <c r="BH2452" s="278"/>
      <c r="BI2452" s="278"/>
      <c r="BJ2452" s="278"/>
      <c r="BK2452" s="278"/>
      <c r="BL2452" s="278"/>
      <c r="BN2452" s="278"/>
      <c r="BO2452" s="278"/>
      <c r="BP2452" s="278"/>
    </row>
    <row r="2453" spans="3:68" ht="9.75" customHeight="1">
      <c r="C2453" s="287"/>
      <c r="D2453" s="287"/>
      <c r="E2453" s="287"/>
      <c r="F2453" s="287"/>
      <c r="G2453" s="287"/>
      <c r="H2453" s="278"/>
      <c r="I2453" s="278"/>
      <c r="J2453" s="278"/>
      <c r="K2453" s="278"/>
      <c r="L2453" s="278"/>
      <c r="N2453" s="278"/>
      <c r="O2453" s="278"/>
      <c r="P2453" s="278"/>
      <c r="Q2453" s="278"/>
      <c r="R2453" s="278"/>
      <c r="S2453" s="278"/>
      <c r="T2453" s="278"/>
      <c r="U2453" s="278"/>
      <c r="V2453" s="278"/>
      <c r="W2453" s="278"/>
      <c r="Z2453" s="278"/>
      <c r="AA2453" s="278"/>
      <c r="AB2453" s="278"/>
      <c r="AC2453" s="278"/>
      <c r="AD2453" s="278"/>
      <c r="AE2453" s="278"/>
      <c r="AI2453" s="287"/>
      <c r="AJ2453" s="287"/>
      <c r="AK2453" s="287"/>
      <c r="AL2453" s="287"/>
      <c r="AM2453" s="287"/>
      <c r="AO2453" s="278"/>
      <c r="AP2453" s="278"/>
      <c r="AQ2453" s="278"/>
      <c r="AR2453" s="278"/>
      <c r="AS2453" s="278"/>
      <c r="AT2453" s="278"/>
      <c r="AV2453" s="278"/>
      <c r="AW2453" s="278"/>
      <c r="AX2453" s="278"/>
      <c r="AY2453" s="278"/>
      <c r="AZ2453" s="278"/>
      <c r="BB2453" s="276"/>
      <c r="BE2453" s="280"/>
      <c r="BF2453" s="280"/>
      <c r="BH2453" s="278"/>
      <c r="BI2453" s="278"/>
      <c r="BJ2453" s="278"/>
      <c r="BK2453" s="278"/>
      <c r="BL2453" s="278"/>
      <c r="BN2453" s="278"/>
      <c r="BO2453" s="278"/>
      <c r="BP2453" s="278"/>
    </row>
    <row r="2454" spans="3:68" ht="1.5" customHeight="1">
      <c r="C2454" s="287"/>
      <c r="D2454" s="287"/>
      <c r="E2454" s="287"/>
      <c r="F2454" s="287"/>
      <c r="G2454" s="287"/>
      <c r="H2454" s="278"/>
      <c r="I2454" s="278"/>
      <c r="J2454" s="278"/>
      <c r="K2454" s="278"/>
      <c r="L2454" s="278"/>
      <c r="N2454" s="278"/>
      <c r="O2454" s="278"/>
      <c r="P2454" s="278"/>
      <c r="Q2454" s="278"/>
      <c r="R2454" s="278"/>
      <c r="S2454" s="278"/>
      <c r="T2454" s="278"/>
      <c r="U2454" s="278"/>
      <c r="V2454" s="278"/>
      <c r="W2454" s="278"/>
      <c r="Z2454" s="278"/>
      <c r="AA2454" s="278"/>
      <c r="AB2454" s="278"/>
      <c r="AC2454" s="278"/>
      <c r="AD2454" s="278"/>
      <c r="AE2454" s="278"/>
      <c r="AI2454" s="287"/>
      <c r="AJ2454" s="287"/>
      <c r="AK2454" s="287"/>
      <c r="AL2454" s="287"/>
      <c r="AM2454" s="287"/>
      <c r="AO2454" s="278"/>
      <c r="AP2454" s="278"/>
      <c r="AQ2454" s="278"/>
      <c r="AR2454" s="278"/>
      <c r="AS2454" s="278"/>
      <c r="AT2454" s="278"/>
      <c r="AV2454" s="278"/>
      <c r="AW2454" s="278"/>
      <c r="AX2454" s="278"/>
      <c r="AY2454" s="278"/>
      <c r="AZ2454" s="278"/>
      <c r="BB2454" s="276"/>
      <c r="BE2454" s="280"/>
      <c r="BF2454" s="280"/>
      <c r="BH2454" s="278"/>
      <c r="BI2454" s="278"/>
      <c r="BJ2454" s="278"/>
      <c r="BK2454" s="278"/>
      <c r="BL2454" s="278"/>
      <c r="BN2454" s="278"/>
      <c r="BO2454" s="278"/>
      <c r="BP2454" s="278"/>
    </row>
    <row r="2455" spans="3:68" ht="10.5" customHeight="1">
      <c r="C2455" s="287"/>
      <c r="D2455" s="287"/>
      <c r="E2455" s="287"/>
      <c r="F2455" s="287"/>
      <c r="G2455" s="287"/>
      <c r="H2455" s="278"/>
      <c r="I2455" s="278"/>
      <c r="J2455" s="278"/>
      <c r="K2455" s="278"/>
      <c r="L2455" s="278"/>
      <c r="N2455" s="278"/>
      <c r="O2455" s="278"/>
      <c r="P2455" s="278"/>
      <c r="Q2455" s="278"/>
      <c r="R2455" s="278"/>
      <c r="S2455" s="278"/>
      <c r="T2455" s="278"/>
      <c r="U2455" s="278"/>
      <c r="V2455" s="278"/>
      <c r="W2455" s="278"/>
      <c r="Z2455" s="278"/>
      <c r="AA2455" s="278"/>
      <c r="AB2455" s="278"/>
      <c r="AC2455" s="278"/>
      <c r="AD2455" s="278"/>
      <c r="AE2455" s="278"/>
      <c r="AI2455" s="287"/>
      <c r="AJ2455" s="287"/>
      <c r="AK2455" s="287"/>
      <c r="AL2455" s="287"/>
      <c r="AM2455" s="287"/>
      <c r="AO2455" s="278"/>
      <c r="AP2455" s="278"/>
      <c r="AQ2455" s="278"/>
      <c r="AR2455" s="278"/>
      <c r="AS2455" s="278"/>
      <c r="AT2455" s="278"/>
      <c r="AV2455" s="278"/>
      <c r="AW2455" s="278"/>
      <c r="AX2455" s="278"/>
      <c r="AY2455" s="278"/>
      <c r="AZ2455" s="278"/>
      <c r="BB2455" s="266"/>
      <c r="BE2455" s="263"/>
      <c r="BH2455" s="278"/>
      <c r="BI2455" s="278"/>
      <c r="BJ2455" s="278"/>
      <c r="BK2455" s="278"/>
      <c r="BL2455" s="278"/>
      <c r="BN2455" s="278"/>
      <c r="BO2455" s="278"/>
      <c r="BP2455" s="278"/>
    </row>
    <row r="2456" spans="3:68" ht="7.5" customHeight="1"/>
    <row r="2457" spans="3:68" ht="0.75" customHeight="1">
      <c r="C2457" s="287"/>
      <c r="D2457" s="287"/>
      <c r="E2457" s="287"/>
      <c r="F2457" s="287"/>
      <c r="G2457" s="287"/>
      <c r="H2457" s="278"/>
      <c r="I2457" s="278"/>
      <c r="J2457" s="278"/>
      <c r="K2457" s="278"/>
      <c r="L2457" s="278"/>
      <c r="N2457" s="278"/>
      <c r="O2457" s="278"/>
      <c r="P2457" s="278"/>
      <c r="Q2457" s="278"/>
      <c r="R2457" s="278"/>
      <c r="S2457" s="278"/>
      <c r="T2457" s="278"/>
      <c r="U2457" s="278"/>
      <c r="V2457" s="278"/>
      <c r="W2457" s="278"/>
      <c r="Z2457" s="278"/>
      <c r="AA2457" s="278"/>
      <c r="AB2457" s="278"/>
      <c r="AC2457" s="278"/>
      <c r="AD2457" s="278"/>
      <c r="AE2457" s="278"/>
      <c r="AI2457" s="287"/>
      <c r="AJ2457" s="287"/>
      <c r="AK2457" s="287"/>
      <c r="AL2457" s="287"/>
      <c r="AM2457" s="287"/>
      <c r="AO2457" s="278"/>
      <c r="AP2457" s="278"/>
      <c r="AQ2457" s="278"/>
      <c r="AR2457" s="278"/>
      <c r="AS2457" s="278"/>
      <c r="AT2457" s="278"/>
      <c r="AV2457" s="278"/>
      <c r="AW2457" s="278"/>
      <c r="AX2457" s="278"/>
      <c r="AY2457" s="278"/>
      <c r="AZ2457" s="278"/>
      <c r="BB2457" s="276"/>
      <c r="BE2457" s="280"/>
      <c r="BH2457" s="278"/>
      <c r="BI2457" s="278"/>
      <c r="BJ2457" s="278"/>
      <c r="BK2457" s="278"/>
      <c r="BL2457" s="278"/>
      <c r="BN2457" s="278"/>
      <c r="BO2457" s="278"/>
      <c r="BP2457" s="278"/>
    </row>
    <row r="2458" spans="3:68" ht="11.25" customHeight="1">
      <c r="C2458" s="287"/>
      <c r="D2458" s="287"/>
      <c r="E2458" s="287"/>
      <c r="F2458" s="287"/>
      <c r="G2458" s="287"/>
      <c r="H2458" s="278"/>
      <c r="I2458" s="278"/>
      <c r="J2458" s="278"/>
      <c r="K2458" s="278"/>
      <c r="L2458" s="278"/>
      <c r="N2458" s="278"/>
      <c r="O2458" s="278"/>
      <c r="P2458" s="278"/>
      <c r="Q2458" s="278"/>
      <c r="R2458" s="278"/>
      <c r="S2458" s="278"/>
      <c r="T2458" s="278"/>
      <c r="U2458" s="278"/>
      <c r="V2458" s="278"/>
      <c r="W2458" s="278"/>
      <c r="Z2458" s="278"/>
      <c r="AA2458" s="278"/>
      <c r="AB2458" s="278"/>
      <c r="AC2458" s="278"/>
      <c r="AD2458" s="278"/>
      <c r="AE2458" s="278"/>
      <c r="AI2458" s="287"/>
      <c r="AJ2458" s="287"/>
      <c r="AK2458" s="287"/>
      <c r="AL2458" s="287"/>
      <c r="AM2458" s="287"/>
      <c r="AO2458" s="278"/>
      <c r="AP2458" s="278"/>
      <c r="AQ2458" s="278"/>
      <c r="AR2458" s="278"/>
      <c r="AS2458" s="278"/>
      <c r="AT2458" s="278"/>
      <c r="AV2458" s="278"/>
      <c r="AW2458" s="278"/>
      <c r="AX2458" s="278"/>
      <c r="AY2458" s="278"/>
      <c r="AZ2458" s="278"/>
      <c r="BB2458" s="276"/>
      <c r="BE2458" s="280"/>
      <c r="BH2458" s="278"/>
      <c r="BI2458" s="278"/>
      <c r="BJ2458" s="278"/>
      <c r="BK2458" s="278"/>
      <c r="BL2458" s="278"/>
      <c r="BN2458" s="278"/>
      <c r="BO2458" s="278"/>
      <c r="BP2458" s="278"/>
    </row>
    <row r="2459" spans="3:68" ht="8.25" customHeight="1">
      <c r="C2459" s="291"/>
      <c r="D2459" s="291"/>
      <c r="E2459" s="291"/>
      <c r="F2459" s="291"/>
      <c r="G2459" s="291"/>
      <c r="H2459" s="278"/>
      <c r="I2459" s="278"/>
      <c r="J2459" s="278"/>
      <c r="K2459" s="278"/>
      <c r="L2459" s="278"/>
      <c r="N2459" s="278"/>
      <c r="O2459" s="278"/>
      <c r="P2459" s="278"/>
      <c r="Q2459" s="278"/>
      <c r="R2459" s="278"/>
      <c r="S2459" s="278"/>
      <c r="T2459" s="278"/>
      <c r="U2459" s="278"/>
      <c r="V2459" s="278"/>
      <c r="W2459" s="278"/>
      <c r="Z2459" s="278"/>
      <c r="AA2459" s="278"/>
      <c r="AB2459" s="278"/>
      <c r="AC2459" s="278"/>
      <c r="AD2459" s="278"/>
      <c r="AE2459" s="278"/>
      <c r="AI2459" s="291"/>
      <c r="AJ2459" s="291"/>
      <c r="AK2459" s="291"/>
      <c r="AL2459" s="291"/>
      <c r="AM2459" s="291"/>
      <c r="AO2459" s="278"/>
      <c r="AP2459" s="278"/>
      <c r="AQ2459" s="278"/>
      <c r="AR2459" s="278"/>
      <c r="AS2459" s="278"/>
      <c r="AT2459" s="278"/>
      <c r="AV2459" s="278"/>
      <c r="AW2459" s="278"/>
      <c r="AX2459" s="278"/>
      <c r="AY2459" s="278"/>
      <c r="AZ2459" s="278"/>
      <c r="BB2459" s="276"/>
      <c r="BE2459" s="280"/>
      <c r="BH2459" s="278"/>
      <c r="BI2459" s="278"/>
      <c r="BJ2459" s="278"/>
      <c r="BK2459" s="278"/>
      <c r="BL2459" s="278"/>
      <c r="BN2459" s="278"/>
      <c r="BO2459" s="278"/>
      <c r="BP2459" s="278"/>
    </row>
    <row r="2460" spans="3:68" ht="2.25" customHeight="1">
      <c r="C2460" s="291"/>
      <c r="D2460" s="291"/>
      <c r="E2460" s="291"/>
      <c r="F2460" s="291"/>
      <c r="G2460" s="291"/>
      <c r="H2460" s="278"/>
      <c r="I2460" s="278"/>
      <c r="J2460" s="278"/>
      <c r="K2460" s="278"/>
      <c r="L2460" s="278"/>
      <c r="N2460" s="278"/>
      <c r="O2460" s="278"/>
      <c r="P2460" s="278"/>
      <c r="Q2460" s="278"/>
      <c r="R2460" s="278"/>
      <c r="S2460" s="278"/>
      <c r="T2460" s="278"/>
      <c r="U2460" s="278"/>
      <c r="V2460" s="278"/>
      <c r="W2460" s="278"/>
      <c r="Z2460" s="278"/>
      <c r="AA2460" s="278"/>
      <c r="AB2460" s="278"/>
      <c r="AC2460" s="278"/>
      <c r="AD2460" s="278"/>
      <c r="AE2460" s="278"/>
      <c r="AI2460" s="291"/>
      <c r="AJ2460" s="291"/>
      <c r="AK2460" s="291"/>
      <c r="AL2460" s="291"/>
      <c r="AM2460" s="291"/>
      <c r="AO2460" s="278"/>
      <c r="AP2460" s="278"/>
      <c r="AQ2460" s="278"/>
      <c r="AR2460" s="278"/>
      <c r="AS2460" s="278"/>
      <c r="AT2460" s="278"/>
      <c r="AV2460" s="278"/>
      <c r="AW2460" s="278"/>
      <c r="AX2460" s="278"/>
      <c r="AY2460" s="278"/>
      <c r="AZ2460" s="278"/>
      <c r="BB2460" s="276"/>
      <c r="BE2460" s="280"/>
      <c r="BH2460" s="278"/>
      <c r="BI2460" s="278"/>
      <c r="BJ2460" s="278"/>
      <c r="BK2460" s="278"/>
      <c r="BL2460" s="278"/>
      <c r="BN2460" s="278"/>
      <c r="BO2460" s="278"/>
      <c r="BP2460" s="278"/>
    </row>
    <row r="2461" spans="3:68" ht="10.5" customHeight="1">
      <c r="BE2461" s="263"/>
      <c r="BH2461" s="278"/>
      <c r="BI2461" s="278"/>
      <c r="BJ2461" s="278"/>
      <c r="BK2461" s="278"/>
      <c r="BL2461" s="278"/>
      <c r="BN2461" s="278"/>
      <c r="BO2461" s="278"/>
      <c r="BP2461" s="278"/>
    </row>
    <row r="2462" spans="3:68" ht="7.5" customHeight="1"/>
    <row r="2463" spans="3:68" ht="9.75" customHeight="1">
      <c r="C2463" s="280"/>
      <c r="D2463" s="280"/>
      <c r="E2463" s="280"/>
      <c r="F2463" s="280"/>
      <c r="G2463" s="280"/>
      <c r="H2463" s="278"/>
      <c r="I2463" s="278"/>
      <c r="J2463" s="278"/>
      <c r="K2463" s="278"/>
      <c r="L2463" s="278"/>
      <c r="N2463" s="278"/>
      <c r="O2463" s="278"/>
      <c r="P2463" s="278"/>
      <c r="Q2463" s="278"/>
      <c r="R2463" s="278"/>
      <c r="S2463" s="278"/>
      <c r="T2463" s="278"/>
      <c r="U2463" s="278"/>
      <c r="V2463" s="278"/>
      <c r="W2463" s="278"/>
      <c r="Z2463" s="278"/>
      <c r="AA2463" s="278"/>
      <c r="AB2463" s="278"/>
      <c r="AC2463" s="278"/>
      <c r="AD2463" s="278"/>
      <c r="AE2463" s="278"/>
      <c r="AH2463" s="280"/>
      <c r="AI2463" s="280"/>
      <c r="AJ2463" s="280"/>
      <c r="AK2463" s="280"/>
      <c r="AL2463" s="280"/>
      <c r="AM2463" s="280"/>
      <c r="AO2463" s="278"/>
      <c r="AP2463" s="278"/>
      <c r="AQ2463" s="278"/>
      <c r="AR2463" s="278"/>
      <c r="AS2463" s="278"/>
      <c r="AT2463" s="278"/>
      <c r="AZ2463" s="281"/>
      <c r="BB2463" s="281"/>
      <c r="BE2463" s="280"/>
      <c r="BF2463" s="280"/>
      <c r="BG2463" s="280"/>
      <c r="BH2463" s="278"/>
      <c r="BI2463" s="278"/>
      <c r="BJ2463" s="278"/>
      <c r="BK2463" s="278"/>
      <c r="BL2463" s="278"/>
      <c r="BN2463" s="278"/>
      <c r="BO2463" s="278"/>
      <c r="BP2463" s="278"/>
    </row>
    <row r="2464" spans="3:68" ht="0.75" customHeight="1">
      <c r="C2464" s="280"/>
      <c r="D2464" s="280"/>
      <c r="E2464" s="280"/>
      <c r="F2464" s="280"/>
      <c r="G2464" s="280"/>
      <c r="H2464" s="278"/>
      <c r="I2464" s="278"/>
      <c r="J2464" s="278"/>
      <c r="K2464" s="278"/>
      <c r="L2464" s="278"/>
      <c r="N2464" s="278"/>
      <c r="O2464" s="278"/>
      <c r="P2464" s="278"/>
      <c r="Q2464" s="278"/>
      <c r="R2464" s="278"/>
      <c r="S2464" s="278"/>
      <c r="T2464" s="278"/>
      <c r="U2464" s="278"/>
      <c r="V2464" s="278"/>
      <c r="W2464" s="278"/>
      <c r="Z2464" s="278"/>
      <c r="AA2464" s="278"/>
      <c r="AB2464" s="278"/>
      <c r="AC2464" s="278"/>
      <c r="AD2464" s="278"/>
      <c r="AE2464" s="278"/>
      <c r="AH2464" s="280"/>
      <c r="AI2464" s="280"/>
      <c r="AJ2464" s="280"/>
      <c r="AK2464" s="280"/>
      <c r="AL2464" s="280"/>
      <c r="AM2464" s="280"/>
      <c r="AO2464" s="278"/>
      <c r="AP2464" s="278"/>
      <c r="AQ2464" s="278"/>
      <c r="AR2464" s="278"/>
      <c r="AS2464" s="278"/>
      <c r="AT2464" s="278"/>
      <c r="AZ2464" s="281"/>
      <c r="BB2464" s="281"/>
      <c r="BE2464" s="280"/>
      <c r="BF2464" s="280"/>
      <c r="BG2464" s="280"/>
      <c r="BH2464" s="278"/>
      <c r="BI2464" s="278"/>
      <c r="BJ2464" s="278"/>
      <c r="BK2464" s="278"/>
      <c r="BL2464" s="278"/>
      <c r="BN2464" s="278"/>
      <c r="BO2464" s="278"/>
      <c r="BP2464" s="278"/>
    </row>
    <row r="2465" spans="3:68" ht="10.5" customHeight="1">
      <c r="C2465" s="280"/>
      <c r="D2465" s="280"/>
      <c r="E2465" s="280"/>
      <c r="F2465" s="280"/>
      <c r="G2465" s="280"/>
      <c r="H2465" s="278"/>
      <c r="I2465" s="278"/>
      <c r="J2465" s="278"/>
      <c r="K2465" s="278"/>
      <c r="L2465" s="278"/>
      <c r="N2465" s="278"/>
      <c r="O2465" s="278"/>
      <c r="P2465" s="278"/>
      <c r="Q2465" s="278"/>
      <c r="R2465" s="278"/>
      <c r="S2465" s="278"/>
      <c r="T2465" s="278"/>
      <c r="U2465" s="278"/>
      <c r="V2465" s="278"/>
      <c r="W2465" s="278"/>
      <c r="Z2465" s="278"/>
      <c r="AA2465" s="278"/>
      <c r="AB2465" s="278"/>
      <c r="AC2465" s="278"/>
      <c r="AD2465" s="278"/>
      <c r="AE2465" s="278"/>
      <c r="AH2465" s="280"/>
      <c r="AI2465" s="280"/>
      <c r="AJ2465" s="280"/>
      <c r="AK2465" s="280"/>
      <c r="AL2465" s="280"/>
      <c r="AM2465" s="280"/>
      <c r="AN2465" s="280"/>
      <c r="AO2465" s="278"/>
      <c r="AP2465" s="278"/>
      <c r="AQ2465" s="278"/>
      <c r="AR2465" s="278"/>
      <c r="AS2465" s="278"/>
      <c r="AT2465" s="278"/>
      <c r="AV2465" s="278"/>
      <c r="AW2465" s="278"/>
      <c r="AX2465" s="278"/>
      <c r="AY2465" s="278"/>
      <c r="AZ2465" s="278"/>
      <c r="BB2465" s="266"/>
      <c r="BE2465" s="280"/>
      <c r="BF2465" s="280"/>
      <c r="BG2465" s="280"/>
      <c r="BH2465" s="278"/>
      <c r="BI2465" s="278"/>
      <c r="BJ2465" s="278"/>
      <c r="BK2465" s="278"/>
      <c r="BL2465" s="278"/>
      <c r="BN2465" s="278"/>
      <c r="BO2465" s="278"/>
      <c r="BP2465" s="278"/>
    </row>
    <row r="2466" spans="3:68" ht="9" customHeight="1"/>
    <row r="2467" spans="3:68" ht="11.25" customHeight="1">
      <c r="C2467" s="280"/>
      <c r="D2467" s="280"/>
      <c r="E2467" s="280"/>
      <c r="F2467" s="280"/>
      <c r="G2467" s="280"/>
      <c r="H2467" s="280"/>
      <c r="I2467" s="278"/>
      <c r="J2467" s="278"/>
      <c r="K2467" s="278"/>
      <c r="L2467" s="278"/>
      <c r="M2467" s="278"/>
      <c r="P2467" s="278"/>
      <c r="Q2467" s="278"/>
      <c r="R2467" s="278"/>
      <c r="S2467" s="278"/>
      <c r="U2467" s="278"/>
      <c r="V2467" s="278"/>
      <c r="W2467" s="278"/>
      <c r="Z2467" s="278"/>
      <c r="AA2467" s="278"/>
      <c r="AB2467" s="278"/>
      <c r="AC2467" s="278"/>
      <c r="AD2467" s="278"/>
      <c r="AE2467" s="278"/>
      <c r="AH2467" s="280"/>
      <c r="AI2467" s="280"/>
      <c r="AJ2467" s="280"/>
      <c r="AK2467" s="280"/>
      <c r="AL2467" s="280"/>
      <c r="AM2467" s="280"/>
      <c r="AN2467" s="280"/>
      <c r="AO2467" s="278"/>
      <c r="AP2467" s="278"/>
      <c r="AQ2467" s="278"/>
      <c r="AR2467" s="278"/>
      <c r="AS2467" s="278"/>
      <c r="AT2467" s="278"/>
      <c r="AV2467" s="278"/>
      <c r="AW2467" s="278"/>
      <c r="AX2467" s="278"/>
      <c r="AY2467" s="278"/>
      <c r="AZ2467" s="278"/>
      <c r="BB2467" s="265"/>
    </row>
    <row r="2468" spans="3:68" ht="9.75" customHeight="1">
      <c r="C2468" s="280"/>
      <c r="D2468" s="280"/>
      <c r="E2468" s="280"/>
      <c r="F2468" s="280"/>
      <c r="G2468" s="280"/>
      <c r="H2468" s="280"/>
      <c r="I2468" s="280"/>
      <c r="J2468" s="280"/>
      <c r="K2468" s="280"/>
      <c r="P2468" s="278"/>
      <c r="Q2468" s="278"/>
      <c r="R2468" s="278"/>
      <c r="S2468" s="278"/>
      <c r="U2468" s="278"/>
      <c r="V2468" s="278"/>
      <c r="W2468" s="278"/>
      <c r="AH2468" s="280"/>
      <c r="AI2468" s="280"/>
      <c r="AJ2468" s="280"/>
      <c r="AK2468" s="280"/>
      <c r="AL2468" s="280"/>
      <c r="AM2468" s="280"/>
      <c r="AO2468" s="278"/>
      <c r="AP2468" s="278"/>
      <c r="AQ2468" s="278"/>
      <c r="AR2468" s="278"/>
      <c r="AS2468" s="278"/>
      <c r="AT2468" s="278"/>
      <c r="AV2468" s="278"/>
      <c r="AW2468" s="278"/>
      <c r="AX2468" s="278"/>
      <c r="AY2468" s="278"/>
      <c r="AZ2468" s="278"/>
      <c r="BB2468" s="276"/>
    </row>
    <row r="2469" spans="3:68" ht="0.75" customHeight="1">
      <c r="C2469" s="280"/>
      <c r="D2469" s="280"/>
      <c r="E2469" s="280"/>
      <c r="F2469" s="280"/>
      <c r="G2469" s="280"/>
      <c r="H2469" s="280"/>
      <c r="I2469" s="280"/>
      <c r="J2469" s="280"/>
      <c r="K2469" s="280"/>
      <c r="P2469" s="278"/>
      <c r="Q2469" s="278"/>
      <c r="R2469" s="278"/>
      <c r="S2469" s="278"/>
      <c r="U2469" s="278"/>
      <c r="V2469" s="278"/>
      <c r="W2469" s="278"/>
      <c r="AH2469" s="280"/>
      <c r="AI2469" s="280"/>
      <c r="AJ2469" s="280"/>
      <c r="AK2469" s="280"/>
      <c r="AL2469" s="280"/>
      <c r="AM2469" s="280"/>
      <c r="AO2469" s="278"/>
      <c r="AP2469" s="278"/>
      <c r="AQ2469" s="278"/>
      <c r="AR2469" s="278"/>
      <c r="AS2469" s="278"/>
      <c r="AT2469" s="278"/>
      <c r="AV2469" s="278"/>
      <c r="AW2469" s="278"/>
      <c r="AX2469" s="278"/>
      <c r="AY2469" s="278"/>
      <c r="AZ2469" s="278"/>
      <c r="BB2469" s="276"/>
    </row>
    <row r="2470" spans="3:68">
      <c r="C2470" s="280"/>
      <c r="D2470" s="280"/>
      <c r="E2470" s="280"/>
      <c r="F2470" s="280"/>
      <c r="G2470" s="280"/>
      <c r="H2470" s="278"/>
      <c r="I2470" s="278"/>
      <c r="J2470" s="278"/>
      <c r="K2470" s="278"/>
      <c r="L2470" s="278"/>
      <c r="P2470" s="278"/>
      <c r="Q2470" s="278"/>
      <c r="R2470" s="278"/>
      <c r="S2470" s="278"/>
      <c r="U2470" s="278"/>
      <c r="V2470" s="278"/>
      <c r="W2470" s="278"/>
      <c r="Z2470" s="278"/>
      <c r="AA2470" s="278"/>
      <c r="AB2470" s="278"/>
      <c r="AC2470" s="278"/>
      <c r="AD2470" s="278"/>
      <c r="AE2470" s="278"/>
      <c r="AH2470" s="280"/>
      <c r="AI2470" s="280"/>
      <c r="AJ2470" s="280"/>
      <c r="AK2470" s="280"/>
      <c r="AL2470" s="280"/>
      <c r="AM2470" s="280"/>
      <c r="AV2470" s="278"/>
      <c r="AW2470" s="278"/>
      <c r="AX2470" s="278"/>
      <c r="AY2470" s="278"/>
      <c r="AZ2470" s="278"/>
      <c r="BB2470" s="266"/>
      <c r="BE2470" s="282"/>
      <c r="BF2470" s="282"/>
      <c r="BG2470" s="282"/>
      <c r="BH2470" s="282"/>
      <c r="BI2470" s="282"/>
      <c r="BJ2470" s="282"/>
      <c r="BK2470" s="282"/>
      <c r="BL2470" s="282"/>
      <c r="BM2470" s="282"/>
      <c r="BN2470" s="282"/>
      <c r="BO2470" s="282"/>
      <c r="BP2470" s="282"/>
    </row>
    <row r="2471" spans="3:68" ht="6.75" customHeight="1"/>
    <row r="2472" spans="3:68" ht="2.25" customHeight="1">
      <c r="C2472" s="280"/>
      <c r="D2472" s="280"/>
      <c r="E2472" s="280"/>
      <c r="F2472" s="280"/>
      <c r="G2472" s="280"/>
      <c r="N2472" s="278"/>
      <c r="O2472" s="278"/>
      <c r="P2472" s="278"/>
      <c r="Q2472" s="278"/>
      <c r="R2472" s="278"/>
      <c r="S2472" s="278"/>
      <c r="T2472" s="278"/>
      <c r="U2472" s="278"/>
      <c r="V2472" s="278"/>
      <c r="W2472" s="278"/>
      <c r="AH2472" s="280"/>
      <c r="AI2472" s="280"/>
      <c r="AJ2472" s="280"/>
      <c r="AK2472" s="280"/>
      <c r="AL2472" s="280"/>
      <c r="AM2472" s="280"/>
      <c r="AN2472" s="280"/>
      <c r="AO2472" s="280"/>
      <c r="AP2472" s="280"/>
      <c r="AQ2472" s="280"/>
      <c r="AR2472" s="280"/>
      <c r="AV2472" s="278"/>
      <c r="AW2472" s="278"/>
      <c r="AX2472" s="278"/>
      <c r="AY2472" s="278"/>
      <c r="AZ2472" s="278"/>
      <c r="BB2472" s="276"/>
    </row>
    <row r="2473" spans="3:68" ht="7.5" customHeight="1">
      <c r="C2473" s="280"/>
      <c r="D2473" s="280"/>
      <c r="E2473" s="280"/>
      <c r="F2473" s="280"/>
      <c r="G2473" s="280"/>
      <c r="N2473" s="278"/>
      <c r="O2473" s="278"/>
      <c r="P2473" s="278"/>
      <c r="Q2473" s="278"/>
      <c r="R2473" s="278"/>
      <c r="S2473" s="278"/>
      <c r="T2473" s="278"/>
      <c r="U2473" s="278"/>
      <c r="V2473" s="278"/>
      <c r="W2473" s="278"/>
      <c r="AH2473" s="280"/>
      <c r="AI2473" s="280"/>
      <c r="AJ2473" s="280"/>
      <c r="AK2473" s="280"/>
      <c r="AL2473" s="280"/>
      <c r="AM2473" s="280"/>
      <c r="AN2473" s="280"/>
      <c r="AO2473" s="280"/>
      <c r="AP2473" s="280"/>
      <c r="AQ2473" s="280"/>
      <c r="AR2473" s="280"/>
      <c r="AV2473" s="278"/>
      <c r="AW2473" s="278"/>
      <c r="AX2473" s="278"/>
      <c r="AY2473" s="278"/>
      <c r="AZ2473" s="278"/>
      <c r="BB2473" s="276"/>
    </row>
    <row r="2474" spans="3:68" ht="0.75" customHeight="1">
      <c r="C2474" s="280"/>
      <c r="D2474" s="280"/>
      <c r="E2474" s="280"/>
      <c r="F2474" s="280"/>
      <c r="G2474" s="280"/>
      <c r="N2474" s="278"/>
      <c r="O2474" s="278"/>
      <c r="P2474" s="278"/>
      <c r="Q2474" s="278"/>
      <c r="R2474" s="278"/>
      <c r="S2474" s="278"/>
      <c r="T2474" s="278"/>
      <c r="U2474" s="278"/>
      <c r="V2474" s="278"/>
      <c r="W2474" s="278"/>
      <c r="AH2474" s="280"/>
      <c r="AI2474" s="280"/>
      <c r="AJ2474" s="280"/>
      <c r="AK2474" s="280"/>
      <c r="AL2474" s="280"/>
      <c r="AM2474" s="280"/>
      <c r="AN2474" s="280"/>
      <c r="AO2474" s="280"/>
      <c r="AP2474" s="280"/>
      <c r="AQ2474" s="280"/>
      <c r="AR2474" s="280"/>
      <c r="AV2474" s="278"/>
      <c r="AW2474" s="278"/>
      <c r="AX2474" s="278"/>
      <c r="AY2474" s="278"/>
      <c r="AZ2474" s="278"/>
      <c r="BB2474" s="276"/>
    </row>
    <row r="2475" spans="3:68" ht="10.5" customHeight="1">
      <c r="C2475" s="280"/>
      <c r="D2475" s="280"/>
      <c r="E2475" s="280"/>
      <c r="F2475" s="280"/>
      <c r="G2475" s="280"/>
      <c r="P2475" s="278"/>
      <c r="Q2475" s="278"/>
      <c r="R2475" s="278"/>
      <c r="S2475" s="278"/>
      <c r="U2475" s="278"/>
      <c r="V2475" s="278"/>
      <c r="W2475" s="278"/>
      <c r="AH2475" s="280"/>
      <c r="AI2475" s="280"/>
      <c r="AJ2475" s="280"/>
      <c r="AK2475" s="280"/>
      <c r="AL2475" s="280"/>
      <c r="AM2475" s="280"/>
      <c r="AN2475" s="280"/>
      <c r="AO2475" s="280"/>
      <c r="AP2475" s="280"/>
      <c r="AQ2475" s="280"/>
      <c r="AR2475" s="280"/>
      <c r="AV2475" s="278"/>
      <c r="AW2475" s="278"/>
      <c r="AX2475" s="278"/>
      <c r="AY2475" s="278"/>
      <c r="AZ2475" s="278"/>
      <c r="BB2475" s="266"/>
      <c r="BG2475" s="283"/>
      <c r="BH2475" s="283"/>
      <c r="BI2475" s="283"/>
      <c r="BJ2475" s="283"/>
      <c r="BN2475" s="283"/>
      <c r="BO2475" s="283"/>
      <c r="BP2475" s="283"/>
    </row>
    <row r="2476" spans="3:68" ht="7.5" customHeight="1"/>
    <row r="2477" spans="3:68" ht="0.75" customHeight="1">
      <c r="C2477" s="280"/>
      <c r="D2477" s="280"/>
      <c r="E2477" s="280"/>
      <c r="F2477" s="280"/>
      <c r="G2477" s="280"/>
      <c r="N2477" s="278"/>
      <c r="O2477" s="278"/>
      <c r="P2477" s="278"/>
      <c r="Q2477" s="278"/>
      <c r="R2477" s="278"/>
      <c r="S2477" s="278"/>
      <c r="T2477" s="278"/>
      <c r="U2477" s="278"/>
      <c r="V2477" s="278"/>
      <c r="W2477" s="278"/>
      <c r="AH2477" s="280"/>
      <c r="AI2477" s="280"/>
      <c r="AJ2477" s="280"/>
      <c r="AK2477" s="280"/>
      <c r="AL2477" s="280"/>
      <c r="AM2477" s="280"/>
      <c r="AN2477" s="280"/>
      <c r="AO2477" s="280"/>
      <c r="AP2477" s="280"/>
      <c r="AQ2477" s="280"/>
      <c r="AR2477" s="280"/>
      <c r="AV2477" s="278"/>
      <c r="AW2477" s="278"/>
      <c r="AX2477" s="278"/>
      <c r="AY2477" s="278"/>
      <c r="AZ2477" s="278"/>
      <c r="BB2477" s="276"/>
      <c r="BE2477" s="280"/>
      <c r="BF2477" s="280"/>
      <c r="BG2477" s="280"/>
      <c r="BH2477" s="279"/>
      <c r="BI2477" s="279"/>
      <c r="BJ2477" s="279"/>
      <c r="BK2477" s="279"/>
      <c r="BN2477" s="279"/>
      <c r="BO2477" s="279"/>
      <c r="BP2477" s="279"/>
    </row>
    <row r="2478" spans="3:68" ht="8.25" customHeight="1">
      <c r="C2478" s="280"/>
      <c r="D2478" s="280"/>
      <c r="E2478" s="280"/>
      <c r="F2478" s="280"/>
      <c r="G2478" s="280"/>
      <c r="N2478" s="278"/>
      <c r="O2478" s="278"/>
      <c r="P2478" s="278"/>
      <c r="Q2478" s="278"/>
      <c r="R2478" s="278"/>
      <c r="S2478" s="278"/>
      <c r="T2478" s="278"/>
      <c r="U2478" s="278"/>
      <c r="V2478" s="278"/>
      <c r="W2478" s="278"/>
      <c r="AH2478" s="280"/>
      <c r="AI2478" s="280"/>
      <c r="AJ2478" s="280"/>
      <c r="AK2478" s="280"/>
      <c r="AL2478" s="280"/>
      <c r="AM2478" s="280"/>
      <c r="AN2478" s="280"/>
      <c r="AO2478" s="280"/>
      <c r="AP2478" s="280"/>
      <c r="AQ2478" s="280"/>
      <c r="AR2478" s="280"/>
      <c r="AV2478" s="278"/>
      <c r="AW2478" s="278"/>
      <c r="AX2478" s="278"/>
      <c r="AY2478" s="278"/>
      <c r="AZ2478" s="278"/>
      <c r="BB2478" s="276"/>
      <c r="BE2478" s="280"/>
      <c r="BF2478" s="280"/>
      <c r="BG2478" s="280"/>
      <c r="BH2478" s="279"/>
      <c r="BI2478" s="279"/>
      <c r="BJ2478" s="279"/>
      <c r="BK2478" s="279"/>
      <c r="BN2478" s="279"/>
      <c r="BO2478" s="279"/>
      <c r="BP2478" s="279"/>
    </row>
    <row r="2479" spans="3:68" ht="0.75" customHeight="1">
      <c r="C2479" s="280"/>
      <c r="D2479" s="280"/>
      <c r="E2479" s="280"/>
      <c r="F2479" s="280"/>
      <c r="G2479" s="280"/>
      <c r="N2479" s="278"/>
      <c r="O2479" s="278"/>
      <c r="P2479" s="278"/>
      <c r="Q2479" s="278"/>
      <c r="R2479" s="278"/>
      <c r="S2479" s="278"/>
      <c r="T2479" s="278"/>
      <c r="U2479" s="278"/>
      <c r="V2479" s="278"/>
      <c r="W2479" s="278"/>
      <c r="AH2479" s="280"/>
      <c r="AI2479" s="280"/>
      <c r="AJ2479" s="280"/>
      <c r="AK2479" s="280"/>
      <c r="AL2479" s="280"/>
      <c r="AM2479" s="280"/>
      <c r="AN2479" s="280"/>
      <c r="AO2479" s="280"/>
      <c r="AP2479" s="280"/>
      <c r="AQ2479" s="280"/>
      <c r="AR2479" s="280"/>
      <c r="AV2479" s="278"/>
      <c r="AW2479" s="278"/>
      <c r="AX2479" s="278"/>
      <c r="AY2479" s="278"/>
      <c r="AZ2479" s="278"/>
      <c r="BB2479" s="276"/>
      <c r="BE2479" s="280"/>
      <c r="BF2479" s="280"/>
      <c r="BG2479" s="280"/>
      <c r="BH2479" s="279"/>
      <c r="BI2479" s="279"/>
      <c r="BJ2479" s="279"/>
      <c r="BK2479" s="279"/>
      <c r="BN2479" s="279"/>
      <c r="BO2479" s="279"/>
      <c r="BP2479" s="279"/>
    </row>
    <row r="2480" spans="3:68" ht="11.25" customHeight="1">
      <c r="C2480" s="280"/>
      <c r="D2480" s="280"/>
      <c r="E2480" s="280"/>
      <c r="F2480" s="280"/>
      <c r="G2480" s="280"/>
      <c r="N2480" s="278"/>
      <c r="O2480" s="278"/>
      <c r="P2480" s="278"/>
      <c r="Q2480" s="278"/>
      <c r="R2480" s="278"/>
      <c r="S2480" s="278"/>
      <c r="T2480" s="278"/>
      <c r="U2480" s="278"/>
      <c r="V2480" s="278"/>
      <c r="W2480" s="278"/>
      <c r="AH2480" s="280"/>
      <c r="AI2480" s="280"/>
      <c r="AJ2480" s="280"/>
      <c r="AK2480" s="280"/>
      <c r="AL2480" s="280"/>
      <c r="AM2480" s="280"/>
      <c r="AN2480" s="280"/>
      <c r="AO2480" s="280"/>
      <c r="AP2480" s="280"/>
      <c r="AQ2480" s="280"/>
      <c r="AR2480" s="280"/>
      <c r="AV2480" s="278"/>
      <c r="AW2480" s="278"/>
      <c r="AX2480" s="278"/>
      <c r="AY2480" s="278"/>
      <c r="AZ2480" s="278"/>
      <c r="BB2480" s="266"/>
      <c r="BE2480" s="275"/>
      <c r="BF2480" s="275"/>
      <c r="BG2480" s="275"/>
      <c r="BH2480" s="276"/>
      <c r="BI2480" s="276"/>
      <c r="BJ2480" s="276"/>
      <c r="BK2480" s="276"/>
      <c r="BN2480" s="276"/>
      <c r="BO2480" s="276"/>
      <c r="BP2480" s="276"/>
    </row>
    <row r="2481" spans="2:69" ht="7.5" customHeight="1"/>
    <row r="2482" spans="2:69" ht="1.5" customHeight="1">
      <c r="C2482" s="280"/>
      <c r="D2482" s="280"/>
      <c r="E2482" s="280"/>
      <c r="F2482" s="280"/>
      <c r="G2482" s="280"/>
      <c r="H2482" s="280"/>
      <c r="I2482" s="280"/>
      <c r="J2482" s="280"/>
      <c r="P2482" s="278"/>
      <c r="Q2482" s="278"/>
      <c r="R2482" s="278"/>
      <c r="S2482" s="278"/>
      <c r="U2482" s="278"/>
      <c r="V2482" s="278"/>
      <c r="W2482" s="278"/>
      <c r="AH2482" s="280"/>
      <c r="AI2482" s="280"/>
      <c r="AJ2482" s="280"/>
      <c r="AK2482" s="280"/>
      <c r="AL2482" s="280"/>
      <c r="AM2482" s="280"/>
      <c r="AN2482" s="280"/>
      <c r="AO2482" s="280"/>
      <c r="AP2482" s="280"/>
      <c r="AQ2482" s="280"/>
      <c r="AR2482" s="280"/>
      <c r="AV2482" s="278"/>
      <c r="AW2482" s="278"/>
      <c r="AX2482" s="278"/>
      <c r="AY2482" s="278"/>
      <c r="AZ2482" s="278"/>
      <c r="BB2482" s="276"/>
      <c r="BE2482" s="275"/>
      <c r="BF2482" s="275"/>
      <c r="BG2482" s="275"/>
      <c r="BH2482" s="276"/>
      <c r="BI2482" s="276"/>
      <c r="BJ2482" s="276"/>
      <c r="BK2482" s="276"/>
    </row>
    <row r="2483" spans="2:69" ht="9" customHeight="1">
      <c r="C2483" s="280"/>
      <c r="D2483" s="280"/>
      <c r="E2483" s="280"/>
      <c r="F2483" s="280"/>
      <c r="G2483" s="280"/>
      <c r="H2483" s="280"/>
      <c r="I2483" s="280"/>
      <c r="J2483" s="280"/>
      <c r="P2483" s="278"/>
      <c r="Q2483" s="278"/>
      <c r="R2483" s="278"/>
      <c r="S2483" s="278"/>
      <c r="U2483" s="278"/>
      <c r="V2483" s="278"/>
      <c r="W2483" s="278"/>
      <c r="AH2483" s="280"/>
      <c r="AI2483" s="280"/>
      <c r="AJ2483" s="280"/>
      <c r="AK2483" s="280"/>
      <c r="AL2483" s="280"/>
      <c r="AM2483" s="280"/>
      <c r="AN2483" s="280"/>
      <c r="AO2483" s="280"/>
      <c r="AP2483" s="280"/>
      <c r="AQ2483" s="280"/>
      <c r="AR2483" s="280"/>
      <c r="AV2483" s="278"/>
      <c r="AW2483" s="278"/>
      <c r="AX2483" s="278"/>
      <c r="AY2483" s="278"/>
      <c r="AZ2483" s="278"/>
      <c r="BB2483" s="276"/>
      <c r="BE2483" s="275"/>
      <c r="BF2483" s="275"/>
      <c r="BG2483" s="275"/>
      <c r="BH2483" s="276"/>
      <c r="BI2483" s="276"/>
      <c r="BJ2483" s="276"/>
      <c r="BK2483" s="276"/>
    </row>
    <row r="2484" spans="2:69" ht="0.75" customHeight="1">
      <c r="C2484" s="280"/>
      <c r="D2484" s="280"/>
      <c r="E2484" s="280"/>
      <c r="F2484" s="280"/>
      <c r="G2484" s="280"/>
      <c r="H2484" s="280"/>
      <c r="I2484" s="280"/>
      <c r="J2484" s="280"/>
      <c r="P2484" s="278"/>
      <c r="Q2484" s="278"/>
      <c r="R2484" s="278"/>
      <c r="S2484" s="278"/>
      <c r="U2484" s="278"/>
      <c r="V2484" s="278"/>
      <c r="W2484" s="278"/>
      <c r="AH2484" s="280"/>
      <c r="AI2484" s="280"/>
      <c r="AJ2484" s="280"/>
      <c r="AK2484" s="280"/>
      <c r="AL2484" s="280"/>
      <c r="AM2484" s="280"/>
      <c r="AN2484" s="280"/>
      <c r="AO2484" s="280"/>
      <c r="AP2484" s="280"/>
      <c r="AQ2484" s="280"/>
      <c r="AR2484" s="280"/>
      <c r="AV2484" s="278"/>
      <c r="AW2484" s="278"/>
      <c r="AX2484" s="278"/>
      <c r="AY2484" s="278"/>
      <c r="AZ2484" s="278"/>
      <c r="BB2484" s="276"/>
      <c r="BE2484" s="275"/>
      <c r="BF2484" s="275"/>
      <c r="BG2484" s="275"/>
    </row>
    <row r="2485" spans="2:69" ht="11.25" customHeight="1">
      <c r="C2485" s="280"/>
      <c r="D2485" s="280"/>
      <c r="E2485" s="280"/>
      <c r="F2485" s="280"/>
      <c r="G2485" s="280"/>
      <c r="H2485" s="280"/>
      <c r="I2485" s="280"/>
      <c r="J2485" s="280"/>
      <c r="N2485" s="278"/>
      <c r="O2485" s="278"/>
      <c r="P2485" s="278"/>
      <c r="Q2485" s="278"/>
      <c r="R2485" s="278"/>
      <c r="S2485" s="278"/>
      <c r="T2485" s="278"/>
      <c r="U2485" s="278"/>
      <c r="V2485" s="278"/>
      <c r="W2485" s="278"/>
      <c r="AH2485" s="280"/>
      <c r="AI2485" s="280"/>
      <c r="AJ2485" s="280"/>
      <c r="AK2485" s="280"/>
      <c r="AL2485" s="280"/>
      <c r="AM2485" s="280"/>
      <c r="AN2485" s="280"/>
      <c r="AO2485" s="280"/>
      <c r="AP2485" s="280"/>
      <c r="AQ2485" s="280"/>
      <c r="AR2485" s="280"/>
      <c r="AV2485" s="278"/>
      <c r="AW2485" s="278"/>
      <c r="AX2485" s="278"/>
      <c r="AY2485" s="278"/>
      <c r="AZ2485" s="278"/>
      <c r="BB2485" s="266"/>
      <c r="BE2485" s="275"/>
      <c r="BF2485" s="275"/>
      <c r="BG2485" s="275"/>
      <c r="BH2485" s="276"/>
      <c r="BI2485" s="276"/>
      <c r="BJ2485" s="276"/>
      <c r="BK2485" s="276"/>
    </row>
    <row r="2486" spans="2:69" ht="9" customHeight="1"/>
    <row r="2487" spans="2:69" ht="0.75" customHeight="1">
      <c r="BE2487" s="275"/>
      <c r="BF2487" s="275"/>
      <c r="BG2487" s="275"/>
      <c r="BH2487" s="276"/>
      <c r="BI2487" s="276"/>
      <c r="BJ2487" s="276"/>
      <c r="BK2487" s="276"/>
      <c r="BN2487" s="276"/>
      <c r="BO2487" s="276"/>
      <c r="BP2487" s="276"/>
    </row>
    <row r="2488" spans="2:69">
      <c r="BE2488" s="275"/>
      <c r="BF2488" s="275"/>
      <c r="BG2488" s="275"/>
      <c r="BH2488" s="276"/>
      <c r="BI2488" s="276"/>
      <c r="BJ2488" s="276"/>
      <c r="BK2488" s="276"/>
      <c r="BN2488" s="276"/>
      <c r="BO2488" s="276"/>
      <c r="BP2488" s="276"/>
    </row>
    <row r="2489" spans="2:69" ht="10.5" customHeight="1">
      <c r="C2489" s="277"/>
      <c r="D2489" s="277"/>
      <c r="E2489" s="277"/>
      <c r="F2489" s="277"/>
      <c r="G2489" s="277"/>
      <c r="H2489" s="278"/>
      <c r="I2489" s="278"/>
      <c r="J2489" s="278"/>
      <c r="K2489" s="278"/>
      <c r="L2489" s="278"/>
      <c r="N2489" s="278"/>
      <c r="O2489" s="278"/>
      <c r="P2489" s="278"/>
      <c r="Q2489" s="278"/>
      <c r="R2489" s="278"/>
      <c r="S2489" s="278"/>
      <c r="T2489" s="278"/>
      <c r="U2489" s="281"/>
      <c r="V2489" s="281"/>
      <c r="W2489" s="281"/>
      <c r="Z2489" s="278"/>
      <c r="AA2489" s="278"/>
      <c r="AB2489" s="278"/>
      <c r="AC2489" s="278"/>
      <c r="AD2489" s="281"/>
      <c r="AE2489" s="281"/>
      <c r="AH2489" s="277"/>
      <c r="AI2489" s="277"/>
      <c r="AJ2489" s="277"/>
      <c r="AK2489" s="277"/>
      <c r="AL2489" s="277"/>
      <c r="AM2489" s="277"/>
      <c r="AO2489" s="278"/>
      <c r="AP2489" s="278"/>
      <c r="AQ2489" s="278"/>
      <c r="AR2489" s="278"/>
      <c r="AS2489" s="278"/>
      <c r="AT2489" s="278"/>
      <c r="AV2489" s="278"/>
      <c r="AW2489" s="278"/>
      <c r="AX2489" s="278"/>
      <c r="AY2489" s="278"/>
      <c r="AZ2489" s="278"/>
      <c r="BB2489" s="281"/>
      <c r="BC2489" s="281"/>
      <c r="BE2489" s="280"/>
      <c r="BF2489" s="280"/>
      <c r="BI2489" s="279"/>
      <c r="BJ2489" s="279"/>
      <c r="BL2489" s="285"/>
      <c r="BM2489" s="285"/>
      <c r="BN2489" s="285"/>
      <c r="BO2489" s="285"/>
      <c r="BP2489" s="285"/>
    </row>
    <row r="2490" spans="2:69" ht="7.5" customHeight="1"/>
    <row r="2491" spans="2:69" ht="12" customHeight="1">
      <c r="B2491" s="282"/>
      <c r="C2491" s="282"/>
      <c r="D2491" s="282"/>
      <c r="E2491" s="282"/>
      <c r="F2491" s="282"/>
      <c r="G2491" s="282"/>
      <c r="H2491" s="282"/>
      <c r="I2491" s="282"/>
      <c r="J2491" s="282"/>
      <c r="K2491" s="282"/>
      <c r="L2491" s="282"/>
      <c r="M2491" s="282"/>
      <c r="N2491" s="282"/>
      <c r="O2491" s="282"/>
      <c r="P2491" s="282"/>
      <c r="Q2491" s="282"/>
      <c r="R2491" s="282"/>
      <c r="S2491" s="282"/>
      <c r="T2491" s="282"/>
      <c r="U2491" s="282"/>
      <c r="V2491" s="282"/>
      <c r="W2491" s="282"/>
      <c r="X2491" s="282"/>
      <c r="Y2491" s="282"/>
      <c r="Z2491" s="282"/>
      <c r="AA2491" s="282"/>
      <c r="AB2491" s="282"/>
      <c r="AC2491" s="282"/>
      <c r="AD2491" s="282"/>
      <c r="AE2491" s="282"/>
      <c r="AF2491" s="282"/>
      <c r="AG2491" s="282"/>
      <c r="AH2491" s="282"/>
      <c r="AI2491" s="282"/>
      <c r="AJ2491" s="282"/>
      <c r="AL2491" s="282"/>
      <c r="AM2491" s="282"/>
      <c r="AN2491" s="282"/>
      <c r="AO2491" s="282"/>
      <c r="AP2491" s="282"/>
      <c r="AQ2491" s="282"/>
      <c r="AR2491" s="282"/>
      <c r="AS2491" s="282"/>
      <c r="AT2491" s="282"/>
      <c r="AU2491" s="282"/>
      <c r="AV2491" s="282"/>
      <c r="AW2491" s="282"/>
      <c r="AX2491" s="282"/>
      <c r="AY2491" s="282"/>
      <c r="AZ2491" s="282"/>
      <c r="BA2491" s="282"/>
      <c r="BB2491" s="282"/>
      <c r="BC2491" s="282"/>
      <c r="BD2491" s="282"/>
      <c r="BE2491" s="282"/>
      <c r="BF2491" s="282"/>
      <c r="BG2491" s="282"/>
      <c r="BH2491" s="282"/>
      <c r="BI2491" s="282"/>
      <c r="BJ2491" s="282"/>
      <c r="BK2491" s="282"/>
      <c r="BL2491" s="282"/>
      <c r="BM2491" s="282"/>
      <c r="BN2491" s="282"/>
      <c r="BO2491" s="282"/>
      <c r="BP2491" s="282"/>
      <c r="BQ2491" s="282"/>
    </row>
    <row r="2492" spans="2:69" ht="0.75" customHeight="1">
      <c r="B2492" s="282"/>
      <c r="C2492" s="282"/>
      <c r="D2492" s="282"/>
      <c r="E2492" s="282"/>
      <c r="F2492" s="282"/>
      <c r="G2492" s="282"/>
      <c r="H2492" s="282"/>
      <c r="I2492" s="282"/>
      <c r="J2492" s="282"/>
      <c r="K2492" s="282"/>
      <c r="L2492" s="282"/>
      <c r="M2492" s="282"/>
      <c r="N2492" s="282"/>
      <c r="O2492" s="282"/>
      <c r="P2492" s="282"/>
      <c r="Q2492" s="282"/>
      <c r="R2492" s="282"/>
      <c r="S2492" s="282"/>
      <c r="T2492" s="282"/>
      <c r="U2492" s="282"/>
      <c r="V2492" s="282"/>
      <c r="W2492" s="282"/>
      <c r="X2492" s="282"/>
      <c r="Y2492" s="282"/>
      <c r="Z2492" s="282"/>
      <c r="AA2492" s="282"/>
      <c r="AB2492" s="282"/>
      <c r="AC2492" s="282"/>
      <c r="AD2492" s="282"/>
      <c r="AE2492" s="282"/>
      <c r="AF2492" s="282"/>
      <c r="AG2492" s="282"/>
      <c r="AH2492" s="282"/>
      <c r="AI2492" s="282"/>
      <c r="AJ2492" s="282"/>
      <c r="AL2492" s="282"/>
      <c r="AM2492" s="282"/>
      <c r="AN2492" s="282"/>
      <c r="AO2492" s="282"/>
      <c r="AP2492" s="282"/>
      <c r="AQ2492" s="282"/>
      <c r="AR2492" s="282"/>
      <c r="AS2492" s="282"/>
      <c r="AT2492" s="282"/>
      <c r="AU2492" s="282"/>
      <c r="AV2492" s="282"/>
      <c r="AW2492" s="282"/>
      <c r="AX2492" s="282"/>
      <c r="AY2492" s="282"/>
      <c r="AZ2492" s="282"/>
      <c r="BA2492" s="282"/>
      <c r="BB2492" s="282"/>
      <c r="BC2492" s="282"/>
      <c r="BD2492" s="282"/>
      <c r="BE2492" s="282"/>
      <c r="BF2492" s="282"/>
      <c r="BG2492" s="282"/>
      <c r="BH2492" s="282"/>
      <c r="BI2492" s="282"/>
      <c r="BJ2492" s="282"/>
      <c r="BK2492" s="282"/>
      <c r="BL2492" s="282"/>
      <c r="BM2492" s="282"/>
      <c r="BN2492" s="282"/>
      <c r="BO2492" s="282"/>
      <c r="BP2492" s="282"/>
      <c r="BQ2492" s="282"/>
    </row>
    <row r="2493" spans="2:69" ht="10.5" customHeight="1">
      <c r="G2493" s="283"/>
      <c r="H2493" s="283"/>
      <c r="I2493" s="283"/>
      <c r="J2493" s="283"/>
      <c r="K2493" s="283"/>
      <c r="L2493" s="283"/>
      <c r="N2493" s="283"/>
      <c r="O2493" s="283"/>
      <c r="P2493" s="284"/>
      <c r="Q2493" s="284"/>
      <c r="R2493" s="284"/>
      <c r="S2493" s="284"/>
      <c r="U2493" s="283"/>
      <c r="V2493" s="283"/>
      <c r="W2493" s="283"/>
      <c r="X2493" s="283"/>
      <c r="Y2493" s="283"/>
      <c r="Z2493" s="283"/>
      <c r="AA2493" s="283"/>
      <c r="AB2493" s="283"/>
      <c r="AD2493" s="283"/>
      <c r="AE2493" s="283"/>
      <c r="AF2493" s="283"/>
      <c r="AG2493" s="283"/>
      <c r="AH2493" s="283"/>
      <c r="AI2493" s="283"/>
      <c r="AO2493" s="283"/>
      <c r="AP2493" s="283"/>
      <c r="AQ2493" s="283"/>
      <c r="AR2493" s="283"/>
      <c r="AU2493" s="284"/>
      <c r="AV2493" s="284"/>
      <c r="AW2493" s="284"/>
      <c r="AX2493" s="284"/>
      <c r="AY2493" s="284"/>
      <c r="BE2493" s="283"/>
      <c r="BF2493" s="283"/>
      <c r="BG2493" s="283"/>
      <c r="BH2493" s="283"/>
      <c r="BI2493" s="283"/>
      <c r="BJ2493" s="283"/>
      <c r="BK2493" s="283"/>
      <c r="BL2493" s="283"/>
      <c r="BM2493" s="283"/>
      <c r="BN2493" s="283"/>
      <c r="BO2493" s="283"/>
      <c r="BP2493" s="283"/>
      <c r="BQ2493" s="283"/>
    </row>
    <row r="2494" spans="2:69" ht="7.5" customHeight="1"/>
    <row r="2495" spans="2:69" ht="0.75" customHeight="1">
      <c r="F2495" s="285"/>
      <c r="G2495" s="285"/>
      <c r="H2495" s="285"/>
      <c r="I2495" s="285"/>
      <c r="K2495" s="285"/>
      <c r="L2495" s="285"/>
      <c r="M2495" s="285"/>
      <c r="N2495" s="285"/>
      <c r="O2495" s="285"/>
      <c r="R2495" s="285"/>
      <c r="S2495" s="285"/>
      <c r="T2495" s="285"/>
      <c r="U2495" s="285"/>
      <c r="V2495" s="285"/>
      <c r="W2495" s="285"/>
      <c r="X2495" s="285"/>
      <c r="Y2495" s="285"/>
      <c r="Z2495" s="285"/>
      <c r="AA2495" s="285"/>
      <c r="AB2495" s="285"/>
      <c r="AD2495" s="285"/>
      <c r="AE2495" s="285"/>
      <c r="AF2495" s="285"/>
      <c r="AG2495" s="285"/>
      <c r="AH2495" s="285"/>
      <c r="AI2495" s="285"/>
      <c r="AU2495" s="285"/>
      <c r="AV2495" s="285"/>
      <c r="AW2495" s="285"/>
      <c r="AX2495" s="283"/>
      <c r="AY2495" s="283"/>
      <c r="BE2495" s="285"/>
      <c r="BF2495" s="285"/>
      <c r="BH2495" s="285"/>
      <c r="BI2495" s="285"/>
      <c r="BJ2495" s="285"/>
      <c r="BK2495" s="285"/>
      <c r="BL2495" s="285"/>
      <c r="BM2495" s="285"/>
      <c r="BN2495" s="285"/>
      <c r="BO2495" s="285"/>
      <c r="BP2495" s="285"/>
      <c r="BQ2495" s="285"/>
    </row>
    <row r="2496" spans="2:69" ht="13.5" customHeight="1">
      <c r="F2496" s="285"/>
      <c r="G2496" s="285"/>
      <c r="H2496" s="285"/>
      <c r="I2496" s="285"/>
      <c r="K2496" s="285"/>
      <c r="L2496" s="285"/>
      <c r="M2496" s="285"/>
      <c r="N2496" s="285"/>
      <c r="O2496" s="285"/>
      <c r="R2496" s="285"/>
      <c r="S2496" s="285"/>
      <c r="T2496" s="285"/>
      <c r="U2496" s="285"/>
      <c r="V2496" s="285"/>
      <c r="W2496" s="285"/>
      <c r="X2496" s="285"/>
      <c r="Y2496" s="285"/>
      <c r="Z2496" s="285"/>
      <c r="AA2496" s="285"/>
      <c r="AB2496" s="285"/>
      <c r="AD2496" s="285"/>
      <c r="AE2496" s="285"/>
      <c r="AF2496" s="285"/>
      <c r="AG2496" s="285"/>
      <c r="AH2496" s="285"/>
      <c r="AI2496" s="285"/>
      <c r="AU2496" s="285"/>
      <c r="AV2496" s="285"/>
      <c r="AW2496" s="285"/>
      <c r="AX2496" s="283"/>
      <c r="AY2496" s="283"/>
      <c r="BE2496" s="285"/>
      <c r="BF2496" s="285"/>
      <c r="BH2496" s="285"/>
      <c r="BI2496" s="285"/>
      <c r="BJ2496" s="285"/>
      <c r="BK2496" s="285"/>
      <c r="BL2496" s="285"/>
      <c r="BM2496" s="285"/>
      <c r="BN2496" s="285"/>
      <c r="BO2496" s="285"/>
      <c r="BP2496" s="285"/>
      <c r="BQ2496" s="285"/>
    </row>
    <row r="2497" spans="3:69" ht="9.75" customHeight="1">
      <c r="C2497" s="280"/>
      <c r="D2497" s="280"/>
      <c r="F2497" s="279"/>
      <c r="G2497" s="279"/>
      <c r="H2497" s="279"/>
      <c r="I2497" s="279"/>
      <c r="J2497" s="279"/>
      <c r="K2497" s="279"/>
      <c r="L2497" s="279"/>
      <c r="M2497" s="279"/>
      <c r="N2497" s="279"/>
      <c r="O2497" s="279"/>
      <c r="R2497" s="278"/>
      <c r="S2497" s="278"/>
      <c r="T2497" s="278"/>
      <c r="U2497" s="279"/>
      <c r="V2497" s="279"/>
      <c r="W2497" s="279"/>
      <c r="X2497" s="279"/>
      <c r="Y2497" s="279"/>
      <c r="Z2497" s="279"/>
      <c r="AA2497" s="279"/>
      <c r="AB2497" s="279"/>
      <c r="AD2497" s="279"/>
      <c r="AE2497" s="279"/>
      <c r="AF2497" s="279"/>
      <c r="AG2497" s="279"/>
      <c r="AH2497" s="279"/>
      <c r="AI2497" s="279"/>
      <c r="AM2497" s="280"/>
      <c r="AN2497" s="280"/>
      <c r="AO2497" s="280"/>
      <c r="AP2497" s="278"/>
      <c r="AQ2497" s="278"/>
      <c r="AR2497" s="278"/>
      <c r="AS2497" s="278"/>
      <c r="BA2497" s="280"/>
      <c r="BB2497" s="280"/>
      <c r="BC2497" s="280"/>
      <c r="BD2497" s="279"/>
      <c r="BE2497" s="279"/>
      <c r="BH2497" s="278"/>
      <c r="BI2497" s="278"/>
      <c r="BJ2497" s="278"/>
      <c r="BK2497" s="278"/>
      <c r="BL2497" s="278"/>
      <c r="BM2497" s="279"/>
      <c r="BN2497" s="279"/>
      <c r="BO2497" s="279"/>
      <c r="BP2497" s="279"/>
      <c r="BQ2497" s="279"/>
    </row>
    <row r="2498" spans="3:69" ht="0.75" customHeight="1">
      <c r="C2498" s="280"/>
      <c r="D2498" s="280"/>
      <c r="F2498" s="279"/>
      <c r="G2498" s="279"/>
      <c r="H2498" s="279"/>
      <c r="I2498" s="279"/>
      <c r="J2498" s="279"/>
      <c r="K2498" s="279"/>
      <c r="L2498" s="279"/>
      <c r="M2498" s="279"/>
      <c r="N2498" s="279"/>
      <c r="O2498" s="279"/>
      <c r="R2498" s="278"/>
      <c r="S2498" s="278"/>
      <c r="T2498" s="278"/>
      <c r="U2498" s="279"/>
      <c r="V2498" s="279"/>
      <c r="W2498" s="279"/>
      <c r="X2498" s="279"/>
      <c r="Y2498" s="279"/>
      <c r="Z2498" s="279"/>
      <c r="AA2498" s="279"/>
      <c r="AB2498" s="279"/>
      <c r="AD2498" s="279"/>
      <c r="AE2498" s="279"/>
      <c r="AF2498" s="279"/>
      <c r="AG2498" s="279"/>
      <c r="AH2498" s="279"/>
      <c r="AI2498" s="279"/>
      <c r="AM2498" s="280"/>
      <c r="AN2498" s="280"/>
      <c r="AO2498" s="280"/>
      <c r="AP2498" s="278"/>
      <c r="AQ2498" s="278"/>
      <c r="AR2498" s="278"/>
      <c r="AS2498" s="278"/>
      <c r="BA2498" s="280"/>
      <c r="BB2498" s="280"/>
      <c r="BC2498" s="280"/>
      <c r="BD2498" s="279"/>
      <c r="BE2498" s="279"/>
      <c r="BH2498" s="278"/>
      <c r="BI2498" s="278"/>
      <c r="BJ2498" s="278"/>
      <c r="BK2498" s="278"/>
      <c r="BL2498" s="278"/>
      <c r="BM2498" s="279"/>
      <c r="BN2498" s="279"/>
      <c r="BO2498" s="279"/>
      <c r="BP2498" s="279"/>
      <c r="BQ2498" s="279"/>
    </row>
    <row r="2499" spans="3:69" ht="10.5" customHeight="1">
      <c r="C2499" s="280"/>
      <c r="D2499" s="280"/>
      <c r="F2499" s="279"/>
      <c r="G2499" s="279"/>
      <c r="H2499" s="279"/>
      <c r="I2499" s="279"/>
      <c r="J2499" s="279"/>
      <c r="K2499" s="279"/>
      <c r="L2499" s="279"/>
      <c r="M2499" s="279"/>
      <c r="N2499" s="279"/>
      <c r="O2499" s="279"/>
      <c r="R2499" s="278"/>
      <c r="S2499" s="278"/>
      <c r="T2499" s="278"/>
      <c r="U2499" s="279"/>
      <c r="V2499" s="279"/>
      <c r="W2499" s="279"/>
      <c r="X2499" s="279"/>
      <c r="Y2499" s="279"/>
      <c r="Z2499" s="279"/>
      <c r="AA2499" s="279"/>
      <c r="AB2499" s="279"/>
      <c r="AD2499" s="264"/>
      <c r="AE2499" s="279"/>
      <c r="AF2499" s="279"/>
      <c r="AG2499" s="279"/>
      <c r="AH2499" s="279"/>
      <c r="AI2499" s="264"/>
      <c r="AM2499" s="280"/>
      <c r="AN2499" s="280"/>
      <c r="AO2499" s="280"/>
      <c r="AP2499" s="278"/>
      <c r="AQ2499" s="278"/>
      <c r="AR2499" s="278"/>
      <c r="AS2499" s="278"/>
      <c r="BA2499" s="280"/>
      <c r="BB2499" s="280"/>
      <c r="BC2499" s="280"/>
      <c r="BD2499" s="279"/>
      <c r="BE2499" s="279"/>
      <c r="BH2499" s="278"/>
      <c r="BI2499" s="278"/>
      <c r="BJ2499" s="278"/>
      <c r="BK2499" s="278"/>
      <c r="BL2499" s="278"/>
      <c r="BM2499" s="279"/>
      <c r="BN2499" s="279"/>
      <c r="BO2499" s="279"/>
      <c r="BP2499" s="279"/>
      <c r="BQ2499" s="279"/>
    </row>
    <row r="2500" spans="3:69" ht="9.75" customHeight="1"/>
    <row r="2501" spans="3:69" ht="9.75" customHeight="1">
      <c r="C2501" s="280"/>
      <c r="D2501" s="280"/>
      <c r="F2501" s="279"/>
      <c r="G2501" s="279"/>
      <c r="H2501" s="279"/>
      <c r="I2501" s="279"/>
      <c r="J2501" s="279"/>
      <c r="K2501" s="279"/>
      <c r="L2501" s="279"/>
      <c r="M2501" s="279"/>
      <c r="N2501" s="279"/>
      <c r="O2501" s="279"/>
      <c r="R2501" s="278"/>
      <c r="S2501" s="278"/>
      <c r="T2501" s="278"/>
      <c r="U2501" s="279"/>
      <c r="V2501" s="279"/>
      <c r="W2501" s="279"/>
      <c r="X2501" s="279"/>
      <c r="Y2501" s="279"/>
      <c r="Z2501" s="279"/>
      <c r="AA2501" s="279"/>
      <c r="AB2501" s="279"/>
      <c r="AD2501" s="279"/>
      <c r="AE2501" s="279"/>
      <c r="AF2501" s="279"/>
      <c r="AG2501" s="279"/>
      <c r="AH2501" s="279"/>
      <c r="AI2501" s="279"/>
      <c r="AM2501" s="280"/>
      <c r="AN2501" s="280"/>
      <c r="AO2501" s="280"/>
      <c r="AP2501" s="280"/>
      <c r="AQ2501" s="278"/>
      <c r="AR2501" s="278"/>
      <c r="AS2501" s="278"/>
      <c r="AT2501" s="278"/>
      <c r="BA2501" s="280"/>
      <c r="BB2501" s="280"/>
      <c r="BC2501" s="280"/>
      <c r="BD2501" s="279"/>
      <c r="BE2501" s="279"/>
      <c r="BH2501" s="278"/>
      <c r="BI2501" s="278"/>
      <c r="BJ2501" s="278"/>
      <c r="BK2501" s="278"/>
      <c r="BL2501" s="278"/>
      <c r="BM2501" s="279"/>
      <c r="BN2501" s="279"/>
      <c r="BO2501" s="279"/>
      <c r="BP2501" s="279"/>
      <c r="BQ2501" s="279"/>
    </row>
    <row r="2502" spans="3:69" ht="0.75" customHeight="1">
      <c r="C2502" s="280"/>
      <c r="D2502" s="280"/>
      <c r="F2502" s="279"/>
      <c r="G2502" s="279"/>
      <c r="H2502" s="279"/>
      <c r="I2502" s="279"/>
      <c r="J2502" s="279"/>
      <c r="K2502" s="279"/>
      <c r="L2502" s="279"/>
      <c r="M2502" s="279"/>
      <c r="N2502" s="279"/>
      <c r="O2502" s="279"/>
      <c r="R2502" s="278"/>
      <c r="S2502" s="278"/>
      <c r="T2502" s="278"/>
      <c r="U2502" s="279"/>
      <c r="V2502" s="279"/>
      <c r="W2502" s="279"/>
      <c r="X2502" s="279"/>
      <c r="Y2502" s="279"/>
      <c r="Z2502" s="279"/>
      <c r="AA2502" s="279"/>
      <c r="AB2502" s="279"/>
      <c r="AD2502" s="279"/>
      <c r="AE2502" s="279"/>
      <c r="AF2502" s="279"/>
      <c r="AG2502" s="279"/>
      <c r="AH2502" s="279"/>
      <c r="AI2502" s="279"/>
      <c r="AM2502" s="280"/>
      <c r="AN2502" s="280"/>
      <c r="AO2502" s="280"/>
      <c r="AP2502" s="280"/>
      <c r="AQ2502" s="278"/>
      <c r="AR2502" s="278"/>
      <c r="AS2502" s="278"/>
      <c r="AT2502" s="278"/>
      <c r="BA2502" s="280"/>
      <c r="BB2502" s="280"/>
      <c r="BC2502" s="280"/>
      <c r="BD2502" s="279"/>
      <c r="BE2502" s="279"/>
      <c r="BH2502" s="278"/>
      <c r="BI2502" s="278"/>
      <c r="BJ2502" s="278"/>
      <c r="BK2502" s="278"/>
      <c r="BL2502" s="278"/>
      <c r="BM2502" s="279"/>
      <c r="BN2502" s="279"/>
      <c r="BO2502" s="279"/>
      <c r="BP2502" s="279"/>
      <c r="BQ2502" s="279"/>
    </row>
    <row r="2503" spans="3:69" ht="12.75" customHeight="1">
      <c r="F2503" s="279"/>
      <c r="G2503" s="279"/>
      <c r="H2503" s="279"/>
      <c r="I2503" s="279"/>
      <c r="J2503" s="279"/>
      <c r="K2503" s="279"/>
      <c r="L2503" s="279"/>
      <c r="M2503" s="279"/>
      <c r="N2503" s="279"/>
      <c r="O2503" s="279"/>
      <c r="AM2503" s="280"/>
      <c r="AN2503" s="280"/>
      <c r="AO2503" s="280"/>
      <c r="AP2503" s="278"/>
      <c r="AQ2503" s="278"/>
      <c r="AR2503" s="278"/>
      <c r="AS2503" s="278"/>
      <c r="BA2503" s="280"/>
      <c r="BB2503" s="280"/>
      <c r="BC2503" s="280"/>
      <c r="BD2503" s="279"/>
      <c r="BE2503" s="279"/>
      <c r="BH2503" s="278"/>
      <c r="BI2503" s="278"/>
      <c r="BJ2503" s="278"/>
      <c r="BK2503" s="278"/>
      <c r="BL2503" s="278"/>
      <c r="BM2503" s="279"/>
      <c r="BN2503" s="279"/>
      <c r="BO2503" s="279"/>
      <c r="BP2503" s="279"/>
      <c r="BQ2503" s="279"/>
    </row>
    <row r="2504" spans="3:69" ht="10.5" customHeight="1">
      <c r="AM2504" s="280"/>
      <c r="AN2504" s="280"/>
      <c r="AO2504" s="280"/>
      <c r="AP2504" s="278"/>
      <c r="AQ2504" s="278"/>
      <c r="AR2504" s="278"/>
      <c r="AS2504" s="278"/>
      <c r="BA2504" s="280"/>
      <c r="BB2504" s="280"/>
      <c r="BC2504" s="280"/>
      <c r="BD2504" s="279"/>
      <c r="BE2504" s="279"/>
      <c r="BH2504" s="278"/>
      <c r="BI2504" s="278"/>
      <c r="BJ2504" s="278"/>
      <c r="BK2504" s="278"/>
      <c r="BL2504" s="278"/>
      <c r="BM2504" s="279"/>
      <c r="BN2504" s="279"/>
      <c r="BO2504" s="279"/>
      <c r="BP2504" s="279"/>
      <c r="BQ2504" s="279"/>
    </row>
    <row r="2505" spans="3:69" ht="7.5" customHeight="1"/>
    <row r="2506" spans="3:69" ht="0.75" customHeight="1">
      <c r="C2506" s="277"/>
      <c r="D2506" s="277"/>
      <c r="F2506" s="279"/>
      <c r="G2506" s="279"/>
      <c r="H2506" s="279"/>
      <c r="I2506" s="279"/>
      <c r="J2506" s="279"/>
      <c r="K2506" s="279"/>
      <c r="L2506" s="279"/>
      <c r="M2506" s="279"/>
      <c r="AM2506" s="280"/>
      <c r="AN2506" s="280"/>
      <c r="AO2506" s="280"/>
      <c r="AP2506" s="278"/>
      <c r="AQ2506" s="278"/>
      <c r="AR2506" s="278"/>
      <c r="AS2506" s="278"/>
      <c r="AT2506" s="278"/>
      <c r="AU2506" s="278"/>
      <c r="AV2506" s="278"/>
      <c r="AX2506" s="278"/>
      <c r="AY2506" s="278"/>
      <c r="BA2506" s="280"/>
      <c r="BB2506" s="280"/>
      <c r="BC2506" s="280"/>
      <c r="BD2506" s="279"/>
      <c r="BE2506" s="279"/>
      <c r="BH2506" s="278"/>
      <c r="BI2506" s="278"/>
      <c r="BJ2506" s="278"/>
      <c r="BK2506" s="278"/>
      <c r="BL2506" s="278"/>
      <c r="BM2506" s="279"/>
      <c r="BN2506" s="279"/>
      <c r="BO2506" s="279"/>
      <c r="BP2506" s="279"/>
      <c r="BQ2506" s="279"/>
    </row>
    <row r="2507" spans="3:69" ht="8.25" customHeight="1">
      <c r="C2507" s="277"/>
      <c r="D2507" s="277"/>
      <c r="F2507" s="279"/>
      <c r="G2507" s="279"/>
      <c r="H2507" s="279"/>
      <c r="I2507" s="279"/>
      <c r="J2507" s="279"/>
      <c r="K2507" s="279"/>
      <c r="L2507" s="279"/>
      <c r="M2507" s="279"/>
      <c r="AM2507" s="280"/>
      <c r="AN2507" s="280"/>
      <c r="AO2507" s="280"/>
      <c r="AP2507" s="278"/>
      <c r="AQ2507" s="278"/>
      <c r="AR2507" s="278"/>
      <c r="AS2507" s="278"/>
      <c r="AT2507" s="278"/>
      <c r="AU2507" s="278"/>
      <c r="AV2507" s="278"/>
      <c r="AX2507" s="278"/>
      <c r="AY2507" s="278"/>
      <c r="BA2507" s="280"/>
      <c r="BB2507" s="280"/>
      <c r="BC2507" s="280"/>
      <c r="BD2507" s="279"/>
      <c r="BE2507" s="279"/>
      <c r="BH2507" s="278"/>
      <c r="BI2507" s="278"/>
      <c r="BJ2507" s="278"/>
      <c r="BK2507" s="278"/>
      <c r="BL2507" s="278"/>
      <c r="BM2507" s="279"/>
      <c r="BN2507" s="279"/>
      <c r="BO2507" s="279"/>
      <c r="BP2507" s="279"/>
      <c r="BQ2507" s="279"/>
    </row>
    <row r="2508" spans="3:69" ht="0.75" customHeight="1">
      <c r="C2508" s="277"/>
      <c r="D2508" s="277"/>
      <c r="F2508" s="279"/>
      <c r="G2508" s="279"/>
      <c r="H2508" s="279"/>
      <c r="I2508" s="279"/>
      <c r="J2508" s="279"/>
      <c r="K2508" s="279"/>
      <c r="L2508" s="279"/>
      <c r="M2508" s="279"/>
      <c r="AM2508" s="280"/>
      <c r="AN2508" s="280"/>
      <c r="AO2508" s="280"/>
      <c r="AP2508" s="278"/>
      <c r="AQ2508" s="278"/>
      <c r="AR2508" s="278"/>
      <c r="AS2508" s="278"/>
      <c r="AT2508" s="278"/>
      <c r="AU2508" s="278"/>
      <c r="AV2508" s="278"/>
      <c r="AX2508" s="278"/>
      <c r="AY2508" s="278"/>
      <c r="BA2508" s="280"/>
      <c r="BB2508" s="280"/>
      <c r="BC2508" s="280"/>
      <c r="BD2508" s="279"/>
      <c r="BE2508" s="279"/>
      <c r="BH2508" s="278"/>
      <c r="BI2508" s="278"/>
      <c r="BJ2508" s="278"/>
      <c r="BK2508" s="278"/>
      <c r="BL2508" s="278"/>
      <c r="BM2508" s="279"/>
      <c r="BN2508" s="279"/>
      <c r="BO2508" s="279"/>
      <c r="BP2508" s="279"/>
      <c r="BQ2508" s="279"/>
    </row>
    <row r="2509" spans="3:69" ht="10.5" customHeight="1">
      <c r="AM2509" s="280"/>
      <c r="AN2509" s="280"/>
      <c r="AO2509" s="280"/>
      <c r="AP2509" s="278"/>
      <c r="AQ2509" s="278"/>
      <c r="AR2509" s="278"/>
      <c r="AS2509" s="278"/>
      <c r="AT2509" s="278"/>
      <c r="AU2509" s="278"/>
      <c r="AV2509" s="278"/>
      <c r="AX2509" s="278"/>
      <c r="AY2509" s="278"/>
      <c r="BA2509" s="280"/>
      <c r="BB2509" s="280"/>
      <c r="BC2509" s="280"/>
      <c r="BD2509" s="279"/>
      <c r="BE2509" s="279"/>
      <c r="BH2509" s="278"/>
      <c r="BI2509" s="278"/>
      <c r="BJ2509" s="278"/>
      <c r="BK2509" s="278"/>
      <c r="BL2509" s="278"/>
      <c r="BM2509" s="279"/>
      <c r="BN2509" s="279"/>
      <c r="BO2509" s="279"/>
      <c r="BP2509" s="279"/>
      <c r="BQ2509" s="279"/>
    </row>
    <row r="2510" spans="3:69" ht="9.75" customHeight="1"/>
    <row r="2511" spans="3:69" ht="12" customHeight="1">
      <c r="AM2511" s="280"/>
      <c r="AN2511" s="280"/>
      <c r="AO2511" s="280"/>
      <c r="AP2511" s="280"/>
      <c r="AQ2511" s="278"/>
      <c r="AR2511" s="278"/>
      <c r="AS2511" s="278"/>
      <c r="AT2511" s="278"/>
      <c r="AU2511" s="278"/>
      <c r="AV2511" s="278"/>
      <c r="AW2511" s="278"/>
      <c r="AX2511" s="278"/>
      <c r="AY2511" s="278"/>
      <c r="AZ2511" s="278"/>
      <c r="BA2511" s="277"/>
      <c r="BB2511" s="277"/>
      <c r="BC2511" s="277"/>
      <c r="BD2511" s="279"/>
      <c r="BE2511" s="279"/>
    </row>
    <row r="2512" spans="3:69" ht="13.5" customHeight="1">
      <c r="C2512" s="289"/>
      <c r="D2512" s="289"/>
      <c r="E2512" s="289"/>
      <c r="F2512" s="289"/>
      <c r="G2512" s="289"/>
      <c r="H2512" s="289"/>
      <c r="I2512" s="289"/>
      <c r="J2512" s="289"/>
      <c r="K2512" s="289"/>
      <c r="L2512" s="289"/>
      <c r="M2512" s="289"/>
      <c r="N2512" s="289"/>
      <c r="O2512" s="289"/>
      <c r="P2512" s="289"/>
      <c r="Q2512" s="289"/>
      <c r="R2512" s="289"/>
      <c r="S2512" s="289"/>
      <c r="T2512" s="289"/>
      <c r="U2512" s="289"/>
      <c r="V2512" s="289"/>
      <c r="W2512" s="289"/>
      <c r="X2512" s="289"/>
      <c r="Y2512" s="289"/>
      <c r="Z2512" s="289"/>
      <c r="AA2512" s="289"/>
      <c r="AB2512" s="289"/>
      <c r="AC2512" s="289"/>
      <c r="AD2512" s="289"/>
      <c r="AE2512" s="289"/>
    </row>
    <row r="2513" spans="2:68" ht="7.5" customHeight="1"/>
    <row r="2514" spans="2:68" ht="16.5" customHeight="1">
      <c r="B2514" s="282"/>
      <c r="C2514" s="282"/>
      <c r="D2514" s="282"/>
      <c r="E2514" s="282"/>
      <c r="F2514" s="282"/>
      <c r="G2514" s="282"/>
      <c r="H2514" s="282"/>
      <c r="I2514" s="282"/>
      <c r="J2514" s="282"/>
      <c r="K2514" s="282"/>
      <c r="L2514" s="282"/>
      <c r="M2514" s="282"/>
      <c r="N2514" s="282"/>
      <c r="O2514" s="282"/>
      <c r="P2514" s="282"/>
      <c r="Q2514" s="282"/>
      <c r="R2514" s="282"/>
      <c r="S2514" s="282"/>
      <c r="T2514" s="282"/>
      <c r="U2514" s="282"/>
      <c r="X2514" s="282"/>
      <c r="Y2514" s="282"/>
      <c r="Z2514" s="282"/>
      <c r="AA2514" s="282"/>
      <c r="AB2514" s="282"/>
      <c r="AC2514" s="282"/>
      <c r="AD2514" s="282"/>
      <c r="AE2514" s="282"/>
      <c r="AF2514" s="282"/>
      <c r="AG2514" s="282"/>
      <c r="AM2514" s="282"/>
      <c r="AN2514" s="282"/>
      <c r="AO2514" s="282"/>
      <c r="AP2514" s="282"/>
      <c r="AQ2514" s="282"/>
      <c r="AR2514" s="282"/>
      <c r="AS2514" s="282"/>
      <c r="AT2514" s="282"/>
      <c r="AU2514" s="282"/>
      <c r="AV2514" s="282"/>
      <c r="AW2514" s="282"/>
      <c r="AX2514" s="282"/>
      <c r="AY2514" s="282"/>
      <c r="AZ2514" s="282"/>
      <c r="BA2514" s="282"/>
      <c r="BB2514" s="282"/>
      <c r="BE2514" s="282"/>
      <c r="BF2514" s="282"/>
      <c r="BG2514" s="282"/>
      <c r="BH2514" s="282"/>
      <c r="BI2514" s="282"/>
      <c r="BJ2514" s="282"/>
      <c r="BK2514" s="282"/>
      <c r="BL2514" s="282"/>
      <c r="BM2514" s="282"/>
      <c r="BN2514" s="282"/>
      <c r="BO2514" s="282"/>
      <c r="BP2514" s="282"/>
    </row>
    <row r="2515" spans="2:68" ht="9.75" customHeight="1">
      <c r="E2515" s="281"/>
      <c r="F2515" s="281"/>
      <c r="G2515" s="281"/>
      <c r="H2515" s="281"/>
      <c r="I2515" s="281"/>
      <c r="J2515" s="281"/>
      <c r="K2515" s="281"/>
      <c r="L2515" s="281"/>
      <c r="O2515" s="281"/>
      <c r="P2515" s="281"/>
      <c r="Q2515" s="281"/>
      <c r="S2515" s="286"/>
      <c r="T2515" s="286"/>
      <c r="U2515" s="286"/>
      <c r="V2515" s="286"/>
      <c r="AB2515" s="281"/>
      <c r="AC2515" s="281"/>
      <c r="AD2515" s="286"/>
      <c r="AE2515" s="286"/>
      <c r="AR2515" s="281"/>
      <c r="AS2515" s="281"/>
      <c r="AT2515" s="281"/>
      <c r="AV2515" s="286"/>
      <c r="AW2515" s="286"/>
      <c r="AX2515" s="286"/>
      <c r="AY2515" s="286"/>
      <c r="AZ2515" s="286"/>
      <c r="BA2515" s="286"/>
      <c r="BB2515" s="286"/>
      <c r="BH2515" s="283"/>
      <c r="BI2515" s="283"/>
      <c r="BJ2515" s="283"/>
      <c r="BK2515" s="283"/>
      <c r="BL2515" s="283"/>
      <c r="BN2515" s="283"/>
      <c r="BO2515" s="283"/>
      <c r="BP2515" s="283"/>
    </row>
    <row r="2516" spans="2:68" ht="0.75" customHeight="1">
      <c r="BH2516" s="283"/>
      <c r="BI2516" s="283"/>
      <c r="BJ2516" s="283"/>
      <c r="BK2516" s="283"/>
      <c r="BL2516" s="283"/>
      <c r="BN2516" s="283"/>
      <c r="BO2516" s="283"/>
      <c r="BP2516" s="283"/>
    </row>
    <row r="2517" spans="2:68" ht="10.5" customHeight="1">
      <c r="F2517" s="281"/>
      <c r="G2517" s="281"/>
      <c r="H2517" s="281"/>
      <c r="I2517" s="281"/>
      <c r="J2517" s="281"/>
      <c r="K2517" s="281"/>
      <c r="N2517" s="281"/>
      <c r="O2517" s="281"/>
      <c r="P2517" s="281"/>
      <c r="Q2517" s="281"/>
      <c r="R2517" s="281"/>
      <c r="S2517" s="286"/>
      <c r="T2517" s="286"/>
      <c r="U2517" s="286"/>
      <c r="V2517" s="286"/>
      <c r="AB2517" s="281"/>
      <c r="AC2517" s="281"/>
      <c r="AD2517" s="281"/>
      <c r="AE2517" s="286"/>
      <c r="AF2517" s="286"/>
      <c r="AG2517" s="286"/>
      <c r="AH2517" s="286"/>
      <c r="AI2517" s="286"/>
      <c r="AR2517" s="281"/>
      <c r="AS2517" s="281"/>
      <c r="AT2517" s="281"/>
      <c r="AV2517" s="290"/>
      <c r="AW2517" s="290"/>
      <c r="AX2517" s="290"/>
      <c r="AY2517" s="290"/>
      <c r="AZ2517" s="290"/>
      <c r="BE2517" s="263"/>
      <c r="BJ2517" s="279"/>
      <c r="BK2517" s="279"/>
      <c r="BL2517" s="279"/>
      <c r="BO2517" s="279"/>
      <c r="BP2517" s="279"/>
    </row>
    <row r="2518" spans="2:68" ht="8.25" customHeight="1"/>
    <row r="2519" spans="2:68" ht="12.75" customHeight="1">
      <c r="BE2519" s="280"/>
      <c r="BF2519" s="280"/>
      <c r="BJ2519" s="279"/>
      <c r="BK2519" s="279"/>
      <c r="BL2519" s="279"/>
      <c r="BO2519" s="279"/>
      <c r="BP2519" s="279"/>
    </row>
    <row r="2520" spans="2:68" ht="9.75" customHeight="1">
      <c r="BE2520" s="280"/>
      <c r="BF2520" s="280"/>
      <c r="BJ2520" s="279"/>
      <c r="BK2520" s="279"/>
      <c r="BL2520" s="279"/>
      <c r="BO2520" s="279"/>
      <c r="BP2520" s="279"/>
    </row>
    <row r="2521" spans="2:68" ht="12.75" customHeight="1">
      <c r="BE2521" s="280"/>
      <c r="BF2521" s="280"/>
    </row>
    <row r="2522" spans="2:68" ht="10.5" customHeight="1">
      <c r="I2522" s="283"/>
      <c r="J2522" s="283"/>
      <c r="K2522" s="283"/>
      <c r="L2522" s="283"/>
      <c r="N2522" s="283"/>
      <c r="O2522" s="283"/>
      <c r="P2522" s="283"/>
      <c r="Q2522" s="283"/>
      <c r="R2522" s="283"/>
      <c r="S2522" s="283"/>
      <c r="U2522" s="283"/>
      <c r="V2522" s="283"/>
      <c r="W2522" s="283"/>
      <c r="Z2522" s="283"/>
      <c r="AA2522" s="283"/>
      <c r="AB2522" s="283"/>
      <c r="AC2522" s="283"/>
      <c r="AD2522" s="283"/>
      <c r="AE2522" s="283"/>
      <c r="AO2522" s="283"/>
      <c r="AP2522" s="283"/>
      <c r="AQ2522" s="283"/>
      <c r="AR2522" s="283"/>
      <c r="AS2522" s="283"/>
      <c r="AT2522" s="283"/>
      <c r="AV2522" s="283"/>
      <c r="AW2522" s="283"/>
      <c r="AX2522" s="283"/>
      <c r="AY2522" s="283"/>
      <c r="AZ2522" s="283"/>
      <c r="BA2522" s="283"/>
      <c r="BB2522" s="283"/>
      <c r="BE2522" s="263"/>
      <c r="BJ2522" s="279"/>
      <c r="BK2522" s="279"/>
      <c r="BL2522" s="279"/>
      <c r="BO2522" s="279"/>
      <c r="BP2522" s="279"/>
    </row>
    <row r="2523" spans="2:68" ht="9.75" customHeight="1"/>
    <row r="2524" spans="2:68" ht="10.5" customHeight="1">
      <c r="H2524" s="283"/>
      <c r="I2524" s="283"/>
      <c r="J2524" s="283"/>
      <c r="K2524" s="283"/>
      <c r="L2524" s="283"/>
      <c r="N2524" s="283"/>
      <c r="O2524" s="283"/>
      <c r="P2524" s="283"/>
      <c r="Q2524" s="283"/>
      <c r="R2524" s="283"/>
      <c r="S2524" s="283"/>
      <c r="U2524" s="283"/>
      <c r="V2524" s="283"/>
      <c r="W2524" s="283"/>
      <c r="Z2524" s="283"/>
      <c r="AA2524" s="283"/>
      <c r="AB2524" s="283"/>
      <c r="AC2524" s="283"/>
      <c r="AD2524" s="283"/>
      <c r="AE2524" s="283"/>
      <c r="AO2524" s="283"/>
      <c r="AP2524" s="283"/>
      <c r="AQ2524" s="283"/>
      <c r="AR2524" s="283"/>
      <c r="AS2524" s="283"/>
      <c r="AT2524" s="283"/>
      <c r="AV2524" s="283"/>
      <c r="AW2524" s="283"/>
      <c r="AX2524" s="283"/>
      <c r="AY2524" s="283"/>
      <c r="AZ2524" s="283"/>
      <c r="BA2524" s="283"/>
      <c r="BB2524" s="283"/>
      <c r="BE2524" s="280"/>
      <c r="BJ2524" s="279"/>
      <c r="BK2524" s="279"/>
      <c r="BL2524" s="279"/>
      <c r="BO2524" s="279"/>
      <c r="BP2524" s="279"/>
    </row>
    <row r="2525" spans="2:68" ht="0.75" customHeight="1">
      <c r="H2525" s="283"/>
      <c r="I2525" s="283"/>
      <c r="J2525" s="283"/>
      <c r="K2525" s="283"/>
      <c r="L2525" s="283"/>
      <c r="N2525" s="283"/>
      <c r="O2525" s="283"/>
      <c r="P2525" s="283"/>
      <c r="Q2525" s="283"/>
      <c r="R2525" s="283"/>
      <c r="S2525" s="283"/>
      <c r="U2525" s="283"/>
      <c r="V2525" s="283"/>
      <c r="W2525" s="283"/>
      <c r="Z2525" s="283"/>
      <c r="AA2525" s="283"/>
      <c r="AB2525" s="283"/>
      <c r="AC2525" s="283"/>
      <c r="AD2525" s="283"/>
      <c r="AE2525" s="283"/>
      <c r="AO2525" s="283"/>
      <c r="AP2525" s="283"/>
      <c r="AQ2525" s="283"/>
      <c r="AR2525" s="283"/>
      <c r="AS2525" s="283"/>
      <c r="AT2525" s="283"/>
      <c r="AV2525" s="283"/>
      <c r="AW2525" s="283"/>
      <c r="AX2525" s="283"/>
      <c r="AY2525" s="283"/>
      <c r="AZ2525" s="283"/>
      <c r="BA2525" s="283"/>
      <c r="BB2525" s="283"/>
      <c r="BE2525" s="280"/>
      <c r="BJ2525" s="279"/>
      <c r="BK2525" s="279"/>
      <c r="BL2525" s="279"/>
      <c r="BO2525" s="279"/>
      <c r="BP2525" s="279"/>
    </row>
    <row r="2526" spans="2:68" ht="10.5" customHeight="1">
      <c r="H2526" s="285"/>
      <c r="I2526" s="285"/>
      <c r="J2526" s="285"/>
      <c r="K2526" s="285"/>
      <c r="L2526" s="285"/>
      <c r="N2526" s="285"/>
      <c r="O2526" s="285"/>
      <c r="P2526" s="285"/>
      <c r="R2526" s="285"/>
      <c r="S2526" s="285"/>
      <c r="U2526" s="283"/>
      <c r="V2526" s="283"/>
      <c r="W2526" s="283"/>
      <c r="Z2526" s="285"/>
      <c r="AA2526" s="285"/>
      <c r="AB2526" s="285"/>
      <c r="AC2526" s="285"/>
      <c r="AD2526" s="283"/>
      <c r="AE2526" s="283"/>
      <c r="AO2526" s="285"/>
      <c r="AP2526" s="285"/>
      <c r="AQ2526" s="285"/>
      <c r="AR2526" s="285"/>
      <c r="AS2526" s="285"/>
      <c r="AT2526" s="285"/>
      <c r="AV2526" s="285"/>
      <c r="AW2526" s="285"/>
      <c r="AX2526" s="285"/>
      <c r="AY2526" s="285"/>
      <c r="AZ2526" s="285"/>
      <c r="BB2526" s="261"/>
      <c r="BE2526" s="263"/>
      <c r="BK2526" s="279"/>
      <c r="BL2526" s="279"/>
      <c r="BP2526" s="264"/>
    </row>
    <row r="2527" spans="2:68" ht="8.25" customHeight="1"/>
    <row r="2528" spans="2:68" ht="0.75" customHeight="1">
      <c r="C2528" s="280"/>
      <c r="D2528" s="280"/>
      <c r="E2528" s="280"/>
      <c r="F2528" s="280"/>
      <c r="G2528" s="280"/>
      <c r="H2528" s="280"/>
      <c r="I2528" s="280"/>
      <c r="AH2528" s="280"/>
      <c r="AI2528" s="280"/>
      <c r="AJ2528" s="280"/>
      <c r="AK2528" s="280"/>
      <c r="AL2528" s="280"/>
      <c r="AM2528" s="280"/>
      <c r="AN2528" s="280"/>
      <c r="AO2528" s="280"/>
      <c r="BE2528" s="280"/>
      <c r="BK2528" s="279"/>
      <c r="BL2528" s="279"/>
      <c r="BP2528" s="279"/>
    </row>
    <row r="2529" spans="3:68" ht="9" customHeight="1">
      <c r="C2529" s="280"/>
      <c r="D2529" s="280"/>
      <c r="E2529" s="280"/>
      <c r="F2529" s="280"/>
      <c r="G2529" s="280"/>
      <c r="H2529" s="280"/>
      <c r="I2529" s="280"/>
      <c r="AH2529" s="280"/>
      <c r="AI2529" s="280"/>
      <c r="AJ2529" s="280"/>
      <c r="AK2529" s="280"/>
      <c r="AL2529" s="280"/>
      <c r="AM2529" s="280"/>
      <c r="AN2529" s="280"/>
      <c r="AO2529" s="280"/>
      <c r="BE2529" s="280"/>
      <c r="BK2529" s="279"/>
      <c r="BL2529" s="279"/>
      <c r="BP2529" s="279"/>
    </row>
    <row r="2530" spans="3:68" ht="0.75" customHeight="1">
      <c r="C2530" s="280"/>
      <c r="D2530" s="280"/>
      <c r="E2530" s="280"/>
      <c r="F2530" s="280"/>
      <c r="G2530" s="280"/>
      <c r="H2530" s="280"/>
      <c r="I2530" s="280"/>
      <c r="AH2530" s="280"/>
      <c r="AI2530" s="280"/>
      <c r="AJ2530" s="280"/>
      <c r="AK2530" s="280"/>
      <c r="AL2530" s="280"/>
      <c r="AM2530" s="280"/>
      <c r="AN2530" s="280"/>
      <c r="AO2530" s="280"/>
      <c r="BE2530" s="280"/>
      <c r="BK2530" s="279"/>
      <c r="BL2530" s="279"/>
    </row>
    <row r="2531" spans="3:68" ht="10.5" customHeight="1">
      <c r="C2531" s="287"/>
      <c r="D2531" s="287"/>
      <c r="E2531" s="287"/>
      <c r="F2531" s="287"/>
      <c r="G2531" s="287"/>
      <c r="H2531" s="278"/>
      <c r="I2531" s="278"/>
      <c r="J2531" s="278"/>
      <c r="K2531" s="278"/>
      <c r="L2531" s="278"/>
      <c r="N2531" s="278"/>
      <c r="O2531" s="278"/>
      <c r="P2531" s="278"/>
      <c r="Q2531" s="278"/>
      <c r="R2531" s="278"/>
      <c r="S2531" s="278"/>
      <c r="T2531" s="278"/>
      <c r="U2531" s="278"/>
      <c r="V2531" s="278"/>
      <c r="W2531" s="278"/>
      <c r="Z2531" s="278"/>
      <c r="AA2531" s="278"/>
      <c r="AB2531" s="278"/>
      <c r="AC2531" s="278"/>
      <c r="AD2531" s="278"/>
      <c r="AE2531" s="278"/>
      <c r="AI2531" s="287"/>
      <c r="AJ2531" s="287"/>
      <c r="AK2531" s="287"/>
      <c r="AL2531" s="287"/>
      <c r="AM2531" s="287"/>
      <c r="AO2531" s="278"/>
      <c r="AP2531" s="278"/>
      <c r="AQ2531" s="278"/>
      <c r="AR2531" s="278"/>
      <c r="AS2531" s="278"/>
      <c r="AT2531" s="278"/>
      <c r="AV2531" s="278"/>
      <c r="AW2531" s="278"/>
      <c r="AX2531" s="278"/>
      <c r="AY2531" s="278"/>
      <c r="AZ2531" s="278"/>
      <c r="BB2531" s="266"/>
      <c r="BE2531" s="263"/>
      <c r="BK2531" s="279"/>
      <c r="BL2531" s="279"/>
      <c r="BP2531" s="264"/>
    </row>
    <row r="2532" spans="3:68" ht="7.5" customHeight="1"/>
    <row r="2533" spans="3:68" ht="0.75" customHeight="1">
      <c r="C2533" s="287"/>
      <c r="D2533" s="287"/>
      <c r="E2533" s="287"/>
      <c r="F2533" s="287"/>
      <c r="G2533" s="287"/>
      <c r="H2533" s="278"/>
      <c r="I2533" s="278"/>
      <c r="J2533" s="278"/>
      <c r="K2533" s="278"/>
      <c r="L2533" s="278"/>
      <c r="N2533" s="278"/>
      <c r="O2533" s="278"/>
      <c r="P2533" s="278"/>
      <c r="Q2533" s="278"/>
      <c r="R2533" s="278"/>
      <c r="S2533" s="278"/>
      <c r="T2533" s="278"/>
      <c r="U2533" s="278"/>
      <c r="V2533" s="278"/>
      <c r="W2533" s="278"/>
      <c r="Z2533" s="278"/>
      <c r="AA2533" s="278"/>
      <c r="AB2533" s="278"/>
      <c r="AC2533" s="278"/>
      <c r="AD2533" s="278"/>
      <c r="AE2533" s="278"/>
      <c r="AI2533" s="287"/>
      <c r="AJ2533" s="287"/>
      <c r="AK2533" s="287"/>
      <c r="AL2533" s="287"/>
      <c r="AM2533" s="287"/>
      <c r="AO2533" s="278"/>
      <c r="AP2533" s="278"/>
      <c r="AQ2533" s="278"/>
      <c r="AR2533" s="278"/>
      <c r="AS2533" s="278"/>
      <c r="AT2533" s="278"/>
      <c r="AV2533" s="278"/>
      <c r="AW2533" s="278"/>
      <c r="AX2533" s="278"/>
      <c r="AY2533" s="278"/>
      <c r="AZ2533" s="278"/>
      <c r="BB2533" s="276"/>
    </row>
    <row r="2534" spans="3:68" ht="8.25" customHeight="1">
      <c r="C2534" s="287"/>
      <c r="D2534" s="287"/>
      <c r="E2534" s="287"/>
      <c r="F2534" s="287"/>
      <c r="G2534" s="287"/>
      <c r="H2534" s="278"/>
      <c r="I2534" s="278"/>
      <c r="J2534" s="278"/>
      <c r="K2534" s="278"/>
      <c r="L2534" s="278"/>
      <c r="N2534" s="278"/>
      <c r="O2534" s="278"/>
      <c r="P2534" s="278"/>
      <c r="Q2534" s="278"/>
      <c r="R2534" s="278"/>
      <c r="S2534" s="278"/>
      <c r="T2534" s="278"/>
      <c r="U2534" s="278"/>
      <c r="V2534" s="278"/>
      <c r="W2534" s="278"/>
      <c r="Z2534" s="278"/>
      <c r="AA2534" s="278"/>
      <c r="AB2534" s="278"/>
      <c r="AC2534" s="278"/>
      <c r="AD2534" s="278"/>
      <c r="AE2534" s="278"/>
      <c r="AI2534" s="287"/>
      <c r="AJ2534" s="287"/>
      <c r="AK2534" s="287"/>
      <c r="AL2534" s="287"/>
      <c r="AM2534" s="287"/>
      <c r="AO2534" s="278"/>
      <c r="AP2534" s="278"/>
      <c r="AQ2534" s="278"/>
      <c r="AR2534" s="278"/>
      <c r="AS2534" s="278"/>
      <c r="AT2534" s="278"/>
      <c r="AV2534" s="278"/>
      <c r="AW2534" s="278"/>
      <c r="AX2534" s="278"/>
      <c r="AY2534" s="278"/>
      <c r="AZ2534" s="278"/>
      <c r="BB2534" s="276"/>
    </row>
    <row r="2535" spans="3:68" ht="0.75" customHeight="1">
      <c r="C2535" s="287"/>
      <c r="D2535" s="287"/>
      <c r="E2535" s="287"/>
      <c r="F2535" s="287"/>
      <c r="G2535" s="287"/>
      <c r="H2535" s="278"/>
      <c r="I2535" s="278"/>
      <c r="J2535" s="278"/>
      <c r="K2535" s="278"/>
      <c r="L2535" s="278"/>
      <c r="N2535" s="278"/>
      <c r="O2535" s="278"/>
      <c r="P2535" s="278"/>
      <c r="Q2535" s="278"/>
      <c r="R2535" s="278"/>
      <c r="S2535" s="278"/>
      <c r="T2535" s="278"/>
      <c r="U2535" s="278"/>
      <c r="V2535" s="278"/>
      <c r="W2535" s="278"/>
      <c r="Z2535" s="278"/>
      <c r="AA2535" s="278"/>
      <c r="AB2535" s="278"/>
      <c r="AC2535" s="278"/>
      <c r="AD2535" s="278"/>
      <c r="AE2535" s="278"/>
      <c r="AI2535" s="287"/>
      <c r="AJ2535" s="287"/>
      <c r="AK2535" s="287"/>
      <c r="AL2535" s="287"/>
      <c r="AM2535" s="287"/>
      <c r="AO2535" s="278"/>
      <c r="AP2535" s="278"/>
      <c r="AQ2535" s="278"/>
      <c r="AR2535" s="278"/>
      <c r="AS2535" s="278"/>
      <c r="AT2535" s="278"/>
      <c r="AV2535" s="278"/>
      <c r="AW2535" s="278"/>
      <c r="AX2535" s="278"/>
      <c r="AY2535" s="278"/>
      <c r="AZ2535" s="278"/>
      <c r="BB2535" s="276"/>
    </row>
    <row r="2536" spans="3:68" ht="10.5" customHeight="1">
      <c r="C2536" s="287"/>
      <c r="D2536" s="287"/>
      <c r="E2536" s="287"/>
      <c r="F2536" s="287"/>
      <c r="G2536" s="287"/>
      <c r="H2536" s="278"/>
      <c r="I2536" s="278"/>
      <c r="J2536" s="278"/>
      <c r="K2536" s="278"/>
      <c r="L2536" s="278"/>
      <c r="N2536" s="278"/>
      <c r="O2536" s="278"/>
      <c r="P2536" s="278"/>
      <c r="Q2536" s="278"/>
      <c r="R2536" s="278"/>
      <c r="S2536" s="278"/>
      <c r="T2536" s="278"/>
      <c r="U2536" s="278"/>
      <c r="V2536" s="278"/>
      <c r="W2536" s="278"/>
      <c r="Z2536" s="278"/>
      <c r="AA2536" s="278"/>
      <c r="AB2536" s="278"/>
      <c r="AC2536" s="278"/>
      <c r="AD2536" s="278"/>
      <c r="AE2536" s="278"/>
      <c r="AI2536" s="287"/>
      <c r="AJ2536" s="287"/>
      <c r="AK2536" s="287"/>
      <c r="AL2536" s="287"/>
      <c r="AM2536" s="287"/>
      <c r="AO2536" s="278"/>
      <c r="AP2536" s="278"/>
      <c r="AQ2536" s="278"/>
      <c r="AR2536" s="278"/>
      <c r="AS2536" s="278"/>
      <c r="AT2536" s="278"/>
      <c r="AV2536" s="278"/>
      <c r="AW2536" s="278"/>
      <c r="AX2536" s="278"/>
      <c r="AY2536" s="278"/>
      <c r="AZ2536" s="278"/>
      <c r="BB2536" s="266"/>
    </row>
    <row r="2537" spans="3:68" ht="7.5" customHeight="1"/>
    <row r="2538" spans="3:68" ht="0.75" customHeight="1">
      <c r="C2538" s="287"/>
      <c r="D2538" s="287"/>
      <c r="E2538" s="287"/>
      <c r="F2538" s="287"/>
      <c r="G2538" s="287"/>
      <c r="H2538" s="278"/>
      <c r="I2538" s="278"/>
      <c r="J2538" s="278"/>
      <c r="K2538" s="278"/>
      <c r="L2538" s="278"/>
      <c r="N2538" s="278"/>
      <c r="O2538" s="278"/>
      <c r="P2538" s="278"/>
      <c r="Q2538" s="278"/>
      <c r="R2538" s="278"/>
      <c r="S2538" s="278"/>
      <c r="T2538" s="278"/>
      <c r="U2538" s="278"/>
      <c r="V2538" s="278"/>
      <c r="W2538" s="278"/>
      <c r="Z2538" s="278"/>
      <c r="AA2538" s="278"/>
      <c r="AB2538" s="278"/>
      <c r="AC2538" s="278"/>
      <c r="AD2538" s="278"/>
      <c r="AE2538" s="278"/>
      <c r="AI2538" s="287"/>
      <c r="AJ2538" s="287"/>
      <c r="AK2538" s="287"/>
      <c r="AL2538" s="287"/>
      <c r="AM2538" s="287"/>
      <c r="AO2538" s="278"/>
      <c r="AP2538" s="278"/>
      <c r="AQ2538" s="278"/>
      <c r="AR2538" s="278"/>
      <c r="AS2538" s="278"/>
      <c r="AT2538" s="278"/>
      <c r="AV2538" s="278"/>
      <c r="AW2538" s="278"/>
      <c r="AX2538" s="278"/>
      <c r="AY2538" s="278"/>
      <c r="AZ2538" s="278"/>
      <c r="BB2538" s="276"/>
      <c r="BE2538" s="282"/>
      <c r="BF2538" s="282"/>
      <c r="BG2538" s="282"/>
      <c r="BH2538" s="282"/>
      <c r="BI2538" s="282"/>
      <c r="BJ2538" s="282"/>
      <c r="BK2538" s="282"/>
      <c r="BL2538" s="282"/>
      <c r="BM2538" s="282"/>
      <c r="BN2538" s="282"/>
      <c r="BO2538" s="282"/>
      <c r="BP2538" s="282"/>
    </row>
    <row r="2539" spans="3:68">
      <c r="C2539" s="287"/>
      <c r="D2539" s="287"/>
      <c r="E2539" s="287"/>
      <c r="F2539" s="287"/>
      <c r="G2539" s="287"/>
      <c r="H2539" s="278"/>
      <c r="I2539" s="278"/>
      <c r="J2539" s="278"/>
      <c r="K2539" s="278"/>
      <c r="L2539" s="278"/>
      <c r="N2539" s="278"/>
      <c r="O2539" s="278"/>
      <c r="P2539" s="278"/>
      <c r="Q2539" s="278"/>
      <c r="R2539" s="278"/>
      <c r="S2539" s="278"/>
      <c r="T2539" s="278"/>
      <c r="U2539" s="278"/>
      <c r="V2539" s="278"/>
      <c r="W2539" s="278"/>
      <c r="Z2539" s="278"/>
      <c r="AA2539" s="278"/>
      <c r="AB2539" s="278"/>
      <c r="AC2539" s="278"/>
      <c r="AD2539" s="278"/>
      <c r="AE2539" s="278"/>
      <c r="AI2539" s="287"/>
      <c r="AJ2539" s="287"/>
      <c r="AK2539" s="287"/>
      <c r="AL2539" s="287"/>
      <c r="AM2539" s="287"/>
      <c r="AO2539" s="278"/>
      <c r="AP2539" s="278"/>
      <c r="AQ2539" s="278"/>
      <c r="AR2539" s="278"/>
      <c r="AS2539" s="278"/>
      <c r="AT2539" s="278"/>
      <c r="AV2539" s="278"/>
      <c r="AW2539" s="278"/>
      <c r="AX2539" s="278"/>
      <c r="AY2539" s="278"/>
      <c r="AZ2539" s="278"/>
      <c r="BB2539" s="276"/>
      <c r="BE2539" s="282"/>
      <c r="BF2539" s="282"/>
      <c r="BG2539" s="282"/>
      <c r="BH2539" s="282"/>
      <c r="BI2539" s="282"/>
      <c r="BJ2539" s="282"/>
      <c r="BK2539" s="282"/>
      <c r="BL2539" s="282"/>
      <c r="BM2539" s="282"/>
      <c r="BN2539" s="282"/>
      <c r="BO2539" s="282"/>
      <c r="BP2539" s="282"/>
    </row>
    <row r="2540" spans="3:68" ht="5.25" customHeight="1">
      <c r="C2540" s="287"/>
      <c r="D2540" s="287"/>
      <c r="E2540" s="287"/>
      <c r="F2540" s="287"/>
      <c r="G2540" s="287"/>
      <c r="H2540" s="278"/>
      <c r="I2540" s="278"/>
      <c r="J2540" s="278"/>
      <c r="K2540" s="278"/>
      <c r="L2540" s="278"/>
      <c r="N2540" s="278"/>
      <c r="O2540" s="278"/>
      <c r="P2540" s="278"/>
      <c r="Q2540" s="278"/>
      <c r="R2540" s="278"/>
      <c r="S2540" s="278"/>
      <c r="T2540" s="278"/>
      <c r="U2540" s="278"/>
      <c r="V2540" s="278"/>
      <c r="W2540" s="278"/>
      <c r="Z2540" s="278"/>
      <c r="AA2540" s="278"/>
      <c r="AB2540" s="278"/>
      <c r="AC2540" s="278"/>
      <c r="AD2540" s="278"/>
      <c r="AE2540" s="278"/>
      <c r="AI2540" s="287"/>
      <c r="AJ2540" s="287"/>
      <c r="AK2540" s="287"/>
      <c r="AL2540" s="287"/>
      <c r="AM2540" s="287"/>
      <c r="AN2540" s="287"/>
      <c r="AO2540" s="278"/>
      <c r="AP2540" s="278"/>
      <c r="AQ2540" s="278"/>
      <c r="AR2540" s="278"/>
      <c r="AS2540" s="278"/>
      <c r="AT2540" s="278"/>
      <c r="AV2540" s="278"/>
      <c r="AW2540" s="278"/>
      <c r="AX2540" s="278"/>
      <c r="AY2540" s="278"/>
      <c r="AZ2540" s="278"/>
      <c r="BB2540" s="276"/>
      <c r="BJ2540" s="283"/>
      <c r="BK2540" s="283"/>
      <c r="BL2540" s="283"/>
      <c r="BM2540" s="283"/>
      <c r="BN2540" s="283"/>
      <c r="BO2540" s="283"/>
      <c r="BP2540" s="283"/>
    </row>
    <row r="2541" spans="3:68" ht="5.25" customHeight="1">
      <c r="C2541" s="287"/>
      <c r="D2541" s="287"/>
      <c r="E2541" s="287"/>
      <c r="F2541" s="287"/>
      <c r="G2541" s="287"/>
      <c r="H2541" s="278"/>
      <c r="I2541" s="278"/>
      <c r="J2541" s="278"/>
      <c r="K2541" s="278"/>
      <c r="L2541" s="278"/>
      <c r="N2541" s="278"/>
      <c r="O2541" s="278"/>
      <c r="P2541" s="278"/>
      <c r="Q2541" s="278"/>
      <c r="R2541" s="278"/>
      <c r="S2541" s="278"/>
      <c r="T2541" s="278"/>
      <c r="U2541" s="278"/>
      <c r="V2541" s="278"/>
      <c r="W2541" s="278"/>
      <c r="Z2541" s="278"/>
      <c r="AA2541" s="278"/>
      <c r="AB2541" s="278"/>
      <c r="AC2541" s="278"/>
      <c r="AD2541" s="278"/>
      <c r="AE2541" s="278"/>
      <c r="AI2541" s="287"/>
      <c r="AJ2541" s="287"/>
      <c r="AK2541" s="287"/>
      <c r="AL2541" s="287"/>
      <c r="AM2541" s="287"/>
      <c r="AN2541" s="287"/>
      <c r="AO2541" s="278"/>
      <c r="AP2541" s="278"/>
      <c r="AQ2541" s="278"/>
      <c r="AR2541" s="278"/>
      <c r="AS2541" s="278"/>
      <c r="AT2541" s="278"/>
      <c r="AV2541" s="278"/>
      <c r="AW2541" s="278"/>
      <c r="AX2541" s="278"/>
      <c r="AY2541" s="278"/>
      <c r="AZ2541" s="278"/>
      <c r="BB2541" s="276"/>
      <c r="BJ2541" s="283"/>
      <c r="BK2541" s="283"/>
      <c r="BL2541" s="283"/>
      <c r="BM2541" s="283"/>
      <c r="BN2541" s="283"/>
      <c r="BO2541" s="283"/>
      <c r="BP2541" s="283"/>
    </row>
    <row r="2542" spans="3:68" ht="15" customHeight="1">
      <c r="C2542" s="287"/>
      <c r="D2542" s="287"/>
      <c r="E2542" s="287"/>
      <c r="F2542" s="287"/>
      <c r="G2542" s="287"/>
      <c r="H2542" s="278"/>
      <c r="I2542" s="278"/>
      <c r="J2542" s="278"/>
      <c r="K2542" s="278"/>
      <c r="L2542" s="278"/>
      <c r="N2542" s="278"/>
      <c r="O2542" s="278"/>
      <c r="P2542" s="278"/>
      <c r="Q2542" s="278"/>
      <c r="R2542" s="278"/>
      <c r="S2542" s="278"/>
      <c r="T2542" s="278"/>
      <c r="U2542" s="278"/>
      <c r="V2542" s="278"/>
      <c r="W2542" s="278"/>
      <c r="Z2542" s="278"/>
      <c r="AA2542" s="278"/>
      <c r="AB2542" s="278"/>
      <c r="AC2542" s="278"/>
      <c r="AD2542" s="278"/>
      <c r="AE2542" s="278"/>
      <c r="AI2542" s="287"/>
      <c r="AJ2542" s="287"/>
      <c r="AK2542" s="287"/>
      <c r="AL2542" s="287"/>
      <c r="AM2542" s="287"/>
      <c r="AO2542" s="278"/>
      <c r="AP2542" s="278"/>
      <c r="AQ2542" s="278"/>
      <c r="AR2542" s="278"/>
      <c r="AS2542" s="278"/>
      <c r="AT2542" s="278"/>
      <c r="AV2542" s="278"/>
      <c r="AW2542" s="278"/>
      <c r="AX2542" s="278"/>
      <c r="AY2542" s="278"/>
      <c r="AZ2542" s="278"/>
      <c r="BB2542" s="266"/>
    </row>
    <row r="2543" spans="3:68" ht="0.75" customHeight="1">
      <c r="C2543" s="287"/>
      <c r="D2543" s="287"/>
      <c r="E2543" s="287"/>
      <c r="F2543" s="287"/>
      <c r="G2543" s="287"/>
      <c r="H2543" s="278"/>
      <c r="I2543" s="278"/>
      <c r="J2543" s="278"/>
      <c r="K2543" s="278"/>
      <c r="L2543" s="278"/>
      <c r="P2543" s="278"/>
      <c r="Q2543" s="278"/>
      <c r="R2543" s="278"/>
      <c r="S2543" s="278"/>
      <c r="U2543" s="278"/>
      <c r="V2543" s="278"/>
      <c r="W2543" s="278"/>
      <c r="Z2543" s="278"/>
      <c r="AA2543" s="278"/>
      <c r="AB2543" s="278"/>
      <c r="AC2543" s="278"/>
      <c r="AD2543" s="278"/>
      <c r="AE2543" s="278"/>
      <c r="AI2543" s="287"/>
      <c r="AJ2543" s="287"/>
      <c r="AK2543" s="287"/>
      <c r="AL2543" s="287"/>
      <c r="AM2543" s="287"/>
      <c r="AO2543" s="278"/>
      <c r="AP2543" s="278"/>
      <c r="AQ2543" s="278"/>
      <c r="AR2543" s="278"/>
      <c r="AS2543" s="278"/>
      <c r="AT2543" s="278"/>
      <c r="AV2543" s="278"/>
      <c r="AW2543" s="278"/>
      <c r="AX2543" s="278"/>
      <c r="AY2543" s="278"/>
      <c r="AZ2543" s="278"/>
      <c r="BB2543" s="276"/>
      <c r="BE2543" s="280"/>
      <c r="BH2543" s="278"/>
      <c r="BI2543" s="278"/>
      <c r="BJ2543" s="278"/>
      <c r="BK2543" s="278"/>
      <c r="BL2543" s="278"/>
      <c r="BN2543" s="278"/>
      <c r="BO2543" s="278"/>
      <c r="BP2543" s="278"/>
    </row>
    <row r="2544" spans="3:68" ht="8.25" customHeight="1">
      <c r="C2544" s="287"/>
      <c r="D2544" s="287"/>
      <c r="E2544" s="287"/>
      <c r="F2544" s="287"/>
      <c r="G2544" s="287"/>
      <c r="H2544" s="278"/>
      <c r="I2544" s="278"/>
      <c r="J2544" s="278"/>
      <c r="K2544" s="278"/>
      <c r="L2544" s="278"/>
      <c r="P2544" s="278"/>
      <c r="Q2544" s="278"/>
      <c r="R2544" s="278"/>
      <c r="S2544" s="278"/>
      <c r="U2544" s="278"/>
      <c r="V2544" s="278"/>
      <c r="W2544" s="278"/>
      <c r="Z2544" s="278"/>
      <c r="AA2544" s="278"/>
      <c r="AB2544" s="278"/>
      <c r="AC2544" s="278"/>
      <c r="AD2544" s="278"/>
      <c r="AE2544" s="278"/>
      <c r="AI2544" s="287"/>
      <c r="AJ2544" s="287"/>
      <c r="AK2544" s="287"/>
      <c r="AL2544" s="287"/>
      <c r="AM2544" s="287"/>
      <c r="AO2544" s="278"/>
      <c r="AP2544" s="278"/>
      <c r="AQ2544" s="278"/>
      <c r="AR2544" s="278"/>
      <c r="AS2544" s="278"/>
      <c r="AT2544" s="278"/>
      <c r="AV2544" s="278"/>
      <c r="AW2544" s="278"/>
      <c r="AX2544" s="278"/>
      <c r="AY2544" s="278"/>
      <c r="AZ2544" s="278"/>
      <c r="BB2544" s="276"/>
      <c r="BE2544" s="280"/>
      <c r="BH2544" s="278"/>
      <c r="BI2544" s="278"/>
      <c r="BJ2544" s="278"/>
      <c r="BK2544" s="278"/>
      <c r="BL2544" s="278"/>
      <c r="BN2544" s="278"/>
      <c r="BO2544" s="278"/>
      <c r="BP2544" s="278"/>
    </row>
    <row r="2545" spans="3:68" ht="0.75" customHeight="1">
      <c r="C2545" s="287"/>
      <c r="D2545" s="287"/>
      <c r="E2545" s="287"/>
      <c r="F2545" s="287"/>
      <c r="G2545" s="287"/>
      <c r="H2545" s="278"/>
      <c r="I2545" s="278"/>
      <c r="J2545" s="278"/>
      <c r="K2545" s="278"/>
      <c r="L2545" s="278"/>
      <c r="P2545" s="278"/>
      <c r="Q2545" s="278"/>
      <c r="R2545" s="278"/>
      <c r="S2545" s="278"/>
      <c r="U2545" s="278"/>
      <c r="V2545" s="278"/>
      <c r="W2545" s="278"/>
      <c r="Z2545" s="278"/>
      <c r="AA2545" s="278"/>
      <c r="AB2545" s="278"/>
      <c r="AC2545" s="278"/>
      <c r="AD2545" s="278"/>
      <c r="AE2545" s="278"/>
      <c r="AI2545" s="287"/>
      <c r="AJ2545" s="287"/>
      <c r="AK2545" s="287"/>
      <c r="AL2545" s="287"/>
      <c r="AM2545" s="287"/>
      <c r="AO2545" s="278"/>
      <c r="AP2545" s="278"/>
      <c r="AQ2545" s="278"/>
      <c r="AR2545" s="278"/>
      <c r="AS2545" s="278"/>
      <c r="AT2545" s="278"/>
      <c r="AV2545" s="278"/>
      <c r="AW2545" s="278"/>
      <c r="AX2545" s="278"/>
      <c r="AY2545" s="278"/>
      <c r="AZ2545" s="278"/>
      <c r="BB2545" s="276"/>
      <c r="BE2545" s="280"/>
      <c r="BH2545" s="278"/>
      <c r="BI2545" s="278"/>
      <c r="BJ2545" s="278"/>
      <c r="BK2545" s="278"/>
      <c r="BL2545" s="278"/>
      <c r="BN2545" s="278"/>
      <c r="BO2545" s="278"/>
      <c r="BP2545" s="278"/>
    </row>
    <row r="2546" spans="3:68" ht="10.5" customHeight="1">
      <c r="C2546" s="287"/>
      <c r="D2546" s="287"/>
      <c r="E2546" s="287"/>
      <c r="F2546" s="287"/>
      <c r="G2546" s="287"/>
      <c r="H2546" s="278"/>
      <c r="I2546" s="278"/>
      <c r="J2546" s="278"/>
      <c r="K2546" s="278"/>
      <c r="L2546" s="278"/>
      <c r="P2546" s="278"/>
      <c r="Q2546" s="278"/>
      <c r="R2546" s="278"/>
      <c r="S2546" s="278"/>
      <c r="U2546" s="278"/>
      <c r="V2546" s="278"/>
      <c r="W2546" s="278"/>
      <c r="Z2546" s="278"/>
      <c r="AA2546" s="278"/>
      <c r="AB2546" s="278"/>
      <c r="AC2546" s="278"/>
      <c r="AD2546" s="278"/>
      <c r="AE2546" s="278"/>
      <c r="AI2546" s="287"/>
      <c r="AJ2546" s="287"/>
      <c r="AK2546" s="287"/>
      <c r="AL2546" s="287"/>
      <c r="AM2546" s="287"/>
      <c r="AO2546" s="278"/>
      <c r="AP2546" s="278"/>
      <c r="AQ2546" s="278"/>
      <c r="AR2546" s="278"/>
      <c r="AS2546" s="278"/>
      <c r="AT2546" s="278"/>
      <c r="AV2546" s="278"/>
      <c r="AW2546" s="278"/>
      <c r="AX2546" s="278"/>
      <c r="AY2546" s="278"/>
      <c r="AZ2546" s="278"/>
      <c r="BB2546" s="266"/>
      <c r="BE2546" s="263"/>
      <c r="BH2546" s="278"/>
      <c r="BI2546" s="278"/>
      <c r="BJ2546" s="278"/>
      <c r="BK2546" s="278"/>
      <c r="BL2546" s="278"/>
      <c r="BN2546" s="278"/>
      <c r="BO2546" s="278"/>
      <c r="BP2546" s="278"/>
    </row>
    <row r="2547" spans="3:68" ht="7.5" customHeight="1"/>
    <row r="2548" spans="3:68" ht="0.75" customHeight="1">
      <c r="C2548" s="287"/>
      <c r="D2548" s="287"/>
      <c r="E2548" s="287"/>
      <c r="F2548" s="287"/>
      <c r="G2548" s="287"/>
      <c r="H2548" s="278"/>
      <c r="I2548" s="278"/>
      <c r="J2548" s="278"/>
      <c r="K2548" s="278"/>
      <c r="L2548" s="278"/>
      <c r="N2548" s="278"/>
      <c r="O2548" s="278"/>
      <c r="P2548" s="278"/>
      <c r="Q2548" s="278"/>
      <c r="R2548" s="278"/>
      <c r="S2548" s="278"/>
      <c r="T2548" s="278"/>
      <c r="U2548" s="278"/>
      <c r="V2548" s="278"/>
      <c r="W2548" s="278"/>
      <c r="Z2548" s="278"/>
      <c r="AA2548" s="278"/>
      <c r="AB2548" s="278"/>
      <c r="AC2548" s="278"/>
      <c r="AD2548" s="278"/>
      <c r="AE2548" s="278"/>
      <c r="AI2548" s="287"/>
      <c r="AJ2548" s="287"/>
      <c r="AK2548" s="287"/>
      <c r="AL2548" s="287"/>
      <c r="AM2548" s="287"/>
      <c r="AO2548" s="278"/>
      <c r="AP2548" s="278"/>
      <c r="AQ2548" s="278"/>
      <c r="AR2548" s="278"/>
      <c r="AS2548" s="278"/>
      <c r="AT2548" s="278"/>
      <c r="AV2548" s="278"/>
      <c r="AW2548" s="278"/>
      <c r="AX2548" s="278"/>
      <c r="AY2548" s="278"/>
      <c r="AZ2548" s="278"/>
      <c r="BB2548" s="276"/>
      <c r="BE2548" s="280"/>
      <c r="BH2548" s="278"/>
      <c r="BI2548" s="278"/>
      <c r="BJ2548" s="278"/>
      <c r="BK2548" s="278"/>
      <c r="BL2548" s="278"/>
      <c r="BN2548" s="278"/>
      <c r="BO2548" s="278"/>
      <c r="BP2548" s="278"/>
    </row>
    <row r="2549" spans="3:68" ht="9" customHeight="1">
      <c r="C2549" s="287"/>
      <c r="D2549" s="287"/>
      <c r="E2549" s="287"/>
      <c r="F2549" s="287"/>
      <c r="G2549" s="287"/>
      <c r="H2549" s="278"/>
      <c r="I2549" s="278"/>
      <c r="J2549" s="278"/>
      <c r="K2549" s="278"/>
      <c r="L2549" s="278"/>
      <c r="N2549" s="278"/>
      <c r="O2549" s="278"/>
      <c r="P2549" s="278"/>
      <c r="Q2549" s="278"/>
      <c r="R2549" s="278"/>
      <c r="S2549" s="278"/>
      <c r="T2549" s="278"/>
      <c r="U2549" s="278"/>
      <c r="V2549" s="278"/>
      <c r="W2549" s="278"/>
      <c r="Z2549" s="278"/>
      <c r="AA2549" s="278"/>
      <c r="AB2549" s="278"/>
      <c r="AC2549" s="278"/>
      <c r="AD2549" s="278"/>
      <c r="AE2549" s="278"/>
      <c r="AI2549" s="287"/>
      <c r="AJ2549" s="287"/>
      <c r="AK2549" s="287"/>
      <c r="AL2549" s="287"/>
      <c r="AM2549" s="287"/>
      <c r="AO2549" s="278"/>
      <c r="AP2549" s="278"/>
      <c r="AQ2549" s="278"/>
      <c r="AR2549" s="278"/>
      <c r="AS2549" s="278"/>
      <c r="AT2549" s="278"/>
      <c r="AV2549" s="278"/>
      <c r="AW2549" s="278"/>
      <c r="AX2549" s="278"/>
      <c r="AY2549" s="278"/>
      <c r="AZ2549" s="278"/>
      <c r="BB2549" s="276"/>
      <c r="BE2549" s="280"/>
      <c r="BH2549" s="278"/>
      <c r="BI2549" s="278"/>
      <c r="BJ2549" s="278"/>
      <c r="BK2549" s="278"/>
      <c r="BL2549" s="278"/>
      <c r="BN2549" s="278"/>
      <c r="BO2549" s="278"/>
      <c r="BP2549" s="278"/>
    </row>
    <row r="2550" spans="3:68" ht="0.75" customHeight="1">
      <c r="C2550" s="287"/>
      <c r="D2550" s="287"/>
      <c r="E2550" s="287"/>
      <c r="F2550" s="287"/>
      <c r="G2550" s="287"/>
      <c r="H2550" s="278"/>
      <c r="I2550" s="278"/>
      <c r="J2550" s="278"/>
      <c r="K2550" s="278"/>
      <c r="L2550" s="278"/>
      <c r="N2550" s="278"/>
      <c r="O2550" s="278"/>
      <c r="P2550" s="278"/>
      <c r="Q2550" s="278"/>
      <c r="R2550" s="278"/>
      <c r="S2550" s="278"/>
      <c r="T2550" s="278"/>
      <c r="U2550" s="278"/>
      <c r="V2550" s="278"/>
      <c r="W2550" s="278"/>
      <c r="Z2550" s="278"/>
      <c r="AA2550" s="278"/>
      <c r="AB2550" s="278"/>
      <c r="AC2550" s="278"/>
      <c r="AD2550" s="278"/>
      <c r="AE2550" s="278"/>
      <c r="AI2550" s="287"/>
      <c r="AJ2550" s="287"/>
      <c r="AK2550" s="287"/>
      <c r="AL2550" s="287"/>
      <c r="AM2550" s="287"/>
      <c r="AO2550" s="278"/>
      <c r="AP2550" s="278"/>
      <c r="AQ2550" s="278"/>
      <c r="AR2550" s="278"/>
      <c r="AS2550" s="278"/>
      <c r="AT2550" s="278"/>
      <c r="AV2550" s="278"/>
      <c r="AW2550" s="278"/>
      <c r="AX2550" s="278"/>
      <c r="AY2550" s="278"/>
      <c r="AZ2550" s="278"/>
      <c r="BB2550" s="276"/>
      <c r="BE2550" s="280"/>
      <c r="BH2550" s="278"/>
      <c r="BI2550" s="278"/>
      <c r="BJ2550" s="278"/>
      <c r="BK2550" s="278"/>
      <c r="BL2550" s="278"/>
      <c r="BN2550" s="278"/>
      <c r="BO2550" s="278"/>
      <c r="BP2550" s="278"/>
    </row>
    <row r="2551" spans="3:68" ht="10.5" customHeight="1">
      <c r="C2551" s="287"/>
      <c r="D2551" s="287"/>
      <c r="E2551" s="287"/>
      <c r="F2551" s="287"/>
      <c r="G2551" s="287"/>
      <c r="H2551" s="278"/>
      <c r="I2551" s="278"/>
      <c r="J2551" s="278"/>
      <c r="K2551" s="278"/>
      <c r="L2551" s="278"/>
      <c r="P2551" s="278"/>
      <c r="Q2551" s="278"/>
      <c r="R2551" s="278"/>
      <c r="S2551" s="278"/>
      <c r="U2551" s="278"/>
      <c r="V2551" s="278"/>
      <c r="W2551" s="278"/>
      <c r="Z2551" s="278"/>
      <c r="AA2551" s="278"/>
      <c r="AB2551" s="278"/>
      <c r="AC2551" s="278"/>
      <c r="AD2551" s="278"/>
      <c r="AE2551" s="278"/>
      <c r="AI2551" s="287"/>
      <c r="AJ2551" s="287"/>
      <c r="AK2551" s="287"/>
      <c r="AL2551" s="287"/>
      <c r="AM2551" s="287"/>
      <c r="AO2551" s="278"/>
      <c r="AP2551" s="278"/>
      <c r="AQ2551" s="278"/>
      <c r="AR2551" s="278"/>
      <c r="AS2551" s="278"/>
      <c r="AT2551" s="278"/>
      <c r="AV2551" s="278"/>
      <c r="AW2551" s="278"/>
      <c r="AX2551" s="278"/>
      <c r="AY2551" s="278"/>
      <c r="AZ2551" s="278"/>
      <c r="BB2551" s="266"/>
      <c r="BE2551" s="263"/>
      <c r="BH2551" s="278"/>
      <c r="BI2551" s="278"/>
      <c r="BJ2551" s="278"/>
      <c r="BK2551" s="278"/>
      <c r="BL2551" s="278"/>
      <c r="BN2551" s="278"/>
      <c r="BO2551" s="278"/>
      <c r="BP2551" s="278"/>
    </row>
    <row r="2552" spans="3:68" ht="9" customHeight="1"/>
    <row r="2553" spans="3:68" ht="10.5" customHeight="1">
      <c r="C2553" s="291"/>
      <c r="D2553" s="291"/>
      <c r="E2553" s="291"/>
      <c r="F2553" s="291"/>
      <c r="G2553" s="291"/>
      <c r="H2553" s="278"/>
      <c r="I2553" s="278"/>
      <c r="J2553" s="278"/>
      <c r="K2553" s="278"/>
      <c r="L2553" s="278"/>
      <c r="N2553" s="278"/>
      <c r="O2553" s="278"/>
      <c r="P2553" s="278"/>
      <c r="Q2553" s="278"/>
      <c r="R2553" s="278"/>
      <c r="S2553" s="278"/>
      <c r="T2553" s="278"/>
      <c r="U2553" s="278"/>
      <c r="V2553" s="278"/>
      <c r="W2553" s="278"/>
      <c r="Z2553" s="278"/>
      <c r="AA2553" s="278"/>
      <c r="AB2553" s="278"/>
      <c r="AC2553" s="278"/>
      <c r="AD2553" s="278"/>
      <c r="AE2553" s="278"/>
      <c r="AI2553" s="291"/>
      <c r="AJ2553" s="291"/>
      <c r="AK2553" s="291"/>
      <c r="AL2553" s="291"/>
      <c r="AM2553" s="291"/>
      <c r="AO2553" s="278"/>
      <c r="AP2553" s="278"/>
      <c r="AQ2553" s="278"/>
      <c r="AR2553" s="278"/>
      <c r="AS2553" s="278"/>
      <c r="AT2553" s="278"/>
      <c r="AV2553" s="278"/>
      <c r="AW2553" s="278"/>
      <c r="AX2553" s="278"/>
      <c r="AY2553" s="278"/>
      <c r="AZ2553" s="278"/>
      <c r="BB2553" s="266"/>
      <c r="BE2553" s="280"/>
      <c r="BF2553" s="280"/>
      <c r="BH2553" s="278"/>
      <c r="BI2553" s="278"/>
      <c r="BJ2553" s="278"/>
      <c r="BK2553" s="278"/>
      <c r="BL2553" s="278"/>
      <c r="BN2553" s="278"/>
      <c r="BO2553" s="278"/>
      <c r="BP2553" s="278"/>
    </row>
    <row r="2554" spans="3:68" ht="12.75" customHeight="1">
      <c r="AO2554" s="278"/>
      <c r="AP2554" s="278"/>
      <c r="AQ2554" s="278"/>
      <c r="AR2554" s="278"/>
      <c r="AS2554" s="278"/>
      <c r="AT2554" s="278"/>
      <c r="AV2554" s="278"/>
      <c r="AW2554" s="278"/>
      <c r="AX2554" s="278"/>
      <c r="AY2554" s="278"/>
      <c r="AZ2554" s="278"/>
      <c r="BE2554" s="280"/>
      <c r="BF2554" s="280"/>
    </row>
    <row r="2555" spans="3:68" ht="12.75" customHeight="1">
      <c r="AO2555" s="278"/>
      <c r="AP2555" s="278"/>
      <c r="AQ2555" s="278"/>
      <c r="AR2555" s="278"/>
      <c r="AS2555" s="278"/>
      <c r="AT2555" s="278"/>
      <c r="AV2555" s="278"/>
      <c r="AW2555" s="278"/>
      <c r="AX2555" s="278"/>
      <c r="AY2555" s="278"/>
      <c r="AZ2555" s="278"/>
      <c r="BE2555" s="280"/>
      <c r="BH2555" s="278"/>
      <c r="BI2555" s="278"/>
      <c r="BJ2555" s="278"/>
      <c r="BK2555" s="278"/>
      <c r="BL2555" s="278"/>
      <c r="BN2555" s="278"/>
      <c r="BO2555" s="278"/>
      <c r="BP2555" s="278"/>
    </row>
    <row r="2556" spans="3:68" ht="10.5" customHeight="1">
      <c r="BE2556" s="280"/>
      <c r="BH2556" s="278"/>
      <c r="BI2556" s="278"/>
      <c r="BJ2556" s="278"/>
      <c r="BK2556" s="278"/>
      <c r="BL2556" s="278"/>
      <c r="BN2556" s="278"/>
      <c r="BO2556" s="278"/>
      <c r="BP2556" s="278"/>
    </row>
    <row r="2557" spans="3:68" ht="9" customHeight="1"/>
    <row r="2558" spans="3:68" ht="11.25" customHeight="1">
      <c r="C2558" s="280"/>
      <c r="D2558" s="280"/>
      <c r="E2558" s="280"/>
      <c r="F2558" s="280"/>
      <c r="G2558" s="280"/>
      <c r="H2558" s="280"/>
      <c r="I2558" s="280"/>
      <c r="AH2558" s="280"/>
      <c r="AI2558" s="280"/>
      <c r="AJ2558" s="280"/>
      <c r="AK2558" s="280"/>
      <c r="AL2558" s="280"/>
      <c r="AM2558" s="280"/>
      <c r="AN2558" s="280"/>
      <c r="AO2558" s="280"/>
      <c r="BE2558" s="263"/>
      <c r="BH2558" s="278"/>
      <c r="BI2558" s="278"/>
      <c r="BJ2558" s="278"/>
      <c r="BK2558" s="278"/>
      <c r="BL2558" s="278"/>
      <c r="BN2558" s="278"/>
      <c r="BO2558" s="278"/>
      <c r="BP2558" s="278"/>
    </row>
    <row r="2559" spans="3:68" ht="9.75" customHeight="1">
      <c r="C2559" s="287"/>
      <c r="D2559" s="287"/>
      <c r="E2559" s="287"/>
      <c r="F2559" s="287"/>
      <c r="G2559" s="287"/>
      <c r="H2559" s="278"/>
      <c r="I2559" s="278"/>
      <c r="J2559" s="278"/>
      <c r="K2559" s="278"/>
      <c r="L2559" s="278"/>
      <c r="N2559" s="278"/>
      <c r="O2559" s="278"/>
      <c r="P2559" s="278"/>
      <c r="Q2559" s="278"/>
      <c r="R2559" s="278"/>
      <c r="S2559" s="278"/>
      <c r="T2559" s="278"/>
      <c r="U2559" s="278"/>
      <c r="V2559" s="278"/>
      <c r="W2559" s="278"/>
      <c r="Z2559" s="278"/>
      <c r="AA2559" s="278"/>
      <c r="AB2559" s="278"/>
      <c r="AC2559" s="278"/>
      <c r="AD2559" s="278"/>
      <c r="AE2559" s="278"/>
      <c r="AI2559" s="287"/>
      <c r="AJ2559" s="287"/>
      <c r="AK2559" s="287"/>
      <c r="AL2559" s="287"/>
      <c r="AM2559" s="287"/>
      <c r="AO2559" s="278"/>
      <c r="AP2559" s="278"/>
      <c r="AQ2559" s="278"/>
      <c r="AR2559" s="278"/>
      <c r="AS2559" s="278"/>
      <c r="AT2559" s="278"/>
      <c r="AV2559" s="278"/>
      <c r="AW2559" s="278"/>
      <c r="AX2559" s="278"/>
      <c r="AY2559" s="278"/>
      <c r="AZ2559" s="278"/>
      <c r="BB2559" s="276"/>
      <c r="BE2559" s="280"/>
      <c r="BF2559" s="280"/>
      <c r="BH2559" s="278"/>
      <c r="BI2559" s="278"/>
      <c r="BJ2559" s="278"/>
      <c r="BK2559" s="278"/>
      <c r="BL2559" s="278"/>
      <c r="BN2559" s="278"/>
      <c r="BO2559" s="278"/>
      <c r="BP2559" s="278"/>
    </row>
    <row r="2560" spans="3:68" ht="1.5" customHeight="1">
      <c r="C2560" s="287"/>
      <c r="D2560" s="287"/>
      <c r="E2560" s="287"/>
      <c r="F2560" s="287"/>
      <c r="G2560" s="287"/>
      <c r="H2560" s="278"/>
      <c r="I2560" s="278"/>
      <c r="J2560" s="278"/>
      <c r="K2560" s="278"/>
      <c r="L2560" s="278"/>
      <c r="N2560" s="278"/>
      <c r="O2560" s="278"/>
      <c r="P2560" s="278"/>
      <c r="Q2560" s="278"/>
      <c r="R2560" s="278"/>
      <c r="S2560" s="278"/>
      <c r="T2560" s="278"/>
      <c r="U2560" s="278"/>
      <c r="V2560" s="278"/>
      <c r="W2560" s="278"/>
      <c r="Z2560" s="278"/>
      <c r="AA2560" s="278"/>
      <c r="AB2560" s="278"/>
      <c r="AC2560" s="278"/>
      <c r="AD2560" s="278"/>
      <c r="AE2560" s="278"/>
      <c r="AI2560" s="287"/>
      <c r="AJ2560" s="287"/>
      <c r="AK2560" s="287"/>
      <c r="AL2560" s="287"/>
      <c r="AM2560" s="287"/>
      <c r="AO2560" s="278"/>
      <c r="AP2560" s="278"/>
      <c r="AQ2560" s="278"/>
      <c r="AR2560" s="278"/>
      <c r="AS2560" s="278"/>
      <c r="AT2560" s="278"/>
      <c r="AV2560" s="278"/>
      <c r="AW2560" s="278"/>
      <c r="AX2560" s="278"/>
      <c r="AY2560" s="278"/>
      <c r="AZ2560" s="278"/>
      <c r="BB2560" s="276"/>
      <c r="BE2560" s="280"/>
      <c r="BF2560" s="280"/>
      <c r="BH2560" s="278"/>
      <c r="BI2560" s="278"/>
      <c r="BJ2560" s="278"/>
      <c r="BK2560" s="278"/>
      <c r="BL2560" s="278"/>
      <c r="BN2560" s="278"/>
      <c r="BO2560" s="278"/>
      <c r="BP2560" s="278"/>
    </row>
    <row r="2561" spans="3:68" ht="10.5" customHeight="1">
      <c r="C2561" s="287"/>
      <c r="D2561" s="287"/>
      <c r="E2561" s="287"/>
      <c r="F2561" s="287"/>
      <c r="G2561" s="287"/>
      <c r="H2561" s="278"/>
      <c r="I2561" s="278"/>
      <c r="J2561" s="278"/>
      <c r="K2561" s="278"/>
      <c r="L2561" s="278"/>
      <c r="N2561" s="278"/>
      <c r="O2561" s="278"/>
      <c r="P2561" s="278"/>
      <c r="Q2561" s="278"/>
      <c r="R2561" s="278"/>
      <c r="S2561" s="278"/>
      <c r="T2561" s="278"/>
      <c r="U2561" s="278"/>
      <c r="V2561" s="278"/>
      <c r="W2561" s="278"/>
      <c r="Z2561" s="278"/>
      <c r="AA2561" s="278"/>
      <c r="AB2561" s="278"/>
      <c r="AC2561" s="278"/>
      <c r="AD2561" s="278"/>
      <c r="AE2561" s="278"/>
      <c r="AI2561" s="287"/>
      <c r="AJ2561" s="287"/>
      <c r="AK2561" s="287"/>
      <c r="AL2561" s="287"/>
      <c r="AM2561" s="287"/>
      <c r="AO2561" s="278"/>
      <c r="AP2561" s="278"/>
      <c r="AQ2561" s="278"/>
      <c r="AR2561" s="278"/>
      <c r="AS2561" s="278"/>
      <c r="AT2561" s="278"/>
      <c r="AV2561" s="278"/>
      <c r="AW2561" s="278"/>
      <c r="AX2561" s="278"/>
      <c r="AY2561" s="278"/>
      <c r="AZ2561" s="278"/>
      <c r="BB2561" s="266"/>
      <c r="BE2561" s="263"/>
      <c r="BH2561" s="278"/>
      <c r="BI2561" s="278"/>
      <c r="BJ2561" s="278"/>
      <c r="BK2561" s="278"/>
      <c r="BL2561" s="278"/>
      <c r="BN2561" s="278"/>
      <c r="BO2561" s="278"/>
      <c r="BP2561" s="278"/>
    </row>
    <row r="2562" spans="3:68" ht="7.5" customHeight="1"/>
    <row r="2563" spans="3:68" ht="0.75" customHeight="1">
      <c r="C2563" s="287"/>
      <c r="D2563" s="287"/>
      <c r="E2563" s="287"/>
      <c r="F2563" s="287"/>
      <c r="G2563" s="287"/>
      <c r="H2563" s="278"/>
      <c r="I2563" s="278"/>
      <c r="J2563" s="278"/>
      <c r="K2563" s="278"/>
      <c r="L2563" s="278"/>
      <c r="N2563" s="278"/>
      <c r="O2563" s="278"/>
      <c r="P2563" s="278"/>
      <c r="Q2563" s="278"/>
      <c r="R2563" s="278"/>
      <c r="S2563" s="278"/>
      <c r="T2563" s="278"/>
      <c r="U2563" s="278"/>
      <c r="V2563" s="278"/>
      <c r="W2563" s="278"/>
      <c r="Z2563" s="278"/>
      <c r="AA2563" s="278"/>
      <c r="AB2563" s="278"/>
      <c r="AC2563" s="278"/>
      <c r="AD2563" s="278"/>
      <c r="AE2563" s="278"/>
      <c r="AI2563" s="287"/>
      <c r="AJ2563" s="287"/>
      <c r="AK2563" s="287"/>
      <c r="AL2563" s="287"/>
      <c r="AM2563" s="287"/>
      <c r="AO2563" s="278"/>
      <c r="AP2563" s="278"/>
      <c r="AQ2563" s="278"/>
      <c r="AR2563" s="278"/>
      <c r="AS2563" s="278"/>
      <c r="AT2563" s="278"/>
      <c r="AV2563" s="278"/>
      <c r="AW2563" s="278"/>
      <c r="AX2563" s="278"/>
      <c r="AY2563" s="278"/>
      <c r="AZ2563" s="278"/>
      <c r="BB2563" s="276"/>
      <c r="BE2563" s="280"/>
      <c r="BH2563" s="278"/>
      <c r="BI2563" s="278"/>
      <c r="BJ2563" s="278"/>
      <c r="BK2563" s="278"/>
      <c r="BL2563" s="278"/>
      <c r="BN2563" s="278"/>
      <c r="BO2563" s="278"/>
      <c r="BP2563" s="278"/>
    </row>
    <row r="2564" spans="3:68" ht="11.25" customHeight="1">
      <c r="C2564" s="287"/>
      <c r="D2564" s="287"/>
      <c r="E2564" s="287"/>
      <c r="F2564" s="287"/>
      <c r="G2564" s="287"/>
      <c r="H2564" s="278"/>
      <c r="I2564" s="278"/>
      <c r="J2564" s="278"/>
      <c r="K2564" s="278"/>
      <c r="L2564" s="278"/>
      <c r="N2564" s="278"/>
      <c r="O2564" s="278"/>
      <c r="P2564" s="278"/>
      <c r="Q2564" s="278"/>
      <c r="R2564" s="278"/>
      <c r="S2564" s="278"/>
      <c r="T2564" s="278"/>
      <c r="U2564" s="278"/>
      <c r="V2564" s="278"/>
      <c r="W2564" s="278"/>
      <c r="Z2564" s="278"/>
      <c r="AA2564" s="278"/>
      <c r="AB2564" s="278"/>
      <c r="AC2564" s="278"/>
      <c r="AD2564" s="278"/>
      <c r="AE2564" s="278"/>
      <c r="AI2564" s="287"/>
      <c r="AJ2564" s="287"/>
      <c r="AK2564" s="287"/>
      <c r="AL2564" s="287"/>
      <c r="AM2564" s="287"/>
      <c r="AO2564" s="278"/>
      <c r="AP2564" s="278"/>
      <c r="AQ2564" s="278"/>
      <c r="AR2564" s="278"/>
      <c r="AS2564" s="278"/>
      <c r="AT2564" s="278"/>
      <c r="AV2564" s="278"/>
      <c r="AW2564" s="278"/>
      <c r="AX2564" s="278"/>
      <c r="AY2564" s="278"/>
      <c r="AZ2564" s="278"/>
      <c r="BB2564" s="276"/>
      <c r="BE2564" s="280"/>
      <c r="BH2564" s="278"/>
      <c r="BI2564" s="278"/>
      <c r="BJ2564" s="278"/>
      <c r="BK2564" s="278"/>
      <c r="BL2564" s="278"/>
      <c r="BN2564" s="278"/>
      <c r="BO2564" s="278"/>
      <c r="BP2564" s="278"/>
    </row>
    <row r="2565" spans="3:68" ht="8.25" customHeight="1">
      <c r="C2565" s="291"/>
      <c r="D2565" s="291"/>
      <c r="E2565" s="291"/>
      <c r="F2565" s="291"/>
      <c r="G2565" s="291"/>
      <c r="H2565" s="278"/>
      <c r="I2565" s="278"/>
      <c r="J2565" s="278"/>
      <c r="K2565" s="278"/>
      <c r="L2565" s="278"/>
      <c r="N2565" s="278"/>
      <c r="O2565" s="278"/>
      <c r="P2565" s="278"/>
      <c r="Q2565" s="278"/>
      <c r="R2565" s="278"/>
      <c r="S2565" s="278"/>
      <c r="T2565" s="278"/>
      <c r="U2565" s="278"/>
      <c r="V2565" s="278"/>
      <c r="W2565" s="278"/>
      <c r="Z2565" s="278"/>
      <c r="AA2565" s="278"/>
      <c r="AB2565" s="278"/>
      <c r="AC2565" s="278"/>
      <c r="AD2565" s="278"/>
      <c r="AE2565" s="278"/>
      <c r="AI2565" s="291"/>
      <c r="AJ2565" s="291"/>
      <c r="AK2565" s="291"/>
      <c r="AL2565" s="291"/>
      <c r="AM2565" s="291"/>
      <c r="AO2565" s="278"/>
      <c r="AP2565" s="278"/>
      <c r="AQ2565" s="278"/>
      <c r="AR2565" s="278"/>
      <c r="AS2565" s="278"/>
      <c r="AT2565" s="278"/>
      <c r="AV2565" s="278"/>
      <c r="AW2565" s="278"/>
      <c r="AX2565" s="278"/>
      <c r="AY2565" s="278"/>
      <c r="AZ2565" s="278"/>
      <c r="BB2565" s="276"/>
      <c r="BE2565" s="280"/>
      <c r="BH2565" s="278"/>
      <c r="BI2565" s="278"/>
      <c r="BJ2565" s="278"/>
      <c r="BK2565" s="278"/>
      <c r="BL2565" s="278"/>
      <c r="BN2565" s="278"/>
      <c r="BO2565" s="278"/>
      <c r="BP2565" s="278"/>
    </row>
    <row r="2566" spans="3:68" ht="2.25" customHeight="1">
      <c r="C2566" s="291"/>
      <c r="D2566" s="291"/>
      <c r="E2566" s="291"/>
      <c r="F2566" s="291"/>
      <c r="G2566" s="291"/>
      <c r="H2566" s="278"/>
      <c r="I2566" s="278"/>
      <c r="J2566" s="278"/>
      <c r="K2566" s="278"/>
      <c r="L2566" s="278"/>
      <c r="N2566" s="278"/>
      <c r="O2566" s="278"/>
      <c r="P2566" s="278"/>
      <c r="Q2566" s="278"/>
      <c r="R2566" s="278"/>
      <c r="S2566" s="278"/>
      <c r="T2566" s="278"/>
      <c r="U2566" s="278"/>
      <c r="V2566" s="278"/>
      <c r="W2566" s="278"/>
      <c r="Z2566" s="278"/>
      <c r="AA2566" s="278"/>
      <c r="AB2566" s="278"/>
      <c r="AC2566" s="278"/>
      <c r="AD2566" s="278"/>
      <c r="AE2566" s="278"/>
      <c r="AI2566" s="291"/>
      <c r="AJ2566" s="291"/>
      <c r="AK2566" s="291"/>
      <c r="AL2566" s="291"/>
      <c r="AM2566" s="291"/>
      <c r="AO2566" s="278"/>
      <c r="AP2566" s="278"/>
      <c r="AQ2566" s="278"/>
      <c r="AR2566" s="278"/>
      <c r="AS2566" s="278"/>
      <c r="AT2566" s="278"/>
      <c r="AV2566" s="278"/>
      <c r="AW2566" s="278"/>
      <c r="AX2566" s="278"/>
      <c r="AY2566" s="278"/>
      <c r="AZ2566" s="278"/>
      <c r="BB2566" s="276"/>
      <c r="BE2566" s="280"/>
      <c r="BH2566" s="278"/>
      <c r="BI2566" s="278"/>
      <c r="BJ2566" s="278"/>
      <c r="BK2566" s="278"/>
      <c r="BL2566" s="278"/>
      <c r="BN2566" s="278"/>
      <c r="BO2566" s="278"/>
      <c r="BP2566" s="278"/>
    </row>
    <row r="2567" spans="3:68" ht="10.5" customHeight="1">
      <c r="BE2567" s="263"/>
      <c r="BH2567" s="278"/>
      <c r="BI2567" s="278"/>
      <c r="BJ2567" s="278"/>
      <c r="BK2567" s="278"/>
      <c r="BL2567" s="278"/>
      <c r="BN2567" s="278"/>
      <c r="BO2567" s="278"/>
      <c r="BP2567" s="278"/>
    </row>
    <row r="2568" spans="3:68" ht="7.5" customHeight="1"/>
    <row r="2569" spans="3:68" ht="9.75" customHeight="1">
      <c r="C2569" s="280"/>
      <c r="D2569" s="280"/>
      <c r="E2569" s="280"/>
      <c r="F2569" s="280"/>
      <c r="G2569" s="280"/>
      <c r="H2569" s="278"/>
      <c r="I2569" s="278"/>
      <c r="J2569" s="278"/>
      <c r="K2569" s="278"/>
      <c r="L2569" s="278"/>
      <c r="N2569" s="278"/>
      <c r="O2569" s="278"/>
      <c r="P2569" s="278"/>
      <c r="Q2569" s="278"/>
      <c r="R2569" s="278"/>
      <c r="S2569" s="278"/>
      <c r="T2569" s="278"/>
      <c r="U2569" s="278"/>
      <c r="V2569" s="278"/>
      <c r="W2569" s="278"/>
      <c r="Z2569" s="278"/>
      <c r="AA2569" s="278"/>
      <c r="AB2569" s="278"/>
      <c r="AC2569" s="278"/>
      <c r="AD2569" s="278"/>
      <c r="AE2569" s="278"/>
      <c r="AH2569" s="280"/>
      <c r="AI2569" s="280"/>
      <c r="AJ2569" s="280"/>
      <c r="AK2569" s="280"/>
      <c r="AL2569" s="280"/>
      <c r="AM2569" s="280"/>
      <c r="AO2569" s="278"/>
      <c r="AP2569" s="278"/>
      <c r="AQ2569" s="278"/>
      <c r="AR2569" s="278"/>
      <c r="AS2569" s="278"/>
      <c r="AT2569" s="278"/>
      <c r="AZ2569" s="281"/>
      <c r="BB2569" s="281"/>
      <c r="BE2569" s="280"/>
      <c r="BF2569" s="280"/>
      <c r="BG2569" s="280"/>
      <c r="BH2569" s="278"/>
      <c r="BI2569" s="278"/>
      <c r="BJ2569" s="278"/>
      <c r="BK2569" s="278"/>
      <c r="BL2569" s="278"/>
      <c r="BN2569" s="278"/>
      <c r="BO2569" s="278"/>
      <c r="BP2569" s="278"/>
    </row>
    <row r="2570" spans="3:68" ht="0.75" customHeight="1">
      <c r="C2570" s="280"/>
      <c r="D2570" s="280"/>
      <c r="E2570" s="280"/>
      <c r="F2570" s="280"/>
      <c r="G2570" s="280"/>
      <c r="H2570" s="278"/>
      <c r="I2570" s="278"/>
      <c r="J2570" s="278"/>
      <c r="K2570" s="278"/>
      <c r="L2570" s="278"/>
      <c r="N2570" s="278"/>
      <c r="O2570" s="278"/>
      <c r="P2570" s="278"/>
      <c r="Q2570" s="278"/>
      <c r="R2570" s="278"/>
      <c r="S2570" s="278"/>
      <c r="T2570" s="278"/>
      <c r="U2570" s="278"/>
      <c r="V2570" s="278"/>
      <c r="W2570" s="278"/>
      <c r="Z2570" s="278"/>
      <c r="AA2570" s="278"/>
      <c r="AB2570" s="278"/>
      <c r="AC2570" s="278"/>
      <c r="AD2570" s="278"/>
      <c r="AE2570" s="278"/>
      <c r="AH2570" s="280"/>
      <c r="AI2570" s="280"/>
      <c r="AJ2570" s="280"/>
      <c r="AK2570" s="280"/>
      <c r="AL2570" s="280"/>
      <c r="AM2570" s="280"/>
      <c r="AO2570" s="278"/>
      <c r="AP2570" s="278"/>
      <c r="AQ2570" s="278"/>
      <c r="AR2570" s="278"/>
      <c r="AS2570" s="278"/>
      <c r="AT2570" s="278"/>
      <c r="AZ2570" s="281"/>
      <c r="BB2570" s="281"/>
      <c r="BE2570" s="280"/>
      <c r="BF2570" s="280"/>
      <c r="BG2570" s="280"/>
      <c r="BH2570" s="278"/>
      <c r="BI2570" s="278"/>
      <c r="BJ2570" s="278"/>
      <c r="BK2570" s="278"/>
      <c r="BL2570" s="278"/>
      <c r="BN2570" s="278"/>
      <c r="BO2570" s="278"/>
      <c r="BP2570" s="278"/>
    </row>
    <row r="2571" spans="3:68" ht="10.5" customHeight="1">
      <c r="C2571" s="280"/>
      <c r="D2571" s="280"/>
      <c r="E2571" s="280"/>
      <c r="F2571" s="280"/>
      <c r="G2571" s="280"/>
      <c r="H2571" s="278"/>
      <c r="I2571" s="278"/>
      <c r="J2571" s="278"/>
      <c r="K2571" s="278"/>
      <c r="L2571" s="278"/>
      <c r="N2571" s="278"/>
      <c r="O2571" s="278"/>
      <c r="P2571" s="278"/>
      <c r="Q2571" s="278"/>
      <c r="R2571" s="278"/>
      <c r="S2571" s="278"/>
      <c r="T2571" s="278"/>
      <c r="U2571" s="278"/>
      <c r="V2571" s="278"/>
      <c r="W2571" s="278"/>
      <c r="Z2571" s="278"/>
      <c r="AA2571" s="278"/>
      <c r="AB2571" s="278"/>
      <c r="AC2571" s="278"/>
      <c r="AD2571" s="278"/>
      <c r="AE2571" s="278"/>
      <c r="AH2571" s="280"/>
      <c r="AI2571" s="280"/>
      <c r="AJ2571" s="280"/>
      <c r="AK2571" s="280"/>
      <c r="AL2571" s="280"/>
      <c r="AM2571" s="280"/>
      <c r="AN2571" s="280"/>
      <c r="AO2571" s="278"/>
      <c r="AP2571" s="278"/>
      <c r="AQ2571" s="278"/>
      <c r="AR2571" s="278"/>
      <c r="AS2571" s="278"/>
      <c r="AT2571" s="278"/>
      <c r="AV2571" s="278"/>
      <c r="AW2571" s="278"/>
      <c r="AX2571" s="278"/>
      <c r="AY2571" s="278"/>
      <c r="AZ2571" s="278"/>
      <c r="BB2571" s="266"/>
      <c r="BE2571" s="280"/>
      <c r="BF2571" s="280"/>
      <c r="BG2571" s="280"/>
      <c r="BH2571" s="278"/>
      <c r="BI2571" s="278"/>
      <c r="BJ2571" s="278"/>
      <c r="BK2571" s="278"/>
      <c r="BL2571" s="278"/>
      <c r="BN2571" s="278"/>
      <c r="BO2571" s="278"/>
      <c r="BP2571" s="278"/>
    </row>
    <row r="2572" spans="3:68" ht="9" customHeight="1"/>
    <row r="2573" spans="3:68" ht="11.25" customHeight="1">
      <c r="C2573" s="280"/>
      <c r="D2573" s="280"/>
      <c r="E2573" s="280"/>
      <c r="F2573" s="280"/>
      <c r="G2573" s="280"/>
      <c r="H2573" s="280"/>
      <c r="I2573" s="278"/>
      <c r="J2573" s="278"/>
      <c r="K2573" s="278"/>
      <c r="L2573" s="278"/>
      <c r="M2573" s="278"/>
      <c r="P2573" s="278"/>
      <c r="Q2573" s="278"/>
      <c r="R2573" s="278"/>
      <c r="S2573" s="278"/>
      <c r="U2573" s="278"/>
      <c r="V2573" s="278"/>
      <c r="W2573" s="278"/>
      <c r="Z2573" s="278"/>
      <c r="AA2573" s="278"/>
      <c r="AB2573" s="278"/>
      <c r="AC2573" s="278"/>
      <c r="AD2573" s="278"/>
      <c r="AE2573" s="278"/>
      <c r="AH2573" s="280"/>
      <c r="AI2573" s="280"/>
      <c r="AJ2573" s="280"/>
      <c r="AK2573" s="280"/>
      <c r="AL2573" s="280"/>
      <c r="AM2573" s="280"/>
      <c r="AN2573" s="280"/>
      <c r="AO2573" s="278"/>
      <c r="AP2573" s="278"/>
      <c r="AQ2573" s="278"/>
      <c r="AR2573" s="278"/>
      <c r="AS2573" s="278"/>
      <c r="AT2573" s="278"/>
      <c r="AV2573" s="278"/>
      <c r="AW2573" s="278"/>
      <c r="AX2573" s="278"/>
      <c r="AY2573" s="278"/>
      <c r="AZ2573" s="278"/>
      <c r="BB2573" s="265"/>
    </row>
    <row r="2574" spans="3:68" ht="9.75" customHeight="1">
      <c r="C2574" s="280"/>
      <c r="D2574" s="280"/>
      <c r="E2574" s="280"/>
      <c r="F2574" s="280"/>
      <c r="G2574" s="280"/>
      <c r="H2574" s="280"/>
      <c r="I2574" s="280"/>
      <c r="J2574" s="280"/>
      <c r="K2574" s="280"/>
      <c r="P2574" s="278"/>
      <c r="Q2574" s="278"/>
      <c r="R2574" s="278"/>
      <c r="S2574" s="278"/>
      <c r="U2574" s="278"/>
      <c r="V2574" s="278"/>
      <c r="W2574" s="278"/>
      <c r="AH2574" s="280"/>
      <c r="AI2574" s="280"/>
      <c r="AJ2574" s="280"/>
      <c r="AK2574" s="280"/>
      <c r="AL2574" s="280"/>
      <c r="AM2574" s="280"/>
      <c r="AO2574" s="278"/>
      <c r="AP2574" s="278"/>
      <c r="AQ2574" s="278"/>
      <c r="AR2574" s="278"/>
      <c r="AS2574" s="278"/>
      <c r="AT2574" s="278"/>
      <c r="AV2574" s="278"/>
      <c r="AW2574" s="278"/>
      <c r="AX2574" s="278"/>
      <c r="AY2574" s="278"/>
      <c r="AZ2574" s="278"/>
      <c r="BB2574" s="276"/>
    </row>
    <row r="2575" spans="3:68" ht="0.75" customHeight="1">
      <c r="C2575" s="280"/>
      <c r="D2575" s="280"/>
      <c r="E2575" s="280"/>
      <c r="F2575" s="280"/>
      <c r="G2575" s="280"/>
      <c r="H2575" s="280"/>
      <c r="I2575" s="280"/>
      <c r="J2575" s="280"/>
      <c r="K2575" s="280"/>
      <c r="P2575" s="278"/>
      <c r="Q2575" s="278"/>
      <c r="R2575" s="278"/>
      <c r="S2575" s="278"/>
      <c r="U2575" s="278"/>
      <c r="V2575" s="278"/>
      <c r="W2575" s="278"/>
      <c r="AH2575" s="280"/>
      <c r="AI2575" s="280"/>
      <c r="AJ2575" s="280"/>
      <c r="AK2575" s="280"/>
      <c r="AL2575" s="280"/>
      <c r="AM2575" s="280"/>
      <c r="AO2575" s="278"/>
      <c r="AP2575" s="278"/>
      <c r="AQ2575" s="278"/>
      <c r="AR2575" s="278"/>
      <c r="AS2575" s="278"/>
      <c r="AT2575" s="278"/>
      <c r="AV2575" s="278"/>
      <c r="AW2575" s="278"/>
      <c r="AX2575" s="278"/>
      <c r="AY2575" s="278"/>
      <c r="AZ2575" s="278"/>
      <c r="BB2575" s="276"/>
    </row>
    <row r="2576" spans="3:68">
      <c r="C2576" s="280"/>
      <c r="D2576" s="280"/>
      <c r="E2576" s="280"/>
      <c r="F2576" s="280"/>
      <c r="G2576" s="280"/>
      <c r="H2576" s="278"/>
      <c r="I2576" s="278"/>
      <c r="J2576" s="278"/>
      <c r="K2576" s="278"/>
      <c r="L2576" s="278"/>
      <c r="P2576" s="278"/>
      <c r="Q2576" s="278"/>
      <c r="R2576" s="278"/>
      <c r="S2576" s="278"/>
      <c r="U2576" s="278"/>
      <c r="V2576" s="278"/>
      <c r="W2576" s="278"/>
      <c r="Z2576" s="278"/>
      <c r="AA2576" s="278"/>
      <c r="AB2576" s="278"/>
      <c r="AC2576" s="278"/>
      <c r="AD2576" s="278"/>
      <c r="AE2576" s="278"/>
      <c r="AH2576" s="280"/>
      <c r="AI2576" s="280"/>
      <c r="AJ2576" s="280"/>
      <c r="AK2576" s="280"/>
      <c r="AL2576" s="280"/>
      <c r="AM2576" s="280"/>
      <c r="AV2576" s="278"/>
      <c r="AW2576" s="278"/>
      <c r="AX2576" s="278"/>
      <c r="AY2576" s="278"/>
      <c r="AZ2576" s="278"/>
      <c r="BB2576" s="266"/>
      <c r="BE2576" s="282"/>
      <c r="BF2576" s="282"/>
      <c r="BG2576" s="282"/>
      <c r="BH2576" s="282"/>
      <c r="BI2576" s="282"/>
      <c r="BJ2576" s="282"/>
      <c r="BK2576" s="282"/>
      <c r="BL2576" s="282"/>
      <c r="BM2576" s="282"/>
      <c r="BN2576" s="282"/>
      <c r="BO2576" s="282"/>
      <c r="BP2576" s="282"/>
    </row>
    <row r="2577" spans="3:68" ht="6.75" customHeight="1"/>
    <row r="2578" spans="3:68" ht="2.25" customHeight="1">
      <c r="C2578" s="280"/>
      <c r="D2578" s="280"/>
      <c r="E2578" s="280"/>
      <c r="F2578" s="280"/>
      <c r="G2578" s="280"/>
      <c r="N2578" s="278"/>
      <c r="O2578" s="278"/>
      <c r="P2578" s="278"/>
      <c r="Q2578" s="278"/>
      <c r="R2578" s="278"/>
      <c r="S2578" s="278"/>
      <c r="T2578" s="278"/>
      <c r="U2578" s="278"/>
      <c r="V2578" s="278"/>
      <c r="W2578" s="278"/>
      <c r="AH2578" s="280"/>
      <c r="AI2578" s="280"/>
      <c r="AJ2578" s="280"/>
      <c r="AK2578" s="280"/>
      <c r="AL2578" s="280"/>
      <c r="AM2578" s="280"/>
      <c r="AN2578" s="280"/>
      <c r="AO2578" s="280"/>
      <c r="AP2578" s="280"/>
      <c r="AQ2578" s="280"/>
      <c r="AR2578" s="280"/>
      <c r="AV2578" s="278"/>
      <c r="AW2578" s="278"/>
      <c r="AX2578" s="278"/>
      <c r="AY2578" s="278"/>
      <c r="AZ2578" s="278"/>
      <c r="BB2578" s="276"/>
    </row>
    <row r="2579" spans="3:68" ht="7.5" customHeight="1">
      <c r="C2579" s="280"/>
      <c r="D2579" s="280"/>
      <c r="E2579" s="280"/>
      <c r="F2579" s="280"/>
      <c r="G2579" s="280"/>
      <c r="N2579" s="278"/>
      <c r="O2579" s="278"/>
      <c r="P2579" s="278"/>
      <c r="Q2579" s="278"/>
      <c r="R2579" s="278"/>
      <c r="S2579" s="278"/>
      <c r="T2579" s="278"/>
      <c r="U2579" s="278"/>
      <c r="V2579" s="278"/>
      <c r="W2579" s="278"/>
      <c r="AH2579" s="280"/>
      <c r="AI2579" s="280"/>
      <c r="AJ2579" s="280"/>
      <c r="AK2579" s="280"/>
      <c r="AL2579" s="280"/>
      <c r="AM2579" s="280"/>
      <c r="AN2579" s="280"/>
      <c r="AO2579" s="280"/>
      <c r="AP2579" s="280"/>
      <c r="AQ2579" s="280"/>
      <c r="AR2579" s="280"/>
      <c r="AV2579" s="278"/>
      <c r="AW2579" s="278"/>
      <c r="AX2579" s="278"/>
      <c r="AY2579" s="278"/>
      <c r="AZ2579" s="278"/>
      <c r="BB2579" s="276"/>
    </row>
    <row r="2580" spans="3:68" ht="0.75" customHeight="1">
      <c r="C2580" s="280"/>
      <c r="D2580" s="280"/>
      <c r="E2580" s="280"/>
      <c r="F2580" s="280"/>
      <c r="G2580" s="280"/>
      <c r="N2580" s="278"/>
      <c r="O2580" s="278"/>
      <c r="P2580" s="278"/>
      <c r="Q2580" s="278"/>
      <c r="R2580" s="278"/>
      <c r="S2580" s="278"/>
      <c r="T2580" s="278"/>
      <c r="U2580" s="278"/>
      <c r="V2580" s="278"/>
      <c r="W2580" s="278"/>
      <c r="AH2580" s="280"/>
      <c r="AI2580" s="280"/>
      <c r="AJ2580" s="280"/>
      <c r="AK2580" s="280"/>
      <c r="AL2580" s="280"/>
      <c r="AM2580" s="280"/>
      <c r="AN2580" s="280"/>
      <c r="AO2580" s="280"/>
      <c r="AP2580" s="280"/>
      <c r="AQ2580" s="280"/>
      <c r="AR2580" s="280"/>
      <c r="AV2580" s="278"/>
      <c r="AW2580" s="278"/>
      <c r="AX2580" s="278"/>
      <c r="AY2580" s="278"/>
      <c r="AZ2580" s="278"/>
      <c r="BB2580" s="276"/>
    </row>
    <row r="2581" spans="3:68" ht="10.5" customHeight="1">
      <c r="C2581" s="280"/>
      <c r="D2581" s="280"/>
      <c r="E2581" s="280"/>
      <c r="F2581" s="280"/>
      <c r="G2581" s="280"/>
      <c r="P2581" s="278"/>
      <c r="Q2581" s="278"/>
      <c r="R2581" s="278"/>
      <c r="S2581" s="278"/>
      <c r="U2581" s="278"/>
      <c r="V2581" s="278"/>
      <c r="W2581" s="278"/>
      <c r="AH2581" s="280"/>
      <c r="AI2581" s="280"/>
      <c r="AJ2581" s="280"/>
      <c r="AK2581" s="280"/>
      <c r="AL2581" s="280"/>
      <c r="AM2581" s="280"/>
      <c r="AN2581" s="280"/>
      <c r="AO2581" s="280"/>
      <c r="AP2581" s="280"/>
      <c r="AQ2581" s="280"/>
      <c r="AR2581" s="280"/>
      <c r="AV2581" s="278"/>
      <c r="AW2581" s="278"/>
      <c r="AX2581" s="278"/>
      <c r="AY2581" s="278"/>
      <c r="AZ2581" s="278"/>
      <c r="BB2581" s="266"/>
      <c r="BG2581" s="283"/>
      <c r="BH2581" s="283"/>
      <c r="BI2581" s="283"/>
      <c r="BJ2581" s="283"/>
      <c r="BN2581" s="283"/>
      <c r="BO2581" s="283"/>
      <c r="BP2581" s="283"/>
    </row>
    <row r="2582" spans="3:68" ht="7.5" customHeight="1"/>
    <row r="2583" spans="3:68" ht="0.75" customHeight="1">
      <c r="C2583" s="280"/>
      <c r="D2583" s="280"/>
      <c r="E2583" s="280"/>
      <c r="F2583" s="280"/>
      <c r="G2583" s="280"/>
      <c r="N2583" s="278"/>
      <c r="O2583" s="278"/>
      <c r="P2583" s="278"/>
      <c r="Q2583" s="278"/>
      <c r="R2583" s="278"/>
      <c r="S2583" s="278"/>
      <c r="T2583" s="278"/>
      <c r="U2583" s="278"/>
      <c r="V2583" s="278"/>
      <c r="W2583" s="278"/>
      <c r="AH2583" s="280"/>
      <c r="AI2583" s="280"/>
      <c r="AJ2583" s="280"/>
      <c r="AK2583" s="280"/>
      <c r="AL2583" s="280"/>
      <c r="AM2583" s="280"/>
      <c r="AN2583" s="280"/>
      <c r="AO2583" s="280"/>
      <c r="AP2583" s="280"/>
      <c r="AQ2583" s="280"/>
      <c r="AR2583" s="280"/>
      <c r="AV2583" s="278"/>
      <c r="AW2583" s="278"/>
      <c r="AX2583" s="278"/>
      <c r="AY2583" s="278"/>
      <c r="AZ2583" s="278"/>
      <c r="BB2583" s="276"/>
      <c r="BE2583" s="280"/>
      <c r="BF2583" s="280"/>
      <c r="BG2583" s="280"/>
      <c r="BH2583" s="279"/>
      <c r="BI2583" s="279"/>
      <c r="BJ2583" s="279"/>
      <c r="BK2583" s="279"/>
      <c r="BN2583" s="279"/>
      <c r="BO2583" s="279"/>
      <c r="BP2583" s="279"/>
    </row>
    <row r="2584" spans="3:68" ht="8.25" customHeight="1">
      <c r="C2584" s="280"/>
      <c r="D2584" s="280"/>
      <c r="E2584" s="280"/>
      <c r="F2584" s="280"/>
      <c r="G2584" s="280"/>
      <c r="N2584" s="278"/>
      <c r="O2584" s="278"/>
      <c r="P2584" s="278"/>
      <c r="Q2584" s="278"/>
      <c r="R2584" s="278"/>
      <c r="S2584" s="278"/>
      <c r="T2584" s="278"/>
      <c r="U2584" s="278"/>
      <c r="V2584" s="278"/>
      <c r="W2584" s="278"/>
      <c r="AH2584" s="280"/>
      <c r="AI2584" s="280"/>
      <c r="AJ2584" s="280"/>
      <c r="AK2584" s="280"/>
      <c r="AL2584" s="280"/>
      <c r="AM2584" s="280"/>
      <c r="AN2584" s="280"/>
      <c r="AO2584" s="280"/>
      <c r="AP2584" s="280"/>
      <c r="AQ2584" s="280"/>
      <c r="AR2584" s="280"/>
      <c r="AV2584" s="278"/>
      <c r="AW2584" s="278"/>
      <c r="AX2584" s="278"/>
      <c r="AY2584" s="278"/>
      <c r="AZ2584" s="278"/>
      <c r="BB2584" s="276"/>
      <c r="BE2584" s="280"/>
      <c r="BF2584" s="280"/>
      <c r="BG2584" s="280"/>
      <c r="BH2584" s="279"/>
      <c r="BI2584" s="279"/>
      <c r="BJ2584" s="279"/>
      <c r="BK2584" s="279"/>
      <c r="BN2584" s="279"/>
      <c r="BO2584" s="279"/>
      <c r="BP2584" s="279"/>
    </row>
    <row r="2585" spans="3:68" ht="0.75" customHeight="1">
      <c r="C2585" s="280"/>
      <c r="D2585" s="280"/>
      <c r="E2585" s="280"/>
      <c r="F2585" s="280"/>
      <c r="G2585" s="280"/>
      <c r="N2585" s="278"/>
      <c r="O2585" s="278"/>
      <c r="P2585" s="278"/>
      <c r="Q2585" s="278"/>
      <c r="R2585" s="278"/>
      <c r="S2585" s="278"/>
      <c r="T2585" s="278"/>
      <c r="U2585" s="278"/>
      <c r="V2585" s="278"/>
      <c r="W2585" s="278"/>
      <c r="AH2585" s="280"/>
      <c r="AI2585" s="280"/>
      <c r="AJ2585" s="280"/>
      <c r="AK2585" s="280"/>
      <c r="AL2585" s="280"/>
      <c r="AM2585" s="280"/>
      <c r="AN2585" s="280"/>
      <c r="AO2585" s="280"/>
      <c r="AP2585" s="280"/>
      <c r="AQ2585" s="280"/>
      <c r="AR2585" s="280"/>
      <c r="AV2585" s="278"/>
      <c r="AW2585" s="278"/>
      <c r="AX2585" s="278"/>
      <c r="AY2585" s="278"/>
      <c r="AZ2585" s="278"/>
      <c r="BB2585" s="276"/>
      <c r="BE2585" s="280"/>
      <c r="BF2585" s="280"/>
      <c r="BG2585" s="280"/>
      <c r="BH2585" s="279"/>
      <c r="BI2585" s="279"/>
      <c r="BJ2585" s="279"/>
      <c r="BK2585" s="279"/>
      <c r="BN2585" s="279"/>
      <c r="BO2585" s="279"/>
      <c r="BP2585" s="279"/>
    </row>
    <row r="2586" spans="3:68" ht="11.25" customHeight="1">
      <c r="C2586" s="280"/>
      <c r="D2586" s="280"/>
      <c r="E2586" s="280"/>
      <c r="F2586" s="280"/>
      <c r="G2586" s="280"/>
      <c r="N2586" s="278"/>
      <c r="O2586" s="278"/>
      <c r="P2586" s="278"/>
      <c r="Q2586" s="278"/>
      <c r="R2586" s="278"/>
      <c r="S2586" s="278"/>
      <c r="T2586" s="278"/>
      <c r="U2586" s="278"/>
      <c r="V2586" s="278"/>
      <c r="W2586" s="278"/>
      <c r="AH2586" s="280"/>
      <c r="AI2586" s="280"/>
      <c r="AJ2586" s="280"/>
      <c r="AK2586" s="280"/>
      <c r="AL2586" s="280"/>
      <c r="AM2586" s="280"/>
      <c r="AN2586" s="280"/>
      <c r="AO2586" s="280"/>
      <c r="AP2586" s="280"/>
      <c r="AQ2586" s="280"/>
      <c r="AR2586" s="280"/>
      <c r="AV2586" s="278"/>
      <c r="AW2586" s="278"/>
      <c r="AX2586" s="278"/>
      <c r="AY2586" s="278"/>
      <c r="AZ2586" s="278"/>
      <c r="BB2586" s="266"/>
      <c r="BE2586" s="275"/>
      <c r="BF2586" s="275"/>
      <c r="BG2586" s="275"/>
      <c r="BH2586" s="276"/>
      <c r="BI2586" s="276"/>
      <c r="BJ2586" s="276"/>
      <c r="BK2586" s="276"/>
      <c r="BN2586" s="276"/>
      <c r="BO2586" s="276"/>
      <c r="BP2586" s="276"/>
    </row>
    <row r="2587" spans="3:68" ht="7.5" customHeight="1"/>
    <row r="2588" spans="3:68" ht="1.5" customHeight="1">
      <c r="C2588" s="280"/>
      <c r="D2588" s="280"/>
      <c r="E2588" s="280"/>
      <c r="F2588" s="280"/>
      <c r="G2588" s="280"/>
      <c r="H2588" s="280"/>
      <c r="I2588" s="280"/>
      <c r="J2588" s="280"/>
      <c r="P2588" s="278"/>
      <c r="Q2588" s="278"/>
      <c r="R2588" s="278"/>
      <c r="S2588" s="278"/>
      <c r="U2588" s="278"/>
      <c r="V2588" s="278"/>
      <c r="W2588" s="278"/>
      <c r="AH2588" s="280"/>
      <c r="AI2588" s="280"/>
      <c r="AJ2588" s="280"/>
      <c r="AK2588" s="280"/>
      <c r="AL2588" s="280"/>
      <c r="AM2588" s="280"/>
      <c r="AN2588" s="280"/>
      <c r="AO2588" s="280"/>
      <c r="AP2588" s="280"/>
      <c r="AQ2588" s="280"/>
      <c r="AR2588" s="280"/>
      <c r="AV2588" s="278"/>
      <c r="AW2588" s="278"/>
      <c r="AX2588" s="278"/>
      <c r="AY2588" s="278"/>
      <c r="AZ2588" s="278"/>
      <c r="BB2588" s="276"/>
      <c r="BE2588" s="275"/>
      <c r="BF2588" s="275"/>
      <c r="BG2588" s="275"/>
      <c r="BH2588" s="276"/>
      <c r="BI2588" s="276"/>
      <c r="BJ2588" s="276"/>
      <c r="BK2588" s="276"/>
    </row>
    <row r="2589" spans="3:68" ht="9" customHeight="1">
      <c r="C2589" s="280"/>
      <c r="D2589" s="280"/>
      <c r="E2589" s="280"/>
      <c r="F2589" s="280"/>
      <c r="G2589" s="280"/>
      <c r="H2589" s="280"/>
      <c r="I2589" s="280"/>
      <c r="J2589" s="280"/>
      <c r="P2589" s="278"/>
      <c r="Q2589" s="278"/>
      <c r="R2589" s="278"/>
      <c r="S2589" s="278"/>
      <c r="U2589" s="278"/>
      <c r="V2589" s="278"/>
      <c r="W2589" s="278"/>
      <c r="AH2589" s="280"/>
      <c r="AI2589" s="280"/>
      <c r="AJ2589" s="280"/>
      <c r="AK2589" s="280"/>
      <c r="AL2589" s="280"/>
      <c r="AM2589" s="280"/>
      <c r="AN2589" s="280"/>
      <c r="AO2589" s="280"/>
      <c r="AP2589" s="280"/>
      <c r="AQ2589" s="280"/>
      <c r="AR2589" s="280"/>
      <c r="AV2589" s="278"/>
      <c r="AW2589" s="278"/>
      <c r="AX2589" s="278"/>
      <c r="AY2589" s="278"/>
      <c r="AZ2589" s="278"/>
      <c r="BB2589" s="276"/>
      <c r="BE2589" s="275"/>
      <c r="BF2589" s="275"/>
      <c r="BG2589" s="275"/>
      <c r="BH2589" s="276"/>
      <c r="BI2589" s="276"/>
      <c r="BJ2589" s="276"/>
      <c r="BK2589" s="276"/>
    </row>
    <row r="2590" spans="3:68" ht="0.75" customHeight="1">
      <c r="C2590" s="280"/>
      <c r="D2590" s="280"/>
      <c r="E2590" s="280"/>
      <c r="F2590" s="280"/>
      <c r="G2590" s="280"/>
      <c r="H2590" s="280"/>
      <c r="I2590" s="280"/>
      <c r="J2590" s="280"/>
      <c r="P2590" s="278"/>
      <c r="Q2590" s="278"/>
      <c r="R2590" s="278"/>
      <c r="S2590" s="278"/>
      <c r="U2590" s="278"/>
      <c r="V2590" s="278"/>
      <c r="W2590" s="278"/>
      <c r="AH2590" s="280"/>
      <c r="AI2590" s="280"/>
      <c r="AJ2590" s="280"/>
      <c r="AK2590" s="280"/>
      <c r="AL2590" s="280"/>
      <c r="AM2590" s="280"/>
      <c r="AN2590" s="280"/>
      <c r="AO2590" s="280"/>
      <c r="AP2590" s="280"/>
      <c r="AQ2590" s="280"/>
      <c r="AR2590" s="280"/>
      <c r="AV2590" s="278"/>
      <c r="AW2590" s="278"/>
      <c r="AX2590" s="278"/>
      <c r="AY2590" s="278"/>
      <c r="AZ2590" s="278"/>
      <c r="BB2590" s="276"/>
      <c r="BE2590" s="275"/>
      <c r="BF2590" s="275"/>
      <c r="BG2590" s="275"/>
    </row>
    <row r="2591" spans="3:68" ht="11.25" customHeight="1">
      <c r="C2591" s="280"/>
      <c r="D2591" s="280"/>
      <c r="E2591" s="280"/>
      <c r="F2591" s="280"/>
      <c r="G2591" s="280"/>
      <c r="H2591" s="280"/>
      <c r="I2591" s="280"/>
      <c r="J2591" s="280"/>
      <c r="N2591" s="278"/>
      <c r="O2591" s="278"/>
      <c r="P2591" s="278"/>
      <c r="Q2591" s="278"/>
      <c r="R2591" s="278"/>
      <c r="S2591" s="278"/>
      <c r="T2591" s="278"/>
      <c r="U2591" s="278"/>
      <c r="V2591" s="278"/>
      <c r="W2591" s="278"/>
      <c r="AH2591" s="280"/>
      <c r="AI2591" s="280"/>
      <c r="AJ2591" s="280"/>
      <c r="AK2591" s="280"/>
      <c r="AL2591" s="280"/>
      <c r="AM2591" s="280"/>
      <c r="AN2591" s="280"/>
      <c r="AO2591" s="280"/>
      <c r="AP2591" s="280"/>
      <c r="AQ2591" s="280"/>
      <c r="AR2591" s="280"/>
      <c r="AV2591" s="278"/>
      <c r="AW2591" s="278"/>
      <c r="AX2591" s="278"/>
      <c r="AY2591" s="278"/>
      <c r="AZ2591" s="278"/>
      <c r="BB2591" s="266"/>
      <c r="BE2591" s="275"/>
      <c r="BF2591" s="275"/>
      <c r="BG2591" s="275"/>
      <c r="BH2591" s="276"/>
      <c r="BI2591" s="276"/>
      <c r="BJ2591" s="276"/>
      <c r="BK2591" s="276"/>
    </row>
    <row r="2592" spans="3:68" ht="9" customHeight="1"/>
    <row r="2593" spans="2:69" ht="0.75" customHeight="1">
      <c r="BE2593" s="275"/>
      <c r="BF2593" s="275"/>
      <c r="BG2593" s="275"/>
      <c r="BH2593" s="276"/>
      <c r="BI2593" s="276"/>
      <c r="BJ2593" s="276"/>
      <c r="BK2593" s="276"/>
      <c r="BN2593" s="276"/>
      <c r="BO2593" s="276"/>
      <c r="BP2593" s="276"/>
    </row>
    <row r="2594" spans="2:69">
      <c r="BE2594" s="275"/>
      <c r="BF2594" s="275"/>
      <c r="BG2594" s="275"/>
      <c r="BH2594" s="276"/>
      <c r="BI2594" s="276"/>
      <c r="BJ2594" s="276"/>
      <c r="BK2594" s="276"/>
      <c r="BN2594" s="276"/>
      <c r="BO2594" s="276"/>
      <c r="BP2594" s="276"/>
    </row>
    <row r="2595" spans="2:69" ht="10.5" customHeight="1">
      <c r="C2595" s="277"/>
      <c r="D2595" s="277"/>
      <c r="E2595" s="277"/>
      <c r="F2595" s="277"/>
      <c r="G2595" s="277"/>
      <c r="H2595" s="278"/>
      <c r="I2595" s="278"/>
      <c r="J2595" s="278"/>
      <c r="K2595" s="278"/>
      <c r="L2595" s="278"/>
      <c r="N2595" s="278"/>
      <c r="O2595" s="278"/>
      <c r="P2595" s="278"/>
      <c r="Q2595" s="278"/>
      <c r="R2595" s="278"/>
      <c r="S2595" s="278"/>
      <c r="T2595" s="278"/>
      <c r="U2595" s="281"/>
      <c r="V2595" s="281"/>
      <c r="W2595" s="281"/>
      <c r="Z2595" s="278"/>
      <c r="AA2595" s="278"/>
      <c r="AB2595" s="278"/>
      <c r="AC2595" s="278"/>
      <c r="AD2595" s="281"/>
      <c r="AE2595" s="281"/>
      <c r="AH2595" s="277"/>
      <c r="AI2595" s="277"/>
      <c r="AJ2595" s="277"/>
      <c r="AK2595" s="277"/>
      <c r="AL2595" s="277"/>
      <c r="AM2595" s="277"/>
      <c r="AO2595" s="278"/>
      <c r="AP2595" s="278"/>
      <c r="AQ2595" s="278"/>
      <c r="AR2595" s="278"/>
      <c r="AS2595" s="278"/>
      <c r="AT2595" s="278"/>
      <c r="AV2595" s="278"/>
      <c r="AW2595" s="278"/>
      <c r="AX2595" s="278"/>
      <c r="AY2595" s="278"/>
      <c r="AZ2595" s="278"/>
      <c r="BB2595" s="281"/>
      <c r="BC2595" s="281"/>
      <c r="BE2595" s="280"/>
      <c r="BF2595" s="280"/>
      <c r="BI2595" s="279"/>
      <c r="BJ2595" s="279"/>
      <c r="BL2595" s="285"/>
      <c r="BM2595" s="285"/>
      <c r="BN2595" s="285"/>
      <c r="BO2595" s="285"/>
      <c r="BP2595" s="285"/>
    </row>
    <row r="2596" spans="2:69" ht="7.5" customHeight="1"/>
    <row r="2597" spans="2:69" ht="12" customHeight="1">
      <c r="B2597" s="282"/>
      <c r="C2597" s="282"/>
      <c r="D2597" s="282"/>
      <c r="E2597" s="282"/>
      <c r="F2597" s="282"/>
      <c r="G2597" s="282"/>
      <c r="H2597" s="282"/>
      <c r="I2597" s="282"/>
      <c r="J2597" s="282"/>
      <c r="K2597" s="282"/>
      <c r="L2597" s="282"/>
      <c r="M2597" s="282"/>
      <c r="N2597" s="282"/>
      <c r="O2597" s="282"/>
      <c r="P2597" s="282"/>
      <c r="Q2597" s="282"/>
      <c r="R2597" s="282"/>
      <c r="S2597" s="282"/>
      <c r="T2597" s="282"/>
      <c r="U2597" s="282"/>
      <c r="V2597" s="282"/>
      <c r="W2597" s="282"/>
      <c r="X2597" s="282"/>
      <c r="Y2597" s="282"/>
      <c r="Z2597" s="282"/>
      <c r="AA2597" s="282"/>
      <c r="AB2597" s="282"/>
      <c r="AC2597" s="282"/>
      <c r="AD2597" s="282"/>
      <c r="AE2597" s="282"/>
      <c r="AF2597" s="282"/>
      <c r="AG2597" s="282"/>
      <c r="AH2597" s="282"/>
      <c r="AI2597" s="282"/>
      <c r="AJ2597" s="282"/>
      <c r="AL2597" s="282"/>
      <c r="AM2597" s="282"/>
      <c r="AN2597" s="282"/>
      <c r="AO2597" s="282"/>
      <c r="AP2597" s="282"/>
      <c r="AQ2597" s="282"/>
      <c r="AR2597" s="282"/>
      <c r="AS2597" s="282"/>
      <c r="AT2597" s="282"/>
      <c r="AU2597" s="282"/>
      <c r="AV2597" s="282"/>
      <c r="AW2597" s="282"/>
      <c r="AX2597" s="282"/>
      <c r="AY2597" s="282"/>
      <c r="AZ2597" s="282"/>
      <c r="BA2597" s="282"/>
      <c r="BB2597" s="282"/>
      <c r="BC2597" s="282"/>
      <c r="BD2597" s="282"/>
      <c r="BE2597" s="282"/>
      <c r="BF2597" s="282"/>
      <c r="BG2597" s="282"/>
      <c r="BH2597" s="282"/>
      <c r="BI2597" s="282"/>
      <c r="BJ2597" s="282"/>
      <c r="BK2597" s="282"/>
      <c r="BL2597" s="282"/>
      <c r="BM2597" s="282"/>
      <c r="BN2597" s="282"/>
      <c r="BO2597" s="282"/>
      <c r="BP2597" s="282"/>
      <c r="BQ2597" s="282"/>
    </row>
    <row r="2598" spans="2:69" ht="0.75" customHeight="1">
      <c r="B2598" s="282"/>
      <c r="C2598" s="282"/>
      <c r="D2598" s="282"/>
      <c r="E2598" s="282"/>
      <c r="F2598" s="282"/>
      <c r="G2598" s="282"/>
      <c r="H2598" s="282"/>
      <c r="I2598" s="282"/>
      <c r="J2598" s="282"/>
      <c r="K2598" s="282"/>
      <c r="L2598" s="282"/>
      <c r="M2598" s="282"/>
      <c r="N2598" s="282"/>
      <c r="O2598" s="282"/>
      <c r="P2598" s="282"/>
      <c r="Q2598" s="282"/>
      <c r="R2598" s="282"/>
      <c r="S2598" s="282"/>
      <c r="T2598" s="282"/>
      <c r="U2598" s="282"/>
      <c r="V2598" s="282"/>
      <c r="W2598" s="282"/>
      <c r="X2598" s="282"/>
      <c r="Y2598" s="282"/>
      <c r="Z2598" s="282"/>
      <c r="AA2598" s="282"/>
      <c r="AB2598" s="282"/>
      <c r="AC2598" s="282"/>
      <c r="AD2598" s="282"/>
      <c r="AE2598" s="282"/>
      <c r="AF2598" s="282"/>
      <c r="AG2598" s="282"/>
      <c r="AH2598" s="282"/>
      <c r="AI2598" s="282"/>
      <c r="AJ2598" s="282"/>
      <c r="AL2598" s="282"/>
      <c r="AM2598" s="282"/>
      <c r="AN2598" s="282"/>
      <c r="AO2598" s="282"/>
      <c r="AP2598" s="282"/>
      <c r="AQ2598" s="282"/>
      <c r="AR2598" s="282"/>
      <c r="AS2598" s="282"/>
      <c r="AT2598" s="282"/>
      <c r="AU2598" s="282"/>
      <c r="AV2598" s="282"/>
      <c r="AW2598" s="282"/>
      <c r="AX2598" s="282"/>
      <c r="AY2598" s="282"/>
      <c r="AZ2598" s="282"/>
      <c r="BA2598" s="282"/>
      <c r="BB2598" s="282"/>
      <c r="BC2598" s="282"/>
      <c r="BD2598" s="282"/>
      <c r="BE2598" s="282"/>
      <c r="BF2598" s="282"/>
      <c r="BG2598" s="282"/>
      <c r="BH2598" s="282"/>
      <c r="BI2598" s="282"/>
      <c r="BJ2598" s="282"/>
      <c r="BK2598" s="282"/>
      <c r="BL2598" s="282"/>
      <c r="BM2598" s="282"/>
      <c r="BN2598" s="282"/>
      <c r="BO2598" s="282"/>
      <c r="BP2598" s="282"/>
      <c r="BQ2598" s="282"/>
    </row>
    <row r="2599" spans="2:69" ht="10.5" customHeight="1">
      <c r="G2599" s="283"/>
      <c r="H2599" s="283"/>
      <c r="I2599" s="283"/>
      <c r="J2599" s="283"/>
      <c r="K2599" s="283"/>
      <c r="L2599" s="283"/>
      <c r="N2599" s="283"/>
      <c r="O2599" s="283"/>
      <c r="P2599" s="284"/>
      <c r="Q2599" s="284"/>
      <c r="R2599" s="284"/>
      <c r="S2599" s="284"/>
      <c r="U2599" s="283"/>
      <c r="V2599" s="283"/>
      <c r="W2599" s="283"/>
      <c r="X2599" s="283"/>
      <c r="Y2599" s="283"/>
      <c r="Z2599" s="283"/>
      <c r="AA2599" s="283"/>
      <c r="AB2599" s="283"/>
      <c r="AD2599" s="283"/>
      <c r="AE2599" s="283"/>
      <c r="AF2599" s="283"/>
      <c r="AG2599" s="283"/>
      <c r="AH2599" s="283"/>
      <c r="AI2599" s="283"/>
      <c r="AO2599" s="283"/>
      <c r="AP2599" s="283"/>
      <c r="AQ2599" s="283"/>
      <c r="AR2599" s="283"/>
      <c r="AU2599" s="284"/>
      <c r="AV2599" s="284"/>
      <c r="AW2599" s="284"/>
      <c r="AX2599" s="284"/>
      <c r="AY2599" s="284"/>
      <c r="BE2599" s="283"/>
      <c r="BF2599" s="283"/>
      <c r="BG2599" s="283"/>
      <c r="BH2599" s="283"/>
      <c r="BI2599" s="283"/>
      <c r="BJ2599" s="283"/>
      <c r="BK2599" s="283"/>
      <c r="BL2599" s="283"/>
      <c r="BM2599" s="283"/>
      <c r="BN2599" s="283"/>
      <c r="BO2599" s="283"/>
      <c r="BP2599" s="283"/>
      <c r="BQ2599" s="283"/>
    </row>
    <row r="2600" spans="2:69" ht="7.5" customHeight="1"/>
    <row r="2601" spans="2:69" ht="0.75" customHeight="1">
      <c r="F2601" s="285"/>
      <c r="G2601" s="285"/>
      <c r="H2601" s="285"/>
      <c r="I2601" s="285"/>
      <c r="K2601" s="285"/>
      <c r="L2601" s="285"/>
      <c r="M2601" s="285"/>
      <c r="N2601" s="285"/>
      <c r="O2601" s="285"/>
      <c r="R2601" s="285"/>
      <c r="S2601" s="285"/>
      <c r="T2601" s="285"/>
      <c r="U2601" s="285"/>
      <c r="V2601" s="285"/>
      <c r="W2601" s="285"/>
      <c r="X2601" s="285"/>
      <c r="Y2601" s="285"/>
      <c r="Z2601" s="285"/>
      <c r="AA2601" s="285"/>
      <c r="AB2601" s="285"/>
      <c r="AD2601" s="285"/>
      <c r="AE2601" s="285"/>
      <c r="AF2601" s="285"/>
      <c r="AG2601" s="285"/>
      <c r="AH2601" s="285"/>
      <c r="AI2601" s="285"/>
      <c r="AU2601" s="285"/>
      <c r="AV2601" s="285"/>
      <c r="AW2601" s="285"/>
      <c r="AX2601" s="283"/>
      <c r="AY2601" s="283"/>
      <c r="BE2601" s="285"/>
      <c r="BF2601" s="285"/>
      <c r="BH2601" s="285"/>
      <c r="BI2601" s="285"/>
      <c r="BJ2601" s="285"/>
      <c r="BK2601" s="285"/>
      <c r="BL2601" s="285"/>
      <c r="BM2601" s="285"/>
      <c r="BN2601" s="285"/>
      <c r="BO2601" s="285"/>
      <c r="BP2601" s="285"/>
      <c r="BQ2601" s="285"/>
    </row>
    <row r="2602" spans="2:69" ht="13.5" customHeight="1">
      <c r="F2602" s="285"/>
      <c r="G2602" s="285"/>
      <c r="H2602" s="285"/>
      <c r="I2602" s="285"/>
      <c r="K2602" s="285"/>
      <c r="L2602" s="285"/>
      <c r="M2602" s="285"/>
      <c r="N2602" s="285"/>
      <c r="O2602" s="285"/>
      <c r="R2602" s="285"/>
      <c r="S2602" s="285"/>
      <c r="T2602" s="285"/>
      <c r="U2602" s="285"/>
      <c r="V2602" s="285"/>
      <c r="W2602" s="285"/>
      <c r="X2602" s="285"/>
      <c r="Y2602" s="285"/>
      <c r="Z2602" s="285"/>
      <c r="AA2602" s="285"/>
      <c r="AB2602" s="285"/>
      <c r="AD2602" s="285"/>
      <c r="AE2602" s="285"/>
      <c r="AF2602" s="285"/>
      <c r="AG2602" s="285"/>
      <c r="AH2602" s="285"/>
      <c r="AI2602" s="285"/>
      <c r="AU2602" s="285"/>
      <c r="AV2602" s="285"/>
      <c r="AW2602" s="285"/>
      <c r="AX2602" s="283"/>
      <c r="AY2602" s="283"/>
      <c r="BE2602" s="285"/>
      <c r="BF2602" s="285"/>
      <c r="BH2602" s="285"/>
      <c r="BI2602" s="285"/>
      <c r="BJ2602" s="285"/>
      <c r="BK2602" s="285"/>
      <c r="BL2602" s="285"/>
      <c r="BM2602" s="285"/>
      <c r="BN2602" s="285"/>
      <c r="BO2602" s="285"/>
      <c r="BP2602" s="285"/>
      <c r="BQ2602" s="285"/>
    </row>
    <row r="2603" spans="2:69" ht="9.75" customHeight="1">
      <c r="C2603" s="280"/>
      <c r="D2603" s="280"/>
      <c r="F2603" s="279"/>
      <c r="G2603" s="279"/>
      <c r="H2603" s="279"/>
      <c r="I2603" s="279"/>
      <c r="J2603" s="279"/>
      <c r="K2603" s="279"/>
      <c r="L2603" s="279"/>
      <c r="M2603" s="279"/>
      <c r="N2603" s="279"/>
      <c r="O2603" s="279"/>
      <c r="R2603" s="278"/>
      <c r="S2603" s="278"/>
      <c r="T2603" s="278"/>
      <c r="U2603" s="279"/>
      <c r="V2603" s="279"/>
      <c r="W2603" s="279"/>
      <c r="X2603" s="279"/>
      <c r="Y2603" s="279"/>
      <c r="Z2603" s="279"/>
      <c r="AA2603" s="279"/>
      <c r="AB2603" s="279"/>
      <c r="AD2603" s="279"/>
      <c r="AE2603" s="279"/>
      <c r="AF2603" s="279"/>
      <c r="AG2603" s="279"/>
      <c r="AH2603" s="279"/>
      <c r="AI2603" s="279"/>
      <c r="AM2603" s="280"/>
      <c r="AN2603" s="280"/>
      <c r="AO2603" s="280"/>
      <c r="AP2603" s="278"/>
      <c r="AQ2603" s="278"/>
      <c r="AR2603" s="278"/>
      <c r="AS2603" s="278"/>
      <c r="BA2603" s="280"/>
      <c r="BB2603" s="280"/>
      <c r="BC2603" s="280"/>
      <c r="BD2603" s="279"/>
      <c r="BE2603" s="279"/>
      <c r="BH2603" s="278"/>
      <c r="BI2603" s="278"/>
      <c r="BJ2603" s="278"/>
      <c r="BK2603" s="278"/>
      <c r="BL2603" s="278"/>
      <c r="BM2603" s="279"/>
      <c r="BN2603" s="279"/>
      <c r="BO2603" s="279"/>
      <c r="BP2603" s="279"/>
      <c r="BQ2603" s="279"/>
    </row>
    <row r="2604" spans="2:69" ht="0.75" customHeight="1">
      <c r="C2604" s="280"/>
      <c r="D2604" s="280"/>
      <c r="F2604" s="279"/>
      <c r="G2604" s="279"/>
      <c r="H2604" s="279"/>
      <c r="I2604" s="279"/>
      <c r="J2604" s="279"/>
      <c r="K2604" s="279"/>
      <c r="L2604" s="279"/>
      <c r="M2604" s="279"/>
      <c r="N2604" s="279"/>
      <c r="O2604" s="279"/>
      <c r="R2604" s="278"/>
      <c r="S2604" s="278"/>
      <c r="T2604" s="278"/>
      <c r="U2604" s="279"/>
      <c r="V2604" s="279"/>
      <c r="W2604" s="279"/>
      <c r="X2604" s="279"/>
      <c r="Y2604" s="279"/>
      <c r="Z2604" s="279"/>
      <c r="AA2604" s="279"/>
      <c r="AB2604" s="279"/>
      <c r="AD2604" s="279"/>
      <c r="AE2604" s="279"/>
      <c r="AF2604" s="279"/>
      <c r="AG2604" s="279"/>
      <c r="AH2604" s="279"/>
      <c r="AI2604" s="279"/>
      <c r="AM2604" s="280"/>
      <c r="AN2604" s="280"/>
      <c r="AO2604" s="280"/>
      <c r="AP2604" s="278"/>
      <c r="AQ2604" s="278"/>
      <c r="AR2604" s="278"/>
      <c r="AS2604" s="278"/>
      <c r="BA2604" s="280"/>
      <c r="BB2604" s="280"/>
      <c r="BC2604" s="280"/>
      <c r="BD2604" s="279"/>
      <c r="BE2604" s="279"/>
      <c r="BH2604" s="278"/>
      <c r="BI2604" s="278"/>
      <c r="BJ2604" s="278"/>
      <c r="BK2604" s="278"/>
      <c r="BL2604" s="278"/>
      <c r="BM2604" s="279"/>
      <c r="BN2604" s="279"/>
      <c r="BO2604" s="279"/>
      <c r="BP2604" s="279"/>
      <c r="BQ2604" s="279"/>
    </row>
    <row r="2605" spans="2:69" ht="10.5" customHeight="1">
      <c r="C2605" s="280"/>
      <c r="D2605" s="280"/>
      <c r="F2605" s="279"/>
      <c r="G2605" s="279"/>
      <c r="H2605" s="279"/>
      <c r="I2605" s="279"/>
      <c r="J2605" s="279"/>
      <c r="K2605" s="279"/>
      <c r="L2605" s="279"/>
      <c r="M2605" s="279"/>
      <c r="N2605" s="279"/>
      <c r="O2605" s="279"/>
      <c r="R2605" s="278"/>
      <c r="S2605" s="278"/>
      <c r="T2605" s="278"/>
      <c r="U2605" s="279"/>
      <c r="V2605" s="279"/>
      <c r="W2605" s="279"/>
      <c r="X2605" s="279"/>
      <c r="Y2605" s="279"/>
      <c r="Z2605" s="279"/>
      <c r="AA2605" s="279"/>
      <c r="AB2605" s="279"/>
      <c r="AD2605" s="264"/>
      <c r="AE2605" s="279"/>
      <c r="AF2605" s="279"/>
      <c r="AG2605" s="279"/>
      <c r="AH2605" s="279"/>
      <c r="AI2605" s="264"/>
      <c r="AM2605" s="280"/>
      <c r="AN2605" s="280"/>
      <c r="AO2605" s="280"/>
      <c r="AP2605" s="278"/>
      <c r="AQ2605" s="278"/>
      <c r="AR2605" s="278"/>
      <c r="AS2605" s="278"/>
      <c r="BA2605" s="280"/>
      <c r="BB2605" s="280"/>
      <c r="BC2605" s="280"/>
      <c r="BD2605" s="279"/>
      <c r="BE2605" s="279"/>
      <c r="BH2605" s="278"/>
      <c r="BI2605" s="278"/>
      <c r="BJ2605" s="278"/>
      <c r="BK2605" s="278"/>
      <c r="BL2605" s="278"/>
      <c r="BM2605" s="279"/>
      <c r="BN2605" s="279"/>
      <c r="BO2605" s="279"/>
      <c r="BP2605" s="279"/>
      <c r="BQ2605" s="279"/>
    </row>
    <row r="2606" spans="2:69" ht="9.75" customHeight="1"/>
    <row r="2607" spans="2:69" ht="9.75" customHeight="1">
      <c r="C2607" s="280"/>
      <c r="D2607" s="280"/>
      <c r="F2607" s="279"/>
      <c r="G2607" s="279"/>
      <c r="H2607" s="279"/>
      <c r="I2607" s="279"/>
      <c r="J2607" s="279"/>
      <c r="K2607" s="279"/>
      <c r="L2607" s="279"/>
      <c r="M2607" s="279"/>
      <c r="N2607" s="279"/>
      <c r="O2607" s="279"/>
      <c r="R2607" s="278"/>
      <c r="S2607" s="278"/>
      <c r="T2607" s="278"/>
      <c r="U2607" s="279"/>
      <c r="V2607" s="279"/>
      <c r="W2607" s="279"/>
      <c r="X2607" s="279"/>
      <c r="Y2607" s="279"/>
      <c r="Z2607" s="279"/>
      <c r="AA2607" s="279"/>
      <c r="AB2607" s="279"/>
      <c r="AD2607" s="279"/>
      <c r="AE2607" s="279"/>
      <c r="AF2607" s="279"/>
      <c r="AG2607" s="279"/>
      <c r="AH2607" s="279"/>
      <c r="AI2607" s="279"/>
      <c r="AM2607" s="280"/>
      <c r="AN2607" s="280"/>
      <c r="AO2607" s="280"/>
      <c r="AP2607" s="280"/>
      <c r="AQ2607" s="278"/>
      <c r="AR2607" s="278"/>
      <c r="AS2607" s="278"/>
      <c r="AT2607" s="278"/>
      <c r="BA2607" s="280"/>
      <c r="BB2607" s="280"/>
      <c r="BC2607" s="280"/>
      <c r="BD2607" s="279"/>
      <c r="BE2607" s="279"/>
      <c r="BH2607" s="278"/>
      <c r="BI2607" s="278"/>
      <c r="BJ2607" s="278"/>
      <c r="BK2607" s="278"/>
      <c r="BL2607" s="278"/>
      <c r="BM2607" s="279"/>
      <c r="BN2607" s="279"/>
      <c r="BO2607" s="279"/>
      <c r="BP2607" s="279"/>
      <c r="BQ2607" s="279"/>
    </row>
    <row r="2608" spans="2:69" ht="0.75" customHeight="1">
      <c r="C2608" s="280"/>
      <c r="D2608" s="280"/>
      <c r="F2608" s="279"/>
      <c r="G2608" s="279"/>
      <c r="H2608" s="279"/>
      <c r="I2608" s="279"/>
      <c r="J2608" s="279"/>
      <c r="K2608" s="279"/>
      <c r="L2608" s="279"/>
      <c r="M2608" s="279"/>
      <c r="N2608" s="279"/>
      <c r="O2608" s="279"/>
      <c r="R2608" s="278"/>
      <c r="S2608" s="278"/>
      <c r="T2608" s="278"/>
      <c r="U2608" s="279"/>
      <c r="V2608" s="279"/>
      <c r="W2608" s="279"/>
      <c r="X2608" s="279"/>
      <c r="Y2608" s="279"/>
      <c r="Z2608" s="279"/>
      <c r="AA2608" s="279"/>
      <c r="AB2608" s="279"/>
      <c r="AD2608" s="279"/>
      <c r="AE2608" s="279"/>
      <c r="AF2608" s="279"/>
      <c r="AG2608" s="279"/>
      <c r="AH2608" s="279"/>
      <c r="AI2608" s="279"/>
      <c r="AM2608" s="280"/>
      <c r="AN2608" s="280"/>
      <c r="AO2608" s="280"/>
      <c r="AP2608" s="280"/>
      <c r="AQ2608" s="278"/>
      <c r="AR2608" s="278"/>
      <c r="AS2608" s="278"/>
      <c r="AT2608" s="278"/>
      <c r="BA2608" s="280"/>
      <c r="BB2608" s="280"/>
      <c r="BC2608" s="280"/>
      <c r="BD2608" s="279"/>
      <c r="BE2608" s="279"/>
      <c r="BH2608" s="278"/>
      <c r="BI2608" s="278"/>
      <c r="BJ2608" s="278"/>
      <c r="BK2608" s="278"/>
      <c r="BL2608" s="278"/>
      <c r="BM2608" s="279"/>
      <c r="BN2608" s="279"/>
      <c r="BO2608" s="279"/>
      <c r="BP2608" s="279"/>
      <c r="BQ2608" s="279"/>
    </row>
    <row r="2609" spans="2:69" ht="12.75" customHeight="1">
      <c r="F2609" s="279"/>
      <c r="G2609" s="279"/>
      <c r="H2609" s="279"/>
      <c r="I2609" s="279"/>
      <c r="J2609" s="279"/>
      <c r="K2609" s="279"/>
      <c r="L2609" s="279"/>
      <c r="M2609" s="279"/>
      <c r="N2609" s="279"/>
      <c r="O2609" s="279"/>
      <c r="AM2609" s="280"/>
      <c r="AN2609" s="280"/>
      <c r="AO2609" s="280"/>
      <c r="AP2609" s="278"/>
      <c r="AQ2609" s="278"/>
      <c r="AR2609" s="278"/>
      <c r="AS2609" s="278"/>
      <c r="BA2609" s="280"/>
      <c r="BB2609" s="280"/>
      <c r="BC2609" s="280"/>
      <c r="BD2609" s="279"/>
      <c r="BE2609" s="279"/>
      <c r="BH2609" s="278"/>
      <c r="BI2609" s="278"/>
      <c r="BJ2609" s="278"/>
      <c r="BK2609" s="278"/>
      <c r="BL2609" s="278"/>
      <c r="BM2609" s="279"/>
      <c r="BN2609" s="279"/>
      <c r="BO2609" s="279"/>
      <c r="BP2609" s="279"/>
      <c r="BQ2609" s="279"/>
    </row>
    <row r="2610" spans="2:69" ht="10.5" customHeight="1">
      <c r="AM2610" s="280"/>
      <c r="AN2610" s="280"/>
      <c r="AO2610" s="280"/>
      <c r="AP2610" s="278"/>
      <c r="AQ2610" s="278"/>
      <c r="AR2610" s="278"/>
      <c r="AS2610" s="278"/>
      <c r="BA2610" s="280"/>
      <c r="BB2610" s="280"/>
      <c r="BC2610" s="280"/>
      <c r="BD2610" s="279"/>
      <c r="BE2610" s="279"/>
      <c r="BH2610" s="278"/>
      <c r="BI2610" s="278"/>
      <c r="BJ2610" s="278"/>
      <c r="BK2610" s="278"/>
      <c r="BL2610" s="278"/>
      <c r="BM2610" s="279"/>
      <c r="BN2610" s="279"/>
      <c r="BO2610" s="279"/>
      <c r="BP2610" s="279"/>
      <c r="BQ2610" s="279"/>
    </row>
    <row r="2611" spans="2:69" ht="7.5" customHeight="1"/>
    <row r="2612" spans="2:69" ht="0.75" customHeight="1">
      <c r="C2612" s="277"/>
      <c r="D2612" s="277"/>
      <c r="F2612" s="279"/>
      <c r="G2612" s="279"/>
      <c r="H2612" s="279"/>
      <c r="I2612" s="279"/>
      <c r="J2612" s="279"/>
      <c r="K2612" s="279"/>
      <c r="L2612" s="279"/>
      <c r="M2612" s="279"/>
      <c r="AM2612" s="280"/>
      <c r="AN2612" s="280"/>
      <c r="AO2612" s="280"/>
      <c r="AP2612" s="278"/>
      <c r="AQ2612" s="278"/>
      <c r="AR2612" s="278"/>
      <c r="AS2612" s="278"/>
      <c r="AT2612" s="278"/>
      <c r="AU2612" s="278"/>
      <c r="AV2612" s="278"/>
      <c r="AX2612" s="278"/>
      <c r="AY2612" s="278"/>
      <c r="BA2612" s="280"/>
      <c r="BB2612" s="280"/>
      <c r="BC2612" s="280"/>
      <c r="BD2612" s="279"/>
      <c r="BE2612" s="279"/>
      <c r="BH2612" s="278"/>
      <c r="BI2612" s="278"/>
      <c r="BJ2612" s="278"/>
      <c r="BK2612" s="278"/>
      <c r="BL2612" s="278"/>
      <c r="BM2612" s="279"/>
      <c r="BN2612" s="279"/>
      <c r="BO2612" s="279"/>
      <c r="BP2612" s="279"/>
      <c r="BQ2612" s="279"/>
    </row>
    <row r="2613" spans="2:69" ht="8.25" customHeight="1">
      <c r="C2613" s="277"/>
      <c r="D2613" s="277"/>
      <c r="F2613" s="279"/>
      <c r="G2613" s="279"/>
      <c r="H2613" s="279"/>
      <c r="I2613" s="279"/>
      <c r="J2613" s="279"/>
      <c r="K2613" s="279"/>
      <c r="L2613" s="279"/>
      <c r="M2613" s="279"/>
      <c r="AM2613" s="280"/>
      <c r="AN2613" s="280"/>
      <c r="AO2613" s="280"/>
      <c r="AP2613" s="278"/>
      <c r="AQ2613" s="278"/>
      <c r="AR2613" s="278"/>
      <c r="AS2613" s="278"/>
      <c r="AT2613" s="278"/>
      <c r="AU2613" s="278"/>
      <c r="AV2613" s="278"/>
      <c r="AX2613" s="278"/>
      <c r="AY2613" s="278"/>
      <c r="BA2613" s="280"/>
      <c r="BB2613" s="280"/>
      <c r="BC2613" s="280"/>
      <c r="BD2613" s="279"/>
      <c r="BE2613" s="279"/>
      <c r="BH2613" s="278"/>
      <c r="BI2613" s="278"/>
      <c r="BJ2613" s="278"/>
      <c r="BK2613" s="278"/>
      <c r="BL2613" s="278"/>
      <c r="BM2613" s="279"/>
      <c r="BN2613" s="279"/>
      <c r="BO2613" s="279"/>
      <c r="BP2613" s="279"/>
      <c r="BQ2613" s="279"/>
    </row>
    <row r="2614" spans="2:69" ht="0.75" customHeight="1">
      <c r="C2614" s="277"/>
      <c r="D2614" s="277"/>
      <c r="F2614" s="279"/>
      <c r="G2614" s="279"/>
      <c r="H2614" s="279"/>
      <c r="I2614" s="279"/>
      <c r="J2614" s="279"/>
      <c r="K2614" s="279"/>
      <c r="L2614" s="279"/>
      <c r="M2614" s="279"/>
      <c r="AM2614" s="280"/>
      <c r="AN2614" s="280"/>
      <c r="AO2614" s="280"/>
      <c r="AP2614" s="278"/>
      <c r="AQ2614" s="278"/>
      <c r="AR2614" s="278"/>
      <c r="AS2614" s="278"/>
      <c r="AT2614" s="278"/>
      <c r="AU2614" s="278"/>
      <c r="AV2614" s="278"/>
      <c r="AX2614" s="278"/>
      <c r="AY2614" s="278"/>
      <c r="BA2614" s="280"/>
      <c r="BB2614" s="280"/>
      <c r="BC2614" s="280"/>
      <c r="BD2614" s="279"/>
      <c r="BE2614" s="279"/>
      <c r="BH2614" s="278"/>
      <c r="BI2614" s="278"/>
      <c r="BJ2614" s="278"/>
      <c r="BK2614" s="278"/>
      <c r="BL2614" s="278"/>
      <c r="BM2614" s="279"/>
      <c r="BN2614" s="279"/>
      <c r="BO2614" s="279"/>
      <c r="BP2614" s="279"/>
      <c r="BQ2614" s="279"/>
    </row>
    <row r="2615" spans="2:69" ht="10.5" customHeight="1">
      <c r="AM2615" s="280"/>
      <c r="AN2615" s="280"/>
      <c r="AO2615" s="280"/>
      <c r="AP2615" s="278"/>
      <c r="AQ2615" s="278"/>
      <c r="AR2615" s="278"/>
      <c r="AS2615" s="278"/>
      <c r="AT2615" s="278"/>
      <c r="AU2615" s="278"/>
      <c r="AV2615" s="278"/>
      <c r="AX2615" s="278"/>
      <c r="AY2615" s="278"/>
      <c r="BA2615" s="280"/>
      <c r="BB2615" s="280"/>
      <c r="BC2615" s="280"/>
      <c r="BD2615" s="279"/>
      <c r="BE2615" s="279"/>
      <c r="BH2615" s="278"/>
      <c r="BI2615" s="278"/>
      <c r="BJ2615" s="278"/>
      <c r="BK2615" s="278"/>
      <c r="BL2615" s="278"/>
      <c r="BM2615" s="279"/>
      <c r="BN2615" s="279"/>
      <c r="BO2615" s="279"/>
      <c r="BP2615" s="279"/>
      <c r="BQ2615" s="279"/>
    </row>
    <row r="2616" spans="2:69" ht="9.75" customHeight="1"/>
    <row r="2617" spans="2:69" ht="12" customHeight="1">
      <c r="AM2617" s="280"/>
      <c r="AN2617" s="280"/>
      <c r="AO2617" s="280"/>
      <c r="AP2617" s="280"/>
      <c r="AQ2617" s="278"/>
      <c r="AR2617" s="278"/>
      <c r="AS2617" s="278"/>
      <c r="AT2617" s="278"/>
      <c r="AU2617" s="278"/>
      <c r="AV2617" s="278"/>
      <c r="AW2617" s="278"/>
      <c r="AX2617" s="278"/>
      <c r="AY2617" s="278"/>
      <c r="AZ2617" s="278"/>
      <c r="BA2617" s="277"/>
      <c r="BB2617" s="277"/>
      <c r="BC2617" s="277"/>
      <c r="BD2617" s="279"/>
      <c r="BE2617" s="279"/>
    </row>
    <row r="2618" spans="2:69" ht="13.5" customHeight="1">
      <c r="C2618" s="289"/>
      <c r="D2618" s="289"/>
      <c r="E2618" s="289"/>
      <c r="F2618" s="289"/>
      <c r="G2618" s="289"/>
      <c r="H2618" s="289"/>
      <c r="I2618" s="289"/>
      <c r="J2618" s="289"/>
      <c r="K2618" s="289"/>
      <c r="L2618" s="289"/>
      <c r="M2618" s="289"/>
      <c r="N2618" s="289"/>
      <c r="O2618" s="289"/>
      <c r="P2618" s="289"/>
      <c r="Q2618" s="289"/>
      <c r="R2618" s="289"/>
      <c r="S2618" s="289"/>
      <c r="T2618" s="289"/>
      <c r="U2618" s="289"/>
      <c r="V2618" s="289"/>
      <c r="W2618" s="289"/>
      <c r="X2618" s="289"/>
      <c r="Y2618" s="289"/>
      <c r="Z2618" s="289"/>
      <c r="AA2618" s="289"/>
      <c r="AB2618" s="289"/>
      <c r="AC2618" s="289"/>
      <c r="AD2618" s="289"/>
      <c r="AE2618" s="289"/>
    </row>
    <row r="2619" spans="2:69" ht="7.5" customHeight="1"/>
    <row r="2620" spans="2:69" ht="16.5" customHeight="1">
      <c r="B2620" s="282"/>
      <c r="C2620" s="282"/>
      <c r="D2620" s="282"/>
      <c r="E2620" s="282"/>
      <c r="F2620" s="282"/>
      <c r="G2620" s="282"/>
      <c r="H2620" s="282"/>
      <c r="I2620" s="282"/>
      <c r="J2620" s="282"/>
      <c r="K2620" s="282"/>
      <c r="L2620" s="282"/>
      <c r="M2620" s="282"/>
      <c r="N2620" s="282"/>
      <c r="O2620" s="282"/>
      <c r="P2620" s="282"/>
      <c r="Q2620" s="282"/>
      <c r="R2620" s="282"/>
      <c r="S2620" s="282"/>
      <c r="T2620" s="282"/>
      <c r="U2620" s="282"/>
      <c r="X2620" s="282"/>
      <c r="Y2620" s="282"/>
      <c r="Z2620" s="282"/>
      <c r="AA2620" s="282"/>
      <c r="AB2620" s="282"/>
      <c r="AC2620" s="282"/>
      <c r="AD2620" s="282"/>
      <c r="AE2620" s="282"/>
      <c r="AF2620" s="282"/>
      <c r="AG2620" s="282"/>
      <c r="AM2620" s="282"/>
      <c r="AN2620" s="282"/>
      <c r="AO2620" s="282"/>
      <c r="AP2620" s="282"/>
      <c r="AQ2620" s="282"/>
      <c r="AR2620" s="282"/>
      <c r="AS2620" s="282"/>
      <c r="AT2620" s="282"/>
      <c r="AU2620" s="282"/>
      <c r="AV2620" s="282"/>
      <c r="AW2620" s="282"/>
      <c r="AX2620" s="282"/>
      <c r="AY2620" s="282"/>
      <c r="AZ2620" s="282"/>
      <c r="BA2620" s="282"/>
      <c r="BB2620" s="282"/>
      <c r="BE2620" s="282"/>
      <c r="BF2620" s="282"/>
      <c r="BG2620" s="282"/>
      <c r="BH2620" s="282"/>
      <c r="BI2620" s="282"/>
      <c r="BJ2620" s="282"/>
      <c r="BK2620" s="282"/>
      <c r="BL2620" s="282"/>
      <c r="BM2620" s="282"/>
      <c r="BN2620" s="282"/>
      <c r="BO2620" s="282"/>
      <c r="BP2620" s="282"/>
    </row>
    <row r="2621" spans="2:69" ht="9.75" customHeight="1">
      <c r="E2621" s="281"/>
      <c r="F2621" s="281"/>
      <c r="G2621" s="281"/>
      <c r="H2621" s="281"/>
      <c r="I2621" s="281"/>
      <c r="J2621" s="281"/>
      <c r="K2621" s="281"/>
      <c r="L2621" s="281"/>
      <c r="O2621" s="281"/>
      <c r="P2621" s="281"/>
      <c r="Q2621" s="281"/>
      <c r="S2621" s="286"/>
      <c r="T2621" s="286"/>
      <c r="U2621" s="286"/>
      <c r="V2621" s="286"/>
      <c r="AB2621" s="281"/>
      <c r="AC2621" s="281"/>
      <c r="AD2621" s="286"/>
      <c r="AE2621" s="286"/>
      <c r="AR2621" s="281"/>
      <c r="AS2621" s="281"/>
      <c r="AT2621" s="281"/>
      <c r="AV2621" s="286"/>
      <c r="AW2621" s="286"/>
      <c r="AX2621" s="286"/>
      <c r="AY2621" s="286"/>
      <c r="AZ2621" s="286"/>
      <c r="BA2621" s="286"/>
      <c r="BB2621" s="286"/>
      <c r="BH2621" s="283"/>
      <c r="BI2621" s="283"/>
      <c r="BJ2621" s="283"/>
      <c r="BK2621" s="283"/>
      <c r="BL2621" s="283"/>
      <c r="BN2621" s="283"/>
      <c r="BO2621" s="283"/>
      <c r="BP2621" s="283"/>
    </row>
    <row r="2622" spans="2:69" ht="0.75" customHeight="1">
      <c r="BH2622" s="283"/>
      <c r="BI2622" s="283"/>
      <c r="BJ2622" s="283"/>
      <c r="BK2622" s="283"/>
      <c r="BL2622" s="283"/>
      <c r="BN2622" s="283"/>
      <c r="BO2622" s="283"/>
      <c r="BP2622" s="283"/>
    </row>
    <row r="2623" spans="2:69" ht="10.5" customHeight="1">
      <c r="F2623" s="281"/>
      <c r="G2623" s="281"/>
      <c r="H2623" s="281"/>
      <c r="I2623" s="281"/>
      <c r="J2623" s="281"/>
      <c r="K2623" s="281"/>
      <c r="N2623" s="281"/>
      <c r="O2623" s="281"/>
      <c r="P2623" s="281"/>
      <c r="Q2623" s="281"/>
      <c r="R2623" s="281"/>
      <c r="S2623" s="286"/>
      <c r="T2623" s="286"/>
      <c r="U2623" s="286"/>
      <c r="V2623" s="286"/>
      <c r="AB2623" s="281"/>
      <c r="AC2623" s="281"/>
      <c r="AD2623" s="281"/>
      <c r="AE2623" s="286"/>
      <c r="AF2623" s="286"/>
      <c r="AG2623" s="286"/>
      <c r="AH2623" s="286"/>
      <c r="AI2623" s="286"/>
      <c r="AR2623" s="281"/>
      <c r="AS2623" s="281"/>
      <c r="AT2623" s="281"/>
      <c r="AV2623" s="290"/>
      <c r="AW2623" s="290"/>
      <c r="AX2623" s="290"/>
      <c r="AY2623" s="290"/>
      <c r="AZ2623" s="290"/>
      <c r="BE2623" s="263"/>
      <c r="BJ2623" s="279"/>
      <c r="BK2623" s="279"/>
      <c r="BL2623" s="279"/>
      <c r="BO2623" s="279"/>
      <c r="BP2623" s="279"/>
    </row>
    <row r="2624" spans="2:69" ht="8.25" customHeight="1"/>
    <row r="2625" spans="3:68" ht="12.75" customHeight="1">
      <c r="BE2625" s="280"/>
      <c r="BF2625" s="280"/>
      <c r="BJ2625" s="279"/>
      <c r="BK2625" s="279"/>
      <c r="BL2625" s="279"/>
      <c r="BO2625" s="279"/>
      <c r="BP2625" s="279"/>
    </row>
    <row r="2626" spans="3:68" ht="9.75" customHeight="1">
      <c r="BE2626" s="280"/>
      <c r="BF2626" s="280"/>
      <c r="BJ2626" s="279"/>
      <c r="BK2626" s="279"/>
      <c r="BL2626" s="279"/>
      <c r="BO2626" s="279"/>
      <c r="BP2626" s="279"/>
    </row>
    <row r="2627" spans="3:68" ht="12.75" customHeight="1">
      <c r="BE2627" s="280"/>
      <c r="BF2627" s="280"/>
    </row>
    <row r="2628" spans="3:68" ht="10.5" customHeight="1">
      <c r="I2628" s="283"/>
      <c r="J2628" s="283"/>
      <c r="K2628" s="283"/>
      <c r="L2628" s="283"/>
      <c r="N2628" s="283"/>
      <c r="O2628" s="283"/>
      <c r="P2628" s="283"/>
      <c r="Q2628" s="283"/>
      <c r="R2628" s="283"/>
      <c r="S2628" s="283"/>
      <c r="U2628" s="283"/>
      <c r="V2628" s="283"/>
      <c r="W2628" s="283"/>
      <c r="Z2628" s="283"/>
      <c r="AA2628" s="283"/>
      <c r="AB2628" s="283"/>
      <c r="AC2628" s="283"/>
      <c r="AD2628" s="283"/>
      <c r="AE2628" s="283"/>
      <c r="AO2628" s="283"/>
      <c r="AP2628" s="283"/>
      <c r="AQ2628" s="283"/>
      <c r="AR2628" s="283"/>
      <c r="AS2628" s="283"/>
      <c r="AT2628" s="283"/>
      <c r="AV2628" s="283"/>
      <c r="AW2628" s="283"/>
      <c r="AX2628" s="283"/>
      <c r="AY2628" s="283"/>
      <c r="AZ2628" s="283"/>
      <c r="BA2628" s="283"/>
      <c r="BB2628" s="283"/>
      <c r="BE2628" s="263"/>
      <c r="BJ2628" s="279"/>
      <c r="BK2628" s="279"/>
      <c r="BL2628" s="279"/>
      <c r="BO2628" s="279"/>
      <c r="BP2628" s="279"/>
    </row>
    <row r="2629" spans="3:68" ht="9.75" customHeight="1"/>
    <row r="2630" spans="3:68" ht="10.5" customHeight="1">
      <c r="H2630" s="283"/>
      <c r="I2630" s="283"/>
      <c r="J2630" s="283"/>
      <c r="K2630" s="283"/>
      <c r="L2630" s="283"/>
      <c r="N2630" s="283"/>
      <c r="O2630" s="283"/>
      <c r="P2630" s="283"/>
      <c r="Q2630" s="283"/>
      <c r="R2630" s="283"/>
      <c r="S2630" s="283"/>
      <c r="U2630" s="283"/>
      <c r="V2630" s="283"/>
      <c r="W2630" s="283"/>
      <c r="Z2630" s="283"/>
      <c r="AA2630" s="283"/>
      <c r="AB2630" s="283"/>
      <c r="AC2630" s="283"/>
      <c r="AD2630" s="283"/>
      <c r="AE2630" s="283"/>
      <c r="AO2630" s="283"/>
      <c r="AP2630" s="283"/>
      <c r="AQ2630" s="283"/>
      <c r="AR2630" s="283"/>
      <c r="AS2630" s="283"/>
      <c r="AT2630" s="283"/>
      <c r="AV2630" s="283"/>
      <c r="AW2630" s="283"/>
      <c r="AX2630" s="283"/>
      <c r="AY2630" s="283"/>
      <c r="AZ2630" s="283"/>
      <c r="BA2630" s="283"/>
      <c r="BB2630" s="283"/>
      <c r="BE2630" s="280"/>
      <c r="BJ2630" s="279"/>
      <c r="BK2630" s="279"/>
      <c r="BL2630" s="279"/>
      <c r="BO2630" s="279"/>
      <c r="BP2630" s="279"/>
    </row>
    <row r="2631" spans="3:68" ht="0.75" customHeight="1">
      <c r="H2631" s="283"/>
      <c r="I2631" s="283"/>
      <c r="J2631" s="283"/>
      <c r="K2631" s="283"/>
      <c r="L2631" s="283"/>
      <c r="N2631" s="283"/>
      <c r="O2631" s="283"/>
      <c r="P2631" s="283"/>
      <c r="Q2631" s="283"/>
      <c r="R2631" s="283"/>
      <c r="S2631" s="283"/>
      <c r="U2631" s="283"/>
      <c r="V2631" s="283"/>
      <c r="W2631" s="283"/>
      <c r="Z2631" s="283"/>
      <c r="AA2631" s="283"/>
      <c r="AB2631" s="283"/>
      <c r="AC2631" s="283"/>
      <c r="AD2631" s="283"/>
      <c r="AE2631" s="283"/>
      <c r="AO2631" s="283"/>
      <c r="AP2631" s="283"/>
      <c r="AQ2631" s="283"/>
      <c r="AR2631" s="283"/>
      <c r="AS2631" s="283"/>
      <c r="AT2631" s="283"/>
      <c r="AV2631" s="283"/>
      <c r="AW2631" s="283"/>
      <c r="AX2631" s="283"/>
      <c r="AY2631" s="283"/>
      <c r="AZ2631" s="283"/>
      <c r="BA2631" s="283"/>
      <c r="BB2631" s="283"/>
      <c r="BE2631" s="280"/>
      <c r="BJ2631" s="279"/>
      <c r="BK2631" s="279"/>
      <c r="BL2631" s="279"/>
      <c r="BO2631" s="279"/>
      <c r="BP2631" s="279"/>
    </row>
    <row r="2632" spans="3:68" ht="10.5" customHeight="1">
      <c r="H2632" s="285"/>
      <c r="I2632" s="285"/>
      <c r="J2632" s="285"/>
      <c r="K2632" s="285"/>
      <c r="L2632" s="285"/>
      <c r="N2632" s="285"/>
      <c r="O2632" s="285"/>
      <c r="P2632" s="285"/>
      <c r="R2632" s="285"/>
      <c r="S2632" s="285"/>
      <c r="U2632" s="283"/>
      <c r="V2632" s="283"/>
      <c r="W2632" s="283"/>
      <c r="Z2632" s="285"/>
      <c r="AA2632" s="285"/>
      <c r="AB2632" s="285"/>
      <c r="AC2632" s="285"/>
      <c r="AD2632" s="283"/>
      <c r="AE2632" s="283"/>
      <c r="AO2632" s="285"/>
      <c r="AP2632" s="285"/>
      <c r="AQ2632" s="285"/>
      <c r="AR2632" s="285"/>
      <c r="AS2632" s="285"/>
      <c r="AT2632" s="285"/>
      <c r="AV2632" s="285"/>
      <c r="AW2632" s="285"/>
      <c r="AX2632" s="285"/>
      <c r="AY2632" s="285"/>
      <c r="AZ2632" s="285"/>
      <c r="BB2632" s="261"/>
      <c r="BE2632" s="263"/>
      <c r="BK2632" s="279"/>
      <c r="BL2632" s="279"/>
      <c r="BP2632" s="264"/>
    </row>
    <row r="2633" spans="3:68" ht="8.25" customHeight="1"/>
    <row r="2634" spans="3:68" ht="0.75" customHeight="1">
      <c r="C2634" s="280"/>
      <c r="D2634" s="280"/>
      <c r="E2634" s="280"/>
      <c r="F2634" s="280"/>
      <c r="G2634" s="280"/>
      <c r="H2634" s="280"/>
      <c r="I2634" s="280"/>
      <c r="AH2634" s="280"/>
      <c r="AI2634" s="280"/>
      <c r="AJ2634" s="280"/>
      <c r="AK2634" s="280"/>
      <c r="AL2634" s="280"/>
      <c r="AM2634" s="280"/>
      <c r="AN2634" s="280"/>
      <c r="AO2634" s="280"/>
      <c r="BE2634" s="280"/>
      <c r="BK2634" s="279"/>
      <c r="BL2634" s="279"/>
      <c r="BP2634" s="279"/>
    </row>
    <row r="2635" spans="3:68" ht="9" customHeight="1">
      <c r="C2635" s="280"/>
      <c r="D2635" s="280"/>
      <c r="E2635" s="280"/>
      <c r="F2635" s="280"/>
      <c r="G2635" s="280"/>
      <c r="H2635" s="280"/>
      <c r="I2635" s="280"/>
      <c r="AH2635" s="280"/>
      <c r="AI2635" s="280"/>
      <c r="AJ2635" s="280"/>
      <c r="AK2635" s="280"/>
      <c r="AL2635" s="280"/>
      <c r="AM2635" s="280"/>
      <c r="AN2635" s="280"/>
      <c r="AO2635" s="280"/>
      <c r="BE2635" s="280"/>
      <c r="BK2635" s="279"/>
      <c r="BL2635" s="279"/>
      <c r="BP2635" s="279"/>
    </row>
    <row r="2636" spans="3:68" ht="0.75" customHeight="1">
      <c r="C2636" s="280"/>
      <c r="D2636" s="280"/>
      <c r="E2636" s="280"/>
      <c r="F2636" s="280"/>
      <c r="G2636" s="280"/>
      <c r="H2636" s="280"/>
      <c r="I2636" s="280"/>
      <c r="AH2636" s="280"/>
      <c r="AI2636" s="280"/>
      <c r="AJ2636" s="280"/>
      <c r="AK2636" s="280"/>
      <c r="AL2636" s="280"/>
      <c r="AM2636" s="280"/>
      <c r="AN2636" s="280"/>
      <c r="AO2636" s="280"/>
      <c r="BE2636" s="280"/>
      <c r="BK2636" s="279"/>
      <c r="BL2636" s="279"/>
    </row>
    <row r="2637" spans="3:68" ht="10.5" customHeight="1">
      <c r="C2637" s="287"/>
      <c r="D2637" s="287"/>
      <c r="E2637" s="287"/>
      <c r="F2637" s="287"/>
      <c r="G2637" s="287"/>
      <c r="H2637" s="278"/>
      <c r="I2637" s="278"/>
      <c r="J2637" s="278"/>
      <c r="K2637" s="278"/>
      <c r="L2637" s="278"/>
      <c r="N2637" s="278"/>
      <c r="O2637" s="278"/>
      <c r="P2637" s="278"/>
      <c r="Q2637" s="278"/>
      <c r="R2637" s="278"/>
      <c r="S2637" s="278"/>
      <c r="T2637" s="278"/>
      <c r="U2637" s="278"/>
      <c r="V2637" s="278"/>
      <c r="W2637" s="278"/>
      <c r="Z2637" s="278"/>
      <c r="AA2637" s="278"/>
      <c r="AB2637" s="278"/>
      <c r="AC2637" s="278"/>
      <c r="AD2637" s="278"/>
      <c r="AE2637" s="278"/>
      <c r="AI2637" s="287"/>
      <c r="AJ2637" s="287"/>
      <c r="AK2637" s="287"/>
      <c r="AL2637" s="287"/>
      <c r="AM2637" s="287"/>
      <c r="AO2637" s="278"/>
      <c r="AP2637" s="278"/>
      <c r="AQ2637" s="278"/>
      <c r="AR2637" s="278"/>
      <c r="AS2637" s="278"/>
      <c r="AT2637" s="278"/>
      <c r="AV2637" s="278"/>
      <c r="AW2637" s="278"/>
      <c r="AX2637" s="278"/>
      <c r="AY2637" s="278"/>
      <c r="AZ2637" s="278"/>
      <c r="BB2637" s="266"/>
      <c r="BE2637" s="263"/>
      <c r="BK2637" s="279"/>
      <c r="BL2637" s="279"/>
      <c r="BP2637" s="264"/>
    </row>
    <row r="2638" spans="3:68" ht="7.5" customHeight="1"/>
    <row r="2639" spans="3:68" ht="0.75" customHeight="1">
      <c r="C2639" s="287"/>
      <c r="D2639" s="287"/>
      <c r="E2639" s="287"/>
      <c r="F2639" s="287"/>
      <c r="G2639" s="287"/>
      <c r="H2639" s="278"/>
      <c r="I2639" s="278"/>
      <c r="J2639" s="278"/>
      <c r="K2639" s="278"/>
      <c r="L2639" s="278"/>
      <c r="N2639" s="278"/>
      <c r="O2639" s="278"/>
      <c r="P2639" s="278"/>
      <c r="Q2639" s="278"/>
      <c r="R2639" s="278"/>
      <c r="S2639" s="278"/>
      <c r="T2639" s="278"/>
      <c r="U2639" s="278"/>
      <c r="V2639" s="278"/>
      <c r="W2639" s="278"/>
      <c r="Z2639" s="278"/>
      <c r="AA2639" s="278"/>
      <c r="AB2639" s="278"/>
      <c r="AC2639" s="278"/>
      <c r="AD2639" s="278"/>
      <c r="AE2639" s="278"/>
      <c r="AI2639" s="287"/>
      <c r="AJ2639" s="287"/>
      <c r="AK2639" s="287"/>
      <c r="AL2639" s="287"/>
      <c r="AM2639" s="287"/>
      <c r="AO2639" s="278"/>
      <c r="AP2639" s="278"/>
      <c r="AQ2639" s="278"/>
      <c r="AR2639" s="278"/>
      <c r="AS2639" s="278"/>
      <c r="AT2639" s="278"/>
      <c r="AV2639" s="278"/>
      <c r="AW2639" s="278"/>
      <c r="AX2639" s="278"/>
      <c r="AY2639" s="278"/>
      <c r="AZ2639" s="278"/>
      <c r="BB2639" s="276"/>
    </row>
    <row r="2640" spans="3:68" ht="8.25" customHeight="1">
      <c r="C2640" s="287"/>
      <c r="D2640" s="287"/>
      <c r="E2640" s="287"/>
      <c r="F2640" s="287"/>
      <c r="G2640" s="287"/>
      <c r="H2640" s="278"/>
      <c r="I2640" s="278"/>
      <c r="J2640" s="278"/>
      <c r="K2640" s="278"/>
      <c r="L2640" s="278"/>
      <c r="N2640" s="278"/>
      <c r="O2640" s="278"/>
      <c r="P2640" s="278"/>
      <c r="Q2640" s="278"/>
      <c r="R2640" s="278"/>
      <c r="S2640" s="278"/>
      <c r="T2640" s="278"/>
      <c r="U2640" s="278"/>
      <c r="V2640" s="278"/>
      <c r="W2640" s="278"/>
      <c r="Z2640" s="278"/>
      <c r="AA2640" s="278"/>
      <c r="AB2640" s="278"/>
      <c r="AC2640" s="278"/>
      <c r="AD2640" s="278"/>
      <c r="AE2640" s="278"/>
      <c r="AI2640" s="287"/>
      <c r="AJ2640" s="287"/>
      <c r="AK2640" s="287"/>
      <c r="AL2640" s="287"/>
      <c r="AM2640" s="287"/>
      <c r="AO2640" s="278"/>
      <c r="AP2640" s="278"/>
      <c r="AQ2640" s="278"/>
      <c r="AR2640" s="278"/>
      <c r="AS2640" s="278"/>
      <c r="AT2640" s="278"/>
      <c r="AV2640" s="278"/>
      <c r="AW2640" s="278"/>
      <c r="AX2640" s="278"/>
      <c r="AY2640" s="278"/>
      <c r="AZ2640" s="278"/>
      <c r="BB2640" s="276"/>
    </row>
    <row r="2641" spans="3:68" ht="0.75" customHeight="1">
      <c r="C2641" s="287"/>
      <c r="D2641" s="287"/>
      <c r="E2641" s="287"/>
      <c r="F2641" s="287"/>
      <c r="G2641" s="287"/>
      <c r="H2641" s="278"/>
      <c r="I2641" s="278"/>
      <c r="J2641" s="278"/>
      <c r="K2641" s="278"/>
      <c r="L2641" s="278"/>
      <c r="N2641" s="278"/>
      <c r="O2641" s="278"/>
      <c r="P2641" s="278"/>
      <c r="Q2641" s="278"/>
      <c r="R2641" s="278"/>
      <c r="S2641" s="278"/>
      <c r="T2641" s="278"/>
      <c r="U2641" s="278"/>
      <c r="V2641" s="278"/>
      <c r="W2641" s="278"/>
      <c r="Z2641" s="278"/>
      <c r="AA2641" s="278"/>
      <c r="AB2641" s="278"/>
      <c r="AC2641" s="278"/>
      <c r="AD2641" s="278"/>
      <c r="AE2641" s="278"/>
      <c r="AI2641" s="287"/>
      <c r="AJ2641" s="287"/>
      <c r="AK2641" s="287"/>
      <c r="AL2641" s="287"/>
      <c r="AM2641" s="287"/>
      <c r="AO2641" s="278"/>
      <c r="AP2641" s="278"/>
      <c r="AQ2641" s="278"/>
      <c r="AR2641" s="278"/>
      <c r="AS2641" s="278"/>
      <c r="AT2641" s="278"/>
      <c r="AV2641" s="278"/>
      <c r="AW2641" s="278"/>
      <c r="AX2641" s="278"/>
      <c r="AY2641" s="278"/>
      <c r="AZ2641" s="278"/>
      <c r="BB2641" s="276"/>
    </row>
    <row r="2642" spans="3:68" ht="10.5" customHeight="1">
      <c r="C2642" s="287"/>
      <c r="D2642" s="287"/>
      <c r="E2642" s="287"/>
      <c r="F2642" s="287"/>
      <c r="G2642" s="287"/>
      <c r="H2642" s="278"/>
      <c r="I2642" s="278"/>
      <c r="J2642" s="278"/>
      <c r="K2642" s="278"/>
      <c r="L2642" s="278"/>
      <c r="N2642" s="278"/>
      <c r="O2642" s="278"/>
      <c r="P2642" s="278"/>
      <c r="Q2642" s="278"/>
      <c r="R2642" s="278"/>
      <c r="S2642" s="278"/>
      <c r="T2642" s="278"/>
      <c r="U2642" s="278"/>
      <c r="V2642" s="278"/>
      <c r="W2642" s="278"/>
      <c r="Z2642" s="278"/>
      <c r="AA2642" s="278"/>
      <c r="AB2642" s="278"/>
      <c r="AC2642" s="278"/>
      <c r="AD2642" s="278"/>
      <c r="AE2642" s="278"/>
      <c r="AI2642" s="287"/>
      <c r="AJ2642" s="287"/>
      <c r="AK2642" s="287"/>
      <c r="AL2642" s="287"/>
      <c r="AM2642" s="287"/>
      <c r="AO2642" s="278"/>
      <c r="AP2642" s="278"/>
      <c r="AQ2642" s="278"/>
      <c r="AR2642" s="278"/>
      <c r="AS2642" s="278"/>
      <c r="AT2642" s="278"/>
      <c r="AV2642" s="278"/>
      <c r="AW2642" s="278"/>
      <c r="AX2642" s="278"/>
      <c r="AY2642" s="278"/>
      <c r="AZ2642" s="278"/>
      <c r="BB2642" s="266"/>
    </row>
    <row r="2643" spans="3:68" ht="7.5" customHeight="1"/>
    <row r="2644" spans="3:68" ht="0.75" customHeight="1">
      <c r="C2644" s="287"/>
      <c r="D2644" s="287"/>
      <c r="E2644" s="287"/>
      <c r="F2644" s="287"/>
      <c r="G2644" s="287"/>
      <c r="H2644" s="278"/>
      <c r="I2644" s="278"/>
      <c r="J2644" s="278"/>
      <c r="K2644" s="278"/>
      <c r="L2644" s="278"/>
      <c r="N2644" s="278"/>
      <c r="O2644" s="278"/>
      <c r="P2644" s="278"/>
      <c r="Q2644" s="278"/>
      <c r="R2644" s="278"/>
      <c r="S2644" s="278"/>
      <c r="T2644" s="278"/>
      <c r="U2644" s="278"/>
      <c r="V2644" s="278"/>
      <c r="W2644" s="278"/>
      <c r="Z2644" s="278"/>
      <c r="AA2644" s="278"/>
      <c r="AB2644" s="278"/>
      <c r="AC2644" s="278"/>
      <c r="AD2644" s="278"/>
      <c r="AE2644" s="278"/>
      <c r="AI2644" s="287"/>
      <c r="AJ2644" s="287"/>
      <c r="AK2644" s="287"/>
      <c r="AL2644" s="287"/>
      <c r="AM2644" s="287"/>
      <c r="AO2644" s="278"/>
      <c r="AP2644" s="278"/>
      <c r="AQ2644" s="278"/>
      <c r="AR2644" s="278"/>
      <c r="AS2644" s="278"/>
      <c r="AT2644" s="278"/>
      <c r="AV2644" s="278"/>
      <c r="AW2644" s="278"/>
      <c r="AX2644" s="278"/>
      <c r="AY2644" s="278"/>
      <c r="AZ2644" s="278"/>
      <c r="BB2644" s="276"/>
      <c r="BE2644" s="282"/>
      <c r="BF2644" s="282"/>
      <c r="BG2644" s="282"/>
      <c r="BH2644" s="282"/>
      <c r="BI2644" s="282"/>
      <c r="BJ2644" s="282"/>
      <c r="BK2644" s="282"/>
      <c r="BL2644" s="282"/>
      <c r="BM2644" s="282"/>
      <c r="BN2644" s="282"/>
      <c r="BO2644" s="282"/>
      <c r="BP2644" s="282"/>
    </row>
    <row r="2645" spans="3:68">
      <c r="C2645" s="287"/>
      <c r="D2645" s="287"/>
      <c r="E2645" s="287"/>
      <c r="F2645" s="287"/>
      <c r="G2645" s="287"/>
      <c r="H2645" s="278"/>
      <c r="I2645" s="278"/>
      <c r="J2645" s="278"/>
      <c r="K2645" s="278"/>
      <c r="L2645" s="278"/>
      <c r="N2645" s="278"/>
      <c r="O2645" s="278"/>
      <c r="P2645" s="278"/>
      <c r="Q2645" s="278"/>
      <c r="R2645" s="278"/>
      <c r="S2645" s="278"/>
      <c r="T2645" s="278"/>
      <c r="U2645" s="278"/>
      <c r="V2645" s="278"/>
      <c r="W2645" s="278"/>
      <c r="Z2645" s="278"/>
      <c r="AA2645" s="278"/>
      <c r="AB2645" s="278"/>
      <c r="AC2645" s="278"/>
      <c r="AD2645" s="278"/>
      <c r="AE2645" s="278"/>
      <c r="AI2645" s="287"/>
      <c r="AJ2645" s="287"/>
      <c r="AK2645" s="287"/>
      <c r="AL2645" s="287"/>
      <c r="AM2645" s="287"/>
      <c r="AO2645" s="278"/>
      <c r="AP2645" s="278"/>
      <c r="AQ2645" s="278"/>
      <c r="AR2645" s="278"/>
      <c r="AS2645" s="278"/>
      <c r="AT2645" s="278"/>
      <c r="AV2645" s="278"/>
      <c r="AW2645" s="278"/>
      <c r="AX2645" s="278"/>
      <c r="AY2645" s="278"/>
      <c r="AZ2645" s="278"/>
      <c r="BB2645" s="276"/>
      <c r="BE2645" s="282"/>
      <c r="BF2645" s="282"/>
      <c r="BG2645" s="282"/>
      <c r="BH2645" s="282"/>
      <c r="BI2645" s="282"/>
      <c r="BJ2645" s="282"/>
      <c r="BK2645" s="282"/>
      <c r="BL2645" s="282"/>
      <c r="BM2645" s="282"/>
      <c r="BN2645" s="282"/>
      <c r="BO2645" s="282"/>
      <c r="BP2645" s="282"/>
    </row>
    <row r="2646" spans="3:68" ht="5.25" customHeight="1">
      <c r="C2646" s="287"/>
      <c r="D2646" s="287"/>
      <c r="E2646" s="287"/>
      <c r="F2646" s="287"/>
      <c r="G2646" s="287"/>
      <c r="H2646" s="278"/>
      <c r="I2646" s="278"/>
      <c r="J2646" s="278"/>
      <c r="K2646" s="278"/>
      <c r="L2646" s="278"/>
      <c r="N2646" s="278"/>
      <c r="O2646" s="278"/>
      <c r="P2646" s="278"/>
      <c r="Q2646" s="278"/>
      <c r="R2646" s="278"/>
      <c r="S2646" s="278"/>
      <c r="T2646" s="278"/>
      <c r="U2646" s="278"/>
      <c r="V2646" s="278"/>
      <c r="W2646" s="278"/>
      <c r="Z2646" s="278"/>
      <c r="AA2646" s="278"/>
      <c r="AB2646" s="278"/>
      <c r="AC2646" s="278"/>
      <c r="AD2646" s="278"/>
      <c r="AE2646" s="278"/>
      <c r="AI2646" s="287"/>
      <c r="AJ2646" s="287"/>
      <c r="AK2646" s="287"/>
      <c r="AL2646" s="287"/>
      <c r="AM2646" s="287"/>
      <c r="AN2646" s="287"/>
      <c r="AO2646" s="278"/>
      <c r="AP2646" s="278"/>
      <c r="AQ2646" s="278"/>
      <c r="AR2646" s="278"/>
      <c r="AS2646" s="278"/>
      <c r="AT2646" s="278"/>
      <c r="AV2646" s="278"/>
      <c r="AW2646" s="278"/>
      <c r="AX2646" s="278"/>
      <c r="AY2646" s="278"/>
      <c r="AZ2646" s="278"/>
      <c r="BB2646" s="276"/>
      <c r="BJ2646" s="283"/>
      <c r="BK2646" s="283"/>
      <c r="BL2646" s="283"/>
      <c r="BM2646" s="283"/>
      <c r="BN2646" s="283"/>
      <c r="BO2646" s="283"/>
      <c r="BP2646" s="283"/>
    </row>
    <row r="2647" spans="3:68" ht="5.25" customHeight="1">
      <c r="C2647" s="287"/>
      <c r="D2647" s="287"/>
      <c r="E2647" s="287"/>
      <c r="F2647" s="287"/>
      <c r="G2647" s="287"/>
      <c r="H2647" s="278"/>
      <c r="I2647" s="278"/>
      <c r="J2647" s="278"/>
      <c r="K2647" s="278"/>
      <c r="L2647" s="278"/>
      <c r="N2647" s="278"/>
      <c r="O2647" s="278"/>
      <c r="P2647" s="278"/>
      <c r="Q2647" s="278"/>
      <c r="R2647" s="278"/>
      <c r="S2647" s="278"/>
      <c r="T2647" s="278"/>
      <c r="U2647" s="278"/>
      <c r="V2647" s="278"/>
      <c r="W2647" s="278"/>
      <c r="Z2647" s="278"/>
      <c r="AA2647" s="278"/>
      <c r="AB2647" s="278"/>
      <c r="AC2647" s="278"/>
      <c r="AD2647" s="278"/>
      <c r="AE2647" s="278"/>
      <c r="AI2647" s="287"/>
      <c r="AJ2647" s="287"/>
      <c r="AK2647" s="287"/>
      <c r="AL2647" s="287"/>
      <c r="AM2647" s="287"/>
      <c r="AN2647" s="287"/>
      <c r="AO2647" s="278"/>
      <c r="AP2647" s="278"/>
      <c r="AQ2647" s="278"/>
      <c r="AR2647" s="278"/>
      <c r="AS2647" s="278"/>
      <c r="AT2647" s="278"/>
      <c r="AV2647" s="278"/>
      <c r="AW2647" s="278"/>
      <c r="AX2647" s="278"/>
      <c r="AY2647" s="278"/>
      <c r="AZ2647" s="278"/>
      <c r="BB2647" s="276"/>
      <c r="BJ2647" s="283"/>
      <c r="BK2647" s="283"/>
      <c r="BL2647" s="283"/>
      <c r="BM2647" s="283"/>
      <c r="BN2647" s="283"/>
      <c r="BO2647" s="283"/>
      <c r="BP2647" s="283"/>
    </row>
    <row r="2648" spans="3:68" ht="15" customHeight="1">
      <c r="C2648" s="287"/>
      <c r="D2648" s="287"/>
      <c r="E2648" s="287"/>
      <c r="F2648" s="287"/>
      <c r="G2648" s="287"/>
      <c r="H2648" s="278"/>
      <c r="I2648" s="278"/>
      <c r="J2648" s="278"/>
      <c r="K2648" s="278"/>
      <c r="L2648" s="278"/>
      <c r="N2648" s="278"/>
      <c r="O2648" s="278"/>
      <c r="P2648" s="278"/>
      <c r="Q2648" s="278"/>
      <c r="R2648" s="278"/>
      <c r="S2648" s="278"/>
      <c r="T2648" s="278"/>
      <c r="U2648" s="278"/>
      <c r="V2648" s="278"/>
      <c r="W2648" s="278"/>
      <c r="Z2648" s="278"/>
      <c r="AA2648" s="278"/>
      <c r="AB2648" s="278"/>
      <c r="AC2648" s="278"/>
      <c r="AD2648" s="278"/>
      <c r="AE2648" s="278"/>
      <c r="AI2648" s="287"/>
      <c r="AJ2648" s="287"/>
      <c r="AK2648" s="287"/>
      <c r="AL2648" s="287"/>
      <c r="AM2648" s="287"/>
      <c r="AO2648" s="278"/>
      <c r="AP2648" s="278"/>
      <c r="AQ2648" s="278"/>
      <c r="AR2648" s="278"/>
      <c r="AS2648" s="278"/>
      <c r="AT2648" s="278"/>
      <c r="AV2648" s="278"/>
      <c r="AW2648" s="278"/>
      <c r="AX2648" s="278"/>
      <c r="AY2648" s="278"/>
      <c r="AZ2648" s="278"/>
      <c r="BB2648" s="266"/>
    </row>
    <row r="2649" spans="3:68" ht="0.75" customHeight="1">
      <c r="C2649" s="287"/>
      <c r="D2649" s="287"/>
      <c r="E2649" s="287"/>
      <c r="F2649" s="287"/>
      <c r="G2649" s="287"/>
      <c r="H2649" s="278"/>
      <c r="I2649" s="278"/>
      <c r="J2649" s="278"/>
      <c r="K2649" s="278"/>
      <c r="L2649" s="278"/>
      <c r="P2649" s="278"/>
      <c r="Q2649" s="278"/>
      <c r="R2649" s="278"/>
      <c r="S2649" s="278"/>
      <c r="U2649" s="278"/>
      <c r="V2649" s="278"/>
      <c r="W2649" s="278"/>
      <c r="Z2649" s="278"/>
      <c r="AA2649" s="278"/>
      <c r="AB2649" s="278"/>
      <c r="AC2649" s="278"/>
      <c r="AD2649" s="278"/>
      <c r="AE2649" s="278"/>
      <c r="AI2649" s="287"/>
      <c r="AJ2649" s="287"/>
      <c r="AK2649" s="287"/>
      <c r="AL2649" s="287"/>
      <c r="AM2649" s="287"/>
      <c r="AO2649" s="278"/>
      <c r="AP2649" s="278"/>
      <c r="AQ2649" s="278"/>
      <c r="AR2649" s="278"/>
      <c r="AS2649" s="278"/>
      <c r="AT2649" s="278"/>
      <c r="AV2649" s="278"/>
      <c r="AW2649" s="278"/>
      <c r="AX2649" s="278"/>
      <c r="AY2649" s="278"/>
      <c r="AZ2649" s="278"/>
      <c r="BB2649" s="276"/>
      <c r="BE2649" s="280"/>
      <c r="BH2649" s="278"/>
      <c r="BI2649" s="278"/>
      <c r="BJ2649" s="278"/>
      <c r="BK2649" s="278"/>
      <c r="BL2649" s="278"/>
      <c r="BN2649" s="278"/>
      <c r="BO2649" s="278"/>
      <c r="BP2649" s="278"/>
    </row>
    <row r="2650" spans="3:68" ht="8.25" customHeight="1">
      <c r="C2650" s="287"/>
      <c r="D2650" s="287"/>
      <c r="E2650" s="287"/>
      <c r="F2650" s="287"/>
      <c r="G2650" s="287"/>
      <c r="H2650" s="278"/>
      <c r="I2650" s="278"/>
      <c r="J2650" s="278"/>
      <c r="K2650" s="278"/>
      <c r="L2650" s="278"/>
      <c r="P2650" s="278"/>
      <c r="Q2650" s="278"/>
      <c r="R2650" s="278"/>
      <c r="S2650" s="278"/>
      <c r="U2650" s="278"/>
      <c r="V2650" s="278"/>
      <c r="W2650" s="278"/>
      <c r="Z2650" s="278"/>
      <c r="AA2650" s="278"/>
      <c r="AB2650" s="278"/>
      <c r="AC2650" s="278"/>
      <c r="AD2650" s="278"/>
      <c r="AE2650" s="278"/>
      <c r="AI2650" s="287"/>
      <c r="AJ2650" s="287"/>
      <c r="AK2650" s="287"/>
      <c r="AL2650" s="287"/>
      <c r="AM2650" s="287"/>
      <c r="AO2650" s="278"/>
      <c r="AP2650" s="278"/>
      <c r="AQ2650" s="278"/>
      <c r="AR2650" s="278"/>
      <c r="AS2650" s="278"/>
      <c r="AT2650" s="278"/>
      <c r="AV2650" s="278"/>
      <c r="AW2650" s="278"/>
      <c r="AX2650" s="278"/>
      <c r="AY2650" s="278"/>
      <c r="AZ2650" s="278"/>
      <c r="BB2650" s="276"/>
      <c r="BE2650" s="280"/>
      <c r="BH2650" s="278"/>
      <c r="BI2650" s="278"/>
      <c r="BJ2650" s="278"/>
      <c r="BK2650" s="278"/>
      <c r="BL2650" s="278"/>
      <c r="BN2650" s="278"/>
      <c r="BO2650" s="278"/>
      <c r="BP2650" s="278"/>
    </row>
    <row r="2651" spans="3:68" ht="0.75" customHeight="1">
      <c r="C2651" s="287"/>
      <c r="D2651" s="287"/>
      <c r="E2651" s="287"/>
      <c r="F2651" s="287"/>
      <c r="G2651" s="287"/>
      <c r="H2651" s="278"/>
      <c r="I2651" s="278"/>
      <c r="J2651" s="278"/>
      <c r="K2651" s="278"/>
      <c r="L2651" s="278"/>
      <c r="P2651" s="278"/>
      <c r="Q2651" s="278"/>
      <c r="R2651" s="278"/>
      <c r="S2651" s="278"/>
      <c r="U2651" s="278"/>
      <c r="V2651" s="278"/>
      <c r="W2651" s="278"/>
      <c r="Z2651" s="278"/>
      <c r="AA2651" s="278"/>
      <c r="AB2651" s="278"/>
      <c r="AC2651" s="278"/>
      <c r="AD2651" s="278"/>
      <c r="AE2651" s="278"/>
      <c r="AI2651" s="287"/>
      <c r="AJ2651" s="287"/>
      <c r="AK2651" s="287"/>
      <c r="AL2651" s="287"/>
      <c r="AM2651" s="287"/>
      <c r="AO2651" s="278"/>
      <c r="AP2651" s="278"/>
      <c r="AQ2651" s="278"/>
      <c r="AR2651" s="278"/>
      <c r="AS2651" s="278"/>
      <c r="AT2651" s="278"/>
      <c r="AV2651" s="278"/>
      <c r="AW2651" s="278"/>
      <c r="AX2651" s="278"/>
      <c r="AY2651" s="278"/>
      <c r="AZ2651" s="278"/>
      <c r="BB2651" s="276"/>
      <c r="BE2651" s="280"/>
      <c r="BH2651" s="278"/>
      <c r="BI2651" s="278"/>
      <c r="BJ2651" s="278"/>
      <c r="BK2651" s="278"/>
      <c r="BL2651" s="278"/>
      <c r="BN2651" s="278"/>
      <c r="BO2651" s="278"/>
      <c r="BP2651" s="278"/>
    </row>
    <row r="2652" spans="3:68" ht="10.5" customHeight="1">
      <c r="C2652" s="287"/>
      <c r="D2652" s="287"/>
      <c r="E2652" s="287"/>
      <c r="F2652" s="287"/>
      <c r="G2652" s="287"/>
      <c r="H2652" s="278"/>
      <c r="I2652" s="278"/>
      <c r="J2652" s="278"/>
      <c r="K2652" s="278"/>
      <c r="L2652" s="278"/>
      <c r="P2652" s="278"/>
      <c r="Q2652" s="278"/>
      <c r="R2652" s="278"/>
      <c r="S2652" s="278"/>
      <c r="U2652" s="278"/>
      <c r="V2652" s="278"/>
      <c r="W2652" s="278"/>
      <c r="Z2652" s="278"/>
      <c r="AA2652" s="278"/>
      <c r="AB2652" s="278"/>
      <c r="AC2652" s="278"/>
      <c r="AD2652" s="278"/>
      <c r="AE2652" s="278"/>
      <c r="AI2652" s="287"/>
      <c r="AJ2652" s="287"/>
      <c r="AK2652" s="287"/>
      <c r="AL2652" s="287"/>
      <c r="AM2652" s="287"/>
      <c r="AO2652" s="278"/>
      <c r="AP2652" s="278"/>
      <c r="AQ2652" s="278"/>
      <c r="AR2652" s="278"/>
      <c r="AS2652" s="278"/>
      <c r="AT2652" s="278"/>
      <c r="AV2652" s="278"/>
      <c r="AW2652" s="278"/>
      <c r="AX2652" s="278"/>
      <c r="AY2652" s="278"/>
      <c r="AZ2652" s="278"/>
      <c r="BB2652" s="266"/>
      <c r="BE2652" s="263"/>
      <c r="BH2652" s="278"/>
      <c r="BI2652" s="278"/>
      <c r="BJ2652" s="278"/>
      <c r="BK2652" s="278"/>
      <c r="BL2652" s="278"/>
      <c r="BN2652" s="278"/>
      <c r="BO2652" s="278"/>
      <c r="BP2652" s="278"/>
    </row>
    <row r="2653" spans="3:68" ht="7.5" customHeight="1"/>
    <row r="2654" spans="3:68" ht="0.75" customHeight="1">
      <c r="C2654" s="287"/>
      <c r="D2654" s="287"/>
      <c r="E2654" s="287"/>
      <c r="F2654" s="287"/>
      <c r="G2654" s="287"/>
      <c r="H2654" s="278"/>
      <c r="I2654" s="278"/>
      <c r="J2654" s="278"/>
      <c r="K2654" s="278"/>
      <c r="L2654" s="278"/>
      <c r="N2654" s="278"/>
      <c r="O2654" s="278"/>
      <c r="P2654" s="278"/>
      <c r="Q2654" s="278"/>
      <c r="R2654" s="278"/>
      <c r="S2654" s="278"/>
      <c r="T2654" s="278"/>
      <c r="U2654" s="278"/>
      <c r="V2654" s="278"/>
      <c r="W2654" s="278"/>
      <c r="Z2654" s="278"/>
      <c r="AA2654" s="278"/>
      <c r="AB2654" s="278"/>
      <c r="AC2654" s="278"/>
      <c r="AD2654" s="278"/>
      <c r="AE2654" s="278"/>
      <c r="AI2654" s="287"/>
      <c r="AJ2654" s="287"/>
      <c r="AK2654" s="287"/>
      <c r="AL2654" s="287"/>
      <c r="AM2654" s="287"/>
      <c r="AO2654" s="278"/>
      <c r="AP2654" s="278"/>
      <c r="AQ2654" s="278"/>
      <c r="AR2654" s="278"/>
      <c r="AS2654" s="278"/>
      <c r="AT2654" s="278"/>
      <c r="AV2654" s="278"/>
      <c r="AW2654" s="278"/>
      <c r="AX2654" s="278"/>
      <c r="AY2654" s="278"/>
      <c r="AZ2654" s="278"/>
      <c r="BB2654" s="276"/>
      <c r="BE2654" s="280"/>
      <c r="BH2654" s="278"/>
      <c r="BI2654" s="278"/>
      <c r="BJ2654" s="278"/>
      <c r="BK2654" s="278"/>
      <c r="BL2654" s="278"/>
      <c r="BN2654" s="278"/>
      <c r="BO2654" s="278"/>
      <c r="BP2654" s="278"/>
    </row>
    <row r="2655" spans="3:68" ht="9" customHeight="1">
      <c r="C2655" s="287"/>
      <c r="D2655" s="287"/>
      <c r="E2655" s="287"/>
      <c r="F2655" s="287"/>
      <c r="G2655" s="287"/>
      <c r="H2655" s="278"/>
      <c r="I2655" s="278"/>
      <c r="J2655" s="278"/>
      <c r="K2655" s="278"/>
      <c r="L2655" s="278"/>
      <c r="N2655" s="278"/>
      <c r="O2655" s="278"/>
      <c r="P2655" s="278"/>
      <c r="Q2655" s="278"/>
      <c r="R2655" s="278"/>
      <c r="S2655" s="278"/>
      <c r="T2655" s="278"/>
      <c r="U2655" s="278"/>
      <c r="V2655" s="278"/>
      <c r="W2655" s="278"/>
      <c r="Z2655" s="278"/>
      <c r="AA2655" s="278"/>
      <c r="AB2655" s="278"/>
      <c r="AC2655" s="278"/>
      <c r="AD2655" s="278"/>
      <c r="AE2655" s="278"/>
      <c r="AI2655" s="287"/>
      <c r="AJ2655" s="287"/>
      <c r="AK2655" s="287"/>
      <c r="AL2655" s="287"/>
      <c r="AM2655" s="287"/>
      <c r="AO2655" s="278"/>
      <c r="AP2655" s="278"/>
      <c r="AQ2655" s="278"/>
      <c r="AR2655" s="278"/>
      <c r="AS2655" s="278"/>
      <c r="AT2655" s="278"/>
      <c r="AV2655" s="278"/>
      <c r="AW2655" s="278"/>
      <c r="AX2655" s="278"/>
      <c r="AY2655" s="278"/>
      <c r="AZ2655" s="278"/>
      <c r="BB2655" s="276"/>
      <c r="BE2655" s="280"/>
      <c r="BH2655" s="278"/>
      <c r="BI2655" s="278"/>
      <c r="BJ2655" s="278"/>
      <c r="BK2655" s="278"/>
      <c r="BL2655" s="278"/>
      <c r="BN2655" s="278"/>
      <c r="BO2655" s="278"/>
      <c r="BP2655" s="278"/>
    </row>
    <row r="2656" spans="3:68" ht="0.75" customHeight="1">
      <c r="C2656" s="287"/>
      <c r="D2656" s="287"/>
      <c r="E2656" s="287"/>
      <c r="F2656" s="287"/>
      <c r="G2656" s="287"/>
      <c r="H2656" s="278"/>
      <c r="I2656" s="278"/>
      <c r="J2656" s="278"/>
      <c r="K2656" s="278"/>
      <c r="L2656" s="278"/>
      <c r="N2656" s="278"/>
      <c r="O2656" s="278"/>
      <c r="P2656" s="278"/>
      <c r="Q2656" s="278"/>
      <c r="R2656" s="278"/>
      <c r="S2656" s="278"/>
      <c r="T2656" s="278"/>
      <c r="U2656" s="278"/>
      <c r="V2656" s="278"/>
      <c r="W2656" s="278"/>
      <c r="Z2656" s="278"/>
      <c r="AA2656" s="278"/>
      <c r="AB2656" s="278"/>
      <c r="AC2656" s="278"/>
      <c r="AD2656" s="278"/>
      <c r="AE2656" s="278"/>
      <c r="AI2656" s="287"/>
      <c r="AJ2656" s="287"/>
      <c r="AK2656" s="287"/>
      <c r="AL2656" s="287"/>
      <c r="AM2656" s="287"/>
      <c r="AO2656" s="278"/>
      <c r="AP2656" s="278"/>
      <c r="AQ2656" s="278"/>
      <c r="AR2656" s="278"/>
      <c r="AS2656" s="278"/>
      <c r="AT2656" s="278"/>
      <c r="AV2656" s="278"/>
      <c r="AW2656" s="278"/>
      <c r="AX2656" s="278"/>
      <c r="AY2656" s="278"/>
      <c r="AZ2656" s="278"/>
      <c r="BB2656" s="276"/>
      <c r="BE2656" s="280"/>
      <c r="BH2656" s="278"/>
      <c r="BI2656" s="278"/>
      <c r="BJ2656" s="278"/>
      <c r="BK2656" s="278"/>
      <c r="BL2656" s="278"/>
      <c r="BN2656" s="278"/>
      <c r="BO2656" s="278"/>
      <c r="BP2656" s="278"/>
    </row>
    <row r="2657" spans="3:68" ht="10.5" customHeight="1">
      <c r="C2657" s="287"/>
      <c r="D2657" s="287"/>
      <c r="E2657" s="287"/>
      <c r="F2657" s="287"/>
      <c r="G2657" s="287"/>
      <c r="H2657" s="278"/>
      <c r="I2657" s="278"/>
      <c r="J2657" s="278"/>
      <c r="K2657" s="278"/>
      <c r="L2657" s="278"/>
      <c r="P2657" s="278"/>
      <c r="Q2657" s="278"/>
      <c r="R2657" s="278"/>
      <c r="S2657" s="278"/>
      <c r="U2657" s="278"/>
      <c r="V2657" s="278"/>
      <c r="W2657" s="278"/>
      <c r="Z2657" s="278"/>
      <c r="AA2657" s="278"/>
      <c r="AB2657" s="278"/>
      <c r="AC2657" s="278"/>
      <c r="AD2657" s="278"/>
      <c r="AE2657" s="278"/>
      <c r="AI2657" s="287"/>
      <c r="AJ2657" s="287"/>
      <c r="AK2657" s="287"/>
      <c r="AL2657" s="287"/>
      <c r="AM2657" s="287"/>
      <c r="AO2657" s="278"/>
      <c r="AP2657" s="278"/>
      <c r="AQ2657" s="278"/>
      <c r="AR2657" s="278"/>
      <c r="AS2657" s="278"/>
      <c r="AT2657" s="278"/>
      <c r="AV2657" s="278"/>
      <c r="AW2657" s="278"/>
      <c r="AX2657" s="278"/>
      <c r="AY2657" s="278"/>
      <c r="AZ2657" s="278"/>
      <c r="BB2657" s="266"/>
      <c r="BE2657" s="263"/>
      <c r="BH2657" s="278"/>
      <c r="BI2657" s="278"/>
      <c r="BJ2657" s="278"/>
      <c r="BK2657" s="278"/>
      <c r="BL2657" s="278"/>
      <c r="BN2657" s="278"/>
      <c r="BO2657" s="278"/>
      <c r="BP2657" s="278"/>
    </row>
    <row r="2658" spans="3:68" ht="9" customHeight="1"/>
    <row r="2659" spans="3:68" ht="10.5" customHeight="1">
      <c r="C2659" s="291"/>
      <c r="D2659" s="291"/>
      <c r="E2659" s="291"/>
      <c r="F2659" s="291"/>
      <c r="G2659" s="291"/>
      <c r="H2659" s="278"/>
      <c r="I2659" s="278"/>
      <c r="J2659" s="278"/>
      <c r="K2659" s="278"/>
      <c r="L2659" s="278"/>
      <c r="N2659" s="278"/>
      <c r="O2659" s="278"/>
      <c r="P2659" s="278"/>
      <c r="Q2659" s="278"/>
      <c r="R2659" s="278"/>
      <c r="S2659" s="278"/>
      <c r="T2659" s="278"/>
      <c r="U2659" s="278"/>
      <c r="V2659" s="278"/>
      <c r="W2659" s="278"/>
      <c r="Z2659" s="278"/>
      <c r="AA2659" s="278"/>
      <c r="AB2659" s="278"/>
      <c r="AC2659" s="278"/>
      <c r="AD2659" s="278"/>
      <c r="AE2659" s="278"/>
      <c r="AI2659" s="291"/>
      <c r="AJ2659" s="291"/>
      <c r="AK2659" s="291"/>
      <c r="AL2659" s="291"/>
      <c r="AM2659" s="291"/>
      <c r="AO2659" s="278"/>
      <c r="AP2659" s="278"/>
      <c r="AQ2659" s="278"/>
      <c r="AR2659" s="278"/>
      <c r="AS2659" s="278"/>
      <c r="AT2659" s="278"/>
      <c r="AV2659" s="278"/>
      <c r="AW2659" s="278"/>
      <c r="AX2659" s="278"/>
      <c r="AY2659" s="278"/>
      <c r="AZ2659" s="278"/>
      <c r="BB2659" s="266"/>
      <c r="BE2659" s="280"/>
      <c r="BF2659" s="280"/>
      <c r="BH2659" s="278"/>
      <c r="BI2659" s="278"/>
      <c r="BJ2659" s="278"/>
      <c r="BK2659" s="278"/>
      <c r="BL2659" s="278"/>
      <c r="BN2659" s="278"/>
      <c r="BO2659" s="278"/>
      <c r="BP2659" s="278"/>
    </row>
    <row r="2660" spans="3:68" ht="12.75" customHeight="1">
      <c r="AO2660" s="278"/>
      <c r="AP2660" s="278"/>
      <c r="AQ2660" s="278"/>
      <c r="AR2660" s="278"/>
      <c r="AS2660" s="278"/>
      <c r="AT2660" s="278"/>
      <c r="AV2660" s="278"/>
      <c r="AW2660" s="278"/>
      <c r="AX2660" s="278"/>
      <c r="AY2660" s="278"/>
      <c r="AZ2660" s="278"/>
      <c r="BE2660" s="280"/>
      <c r="BF2660" s="280"/>
    </row>
    <row r="2661" spans="3:68" ht="12.75" customHeight="1">
      <c r="AO2661" s="278"/>
      <c r="AP2661" s="278"/>
      <c r="AQ2661" s="278"/>
      <c r="AR2661" s="278"/>
      <c r="AS2661" s="278"/>
      <c r="AT2661" s="278"/>
      <c r="AV2661" s="278"/>
      <c r="AW2661" s="278"/>
      <c r="AX2661" s="278"/>
      <c r="AY2661" s="278"/>
      <c r="AZ2661" s="278"/>
      <c r="BE2661" s="280"/>
      <c r="BH2661" s="278"/>
      <c r="BI2661" s="278"/>
      <c r="BJ2661" s="278"/>
      <c r="BK2661" s="278"/>
      <c r="BL2661" s="278"/>
      <c r="BN2661" s="278"/>
      <c r="BO2661" s="278"/>
      <c r="BP2661" s="278"/>
    </row>
    <row r="2662" spans="3:68" ht="10.5" customHeight="1">
      <c r="BE2662" s="280"/>
      <c r="BH2662" s="278"/>
      <c r="BI2662" s="278"/>
      <c r="BJ2662" s="278"/>
      <c r="BK2662" s="278"/>
      <c r="BL2662" s="278"/>
      <c r="BN2662" s="278"/>
      <c r="BO2662" s="278"/>
      <c r="BP2662" s="278"/>
    </row>
    <row r="2663" spans="3:68" ht="9" customHeight="1"/>
    <row r="2664" spans="3:68" ht="11.25" customHeight="1">
      <c r="C2664" s="280"/>
      <c r="D2664" s="280"/>
      <c r="E2664" s="280"/>
      <c r="F2664" s="280"/>
      <c r="G2664" s="280"/>
      <c r="H2664" s="280"/>
      <c r="I2664" s="280"/>
      <c r="AH2664" s="280"/>
      <c r="AI2664" s="280"/>
      <c r="AJ2664" s="280"/>
      <c r="AK2664" s="280"/>
      <c r="AL2664" s="280"/>
      <c r="AM2664" s="280"/>
      <c r="AN2664" s="280"/>
      <c r="AO2664" s="280"/>
      <c r="BE2664" s="263"/>
      <c r="BH2664" s="278"/>
      <c r="BI2664" s="278"/>
      <c r="BJ2664" s="278"/>
      <c r="BK2664" s="278"/>
      <c r="BL2664" s="278"/>
      <c r="BN2664" s="278"/>
      <c r="BO2664" s="278"/>
      <c r="BP2664" s="278"/>
    </row>
    <row r="2665" spans="3:68" ht="9.75" customHeight="1">
      <c r="C2665" s="287"/>
      <c r="D2665" s="287"/>
      <c r="E2665" s="287"/>
      <c r="F2665" s="287"/>
      <c r="G2665" s="287"/>
      <c r="H2665" s="278"/>
      <c r="I2665" s="278"/>
      <c r="J2665" s="278"/>
      <c r="K2665" s="278"/>
      <c r="L2665" s="278"/>
      <c r="N2665" s="278"/>
      <c r="O2665" s="278"/>
      <c r="P2665" s="278"/>
      <c r="Q2665" s="278"/>
      <c r="R2665" s="278"/>
      <c r="S2665" s="278"/>
      <c r="T2665" s="278"/>
      <c r="U2665" s="278"/>
      <c r="V2665" s="278"/>
      <c r="W2665" s="278"/>
      <c r="Z2665" s="278"/>
      <c r="AA2665" s="278"/>
      <c r="AB2665" s="278"/>
      <c r="AC2665" s="278"/>
      <c r="AD2665" s="278"/>
      <c r="AE2665" s="278"/>
      <c r="AI2665" s="287"/>
      <c r="AJ2665" s="287"/>
      <c r="AK2665" s="287"/>
      <c r="AL2665" s="287"/>
      <c r="AM2665" s="287"/>
      <c r="AO2665" s="278"/>
      <c r="AP2665" s="278"/>
      <c r="AQ2665" s="278"/>
      <c r="AR2665" s="278"/>
      <c r="AS2665" s="278"/>
      <c r="AT2665" s="278"/>
      <c r="AV2665" s="278"/>
      <c r="AW2665" s="278"/>
      <c r="AX2665" s="278"/>
      <c r="AY2665" s="278"/>
      <c r="AZ2665" s="278"/>
      <c r="BB2665" s="276"/>
      <c r="BE2665" s="280"/>
      <c r="BF2665" s="280"/>
      <c r="BH2665" s="278"/>
      <c r="BI2665" s="278"/>
      <c r="BJ2665" s="278"/>
      <c r="BK2665" s="278"/>
      <c r="BL2665" s="278"/>
      <c r="BN2665" s="278"/>
      <c r="BO2665" s="278"/>
      <c r="BP2665" s="278"/>
    </row>
    <row r="2666" spans="3:68" ht="1.5" customHeight="1">
      <c r="C2666" s="287"/>
      <c r="D2666" s="287"/>
      <c r="E2666" s="287"/>
      <c r="F2666" s="287"/>
      <c r="G2666" s="287"/>
      <c r="H2666" s="278"/>
      <c r="I2666" s="278"/>
      <c r="J2666" s="278"/>
      <c r="K2666" s="278"/>
      <c r="L2666" s="278"/>
      <c r="N2666" s="278"/>
      <c r="O2666" s="278"/>
      <c r="P2666" s="278"/>
      <c r="Q2666" s="278"/>
      <c r="R2666" s="278"/>
      <c r="S2666" s="278"/>
      <c r="T2666" s="278"/>
      <c r="U2666" s="278"/>
      <c r="V2666" s="278"/>
      <c r="W2666" s="278"/>
      <c r="Z2666" s="278"/>
      <c r="AA2666" s="278"/>
      <c r="AB2666" s="278"/>
      <c r="AC2666" s="278"/>
      <c r="AD2666" s="278"/>
      <c r="AE2666" s="278"/>
      <c r="AI2666" s="287"/>
      <c r="AJ2666" s="287"/>
      <c r="AK2666" s="287"/>
      <c r="AL2666" s="287"/>
      <c r="AM2666" s="287"/>
      <c r="AO2666" s="278"/>
      <c r="AP2666" s="278"/>
      <c r="AQ2666" s="278"/>
      <c r="AR2666" s="278"/>
      <c r="AS2666" s="278"/>
      <c r="AT2666" s="278"/>
      <c r="AV2666" s="278"/>
      <c r="AW2666" s="278"/>
      <c r="AX2666" s="278"/>
      <c r="AY2666" s="278"/>
      <c r="AZ2666" s="278"/>
      <c r="BB2666" s="276"/>
      <c r="BE2666" s="280"/>
      <c r="BF2666" s="280"/>
      <c r="BH2666" s="278"/>
      <c r="BI2666" s="278"/>
      <c r="BJ2666" s="278"/>
      <c r="BK2666" s="278"/>
      <c r="BL2666" s="278"/>
      <c r="BN2666" s="278"/>
      <c r="BO2666" s="278"/>
      <c r="BP2666" s="278"/>
    </row>
    <row r="2667" spans="3:68" ht="10.5" customHeight="1">
      <c r="C2667" s="287"/>
      <c r="D2667" s="287"/>
      <c r="E2667" s="287"/>
      <c r="F2667" s="287"/>
      <c r="G2667" s="287"/>
      <c r="H2667" s="278"/>
      <c r="I2667" s="278"/>
      <c r="J2667" s="278"/>
      <c r="K2667" s="278"/>
      <c r="L2667" s="278"/>
      <c r="N2667" s="278"/>
      <c r="O2667" s="278"/>
      <c r="P2667" s="278"/>
      <c r="Q2667" s="278"/>
      <c r="R2667" s="278"/>
      <c r="S2667" s="278"/>
      <c r="T2667" s="278"/>
      <c r="U2667" s="278"/>
      <c r="V2667" s="278"/>
      <c r="W2667" s="278"/>
      <c r="Z2667" s="278"/>
      <c r="AA2667" s="278"/>
      <c r="AB2667" s="278"/>
      <c r="AC2667" s="278"/>
      <c r="AD2667" s="278"/>
      <c r="AE2667" s="278"/>
      <c r="AI2667" s="287"/>
      <c r="AJ2667" s="287"/>
      <c r="AK2667" s="287"/>
      <c r="AL2667" s="287"/>
      <c r="AM2667" s="287"/>
      <c r="AO2667" s="278"/>
      <c r="AP2667" s="278"/>
      <c r="AQ2667" s="278"/>
      <c r="AR2667" s="278"/>
      <c r="AS2667" s="278"/>
      <c r="AT2667" s="278"/>
      <c r="AV2667" s="278"/>
      <c r="AW2667" s="278"/>
      <c r="AX2667" s="278"/>
      <c r="AY2667" s="278"/>
      <c r="AZ2667" s="278"/>
      <c r="BB2667" s="266"/>
      <c r="BE2667" s="263"/>
      <c r="BH2667" s="278"/>
      <c r="BI2667" s="278"/>
      <c r="BJ2667" s="278"/>
      <c r="BK2667" s="278"/>
      <c r="BL2667" s="278"/>
      <c r="BN2667" s="278"/>
      <c r="BO2667" s="278"/>
      <c r="BP2667" s="278"/>
    </row>
    <row r="2668" spans="3:68" ht="7.5" customHeight="1"/>
    <row r="2669" spans="3:68" ht="0.75" customHeight="1">
      <c r="C2669" s="287"/>
      <c r="D2669" s="287"/>
      <c r="E2669" s="287"/>
      <c r="F2669" s="287"/>
      <c r="G2669" s="287"/>
      <c r="H2669" s="278"/>
      <c r="I2669" s="278"/>
      <c r="J2669" s="278"/>
      <c r="K2669" s="278"/>
      <c r="L2669" s="278"/>
      <c r="N2669" s="278"/>
      <c r="O2669" s="278"/>
      <c r="P2669" s="278"/>
      <c r="Q2669" s="278"/>
      <c r="R2669" s="278"/>
      <c r="S2669" s="278"/>
      <c r="T2669" s="278"/>
      <c r="U2669" s="278"/>
      <c r="V2669" s="278"/>
      <c r="W2669" s="278"/>
      <c r="Z2669" s="278"/>
      <c r="AA2669" s="278"/>
      <c r="AB2669" s="278"/>
      <c r="AC2669" s="278"/>
      <c r="AD2669" s="278"/>
      <c r="AE2669" s="278"/>
      <c r="AI2669" s="287"/>
      <c r="AJ2669" s="287"/>
      <c r="AK2669" s="287"/>
      <c r="AL2669" s="287"/>
      <c r="AM2669" s="287"/>
      <c r="AO2669" s="278"/>
      <c r="AP2669" s="278"/>
      <c r="AQ2669" s="278"/>
      <c r="AR2669" s="278"/>
      <c r="AS2669" s="278"/>
      <c r="AT2669" s="278"/>
      <c r="AV2669" s="278"/>
      <c r="AW2669" s="278"/>
      <c r="AX2669" s="278"/>
      <c r="AY2669" s="278"/>
      <c r="AZ2669" s="278"/>
      <c r="BB2669" s="276"/>
      <c r="BE2669" s="280"/>
      <c r="BH2669" s="278"/>
      <c r="BI2669" s="278"/>
      <c r="BJ2669" s="278"/>
      <c r="BK2669" s="278"/>
      <c r="BL2669" s="278"/>
      <c r="BN2669" s="278"/>
      <c r="BO2669" s="278"/>
      <c r="BP2669" s="278"/>
    </row>
    <row r="2670" spans="3:68" ht="11.25" customHeight="1">
      <c r="C2670" s="287"/>
      <c r="D2670" s="287"/>
      <c r="E2670" s="287"/>
      <c r="F2670" s="287"/>
      <c r="G2670" s="287"/>
      <c r="H2670" s="278"/>
      <c r="I2670" s="278"/>
      <c r="J2670" s="278"/>
      <c r="K2670" s="278"/>
      <c r="L2670" s="278"/>
      <c r="N2670" s="278"/>
      <c r="O2670" s="278"/>
      <c r="P2670" s="278"/>
      <c r="Q2670" s="278"/>
      <c r="R2670" s="278"/>
      <c r="S2670" s="278"/>
      <c r="T2670" s="278"/>
      <c r="U2670" s="278"/>
      <c r="V2670" s="278"/>
      <c r="W2670" s="278"/>
      <c r="Z2670" s="278"/>
      <c r="AA2670" s="278"/>
      <c r="AB2670" s="278"/>
      <c r="AC2670" s="278"/>
      <c r="AD2670" s="278"/>
      <c r="AE2670" s="278"/>
      <c r="AI2670" s="287"/>
      <c r="AJ2670" s="287"/>
      <c r="AK2670" s="287"/>
      <c r="AL2670" s="287"/>
      <c r="AM2670" s="287"/>
      <c r="AO2670" s="278"/>
      <c r="AP2670" s="278"/>
      <c r="AQ2670" s="278"/>
      <c r="AR2670" s="278"/>
      <c r="AS2670" s="278"/>
      <c r="AT2670" s="278"/>
      <c r="AV2670" s="278"/>
      <c r="AW2670" s="278"/>
      <c r="AX2670" s="278"/>
      <c r="AY2670" s="278"/>
      <c r="AZ2670" s="278"/>
      <c r="BB2670" s="276"/>
      <c r="BE2670" s="280"/>
      <c r="BH2670" s="278"/>
      <c r="BI2670" s="278"/>
      <c r="BJ2670" s="278"/>
      <c r="BK2670" s="278"/>
      <c r="BL2670" s="278"/>
      <c r="BN2670" s="278"/>
      <c r="BO2670" s="278"/>
      <c r="BP2670" s="278"/>
    </row>
    <row r="2671" spans="3:68" ht="8.25" customHeight="1">
      <c r="C2671" s="291"/>
      <c r="D2671" s="291"/>
      <c r="E2671" s="291"/>
      <c r="F2671" s="291"/>
      <c r="G2671" s="291"/>
      <c r="H2671" s="278"/>
      <c r="I2671" s="278"/>
      <c r="J2671" s="278"/>
      <c r="K2671" s="278"/>
      <c r="L2671" s="278"/>
      <c r="N2671" s="278"/>
      <c r="O2671" s="278"/>
      <c r="P2671" s="278"/>
      <c r="Q2671" s="278"/>
      <c r="R2671" s="278"/>
      <c r="S2671" s="278"/>
      <c r="T2671" s="278"/>
      <c r="U2671" s="278"/>
      <c r="V2671" s="278"/>
      <c r="W2671" s="278"/>
      <c r="Z2671" s="278"/>
      <c r="AA2671" s="278"/>
      <c r="AB2671" s="278"/>
      <c r="AC2671" s="278"/>
      <c r="AD2671" s="278"/>
      <c r="AE2671" s="278"/>
      <c r="AI2671" s="291"/>
      <c r="AJ2671" s="291"/>
      <c r="AK2671" s="291"/>
      <c r="AL2671" s="291"/>
      <c r="AM2671" s="291"/>
      <c r="AO2671" s="278"/>
      <c r="AP2671" s="278"/>
      <c r="AQ2671" s="278"/>
      <c r="AR2671" s="278"/>
      <c r="AS2671" s="278"/>
      <c r="AT2671" s="278"/>
      <c r="AV2671" s="278"/>
      <c r="AW2671" s="278"/>
      <c r="AX2671" s="278"/>
      <c r="AY2671" s="278"/>
      <c r="AZ2671" s="278"/>
      <c r="BB2671" s="276"/>
      <c r="BE2671" s="280"/>
      <c r="BH2671" s="278"/>
      <c r="BI2671" s="278"/>
      <c r="BJ2671" s="278"/>
      <c r="BK2671" s="278"/>
      <c r="BL2671" s="278"/>
      <c r="BN2671" s="278"/>
      <c r="BO2671" s="278"/>
      <c r="BP2671" s="278"/>
    </row>
    <row r="2672" spans="3:68" ht="2.25" customHeight="1">
      <c r="C2672" s="291"/>
      <c r="D2672" s="291"/>
      <c r="E2672" s="291"/>
      <c r="F2672" s="291"/>
      <c r="G2672" s="291"/>
      <c r="H2672" s="278"/>
      <c r="I2672" s="278"/>
      <c r="J2672" s="278"/>
      <c r="K2672" s="278"/>
      <c r="L2672" s="278"/>
      <c r="N2672" s="278"/>
      <c r="O2672" s="278"/>
      <c r="P2672" s="278"/>
      <c r="Q2672" s="278"/>
      <c r="R2672" s="278"/>
      <c r="S2672" s="278"/>
      <c r="T2672" s="278"/>
      <c r="U2672" s="278"/>
      <c r="V2672" s="278"/>
      <c r="W2672" s="278"/>
      <c r="Z2672" s="278"/>
      <c r="AA2672" s="278"/>
      <c r="AB2672" s="278"/>
      <c r="AC2672" s="278"/>
      <c r="AD2672" s="278"/>
      <c r="AE2672" s="278"/>
      <c r="AI2672" s="291"/>
      <c r="AJ2672" s="291"/>
      <c r="AK2672" s="291"/>
      <c r="AL2672" s="291"/>
      <c r="AM2672" s="291"/>
      <c r="AO2672" s="278"/>
      <c r="AP2672" s="278"/>
      <c r="AQ2672" s="278"/>
      <c r="AR2672" s="278"/>
      <c r="AS2672" s="278"/>
      <c r="AT2672" s="278"/>
      <c r="AV2672" s="278"/>
      <c r="AW2672" s="278"/>
      <c r="AX2672" s="278"/>
      <c r="AY2672" s="278"/>
      <c r="AZ2672" s="278"/>
      <c r="BB2672" s="276"/>
      <c r="BE2672" s="280"/>
      <c r="BH2672" s="278"/>
      <c r="BI2672" s="278"/>
      <c r="BJ2672" s="278"/>
      <c r="BK2672" s="278"/>
      <c r="BL2672" s="278"/>
      <c r="BN2672" s="278"/>
      <c r="BO2672" s="278"/>
      <c r="BP2672" s="278"/>
    </row>
    <row r="2673" spans="3:68" ht="10.5" customHeight="1">
      <c r="BE2673" s="263"/>
      <c r="BH2673" s="278"/>
      <c r="BI2673" s="278"/>
      <c r="BJ2673" s="278"/>
      <c r="BK2673" s="278"/>
      <c r="BL2673" s="278"/>
      <c r="BN2673" s="278"/>
      <c r="BO2673" s="278"/>
      <c r="BP2673" s="278"/>
    </row>
    <row r="2674" spans="3:68" ht="7.5" customHeight="1"/>
    <row r="2675" spans="3:68" ht="9.75" customHeight="1">
      <c r="C2675" s="280"/>
      <c r="D2675" s="280"/>
      <c r="E2675" s="280"/>
      <c r="F2675" s="280"/>
      <c r="G2675" s="280"/>
      <c r="H2675" s="278"/>
      <c r="I2675" s="278"/>
      <c r="J2675" s="278"/>
      <c r="K2675" s="278"/>
      <c r="L2675" s="278"/>
      <c r="N2675" s="278"/>
      <c r="O2675" s="278"/>
      <c r="P2675" s="278"/>
      <c r="Q2675" s="278"/>
      <c r="R2675" s="278"/>
      <c r="S2675" s="278"/>
      <c r="T2675" s="278"/>
      <c r="U2675" s="278"/>
      <c r="V2675" s="278"/>
      <c r="W2675" s="278"/>
      <c r="Z2675" s="278"/>
      <c r="AA2675" s="278"/>
      <c r="AB2675" s="278"/>
      <c r="AC2675" s="278"/>
      <c r="AD2675" s="278"/>
      <c r="AE2675" s="278"/>
      <c r="AH2675" s="280"/>
      <c r="AI2675" s="280"/>
      <c r="AJ2675" s="280"/>
      <c r="AK2675" s="280"/>
      <c r="AL2675" s="280"/>
      <c r="AM2675" s="280"/>
      <c r="AO2675" s="278"/>
      <c r="AP2675" s="278"/>
      <c r="AQ2675" s="278"/>
      <c r="AR2675" s="278"/>
      <c r="AS2675" s="278"/>
      <c r="AT2675" s="278"/>
      <c r="AZ2675" s="281"/>
      <c r="BB2675" s="281"/>
      <c r="BE2675" s="280"/>
      <c r="BF2675" s="280"/>
      <c r="BG2675" s="280"/>
      <c r="BH2675" s="278"/>
      <c r="BI2675" s="278"/>
      <c r="BJ2675" s="278"/>
      <c r="BK2675" s="278"/>
      <c r="BL2675" s="278"/>
      <c r="BN2675" s="278"/>
      <c r="BO2675" s="278"/>
      <c r="BP2675" s="278"/>
    </row>
    <row r="2676" spans="3:68" ht="0.75" customHeight="1">
      <c r="C2676" s="280"/>
      <c r="D2676" s="280"/>
      <c r="E2676" s="280"/>
      <c r="F2676" s="280"/>
      <c r="G2676" s="280"/>
      <c r="H2676" s="278"/>
      <c r="I2676" s="278"/>
      <c r="J2676" s="278"/>
      <c r="K2676" s="278"/>
      <c r="L2676" s="278"/>
      <c r="N2676" s="278"/>
      <c r="O2676" s="278"/>
      <c r="P2676" s="278"/>
      <c r="Q2676" s="278"/>
      <c r="R2676" s="278"/>
      <c r="S2676" s="278"/>
      <c r="T2676" s="278"/>
      <c r="U2676" s="278"/>
      <c r="V2676" s="278"/>
      <c r="W2676" s="278"/>
      <c r="Z2676" s="278"/>
      <c r="AA2676" s="278"/>
      <c r="AB2676" s="278"/>
      <c r="AC2676" s="278"/>
      <c r="AD2676" s="278"/>
      <c r="AE2676" s="278"/>
      <c r="AH2676" s="280"/>
      <c r="AI2676" s="280"/>
      <c r="AJ2676" s="280"/>
      <c r="AK2676" s="280"/>
      <c r="AL2676" s="280"/>
      <c r="AM2676" s="280"/>
      <c r="AO2676" s="278"/>
      <c r="AP2676" s="278"/>
      <c r="AQ2676" s="278"/>
      <c r="AR2676" s="278"/>
      <c r="AS2676" s="278"/>
      <c r="AT2676" s="278"/>
      <c r="AZ2676" s="281"/>
      <c r="BB2676" s="281"/>
      <c r="BE2676" s="280"/>
      <c r="BF2676" s="280"/>
      <c r="BG2676" s="280"/>
      <c r="BH2676" s="278"/>
      <c r="BI2676" s="278"/>
      <c r="BJ2676" s="278"/>
      <c r="BK2676" s="278"/>
      <c r="BL2676" s="278"/>
      <c r="BN2676" s="278"/>
      <c r="BO2676" s="278"/>
      <c r="BP2676" s="278"/>
    </row>
    <row r="2677" spans="3:68" ht="10.5" customHeight="1">
      <c r="C2677" s="280"/>
      <c r="D2677" s="280"/>
      <c r="E2677" s="280"/>
      <c r="F2677" s="280"/>
      <c r="G2677" s="280"/>
      <c r="H2677" s="278"/>
      <c r="I2677" s="278"/>
      <c r="J2677" s="278"/>
      <c r="K2677" s="278"/>
      <c r="L2677" s="278"/>
      <c r="N2677" s="278"/>
      <c r="O2677" s="278"/>
      <c r="P2677" s="278"/>
      <c r="Q2677" s="278"/>
      <c r="R2677" s="278"/>
      <c r="S2677" s="278"/>
      <c r="T2677" s="278"/>
      <c r="U2677" s="278"/>
      <c r="V2677" s="278"/>
      <c r="W2677" s="278"/>
      <c r="Z2677" s="278"/>
      <c r="AA2677" s="278"/>
      <c r="AB2677" s="278"/>
      <c r="AC2677" s="278"/>
      <c r="AD2677" s="278"/>
      <c r="AE2677" s="278"/>
      <c r="AH2677" s="280"/>
      <c r="AI2677" s="280"/>
      <c r="AJ2677" s="280"/>
      <c r="AK2677" s="280"/>
      <c r="AL2677" s="280"/>
      <c r="AM2677" s="280"/>
      <c r="AN2677" s="280"/>
      <c r="AO2677" s="278"/>
      <c r="AP2677" s="278"/>
      <c r="AQ2677" s="278"/>
      <c r="AR2677" s="278"/>
      <c r="AS2677" s="278"/>
      <c r="AT2677" s="278"/>
      <c r="AV2677" s="278"/>
      <c r="AW2677" s="278"/>
      <c r="AX2677" s="278"/>
      <c r="AY2677" s="278"/>
      <c r="AZ2677" s="278"/>
      <c r="BB2677" s="266"/>
      <c r="BE2677" s="280"/>
      <c r="BF2677" s="280"/>
      <c r="BG2677" s="280"/>
      <c r="BH2677" s="278"/>
      <c r="BI2677" s="278"/>
      <c r="BJ2677" s="278"/>
      <c r="BK2677" s="278"/>
      <c r="BL2677" s="278"/>
      <c r="BN2677" s="278"/>
      <c r="BO2677" s="278"/>
      <c r="BP2677" s="278"/>
    </row>
    <row r="2678" spans="3:68" ht="9" customHeight="1"/>
    <row r="2679" spans="3:68" ht="11.25" customHeight="1">
      <c r="C2679" s="280"/>
      <c r="D2679" s="280"/>
      <c r="E2679" s="280"/>
      <c r="F2679" s="280"/>
      <c r="G2679" s="280"/>
      <c r="H2679" s="280"/>
      <c r="I2679" s="278"/>
      <c r="J2679" s="278"/>
      <c r="K2679" s="278"/>
      <c r="L2679" s="278"/>
      <c r="M2679" s="278"/>
      <c r="P2679" s="278"/>
      <c r="Q2679" s="278"/>
      <c r="R2679" s="278"/>
      <c r="S2679" s="278"/>
      <c r="U2679" s="278"/>
      <c r="V2679" s="278"/>
      <c r="W2679" s="278"/>
      <c r="Z2679" s="278"/>
      <c r="AA2679" s="278"/>
      <c r="AB2679" s="278"/>
      <c r="AC2679" s="278"/>
      <c r="AD2679" s="278"/>
      <c r="AE2679" s="278"/>
      <c r="AH2679" s="280"/>
      <c r="AI2679" s="280"/>
      <c r="AJ2679" s="280"/>
      <c r="AK2679" s="280"/>
      <c r="AL2679" s="280"/>
      <c r="AM2679" s="280"/>
      <c r="AN2679" s="280"/>
      <c r="AO2679" s="278"/>
      <c r="AP2679" s="278"/>
      <c r="AQ2679" s="278"/>
      <c r="AR2679" s="278"/>
      <c r="AS2679" s="278"/>
      <c r="AT2679" s="278"/>
      <c r="AV2679" s="278"/>
      <c r="AW2679" s="278"/>
      <c r="AX2679" s="278"/>
      <c r="AY2679" s="278"/>
      <c r="AZ2679" s="278"/>
      <c r="BB2679" s="265"/>
    </row>
    <row r="2680" spans="3:68" ht="9.75" customHeight="1">
      <c r="C2680" s="280"/>
      <c r="D2680" s="280"/>
      <c r="E2680" s="280"/>
      <c r="F2680" s="280"/>
      <c r="G2680" s="280"/>
      <c r="H2680" s="280"/>
      <c r="I2680" s="280"/>
      <c r="J2680" s="280"/>
      <c r="K2680" s="280"/>
      <c r="P2680" s="278"/>
      <c r="Q2680" s="278"/>
      <c r="R2680" s="278"/>
      <c r="S2680" s="278"/>
      <c r="U2680" s="278"/>
      <c r="V2680" s="278"/>
      <c r="W2680" s="278"/>
      <c r="AH2680" s="280"/>
      <c r="AI2680" s="280"/>
      <c r="AJ2680" s="280"/>
      <c r="AK2680" s="280"/>
      <c r="AL2680" s="280"/>
      <c r="AM2680" s="280"/>
      <c r="AO2680" s="278"/>
      <c r="AP2680" s="278"/>
      <c r="AQ2680" s="278"/>
      <c r="AR2680" s="278"/>
      <c r="AS2680" s="278"/>
      <c r="AT2680" s="278"/>
      <c r="AV2680" s="278"/>
      <c r="AW2680" s="278"/>
      <c r="AX2680" s="278"/>
      <c r="AY2680" s="278"/>
      <c r="AZ2680" s="278"/>
      <c r="BB2680" s="276"/>
    </row>
    <row r="2681" spans="3:68" ht="0.75" customHeight="1">
      <c r="C2681" s="280"/>
      <c r="D2681" s="280"/>
      <c r="E2681" s="280"/>
      <c r="F2681" s="280"/>
      <c r="G2681" s="280"/>
      <c r="H2681" s="280"/>
      <c r="I2681" s="280"/>
      <c r="J2681" s="280"/>
      <c r="K2681" s="280"/>
      <c r="P2681" s="278"/>
      <c r="Q2681" s="278"/>
      <c r="R2681" s="278"/>
      <c r="S2681" s="278"/>
      <c r="U2681" s="278"/>
      <c r="V2681" s="278"/>
      <c r="W2681" s="278"/>
      <c r="AH2681" s="280"/>
      <c r="AI2681" s="280"/>
      <c r="AJ2681" s="280"/>
      <c r="AK2681" s="280"/>
      <c r="AL2681" s="280"/>
      <c r="AM2681" s="280"/>
      <c r="AO2681" s="278"/>
      <c r="AP2681" s="278"/>
      <c r="AQ2681" s="278"/>
      <c r="AR2681" s="278"/>
      <c r="AS2681" s="278"/>
      <c r="AT2681" s="278"/>
      <c r="AV2681" s="278"/>
      <c r="AW2681" s="278"/>
      <c r="AX2681" s="278"/>
      <c r="AY2681" s="278"/>
      <c r="AZ2681" s="278"/>
      <c r="BB2681" s="276"/>
    </row>
    <row r="2682" spans="3:68">
      <c r="C2682" s="280"/>
      <c r="D2682" s="280"/>
      <c r="E2682" s="280"/>
      <c r="F2682" s="280"/>
      <c r="G2682" s="280"/>
      <c r="H2682" s="278"/>
      <c r="I2682" s="278"/>
      <c r="J2682" s="278"/>
      <c r="K2682" s="278"/>
      <c r="L2682" s="278"/>
      <c r="P2682" s="278"/>
      <c r="Q2682" s="278"/>
      <c r="R2682" s="278"/>
      <c r="S2682" s="278"/>
      <c r="U2682" s="278"/>
      <c r="V2682" s="278"/>
      <c r="W2682" s="278"/>
      <c r="Z2682" s="278"/>
      <c r="AA2682" s="278"/>
      <c r="AB2682" s="278"/>
      <c r="AC2682" s="278"/>
      <c r="AD2682" s="278"/>
      <c r="AE2682" s="278"/>
      <c r="AH2682" s="280"/>
      <c r="AI2682" s="280"/>
      <c r="AJ2682" s="280"/>
      <c r="AK2682" s="280"/>
      <c r="AL2682" s="280"/>
      <c r="AM2682" s="280"/>
      <c r="AV2682" s="278"/>
      <c r="AW2682" s="278"/>
      <c r="AX2682" s="278"/>
      <c r="AY2682" s="278"/>
      <c r="AZ2682" s="278"/>
      <c r="BB2682" s="266"/>
      <c r="BE2682" s="282"/>
      <c r="BF2682" s="282"/>
      <c r="BG2682" s="282"/>
      <c r="BH2682" s="282"/>
      <c r="BI2682" s="282"/>
      <c r="BJ2682" s="282"/>
      <c r="BK2682" s="282"/>
      <c r="BL2682" s="282"/>
      <c r="BM2682" s="282"/>
      <c r="BN2682" s="282"/>
      <c r="BO2682" s="282"/>
      <c r="BP2682" s="282"/>
    </row>
    <row r="2683" spans="3:68" ht="6.75" customHeight="1"/>
    <row r="2684" spans="3:68" ht="2.25" customHeight="1">
      <c r="C2684" s="280"/>
      <c r="D2684" s="280"/>
      <c r="E2684" s="280"/>
      <c r="F2684" s="280"/>
      <c r="G2684" s="280"/>
      <c r="N2684" s="278"/>
      <c r="O2684" s="278"/>
      <c r="P2684" s="278"/>
      <c r="Q2684" s="278"/>
      <c r="R2684" s="278"/>
      <c r="S2684" s="278"/>
      <c r="T2684" s="278"/>
      <c r="U2684" s="278"/>
      <c r="V2684" s="278"/>
      <c r="W2684" s="278"/>
      <c r="AH2684" s="280"/>
      <c r="AI2684" s="280"/>
      <c r="AJ2684" s="280"/>
      <c r="AK2684" s="280"/>
      <c r="AL2684" s="280"/>
      <c r="AM2684" s="280"/>
      <c r="AN2684" s="280"/>
      <c r="AO2684" s="280"/>
      <c r="AP2684" s="280"/>
      <c r="AQ2684" s="280"/>
      <c r="AR2684" s="280"/>
      <c r="AV2684" s="278"/>
      <c r="AW2684" s="278"/>
      <c r="AX2684" s="278"/>
      <c r="AY2684" s="278"/>
      <c r="AZ2684" s="278"/>
      <c r="BB2684" s="276"/>
    </row>
    <row r="2685" spans="3:68" ht="7.5" customHeight="1">
      <c r="C2685" s="280"/>
      <c r="D2685" s="280"/>
      <c r="E2685" s="280"/>
      <c r="F2685" s="280"/>
      <c r="G2685" s="280"/>
      <c r="N2685" s="278"/>
      <c r="O2685" s="278"/>
      <c r="P2685" s="278"/>
      <c r="Q2685" s="278"/>
      <c r="R2685" s="278"/>
      <c r="S2685" s="278"/>
      <c r="T2685" s="278"/>
      <c r="U2685" s="278"/>
      <c r="V2685" s="278"/>
      <c r="W2685" s="278"/>
      <c r="AH2685" s="280"/>
      <c r="AI2685" s="280"/>
      <c r="AJ2685" s="280"/>
      <c r="AK2685" s="280"/>
      <c r="AL2685" s="280"/>
      <c r="AM2685" s="280"/>
      <c r="AN2685" s="280"/>
      <c r="AO2685" s="280"/>
      <c r="AP2685" s="280"/>
      <c r="AQ2685" s="280"/>
      <c r="AR2685" s="280"/>
      <c r="AV2685" s="278"/>
      <c r="AW2685" s="278"/>
      <c r="AX2685" s="278"/>
      <c r="AY2685" s="278"/>
      <c r="AZ2685" s="278"/>
      <c r="BB2685" s="276"/>
    </row>
    <row r="2686" spans="3:68" ht="0.75" customHeight="1">
      <c r="C2686" s="280"/>
      <c r="D2686" s="280"/>
      <c r="E2686" s="280"/>
      <c r="F2686" s="280"/>
      <c r="G2686" s="280"/>
      <c r="N2686" s="278"/>
      <c r="O2686" s="278"/>
      <c r="P2686" s="278"/>
      <c r="Q2686" s="278"/>
      <c r="R2686" s="278"/>
      <c r="S2686" s="278"/>
      <c r="T2686" s="278"/>
      <c r="U2686" s="278"/>
      <c r="V2686" s="278"/>
      <c r="W2686" s="278"/>
      <c r="AH2686" s="280"/>
      <c r="AI2686" s="280"/>
      <c r="AJ2686" s="280"/>
      <c r="AK2686" s="280"/>
      <c r="AL2686" s="280"/>
      <c r="AM2686" s="280"/>
      <c r="AN2686" s="280"/>
      <c r="AO2686" s="280"/>
      <c r="AP2686" s="280"/>
      <c r="AQ2686" s="280"/>
      <c r="AR2686" s="280"/>
      <c r="AV2686" s="278"/>
      <c r="AW2686" s="278"/>
      <c r="AX2686" s="278"/>
      <c r="AY2686" s="278"/>
      <c r="AZ2686" s="278"/>
      <c r="BB2686" s="276"/>
    </row>
    <row r="2687" spans="3:68" ht="10.5" customHeight="1">
      <c r="C2687" s="280"/>
      <c r="D2687" s="280"/>
      <c r="E2687" s="280"/>
      <c r="F2687" s="280"/>
      <c r="G2687" s="280"/>
      <c r="P2687" s="278"/>
      <c r="Q2687" s="278"/>
      <c r="R2687" s="278"/>
      <c r="S2687" s="278"/>
      <c r="U2687" s="278"/>
      <c r="V2687" s="278"/>
      <c r="W2687" s="278"/>
      <c r="AH2687" s="280"/>
      <c r="AI2687" s="280"/>
      <c r="AJ2687" s="280"/>
      <c r="AK2687" s="280"/>
      <c r="AL2687" s="280"/>
      <c r="AM2687" s="280"/>
      <c r="AN2687" s="280"/>
      <c r="AO2687" s="280"/>
      <c r="AP2687" s="280"/>
      <c r="AQ2687" s="280"/>
      <c r="AR2687" s="280"/>
      <c r="AV2687" s="278"/>
      <c r="AW2687" s="278"/>
      <c r="AX2687" s="278"/>
      <c r="AY2687" s="278"/>
      <c r="AZ2687" s="278"/>
      <c r="BB2687" s="266"/>
      <c r="BG2687" s="283"/>
      <c r="BH2687" s="283"/>
      <c r="BI2687" s="283"/>
      <c r="BJ2687" s="283"/>
      <c r="BN2687" s="283"/>
      <c r="BO2687" s="283"/>
      <c r="BP2687" s="283"/>
    </row>
    <row r="2688" spans="3:68" ht="7.5" customHeight="1"/>
    <row r="2689" spans="2:69" ht="0.75" customHeight="1">
      <c r="C2689" s="280"/>
      <c r="D2689" s="280"/>
      <c r="E2689" s="280"/>
      <c r="F2689" s="280"/>
      <c r="G2689" s="280"/>
      <c r="N2689" s="278"/>
      <c r="O2689" s="278"/>
      <c r="P2689" s="278"/>
      <c r="Q2689" s="278"/>
      <c r="R2689" s="278"/>
      <c r="S2689" s="278"/>
      <c r="T2689" s="278"/>
      <c r="U2689" s="278"/>
      <c r="V2689" s="278"/>
      <c r="W2689" s="278"/>
      <c r="AH2689" s="280"/>
      <c r="AI2689" s="280"/>
      <c r="AJ2689" s="280"/>
      <c r="AK2689" s="280"/>
      <c r="AL2689" s="280"/>
      <c r="AM2689" s="280"/>
      <c r="AN2689" s="280"/>
      <c r="AO2689" s="280"/>
      <c r="AP2689" s="280"/>
      <c r="AQ2689" s="280"/>
      <c r="AR2689" s="280"/>
      <c r="AV2689" s="278"/>
      <c r="AW2689" s="278"/>
      <c r="AX2689" s="278"/>
      <c r="AY2689" s="278"/>
      <c r="AZ2689" s="278"/>
      <c r="BB2689" s="276"/>
      <c r="BE2689" s="280"/>
      <c r="BF2689" s="280"/>
      <c r="BG2689" s="280"/>
      <c r="BH2689" s="279"/>
      <c r="BI2689" s="279"/>
      <c r="BJ2689" s="279"/>
      <c r="BK2689" s="279"/>
      <c r="BN2689" s="279"/>
      <c r="BO2689" s="279"/>
      <c r="BP2689" s="279"/>
    </row>
    <row r="2690" spans="2:69" ht="8.25" customHeight="1">
      <c r="C2690" s="280"/>
      <c r="D2690" s="280"/>
      <c r="E2690" s="280"/>
      <c r="F2690" s="280"/>
      <c r="G2690" s="280"/>
      <c r="N2690" s="278"/>
      <c r="O2690" s="278"/>
      <c r="P2690" s="278"/>
      <c r="Q2690" s="278"/>
      <c r="R2690" s="278"/>
      <c r="S2690" s="278"/>
      <c r="T2690" s="278"/>
      <c r="U2690" s="278"/>
      <c r="V2690" s="278"/>
      <c r="W2690" s="278"/>
      <c r="AH2690" s="280"/>
      <c r="AI2690" s="280"/>
      <c r="AJ2690" s="280"/>
      <c r="AK2690" s="280"/>
      <c r="AL2690" s="280"/>
      <c r="AM2690" s="280"/>
      <c r="AN2690" s="280"/>
      <c r="AO2690" s="280"/>
      <c r="AP2690" s="280"/>
      <c r="AQ2690" s="280"/>
      <c r="AR2690" s="280"/>
      <c r="AV2690" s="278"/>
      <c r="AW2690" s="278"/>
      <c r="AX2690" s="278"/>
      <c r="AY2690" s="278"/>
      <c r="AZ2690" s="278"/>
      <c r="BB2690" s="276"/>
      <c r="BE2690" s="280"/>
      <c r="BF2690" s="280"/>
      <c r="BG2690" s="280"/>
      <c r="BH2690" s="279"/>
      <c r="BI2690" s="279"/>
      <c r="BJ2690" s="279"/>
      <c r="BK2690" s="279"/>
      <c r="BN2690" s="279"/>
      <c r="BO2690" s="279"/>
      <c r="BP2690" s="279"/>
    </row>
    <row r="2691" spans="2:69" ht="0.75" customHeight="1">
      <c r="C2691" s="280"/>
      <c r="D2691" s="280"/>
      <c r="E2691" s="280"/>
      <c r="F2691" s="280"/>
      <c r="G2691" s="280"/>
      <c r="N2691" s="278"/>
      <c r="O2691" s="278"/>
      <c r="P2691" s="278"/>
      <c r="Q2691" s="278"/>
      <c r="R2691" s="278"/>
      <c r="S2691" s="278"/>
      <c r="T2691" s="278"/>
      <c r="U2691" s="278"/>
      <c r="V2691" s="278"/>
      <c r="W2691" s="278"/>
      <c r="AH2691" s="280"/>
      <c r="AI2691" s="280"/>
      <c r="AJ2691" s="280"/>
      <c r="AK2691" s="280"/>
      <c r="AL2691" s="280"/>
      <c r="AM2691" s="280"/>
      <c r="AN2691" s="280"/>
      <c r="AO2691" s="280"/>
      <c r="AP2691" s="280"/>
      <c r="AQ2691" s="280"/>
      <c r="AR2691" s="280"/>
      <c r="AV2691" s="278"/>
      <c r="AW2691" s="278"/>
      <c r="AX2691" s="278"/>
      <c r="AY2691" s="278"/>
      <c r="AZ2691" s="278"/>
      <c r="BB2691" s="276"/>
      <c r="BE2691" s="280"/>
      <c r="BF2691" s="280"/>
      <c r="BG2691" s="280"/>
      <c r="BH2691" s="279"/>
      <c r="BI2691" s="279"/>
      <c r="BJ2691" s="279"/>
      <c r="BK2691" s="279"/>
      <c r="BN2691" s="279"/>
      <c r="BO2691" s="279"/>
      <c r="BP2691" s="279"/>
    </row>
    <row r="2692" spans="2:69" ht="11.25" customHeight="1">
      <c r="C2692" s="280"/>
      <c r="D2692" s="280"/>
      <c r="E2692" s="280"/>
      <c r="F2692" s="280"/>
      <c r="G2692" s="280"/>
      <c r="N2692" s="278"/>
      <c r="O2692" s="278"/>
      <c r="P2692" s="278"/>
      <c r="Q2692" s="278"/>
      <c r="R2692" s="278"/>
      <c r="S2692" s="278"/>
      <c r="T2692" s="278"/>
      <c r="U2692" s="278"/>
      <c r="V2692" s="278"/>
      <c r="W2692" s="278"/>
      <c r="AH2692" s="280"/>
      <c r="AI2692" s="280"/>
      <c r="AJ2692" s="280"/>
      <c r="AK2692" s="280"/>
      <c r="AL2692" s="280"/>
      <c r="AM2692" s="280"/>
      <c r="AN2692" s="280"/>
      <c r="AO2692" s="280"/>
      <c r="AP2692" s="280"/>
      <c r="AQ2692" s="280"/>
      <c r="AR2692" s="280"/>
      <c r="AV2692" s="278"/>
      <c r="AW2692" s="278"/>
      <c r="AX2692" s="278"/>
      <c r="AY2692" s="278"/>
      <c r="AZ2692" s="278"/>
      <c r="BB2692" s="266"/>
      <c r="BE2692" s="275"/>
      <c r="BF2692" s="275"/>
      <c r="BG2692" s="275"/>
      <c r="BH2692" s="276"/>
      <c r="BI2692" s="276"/>
      <c r="BJ2692" s="276"/>
      <c r="BK2692" s="276"/>
      <c r="BN2692" s="276"/>
      <c r="BO2692" s="276"/>
      <c r="BP2692" s="276"/>
    </row>
    <row r="2693" spans="2:69" ht="7.5" customHeight="1"/>
    <row r="2694" spans="2:69" ht="1.5" customHeight="1">
      <c r="C2694" s="280"/>
      <c r="D2694" s="280"/>
      <c r="E2694" s="280"/>
      <c r="F2694" s="280"/>
      <c r="G2694" s="280"/>
      <c r="H2694" s="280"/>
      <c r="I2694" s="280"/>
      <c r="J2694" s="280"/>
      <c r="P2694" s="278"/>
      <c r="Q2694" s="278"/>
      <c r="R2694" s="278"/>
      <c r="S2694" s="278"/>
      <c r="U2694" s="278"/>
      <c r="V2694" s="278"/>
      <c r="W2694" s="278"/>
      <c r="AH2694" s="280"/>
      <c r="AI2694" s="280"/>
      <c r="AJ2694" s="280"/>
      <c r="AK2694" s="280"/>
      <c r="AL2694" s="280"/>
      <c r="AM2694" s="280"/>
      <c r="AN2694" s="280"/>
      <c r="AO2694" s="280"/>
      <c r="AP2694" s="280"/>
      <c r="AQ2694" s="280"/>
      <c r="AR2694" s="280"/>
      <c r="AV2694" s="278"/>
      <c r="AW2694" s="278"/>
      <c r="AX2694" s="278"/>
      <c r="AY2694" s="278"/>
      <c r="AZ2694" s="278"/>
      <c r="BB2694" s="276"/>
      <c r="BE2694" s="275"/>
      <c r="BF2694" s="275"/>
      <c r="BG2694" s="275"/>
      <c r="BH2694" s="276"/>
      <c r="BI2694" s="276"/>
      <c r="BJ2694" s="276"/>
      <c r="BK2694" s="276"/>
    </row>
    <row r="2695" spans="2:69" ht="9" customHeight="1">
      <c r="C2695" s="280"/>
      <c r="D2695" s="280"/>
      <c r="E2695" s="280"/>
      <c r="F2695" s="280"/>
      <c r="G2695" s="280"/>
      <c r="H2695" s="280"/>
      <c r="I2695" s="280"/>
      <c r="J2695" s="280"/>
      <c r="P2695" s="278"/>
      <c r="Q2695" s="278"/>
      <c r="R2695" s="278"/>
      <c r="S2695" s="278"/>
      <c r="U2695" s="278"/>
      <c r="V2695" s="278"/>
      <c r="W2695" s="278"/>
      <c r="AH2695" s="280"/>
      <c r="AI2695" s="280"/>
      <c r="AJ2695" s="280"/>
      <c r="AK2695" s="280"/>
      <c r="AL2695" s="280"/>
      <c r="AM2695" s="280"/>
      <c r="AN2695" s="280"/>
      <c r="AO2695" s="280"/>
      <c r="AP2695" s="280"/>
      <c r="AQ2695" s="280"/>
      <c r="AR2695" s="280"/>
      <c r="AV2695" s="278"/>
      <c r="AW2695" s="278"/>
      <c r="AX2695" s="278"/>
      <c r="AY2695" s="278"/>
      <c r="AZ2695" s="278"/>
      <c r="BB2695" s="276"/>
      <c r="BE2695" s="275"/>
      <c r="BF2695" s="275"/>
      <c r="BG2695" s="275"/>
      <c r="BH2695" s="276"/>
      <c r="BI2695" s="276"/>
      <c r="BJ2695" s="276"/>
      <c r="BK2695" s="276"/>
    </row>
    <row r="2696" spans="2:69" ht="0.75" customHeight="1">
      <c r="C2696" s="280"/>
      <c r="D2696" s="280"/>
      <c r="E2696" s="280"/>
      <c r="F2696" s="280"/>
      <c r="G2696" s="280"/>
      <c r="H2696" s="280"/>
      <c r="I2696" s="280"/>
      <c r="J2696" s="280"/>
      <c r="P2696" s="278"/>
      <c r="Q2696" s="278"/>
      <c r="R2696" s="278"/>
      <c r="S2696" s="278"/>
      <c r="U2696" s="278"/>
      <c r="V2696" s="278"/>
      <c r="W2696" s="278"/>
      <c r="AH2696" s="280"/>
      <c r="AI2696" s="280"/>
      <c r="AJ2696" s="280"/>
      <c r="AK2696" s="280"/>
      <c r="AL2696" s="280"/>
      <c r="AM2696" s="280"/>
      <c r="AN2696" s="280"/>
      <c r="AO2696" s="280"/>
      <c r="AP2696" s="280"/>
      <c r="AQ2696" s="280"/>
      <c r="AR2696" s="280"/>
      <c r="AV2696" s="278"/>
      <c r="AW2696" s="278"/>
      <c r="AX2696" s="278"/>
      <c r="AY2696" s="278"/>
      <c r="AZ2696" s="278"/>
      <c r="BB2696" s="276"/>
      <c r="BE2696" s="275"/>
      <c r="BF2696" s="275"/>
      <c r="BG2696" s="275"/>
    </row>
    <row r="2697" spans="2:69" ht="11.25" customHeight="1">
      <c r="C2697" s="280"/>
      <c r="D2697" s="280"/>
      <c r="E2697" s="280"/>
      <c r="F2697" s="280"/>
      <c r="G2697" s="280"/>
      <c r="H2697" s="280"/>
      <c r="I2697" s="280"/>
      <c r="J2697" s="280"/>
      <c r="N2697" s="278"/>
      <c r="O2697" s="278"/>
      <c r="P2697" s="278"/>
      <c r="Q2697" s="278"/>
      <c r="R2697" s="278"/>
      <c r="S2697" s="278"/>
      <c r="T2697" s="278"/>
      <c r="U2697" s="278"/>
      <c r="V2697" s="278"/>
      <c r="W2697" s="278"/>
      <c r="AH2697" s="280"/>
      <c r="AI2697" s="280"/>
      <c r="AJ2697" s="280"/>
      <c r="AK2697" s="280"/>
      <c r="AL2697" s="280"/>
      <c r="AM2697" s="280"/>
      <c r="AN2697" s="280"/>
      <c r="AO2697" s="280"/>
      <c r="AP2697" s="280"/>
      <c r="AQ2697" s="280"/>
      <c r="AR2697" s="280"/>
      <c r="AV2697" s="278"/>
      <c r="AW2697" s="278"/>
      <c r="AX2697" s="278"/>
      <c r="AY2697" s="278"/>
      <c r="AZ2697" s="278"/>
      <c r="BB2697" s="266"/>
      <c r="BE2697" s="275"/>
      <c r="BF2697" s="275"/>
      <c r="BG2697" s="275"/>
      <c r="BH2697" s="276"/>
      <c r="BI2697" s="276"/>
      <c r="BJ2697" s="276"/>
      <c r="BK2697" s="276"/>
    </row>
    <row r="2698" spans="2:69" ht="9" customHeight="1"/>
    <row r="2699" spans="2:69" ht="0.75" customHeight="1">
      <c r="BE2699" s="275"/>
      <c r="BF2699" s="275"/>
      <c r="BG2699" s="275"/>
      <c r="BH2699" s="276"/>
      <c r="BI2699" s="276"/>
      <c r="BJ2699" s="276"/>
      <c r="BK2699" s="276"/>
      <c r="BN2699" s="276"/>
      <c r="BO2699" s="276"/>
      <c r="BP2699" s="276"/>
    </row>
    <row r="2700" spans="2:69">
      <c r="BE2700" s="275"/>
      <c r="BF2700" s="275"/>
      <c r="BG2700" s="275"/>
      <c r="BH2700" s="276"/>
      <c r="BI2700" s="276"/>
      <c r="BJ2700" s="276"/>
      <c r="BK2700" s="276"/>
      <c r="BN2700" s="276"/>
      <c r="BO2700" s="276"/>
      <c r="BP2700" s="276"/>
    </row>
    <row r="2701" spans="2:69" ht="10.5" customHeight="1">
      <c r="C2701" s="277"/>
      <c r="D2701" s="277"/>
      <c r="E2701" s="277"/>
      <c r="F2701" s="277"/>
      <c r="G2701" s="277"/>
      <c r="H2701" s="278"/>
      <c r="I2701" s="278"/>
      <c r="J2701" s="278"/>
      <c r="K2701" s="278"/>
      <c r="L2701" s="278"/>
      <c r="N2701" s="278"/>
      <c r="O2701" s="278"/>
      <c r="P2701" s="278"/>
      <c r="Q2701" s="278"/>
      <c r="R2701" s="278"/>
      <c r="S2701" s="278"/>
      <c r="T2701" s="278"/>
      <c r="U2701" s="281"/>
      <c r="V2701" s="281"/>
      <c r="W2701" s="281"/>
      <c r="Z2701" s="278"/>
      <c r="AA2701" s="278"/>
      <c r="AB2701" s="278"/>
      <c r="AC2701" s="278"/>
      <c r="AD2701" s="281"/>
      <c r="AE2701" s="281"/>
      <c r="AH2701" s="277"/>
      <c r="AI2701" s="277"/>
      <c r="AJ2701" s="277"/>
      <c r="AK2701" s="277"/>
      <c r="AL2701" s="277"/>
      <c r="AM2701" s="277"/>
      <c r="AO2701" s="278"/>
      <c r="AP2701" s="278"/>
      <c r="AQ2701" s="278"/>
      <c r="AR2701" s="278"/>
      <c r="AS2701" s="278"/>
      <c r="AT2701" s="278"/>
      <c r="AV2701" s="278"/>
      <c r="AW2701" s="278"/>
      <c r="AX2701" s="278"/>
      <c r="AY2701" s="278"/>
      <c r="AZ2701" s="278"/>
      <c r="BB2701" s="281"/>
      <c r="BC2701" s="281"/>
      <c r="BE2701" s="280"/>
      <c r="BF2701" s="280"/>
      <c r="BI2701" s="279"/>
      <c r="BJ2701" s="279"/>
      <c r="BL2701" s="285"/>
      <c r="BM2701" s="285"/>
      <c r="BN2701" s="285"/>
      <c r="BO2701" s="285"/>
      <c r="BP2701" s="285"/>
    </row>
    <row r="2702" spans="2:69" ht="7.5" customHeight="1"/>
    <row r="2703" spans="2:69" ht="12" customHeight="1">
      <c r="B2703" s="282"/>
      <c r="C2703" s="282"/>
      <c r="D2703" s="282"/>
      <c r="E2703" s="282"/>
      <c r="F2703" s="282"/>
      <c r="G2703" s="282"/>
      <c r="H2703" s="282"/>
      <c r="I2703" s="282"/>
      <c r="J2703" s="282"/>
      <c r="K2703" s="282"/>
      <c r="L2703" s="282"/>
      <c r="M2703" s="282"/>
      <c r="N2703" s="282"/>
      <c r="O2703" s="282"/>
      <c r="P2703" s="282"/>
      <c r="Q2703" s="282"/>
      <c r="R2703" s="282"/>
      <c r="S2703" s="282"/>
      <c r="T2703" s="282"/>
      <c r="U2703" s="282"/>
      <c r="V2703" s="282"/>
      <c r="W2703" s="282"/>
      <c r="X2703" s="282"/>
      <c r="Y2703" s="282"/>
      <c r="Z2703" s="282"/>
      <c r="AA2703" s="282"/>
      <c r="AB2703" s="282"/>
      <c r="AC2703" s="282"/>
      <c r="AD2703" s="282"/>
      <c r="AE2703" s="282"/>
      <c r="AF2703" s="282"/>
      <c r="AG2703" s="282"/>
      <c r="AH2703" s="282"/>
      <c r="AI2703" s="282"/>
      <c r="AJ2703" s="282"/>
      <c r="AL2703" s="282"/>
      <c r="AM2703" s="282"/>
      <c r="AN2703" s="282"/>
      <c r="AO2703" s="282"/>
      <c r="AP2703" s="282"/>
      <c r="AQ2703" s="282"/>
      <c r="AR2703" s="282"/>
      <c r="AS2703" s="282"/>
      <c r="AT2703" s="282"/>
      <c r="AU2703" s="282"/>
      <c r="AV2703" s="282"/>
      <c r="AW2703" s="282"/>
      <c r="AX2703" s="282"/>
      <c r="AY2703" s="282"/>
      <c r="AZ2703" s="282"/>
      <c r="BA2703" s="282"/>
      <c r="BB2703" s="282"/>
      <c r="BC2703" s="282"/>
      <c r="BD2703" s="282"/>
      <c r="BE2703" s="282"/>
      <c r="BF2703" s="282"/>
      <c r="BG2703" s="282"/>
      <c r="BH2703" s="282"/>
      <c r="BI2703" s="282"/>
      <c r="BJ2703" s="282"/>
      <c r="BK2703" s="282"/>
      <c r="BL2703" s="282"/>
      <c r="BM2703" s="282"/>
      <c r="BN2703" s="282"/>
      <c r="BO2703" s="282"/>
      <c r="BP2703" s="282"/>
      <c r="BQ2703" s="282"/>
    </row>
    <row r="2704" spans="2:69" ht="0.75" customHeight="1">
      <c r="B2704" s="282"/>
      <c r="C2704" s="282"/>
      <c r="D2704" s="282"/>
      <c r="E2704" s="282"/>
      <c r="F2704" s="282"/>
      <c r="G2704" s="282"/>
      <c r="H2704" s="282"/>
      <c r="I2704" s="282"/>
      <c r="J2704" s="282"/>
      <c r="K2704" s="282"/>
      <c r="L2704" s="282"/>
      <c r="M2704" s="282"/>
      <c r="N2704" s="282"/>
      <c r="O2704" s="282"/>
      <c r="P2704" s="282"/>
      <c r="Q2704" s="282"/>
      <c r="R2704" s="282"/>
      <c r="S2704" s="282"/>
      <c r="T2704" s="282"/>
      <c r="U2704" s="282"/>
      <c r="V2704" s="282"/>
      <c r="W2704" s="282"/>
      <c r="X2704" s="282"/>
      <c r="Y2704" s="282"/>
      <c r="Z2704" s="282"/>
      <c r="AA2704" s="282"/>
      <c r="AB2704" s="282"/>
      <c r="AC2704" s="282"/>
      <c r="AD2704" s="282"/>
      <c r="AE2704" s="282"/>
      <c r="AF2704" s="282"/>
      <c r="AG2704" s="282"/>
      <c r="AH2704" s="282"/>
      <c r="AI2704" s="282"/>
      <c r="AJ2704" s="282"/>
      <c r="AL2704" s="282"/>
      <c r="AM2704" s="282"/>
      <c r="AN2704" s="282"/>
      <c r="AO2704" s="282"/>
      <c r="AP2704" s="282"/>
      <c r="AQ2704" s="282"/>
      <c r="AR2704" s="282"/>
      <c r="AS2704" s="282"/>
      <c r="AT2704" s="282"/>
      <c r="AU2704" s="282"/>
      <c r="AV2704" s="282"/>
      <c r="AW2704" s="282"/>
      <c r="AX2704" s="282"/>
      <c r="AY2704" s="282"/>
      <c r="AZ2704" s="282"/>
      <c r="BA2704" s="282"/>
      <c r="BB2704" s="282"/>
      <c r="BC2704" s="282"/>
      <c r="BD2704" s="282"/>
      <c r="BE2704" s="282"/>
      <c r="BF2704" s="282"/>
      <c r="BG2704" s="282"/>
      <c r="BH2704" s="282"/>
      <c r="BI2704" s="282"/>
      <c r="BJ2704" s="282"/>
      <c r="BK2704" s="282"/>
      <c r="BL2704" s="282"/>
      <c r="BM2704" s="282"/>
      <c r="BN2704" s="282"/>
      <c r="BO2704" s="282"/>
      <c r="BP2704" s="282"/>
      <c r="BQ2704" s="282"/>
    </row>
    <row r="2705" spans="3:69" ht="10.5" customHeight="1">
      <c r="G2705" s="283"/>
      <c r="H2705" s="283"/>
      <c r="I2705" s="283"/>
      <c r="J2705" s="283"/>
      <c r="K2705" s="283"/>
      <c r="L2705" s="283"/>
      <c r="N2705" s="283"/>
      <c r="O2705" s="283"/>
      <c r="P2705" s="284"/>
      <c r="Q2705" s="284"/>
      <c r="R2705" s="284"/>
      <c r="S2705" s="284"/>
      <c r="U2705" s="283"/>
      <c r="V2705" s="283"/>
      <c r="W2705" s="283"/>
      <c r="X2705" s="283"/>
      <c r="Y2705" s="283"/>
      <c r="Z2705" s="283"/>
      <c r="AA2705" s="283"/>
      <c r="AB2705" s="283"/>
      <c r="AD2705" s="283"/>
      <c r="AE2705" s="283"/>
      <c r="AF2705" s="283"/>
      <c r="AG2705" s="283"/>
      <c r="AH2705" s="283"/>
      <c r="AI2705" s="283"/>
      <c r="AO2705" s="283"/>
      <c r="AP2705" s="283"/>
      <c r="AQ2705" s="283"/>
      <c r="AR2705" s="283"/>
      <c r="AU2705" s="284"/>
      <c r="AV2705" s="284"/>
      <c r="AW2705" s="284"/>
      <c r="AX2705" s="284"/>
      <c r="AY2705" s="284"/>
      <c r="BE2705" s="283"/>
      <c r="BF2705" s="283"/>
      <c r="BG2705" s="283"/>
      <c r="BH2705" s="283"/>
      <c r="BI2705" s="283"/>
      <c r="BJ2705" s="283"/>
      <c r="BK2705" s="283"/>
      <c r="BL2705" s="283"/>
      <c r="BM2705" s="283"/>
      <c r="BN2705" s="283"/>
      <c r="BO2705" s="283"/>
      <c r="BP2705" s="283"/>
      <c r="BQ2705" s="283"/>
    </row>
    <row r="2706" spans="3:69" ht="7.5" customHeight="1"/>
    <row r="2707" spans="3:69" ht="0.75" customHeight="1">
      <c r="F2707" s="285"/>
      <c r="G2707" s="285"/>
      <c r="H2707" s="285"/>
      <c r="I2707" s="285"/>
      <c r="K2707" s="285"/>
      <c r="L2707" s="285"/>
      <c r="M2707" s="285"/>
      <c r="N2707" s="285"/>
      <c r="O2707" s="285"/>
      <c r="R2707" s="285"/>
      <c r="S2707" s="285"/>
      <c r="T2707" s="285"/>
      <c r="U2707" s="285"/>
      <c r="V2707" s="285"/>
      <c r="W2707" s="285"/>
      <c r="X2707" s="285"/>
      <c r="Y2707" s="285"/>
      <c r="Z2707" s="285"/>
      <c r="AA2707" s="285"/>
      <c r="AB2707" s="285"/>
      <c r="AD2707" s="285"/>
      <c r="AE2707" s="285"/>
      <c r="AF2707" s="285"/>
      <c r="AG2707" s="285"/>
      <c r="AH2707" s="285"/>
      <c r="AI2707" s="285"/>
      <c r="AU2707" s="285"/>
      <c r="AV2707" s="285"/>
      <c r="AW2707" s="285"/>
      <c r="AX2707" s="283"/>
      <c r="AY2707" s="283"/>
      <c r="BE2707" s="285"/>
      <c r="BF2707" s="285"/>
      <c r="BH2707" s="285"/>
      <c r="BI2707" s="285"/>
      <c r="BJ2707" s="285"/>
      <c r="BK2707" s="285"/>
      <c r="BL2707" s="285"/>
      <c r="BM2707" s="285"/>
      <c r="BN2707" s="285"/>
      <c r="BO2707" s="285"/>
      <c r="BP2707" s="285"/>
      <c r="BQ2707" s="285"/>
    </row>
    <row r="2708" spans="3:69" ht="13.5" customHeight="1">
      <c r="F2708" s="285"/>
      <c r="G2708" s="285"/>
      <c r="H2708" s="285"/>
      <c r="I2708" s="285"/>
      <c r="K2708" s="285"/>
      <c r="L2708" s="285"/>
      <c r="M2708" s="285"/>
      <c r="N2708" s="285"/>
      <c r="O2708" s="285"/>
      <c r="R2708" s="285"/>
      <c r="S2708" s="285"/>
      <c r="T2708" s="285"/>
      <c r="U2708" s="285"/>
      <c r="V2708" s="285"/>
      <c r="W2708" s="285"/>
      <c r="X2708" s="285"/>
      <c r="Y2708" s="285"/>
      <c r="Z2708" s="285"/>
      <c r="AA2708" s="285"/>
      <c r="AB2708" s="285"/>
      <c r="AD2708" s="285"/>
      <c r="AE2708" s="285"/>
      <c r="AF2708" s="285"/>
      <c r="AG2708" s="285"/>
      <c r="AH2708" s="285"/>
      <c r="AI2708" s="285"/>
      <c r="AU2708" s="285"/>
      <c r="AV2708" s="285"/>
      <c r="AW2708" s="285"/>
      <c r="AX2708" s="283"/>
      <c r="AY2708" s="283"/>
      <c r="BE2708" s="285"/>
      <c r="BF2708" s="285"/>
      <c r="BH2708" s="285"/>
      <c r="BI2708" s="285"/>
      <c r="BJ2708" s="285"/>
      <c r="BK2708" s="285"/>
      <c r="BL2708" s="285"/>
      <c r="BM2708" s="285"/>
      <c r="BN2708" s="285"/>
      <c r="BO2708" s="285"/>
      <c r="BP2708" s="285"/>
      <c r="BQ2708" s="285"/>
    </row>
    <row r="2709" spans="3:69" ht="9.75" customHeight="1">
      <c r="C2709" s="280"/>
      <c r="D2709" s="280"/>
      <c r="F2709" s="279"/>
      <c r="G2709" s="279"/>
      <c r="H2709" s="279"/>
      <c r="I2709" s="279"/>
      <c r="J2709" s="279"/>
      <c r="K2709" s="279"/>
      <c r="L2709" s="279"/>
      <c r="M2709" s="279"/>
      <c r="N2709" s="279"/>
      <c r="O2709" s="279"/>
      <c r="R2709" s="278"/>
      <c r="S2709" s="278"/>
      <c r="T2709" s="278"/>
      <c r="U2709" s="279"/>
      <c r="V2709" s="279"/>
      <c r="W2709" s="279"/>
      <c r="X2709" s="279"/>
      <c r="Y2709" s="279"/>
      <c r="Z2709" s="279"/>
      <c r="AA2709" s="279"/>
      <c r="AB2709" s="279"/>
      <c r="AD2709" s="279"/>
      <c r="AE2709" s="279"/>
      <c r="AF2709" s="279"/>
      <c r="AG2709" s="279"/>
      <c r="AH2709" s="279"/>
      <c r="AI2709" s="279"/>
      <c r="AM2709" s="280"/>
      <c r="AN2709" s="280"/>
      <c r="AO2709" s="280"/>
      <c r="AP2709" s="278"/>
      <c r="AQ2709" s="278"/>
      <c r="AR2709" s="278"/>
      <c r="AS2709" s="278"/>
      <c r="BA2709" s="280"/>
      <c r="BB2709" s="280"/>
      <c r="BC2709" s="280"/>
      <c r="BD2709" s="279"/>
      <c r="BE2709" s="279"/>
      <c r="BH2709" s="278"/>
      <c r="BI2709" s="278"/>
      <c r="BJ2709" s="278"/>
      <c r="BK2709" s="278"/>
      <c r="BL2709" s="278"/>
      <c r="BM2709" s="279"/>
      <c r="BN2709" s="279"/>
      <c r="BO2709" s="279"/>
      <c r="BP2709" s="279"/>
      <c r="BQ2709" s="279"/>
    </row>
    <row r="2710" spans="3:69" ht="0.75" customHeight="1">
      <c r="C2710" s="280"/>
      <c r="D2710" s="280"/>
      <c r="F2710" s="279"/>
      <c r="G2710" s="279"/>
      <c r="H2710" s="279"/>
      <c r="I2710" s="279"/>
      <c r="J2710" s="279"/>
      <c r="K2710" s="279"/>
      <c r="L2710" s="279"/>
      <c r="M2710" s="279"/>
      <c r="N2710" s="279"/>
      <c r="O2710" s="279"/>
      <c r="R2710" s="278"/>
      <c r="S2710" s="278"/>
      <c r="T2710" s="278"/>
      <c r="U2710" s="279"/>
      <c r="V2710" s="279"/>
      <c r="W2710" s="279"/>
      <c r="X2710" s="279"/>
      <c r="Y2710" s="279"/>
      <c r="Z2710" s="279"/>
      <c r="AA2710" s="279"/>
      <c r="AB2710" s="279"/>
      <c r="AD2710" s="279"/>
      <c r="AE2710" s="279"/>
      <c r="AF2710" s="279"/>
      <c r="AG2710" s="279"/>
      <c r="AH2710" s="279"/>
      <c r="AI2710" s="279"/>
      <c r="AM2710" s="280"/>
      <c r="AN2710" s="280"/>
      <c r="AO2710" s="280"/>
      <c r="AP2710" s="278"/>
      <c r="AQ2710" s="278"/>
      <c r="AR2710" s="278"/>
      <c r="AS2710" s="278"/>
      <c r="BA2710" s="280"/>
      <c r="BB2710" s="280"/>
      <c r="BC2710" s="280"/>
      <c r="BD2710" s="279"/>
      <c r="BE2710" s="279"/>
      <c r="BH2710" s="278"/>
      <c r="BI2710" s="278"/>
      <c r="BJ2710" s="278"/>
      <c r="BK2710" s="278"/>
      <c r="BL2710" s="278"/>
      <c r="BM2710" s="279"/>
      <c r="BN2710" s="279"/>
      <c r="BO2710" s="279"/>
      <c r="BP2710" s="279"/>
      <c r="BQ2710" s="279"/>
    </row>
    <row r="2711" spans="3:69" ht="10.5" customHeight="1">
      <c r="C2711" s="280"/>
      <c r="D2711" s="280"/>
      <c r="F2711" s="279"/>
      <c r="G2711" s="279"/>
      <c r="H2711" s="279"/>
      <c r="I2711" s="279"/>
      <c r="J2711" s="279"/>
      <c r="K2711" s="279"/>
      <c r="L2711" s="279"/>
      <c r="M2711" s="279"/>
      <c r="N2711" s="279"/>
      <c r="O2711" s="279"/>
      <c r="R2711" s="278"/>
      <c r="S2711" s="278"/>
      <c r="T2711" s="278"/>
      <c r="U2711" s="279"/>
      <c r="V2711" s="279"/>
      <c r="W2711" s="279"/>
      <c r="X2711" s="279"/>
      <c r="Y2711" s="279"/>
      <c r="Z2711" s="279"/>
      <c r="AA2711" s="279"/>
      <c r="AB2711" s="279"/>
      <c r="AD2711" s="264"/>
      <c r="AE2711" s="279"/>
      <c r="AF2711" s="279"/>
      <c r="AG2711" s="279"/>
      <c r="AH2711" s="279"/>
      <c r="AI2711" s="264"/>
      <c r="AM2711" s="280"/>
      <c r="AN2711" s="280"/>
      <c r="AO2711" s="280"/>
      <c r="AP2711" s="278"/>
      <c r="AQ2711" s="278"/>
      <c r="AR2711" s="278"/>
      <c r="AS2711" s="278"/>
      <c r="BA2711" s="280"/>
      <c r="BB2711" s="280"/>
      <c r="BC2711" s="280"/>
      <c r="BD2711" s="279"/>
      <c r="BE2711" s="279"/>
      <c r="BH2711" s="278"/>
      <c r="BI2711" s="278"/>
      <c r="BJ2711" s="278"/>
      <c r="BK2711" s="278"/>
      <c r="BL2711" s="278"/>
      <c r="BM2711" s="279"/>
      <c r="BN2711" s="279"/>
      <c r="BO2711" s="279"/>
      <c r="BP2711" s="279"/>
      <c r="BQ2711" s="279"/>
    </row>
    <row r="2712" spans="3:69" ht="9.75" customHeight="1"/>
    <row r="2713" spans="3:69" ht="9.75" customHeight="1">
      <c r="C2713" s="280"/>
      <c r="D2713" s="280"/>
      <c r="F2713" s="279"/>
      <c r="G2713" s="279"/>
      <c r="H2713" s="279"/>
      <c r="I2713" s="279"/>
      <c r="J2713" s="279"/>
      <c r="K2713" s="279"/>
      <c r="L2713" s="279"/>
      <c r="M2713" s="279"/>
      <c r="N2713" s="279"/>
      <c r="O2713" s="279"/>
      <c r="R2713" s="278"/>
      <c r="S2713" s="278"/>
      <c r="T2713" s="278"/>
      <c r="U2713" s="279"/>
      <c r="V2713" s="279"/>
      <c r="W2713" s="279"/>
      <c r="X2713" s="279"/>
      <c r="Y2713" s="279"/>
      <c r="Z2713" s="279"/>
      <c r="AA2713" s="279"/>
      <c r="AB2713" s="279"/>
      <c r="AD2713" s="279"/>
      <c r="AE2713" s="279"/>
      <c r="AF2713" s="279"/>
      <c r="AG2713" s="279"/>
      <c r="AH2713" s="279"/>
      <c r="AI2713" s="279"/>
      <c r="AM2713" s="280"/>
      <c r="AN2713" s="280"/>
      <c r="AO2713" s="280"/>
      <c r="AP2713" s="280"/>
      <c r="AQ2713" s="278"/>
      <c r="AR2713" s="278"/>
      <c r="AS2713" s="278"/>
      <c r="AT2713" s="278"/>
      <c r="BA2713" s="280"/>
      <c r="BB2713" s="280"/>
      <c r="BC2713" s="280"/>
      <c r="BD2713" s="279"/>
      <c r="BE2713" s="279"/>
      <c r="BH2713" s="278"/>
      <c r="BI2713" s="278"/>
      <c r="BJ2713" s="278"/>
      <c r="BK2713" s="278"/>
      <c r="BL2713" s="278"/>
      <c r="BM2713" s="279"/>
      <c r="BN2713" s="279"/>
      <c r="BO2713" s="279"/>
      <c r="BP2713" s="279"/>
      <c r="BQ2713" s="279"/>
    </row>
    <row r="2714" spans="3:69" ht="0.75" customHeight="1">
      <c r="C2714" s="280"/>
      <c r="D2714" s="280"/>
      <c r="F2714" s="279"/>
      <c r="G2714" s="279"/>
      <c r="H2714" s="279"/>
      <c r="I2714" s="279"/>
      <c r="J2714" s="279"/>
      <c r="K2714" s="279"/>
      <c r="L2714" s="279"/>
      <c r="M2714" s="279"/>
      <c r="N2714" s="279"/>
      <c r="O2714" s="279"/>
      <c r="R2714" s="278"/>
      <c r="S2714" s="278"/>
      <c r="T2714" s="278"/>
      <c r="U2714" s="279"/>
      <c r="V2714" s="279"/>
      <c r="W2714" s="279"/>
      <c r="X2714" s="279"/>
      <c r="Y2714" s="279"/>
      <c r="Z2714" s="279"/>
      <c r="AA2714" s="279"/>
      <c r="AB2714" s="279"/>
      <c r="AD2714" s="279"/>
      <c r="AE2714" s="279"/>
      <c r="AF2714" s="279"/>
      <c r="AG2714" s="279"/>
      <c r="AH2714" s="279"/>
      <c r="AI2714" s="279"/>
      <c r="AM2714" s="280"/>
      <c r="AN2714" s="280"/>
      <c r="AO2714" s="280"/>
      <c r="AP2714" s="280"/>
      <c r="AQ2714" s="278"/>
      <c r="AR2714" s="278"/>
      <c r="AS2714" s="278"/>
      <c r="AT2714" s="278"/>
      <c r="BA2714" s="280"/>
      <c r="BB2714" s="280"/>
      <c r="BC2714" s="280"/>
      <c r="BD2714" s="279"/>
      <c r="BE2714" s="279"/>
      <c r="BH2714" s="278"/>
      <c r="BI2714" s="278"/>
      <c r="BJ2714" s="278"/>
      <c r="BK2714" s="278"/>
      <c r="BL2714" s="278"/>
      <c r="BM2714" s="279"/>
      <c r="BN2714" s="279"/>
      <c r="BO2714" s="279"/>
      <c r="BP2714" s="279"/>
      <c r="BQ2714" s="279"/>
    </row>
    <row r="2715" spans="3:69" ht="12.75" customHeight="1">
      <c r="F2715" s="279"/>
      <c r="G2715" s="279"/>
      <c r="H2715" s="279"/>
      <c r="I2715" s="279"/>
      <c r="J2715" s="279"/>
      <c r="K2715" s="279"/>
      <c r="L2715" s="279"/>
      <c r="M2715" s="279"/>
      <c r="N2715" s="279"/>
      <c r="O2715" s="279"/>
      <c r="AM2715" s="280"/>
      <c r="AN2715" s="280"/>
      <c r="AO2715" s="280"/>
      <c r="AP2715" s="278"/>
      <c r="AQ2715" s="278"/>
      <c r="AR2715" s="278"/>
      <c r="AS2715" s="278"/>
      <c r="BA2715" s="280"/>
      <c r="BB2715" s="280"/>
      <c r="BC2715" s="280"/>
      <c r="BD2715" s="279"/>
      <c r="BE2715" s="279"/>
      <c r="BH2715" s="278"/>
      <c r="BI2715" s="278"/>
      <c r="BJ2715" s="278"/>
      <c r="BK2715" s="278"/>
      <c r="BL2715" s="278"/>
      <c r="BM2715" s="279"/>
      <c r="BN2715" s="279"/>
      <c r="BO2715" s="279"/>
      <c r="BP2715" s="279"/>
      <c r="BQ2715" s="279"/>
    </row>
    <row r="2716" spans="3:69" ht="10.5" customHeight="1">
      <c r="AM2716" s="280"/>
      <c r="AN2716" s="280"/>
      <c r="AO2716" s="280"/>
      <c r="AP2716" s="278"/>
      <c r="AQ2716" s="278"/>
      <c r="AR2716" s="278"/>
      <c r="AS2716" s="278"/>
      <c r="BA2716" s="280"/>
      <c r="BB2716" s="280"/>
      <c r="BC2716" s="280"/>
      <c r="BD2716" s="279"/>
      <c r="BE2716" s="279"/>
      <c r="BH2716" s="278"/>
      <c r="BI2716" s="278"/>
      <c r="BJ2716" s="278"/>
      <c r="BK2716" s="278"/>
      <c r="BL2716" s="278"/>
      <c r="BM2716" s="279"/>
      <c r="BN2716" s="279"/>
      <c r="BO2716" s="279"/>
      <c r="BP2716" s="279"/>
      <c r="BQ2716" s="279"/>
    </row>
    <row r="2717" spans="3:69" ht="7.5" customHeight="1"/>
    <row r="2718" spans="3:69" ht="0.75" customHeight="1">
      <c r="C2718" s="277"/>
      <c r="D2718" s="277"/>
      <c r="F2718" s="279"/>
      <c r="G2718" s="279"/>
      <c r="H2718" s="279"/>
      <c r="I2718" s="279"/>
      <c r="J2718" s="279"/>
      <c r="K2718" s="279"/>
      <c r="L2718" s="279"/>
      <c r="M2718" s="279"/>
      <c r="AM2718" s="280"/>
      <c r="AN2718" s="280"/>
      <c r="AO2718" s="280"/>
      <c r="AP2718" s="278"/>
      <c r="AQ2718" s="278"/>
      <c r="AR2718" s="278"/>
      <c r="AS2718" s="278"/>
      <c r="AT2718" s="278"/>
      <c r="AU2718" s="278"/>
      <c r="AV2718" s="278"/>
      <c r="AX2718" s="278"/>
      <c r="AY2718" s="278"/>
      <c r="BA2718" s="280"/>
      <c r="BB2718" s="280"/>
      <c r="BC2718" s="280"/>
      <c r="BD2718" s="279"/>
      <c r="BE2718" s="279"/>
      <c r="BH2718" s="278"/>
      <c r="BI2718" s="278"/>
      <c r="BJ2718" s="278"/>
      <c r="BK2718" s="278"/>
      <c r="BL2718" s="278"/>
      <c r="BM2718" s="279"/>
      <c r="BN2718" s="279"/>
      <c r="BO2718" s="279"/>
      <c r="BP2718" s="279"/>
      <c r="BQ2718" s="279"/>
    </row>
    <row r="2719" spans="3:69" ht="8.25" customHeight="1">
      <c r="C2719" s="277"/>
      <c r="D2719" s="277"/>
      <c r="F2719" s="279"/>
      <c r="G2719" s="279"/>
      <c r="H2719" s="279"/>
      <c r="I2719" s="279"/>
      <c r="J2719" s="279"/>
      <c r="K2719" s="279"/>
      <c r="L2719" s="279"/>
      <c r="M2719" s="279"/>
      <c r="AM2719" s="280"/>
      <c r="AN2719" s="280"/>
      <c r="AO2719" s="280"/>
      <c r="AP2719" s="278"/>
      <c r="AQ2719" s="278"/>
      <c r="AR2719" s="278"/>
      <c r="AS2719" s="278"/>
      <c r="AT2719" s="278"/>
      <c r="AU2719" s="278"/>
      <c r="AV2719" s="278"/>
      <c r="AX2719" s="278"/>
      <c r="AY2719" s="278"/>
      <c r="BA2719" s="280"/>
      <c r="BB2719" s="280"/>
      <c r="BC2719" s="280"/>
      <c r="BD2719" s="279"/>
      <c r="BE2719" s="279"/>
      <c r="BH2719" s="278"/>
      <c r="BI2719" s="278"/>
      <c r="BJ2719" s="278"/>
      <c r="BK2719" s="278"/>
      <c r="BL2719" s="278"/>
      <c r="BM2719" s="279"/>
      <c r="BN2719" s="279"/>
      <c r="BO2719" s="279"/>
      <c r="BP2719" s="279"/>
      <c r="BQ2719" s="279"/>
    </row>
    <row r="2720" spans="3:69" ht="0.75" customHeight="1">
      <c r="C2720" s="277"/>
      <c r="D2720" s="277"/>
      <c r="F2720" s="279"/>
      <c r="G2720" s="279"/>
      <c r="H2720" s="279"/>
      <c r="I2720" s="279"/>
      <c r="J2720" s="279"/>
      <c r="K2720" s="279"/>
      <c r="L2720" s="279"/>
      <c r="M2720" s="279"/>
      <c r="AM2720" s="280"/>
      <c r="AN2720" s="280"/>
      <c r="AO2720" s="280"/>
      <c r="AP2720" s="278"/>
      <c r="AQ2720" s="278"/>
      <c r="AR2720" s="278"/>
      <c r="AS2720" s="278"/>
      <c r="AT2720" s="278"/>
      <c r="AU2720" s="278"/>
      <c r="AV2720" s="278"/>
      <c r="AX2720" s="278"/>
      <c r="AY2720" s="278"/>
      <c r="BA2720" s="280"/>
      <c r="BB2720" s="280"/>
      <c r="BC2720" s="280"/>
      <c r="BD2720" s="279"/>
      <c r="BE2720" s="279"/>
      <c r="BH2720" s="278"/>
      <c r="BI2720" s="278"/>
      <c r="BJ2720" s="278"/>
      <c r="BK2720" s="278"/>
      <c r="BL2720" s="278"/>
      <c r="BM2720" s="279"/>
      <c r="BN2720" s="279"/>
      <c r="BO2720" s="279"/>
      <c r="BP2720" s="279"/>
      <c r="BQ2720" s="279"/>
    </row>
    <row r="2721" spans="2:69" ht="10.5" customHeight="1">
      <c r="AM2721" s="280"/>
      <c r="AN2721" s="280"/>
      <c r="AO2721" s="280"/>
      <c r="AP2721" s="278"/>
      <c r="AQ2721" s="278"/>
      <c r="AR2721" s="278"/>
      <c r="AS2721" s="278"/>
      <c r="AT2721" s="278"/>
      <c r="AU2721" s="278"/>
      <c r="AV2721" s="278"/>
      <c r="AX2721" s="278"/>
      <c r="AY2721" s="278"/>
      <c r="BA2721" s="280"/>
      <c r="BB2721" s="280"/>
      <c r="BC2721" s="280"/>
      <c r="BD2721" s="279"/>
      <c r="BE2721" s="279"/>
      <c r="BH2721" s="278"/>
      <c r="BI2721" s="278"/>
      <c r="BJ2721" s="278"/>
      <c r="BK2721" s="278"/>
      <c r="BL2721" s="278"/>
      <c r="BM2721" s="279"/>
      <c r="BN2721" s="279"/>
      <c r="BO2721" s="279"/>
      <c r="BP2721" s="279"/>
      <c r="BQ2721" s="279"/>
    </row>
    <row r="2722" spans="2:69" ht="9.75" customHeight="1"/>
    <row r="2723" spans="2:69" ht="12" customHeight="1">
      <c r="AM2723" s="280"/>
      <c r="AN2723" s="280"/>
      <c r="AO2723" s="280"/>
      <c r="AP2723" s="280"/>
      <c r="AQ2723" s="278"/>
      <c r="AR2723" s="278"/>
      <c r="AS2723" s="278"/>
      <c r="AT2723" s="278"/>
      <c r="AU2723" s="278"/>
      <c r="AV2723" s="278"/>
      <c r="AW2723" s="278"/>
      <c r="AX2723" s="278"/>
      <c r="AY2723" s="278"/>
      <c r="AZ2723" s="278"/>
      <c r="BA2723" s="277"/>
      <c r="BB2723" s="277"/>
      <c r="BC2723" s="277"/>
      <c r="BD2723" s="279"/>
      <c r="BE2723" s="279"/>
    </row>
    <row r="2724" spans="2:69" ht="13.5" customHeight="1">
      <c r="C2724" s="289"/>
      <c r="D2724" s="289"/>
      <c r="E2724" s="289"/>
      <c r="F2724" s="289"/>
      <c r="G2724" s="289"/>
      <c r="H2724" s="289"/>
      <c r="I2724" s="289"/>
      <c r="J2724" s="289"/>
      <c r="K2724" s="289"/>
      <c r="L2724" s="289"/>
      <c r="M2724" s="289"/>
      <c r="N2724" s="289"/>
      <c r="O2724" s="289"/>
      <c r="P2724" s="289"/>
      <c r="Q2724" s="289"/>
      <c r="R2724" s="289"/>
      <c r="S2724" s="289"/>
      <c r="T2724" s="289"/>
      <c r="U2724" s="289"/>
      <c r="V2724" s="289"/>
      <c r="W2724" s="289"/>
      <c r="X2724" s="289"/>
      <c r="Y2724" s="289"/>
      <c r="Z2724" s="289"/>
      <c r="AA2724" s="289"/>
      <c r="AB2724" s="289"/>
      <c r="AC2724" s="289"/>
      <c r="AD2724" s="289"/>
      <c r="AE2724" s="289"/>
    </row>
    <row r="2725" spans="2:69" ht="7.5" customHeight="1"/>
    <row r="2726" spans="2:69" ht="16.5" customHeight="1">
      <c r="B2726" s="282"/>
      <c r="C2726" s="282"/>
      <c r="D2726" s="282"/>
      <c r="E2726" s="282"/>
      <c r="F2726" s="282"/>
      <c r="G2726" s="282"/>
      <c r="H2726" s="282"/>
      <c r="I2726" s="282"/>
      <c r="J2726" s="282"/>
      <c r="K2726" s="282"/>
      <c r="L2726" s="282"/>
      <c r="M2726" s="282"/>
      <c r="N2726" s="282"/>
      <c r="O2726" s="282"/>
      <c r="P2726" s="282"/>
      <c r="Q2726" s="282"/>
      <c r="R2726" s="282"/>
      <c r="S2726" s="282"/>
      <c r="T2726" s="282"/>
      <c r="U2726" s="282"/>
      <c r="X2726" s="282"/>
      <c r="Y2726" s="282"/>
      <c r="Z2726" s="282"/>
      <c r="AA2726" s="282"/>
      <c r="AB2726" s="282"/>
      <c r="AC2726" s="282"/>
      <c r="AD2726" s="282"/>
      <c r="AE2726" s="282"/>
      <c r="AF2726" s="282"/>
      <c r="AG2726" s="282"/>
      <c r="AM2726" s="282"/>
      <c r="AN2726" s="282"/>
      <c r="AO2726" s="282"/>
      <c r="AP2726" s="282"/>
      <c r="AQ2726" s="282"/>
      <c r="AR2726" s="282"/>
      <c r="AS2726" s="282"/>
      <c r="AT2726" s="282"/>
      <c r="AU2726" s="282"/>
      <c r="AV2726" s="282"/>
      <c r="AW2726" s="282"/>
      <c r="AX2726" s="282"/>
      <c r="AY2726" s="282"/>
      <c r="AZ2726" s="282"/>
      <c r="BA2726" s="282"/>
      <c r="BB2726" s="282"/>
      <c r="BE2726" s="282"/>
      <c r="BF2726" s="282"/>
      <c r="BG2726" s="282"/>
      <c r="BH2726" s="282"/>
      <c r="BI2726" s="282"/>
      <c r="BJ2726" s="282"/>
      <c r="BK2726" s="282"/>
      <c r="BL2726" s="282"/>
      <c r="BM2726" s="282"/>
      <c r="BN2726" s="282"/>
      <c r="BO2726" s="282"/>
      <c r="BP2726" s="282"/>
    </row>
    <row r="2727" spans="2:69" ht="9.75" customHeight="1">
      <c r="E2727" s="281"/>
      <c r="F2727" s="281"/>
      <c r="G2727" s="281"/>
      <c r="H2727" s="281"/>
      <c r="I2727" s="281"/>
      <c r="J2727" s="281"/>
      <c r="K2727" s="281"/>
      <c r="L2727" s="281"/>
      <c r="O2727" s="281"/>
      <c r="P2727" s="281"/>
      <c r="Q2727" s="281"/>
      <c r="S2727" s="286"/>
      <c r="T2727" s="286"/>
      <c r="U2727" s="286"/>
      <c r="V2727" s="286"/>
      <c r="AB2727" s="281"/>
      <c r="AC2727" s="281"/>
      <c r="AD2727" s="286"/>
      <c r="AE2727" s="286"/>
      <c r="AR2727" s="281"/>
      <c r="AS2727" s="281"/>
      <c r="AT2727" s="281"/>
      <c r="AV2727" s="286"/>
      <c r="AW2727" s="286"/>
      <c r="AX2727" s="286"/>
      <c r="AY2727" s="286"/>
      <c r="AZ2727" s="286"/>
      <c r="BA2727" s="286"/>
      <c r="BB2727" s="286"/>
      <c r="BH2727" s="283"/>
      <c r="BI2727" s="283"/>
      <c r="BJ2727" s="283"/>
      <c r="BK2727" s="283"/>
      <c r="BL2727" s="283"/>
      <c r="BN2727" s="283"/>
      <c r="BO2727" s="283"/>
      <c r="BP2727" s="283"/>
    </row>
    <row r="2728" spans="2:69" ht="0.75" customHeight="1">
      <c r="BH2728" s="283"/>
      <c r="BI2728" s="283"/>
      <c r="BJ2728" s="283"/>
      <c r="BK2728" s="283"/>
      <c r="BL2728" s="283"/>
      <c r="BN2728" s="283"/>
      <c r="BO2728" s="283"/>
      <c r="BP2728" s="283"/>
    </row>
    <row r="2729" spans="2:69" ht="10.5" customHeight="1">
      <c r="F2729" s="281"/>
      <c r="G2729" s="281"/>
      <c r="H2729" s="281"/>
      <c r="I2729" s="281"/>
      <c r="J2729" s="281"/>
      <c r="K2729" s="281"/>
      <c r="N2729" s="281"/>
      <c r="O2729" s="281"/>
      <c r="P2729" s="281"/>
      <c r="Q2729" s="281"/>
      <c r="R2729" s="281"/>
      <c r="S2729" s="286"/>
      <c r="T2729" s="286"/>
      <c r="U2729" s="286"/>
      <c r="V2729" s="286"/>
      <c r="AB2729" s="281"/>
      <c r="AC2729" s="281"/>
      <c r="AD2729" s="281"/>
      <c r="AE2729" s="286"/>
      <c r="AF2729" s="286"/>
      <c r="AG2729" s="286"/>
      <c r="AH2729" s="286"/>
      <c r="AI2729" s="286"/>
      <c r="AR2729" s="281"/>
      <c r="AS2729" s="281"/>
      <c r="AT2729" s="281"/>
      <c r="AV2729" s="290"/>
      <c r="AW2729" s="290"/>
      <c r="AX2729" s="290"/>
      <c r="AY2729" s="290"/>
      <c r="AZ2729" s="290"/>
      <c r="BE2729" s="263"/>
      <c r="BJ2729" s="279"/>
      <c r="BK2729" s="279"/>
      <c r="BL2729" s="279"/>
      <c r="BO2729" s="279"/>
      <c r="BP2729" s="279"/>
    </row>
    <row r="2730" spans="2:69" ht="8.25" customHeight="1"/>
    <row r="2731" spans="2:69" ht="12.75" customHeight="1">
      <c r="BE2731" s="280"/>
      <c r="BF2731" s="280"/>
      <c r="BJ2731" s="279"/>
      <c r="BK2731" s="279"/>
      <c r="BL2731" s="279"/>
      <c r="BO2731" s="279"/>
      <c r="BP2731" s="279"/>
    </row>
    <row r="2732" spans="2:69" ht="9.75" customHeight="1">
      <c r="BE2732" s="280"/>
      <c r="BF2732" s="280"/>
      <c r="BJ2732" s="279"/>
      <c r="BK2732" s="279"/>
      <c r="BL2732" s="279"/>
      <c r="BO2732" s="279"/>
      <c r="BP2732" s="279"/>
    </row>
    <row r="2733" spans="2:69" ht="12.75" customHeight="1">
      <c r="BE2733" s="280"/>
      <c r="BF2733" s="280"/>
    </row>
    <row r="2734" spans="2:69" ht="10.5" customHeight="1">
      <c r="I2734" s="283"/>
      <c r="J2734" s="283"/>
      <c r="K2734" s="283"/>
      <c r="L2734" s="283"/>
      <c r="N2734" s="283"/>
      <c r="O2734" s="283"/>
      <c r="P2734" s="283"/>
      <c r="Q2734" s="283"/>
      <c r="R2734" s="283"/>
      <c r="S2734" s="283"/>
      <c r="U2734" s="283"/>
      <c r="V2734" s="283"/>
      <c r="W2734" s="283"/>
      <c r="Z2734" s="283"/>
      <c r="AA2734" s="283"/>
      <c r="AB2734" s="283"/>
      <c r="AC2734" s="283"/>
      <c r="AD2734" s="283"/>
      <c r="AE2734" s="283"/>
      <c r="AO2734" s="283"/>
      <c r="AP2734" s="283"/>
      <c r="AQ2734" s="283"/>
      <c r="AR2734" s="283"/>
      <c r="AS2734" s="283"/>
      <c r="AT2734" s="283"/>
      <c r="AV2734" s="283"/>
      <c r="AW2734" s="283"/>
      <c r="AX2734" s="283"/>
      <c r="AY2734" s="283"/>
      <c r="AZ2734" s="283"/>
      <c r="BA2734" s="283"/>
      <c r="BB2734" s="283"/>
      <c r="BE2734" s="263"/>
      <c r="BJ2734" s="279"/>
      <c r="BK2734" s="279"/>
      <c r="BL2734" s="279"/>
      <c r="BO2734" s="279"/>
      <c r="BP2734" s="279"/>
    </row>
    <row r="2735" spans="2:69" ht="9.75" customHeight="1"/>
    <row r="2736" spans="2:69" ht="10.5" customHeight="1">
      <c r="H2736" s="283"/>
      <c r="I2736" s="283"/>
      <c r="J2736" s="283"/>
      <c r="K2736" s="283"/>
      <c r="L2736" s="283"/>
      <c r="N2736" s="283"/>
      <c r="O2736" s="283"/>
      <c r="P2736" s="283"/>
      <c r="Q2736" s="283"/>
      <c r="R2736" s="283"/>
      <c r="S2736" s="283"/>
      <c r="U2736" s="283"/>
      <c r="V2736" s="283"/>
      <c r="W2736" s="283"/>
      <c r="Z2736" s="283"/>
      <c r="AA2736" s="283"/>
      <c r="AB2736" s="283"/>
      <c r="AC2736" s="283"/>
      <c r="AD2736" s="283"/>
      <c r="AE2736" s="283"/>
      <c r="AO2736" s="283"/>
      <c r="AP2736" s="283"/>
      <c r="AQ2736" s="283"/>
      <c r="AR2736" s="283"/>
      <c r="AS2736" s="283"/>
      <c r="AT2736" s="283"/>
      <c r="AV2736" s="283"/>
      <c r="AW2736" s="283"/>
      <c r="AX2736" s="283"/>
      <c r="AY2736" s="283"/>
      <c r="AZ2736" s="283"/>
      <c r="BA2736" s="283"/>
      <c r="BB2736" s="283"/>
      <c r="BE2736" s="280"/>
      <c r="BJ2736" s="279"/>
      <c r="BK2736" s="279"/>
      <c r="BL2736" s="279"/>
      <c r="BO2736" s="279"/>
      <c r="BP2736" s="279"/>
    </row>
    <row r="2737" spans="3:68" ht="0.75" customHeight="1">
      <c r="H2737" s="283"/>
      <c r="I2737" s="283"/>
      <c r="J2737" s="283"/>
      <c r="K2737" s="283"/>
      <c r="L2737" s="283"/>
      <c r="N2737" s="283"/>
      <c r="O2737" s="283"/>
      <c r="P2737" s="283"/>
      <c r="Q2737" s="283"/>
      <c r="R2737" s="283"/>
      <c r="S2737" s="283"/>
      <c r="U2737" s="283"/>
      <c r="V2737" s="283"/>
      <c r="W2737" s="283"/>
      <c r="Z2737" s="283"/>
      <c r="AA2737" s="283"/>
      <c r="AB2737" s="283"/>
      <c r="AC2737" s="283"/>
      <c r="AD2737" s="283"/>
      <c r="AE2737" s="283"/>
      <c r="AO2737" s="283"/>
      <c r="AP2737" s="283"/>
      <c r="AQ2737" s="283"/>
      <c r="AR2737" s="283"/>
      <c r="AS2737" s="283"/>
      <c r="AT2737" s="283"/>
      <c r="AV2737" s="283"/>
      <c r="AW2737" s="283"/>
      <c r="AX2737" s="283"/>
      <c r="AY2737" s="283"/>
      <c r="AZ2737" s="283"/>
      <c r="BA2737" s="283"/>
      <c r="BB2737" s="283"/>
      <c r="BE2737" s="280"/>
      <c r="BJ2737" s="279"/>
      <c r="BK2737" s="279"/>
      <c r="BL2737" s="279"/>
      <c r="BO2737" s="279"/>
      <c r="BP2737" s="279"/>
    </row>
    <row r="2738" spans="3:68" ht="10.5" customHeight="1">
      <c r="H2738" s="285"/>
      <c r="I2738" s="285"/>
      <c r="J2738" s="285"/>
      <c r="K2738" s="285"/>
      <c r="L2738" s="285"/>
      <c r="N2738" s="285"/>
      <c r="O2738" s="285"/>
      <c r="P2738" s="285"/>
      <c r="R2738" s="285"/>
      <c r="S2738" s="285"/>
      <c r="U2738" s="283"/>
      <c r="V2738" s="283"/>
      <c r="W2738" s="283"/>
      <c r="Z2738" s="285"/>
      <c r="AA2738" s="285"/>
      <c r="AB2738" s="285"/>
      <c r="AC2738" s="285"/>
      <c r="AD2738" s="283"/>
      <c r="AE2738" s="283"/>
      <c r="AO2738" s="285"/>
      <c r="AP2738" s="285"/>
      <c r="AQ2738" s="285"/>
      <c r="AR2738" s="285"/>
      <c r="AS2738" s="285"/>
      <c r="AT2738" s="285"/>
      <c r="AV2738" s="285"/>
      <c r="AW2738" s="285"/>
      <c r="AX2738" s="285"/>
      <c r="AY2738" s="285"/>
      <c r="AZ2738" s="285"/>
      <c r="BB2738" s="261"/>
      <c r="BE2738" s="263"/>
      <c r="BK2738" s="279"/>
      <c r="BL2738" s="279"/>
      <c r="BP2738" s="264"/>
    </row>
    <row r="2739" spans="3:68" ht="8.25" customHeight="1"/>
    <row r="2740" spans="3:68" ht="0.75" customHeight="1">
      <c r="C2740" s="280"/>
      <c r="D2740" s="280"/>
      <c r="E2740" s="280"/>
      <c r="F2740" s="280"/>
      <c r="G2740" s="280"/>
      <c r="H2740" s="280"/>
      <c r="I2740" s="280"/>
      <c r="AH2740" s="280"/>
      <c r="AI2740" s="280"/>
      <c r="AJ2740" s="280"/>
      <c r="AK2740" s="280"/>
      <c r="AL2740" s="280"/>
      <c r="AM2740" s="280"/>
      <c r="AN2740" s="280"/>
      <c r="AO2740" s="280"/>
      <c r="BE2740" s="280"/>
      <c r="BK2740" s="279"/>
      <c r="BL2740" s="279"/>
      <c r="BP2740" s="279"/>
    </row>
    <row r="2741" spans="3:68" ht="9" customHeight="1">
      <c r="C2741" s="280"/>
      <c r="D2741" s="280"/>
      <c r="E2741" s="280"/>
      <c r="F2741" s="280"/>
      <c r="G2741" s="280"/>
      <c r="H2741" s="280"/>
      <c r="I2741" s="280"/>
      <c r="AH2741" s="280"/>
      <c r="AI2741" s="280"/>
      <c r="AJ2741" s="280"/>
      <c r="AK2741" s="280"/>
      <c r="AL2741" s="280"/>
      <c r="AM2741" s="280"/>
      <c r="AN2741" s="280"/>
      <c r="AO2741" s="280"/>
      <c r="BE2741" s="280"/>
      <c r="BK2741" s="279"/>
      <c r="BL2741" s="279"/>
      <c r="BP2741" s="279"/>
    </row>
    <row r="2742" spans="3:68" ht="0.75" customHeight="1">
      <c r="C2742" s="280"/>
      <c r="D2742" s="280"/>
      <c r="E2742" s="280"/>
      <c r="F2742" s="280"/>
      <c r="G2742" s="280"/>
      <c r="H2742" s="280"/>
      <c r="I2742" s="280"/>
      <c r="AH2742" s="280"/>
      <c r="AI2742" s="280"/>
      <c r="AJ2742" s="280"/>
      <c r="AK2742" s="280"/>
      <c r="AL2742" s="280"/>
      <c r="AM2742" s="280"/>
      <c r="AN2742" s="280"/>
      <c r="AO2742" s="280"/>
      <c r="BE2742" s="280"/>
      <c r="BK2742" s="279"/>
      <c r="BL2742" s="279"/>
    </row>
    <row r="2743" spans="3:68" ht="10.5" customHeight="1">
      <c r="C2743" s="287"/>
      <c r="D2743" s="287"/>
      <c r="E2743" s="287"/>
      <c r="F2743" s="287"/>
      <c r="G2743" s="287"/>
      <c r="H2743" s="278"/>
      <c r="I2743" s="278"/>
      <c r="J2743" s="278"/>
      <c r="K2743" s="278"/>
      <c r="L2743" s="278"/>
      <c r="N2743" s="278"/>
      <c r="O2743" s="278"/>
      <c r="P2743" s="278"/>
      <c r="Q2743" s="278"/>
      <c r="R2743" s="278"/>
      <c r="S2743" s="278"/>
      <c r="T2743" s="278"/>
      <c r="U2743" s="278"/>
      <c r="V2743" s="278"/>
      <c r="W2743" s="278"/>
      <c r="Z2743" s="278"/>
      <c r="AA2743" s="278"/>
      <c r="AB2743" s="278"/>
      <c r="AC2743" s="278"/>
      <c r="AD2743" s="278"/>
      <c r="AE2743" s="278"/>
      <c r="AI2743" s="287"/>
      <c r="AJ2743" s="287"/>
      <c r="AK2743" s="287"/>
      <c r="AL2743" s="287"/>
      <c r="AM2743" s="287"/>
      <c r="AO2743" s="278"/>
      <c r="AP2743" s="278"/>
      <c r="AQ2743" s="278"/>
      <c r="AR2743" s="278"/>
      <c r="AS2743" s="278"/>
      <c r="AT2743" s="278"/>
      <c r="AV2743" s="278"/>
      <c r="AW2743" s="278"/>
      <c r="AX2743" s="278"/>
      <c r="AY2743" s="278"/>
      <c r="AZ2743" s="278"/>
      <c r="BB2743" s="266"/>
      <c r="BE2743" s="263"/>
      <c r="BK2743" s="279"/>
      <c r="BL2743" s="279"/>
      <c r="BP2743" s="264"/>
    </row>
    <row r="2744" spans="3:68" ht="7.5" customHeight="1"/>
    <row r="2745" spans="3:68" ht="0.75" customHeight="1">
      <c r="C2745" s="287"/>
      <c r="D2745" s="287"/>
      <c r="E2745" s="287"/>
      <c r="F2745" s="287"/>
      <c r="G2745" s="287"/>
      <c r="H2745" s="278"/>
      <c r="I2745" s="278"/>
      <c r="J2745" s="278"/>
      <c r="K2745" s="278"/>
      <c r="L2745" s="278"/>
      <c r="N2745" s="278"/>
      <c r="O2745" s="278"/>
      <c r="P2745" s="278"/>
      <c r="Q2745" s="278"/>
      <c r="R2745" s="278"/>
      <c r="S2745" s="278"/>
      <c r="T2745" s="278"/>
      <c r="U2745" s="278"/>
      <c r="V2745" s="278"/>
      <c r="W2745" s="278"/>
      <c r="Z2745" s="278"/>
      <c r="AA2745" s="278"/>
      <c r="AB2745" s="278"/>
      <c r="AC2745" s="278"/>
      <c r="AD2745" s="278"/>
      <c r="AE2745" s="278"/>
      <c r="AI2745" s="287"/>
      <c r="AJ2745" s="287"/>
      <c r="AK2745" s="287"/>
      <c r="AL2745" s="287"/>
      <c r="AM2745" s="287"/>
      <c r="AO2745" s="278"/>
      <c r="AP2745" s="278"/>
      <c r="AQ2745" s="278"/>
      <c r="AR2745" s="278"/>
      <c r="AS2745" s="278"/>
      <c r="AT2745" s="278"/>
      <c r="AV2745" s="278"/>
      <c r="AW2745" s="278"/>
      <c r="AX2745" s="278"/>
      <c r="AY2745" s="278"/>
      <c r="AZ2745" s="278"/>
      <c r="BB2745" s="276"/>
    </row>
    <row r="2746" spans="3:68" ht="8.25" customHeight="1">
      <c r="C2746" s="287"/>
      <c r="D2746" s="287"/>
      <c r="E2746" s="287"/>
      <c r="F2746" s="287"/>
      <c r="G2746" s="287"/>
      <c r="H2746" s="278"/>
      <c r="I2746" s="278"/>
      <c r="J2746" s="278"/>
      <c r="K2746" s="278"/>
      <c r="L2746" s="278"/>
      <c r="N2746" s="278"/>
      <c r="O2746" s="278"/>
      <c r="P2746" s="278"/>
      <c r="Q2746" s="278"/>
      <c r="R2746" s="278"/>
      <c r="S2746" s="278"/>
      <c r="T2746" s="278"/>
      <c r="U2746" s="278"/>
      <c r="V2746" s="278"/>
      <c r="W2746" s="278"/>
      <c r="Z2746" s="278"/>
      <c r="AA2746" s="278"/>
      <c r="AB2746" s="278"/>
      <c r="AC2746" s="278"/>
      <c r="AD2746" s="278"/>
      <c r="AE2746" s="278"/>
      <c r="AI2746" s="287"/>
      <c r="AJ2746" s="287"/>
      <c r="AK2746" s="287"/>
      <c r="AL2746" s="287"/>
      <c r="AM2746" s="287"/>
      <c r="AO2746" s="278"/>
      <c r="AP2746" s="278"/>
      <c r="AQ2746" s="278"/>
      <c r="AR2746" s="278"/>
      <c r="AS2746" s="278"/>
      <c r="AT2746" s="278"/>
      <c r="AV2746" s="278"/>
      <c r="AW2746" s="278"/>
      <c r="AX2746" s="278"/>
      <c r="AY2746" s="278"/>
      <c r="AZ2746" s="278"/>
      <c r="BB2746" s="276"/>
    </row>
    <row r="2747" spans="3:68" ht="0.75" customHeight="1">
      <c r="C2747" s="287"/>
      <c r="D2747" s="287"/>
      <c r="E2747" s="287"/>
      <c r="F2747" s="287"/>
      <c r="G2747" s="287"/>
      <c r="H2747" s="278"/>
      <c r="I2747" s="278"/>
      <c r="J2747" s="278"/>
      <c r="K2747" s="278"/>
      <c r="L2747" s="278"/>
      <c r="N2747" s="278"/>
      <c r="O2747" s="278"/>
      <c r="P2747" s="278"/>
      <c r="Q2747" s="278"/>
      <c r="R2747" s="278"/>
      <c r="S2747" s="278"/>
      <c r="T2747" s="278"/>
      <c r="U2747" s="278"/>
      <c r="V2747" s="278"/>
      <c r="W2747" s="278"/>
      <c r="Z2747" s="278"/>
      <c r="AA2747" s="278"/>
      <c r="AB2747" s="278"/>
      <c r="AC2747" s="278"/>
      <c r="AD2747" s="278"/>
      <c r="AE2747" s="278"/>
      <c r="AI2747" s="287"/>
      <c r="AJ2747" s="287"/>
      <c r="AK2747" s="287"/>
      <c r="AL2747" s="287"/>
      <c r="AM2747" s="287"/>
      <c r="AO2747" s="278"/>
      <c r="AP2747" s="278"/>
      <c r="AQ2747" s="278"/>
      <c r="AR2747" s="278"/>
      <c r="AS2747" s="278"/>
      <c r="AT2747" s="278"/>
      <c r="AV2747" s="278"/>
      <c r="AW2747" s="278"/>
      <c r="AX2747" s="278"/>
      <c r="AY2747" s="278"/>
      <c r="AZ2747" s="278"/>
      <c r="BB2747" s="276"/>
    </row>
    <row r="2748" spans="3:68" ht="10.5" customHeight="1">
      <c r="C2748" s="287"/>
      <c r="D2748" s="287"/>
      <c r="E2748" s="287"/>
      <c r="F2748" s="287"/>
      <c r="G2748" s="287"/>
      <c r="H2748" s="278"/>
      <c r="I2748" s="278"/>
      <c r="J2748" s="278"/>
      <c r="K2748" s="278"/>
      <c r="L2748" s="278"/>
      <c r="N2748" s="278"/>
      <c r="O2748" s="278"/>
      <c r="P2748" s="278"/>
      <c r="Q2748" s="278"/>
      <c r="R2748" s="278"/>
      <c r="S2748" s="278"/>
      <c r="T2748" s="278"/>
      <c r="U2748" s="278"/>
      <c r="V2748" s="278"/>
      <c r="W2748" s="278"/>
      <c r="Z2748" s="278"/>
      <c r="AA2748" s="278"/>
      <c r="AB2748" s="278"/>
      <c r="AC2748" s="278"/>
      <c r="AD2748" s="278"/>
      <c r="AE2748" s="278"/>
      <c r="AI2748" s="287"/>
      <c r="AJ2748" s="287"/>
      <c r="AK2748" s="287"/>
      <c r="AL2748" s="287"/>
      <c r="AM2748" s="287"/>
      <c r="AO2748" s="278"/>
      <c r="AP2748" s="278"/>
      <c r="AQ2748" s="278"/>
      <c r="AR2748" s="278"/>
      <c r="AS2748" s="278"/>
      <c r="AT2748" s="278"/>
      <c r="AV2748" s="278"/>
      <c r="AW2748" s="278"/>
      <c r="AX2748" s="278"/>
      <c r="AY2748" s="278"/>
      <c r="AZ2748" s="278"/>
      <c r="BB2748" s="266"/>
    </row>
    <row r="2749" spans="3:68" ht="7.5" customHeight="1"/>
    <row r="2750" spans="3:68" ht="0.75" customHeight="1">
      <c r="C2750" s="287"/>
      <c r="D2750" s="287"/>
      <c r="E2750" s="287"/>
      <c r="F2750" s="287"/>
      <c r="G2750" s="287"/>
      <c r="H2750" s="278"/>
      <c r="I2750" s="278"/>
      <c r="J2750" s="278"/>
      <c r="K2750" s="278"/>
      <c r="L2750" s="278"/>
      <c r="N2750" s="278"/>
      <c r="O2750" s="278"/>
      <c r="P2750" s="278"/>
      <c r="Q2750" s="278"/>
      <c r="R2750" s="278"/>
      <c r="S2750" s="278"/>
      <c r="T2750" s="278"/>
      <c r="U2750" s="278"/>
      <c r="V2750" s="278"/>
      <c r="W2750" s="278"/>
      <c r="Z2750" s="278"/>
      <c r="AA2750" s="278"/>
      <c r="AB2750" s="278"/>
      <c r="AC2750" s="278"/>
      <c r="AD2750" s="278"/>
      <c r="AE2750" s="278"/>
      <c r="AI2750" s="287"/>
      <c r="AJ2750" s="287"/>
      <c r="AK2750" s="287"/>
      <c r="AL2750" s="287"/>
      <c r="AM2750" s="287"/>
      <c r="AO2750" s="278"/>
      <c r="AP2750" s="278"/>
      <c r="AQ2750" s="278"/>
      <c r="AR2750" s="278"/>
      <c r="AS2750" s="278"/>
      <c r="AT2750" s="278"/>
      <c r="AV2750" s="278"/>
      <c r="AW2750" s="278"/>
      <c r="AX2750" s="278"/>
      <c r="AY2750" s="278"/>
      <c r="AZ2750" s="278"/>
      <c r="BB2750" s="276"/>
      <c r="BE2750" s="282"/>
      <c r="BF2750" s="282"/>
      <c r="BG2750" s="282"/>
      <c r="BH2750" s="282"/>
      <c r="BI2750" s="282"/>
      <c r="BJ2750" s="282"/>
      <c r="BK2750" s="282"/>
      <c r="BL2750" s="282"/>
      <c r="BM2750" s="282"/>
      <c r="BN2750" s="282"/>
      <c r="BO2750" s="282"/>
      <c r="BP2750" s="282"/>
    </row>
    <row r="2751" spans="3:68">
      <c r="C2751" s="287"/>
      <c r="D2751" s="287"/>
      <c r="E2751" s="287"/>
      <c r="F2751" s="287"/>
      <c r="G2751" s="287"/>
      <c r="H2751" s="278"/>
      <c r="I2751" s="278"/>
      <c r="J2751" s="278"/>
      <c r="K2751" s="278"/>
      <c r="L2751" s="278"/>
      <c r="N2751" s="278"/>
      <c r="O2751" s="278"/>
      <c r="P2751" s="278"/>
      <c r="Q2751" s="278"/>
      <c r="R2751" s="278"/>
      <c r="S2751" s="278"/>
      <c r="T2751" s="278"/>
      <c r="U2751" s="278"/>
      <c r="V2751" s="278"/>
      <c r="W2751" s="278"/>
      <c r="Z2751" s="278"/>
      <c r="AA2751" s="278"/>
      <c r="AB2751" s="278"/>
      <c r="AC2751" s="278"/>
      <c r="AD2751" s="278"/>
      <c r="AE2751" s="278"/>
      <c r="AI2751" s="287"/>
      <c r="AJ2751" s="287"/>
      <c r="AK2751" s="287"/>
      <c r="AL2751" s="287"/>
      <c r="AM2751" s="287"/>
      <c r="AO2751" s="278"/>
      <c r="AP2751" s="278"/>
      <c r="AQ2751" s="278"/>
      <c r="AR2751" s="278"/>
      <c r="AS2751" s="278"/>
      <c r="AT2751" s="278"/>
      <c r="AV2751" s="278"/>
      <c r="AW2751" s="278"/>
      <c r="AX2751" s="278"/>
      <c r="AY2751" s="278"/>
      <c r="AZ2751" s="278"/>
      <c r="BB2751" s="276"/>
      <c r="BE2751" s="282"/>
      <c r="BF2751" s="282"/>
      <c r="BG2751" s="282"/>
      <c r="BH2751" s="282"/>
      <c r="BI2751" s="282"/>
      <c r="BJ2751" s="282"/>
      <c r="BK2751" s="282"/>
      <c r="BL2751" s="282"/>
      <c r="BM2751" s="282"/>
      <c r="BN2751" s="282"/>
      <c r="BO2751" s="282"/>
      <c r="BP2751" s="282"/>
    </row>
    <row r="2752" spans="3:68" ht="5.25" customHeight="1">
      <c r="C2752" s="287"/>
      <c r="D2752" s="287"/>
      <c r="E2752" s="287"/>
      <c r="F2752" s="287"/>
      <c r="G2752" s="287"/>
      <c r="H2752" s="278"/>
      <c r="I2752" s="278"/>
      <c r="J2752" s="278"/>
      <c r="K2752" s="278"/>
      <c r="L2752" s="278"/>
      <c r="N2752" s="278"/>
      <c r="O2752" s="278"/>
      <c r="P2752" s="278"/>
      <c r="Q2752" s="278"/>
      <c r="R2752" s="278"/>
      <c r="S2752" s="278"/>
      <c r="T2752" s="278"/>
      <c r="U2752" s="278"/>
      <c r="V2752" s="278"/>
      <c r="W2752" s="278"/>
      <c r="Z2752" s="278"/>
      <c r="AA2752" s="278"/>
      <c r="AB2752" s="278"/>
      <c r="AC2752" s="278"/>
      <c r="AD2752" s="278"/>
      <c r="AE2752" s="278"/>
      <c r="AI2752" s="287"/>
      <c r="AJ2752" s="287"/>
      <c r="AK2752" s="287"/>
      <c r="AL2752" s="287"/>
      <c r="AM2752" s="287"/>
      <c r="AN2752" s="287"/>
      <c r="AO2752" s="278"/>
      <c r="AP2752" s="278"/>
      <c r="AQ2752" s="278"/>
      <c r="AR2752" s="278"/>
      <c r="AS2752" s="278"/>
      <c r="AT2752" s="278"/>
      <c r="AV2752" s="278"/>
      <c r="AW2752" s="278"/>
      <c r="AX2752" s="278"/>
      <c r="AY2752" s="278"/>
      <c r="AZ2752" s="278"/>
      <c r="BB2752" s="276"/>
      <c r="BJ2752" s="283"/>
      <c r="BK2752" s="283"/>
      <c r="BL2752" s="283"/>
      <c r="BM2752" s="283"/>
      <c r="BN2752" s="283"/>
      <c r="BO2752" s="283"/>
      <c r="BP2752" s="283"/>
    </row>
    <row r="2753" spans="3:68" ht="5.25" customHeight="1">
      <c r="C2753" s="287"/>
      <c r="D2753" s="287"/>
      <c r="E2753" s="287"/>
      <c r="F2753" s="287"/>
      <c r="G2753" s="287"/>
      <c r="H2753" s="278"/>
      <c r="I2753" s="278"/>
      <c r="J2753" s="278"/>
      <c r="K2753" s="278"/>
      <c r="L2753" s="278"/>
      <c r="N2753" s="278"/>
      <c r="O2753" s="278"/>
      <c r="P2753" s="278"/>
      <c r="Q2753" s="278"/>
      <c r="R2753" s="278"/>
      <c r="S2753" s="278"/>
      <c r="T2753" s="278"/>
      <c r="U2753" s="278"/>
      <c r="V2753" s="278"/>
      <c r="W2753" s="278"/>
      <c r="Z2753" s="278"/>
      <c r="AA2753" s="278"/>
      <c r="AB2753" s="278"/>
      <c r="AC2753" s="278"/>
      <c r="AD2753" s="278"/>
      <c r="AE2753" s="278"/>
      <c r="AI2753" s="287"/>
      <c r="AJ2753" s="287"/>
      <c r="AK2753" s="287"/>
      <c r="AL2753" s="287"/>
      <c r="AM2753" s="287"/>
      <c r="AN2753" s="287"/>
      <c r="AO2753" s="278"/>
      <c r="AP2753" s="278"/>
      <c r="AQ2753" s="278"/>
      <c r="AR2753" s="278"/>
      <c r="AS2753" s="278"/>
      <c r="AT2753" s="278"/>
      <c r="AV2753" s="278"/>
      <c r="AW2753" s="278"/>
      <c r="AX2753" s="278"/>
      <c r="AY2753" s="278"/>
      <c r="AZ2753" s="278"/>
      <c r="BB2753" s="276"/>
      <c r="BJ2753" s="283"/>
      <c r="BK2753" s="283"/>
      <c r="BL2753" s="283"/>
      <c r="BM2753" s="283"/>
      <c r="BN2753" s="283"/>
      <c r="BO2753" s="283"/>
      <c r="BP2753" s="283"/>
    </row>
    <row r="2754" spans="3:68" ht="15" customHeight="1">
      <c r="C2754" s="287"/>
      <c r="D2754" s="287"/>
      <c r="E2754" s="287"/>
      <c r="F2754" s="287"/>
      <c r="G2754" s="287"/>
      <c r="H2754" s="278"/>
      <c r="I2754" s="278"/>
      <c r="J2754" s="278"/>
      <c r="K2754" s="278"/>
      <c r="L2754" s="278"/>
      <c r="N2754" s="278"/>
      <c r="O2754" s="278"/>
      <c r="P2754" s="278"/>
      <c r="Q2754" s="278"/>
      <c r="R2754" s="278"/>
      <c r="S2754" s="278"/>
      <c r="T2754" s="278"/>
      <c r="U2754" s="278"/>
      <c r="V2754" s="278"/>
      <c r="W2754" s="278"/>
      <c r="Z2754" s="278"/>
      <c r="AA2754" s="278"/>
      <c r="AB2754" s="278"/>
      <c r="AC2754" s="278"/>
      <c r="AD2754" s="278"/>
      <c r="AE2754" s="278"/>
      <c r="AI2754" s="287"/>
      <c r="AJ2754" s="287"/>
      <c r="AK2754" s="287"/>
      <c r="AL2754" s="287"/>
      <c r="AM2754" s="287"/>
      <c r="AO2754" s="278"/>
      <c r="AP2754" s="278"/>
      <c r="AQ2754" s="278"/>
      <c r="AR2754" s="278"/>
      <c r="AS2754" s="278"/>
      <c r="AT2754" s="278"/>
      <c r="AV2754" s="278"/>
      <c r="AW2754" s="278"/>
      <c r="AX2754" s="278"/>
      <c r="AY2754" s="278"/>
      <c r="AZ2754" s="278"/>
      <c r="BB2754" s="266"/>
    </row>
    <row r="2755" spans="3:68" ht="0.75" customHeight="1">
      <c r="C2755" s="287"/>
      <c r="D2755" s="287"/>
      <c r="E2755" s="287"/>
      <c r="F2755" s="287"/>
      <c r="G2755" s="287"/>
      <c r="H2755" s="278"/>
      <c r="I2755" s="278"/>
      <c r="J2755" s="278"/>
      <c r="K2755" s="278"/>
      <c r="L2755" s="278"/>
      <c r="P2755" s="278"/>
      <c r="Q2755" s="278"/>
      <c r="R2755" s="278"/>
      <c r="S2755" s="278"/>
      <c r="U2755" s="278"/>
      <c r="V2755" s="278"/>
      <c r="W2755" s="278"/>
      <c r="Z2755" s="278"/>
      <c r="AA2755" s="278"/>
      <c r="AB2755" s="278"/>
      <c r="AC2755" s="278"/>
      <c r="AD2755" s="278"/>
      <c r="AE2755" s="278"/>
      <c r="AI2755" s="287"/>
      <c r="AJ2755" s="287"/>
      <c r="AK2755" s="287"/>
      <c r="AL2755" s="287"/>
      <c r="AM2755" s="287"/>
      <c r="AO2755" s="278"/>
      <c r="AP2755" s="278"/>
      <c r="AQ2755" s="278"/>
      <c r="AR2755" s="278"/>
      <c r="AS2755" s="278"/>
      <c r="AT2755" s="278"/>
      <c r="AV2755" s="278"/>
      <c r="AW2755" s="278"/>
      <c r="AX2755" s="278"/>
      <c r="AY2755" s="278"/>
      <c r="AZ2755" s="278"/>
      <c r="BB2755" s="276"/>
      <c r="BE2755" s="280"/>
      <c r="BH2755" s="278"/>
      <c r="BI2755" s="278"/>
      <c r="BJ2755" s="278"/>
      <c r="BK2755" s="278"/>
      <c r="BL2755" s="278"/>
      <c r="BN2755" s="278"/>
      <c r="BO2755" s="278"/>
      <c r="BP2755" s="278"/>
    </row>
    <row r="2756" spans="3:68" ht="8.25" customHeight="1">
      <c r="C2756" s="287"/>
      <c r="D2756" s="287"/>
      <c r="E2756" s="287"/>
      <c r="F2756" s="287"/>
      <c r="G2756" s="287"/>
      <c r="H2756" s="278"/>
      <c r="I2756" s="278"/>
      <c r="J2756" s="278"/>
      <c r="K2756" s="278"/>
      <c r="L2756" s="278"/>
      <c r="P2756" s="278"/>
      <c r="Q2756" s="278"/>
      <c r="R2756" s="278"/>
      <c r="S2756" s="278"/>
      <c r="U2756" s="278"/>
      <c r="V2756" s="278"/>
      <c r="W2756" s="278"/>
      <c r="Z2756" s="278"/>
      <c r="AA2756" s="278"/>
      <c r="AB2756" s="278"/>
      <c r="AC2756" s="278"/>
      <c r="AD2756" s="278"/>
      <c r="AE2756" s="278"/>
      <c r="AI2756" s="287"/>
      <c r="AJ2756" s="287"/>
      <c r="AK2756" s="287"/>
      <c r="AL2756" s="287"/>
      <c r="AM2756" s="287"/>
      <c r="AO2756" s="278"/>
      <c r="AP2756" s="278"/>
      <c r="AQ2756" s="278"/>
      <c r="AR2756" s="278"/>
      <c r="AS2756" s="278"/>
      <c r="AT2756" s="278"/>
      <c r="AV2756" s="278"/>
      <c r="AW2756" s="278"/>
      <c r="AX2756" s="278"/>
      <c r="AY2756" s="278"/>
      <c r="AZ2756" s="278"/>
      <c r="BB2756" s="276"/>
      <c r="BE2756" s="280"/>
      <c r="BH2756" s="278"/>
      <c r="BI2756" s="278"/>
      <c r="BJ2756" s="278"/>
      <c r="BK2756" s="278"/>
      <c r="BL2756" s="278"/>
      <c r="BN2756" s="278"/>
      <c r="BO2756" s="278"/>
      <c r="BP2756" s="278"/>
    </row>
    <row r="2757" spans="3:68" ht="0.75" customHeight="1">
      <c r="C2757" s="287"/>
      <c r="D2757" s="287"/>
      <c r="E2757" s="287"/>
      <c r="F2757" s="287"/>
      <c r="G2757" s="287"/>
      <c r="H2757" s="278"/>
      <c r="I2757" s="278"/>
      <c r="J2757" s="278"/>
      <c r="K2757" s="278"/>
      <c r="L2757" s="278"/>
      <c r="P2757" s="278"/>
      <c r="Q2757" s="278"/>
      <c r="R2757" s="278"/>
      <c r="S2757" s="278"/>
      <c r="U2757" s="278"/>
      <c r="V2757" s="278"/>
      <c r="W2757" s="278"/>
      <c r="Z2757" s="278"/>
      <c r="AA2757" s="278"/>
      <c r="AB2757" s="278"/>
      <c r="AC2757" s="278"/>
      <c r="AD2757" s="278"/>
      <c r="AE2757" s="278"/>
      <c r="AI2757" s="287"/>
      <c r="AJ2757" s="287"/>
      <c r="AK2757" s="287"/>
      <c r="AL2757" s="287"/>
      <c r="AM2757" s="287"/>
      <c r="AO2757" s="278"/>
      <c r="AP2757" s="278"/>
      <c r="AQ2757" s="278"/>
      <c r="AR2757" s="278"/>
      <c r="AS2757" s="278"/>
      <c r="AT2757" s="278"/>
      <c r="AV2757" s="278"/>
      <c r="AW2757" s="278"/>
      <c r="AX2757" s="278"/>
      <c r="AY2757" s="278"/>
      <c r="AZ2757" s="278"/>
      <c r="BB2757" s="276"/>
      <c r="BE2757" s="280"/>
      <c r="BH2757" s="278"/>
      <c r="BI2757" s="278"/>
      <c r="BJ2757" s="278"/>
      <c r="BK2757" s="278"/>
      <c r="BL2757" s="278"/>
      <c r="BN2757" s="278"/>
      <c r="BO2757" s="278"/>
      <c r="BP2757" s="278"/>
    </row>
    <row r="2758" spans="3:68" ht="10.5" customHeight="1">
      <c r="C2758" s="287"/>
      <c r="D2758" s="287"/>
      <c r="E2758" s="287"/>
      <c r="F2758" s="287"/>
      <c r="G2758" s="287"/>
      <c r="H2758" s="278"/>
      <c r="I2758" s="278"/>
      <c r="J2758" s="278"/>
      <c r="K2758" s="278"/>
      <c r="L2758" s="278"/>
      <c r="P2758" s="278"/>
      <c r="Q2758" s="278"/>
      <c r="R2758" s="278"/>
      <c r="S2758" s="278"/>
      <c r="U2758" s="278"/>
      <c r="V2758" s="278"/>
      <c r="W2758" s="278"/>
      <c r="Z2758" s="278"/>
      <c r="AA2758" s="278"/>
      <c r="AB2758" s="278"/>
      <c r="AC2758" s="278"/>
      <c r="AD2758" s="278"/>
      <c r="AE2758" s="278"/>
      <c r="AI2758" s="287"/>
      <c r="AJ2758" s="287"/>
      <c r="AK2758" s="287"/>
      <c r="AL2758" s="287"/>
      <c r="AM2758" s="287"/>
      <c r="AO2758" s="278"/>
      <c r="AP2758" s="278"/>
      <c r="AQ2758" s="278"/>
      <c r="AR2758" s="278"/>
      <c r="AS2758" s="278"/>
      <c r="AT2758" s="278"/>
      <c r="AV2758" s="278"/>
      <c r="AW2758" s="278"/>
      <c r="AX2758" s="278"/>
      <c r="AY2758" s="278"/>
      <c r="AZ2758" s="278"/>
      <c r="BB2758" s="266"/>
      <c r="BE2758" s="263"/>
      <c r="BH2758" s="278"/>
      <c r="BI2758" s="278"/>
      <c r="BJ2758" s="278"/>
      <c r="BK2758" s="278"/>
      <c r="BL2758" s="278"/>
      <c r="BN2758" s="278"/>
      <c r="BO2758" s="278"/>
      <c r="BP2758" s="278"/>
    </row>
    <row r="2759" spans="3:68" ht="7.5" customHeight="1"/>
    <row r="2760" spans="3:68" ht="0.75" customHeight="1">
      <c r="C2760" s="287"/>
      <c r="D2760" s="287"/>
      <c r="E2760" s="287"/>
      <c r="F2760" s="287"/>
      <c r="G2760" s="287"/>
      <c r="H2760" s="278"/>
      <c r="I2760" s="278"/>
      <c r="J2760" s="278"/>
      <c r="K2760" s="278"/>
      <c r="L2760" s="278"/>
      <c r="N2760" s="278"/>
      <c r="O2760" s="278"/>
      <c r="P2760" s="278"/>
      <c r="Q2760" s="278"/>
      <c r="R2760" s="278"/>
      <c r="S2760" s="278"/>
      <c r="T2760" s="278"/>
      <c r="U2760" s="278"/>
      <c r="V2760" s="278"/>
      <c r="W2760" s="278"/>
      <c r="Z2760" s="278"/>
      <c r="AA2760" s="278"/>
      <c r="AB2760" s="278"/>
      <c r="AC2760" s="278"/>
      <c r="AD2760" s="278"/>
      <c r="AE2760" s="278"/>
      <c r="AI2760" s="287"/>
      <c r="AJ2760" s="287"/>
      <c r="AK2760" s="287"/>
      <c r="AL2760" s="287"/>
      <c r="AM2760" s="287"/>
      <c r="AO2760" s="278"/>
      <c r="AP2760" s="278"/>
      <c r="AQ2760" s="278"/>
      <c r="AR2760" s="278"/>
      <c r="AS2760" s="278"/>
      <c r="AT2760" s="278"/>
      <c r="AV2760" s="278"/>
      <c r="AW2760" s="278"/>
      <c r="AX2760" s="278"/>
      <c r="AY2760" s="278"/>
      <c r="AZ2760" s="278"/>
      <c r="BB2760" s="276"/>
      <c r="BE2760" s="280"/>
      <c r="BH2760" s="278"/>
      <c r="BI2760" s="278"/>
      <c r="BJ2760" s="278"/>
      <c r="BK2760" s="278"/>
      <c r="BL2760" s="278"/>
      <c r="BN2760" s="278"/>
      <c r="BO2760" s="278"/>
      <c r="BP2760" s="278"/>
    </row>
    <row r="2761" spans="3:68" ht="9" customHeight="1">
      <c r="C2761" s="287"/>
      <c r="D2761" s="287"/>
      <c r="E2761" s="287"/>
      <c r="F2761" s="287"/>
      <c r="G2761" s="287"/>
      <c r="H2761" s="278"/>
      <c r="I2761" s="278"/>
      <c r="J2761" s="278"/>
      <c r="K2761" s="278"/>
      <c r="L2761" s="278"/>
      <c r="N2761" s="278"/>
      <c r="O2761" s="278"/>
      <c r="P2761" s="278"/>
      <c r="Q2761" s="278"/>
      <c r="R2761" s="278"/>
      <c r="S2761" s="278"/>
      <c r="T2761" s="278"/>
      <c r="U2761" s="278"/>
      <c r="V2761" s="278"/>
      <c r="W2761" s="278"/>
      <c r="Z2761" s="278"/>
      <c r="AA2761" s="278"/>
      <c r="AB2761" s="278"/>
      <c r="AC2761" s="278"/>
      <c r="AD2761" s="278"/>
      <c r="AE2761" s="278"/>
      <c r="AI2761" s="287"/>
      <c r="AJ2761" s="287"/>
      <c r="AK2761" s="287"/>
      <c r="AL2761" s="287"/>
      <c r="AM2761" s="287"/>
      <c r="AO2761" s="278"/>
      <c r="AP2761" s="278"/>
      <c r="AQ2761" s="278"/>
      <c r="AR2761" s="278"/>
      <c r="AS2761" s="278"/>
      <c r="AT2761" s="278"/>
      <c r="AV2761" s="278"/>
      <c r="AW2761" s="278"/>
      <c r="AX2761" s="278"/>
      <c r="AY2761" s="278"/>
      <c r="AZ2761" s="278"/>
      <c r="BB2761" s="276"/>
      <c r="BE2761" s="280"/>
      <c r="BH2761" s="278"/>
      <c r="BI2761" s="278"/>
      <c r="BJ2761" s="278"/>
      <c r="BK2761" s="278"/>
      <c r="BL2761" s="278"/>
      <c r="BN2761" s="278"/>
      <c r="BO2761" s="278"/>
      <c r="BP2761" s="278"/>
    </row>
    <row r="2762" spans="3:68" ht="0.75" customHeight="1">
      <c r="C2762" s="287"/>
      <c r="D2762" s="287"/>
      <c r="E2762" s="287"/>
      <c r="F2762" s="287"/>
      <c r="G2762" s="287"/>
      <c r="H2762" s="278"/>
      <c r="I2762" s="278"/>
      <c r="J2762" s="278"/>
      <c r="K2762" s="278"/>
      <c r="L2762" s="278"/>
      <c r="N2762" s="278"/>
      <c r="O2762" s="278"/>
      <c r="P2762" s="278"/>
      <c r="Q2762" s="278"/>
      <c r="R2762" s="278"/>
      <c r="S2762" s="278"/>
      <c r="T2762" s="278"/>
      <c r="U2762" s="278"/>
      <c r="V2762" s="278"/>
      <c r="W2762" s="278"/>
      <c r="Z2762" s="278"/>
      <c r="AA2762" s="278"/>
      <c r="AB2762" s="278"/>
      <c r="AC2762" s="278"/>
      <c r="AD2762" s="278"/>
      <c r="AE2762" s="278"/>
      <c r="AI2762" s="287"/>
      <c r="AJ2762" s="287"/>
      <c r="AK2762" s="287"/>
      <c r="AL2762" s="287"/>
      <c r="AM2762" s="287"/>
      <c r="AO2762" s="278"/>
      <c r="AP2762" s="278"/>
      <c r="AQ2762" s="278"/>
      <c r="AR2762" s="278"/>
      <c r="AS2762" s="278"/>
      <c r="AT2762" s="278"/>
      <c r="AV2762" s="278"/>
      <c r="AW2762" s="278"/>
      <c r="AX2762" s="278"/>
      <c r="AY2762" s="278"/>
      <c r="AZ2762" s="278"/>
      <c r="BB2762" s="276"/>
      <c r="BE2762" s="280"/>
      <c r="BH2762" s="278"/>
      <c r="BI2762" s="278"/>
      <c r="BJ2762" s="278"/>
      <c r="BK2762" s="278"/>
      <c r="BL2762" s="278"/>
      <c r="BN2762" s="278"/>
      <c r="BO2762" s="278"/>
      <c r="BP2762" s="278"/>
    </row>
    <row r="2763" spans="3:68" ht="10.5" customHeight="1">
      <c r="C2763" s="287"/>
      <c r="D2763" s="287"/>
      <c r="E2763" s="287"/>
      <c r="F2763" s="287"/>
      <c r="G2763" s="287"/>
      <c r="H2763" s="278"/>
      <c r="I2763" s="278"/>
      <c r="J2763" s="278"/>
      <c r="K2763" s="278"/>
      <c r="L2763" s="278"/>
      <c r="P2763" s="278"/>
      <c r="Q2763" s="278"/>
      <c r="R2763" s="278"/>
      <c r="S2763" s="278"/>
      <c r="U2763" s="278"/>
      <c r="V2763" s="278"/>
      <c r="W2763" s="278"/>
      <c r="Z2763" s="278"/>
      <c r="AA2763" s="278"/>
      <c r="AB2763" s="278"/>
      <c r="AC2763" s="278"/>
      <c r="AD2763" s="278"/>
      <c r="AE2763" s="278"/>
      <c r="AI2763" s="287"/>
      <c r="AJ2763" s="287"/>
      <c r="AK2763" s="287"/>
      <c r="AL2763" s="287"/>
      <c r="AM2763" s="287"/>
      <c r="AO2763" s="278"/>
      <c r="AP2763" s="278"/>
      <c r="AQ2763" s="278"/>
      <c r="AR2763" s="278"/>
      <c r="AS2763" s="278"/>
      <c r="AT2763" s="278"/>
      <c r="AV2763" s="278"/>
      <c r="AW2763" s="278"/>
      <c r="AX2763" s="278"/>
      <c r="AY2763" s="278"/>
      <c r="AZ2763" s="278"/>
      <c r="BB2763" s="266"/>
      <c r="BE2763" s="263"/>
      <c r="BH2763" s="278"/>
      <c r="BI2763" s="278"/>
      <c r="BJ2763" s="278"/>
      <c r="BK2763" s="278"/>
      <c r="BL2763" s="278"/>
      <c r="BN2763" s="278"/>
      <c r="BO2763" s="278"/>
      <c r="BP2763" s="278"/>
    </row>
    <row r="2764" spans="3:68" ht="9" customHeight="1"/>
    <row r="2765" spans="3:68" ht="10.5" customHeight="1">
      <c r="C2765" s="291"/>
      <c r="D2765" s="291"/>
      <c r="E2765" s="291"/>
      <c r="F2765" s="291"/>
      <c r="G2765" s="291"/>
      <c r="H2765" s="278"/>
      <c r="I2765" s="278"/>
      <c r="J2765" s="278"/>
      <c r="K2765" s="278"/>
      <c r="L2765" s="278"/>
      <c r="N2765" s="278"/>
      <c r="O2765" s="278"/>
      <c r="P2765" s="278"/>
      <c r="Q2765" s="278"/>
      <c r="R2765" s="278"/>
      <c r="S2765" s="278"/>
      <c r="T2765" s="278"/>
      <c r="U2765" s="278"/>
      <c r="V2765" s="278"/>
      <c r="W2765" s="278"/>
      <c r="Z2765" s="278"/>
      <c r="AA2765" s="278"/>
      <c r="AB2765" s="278"/>
      <c r="AC2765" s="278"/>
      <c r="AD2765" s="278"/>
      <c r="AE2765" s="278"/>
      <c r="AI2765" s="291"/>
      <c r="AJ2765" s="291"/>
      <c r="AK2765" s="291"/>
      <c r="AL2765" s="291"/>
      <c r="AM2765" s="291"/>
      <c r="AO2765" s="278"/>
      <c r="AP2765" s="278"/>
      <c r="AQ2765" s="278"/>
      <c r="AR2765" s="278"/>
      <c r="AS2765" s="278"/>
      <c r="AT2765" s="278"/>
      <c r="AV2765" s="278"/>
      <c r="AW2765" s="278"/>
      <c r="AX2765" s="278"/>
      <c r="AY2765" s="278"/>
      <c r="AZ2765" s="278"/>
      <c r="BB2765" s="266"/>
      <c r="BE2765" s="280"/>
      <c r="BF2765" s="280"/>
      <c r="BH2765" s="278"/>
      <c r="BI2765" s="278"/>
      <c r="BJ2765" s="278"/>
      <c r="BK2765" s="278"/>
      <c r="BL2765" s="278"/>
      <c r="BN2765" s="278"/>
      <c r="BO2765" s="278"/>
      <c r="BP2765" s="278"/>
    </row>
    <row r="2766" spans="3:68" ht="12.75" customHeight="1">
      <c r="AO2766" s="278"/>
      <c r="AP2766" s="278"/>
      <c r="AQ2766" s="278"/>
      <c r="AR2766" s="278"/>
      <c r="AS2766" s="278"/>
      <c r="AT2766" s="278"/>
      <c r="AV2766" s="278"/>
      <c r="AW2766" s="278"/>
      <c r="AX2766" s="278"/>
      <c r="AY2766" s="278"/>
      <c r="AZ2766" s="278"/>
      <c r="BE2766" s="280"/>
      <c r="BF2766" s="280"/>
    </row>
    <row r="2767" spans="3:68" ht="12.75" customHeight="1">
      <c r="AO2767" s="278"/>
      <c r="AP2767" s="278"/>
      <c r="AQ2767" s="278"/>
      <c r="AR2767" s="278"/>
      <c r="AS2767" s="278"/>
      <c r="AT2767" s="278"/>
      <c r="AV2767" s="278"/>
      <c r="AW2767" s="278"/>
      <c r="AX2767" s="278"/>
      <c r="AY2767" s="278"/>
      <c r="AZ2767" s="278"/>
      <c r="BE2767" s="280"/>
      <c r="BH2767" s="278"/>
      <c r="BI2767" s="278"/>
      <c r="BJ2767" s="278"/>
      <c r="BK2767" s="278"/>
      <c r="BL2767" s="278"/>
      <c r="BN2767" s="278"/>
      <c r="BO2767" s="278"/>
      <c r="BP2767" s="278"/>
    </row>
    <row r="2768" spans="3:68" ht="10.5" customHeight="1">
      <c r="BE2768" s="280"/>
      <c r="BH2768" s="278"/>
      <c r="BI2768" s="278"/>
      <c r="BJ2768" s="278"/>
      <c r="BK2768" s="278"/>
      <c r="BL2768" s="278"/>
      <c r="BN2768" s="278"/>
      <c r="BO2768" s="278"/>
      <c r="BP2768" s="278"/>
    </row>
    <row r="2769" spans="3:68" ht="9" customHeight="1"/>
    <row r="2770" spans="3:68" ht="11.25" customHeight="1">
      <c r="C2770" s="280"/>
      <c r="D2770" s="280"/>
      <c r="E2770" s="280"/>
      <c r="F2770" s="280"/>
      <c r="G2770" s="280"/>
      <c r="H2770" s="280"/>
      <c r="I2770" s="280"/>
      <c r="AH2770" s="280"/>
      <c r="AI2770" s="280"/>
      <c r="AJ2770" s="280"/>
      <c r="AK2770" s="280"/>
      <c r="AL2770" s="280"/>
      <c r="AM2770" s="280"/>
      <c r="AN2770" s="280"/>
      <c r="AO2770" s="280"/>
      <c r="BE2770" s="263"/>
      <c r="BH2770" s="278"/>
      <c r="BI2770" s="278"/>
      <c r="BJ2770" s="278"/>
      <c r="BK2770" s="278"/>
      <c r="BL2770" s="278"/>
      <c r="BN2770" s="278"/>
      <c r="BO2770" s="278"/>
      <c r="BP2770" s="278"/>
    </row>
    <row r="2771" spans="3:68" ht="9.75" customHeight="1">
      <c r="C2771" s="287"/>
      <c r="D2771" s="287"/>
      <c r="E2771" s="287"/>
      <c r="F2771" s="287"/>
      <c r="G2771" s="287"/>
      <c r="H2771" s="278"/>
      <c r="I2771" s="278"/>
      <c r="J2771" s="278"/>
      <c r="K2771" s="278"/>
      <c r="L2771" s="278"/>
      <c r="N2771" s="278"/>
      <c r="O2771" s="278"/>
      <c r="P2771" s="278"/>
      <c r="Q2771" s="278"/>
      <c r="R2771" s="278"/>
      <c r="S2771" s="278"/>
      <c r="T2771" s="278"/>
      <c r="U2771" s="278"/>
      <c r="V2771" s="278"/>
      <c r="W2771" s="278"/>
      <c r="Z2771" s="278"/>
      <c r="AA2771" s="278"/>
      <c r="AB2771" s="278"/>
      <c r="AC2771" s="278"/>
      <c r="AD2771" s="278"/>
      <c r="AE2771" s="278"/>
      <c r="AI2771" s="287"/>
      <c r="AJ2771" s="287"/>
      <c r="AK2771" s="287"/>
      <c r="AL2771" s="287"/>
      <c r="AM2771" s="287"/>
      <c r="AO2771" s="278"/>
      <c r="AP2771" s="278"/>
      <c r="AQ2771" s="278"/>
      <c r="AR2771" s="278"/>
      <c r="AS2771" s="278"/>
      <c r="AT2771" s="278"/>
      <c r="AV2771" s="278"/>
      <c r="AW2771" s="278"/>
      <c r="AX2771" s="278"/>
      <c r="AY2771" s="278"/>
      <c r="AZ2771" s="278"/>
      <c r="BB2771" s="276"/>
      <c r="BE2771" s="280"/>
      <c r="BF2771" s="280"/>
      <c r="BH2771" s="278"/>
      <c r="BI2771" s="278"/>
      <c r="BJ2771" s="278"/>
      <c r="BK2771" s="278"/>
      <c r="BL2771" s="278"/>
      <c r="BN2771" s="278"/>
      <c r="BO2771" s="278"/>
      <c r="BP2771" s="278"/>
    </row>
    <row r="2772" spans="3:68" ht="1.5" customHeight="1">
      <c r="C2772" s="287"/>
      <c r="D2772" s="287"/>
      <c r="E2772" s="287"/>
      <c r="F2772" s="287"/>
      <c r="G2772" s="287"/>
      <c r="H2772" s="278"/>
      <c r="I2772" s="278"/>
      <c r="J2772" s="278"/>
      <c r="K2772" s="278"/>
      <c r="L2772" s="278"/>
      <c r="N2772" s="278"/>
      <c r="O2772" s="278"/>
      <c r="P2772" s="278"/>
      <c r="Q2772" s="278"/>
      <c r="R2772" s="278"/>
      <c r="S2772" s="278"/>
      <c r="T2772" s="278"/>
      <c r="U2772" s="278"/>
      <c r="V2772" s="278"/>
      <c r="W2772" s="278"/>
      <c r="Z2772" s="278"/>
      <c r="AA2772" s="278"/>
      <c r="AB2772" s="278"/>
      <c r="AC2772" s="278"/>
      <c r="AD2772" s="278"/>
      <c r="AE2772" s="278"/>
      <c r="AI2772" s="287"/>
      <c r="AJ2772" s="287"/>
      <c r="AK2772" s="287"/>
      <c r="AL2772" s="287"/>
      <c r="AM2772" s="287"/>
      <c r="AO2772" s="278"/>
      <c r="AP2772" s="278"/>
      <c r="AQ2772" s="278"/>
      <c r="AR2772" s="278"/>
      <c r="AS2772" s="278"/>
      <c r="AT2772" s="278"/>
      <c r="AV2772" s="278"/>
      <c r="AW2772" s="278"/>
      <c r="AX2772" s="278"/>
      <c r="AY2772" s="278"/>
      <c r="AZ2772" s="278"/>
      <c r="BB2772" s="276"/>
      <c r="BE2772" s="280"/>
      <c r="BF2772" s="280"/>
      <c r="BH2772" s="278"/>
      <c r="BI2772" s="278"/>
      <c r="BJ2772" s="278"/>
      <c r="BK2772" s="278"/>
      <c r="BL2772" s="278"/>
      <c r="BN2772" s="278"/>
      <c r="BO2772" s="278"/>
      <c r="BP2772" s="278"/>
    </row>
    <row r="2773" spans="3:68" ht="10.5" customHeight="1">
      <c r="C2773" s="287"/>
      <c r="D2773" s="287"/>
      <c r="E2773" s="287"/>
      <c r="F2773" s="287"/>
      <c r="G2773" s="287"/>
      <c r="H2773" s="278"/>
      <c r="I2773" s="278"/>
      <c r="J2773" s="278"/>
      <c r="K2773" s="278"/>
      <c r="L2773" s="278"/>
      <c r="N2773" s="278"/>
      <c r="O2773" s="278"/>
      <c r="P2773" s="278"/>
      <c r="Q2773" s="278"/>
      <c r="R2773" s="278"/>
      <c r="S2773" s="278"/>
      <c r="T2773" s="278"/>
      <c r="U2773" s="278"/>
      <c r="V2773" s="278"/>
      <c r="W2773" s="278"/>
      <c r="Z2773" s="278"/>
      <c r="AA2773" s="278"/>
      <c r="AB2773" s="278"/>
      <c r="AC2773" s="278"/>
      <c r="AD2773" s="278"/>
      <c r="AE2773" s="278"/>
      <c r="AI2773" s="287"/>
      <c r="AJ2773" s="287"/>
      <c r="AK2773" s="287"/>
      <c r="AL2773" s="287"/>
      <c r="AM2773" s="287"/>
      <c r="AO2773" s="278"/>
      <c r="AP2773" s="278"/>
      <c r="AQ2773" s="278"/>
      <c r="AR2773" s="278"/>
      <c r="AS2773" s="278"/>
      <c r="AT2773" s="278"/>
      <c r="AV2773" s="278"/>
      <c r="AW2773" s="278"/>
      <c r="AX2773" s="278"/>
      <c r="AY2773" s="278"/>
      <c r="AZ2773" s="278"/>
      <c r="BB2773" s="266"/>
      <c r="BE2773" s="263"/>
      <c r="BH2773" s="278"/>
      <c r="BI2773" s="278"/>
      <c r="BJ2773" s="278"/>
      <c r="BK2773" s="278"/>
      <c r="BL2773" s="278"/>
      <c r="BN2773" s="278"/>
      <c r="BO2773" s="278"/>
      <c r="BP2773" s="278"/>
    </row>
    <row r="2774" spans="3:68" ht="7.5" customHeight="1"/>
    <row r="2775" spans="3:68" ht="0.75" customHeight="1">
      <c r="C2775" s="287"/>
      <c r="D2775" s="287"/>
      <c r="E2775" s="287"/>
      <c r="F2775" s="287"/>
      <c r="G2775" s="287"/>
      <c r="H2775" s="278"/>
      <c r="I2775" s="278"/>
      <c r="J2775" s="278"/>
      <c r="K2775" s="278"/>
      <c r="L2775" s="278"/>
      <c r="N2775" s="278"/>
      <c r="O2775" s="278"/>
      <c r="P2775" s="278"/>
      <c r="Q2775" s="278"/>
      <c r="R2775" s="278"/>
      <c r="S2775" s="278"/>
      <c r="T2775" s="278"/>
      <c r="U2775" s="278"/>
      <c r="V2775" s="278"/>
      <c r="W2775" s="278"/>
      <c r="Z2775" s="278"/>
      <c r="AA2775" s="278"/>
      <c r="AB2775" s="278"/>
      <c r="AC2775" s="278"/>
      <c r="AD2775" s="278"/>
      <c r="AE2775" s="278"/>
      <c r="AI2775" s="287"/>
      <c r="AJ2775" s="287"/>
      <c r="AK2775" s="287"/>
      <c r="AL2775" s="287"/>
      <c r="AM2775" s="287"/>
      <c r="AO2775" s="278"/>
      <c r="AP2775" s="278"/>
      <c r="AQ2775" s="278"/>
      <c r="AR2775" s="278"/>
      <c r="AS2775" s="278"/>
      <c r="AT2775" s="278"/>
      <c r="AV2775" s="278"/>
      <c r="AW2775" s="278"/>
      <c r="AX2775" s="278"/>
      <c r="AY2775" s="278"/>
      <c r="AZ2775" s="278"/>
      <c r="BB2775" s="276"/>
      <c r="BE2775" s="280"/>
      <c r="BH2775" s="278"/>
      <c r="BI2775" s="278"/>
      <c r="BJ2775" s="278"/>
      <c r="BK2775" s="278"/>
      <c r="BL2775" s="278"/>
      <c r="BN2775" s="278"/>
      <c r="BO2775" s="278"/>
      <c r="BP2775" s="278"/>
    </row>
    <row r="2776" spans="3:68" ht="11.25" customHeight="1">
      <c r="C2776" s="287"/>
      <c r="D2776" s="287"/>
      <c r="E2776" s="287"/>
      <c r="F2776" s="287"/>
      <c r="G2776" s="287"/>
      <c r="H2776" s="278"/>
      <c r="I2776" s="278"/>
      <c r="J2776" s="278"/>
      <c r="K2776" s="278"/>
      <c r="L2776" s="278"/>
      <c r="N2776" s="278"/>
      <c r="O2776" s="278"/>
      <c r="P2776" s="278"/>
      <c r="Q2776" s="278"/>
      <c r="R2776" s="278"/>
      <c r="S2776" s="278"/>
      <c r="T2776" s="278"/>
      <c r="U2776" s="278"/>
      <c r="V2776" s="278"/>
      <c r="W2776" s="278"/>
      <c r="Z2776" s="278"/>
      <c r="AA2776" s="278"/>
      <c r="AB2776" s="278"/>
      <c r="AC2776" s="278"/>
      <c r="AD2776" s="278"/>
      <c r="AE2776" s="278"/>
      <c r="AI2776" s="287"/>
      <c r="AJ2776" s="287"/>
      <c r="AK2776" s="287"/>
      <c r="AL2776" s="287"/>
      <c r="AM2776" s="287"/>
      <c r="AO2776" s="278"/>
      <c r="AP2776" s="278"/>
      <c r="AQ2776" s="278"/>
      <c r="AR2776" s="278"/>
      <c r="AS2776" s="278"/>
      <c r="AT2776" s="278"/>
      <c r="AV2776" s="278"/>
      <c r="AW2776" s="278"/>
      <c r="AX2776" s="278"/>
      <c r="AY2776" s="278"/>
      <c r="AZ2776" s="278"/>
      <c r="BB2776" s="276"/>
      <c r="BE2776" s="280"/>
      <c r="BH2776" s="278"/>
      <c r="BI2776" s="278"/>
      <c r="BJ2776" s="278"/>
      <c r="BK2776" s="278"/>
      <c r="BL2776" s="278"/>
      <c r="BN2776" s="278"/>
      <c r="BO2776" s="278"/>
      <c r="BP2776" s="278"/>
    </row>
    <row r="2777" spans="3:68" ht="8.25" customHeight="1">
      <c r="C2777" s="291"/>
      <c r="D2777" s="291"/>
      <c r="E2777" s="291"/>
      <c r="F2777" s="291"/>
      <c r="G2777" s="291"/>
      <c r="H2777" s="278"/>
      <c r="I2777" s="278"/>
      <c r="J2777" s="278"/>
      <c r="K2777" s="278"/>
      <c r="L2777" s="278"/>
      <c r="N2777" s="278"/>
      <c r="O2777" s="278"/>
      <c r="P2777" s="278"/>
      <c r="Q2777" s="278"/>
      <c r="R2777" s="278"/>
      <c r="S2777" s="278"/>
      <c r="T2777" s="278"/>
      <c r="U2777" s="278"/>
      <c r="V2777" s="278"/>
      <c r="W2777" s="278"/>
      <c r="Z2777" s="278"/>
      <c r="AA2777" s="278"/>
      <c r="AB2777" s="278"/>
      <c r="AC2777" s="278"/>
      <c r="AD2777" s="278"/>
      <c r="AE2777" s="278"/>
      <c r="AI2777" s="291"/>
      <c r="AJ2777" s="291"/>
      <c r="AK2777" s="291"/>
      <c r="AL2777" s="291"/>
      <c r="AM2777" s="291"/>
      <c r="AO2777" s="278"/>
      <c r="AP2777" s="278"/>
      <c r="AQ2777" s="278"/>
      <c r="AR2777" s="278"/>
      <c r="AS2777" s="278"/>
      <c r="AT2777" s="278"/>
      <c r="AV2777" s="278"/>
      <c r="AW2777" s="278"/>
      <c r="AX2777" s="278"/>
      <c r="AY2777" s="278"/>
      <c r="AZ2777" s="278"/>
      <c r="BB2777" s="276"/>
      <c r="BE2777" s="280"/>
      <c r="BH2777" s="278"/>
      <c r="BI2777" s="278"/>
      <c r="BJ2777" s="278"/>
      <c r="BK2777" s="278"/>
      <c r="BL2777" s="278"/>
      <c r="BN2777" s="278"/>
      <c r="BO2777" s="278"/>
      <c r="BP2777" s="278"/>
    </row>
    <row r="2778" spans="3:68" ht="2.25" customHeight="1">
      <c r="C2778" s="291"/>
      <c r="D2778" s="291"/>
      <c r="E2778" s="291"/>
      <c r="F2778" s="291"/>
      <c r="G2778" s="291"/>
      <c r="H2778" s="278"/>
      <c r="I2778" s="278"/>
      <c r="J2778" s="278"/>
      <c r="K2778" s="278"/>
      <c r="L2778" s="278"/>
      <c r="N2778" s="278"/>
      <c r="O2778" s="278"/>
      <c r="P2778" s="278"/>
      <c r="Q2778" s="278"/>
      <c r="R2778" s="278"/>
      <c r="S2778" s="278"/>
      <c r="T2778" s="278"/>
      <c r="U2778" s="278"/>
      <c r="V2778" s="278"/>
      <c r="W2778" s="278"/>
      <c r="Z2778" s="278"/>
      <c r="AA2778" s="278"/>
      <c r="AB2778" s="278"/>
      <c r="AC2778" s="278"/>
      <c r="AD2778" s="278"/>
      <c r="AE2778" s="278"/>
      <c r="AI2778" s="291"/>
      <c r="AJ2778" s="291"/>
      <c r="AK2778" s="291"/>
      <c r="AL2778" s="291"/>
      <c r="AM2778" s="291"/>
      <c r="AO2778" s="278"/>
      <c r="AP2778" s="278"/>
      <c r="AQ2778" s="278"/>
      <c r="AR2778" s="278"/>
      <c r="AS2778" s="278"/>
      <c r="AT2778" s="278"/>
      <c r="AV2778" s="278"/>
      <c r="AW2778" s="278"/>
      <c r="AX2778" s="278"/>
      <c r="AY2778" s="278"/>
      <c r="AZ2778" s="278"/>
      <c r="BB2778" s="276"/>
      <c r="BE2778" s="280"/>
      <c r="BH2778" s="278"/>
      <c r="BI2778" s="278"/>
      <c r="BJ2778" s="278"/>
      <c r="BK2778" s="278"/>
      <c r="BL2778" s="278"/>
      <c r="BN2778" s="278"/>
      <c r="BO2778" s="278"/>
      <c r="BP2778" s="278"/>
    </row>
    <row r="2779" spans="3:68" ht="10.5" customHeight="1">
      <c r="BE2779" s="263"/>
      <c r="BH2779" s="278"/>
      <c r="BI2779" s="278"/>
      <c r="BJ2779" s="278"/>
      <c r="BK2779" s="278"/>
      <c r="BL2779" s="278"/>
      <c r="BN2779" s="278"/>
      <c r="BO2779" s="278"/>
      <c r="BP2779" s="278"/>
    </row>
    <row r="2780" spans="3:68" ht="7.5" customHeight="1"/>
    <row r="2781" spans="3:68" ht="9.75" customHeight="1">
      <c r="C2781" s="280"/>
      <c r="D2781" s="280"/>
      <c r="E2781" s="280"/>
      <c r="F2781" s="280"/>
      <c r="G2781" s="280"/>
      <c r="H2781" s="278"/>
      <c r="I2781" s="278"/>
      <c r="J2781" s="278"/>
      <c r="K2781" s="278"/>
      <c r="L2781" s="278"/>
      <c r="N2781" s="278"/>
      <c r="O2781" s="278"/>
      <c r="P2781" s="278"/>
      <c r="Q2781" s="278"/>
      <c r="R2781" s="278"/>
      <c r="S2781" s="278"/>
      <c r="T2781" s="278"/>
      <c r="U2781" s="278"/>
      <c r="V2781" s="278"/>
      <c r="W2781" s="278"/>
      <c r="Z2781" s="278"/>
      <c r="AA2781" s="278"/>
      <c r="AB2781" s="278"/>
      <c r="AC2781" s="278"/>
      <c r="AD2781" s="278"/>
      <c r="AE2781" s="278"/>
      <c r="AH2781" s="280"/>
      <c r="AI2781" s="280"/>
      <c r="AJ2781" s="280"/>
      <c r="AK2781" s="280"/>
      <c r="AL2781" s="280"/>
      <c r="AM2781" s="280"/>
      <c r="AO2781" s="278"/>
      <c r="AP2781" s="278"/>
      <c r="AQ2781" s="278"/>
      <c r="AR2781" s="278"/>
      <c r="AS2781" s="278"/>
      <c r="AT2781" s="278"/>
      <c r="AZ2781" s="281"/>
      <c r="BB2781" s="281"/>
      <c r="BE2781" s="280"/>
      <c r="BF2781" s="280"/>
      <c r="BG2781" s="280"/>
      <c r="BH2781" s="278"/>
      <c r="BI2781" s="278"/>
      <c r="BJ2781" s="278"/>
      <c r="BK2781" s="278"/>
      <c r="BL2781" s="278"/>
      <c r="BN2781" s="278"/>
      <c r="BO2781" s="278"/>
      <c r="BP2781" s="278"/>
    </row>
    <row r="2782" spans="3:68" ht="0.75" customHeight="1">
      <c r="C2782" s="280"/>
      <c r="D2782" s="280"/>
      <c r="E2782" s="280"/>
      <c r="F2782" s="280"/>
      <c r="G2782" s="280"/>
      <c r="H2782" s="278"/>
      <c r="I2782" s="278"/>
      <c r="J2782" s="278"/>
      <c r="K2782" s="278"/>
      <c r="L2782" s="278"/>
      <c r="N2782" s="278"/>
      <c r="O2782" s="278"/>
      <c r="P2782" s="278"/>
      <c r="Q2782" s="278"/>
      <c r="R2782" s="278"/>
      <c r="S2782" s="278"/>
      <c r="T2782" s="278"/>
      <c r="U2782" s="278"/>
      <c r="V2782" s="278"/>
      <c r="W2782" s="278"/>
      <c r="Z2782" s="278"/>
      <c r="AA2782" s="278"/>
      <c r="AB2782" s="278"/>
      <c r="AC2782" s="278"/>
      <c r="AD2782" s="278"/>
      <c r="AE2782" s="278"/>
      <c r="AH2782" s="280"/>
      <c r="AI2782" s="280"/>
      <c r="AJ2782" s="280"/>
      <c r="AK2782" s="280"/>
      <c r="AL2782" s="280"/>
      <c r="AM2782" s="280"/>
      <c r="AO2782" s="278"/>
      <c r="AP2782" s="278"/>
      <c r="AQ2782" s="278"/>
      <c r="AR2782" s="278"/>
      <c r="AS2782" s="278"/>
      <c r="AT2782" s="278"/>
      <c r="AZ2782" s="281"/>
      <c r="BB2782" s="281"/>
      <c r="BE2782" s="280"/>
      <c r="BF2782" s="280"/>
      <c r="BG2782" s="280"/>
      <c r="BH2782" s="278"/>
      <c r="BI2782" s="278"/>
      <c r="BJ2782" s="278"/>
      <c r="BK2782" s="278"/>
      <c r="BL2782" s="278"/>
      <c r="BN2782" s="278"/>
      <c r="BO2782" s="278"/>
      <c r="BP2782" s="278"/>
    </row>
    <row r="2783" spans="3:68" ht="10.5" customHeight="1">
      <c r="C2783" s="280"/>
      <c r="D2783" s="280"/>
      <c r="E2783" s="280"/>
      <c r="F2783" s="280"/>
      <c r="G2783" s="280"/>
      <c r="H2783" s="278"/>
      <c r="I2783" s="278"/>
      <c r="J2783" s="278"/>
      <c r="K2783" s="278"/>
      <c r="L2783" s="278"/>
      <c r="N2783" s="278"/>
      <c r="O2783" s="278"/>
      <c r="P2783" s="278"/>
      <c r="Q2783" s="278"/>
      <c r="R2783" s="278"/>
      <c r="S2783" s="278"/>
      <c r="T2783" s="278"/>
      <c r="U2783" s="278"/>
      <c r="V2783" s="278"/>
      <c r="W2783" s="278"/>
      <c r="Z2783" s="278"/>
      <c r="AA2783" s="278"/>
      <c r="AB2783" s="278"/>
      <c r="AC2783" s="278"/>
      <c r="AD2783" s="278"/>
      <c r="AE2783" s="278"/>
      <c r="AH2783" s="280"/>
      <c r="AI2783" s="280"/>
      <c r="AJ2783" s="280"/>
      <c r="AK2783" s="280"/>
      <c r="AL2783" s="280"/>
      <c r="AM2783" s="280"/>
      <c r="AN2783" s="280"/>
      <c r="AO2783" s="278"/>
      <c r="AP2783" s="278"/>
      <c r="AQ2783" s="278"/>
      <c r="AR2783" s="278"/>
      <c r="AS2783" s="278"/>
      <c r="AT2783" s="278"/>
      <c r="AV2783" s="278"/>
      <c r="AW2783" s="278"/>
      <c r="AX2783" s="278"/>
      <c r="AY2783" s="278"/>
      <c r="AZ2783" s="278"/>
      <c r="BB2783" s="266"/>
      <c r="BE2783" s="280"/>
      <c r="BF2783" s="280"/>
      <c r="BG2783" s="280"/>
      <c r="BH2783" s="278"/>
      <c r="BI2783" s="278"/>
      <c r="BJ2783" s="278"/>
      <c r="BK2783" s="278"/>
      <c r="BL2783" s="278"/>
      <c r="BN2783" s="278"/>
      <c r="BO2783" s="278"/>
      <c r="BP2783" s="278"/>
    </row>
    <row r="2784" spans="3:68" ht="9" customHeight="1"/>
    <row r="2785" spans="3:68" ht="11.25" customHeight="1">
      <c r="C2785" s="280"/>
      <c r="D2785" s="280"/>
      <c r="E2785" s="280"/>
      <c r="F2785" s="280"/>
      <c r="G2785" s="280"/>
      <c r="H2785" s="280"/>
      <c r="I2785" s="278"/>
      <c r="J2785" s="278"/>
      <c r="K2785" s="278"/>
      <c r="L2785" s="278"/>
      <c r="M2785" s="278"/>
      <c r="P2785" s="278"/>
      <c r="Q2785" s="278"/>
      <c r="R2785" s="278"/>
      <c r="S2785" s="278"/>
      <c r="U2785" s="278"/>
      <c r="V2785" s="278"/>
      <c r="W2785" s="278"/>
      <c r="Z2785" s="278"/>
      <c r="AA2785" s="278"/>
      <c r="AB2785" s="278"/>
      <c r="AC2785" s="278"/>
      <c r="AD2785" s="278"/>
      <c r="AE2785" s="278"/>
      <c r="AH2785" s="280"/>
      <c r="AI2785" s="280"/>
      <c r="AJ2785" s="280"/>
      <c r="AK2785" s="280"/>
      <c r="AL2785" s="280"/>
      <c r="AM2785" s="280"/>
      <c r="AN2785" s="280"/>
      <c r="AO2785" s="278"/>
      <c r="AP2785" s="278"/>
      <c r="AQ2785" s="278"/>
      <c r="AR2785" s="278"/>
      <c r="AS2785" s="278"/>
      <c r="AT2785" s="278"/>
      <c r="AV2785" s="278"/>
      <c r="AW2785" s="278"/>
      <c r="AX2785" s="278"/>
      <c r="AY2785" s="278"/>
      <c r="AZ2785" s="278"/>
      <c r="BB2785" s="265"/>
    </row>
    <row r="2786" spans="3:68" ht="9.75" customHeight="1">
      <c r="C2786" s="280"/>
      <c r="D2786" s="280"/>
      <c r="E2786" s="280"/>
      <c r="F2786" s="280"/>
      <c r="G2786" s="280"/>
      <c r="H2786" s="280"/>
      <c r="I2786" s="280"/>
      <c r="J2786" s="280"/>
      <c r="K2786" s="280"/>
      <c r="P2786" s="278"/>
      <c r="Q2786" s="278"/>
      <c r="R2786" s="278"/>
      <c r="S2786" s="278"/>
      <c r="U2786" s="278"/>
      <c r="V2786" s="278"/>
      <c r="W2786" s="278"/>
      <c r="AH2786" s="280"/>
      <c r="AI2786" s="280"/>
      <c r="AJ2786" s="280"/>
      <c r="AK2786" s="280"/>
      <c r="AL2786" s="280"/>
      <c r="AM2786" s="280"/>
      <c r="AO2786" s="278"/>
      <c r="AP2786" s="278"/>
      <c r="AQ2786" s="278"/>
      <c r="AR2786" s="278"/>
      <c r="AS2786" s="278"/>
      <c r="AT2786" s="278"/>
      <c r="AV2786" s="278"/>
      <c r="AW2786" s="278"/>
      <c r="AX2786" s="278"/>
      <c r="AY2786" s="278"/>
      <c r="AZ2786" s="278"/>
      <c r="BB2786" s="276"/>
    </row>
    <row r="2787" spans="3:68" ht="0.75" customHeight="1">
      <c r="C2787" s="280"/>
      <c r="D2787" s="280"/>
      <c r="E2787" s="280"/>
      <c r="F2787" s="280"/>
      <c r="G2787" s="280"/>
      <c r="H2787" s="280"/>
      <c r="I2787" s="280"/>
      <c r="J2787" s="280"/>
      <c r="K2787" s="280"/>
      <c r="P2787" s="278"/>
      <c r="Q2787" s="278"/>
      <c r="R2787" s="278"/>
      <c r="S2787" s="278"/>
      <c r="U2787" s="278"/>
      <c r="V2787" s="278"/>
      <c r="W2787" s="278"/>
      <c r="AH2787" s="280"/>
      <c r="AI2787" s="280"/>
      <c r="AJ2787" s="280"/>
      <c r="AK2787" s="280"/>
      <c r="AL2787" s="280"/>
      <c r="AM2787" s="280"/>
      <c r="AO2787" s="278"/>
      <c r="AP2787" s="278"/>
      <c r="AQ2787" s="278"/>
      <c r="AR2787" s="278"/>
      <c r="AS2787" s="278"/>
      <c r="AT2787" s="278"/>
      <c r="AV2787" s="278"/>
      <c r="AW2787" s="278"/>
      <c r="AX2787" s="278"/>
      <c r="AY2787" s="278"/>
      <c r="AZ2787" s="278"/>
      <c r="BB2787" s="276"/>
    </row>
    <row r="2788" spans="3:68">
      <c r="C2788" s="280"/>
      <c r="D2788" s="280"/>
      <c r="E2788" s="280"/>
      <c r="F2788" s="280"/>
      <c r="G2788" s="280"/>
      <c r="H2788" s="278"/>
      <c r="I2788" s="278"/>
      <c r="J2788" s="278"/>
      <c r="K2788" s="278"/>
      <c r="L2788" s="278"/>
      <c r="P2788" s="278"/>
      <c r="Q2788" s="278"/>
      <c r="R2788" s="278"/>
      <c r="S2788" s="278"/>
      <c r="U2788" s="278"/>
      <c r="V2788" s="278"/>
      <c r="W2788" s="278"/>
      <c r="Z2788" s="278"/>
      <c r="AA2788" s="278"/>
      <c r="AB2788" s="278"/>
      <c r="AC2788" s="278"/>
      <c r="AD2788" s="278"/>
      <c r="AE2788" s="278"/>
      <c r="AH2788" s="280"/>
      <c r="AI2788" s="280"/>
      <c r="AJ2788" s="280"/>
      <c r="AK2788" s="280"/>
      <c r="AL2788" s="280"/>
      <c r="AM2788" s="280"/>
      <c r="AV2788" s="278"/>
      <c r="AW2788" s="278"/>
      <c r="AX2788" s="278"/>
      <c r="AY2788" s="278"/>
      <c r="AZ2788" s="278"/>
      <c r="BB2788" s="266"/>
      <c r="BE2788" s="282"/>
      <c r="BF2788" s="282"/>
      <c r="BG2788" s="282"/>
      <c r="BH2788" s="282"/>
      <c r="BI2788" s="282"/>
      <c r="BJ2788" s="282"/>
      <c r="BK2788" s="282"/>
      <c r="BL2788" s="282"/>
      <c r="BM2788" s="282"/>
      <c r="BN2788" s="282"/>
      <c r="BO2788" s="282"/>
      <c r="BP2788" s="282"/>
    </row>
    <row r="2789" spans="3:68" ht="6.75" customHeight="1"/>
    <row r="2790" spans="3:68" ht="2.25" customHeight="1">
      <c r="C2790" s="280"/>
      <c r="D2790" s="280"/>
      <c r="E2790" s="280"/>
      <c r="F2790" s="280"/>
      <c r="G2790" s="280"/>
      <c r="N2790" s="278"/>
      <c r="O2790" s="278"/>
      <c r="P2790" s="278"/>
      <c r="Q2790" s="278"/>
      <c r="R2790" s="278"/>
      <c r="S2790" s="278"/>
      <c r="T2790" s="278"/>
      <c r="U2790" s="278"/>
      <c r="V2790" s="278"/>
      <c r="W2790" s="278"/>
      <c r="AH2790" s="280"/>
      <c r="AI2790" s="280"/>
      <c r="AJ2790" s="280"/>
      <c r="AK2790" s="280"/>
      <c r="AL2790" s="280"/>
      <c r="AM2790" s="280"/>
      <c r="AN2790" s="280"/>
      <c r="AO2790" s="280"/>
      <c r="AP2790" s="280"/>
      <c r="AQ2790" s="280"/>
      <c r="AR2790" s="280"/>
      <c r="AV2790" s="278"/>
      <c r="AW2790" s="278"/>
      <c r="AX2790" s="278"/>
      <c r="AY2790" s="278"/>
      <c r="AZ2790" s="278"/>
      <c r="BB2790" s="276"/>
    </row>
    <row r="2791" spans="3:68" ht="7.5" customHeight="1">
      <c r="C2791" s="280"/>
      <c r="D2791" s="280"/>
      <c r="E2791" s="280"/>
      <c r="F2791" s="280"/>
      <c r="G2791" s="280"/>
      <c r="N2791" s="278"/>
      <c r="O2791" s="278"/>
      <c r="P2791" s="278"/>
      <c r="Q2791" s="278"/>
      <c r="R2791" s="278"/>
      <c r="S2791" s="278"/>
      <c r="T2791" s="278"/>
      <c r="U2791" s="278"/>
      <c r="V2791" s="278"/>
      <c r="W2791" s="278"/>
      <c r="AH2791" s="280"/>
      <c r="AI2791" s="280"/>
      <c r="AJ2791" s="280"/>
      <c r="AK2791" s="280"/>
      <c r="AL2791" s="280"/>
      <c r="AM2791" s="280"/>
      <c r="AN2791" s="280"/>
      <c r="AO2791" s="280"/>
      <c r="AP2791" s="280"/>
      <c r="AQ2791" s="280"/>
      <c r="AR2791" s="280"/>
      <c r="AV2791" s="278"/>
      <c r="AW2791" s="278"/>
      <c r="AX2791" s="278"/>
      <c r="AY2791" s="278"/>
      <c r="AZ2791" s="278"/>
      <c r="BB2791" s="276"/>
    </row>
    <row r="2792" spans="3:68" ht="0.75" customHeight="1">
      <c r="C2792" s="280"/>
      <c r="D2792" s="280"/>
      <c r="E2792" s="280"/>
      <c r="F2792" s="280"/>
      <c r="G2792" s="280"/>
      <c r="N2792" s="278"/>
      <c r="O2792" s="278"/>
      <c r="P2792" s="278"/>
      <c r="Q2792" s="278"/>
      <c r="R2792" s="278"/>
      <c r="S2792" s="278"/>
      <c r="T2792" s="278"/>
      <c r="U2792" s="278"/>
      <c r="V2792" s="278"/>
      <c r="W2792" s="278"/>
      <c r="AH2792" s="280"/>
      <c r="AI2792" s="280"/>
      <c r="AJ2792" s="280"/>
      <c r="AK2792" s="280"/>
      <c r="AL2792" s="280"/>
      <c r="AM2792" s="280"/>
      <c r="AN2792" s="280"/>
      <c r="AO2792" s="280"/>
      <c r="AP2792" s="280"/>
      <c r="AQ2792" s="280"/>
      <c r="AR2792" s="280"/>
      <c r="AV2792" s="278"/>
      <c r="AW2792" s="278"/>
      <c r="AX2792" s="278"/>
      <c r="AY2792" s="278"/>
      <c r="AZ2792" s="278"/>
      <c r="BB2792" s="276"/>
    </row>
    <row r="2793" spans="3:68" ht="10.5" customHeight="1">
      <c r="C2793" s="280"/>
      <c r="D2793" s="280"/>
      <c r="E2793" s="280"/>
      <c r="F2793" s="280"/>
      <c r="G2793" s="280"/>
      <c r="P2793" s="278"/>
      <c r="Q2793" s="278"/>
      <c r="R2793" s="278"/>
      <c r="S2793" s="278"/>
      <c r="U2793" s="278"/>
      <c r="V2793" s="278"/>
      <c r="W2793" s="278"/>
      <c r="AH2793" s="280"/>
      <c r="AI2793" s="280"/>
      <c r="AJ2793" s="280"/>
      <c r="AK2793" s="280"/>
      <c r="AL2793" s="280"/>
      <c r="AM2793" s="280"/>
      <c r="AN2793" s="280"/>
      <c r="AO2793" s="280"/>
      <c r="AP2793" s="280"/>
      <c r="AQ2793" s="280"/>
      <c r="AR2793" s="280"/>
      <c r="AV2793" s="278"/>
      <c r="AW2793" s="278"/>
      <c r="AX2793" s="278"/>
      <c r="AY2793" s="278"/>
      <c r="AZ2793" s="278"/>
      <c r="BB2793" s="266"/>
      <c r="BG2793" s="283"/>
      <c r="BH2793" s="283"/>
      <c r="BI2793" s="283"/>
      <c r="BJ2793" s="283"/>
      <c r="BN2793" s="283"/>
      <c r="BO2793" s="283"/>
      <c r="BP2793" s="283"/>
    </row>
    <row r="2794" spans="3:68" ht="7.5" customHeight="1"/>
    <row r="2795" spans="3:68" ht="0.75" customHeight="1">
      <c r="C2795" s="280"/>
      <c r="D2795" s="280"/>
      <c r="E2795" s="280"/>
      <c r="F2795" s="280"/>
      <c r="G2795" s="280"/>
      <c r="N2795" s="278"/>
      <c r="O2795" s="278"/>
      <c r="P2795" s="278"/>
      <c r="Q2795" s="278"/>
      <c r="R2795" s="278"/>
      <c r="S2795" s="278"/>
      <c r="T2795" s="278"/>
      <c r="U2795" s="278"/>
      <c r="V2795" s="278"/>
      <c r="W2795" s="278"/>
      <c r="AH2795" s="280"/>
      <c r="AI2795" s="280"/>
      <c r="AJ2795" s="280"/>
      <c r="AK2795" s="280"/>
      <c r="AL2795" s="280"/>
      <c r="AM2795" s="280"/>
      <c r="AN2795" s="280"/>
      <c r="AO2795" s="280"/>
      <c r="AP2795" s="280"/>
      <c r="AQ2795" s="280"/>
      <c r="AR2795" s="280"/>
      <c r="AV2795" s="278"/>
      <c r="AW2795" s="278"/>
      <c r="AX2795" s="278"/>
      <c r="AY2795" s="278"/>
      <c r="AZ2795" s="278"/>
      <c r="BB2795" s="276"/>
      <c r="BE2795" s="280"/>
      <c r="BF2795" s="280"/>
      <c r="BG2795" s="280"/>
      <c r="BH2795" s="279"/>
      <c r="BI2795" s="279"/>
      <c r="BJ2795" s="279"/>
      <c r="BK2795" s="279"/>
      <c r="BN2795" s="279"/>
      <c r="BO2795" s="279"/>
      <c r="BP2795" s="279"/>
    </row>
    <row r="2796" spans="3:68" ht="8.25" customHeight="1">
      <c r="C2796" s="280"/>
      <c r="D2796" s="280"/>
      <c r="E2796" s="280"/>
      <c r="F2796" s="280"/>
      <c r="G2796" s="280"/>
      <c r="N2796" s="278"/>
      <c r="O2796" s="278"/>
      <c r="P2796" s="278"/>
      <c r="Q2796" s="278"/>
      <c r="R2796" s="278"/>
      <c r="S2796" s="278"/>
      <c r="T2796" s="278"/>
      <c r="U2796" s="278"/>
      <c r="V2796" s="278"/>
      <c r="W2796" s="278"/>
      <c r="AH2796" s="280"/>
      <c r="AI2796" s="280"/>
      <c r="AJ2796" s="280"/>
      <c r="AK2796" s="280"/>
      <c r="AL2796" s="280"/>
      <c r="AM2796" s="280"/>
      <c r="AN2796" s="280"/>
      <c r="AO2796" s="280"/>
      <c r="AP2796" s="280"/>
      <c r="AQ2796" s="280"/>
      <c r="AR2796" s="280"/>
      <c r="AV2796" s="278"/>
      <c r="AW2796" s="278"/>
      <c r="AX2796" s="278"/>
      <c r="AY2796" s="278"/>
      <c r="AZ2796" s="278"/>
      <c r="BB2796" s="276"/>
      <c r="BE2796" s="280"/>
      <c r="BF2796" s="280"/>
      <c r="BG2796" s="280"/>
      <c r="BH2796" s="279"/>
      <c r="BI2796" s="279"/>
      <c r="BJ2796" s="279"/>
      <c r="BK2796" s="279"/>
      <c r="BN2796" s="279"/>
      <c r="BO2796" s="279"/>
      <c r="BP2796" s="279"/>
    </row>
    <row r="2797" spans="3:68" ht="0.75" customHeight="1">
      <c r="C2797" s="280"/>
      <c r="D2797" s="280"/>
      <c r="E2797" s="280"/>
      <c r="F2797" s="280"/>
      <c r="G2797" s="280"/>
      <c r="N2797" s="278"/>
      <c r="O2797" s="278"/>
      <c r="P2797" s="278"/>
      <c r="Q2797" s="278"/>
      <c r="R2797" s="278"/>
      <c r="S2797" s="278"/>
      <c r="T2797" s="278"/>
      <c r="U2797" s="278"/>
      <c r="V2797" s="278"/>
      <c r="W2797" s="278"/>
      <c r="AH2797" s="280"/>
      <c r="AI2797" s="280"/>
      <c r="AJ2797" s="280"/>
      <c r="AK2797" s="280"/>
      <c r="AL2797" s="280"/>
      <c r="AM2797" s="280"/>
      <c r="AN2797" s="280"/>
      <c r="AO2797" s="280"/>
      <c r="AP2797" s="280"/>
      <c r="AQ2797" s="280"/>
      <c r="AR2797" s="280"/>
      <c r="AV2797" s="278"/>
      <c r="AW2797" s="278"/>
      <c r="AX2797" s="278"/>
      <c r="AY2797" s="278"/>
      <c r="AZ2797" s="278"/>
      <c r="BB2797" s="276"/>
      <c r="BE2797" s="280"/>
      <c r="BF2797" s="280"/>
      <c r="BG2797" s="280"/>
      <c r="BH2797" s="279"/>
      <c r="BI2797" s="279"/>
      <c r="BJ2797" s="279"/>
      <c r="BK2797" s="279"/>
      <c r="BN2797" s="279"/>
      <c r="BO2797" s="279"/>
      <c r="BP2797" s="279"/>
    </row>
    <row r="2798" spans="3:68" ht="11.25" customHeight="1">
      <c r="C2798" s="280"/>
      <c r="D2798" s="280"/>
      <c r="E2798" s="280"/>
      <c r="F2798" s="280"/>
      <c r="G2798" s="280"/>
      <c r="N2798" s="278"/>
      <c r="O2798" s="278"/>
      <c r="P2798" s="278"/>
      <c r="Q2798" s="278"/>
      <c r="R2798" s="278"/>
      <c r="S2798" s="278"/>
      <c r="T2798" s="278"/>
      <c r="U2798" s="278"/>
      <c r="V2798" s="278"/>
      <c r="W2798" s="278"/>
      <c r="AH2798" s="280"/>
      <c r="AI2798" s="280"/>
      <c r="AJ2798" s="280"/>
      <c r="AK2798" s="280"/>
      <c r="AL2798" s="280"/>
      <c r="AM2798" s="280"/>
      <c r="AN2798" s="280"/>
      <c r="AO2798" s="280"/>
      <c r="AP2798" s="280"/>
      <c r="AQ2798" s="280"/>
      <c r="AR2798" s="280"/>
      <c r="AV2798" s="278"/>
      <c r="AW2798" s="278"/>
      <c r="AX2798" s="278"/>
      <c r="AY2798" s="278"/>
      <c r="AZ2798" s="278"/>
      <c r="BB2798" s="266"/>
      <c r="BE2798" s="275"/>
      <c r="BF2798" s="275"/>
      <c r="BG2798" s="275"/>
      <c r="BH2798" s="276"/>
      <c r="BI2798" s="276"/>
      <c r="BJ2798" s="276"/>
      <c r="BK2798" s="276"/>
      <c r="BN2798" s="276"/>
      <c r="BO2798" s="276"/>
      <c r="BP2798" s="276"/>
    </row>
    <row r="2799" spans="3:68" ht="7.5" customHeight="1"/>
    <row r="2800" spans="3:68" ht="1.5" customHeight="1">
      <c r="C2800" s="280"/>
      <c r="D2800" s="280"/>
      <c r="E2800" s="280"/>
      <c r="F2800" s="280"/>
      <c r="G2800" s="280"/>
      <c r="H2800" s="280"/>
      <c r="I2800" s="280"/>
      <c r="J2800" s="280"/>
      <c r="P2800" s="278"/>
      <c r="Q2800" s="278"/>
      <c r="R2800" s="278"/>
      <c r="S2800" s="278"/>
      <c r="U2800" s="278"/>
      <c r="V2800" s="278"/>
      <c r="W2800" s="278"/>
      <c r="AH2800" s="280"/>
      <c r="AI2800" s="280"/>
      <c r="AJ2800" s="280"/>
      <c r="AK2800" s="280"/>
      <c r="AL2800" s="280"/>
      <c r="AM2800" s="280"/>
      <c r="AN2800" s="280"/>
      <c r="AO2800" s="280"/>
      <c r="AP2800" s="280"/>
      <c r="AQ2800" s="280"/>
      <c r="AR2800" s="280"/>
      <c r="AV2800" s="278"/>
      <c r="AW2800" s="278"/>
      <c r="AX2800" s="278"/>
      <c r="AY2800" s="278"/>
      <c r="AZ2800" s="278"/>
      <c r="BB2800" s="276"/>
      <c r="BE2800" s="275"/>
      <c r="BF2800" s="275"/>
      <c r="BG2800" s="275"/>
      <c r="BH2800" s="276"/>
      <c r="BI2800" s="276"/>
      <c r="BJ2800" s="276"/>
      <c r="BK2800" s="276"/>
    </row>
    <row r="2801" spans="2:69" ht="9" customHeight="1">
      <c r="C2801" s="280"/>
      <c r="D2801" s="280"/>
      <c r="E2801" s="280"/>
      <c r="F2801" s="280"/>
      <c r="G2801" s="280"/>
      <c r="H2801" s="280"/>
      <c r="I2801" s="280"/>
      <c r="J2801" s="280"/>
      <c r="P2801" s="278"/>
      <c r="Q2801" s="278"/>
      <c r="R2801" s="278"/>
      <c r="S2801" s="278"/>
      <c r="U2801" s="278"/>
      <c r="V2801" s="278"/>
      <c r="W2801" s="278"/>
      <c r="AH2801" s="280"/>
      <c r="AI2801" s="280"/>
      <c r="AJ2801" s="280"/>
      <c r="AK2801" s="280"/>
      <c r="AL2801" s="280"/>
      <c r="AM2801" s="280"/>
      <c r="AN2801" s="280"/>
      <c r="AO2801" s="280"/>
      <c r="AP2801" s="280"/>
      <c r="AQ2801" s="280"/>
      <c r="AR2801" s="280"/>
      <c r="AV2801" s="278"/>
      <c r="AW2801" s="278"/>
      <c r="AX2801" s="278"/>
      <c r="AY2801" s="278"/>
      <c r="AZ2801" s="278"/>
      <c r="BB2801" s="276"/>
      <c r="BE2801" s="275"/>
      <c r="BF2801" s="275"/>
      <c r="BG2801" s="275"/>
      <c r="BH2801" s="276"/>
      <c r="BI2801" s="276"/>
      <c r="BJ2801" s="276"/>
      <c r="BK2801" s="276"/>
    </row>
    <row r="2802" spans="2:69" ht="0.75" customHeight="1">
      <c r="C2802" s="280"/>
      <c r="D2802" s="280"/>
      <c r="E2802" s="280"/>
      <c r="F2802" s="280"/>
      <c r="G2802" s="280"/>
      <c r="H2802" s="280"/>
      <c r="I2802" s="280"/>
      <c r="J2802" s="280"/>
      <c r="P2802" s="278"/>
      <c r="Q2802" s="278"/>
      <c r="R2802" s="278"/>
      <c r="S2802" s="278"/>
      <c r="U2802" s="278"/>
      <c r="V2802" s="278"/>
      <c r="W2802" s="278"/>
      <c r="AH2802" s="280"/>
      <c r="AI2802" s="280"/>
      <c r="AJ2802" s="280"/>
      <c r="AK2802" s="280"/>
      <c r="AL2802" s="280"/>
      <c r="AM2802" s="280"/>
      <c r="AN2802" s="280"/>
      <c r="AO2802" s="280"/>
      <c r="AP2802" s="280"/>
      <c r="AQ2802" s="280"/>
      <c r="AR2802" s="280"/>
      <c r="AV2802" s="278"/>
      <c r="AW2802" s="278"/>
      <c r="AX2802" s="278"/>
      <c r="AY2802" s="278"/>
      <c r="AZ2802" s="278"/>
      <c r="BB2802" s="276"/>
      <c r="BE2802" s="275"/>
      <c r="BF2802" s="275"/>
      <c r="BG2802" s="275"/>
    </row>
    <row r="2803" spans="2:69" ht="11.25" customHeight="1">
      <c r="C2803" s="280"/>
      <c r="D2803" s="280"/>
      <c r="E2803" s="280"/>
      <c r="F2803" s="280"/>
      <c r="G2803" s="280"/>
      <c r="H2803" s="280"/>
      <c r="I2803" s="280"/>
      <c r="J2803" s="280"/>
      <c r="N2803" s="278"/>
      <c r="O2803" s="278"/>
      <c r="P2803" s="278"/>
      <c r="Q2803" s="278"/>
      <c r="R2803" s="278"/>
      <c r="S2803" s="278"/>
      <c r="T2803" s="278"/>
      <c r="U2803" s="278"/>
      <c r="V2803" s="278"/>
      <c r="W2803" s="278"/>
      <c r="AH2803" s="280"/>
      <c r="AI2803" s="280"/>
      <c r="AJ2803" s="280"/>
      <c r="AK2803" s="280"/>
      <c r="AL2803" s="280"/>
      <c r="AM2803" s="280"/>
      <c r="AN2803" s="280"/>
      <c r="AO2803" s="280"/>
      <c r="AP2803" s="280"/>
      <c r="AQ2803" s="280"/>
      <c r="AR2803" s="280"/>
      <c r="AV2803" s="278"/>
      <c r="AW2803" s="278"/>
      <c r="AX2803" s="278"/>
      <c r="AY2803" s="278"/>
      <c r="AZ2803" s="278"/>
      <c r="BB2803" s="266"/>
      <c r="BE2803" s="275"/>
      <c r="BF2803" s="275"/>
      <c r="BG2803" s="275"/>
      <c r="BH2803" s="276"/>
      <c r="BI2803" s="276"/>
      <c r="BJ2803" s="276"/>
      <c r="BK2803" s="276"/>
    </row>
    <row r="2804" spans="2:69" ht="9" customHeight="1"/>
    <row r="2805" spans="2:69" ht="0.75" customHeight="1">
      <c r="BE2805" s="275"/>
      <c r="BF2805" s="275"/>
      <c r="BG2805" s="275"/>
      <c r="BH2805" s="276"/>
      <c r="BI2805" s="276"/>
      <c r="BJ2805" s="276"/>
      <c r="BK2805" s="276"/>
      <c r="BN2805" s="276"/>
      <c r="BO2805" s="276"/>
      <c r="BP2805" s="276"/>
    </row>
    <row r="2806" spans="2:69">
      <c r="BE2806" s="275"/>
      <c r="BF2806" s="275"/>
      <c r="BG2806" s="275"/>
      <c r="BH2806" s="276"/>
      <c r="BI2806" s="276"/>
      <c r="BJ2806" s="276"/>
      <c r="BK2806" s="276"/>
      <c r="BN2806" s="276"/>
      <c r="BO2806" s="276"/>
      <c r="BP2806" s="276"/>
    </row>
    <row r="2807" spans="2:69" ht="10.5" customHeight="1">
      <c r="C2807" s="277"/>
      <c r="D2807" s="277"/>
      <c r="E2807" s="277"/>
      <c r="F2807" s="277"/>
      <c r="G2807" s="277"/>
      <c r="H2807" s="278"/>
      <c r="I2807" s="278"/>
      <c r="J2807" s="278"/>
      <c r="K2807" s="278"/>
      <c r="L2807" s="278"/>
      <c r="N2807" s="278"/>
      <c r="O2807" s="278"/>
      <c r="P2807" s="278"/>
      <c r="Q2807" s="278"/>
      <c r="R2807" s="278"/>
      <c r="S2807" s="278"/>
      <c r="T2807" s="278"/>
      <c r="U2807" s="281"/>
      <c r="V2807" s="281"/>
      <c r="W2807" s="281"/>
      <c r="Z2807" s="278"/>
      <c r="AA2807" s="278"/>
      <c r="AB2807" s="278"/>
      <c r="AC2807" s="278"/>
      <c r="AD2807" s="281"/>
      <c r="AE2807" s="281"/>
      <c r="AH2807" s="277"/>
      <c r="AI2807" s="277"/>
      <c r="AJ2807" s="277"/>
      <c r="AK2807" s="277"/>
      <c r="AL2807" s="277"/>
      <c r="AM2807" s="277"/>
      <c r="AO2807" s="278"/>
      <c r="AP2807" s="278"/>
      <c r="AQ2807" s="278"/>
      <c r="AR2807" s="278"/>
      <c r="AS2807" s="278"/>
      <c r="AT2807" s="278"/>
      <c r="AV2807" s="278"/>
      <c r="AW2807" s="278"/>
      <c r="AX2807" s="278"/>
      <c r="AY2807" s="278"/>
      <c r="AZ2807" s="278"/>
      <c r="BB2807" s="281"/>
      <c r="BC2807" s="281"/>
      <c r="BE2807" s="280"/>
      <c r="BF2807" s="280"/>
      <c r="BI2807" s="279"/>
      <c r="BJ2807" s="279"/>
      <c r="BL2807" s="285"/>
      <c r="BM2807" s="285"/>
      <c r="BN2807" s="285"/>
      <c r="BO2807" s="285"/>
      <c r="BP2807" s="285"/>
    </row>
    <row r="2808" spans="2:69" ht="7.5" customHeight="1"/>
    <row r="2809" spans="2:69" ht="12" customHeight="1">
      <c r="B2809" s="282"/>
      <c r="C2809" s="282"/>
      <c r="D2809" s="282"/>
      <c r="E2809" s="282"/>
      <c r="F2809" s="282"/>
      <c r="G2809" s="282"/>
      <c r="H2809" s="282"/>
      <c r="I2809" s="282"/>
      <c r="J2809" s="282"/>
      <c r="K2809" s="282"/>
      <c r="L2809" s="282"/>
      <c r="M2809" s="282"/>
      <c r="N2809" s="282"/>
      <c r="O2809" s="282"/>
      <c r="P2809" s="282"/>
      <c r="Q2809" s="282"/>
      <c r="R2809" s="282"/>
      <c r="S2809" s="282"/>
      <c r="T2809" s="282"/>
      <c r="U2809" s="282"/>
      <c r="V2809" s="282"/>
      <c r="W2809" s="282"/>
      <c r="X2809" s="282"/>
      <c r="Y2809" s="282"/>
      <c r="Z2809" s="282"/>
      <c r="AA2809" s="282"/>
      <c r="AB2809" s="282"/>
      <c r="AC2809" s="282"/>
      <c r="AD2809" s="282"/>
      <c r="AE2809" s="282"/>
      <c r="AF2809" s="282"/>
      <c r="AG2809" s="282"/>
      <c r="AH2809" s="282"/>
      <c r="AI2809" s="282"/>
      <c r="AJ2809" s="282"/>
      <c r="AL2809" s="282"/>
      <c r="AM2809" s="282"/>
      <c r="AN2809" s="282"/>
      <c r="AO2809" s="282"/>
      <c r="AP2809" s="282"/>
      <c r="AQ2809" s="282"/>
      <c r="AR2809" s="282"/>
      <c r="AS2809" s="282"/>
      <c r="AT2809" s="282"/>
      <c r="AU2809" s="282"/>
      <c r="AV2809" s="282"/>
      <c r="AW2809" s="282"/>
      <c r="AX2809" s="282"/>
      <c r="AY2809" s="282"/>
      <c r="AZ2809" s="282"/>
      <c r="BA2809" s="282"/>
      <c r="BB2809" s="282"/>
      <c r="BC2809" s="282"/>
      <c r="BD2809" s="282"/>
      <c r="BE2809" s="282"/>
      <c r="BF2809" s="282"/>
      <c r="BG2809" s="282"/>
      <c r="BH2809" s="282"/>
      <c r="BI2809" s="282"/>
      <c r="BJ2809" s="282"/>
      <c r="BK2809" s="282"/>
      <c r="BL2809" s="282"/>
      <c r="BM2809" s="282"/>
      <c r="BN2809" s="282"/>
      <c r="BO2809" s="282"/>
      <c r="BP2809" s="282"/>
      <c r="BQ2809" s="282"/>
    </row>
    <row r="2810" spans="2:69" ht="0.75" customHeight="1">
      <c r="B2810" s="282"/>
      <c r="C2810" s="282"/>
      <c r="D2810" s="282"/>
      <c r="E2810" s="282"/>
      <c r="F2810" s="282"/>
      <c r="G2810" s="282"/>
      <c r="H2810" s="282"/>
      <c r="I2810" s="282"/>
      <c r="J2810" s="282"/>
      <c r="K2810" s="282"/>
      <c r="L2810" s="282"/>
      <c r="M2810" s="282"/>
      <c r="N2810" s="282"/>
      <c r="O2810" s="282"/>
      <c r="P2810" s="282"/>
      <c r="Q2810" s="282"/>
      <c r="R2810" s="282"/>
      <c r="S2810" s="282"/>
      <c r="T2810" s="282"/>
      <c r="U2810" s="282"/>
      <c r="V2810" s="282"/>
      <c r="W2810" s="282"/>
      <c r="X2810" s="282"/>
      <c r="Y2810" s="282"/>
      <c r="Z2810" s="282"/>
      <c r="AA2810" s="282"/>
      <c r="AB2810" s="282"/>
      <c r="AC2810" s="282"/>
      <c r="AD2810" s="282"/>
      <c r="AE2810" s="282"/>
      <c r="AF2810" s="282"/>
      <c r="AG2810" s="282"/>
      <c r="AH2810" s="282"/>
      <c r="AI2810" s="282"/>
      <c r="AJ2810" s="282"/>
      <c r="AL2810" s="282"/>
      <c r="AM2810" s="282"/>
      <c r="AN2810" s="282"/>
      <c r="AO2810" s="282"/>
      <c r="AP2810" s="282"/>
      <c r="AQ2810" s="282"/>
      <c r="AR2810" s="282"/>
      <c r="AS2810" s="282"/>
      <c r="AT2810" s="282"/>
      <c r="AU2810" s="282"/>
      <c r="AV2810" s="282"/>
      <c r="AW2810" s="282"/>
      <c r="AX2810" s="282"/>
      <c r="AY2810" s="282"/>
      <c r="AZ2810" s="282"/>
      <c r="BA2810" s="282"/>
      <c r="BB2810" s="282"/>
      <c r="BC2810" s="282"/>
      <c r="BD2810" s="282"/>
      <c r="BE2810" s="282"/>
      <c r="BF2810" s="282"/>
      <c r="BG2810" s="282"/>
      <c r="BH2810" s="282"/>
      <c r="BI2810" s="282"/>
      <c r="BJ2810" s="282"/>
      <c r="BK2810" s="282"/>
      <c r="BL2810" s="282"/>
      <c r="BM2810" s="282"/>
      <c r="BN2810" s="282"/>
      <c r="BO2810" s="282"/>
      <c r="BP2810" s="282"/>
      <c r="BQ2810" s="282"/>
    </row>
    <row r="2811" spans="2:69" ht="10.5" customHeight="1">
      <c r="G2811" s="283"/>
      <c r="H2811" s="283"/>
      <c r="I2811" s="283"/>
      <c r="J2811" s="283"/>
      <c r="K2811" s="283"/>
      <c r="L2811" s="283"/>
      <c r="N2811" s="283"/>
      <c r="O2811" s="283"/>
      <c r="P2811" s="284"/>
      <c r="Q2811" s="284"/>
      <c r="R2811" s="284"/>
      <c r="S2811" s="284"/>
      <c r="U2811" s="283"/>
      <c r="V2811" s="283"/>
      <c r="W2811" s="283"/>
      <c r="X2811" s="283"/>
      <c r="Y2811" s="283"/>
      <c r="Z2811" s="283"/>
      <c r="AA2811" s="283"/>
      <c r="AB2811" s="283"/>
      <c r="AD2811" s="283"/>
      <c r="AE2811" s="283"/>
      <c r="AF2811" s="283"/>
      <c r="AG2811" s="283"/>
      <c r="AH2811" s="283"/>
      <c r="AI2811" s="283"/>
      <c r="AO2811" s="283"/>
      <c r="AP2811" s="283"/>
      <c r="AQ2811" s="283"/>
      <c r="AR2811" s="283"/>
      <c r="AU2811" s="284"/>
      <c r="AV2811" s="284"/>
      <c r="AW2811" s="284"/>
      <c r="AX2811" s="284"/>
      <c r="AY2811" s="284"/>
      <c r="BE2811" s="283"/>
      <c r="BF2811" s="283"/>
      <c r="BG2811" s="283"/>
      <c r="BH2811" s="283"/>
      <c r="BI2811" s="283"/>
      <c r="BJ2811" s="283"/>
      <c r="BK2811" s="283"/>
      <c r="BL2811" s="283"/>
      <c r="BM2811" s="283"/>
      <c r="BN2811" s="283"/>
      <c r="BO2811" s="283"/>
      <c r="BP2811" s="283"/>
      <c r="BQ2811" s="283"/>
    </row>
    <row r="2812" spans="2:69" ht="7.5" customHeight="1"/>
    <row r="2813" spans="2:69" ht="0.75" customHeight="1">
      <c r="F2813" s="285"/>
      <c r="G2813" s="285"/>
      <c r="H2813" s="285"/>
      <c r="I2813" s="285"/>
      <c r="K2813" s="285"/>
      <c r="L2813" s="285"/>
      <c r="M2813" s="285"/>
      <c r="N2813" s="285"/>
      <c r="O2813" s="285"/>
      <c r="R2813" s="285"/>
      <c r="S2813" s="285"/>
      <c r="T2813" s="285"/>
      <c r="U2813" s="285"/>
      <c r="V2813" s="285"/>
      <c r="W2813" s="285"/>
      <c r="X2813" s="285"/>
      <c r="Y2813" s="285"/>
      <c r="Z2813" s="285"/>
      <c r="AA2813" s="285"/>
      <c r="AB2813" s="285"/>
      <c r="AD2813" s="285"/>
      <c r="AE2813" s="285"/>
      <c r="AF2813" s="285"/>
      <c r="AG2813" s="285"/>
      <c r="AH2813" s="285"/>
      <c r="AI2813" s="285"/>
      <c r="AU2813" s="285"/>
      <c r="AV2813" s="285"/>
      <c r="AW2813" s="285"/>
      <c r="AX2813" s="283"/>
      <c r="AY2813" s="283"/>
      <c r="BE2813" s="285"/>
      <c r="BF2813" s="285"/>
      <c r="BH2813" s="285"/>
      <c r="BI2813" s="285"/>
      <c r="BJ2813" s="285"/>
      <c r="BK2813" s="285"/>
      <c r="BL2813" s="285"/>
      <c r="BM2813" s="285"/>
      <c r="BN2813" s="285"/>
      <c r="BO2813" s="285"/>
      <c r="BP2813" s="285"/>
      <c r="BQ2813" s="285"/>
    </row>
    <row r="2814" spans="2:69" ht="13.5" customHeight="1">
      <c r="F2814" s="285"/>
      <c r="G2814" s="285"/>
      <c r="H2814" s="285"/>
      <c r="I2814" s="285"/>
      <c r="K2814" s="285"/>
      <c r="L2814" s="285"/>
      <c r="M2814" s="285"/>
      <c r="N2814" s="285"/>
      <c r="O2814" s="285"/>
      <c r="R2814" s="285"/>
      <c r="S2814" s="285"/>
      <c r="T2814" s="285"/>
      <c r="U2814" s="285"/>
      <c r="V2814" s="285"/>
      <c r="W2814" s="285"/>
      <c r="X2814" s="285"/>
      <c r="Y2814" s="285"/>
      <c r="Z2814" s="285"/>
      <c r="AA2814" s="285"/>
      <c r="AB2814" s="285"/>
      <c r="AD2814" s="285"/>
      <c r="AE2814" s="285"/>
      <c r="AF2814" s="285"/>
      <c r="AG2814" s="285"/>
      <c r="AH2814" s="285"/>
      <c r="AI2814" s="285"/>
      <c r="AU2814" s="285"/>
      <c r="AV2814" s="285"/>
      <c r="AW2814" s="285"/>
      <c r="AX2814" s="283"/>
      <c r="AY2814" s="283"/>
      <c r="BE2814" s="285"/>
      <c r="BF2814" s="285"/>
      <c r="BH2814" s="285"/>
      <c r="BI2814" s="285"/>
      <c r="BJ2814" s="285"/>
      <c r="BK2814" s="285"/>
      <c r="BL2814" s="285"/>
      <c r="BM2814" s="285"/>
      <c r="BN2814" s="285"/>
      <c r="BO2814" s="285"/>
      <c r="BP2814" s="285"/>
      <c r="BQ2814" s="285"/>
    </row>
    <row r="2815" spans="2:69" ht="9.75" customHeight="1">
      <c r="C2815" s="280"/>
      <c r="D2815" s="280"/>
      <c r="F2815" s="279"/>
      <c r="G2815" s="279"/>
      <c r="H2815" s="279"/>
      <c r="I2815" s="279"/>
      <c r="J2815" s="279"/>
      <c r="K2815" s="279"/>
      <c r="L2815" s="279"/>
      <c r="M2815" s="279"/>
      <c r="N2815" s="279"/>
      <c r="O2815" s="279"/>
      <c r="R2815" s="278"/>
      <c r="S2815" s="278"/>
      <c r="T2815" s="278"/>
      <c r="U2815" s="279"/>
      <c r="V2815" s="279"/>
      <c r="W2815" s="279"/>
      <c r="X2815" s="279"/>
      <c r="Y2815" s="279"/>
      <c r="Z2815" s="279"/>
      <c r="AA2815" s="279"/>
      <c r="AB2815" s="279"/>
      <c r="AD2815" s="279"/>
      <c r="AE2815" s="279"/>
      <c r="AF2815" s="279"/>
      <c r="AG2815" s="279"/>
      <c r="AH2815" s="279"/>
      <c r="AI2815" s="279"/>
      <c r="AM2815" s="280"/>
      <c r="AN2815" s="280"/>
      <c r="AO2815" s="280"/>
      <c r="AP2815" s="278"/>
      <c r="AQ2815" s="278"/>
      <c r="AR2815" s="278"/>
      <c r="AS2815" s="278"/>
      <c r="BA2815" s="280"/>
      <c r="BB2815" s="280"/>
      <c r="BC2815" s="280"/>
      <c r="BD2815" s="279"/>
      <c r="BE2815" s="279"/>
      <c r="BH2815" s="278"/>
      <c r="BI2815" s="278"/>
      <c r="BJ2815" s="278"/>
      <c r="BK2815" s="278"/>
      <c r="BL2815" s="278"/>
      <c r="BM2815" s="279"/>
      <c r="BN2815" s="279"/>
      <c r="BO2815" s="279"/>
      <c r="BP2815" s="279"/>
      <c r="BQ2815" s="279"/>
    </row>
    <row r="2816" spans="2:69" ht="0.75" customHeight="1">
      <c r="C2816" s="280"/>
      <c r="D2816" s="280"/>
      <c r="F2816" s="279"/>
      <c r="G2816" s="279"/>
      <c r="H2816" s="279"/>
      <c r="I2816" s="279"/>
      <c r="J2816" s="279"/>
      <c r="K2816" s="279"/>
      <c r="L2816" s="279"/>
      <c r="M2816" s="279"/>
      <c r="N2816" s="279"/>
      <c r="O2816" s="279"/>
      <c r="R2816" s="278"/>
      <c r="S2816" s="278"/>
      <c r="T2816" s="278"/>
      <c r="U2816" s="279"/>
      <c r="V2816" s="279"/>
      <c r="W2816" s="279"/>
      <c r="X2816" s="279"/>
      <c r="Y2816" s="279"/>
      <c r="Z2816" s="279"/>
      <c r="AA2816" s="279"/>
      <c r="AB2816" s="279"/>
      <c r="AD2816" s="279"/>
      <c r="AE2816" s="279"/>
      <c r="AF2816" s="279"/>
      <c r="AG2816" s="279"/>
      <c r="AH2816" s="279"/>
      <c r="AI2816" s="279"/>
      <c r="AM2816" s="280"/>
      <c r="AN2816" s="280"/>
      <c r="AO2816" s="280"/>
      <c r="AP2816" s="278"/>
      <c r="AQ2816" s="278"/>
      <c r="AR2816" s="278"/>
      <c r="AS2816" s="278"/>
      <c r="BA2816" s="280"/>
      <c r="BB2816" s="280"/>
      <c r="BC2816" s="280"/>
      <c r="BD2816" s="279"/>
      <c r="BE2816" s="279"/>
      <c r="BH2816" s="278"/>
      <c r="BI2816" s="278"/>
      <c r="BJ2816" s="278"/>
      <c r="BK2816" s="278"/>
      <c r="BL2816" s="278"/>
      <c r="BM2816" s="279"/>
      <c r="BN2816" s="279"/>
      <c r="BO2816" s="279"/>
      <c r="BP2816" s="279"/>
      <c r="BQ2816" s="279"/>
    </row>
    <row r="2817" spans="2:69" ht="10.5" customHeight="1">
      <c r="C2817" s="280"/>
      <c r="D2817" s="280"/>
      <c r="F2817" s="279"/>
      <c r="G2817" s="279"/>
      <c r="H2817" s="279"/>
      <c r="I2817" s="279"/>
      <c r="J2817" s="279"/>
      <c r="K2817" s="279"/>
      <c r="L2817" s="279"/>
      <c r="M2817" s="279"/>
      <c r="N2817" s="279"/>
      <c r="O2817" s="279"/>
      <c r="R2817" s="278"/>
      <c r="S2817" s="278"/>
      <c r="T2817" s="278"/>
      <c r="U2817" s="279"/>
      <c r="V2817" s="279"/>
      <c r="W2817" s="279"/>
      <c r="X2817" s="279"/>
      <c r="Y2817" s="279"/>
      <c r="Z2817" s="279"/>
      <c r="AA2817" s="279"/>
      <c r="AB2817" s="279"/>
      <c r="AD2817" s="264"/>
      <c r="AE2817" s="279"/>
      <c r="AF2817" s="279"/>
      <c r="AG2817" s="279"/>
      <c r="AH2817" s="279"/>
      <c r="AI2817" s="264"/>
      <c r="AM2817" s="280"/>
      <c r="AN2817" s="280"/>
      <c r="AO2817" s="280"/>
      <c r="AP2817" s="278"/>
      <c r="AQ2817" s="278"/>
      <c r="AR2817" s="278"/>
      <c r="AS2817" s="278"/>
      <c r="BA2817" s="280"/>
      <c r="BB2817" s="280"/>
      <c r="BC2817" s="280"/>
      <c r="BD2817" s="279"/>
      <c r="BE2817" s="279"/>
      <c r="BH2817" s="278"/>
      <c r="BI2817" s="278"/>
      <c r="BJ2817" s="278"/>
      <c r="BK2817" s="278"/>
      <c r="BL2817" s="278"/>
      <c r="BM2817" s="279"/>
      <c r="BN2817" s="279"/>
      <c r="BO2817" s="279"/>
      <c r="BP2817" s="279"/>
      <c r="BQ2817" s="279"/>
    </row>
    <row r="2818" spans="2:69" ht="9.75" customHeight="1"/>
    <row r="2819" spans="2:69" ht="9.75" customHeight="1">
      <c r="C2819" s="280"/>
      <c r="D2819" s="280"/>
      <c r="F2819" s="279"/>
      <c r="G2819" s="279"/>
      <c r="H2819" s="279"/>
      <c r="I2819" s="279"/>
      <c r="J2819" s="279"/>
      <c r="K2819" s="279"/>
      <c r="L2819" s="279"/>
      <c r="M2819" s="279"/>
      <c r="N2819" s="279"/>
      <c r="O2819" s="279"/>
      <c r="R2819" s="278"/>
      <c r="S2819" s="278"/>
      <c r="T2819" s="278"/>
      <c r="U2819" s="279"/>
      <c r="V2819" s="279"/>
      <c r="W2819" s="279"/>
      <c r="X2819" s="279"/>
      <c r="Y2819" s="279"/>
      <c r="Z2819" s="279"/>
      <c r="AA2819" s="279"/>
      <c r="AB2819" s="279"/>
      <c r="AD2819" s="279"/>
      <c r="AE2819" s="279"/>
      <c r="AF2819" s="279"/>
      <c r="AG2819" s="279"/>
      <c r="AH2819" s="279"/>
      <c r="AI2819" s="279"/>
      <c r="AM2819" s="280"/>
      <c r="AN2819" s="280"/>
      <c r="AO2819" s="280"/>
      <c r="AP2819" s="280"/>
      <c r="AQ2819" s="278"/>
      <c r="AR2819" s="278"/>
      <c r="AS2819" s="278"/>
      <c r="AT2819" s="278"/>
      <c r="BA2819" s="280"/>
      <c r="BB2819" s="280"/>
      <c r="BC2819" s="280"/>
      <c r="BD2819" s="279"/>
      <c r="BE2819" s="279"/>
      <c r="BH2819" s="278"/>
      <c r="BI2819" s="278"/>
      <c r="BJ2819" s="278"/>
      <c r="BK2819" s="278"/>
      <c r="BL2819" s="278"/>
      <c r="BM2819" s="279"/>
      <c r="BN2819" s="279"/>
      <c r="BO2819" s="279"/>
      <c r="BP2819" s="279"/>
      <c r="BQ2819" s="279"/>
    </row>
    <row r="2820" spans="2:69" ht="0.75" customHeight="1">
      <c r="C2820" s="280"/>
      <c r="D2820" s="280"/>
      <c r="F2820" s="279"/>
      <c r="G2820" s="279"/>
      <c r="H2820" s="279"/>
      <c r="I2820" s="279"/>
      <c r="J2820" s="279"/>
      <c r="K2820" s="279"/>
      <c r="L2820" s="279"/>
      <c r="M2820" s="279"/>
      <c r="N2820" s="279"/>
      <c r="O2820" s="279"/>
      <c r="R2820" s="278"/>
      <c r="S2820" s="278"/>
      <c r="T2820" s="278"/>
      <c r="U2820" s="279"/>
      <c r="V2820" s="279"/>
      <c r="W2820" s="279"/>
      <c r="X2820" s="279"/>
      <c r="Y2820" s="279"/>
      <c r="Z2820" s="279"/>
      <c r="AA2820" s="279"/>
      <c r="AB2820" s="279"/>
      <c r="AD2820" s="279"/>
      <c r="AE2820" s="279"/>
      <c r="AF2820" s="279"/>
      <c r="AG2820" s="279"/>
      <c r="AH2820" s="279"/>
      <c r="AI2820" s="279"/>
      <c r="AM2820" s="280"/>
      <c r="AN2820" s="280"/>
      <c r="AO2820" s="280"/>
      <c r="AP2820" s="280"/>
      <c r="AQ2820" s="278"/>
      <c r="AR2820" s="278"/>
      <c r="AS2820" s="278"/>
      <c r="AT2820" s="278"/>
      <c r="BA2820" s="280"/>
      <c r="BB2820" s="280"/>
      <c r="BC2820" s="280"/>
      <c r="BD2820" s="279"/>
      <c r="BE2820" s="279"/>
      <c r="BH2820" s="278"/>
      <c r="BI2820" s="278"/>
      <c r="BJ2820" s="278"/>
      <c r="BK2820" s="278"/>
      <c r="BL2820" s="278"/>
      <c r="BM2820" s="279"/>
      <c r="BN2820" s="279"/>
      <c r="BO2820" s="279"/>
      <c r="BP2820" s="279"/>
      <c r="BQ2820" s="279"/>
    </row>
    <row r="2821" spans="2:69" ht="12.75" customHeight="1">
      <c r="F2821" s="279"/>
      <c r="G2821" s="279"/>
      <c r="H2821" s="279"/>
      <c r="I2821" s="279"/>
      <c r="J2821" s="279"/>
      <c r="K2821" s="279"/>
      <c r="L2821" s="279"/>
      <c r="M2821" s="279"/>
      <c r="N2821" s="279"/>
      <c r="O2821" s="279"/>
      <c r="AM2821" s="280"/>
      <c r="AN2821" s="280"/>
      <c r="AO2821" s="280"/>
      <c r="AP2821" s="278"/>
      <c r="AQ2821" s="278"/>
      <c r="AR2821" s="278"/>
      <c r="AS2821" s="278"/>
      <c r="BA2821" s="280"/>
      <c r="BB2821" s="280"/>
      <c r="BC2821" s="280"/>
      <c r="BD2821" s="279"/>
      <c r="BE2821" s="279"/>
      <c r="BH2821" s="278"/>
      <c r="BI2821" s="278"/>
      <c r="BJ2821" s="278"/>
      <c r="BK2821" s="278"/>
      <c r="BL2821" s="278"/>
      <c r="BM2821" s="279"/>
      <c r="BN2821" s="279"/>
      <c r="BO2821" s="279"/>
      <c r="BP2821" s="279"/>
      <c r="BQ2821" s="279"/>
    </row>
    <row r="2822" spans="2:69" ht="10.5" customHeight="1">
      <c r="AM2822" s="280"/>
      <c r="AN2822" s="280"/>
      <c r="AO2822" s="280"/>
      <c r="AP2822" s="278"/>
      <c r="AQ2822" s="278"/>
      <c r="AR2822" s="278"/>
      <c r="AS2822" s="278"/>
      <c r="BA2822" s="280"/>
      <c r="BB2822" s="280"/>
      <c r="BC2822" s="280"/>
      <c r="BD2822" s="279"/>
      <c r="BE2822" s="279"/>
      <c r="BH2822" s="278"/>
      <c r="BI2822" s="278"/>
      <c r="BJ2822" s="278"/>
      <c r="BK2822" s="278"/>
      <c r="BL2822" s="278"/>
      <c r="BM2822" s="279"/>
      <c r="BN2822" s="279"/>
      <c r="BO2822" s="279"/>
      <c r="BP2822" s="279"/>
      <c r="BQ2822" s="279"/>
    </row>
    <row r="2823" spans="2:69" ht="7.5" customHeight="1"/>
    <row r="2824" spans="2:69" ht="0.75" customHeight="1">
      <c r="C2824" s="277"/>
      <c r="D2824" s="277"/>
      <c r="F2824" s="279"/>
      <c r="G2824" s="279"/>
      <c r="H2824" s="279"/>
      <c r="I2824" s="279"/>
      <c r="J2824" s="279"/>
      <c r="K2824" s="279"/>
      <c r="L2824" s="279"/>
      <c r="M2824" s="279"/>
      <c r="AM2824" s="280"/>
      <c r="AN2824" s="280"/>
      <c r="AO2824" s="280"/>
      <c r="AP2824" s="278"/>
      <c r="AQ2824" s="278"/>
      <c r="AR2824" s="278"/>
      <c r="AS2824" s="278"/>
      <c r="AT2824" s="278"/>
      <c r="AU2824" s="278"/>
      <c r="AV2824" s="278"/>
      <c r="AX2824" s="278"/>
      <c r="AY2824" s="278"/>
      <c r="BA2824" s="280"/>
      <c r="BB2824" s="280"/>
      <c r="BC2824" s="280"/>
      <c r="BD2824" s="279"/>
      <c r="BE2824" s="279"/>
      <c r="BH2824" s="278"/>
      <c r="BI2824" s="278"/>
      <c r="BJ2824" s="278"/>
      <c r="BK2824" s="278"/>
      <c r="BL2824" s="278"/>
      <c r="BM2824" s="279"/>
      <c r="BN2824" s="279"/>
      <c r="BO2824" s="279"/>
      <c r="BP2824" s="279"/>
      <c r="BQ2824" s="279"/>
    </row>
    <row r="2825" spans="2:69" ht="8.25" customHeight="1">
      <c r="C2825" s="277"/>
      <c r="D2825" s="277"/>
      <c r="F2825" s="279"/>
      <c r="G2825" s="279"/>
      <c r="H2825" s="279"/>
      <c r="I2825" s="279"/>
      <c r="J2825" s="279"/>
      <c r="K2825" s="279"/>
      <c r="L2825" s="279"/>
      <c r="M2825" s="279"/>
      <c r="AM2825" s="280"/>
      <c r="AN2825" s="280"/>
      <c r="AO2825" s="280"/>
      <c r="AP2825" s="278"/>
      <c r="AQ2825" s="278"/>
      <c r="AR2825" s="278"/>
      <c r="AS2825" s="278"/>
      <c r="AT2825" s="278"/>
      <c r="AU2825" s="278"/>
      <c r="AV2825" s="278"/>
      <c r="AX2825" s="278"/>
      <c r="AY2825" s="278"/>
      <c r="BA2825" s="280"/>
      <c r="BB2825" s="280"/>
      <c r="BC2825" s="280"/>
      <c r="BD2825" s="279"/>
      <c r="BE2825" s="279"/>
      <c r="BH2825" s="278"/>
      <c r="BI2825" s="278"/>
      <c r="BJ2825" s="278"/>
      <c r="BK2825" s="278"/>
      <c r="BL2825" s="278"/>
      <c r="BM2825" s="279"/>
      <c r="BN2825" s="279"/>
      <c r="BO2825" s="279"/>
      <c r="BP2825" s="279"/>
      <c r="BQ2825" s="279"/>
    </row>
    <row r="2826" spans="2:69" ht="0.75" customHeight="1">
      <c r="C2826" s="277"/>
      <c r="D2826" s="277"/>
      <c r="F2826" s="279"/>
      <c r="G2826" s="279"/>
      <c r="H2826" s="279"/>
      <c r="I2826" s="279"/>
      <c r="J2826" s="279"/>
      <c r="K2826" s="279"/>
      <c r="L2826" s="279"/>
      <c r="M2826" s="279"/>
      <c r="AM2826" s="280"/>
      <c r="AN2826" s="280"/>
      <c r="AO2826" s="280"/>
      <c r="AP2826" s="278"/>
      <c r="AQ2826" s="278"/>
      <c r="AR2826" s="278"/>
      <c r="AS2826" s="278"/>
      <c r="AT2826" s="278"/>
      <c r="AU2826" s="278"/>
      <c r="AV2826" s="278"/>
      <c r="AX2826" s="278"/>
      <c r="AY2826" s="278"/>
      <c r="BA2826" s="280"/>
      <c r="BB2826" s="280"/>
      <c r="BC2826" s="280"/>
      <c r="BD2826" s="279"/>
      <c r="BE2826" s="279"/>
      <c r="BH2826" s="278"/>
      <c r="BI2826" s="278"/>
      <c r="BJ2826" s="278"/>
      <c r="BK2826" s="278"/>
      <c r="BL2826" s="278"/>
      <c r="BM2826" s="279"/>
      <c r="BN2826" s="279"/>
      <c r="BO2826" s="279"/>
      <c r="BP2826" s="279"/>
      <c r="BQ2826" s="279"/>
    </row>
    <row r="2827" spans="2:69" ht="10.5" customHeight="1">
      <c r="AM2827" s="280"/>
      <c r="AN2827" s="280"/>
      <c r="AO2827" s="280"/>
      <c r="AP2827" s="278"/>
      <c r="AQ2827" s="278"/>
      <c r="AR2827" s="278"/>
      <c r="AS2827" s="278"/>
      <c r="AT2827" s="278"/>
      <c r="AU2827" s="278"/>
      <c r="AV2827" s="278"/>
      <c r="AX2827" s="278"/>
      <c r="AY2827" s="278"/>
      <c r="BA2827" s="280"/>
      <c r="BB2827" s="280"/>
      <c r="BC2827" s="280"/>
      <c r="BD2827" s="279"/>
      <c r="BE2827" s="279"/>
      <c r="BH2827" s="278"/>
      <c r="BI2827" s="278"/>
      <c r="BJ2827" s="278"/>
      <c r="BK2827" s="278"/>
      <c r="BL2827" s="278"/>
      <c r="BM2827" s="279"/>
      <c r="BN2827" s="279"/>
      <c r="BO2827" s="279"/>
      <c r="BP2827" s="279"/>
      <c r="BQ2827" s="279"/>
    </row>
    <row r="2828" spans="2:69" ht="9.75" customHeight="1"/>
    <row r="2829" spans="2:69" ht="12" customHeight="1">
      <c r="AM2829" s="280"/>
      <c r="AN2829" s="280"/>
      <c r="AO2829" s="280"/>
      <c r="AP2829" s="280"/>
      <c r="AQ2829" s="278"/>
      <c r="AR2829" s="278"/>
      <c r="AS2829" s="278"/>
      <c r="AT2829" s="278"/>
      <c r="AU2829" s="278"/>
      <c r="AV2829" s="278"/>
      <c r="AW2829" s="278"/>
      <c r="AX2829" s="278"/>
      <c r="AY2829" s="278"/>
      <c r="AZ2829" s="278"/>
      <c r="BA2829" s="277"/>
      <c r="BB2829" s="277"/>
      <c r="BC2829" s="277"/>
      <c r="BD2829" s="279"/>
      <c r="BE2829" s="279"/>
    </row>
    <row r="2830" spans="2:69" ht="13.5" customHeight="1">
      <c r="C2830" s="289"/>
      <c r="D2830" s="289"/>
      <c r="E2830" s="289"/>
      <c r="F2830" s="289"/>
      <c r="G2830" s="289"/>
      <c r="H2830" s="289"/>
      <c r="I2830" s="289"/>
      <c r="J2830" s="289"/>
      <c r="K2830" s="289"/>
      <c r="L2830" s="289"/>
      <c r="M2830" s="289"/>
      <c r="N2830" s="289"/>
      <c r="O2830" s="289"/>
      <c r="P2830" s="289"/>
      <c r="Q2830" s="289"/>
      <c r="R2830" s="289"/>
      <c r="S2830" s="289"/>
      <c r="T2830" s="289"/>
      <c r="U2830" s="289"/>
      <c r="V2830" s="289"/>
      <c r="W2830" s="289"/>
      <c r="X2830" s="289"/>
      <c r="Y2830" s="289"/>
      <c r="Z2830" s="289"/>
      <c r="AA2830" s="289"/>
      <c r="AB2830" s="289"/>
      <c r="AC2830" s="289"/>
      <c r="AD2830" s="289"/>
      <c r="AE2830" s="289"/>
    </row>
    <row r="2831" spans="2:69" ht="7.5" customHeight="1"/>
    <row r="2832" spans="2:69" ht="16.5" customHeight="1">
      <c r="B2832" s="282"/>
      <c r="C2832" s="282"/>
      <c r="D2832" s="282"/>
      <c r="E2832" s="282"/>
      <c r="F2832" s="282"/>
      <c r="G2832" s="282"/>
      <c r="H2832" s="282"/>
      <c r="I2832" s="282"/>
      <c r="J2832" s="282"/>
      <c r="K2832" s="282"/>
      <c r="L2832" s="282"/>
      <c r="M2832" s="282"/>
      <c r="N2832" s="282"/>
      <c r="O2832" s="282"/>
      <c r="P2832" s="282"/>
      <c r="Q2832" s="282"/>
      <c r="R2832" s="282"/>
      <c r="S2832" s="282"/>
      <c r="T2832" s="282"/>
      <c r="U2832" s="282"/>
      <c r="X2832" s="282"/>
      <c r="Y2832" s="282"/>
      <c r="Z2832" s="282"/>
      <c r="AA2832" s="282"/>
      <c r="AB2832" s="282"/>
      <c r="AC2832" s="282"/>
      <c r="AD2832" s="282"/>
      <c r="AE2832" s="282"/>
      <c r="AF2832" s="282"/>
      <c r="AG2832" s="282"/>
      <c r="AM2832" s="282"/>
      <c r="AN2832" s="282"/>
      <c r="AO2832" s="282"/>
      <c r="AP2832" s="282"/>
      <c r="AQ2832" s="282"/>
      <c r="AR2832" s="282"/>
      <c r="AS2832" s="282"/>
      <c r="AT2832" s="282"/>
      <c r="AU2832" s="282"/>
      <c r="AV2832" s="282"/>
      <c r="AW2832" s="282"/>
      <c r="AX2832" s="282"/>
      <c r="AY2832" s="282"/>
      <c r="AZ2832" s="282"/>
      <c r="BA2832" s="282"/>
      <c r="BB2832" s="282"/>
      <c r="BE2832" s="282"/>
      <c r="BF2832" s="282"/>
      <c r="BG2832" s="282"/>
      <c r="BH2832" s="282"/>
      <c r="BI2832" s="282"/>
      <c r="BJ2832" s="282"/>
      <c r="BK2832" s="282"/>
      <c r="BL2832" s="282"/>
      <c r="BM2832" s="282"/>
      <c r="BN2832" s="282"/>
      <c r="BO2832" s="282"/>
      <c r="BP2832" s="282"/>
    </row>
    <row r="2833" spans="3:68" ht="9.75" customHeight="1">
      <c r="E2833" s="281"/>
      <c r="F2833" s="281"/>
      <c r="G2833" s="281"/>
      <c r="H2833" s="281"/>
      <c r="I2833" s="281"/>
      <c r="J2833" s="281"/>
      <c r="K2833" s="281"/>
      <c r="L2833" s="281"/>
      <c r="O2833" s="281"/>
      <c r="P2833" s="281"/>
      <c r="Q2833" s="281"/>
      <c r="S2833" s="286"/>
      <c r="T2833" s="286"/>
      <c r="U2833" s="286"/>
      <c r="V2833" s="286"/>
      <c r="AB2833" s="281"/>
      <c r="AC2833" s="281"/>
      <c r="AD2833" s="286"/>
      <c r="AE2833" s="286"/>
      <c r="AR2833" s="281"/>
      <c r="AS2833" s="281"/>
      <c r="AT2833" s="281"/>
      <c r="AV2833" s="286"/>
      <c r="AW2833" s="286"/>
      <c r="AX2833" s="286"/>
      <c r="AY2833" s="286"/>
      <c r="AZ2833" s="286"/>
      <c r="BA2833" s="286"/>
      <c r="BB2833" s="286"/>
      <c r="BH2833" s="283"/>
      <c r="BI2833" s="283"/>
      <c r="BJ2833" s="283"/>
      <c r="BK2833" s="283"/>
      <c r="BL2833" s="283"/>
      <c r="BN2833" s="283"/>
      <c r="BO2833" s="283"/>
      <c r="BP2833" s="283"/>
    </row>
    <row r="2834" spans="3:68" ht="0.75" customHeight="1">
      <c r="BH2834" s="283"/>
      <c r="BI2834" s="283"/>
      <c r="BJ2834" s="283"/>
      <c r="BK2834" s="283"/>
      <c r="BL2834" s="283"/>
      <c r="BN2834" s="283"/>
      <c r="BO2834" s="283"/>
      <c r="BP2834" s="283"/>
    </row>
    <row r="2835" spans="3:68" ht="10.5" customHeight="1">
      <c r="F2835" s="281"/>
      <c r="G2835" s="281"/>
      <c r="H2835" s="281"/>
      <c r="I2835" s="281"/>
      <c r="J2835" s="281"/>
      <c r="K2835" s="281"/>
      <c r="N2835" s="281"/>
      <c r="O2835" s="281"/>
      <c r="P2835" s="281"/>
      <c r="Q2835" s="281"/>
      <c r="R2835" s="281"/>
      <c r="S2835" s="286"/>
      <c r="T2835" s="286"/>
      <c r="U2835" s="286"/>
      <c r="V2835" s="286"/>
      <c r="AB2835" s="281"/>
      <c r="AC2835" s="281"/>
      <c r="AD2835" s="281"/>
      <c r="AE2835" s="286"/>
      <c r="AF2835" s="286"/>
      <c r="AG2835" s="286"/>
      <c r="AH2835" s="286"/>
      <c r="AI2835" s="286"/>
      <c r="AR2835" s="281"/>
      <c r="AS2835" s="281"/>
      <c r="AT2835" s="281"/>
      <c r="AV2835" s="290"/>
      <c r="AW2835" s="290"/>
      <c r="AX2835" s="290"/>
      <c r="AY2835" s="290"/>
      <c r="AZ2835" s="290"/>
      <c r="BE2835" s="263"/>
      <c r="BJ2835" s="279"/>
      <c r="BK2835" s="279"/>
      <c r="BL2835" s="279"/>
      <c r="BO2835" s="279"/>
      <c r="BP2835" s="279"/>
    </row>
    <row r="2836" spans="3:68" ht="8.25" customHeight="1"/>
    <row r="2837" spans="3:68" ht="12.75" customHeight="1">
      <c r="BE2837" s="280"/>
      <c r="BF2837" s="280"/>
      <c r="BJ2837" s="279"/>
      <c r="BK2837" s="279"/>
      <c r="BL2837" s="279"/>
      <c r="BO2837" s="279"/>
      <c r="BP2837" s="279"/>
    </row>
    <row r="2838" spans="3:68" ht="9.75" customHeight="1">
      <c r="BE2838" s="280"/>
      <c r="BF2838" s="280"/>
      <c r="BJ2838" s="279"/>
      <c r="BK2838" s="279"/>
      <c r="BL2838" s="279"/>
      <c r="BO2838" s="279"/>
      <c r="BP2838" s="279"/>
    </row>
    <row r="2839" spans="3:68" ht="12.75" customHeight="1">
      <c r="BE2839" s="280"/>
      <c r="BF2839" s="280"/>
    </row>
    <row r="2840" spans="3:68" ht="10.5" customHeight="1">
      <c r="I2840" s="283"/>
      <c r="J2840" s="283"/>
      <c r="K2840" s="283"/>
      <c r="L2840" s="283"/>
      <c r="N2840" s="283"/>
      <c r="O2840" s="283"/>
      <c r="P2840" s="283"/>
      <c r="Q2840" s="283"/>
      <c r="R2840" s="283"/>
      <c r="S2840" s="283"/>
      <c r="U2840" s="283"/>
      <c r="V2840" s="283"/>
      <c r="W2840" s="283"/>
      <c r="Z2840" s="283"/>
      <c r="AA2840" s="283"/>
      <c r="AB2840" s="283"/>
      <c r="AC2840" s="283"/>
      <c r="AD2840" s="283"/>
      <c r="AE2840" s="283"/>
      <c r="AO2840" s="283"/>
      <c r="AP2840" s="283"/>
      <c r="AQ2840" s="283"/>
      <c r="AR2840" s="283"/>
      <c r="AS2840" s="283"/>
      <c r="AT2840" s="283"/>
      <c r="AV2840" s="283"/>
      <c r="AW2840" s="283"/>
      <c r="AX2840" s="283"/>
      <c r="AY2840" s="283"/>
      <c r="AZ2840" s="283"/>
      <c r="BA2840" s="283"/>
      <c r="BB2840" s="283"/>
      <c r="BE2840" s="263"/>
      <c r="BJ2840" s="279"/>
      <c r="BK2840" s="279"/>
      <c r="BL2840" s="279"/>
      <c r="BO2840" s="279"/>
      <c r="BP2840" s="279"/>
    </row>
    <row r="2841" spans="3:68" ht="9.75" customHeight="1"/>
    <row r="2842" spans="3:68" ht="10.5" customHeight="1">
      <c r="H2842" s="283"/>
      <c r="I2842" s="283"/>
      <c r="J2842" s="283"/>
      <c r="K2842" s="283"/>
      <c r="L2842" s="283"/>
      <c r="N2842" s="283"/>
      <c r="O2842" s="283"/>
      <c r="P2842" s="283"/>
      <c r="Q2842" s="283"/>
      <c r="R2842" s="283"/>
      <c r="S2842" s="283"/>
      <c r="U2842" s="283"/>
      <c r="V2842" s="283"/>
      <c r="W2842" s="283"/>
      <c r="Z2842" s="283"/>
      <c r="AA2842" s="283"/>
      <c r="AB2842" s="283"/>
      <c r="AC2842" s="283"/>
      <c r="AD2842" s="283"/>
      <c r="AE2842" s="283"/>
      <c r="AO2842" s="283"/>
      <c r="AP2842" s="283"/>
      <c r="AQ2842" s="283"/>
      <c r="AR2842" s="283"/>
      <c r="AS2842" s="283"/>
      <c r="AT2842" s="283"/>
      <c r="AV2842" s="283"/>
      <c r="AW2842" s="283"/>
      <c r="AX2842" s="283"/>
      <c r="AY2842" s="283"/>
      <c r="AZ2842" s="283"/>
      <c r="BA2842" s="283"/>
      <c r="BB2842" s="283"/>
      <c r="BE2842" s="280"/>
      <c r="BJ2842" s="279"/>
      <c r="BK2842" s="279"/>
      <c r="BL2842" s="279"/>
      <c r="BO2842" s="279"/>
      <c r="BP2842" s="279"/>
    </row>
    <row r="2843" spans="3:68" ht="0.75" customHeight="1">
      <c r="H2843" s="283"/>
      <c r="I2843" s="283"/>
      <c r="J2843" s="283"/>
      <c r="K2843" s="283"/>
      <c r="L2843" s="283"/>
      <c r="N2843" s="283"/>
      <c r="O2843" s="283"/>
      <c r="P2843" s="283"/>
      <c r="Q2843" s="283"/>
      <c r="R2843" s="283"/>
      <c r="S2843" s="283"/>
      <c r="U2843" s="283"/>
      <c r="V2843" s="283"/>
      <c r="W2843" s="283"/>
      <c r="Z2843" s="283"/>
      <c r="AA2843" s="283"/>
      <c r="AB2843" s="283"/>
      <c r="AC2843" s="283"/>
      <c r="AD2843" s="283"/>
      <c r="AE2843" s="283"/>
      <c r="AO2843" s="283"/>
      <c r="AP2843" s="283"/>
      <c r="AQ2843" s="283"/>
      <c r="AR2843" s="283"/>
      <c r="AS2843" s="283"/>
      <c r="AT2843" s="283"/>
      <c r="AV2843" s="283"/>
      <c r="AW2843" s="283"/>
      <c r="AX2843" s="283"/>
      <c r="AY2843" s="283"/>
      <c r="AZ2843" s="283"/>
      <c r="BA2843" s="283"/>
      <c r="BB2843" s="283"/>
      <c r="BE2843" s="280"/>
      <c r="BJ2843" s="279"/>
      <c r="BK2843" s="279"/>
      <c r="BL2843" s="279"/>
      <c r="BO2843" s="279"/>
      <c r="BP2843" s="279"/>
    </row>
    <row r="2844" spans="3:68" ht="10.5" customHeight="1">
      <c r="H2844" s="285"/>
      <c r="I2844" s="285"/>
      <c r="J2844" s="285"/>
      <c r="K2844" s="285"/>
      <c r="L2844" s="285"/>
      <c r="N2844" s="285"/>
      <c r="O2844" s="285"/>
      <c r="P2844" s="285"/>
      <c r="R2844" s="285"/>
      <c r="S2844" s="285"/>
      <c r="U2844" s="283"/>
      <c r="V2844" s="283"/>
      <c r="W2844" s="283"/>
      <c r="Z2844" s="285"/>
      <c r="AA2844" s="285"/>
      <c r="AB2844" s="285"/>
      <c r="AC2844" s="285"/>
      <c r="AD2844" s="283"/>
      <c r="AE2844" s="283"/>
      <c r="AO2844" s="285"/>
      <c r="AP2844" s="285"/>
      <c r="AQ2844" s="285"/>
      <c r="AR2844" s="285"/>
      <c r="AS2844" s="285"/>
      <c r="AT2844" s="285"/>
      <c r="AV2844" s="285"/>
      <c r="AW2844" s="285"/>
      <c r="AX2844" s="285"/>
      <c r="AY2844" s="285"/>
      <c r="AZ2844" s="285"/>
      <c r="BB2844" s="261"/>
      <c r="BE2844" s="263"/>
      <c r="BK2844" s="279"/>
      <c r="BL2844" s="279"/>
      <c r="BP2844" s="264"/>
    </row>
    <row r="2845" spans="3:68" ht="8.25" customHeight="1"/>
    <row r="2846" spans="3:68" ht="0.75" customHeight="1">
      <c r="C2846" s="280"/>
      <c r="D2846" s="280"/>
      <c r="E2846" s="280"/>
      <c r="F2846" s="280"/>
      <c r="G2846" s="280"/>
      <c r="H2846" s="280"/>
      <c r="I2846" s="280"/>
      <c r="AH2846" s="280"/>
      <c r="AI2846" s="280"/>
      <c r="AJ2846" s="280"/>
      <c r="AK2846" s="280"/>
      <c r="AL2846" s="280"/>
      <c r="AM2846" s="280"/>
      <c r="AN2846" s="280"/>
      <c r="AO2846" s="280"/>
      <c r="BE2846" s="280"/>
      <c r="BK2846" s="279"/>
      <c r="BL2846" s="279"/>
      <c r="BP2846" s="279"/>
    </row>
    <row r="2847" spans="3:68" ht="9" customHeight="1">
      <c r="C2847" s="280"/>
      <c r="D2847" s="280"/>
      <c r="E2847" s="280"/>
      <c r="F2847" s="280"/>
      <c r="G2847" s="280"/>
      <c r="H2847" s="280"/>
      <c r="I2847" s="280"/>
      <c r="AH2847" s="280"/>
      <c r="AI2847" s="280"/>
      <c r="AJ2847" s="280"/>
      <c r="AK2847" s="280"/>
      <c r="AL2847" s="280"/>
      <c r="AM2847" s="280"/>
      <c r="AN2847" s="280"/>
      <c r="AO2847" s="280"/>
      <c r="BE2847" s="280"/>
      <c r="BK2847" s="279"/>
      <c r="BL2847" s="279"/>
      <c r="BP2847" s="279"/>
    </row>
    <row r="2848" spans="3:68" ht="0.75" customHeight="1">
      <c r="C2848" s="280"/>
      <c r="D2848" s="280"/>
      <c r="E2848" s="280"/>
      <c r="F2848" s="280"/>
      <c r="G2848" s="280"/>
      <c r="H2848" s="280"/>
      <c r="I2848" s="280"/>
      <c r="AH2848" s="280"/>
      <c r="AI2848" s="280"/>
      <c r="AJ2848" s="280"/>
      <c r="AK2848" s="280"/>
      <c r="AL2848" s="280"/>
      <c r="AM2848" s="280"/>
      <c r="AN2848" s="280"/>
      <c r="AO2848" s="280"/>
      <c r="BE2848" s="280"/>
      <c r="BK2848" s="279"/>
      <c r="BL2848" s="279"/>
    </row>
    <row r="2849" spans="3:68" ht="10.5" customHeight="1">
      <c r="C2849" s="287"/>
      <c r="D2849" s="287"/>
      <c r="E2849" s="287"/>
      <c r="F2849" s="287"/>
      <c r="G2849" s="287"/>
      <c r="H2849" s="278"/>
      <c r="I2849" s="278"/>
      <c r="J2849" s="278"/>
      <c r="K2849" s="278"/>
      <c r="L2849" s="278"/>
      <c r="N2849" s="278"/>
      <c r="O2849" s="278"/>
      <c r="P2849" s="278"/>
      <c r="Q2849" s="278"/>
      <c r="R2849" s="278"/>
      <c r="S2849" s="278"/>
      <c r="T2849" s="278"/>
      <c r="U2849" s="278"/>
      <c r="V2849" s="278"/>
      <c r="W2849" s="278"/>
      <c r="Z2849" s="278"/>
      <c r="AA2849" s="278"/>
      <c r="AB2849" s="278"/>
      <c r="AC2849" s="278"/>
      <c r="AD2849" s="278"/>
      <c r="AE2849" s="278"/>
      <c r="AI2849" s="287"/>
      <c r="AJ2849" s="287"/>
      <c r="AK2849" s="287"/>
      <c r="AL2849" s="287"/>
      <c r="AM2849" s="287"/>
      <c r="AO2849" s="278"/>
      <c r="AP2849" s="278"/>
      <c r="AQ2849" s="278"/>
      <c r="AR2849" s="278"/>
      <c r="AS2849" s="278"/>
      <c r="AT2849" s="278"/>
      <c r="AV2849" s="278"/>
      <c r="AW2849" s="278"/>
      <c r="AX2849" s="278"/>
      <c r="AY2849" s="278"/>
      <c r="AZ2849" s="278"/>
      <c r="BB2849" s="266"/>
      <c r="BE2849" s="263"/>
      <c r="BK2849" s="279"/>
      <c r="BL2849" s="279"/>
      <c r="BP2849" s="264"/>
    </row>
    <row r="2850" spans="3:68" ht="7.5" customHeight="1"/>
    <row r="2851" spans="3:68" ht="0.75" customHeight="1">
      <c r="C2851" s="287"/>
      <c r="D2851" s="287"/>
      <c r="E2851" s="287"/>
      <c r="F2851" s="287"/>
      <c r="G2851" s="287"/>
      <c r="H2851" s="278"/>
      <c r="I2851" s="278"/>
      <c r="J2851" s="278"/>
      <c r="K2851" s="278"/>
      <c r="L2851" s="278"/>
      <c r="N2851" s="278"/>
      <c r="O2851" s="278"/>
      <c r="P2851" s="278"/>
      <c r="Q2851" s="278"/>
      <c r="R2851" s="278"/>
      <c r="S2851" s="278"/>
      <c r="T2851" s="278"/>
      <c r="U2851" s="278"/>
      <c r="V2851" s="278"/>
      <c r="W2851" s="278"/>
      <c r="Z2851" s="278"/>
      <c r="AA2851" s="278"/>
      <c r="AB2851" s="278"/>
      <c r="AC2851" s="278"/>
      <c r="AD2851" s="278"/>
      <c r="AE2851" s="278"/>
      <c r="AI2851" s="287"/>
      <c r="AJ2851" s="287"/>
      <c r="AK2851" s="287"/>
      <c r="AL2851" s="287"/>
      <c r="AM2851" s="287"/>
      <c r="AO2851" s="278"/>
      <c r="AP2851" s="278"/>
      <c r="AQ2851" s="278"/>
      <c r="AR2851" s="278"/>
      <c r="AS2851" s="278"/>
      <c r="AT2851" s="278"/>
      <c r="AV2851" s="278"/>
      <c r="AW2851" s="278"/>
      <c r="AX2851" s="278"/>
      <c r="AY2851" s="278"/>
      <c r="AZ2851" s="278"/>
      <c r="BB2851" s="276"/>
    </row>
    <row r="2852" spans="3:68" ht="8.25" customHeight="1">
      <c r="C2852" s="287"/>
      <c r="D2852" s="287"/>
      <c r="E2852" s="287"/>
      <c r="F2852" s="287"/>
      <c r="G2852" s="287"/>
      <c r="H2852" s="278"/>
      <c r="I2852" s="278"/>
      <c r="J2852" s="278"/>
      <c r="K2852" s="278"/>
      <c r="L2852" s="278"/>
      <c r="N2852" s="278"/>
      <c r="O2852" s="278"/>
      <c r="P2852" s="278"/>
      <c r="Q2852" s="278"/>
      <c r="R2852" s="278"/>
      <c r="S2852" s="278"/>
      <c r="T2852" s="278"/>
      <c r="U2852" s="278"/>
      <c r="V2852" s="278"/>
      <c r="W2852" s="278"/>
      <c r="Z2852" s="278"/>
      <c r="AA2852" s="278"/>
      <c r="AB2852" s="278"/>
      <c r="AC2852" s="278"/>
      <c r="AD2852" s="278"/>
      <c r="AE2852" s="278"/>
      <c r="AI2852" s="287"/>
      <c r="AJ2852" s="287"/>
      <c r="AK2852" s="287"/>
      <c r="AL2852" s="287"/>
      <c r="AM2852" s="287"/>
      <c r="AO2852" s="278"/>
      <c r="AP2852" s="278"/>
      <c r="AQ2852" s="278"/>
      <c r="AR2852" s="278"/>
      <c r="AS2852" s="278"/>
      <c r="AT2852" s="278"/>
      <c r="AV2852" s="278"/>
      <c r="AW2852" s="278"/>
      <c r="AX2852" s="278"/>
      <c r="AY2852" s="278"/>
      <c r="AZ2852" s="278"/>
      <c r="BB2852" s="276"/>
    </row>
    <row r="2853" spans="3:68" ht="0.75" customHeight="1">
      <c r="C2853" s="287"/>
      <c r="D2853" s="287"/>
      <c r="E2853" s="287"/>
      <c r="F2853" s="287"/>
      <c r="G2853" s="287"/>
      <c r="H2853" s="278"/>
      <c r="I2853" s="278"/>
      <c r="J2853" s="278"/>
      <c r="K2853" s="278"/>
      <c r="L2853" s="278"/>
      <c r="N2853" s="278"/>
      <c r="O2853" s="278"/>
      <c r="P2853" s="278"/>
      <c r="Q2853" s="278"/>
      <c r="R2853" s="278"/>
      <c r="S2853" s="278"/>
      <c r="T2853" s="278"/>
      <c r="U2853" s="278"/>
      <c r="V2853" s="278"/>
      <c r="W2853" s="278"/>
      <c r="Z2853" s="278"/>
      <c r="AA2853" s="278"/>
      <c r="AB2853" s="278"/>
      <c r="AC2853" s="278"/>
      <c r="AD2853" s="278"/>
      <c r="AE2853" s="278"/>
      <c r="AI2853" s="287"/>
      <c r="AJ2853" s="287"/>
      <c r="AK2853" s="287"/>
      <c r="AL2853" s="287"/>
      <c r="AM2853" s="287"/>
      <c r="AO2853" s="278"/>
      <c r="AP2853" s="278"/>
      <c r="AQ2853" s="278"/>
      <c r="AR2853" s="278"/>
      <c r="AS2853" s="278"/>
      <c r="AT2853" s="278"/>
      <c r="AV2853" s="278"/>
      <c r="AW2853" s="278"/>
      <c r="AX2853" s="278"/>
      <c r="AY2853" s="278"/>
      <c r="AZ2853" s="278"/>
      <c r="BB2853" s="276"/>
    </row>
    <row r="2854" spans="3:68" ht="10.5" customHeight="1">
      <c r="C2854" s="287"/>
      <c r="D2854" s="287"/>
      <c r="E2854" s="287"/>
      <c r="F2854" s="287"/>
      <c r="G2854" s="287"/>
      <c r="H2854" s="278"/>
      <c r="I2854" s="278"/>
      <c r="J2854" s="278"/>
      <c r="K2854" s="278"/>
      <c r="L2854" s="278"/>
      <c r="N2854" s="278"/>
      <c r="O2854" s="278"/>
      <c r="P2854" s="278"/>
      <c r="Q2854" s="278"/>
      <c r="R2854" s="278"/>
      <c r="S2854" s="278"/>
      <c r="T2854" s="278"/>
      <c r="U2854" s="278"/>
      <c r="V2854" s="278"/>
      <c r="W2854" s="278"/>
      <c r="Z2854" s="278"/>
      <c r="AA2854" s="278"/>
      <c r="AB2854" s="278"/>
      <c r="AC2854" s="278"/>
      <c r="AD2854" s="278"/>
      <c r="AE2854" s="278"/>
      <c r="AI2854" s="287"/>
      <c r="AJ2854" s="287"/>
      <c r="AK2854" s="287"/>
      <c r="AL2854" s="287"/>
      <c r="AM2854" s="287"/>
      <c r="AO2854" s="278"/>
      <c r="AP2854" s="278"/>
      <c r="AQ2854" s="278"/>
      <c r="AR2854" s="278"/>
      <c r="AS2854" s="278"/>
      <c r="AT2854" s="278"/>
      <c r="AV2854" s="278"/>
      <c r="AW2854" s="278"/>
      <c r="AX2854" s="278"/>
      <c r="AY2854" s="278"/>
      <c r="AZ2854" s="278"/>
      <c r="BB2854" s="266"/>
    </row>
    <row r="2855" spans="3:68" ht="7.5" customHeight="1"/>
    <row r="2856" spans="3:68" ht="0.75" customHeight="1">
      <c r="C2856" s="287"/>
      <c r="D2856" s="287"/>
      <c r="E2856" s="287"/>
      <c r="F2856" s="287"/>
      <c r="G2856" s="287"/>
      <c r="H2856" s="278"/>
      <c r="I2856" s="278"/>
      <c r="J2856" s="278"/>
      <c r="K2856" s="278"/>
      <c r="L2856" s="278"/>
      <c r="N2856" s="278"/>
      <c r="O2856" s="278"/>
      <c r="P2856" s="278"/>
      <c r="Q2856" s="278"/>
      <c r="R2856" s="278"/>
      <c r="S2856" s="278"/>
      <c r="T2856" s="278"/>
      <c r="U2856" s="278"/>
      <c r="V2856" s="278"/>
      <c r="W2856" s="278"/>
      <c r="Z2856" s="278"/>
      <c r="AA2856" s="278"/>
      <c r="AB2856" s="278"/>
      <c r="AC2856" s="278"/>
      <c r="AD2856" s="278"/>
      <c r="AE2856" s="278"/>
      <c r="AI2856" s="287"/>
      <c r="AJ2856" s="287"/>
      <c r="AK2856" s="287"/>
      <c r="AL2856" s="287"/>
      <c r="AM2856" s="287"/>
      <c r="AO2856" s="278"/>
      <c r="AP2856" s="278"/>
      <c r="AQ2856" s="278"/>
      <c r="AR2856" s="278"/>
      <c r="AS2856" s="278"/>
      <c r="AT2856" s="278"/>
      <c r="AV2856" s="278"/>
      <c r="AW2856" s="278"/>
      <c r="AX2856" s="278"/>
      <c r="AY2856" s="278"/>
      <c r="AZ2856" s="278"/>
      <c r="BB2856" s="276"/>
      <c r="BE2856" s="282"/>
      <c r="BF2856" s="282"/>
      <c r="BG2856" s="282"/>
      <c r="BH2856" s="282"/>
      <c r="BI2856" s="282"/>
      <c r="BJ2856" s="282"/>
      <c r="BK2856" s="282"/>
      <c r="BL2856" s="282"/>
      <c r="BM2856" s="282"/>
      <c r="BN2856" s="282"/>
      <c r="BO2856" s="282"/>
      <c r="BP2856" s="282"/>
    </row>
    <row r="2857" spans="3:68">
      <c r="C2857" s="287"/>
      <c r="D2857" s="287"/>
      <c r="E2857" s="287"/>
      <c r="F2857" s="287"/>
      <c r="G2857" s="287"/>
      <c r="H2857" s="278"/>
      <c r="I2857" s="278"/>
      <c r="J2857" s="278"/>
      <c r="K2857" s="278"/>
      <c r="L2857" s="278"/>
      <c r="N2857" s="278"/>
      <c r="O2857" s="278"/>
      <c r="P2857" s="278"/>
      <c r="Q2857" s="278"/>
      <c r="R2857" s="278"/>
      <c r="S2857" s="278"/>
      <c r="T2857" s="278"/>
      <c r="U2857" s="278"/>
      <c r="V2857" s="278"/>
      <c r="W2857" s="278"/>
      <c r="Z2857" s="278"/>
      <c r="AA2857" s="278"/>
      <c r="AB2857" s="278"/>
      <c r="AC2857" s="278"/>
      <c r="AD2857" s="278"/>
      <c r="AE2857" s="278"/>
      <c r="AI2857" s="287"/>
      <c r="AJ2857" s="287"/>
      <c r="AK2857" s="287"/>
      <c r="AL2857" s="287"/>
      <c r="AM2857" s="287"/>
      <c r="AO2857" s="278"/>
      <c r="AP2857" s="278"/>
      <c r="AQ2857" s="278"/>
      <c r="AR2857" s="278"/>
      <c r="AS2857" s="278"/>
      <c r="AT2857" s="278"/>
      <c r="AV2857" s="278"/>
      <c r="AW2857" s="278"/>
      <c r="AX2857" s="278"/>
      <c r="AY2857" s="278"/>
      <c r="AZ2857" s="278"/>
      <c r="BB2857" s="276"/>
      <c r="BE2857" s="282"/>
      <c r="BF2857" s="282"/>
      <c r="BG2857" s="282"/>
      <c r="BH2857" s="282"/>
      <c r="BI2857" s="282"/>
      <c r="BJ2857" s="282"/>
      <c r="BK2857" s="282"/>
      <c r="BL2857" s="282"/>
      <c r="BM2857" s="282"/>
      <c r="BN2857" s="282"/>
      <c r="BO2857" s="282"/>
      <c r="BP2857" s="282"/>
    </row>
    <row r="2858" spans="3:68" ht="5.25" customHeight="1">
      <c r="C2858" s="287"/>
      <c r="D2858" s="287"/>
      <c r="E2858" s="287"/>
      <c r="F2858" s="287"/>
      <c r="G2858" s="287"/>
      <c r="H2858" s="278"/>
      <c r="I2858" s="278"/>
      <c r="J2858" s="278"/>
      <c r="K2858" s="278"/>
      <c r="L2858" s="278"/>
      <c r="N2858" s="278"/>
      <c r="O2858" s="278"/>
      <c r="P2858" s="278"/>
      <c r="Q2858" s="278"/>
      <c r="R2858" s="278"/>
      <c r="S2858" s="278"/>
      <c r="T2858" s="278"/>
      <c r="U2858" s="278"/>
      <c r="V2858" s="278"/>
      <c r="W2858" s="278"/>
      <c r="Z2858" s="278"/>
      <c r="AA2858" s="278"/>
      <c r="AB2858" s="278"/>
      <c r="AC2858" s="278"/>
      <c r="AD2858" s="278"/>
      <c r="AE2858" s="278"/>
      <c r="AI2858" s="287"/>
      <c r="AJ2858" s="287"/>
      <c r="AK2858" s="287"/>
      <c r="AL2858" s="287"/>
      <c r="AM2858" s="287"/>
      <c r="AN2858" s="287"/>
      <c r="AO2858" s="278"/>
      <c r="AP2858" s="278"/>
      <c r="AQ2858" s="278"/>
      <c r="AR2858" s="278"/>
      <c r="AS2858" s="278"/>
      <c r="AT2858" s="278"/>
      <c r="AV2858" s="278"/>
      <c r="AW2858" s="278"/>
      <c r="AX2858" s="278"/>
      <c r="AY2858" s="278"/>
      <c r="AZ2858" s="278"/>
      <c r="BB2858" s="276"/>
      <c r="BJ2858" s="283"/>
      <c r="BK2858" s="283"/>
      <c r="BL2858" s="283"/>
      <c r="BM2858" s="283"/>
      <c r="BN2858" s="283"/>
      <c r="BO2858" s="283"/>
      <c r="BP2858" s="283"/>
    </row>
    <row r="2859" spans="3:68" ht="5.25" customHeight="1">
      <c r="C2859" s="287"/>
      <c r="D2859" s="287"/>
      <c r="E2859" s="287"/>
      <c r="F2859" s="287"/>
      <c r="G2859" s="287"/>
      <c r="H2859" s="278"/>
      <c r="I2859" s="278"/>
      <c r="J2859" s="278"/>
      <c r="K2859" s="278"/>
      <c r="L2859" s="278"/>
      <c r="N2859" s="278"/>
      <c r="O2859" s="278"/>
      <c r="P2859" s="278"/>
      <c r="Q2859" s="278"/>
      <c r="R2859" s="278"/>
      <c r="S2859" s="278"/>
      <c r="T2859" s="278"/>
      <c r="U2859" s="278"/>
      <c r="V2859" s="278"/>
      <c r="W2859" s="278"/>
      <c r="Z2859" s="278"/>
      <c r="AA2859" s="278"/>
      <c r="AB2859" s="278"/>
      <c r="AC2859" s="278"/>
      <c r="AD2859" s="278"/>
      <c r="AE2859" s="278"/>
      <c r="AI2859" s="287"/>
      <c r="AJ2859" s="287"/>
      <c r="AK2859" s="287"/>
      <c r="AL2859" s="287"/>
      <c r="AM2859" s="287"/>
      <c r="AN2859" s="287"/>
      <c r="AO2859" s="278"/>
      <c r="AP2859" s="278"/>
      <c r="AQ2859" s="278"/>
      <c r="AR2859" s="278"/>
      <c r="AS2859" s="278"/>
      <c r="AT2859" s="278"/>
      <c r="AV2859" s="278"/>
      <c r="AW2859" s="278"/>
      <c r="AX2859" s="278"/>
      <c r="AY2859" s="278"/>
      <c r="AZ2859" s="278"/>
      <c r="BB2859" s="276"/>
      <c r="BJ2859" s="283"/>
      <c r="BK2859" s="283"/>
      <c r="BL2859" s="283"/>
      <c r="BM2859" s="283"/>
      <c r="BN2859" s="283"/>
      <c r="BO2859" s="283"/>
      <c r="BP2859" s="283"/>
    </row>
    <row r="2860" spans="3:68" ht="15" customHeight="1">
      <c r="C2860" s="287"/>
      <c r="D2860" s="287"/>
      <c r="E2860" s="287"/>
      <c r="F2860" s="287"/>
      <c r="G2860" s="287"/>
      <c r="H2860" s="278"/>
      <c r="I2860" s="278"/>
      <c r="J2860" s="278"/>
      <c r="K2860" s="278"/>
      <c r="L2860" s="278"/>
      <c r="N2860" s="278"/>
      <c r="O2860" s="278"/>
      <c r="P2860" s="278"/>
      <c r="Q2860" s="278"/>
      <c r="R2860" s="278"/>
      <c r="S2860" s="278"/>
      <c r="T2860" s="278"/>
      <c r="U2860" s="278"/>
      <c r="V2860" s="278"/>
      <c r="W2860" s="278"/>
      <c r="Z2860" s="278"/>
      <c r="AA2860" s="278"/>
      <c r="AB2860" s="278"/>
      <c r="AC2860" s="278"/>
      <c r="AD2860" s="278"/>
      <c r="AE2860" s="278"/>
      <c r="AI2860" s="287"/>
      <c r="AJ2860" s="287"/>
      <c r="AK2860" s="287"/>
      <c r="AL2860" s="287"/>
      <c r="AM2860" s="287"/>
      <c r="AO2860" s="278"/>
      <c r="AP2860" s="278"/>
      <c r="AQ2860" s="278"/>
      <c r="AR2860" s="278"/>
      <c r="AS2860" s="278"/>
      <c r="AT2860" s="278"/>
      <c r="AV2860" s="278"/>
      <c r="AW2860" s="278"/>
      <c r="AX2860" s="278"/>
      <c r="AY2860" s="278"/>
      <c r="AZ2860" s="278"/>
      <c r="BB2860" s="266"/>
    </row>
    <row r="2861" spans="3:68" ht="0.75" customHeight="1">
      <c r="C2861" s="287"/>
      <c r="D2861" s="287"/>
      <c r="E2861" s="287"/>
      <c r="F2861" s="287"/>
      <c r="G2861" s="287"/>
      <c r="H2861" s="278"/>
      <c r="I2861" s="278"/>
      <c r="J2861" s="278"/>
      <c r="K2861" s="278"/>
      <c r="L2861" s="278"/>
      <c r="P2861" s="278"/>
      <c r="Q2861" s="278"/>
      <c r="R2861" s="278"/>
      <c r="S2861" s="278"/>
      <c r="U2861" s="278"/>
      <c r="V2861" s="278"/>
      <c r="W2861" s="278"/>
      <c r="Z2861" s="278"/>
      <c r="AA2861" s="278"/>
      <c r="AB2861" s="278"/>
      <c r="AC2861" s="278"/>
      <c r="AD2861" s="278"/>
      <c r="AE2861" s="278"/>
      <c r="AI2861" s="287"/>
      <c r="AJ2861" s="287"/>
      <c r="AK2861" s="287"/>
      <c r="AL2861" s="287"/>
      <c r="AM2861" s="287"/>
      <c r="AO2861" s="278"/>
      <c r="AP2861" s="278"/>
      <c r="AQ2861" s="278"/>
      <c r="AR2861" s="278"/>
      <c r="AS2861" s="278"/>
      <c r="AT2861" s="278"/>
      <c r="AV2861" s="278"/>
      <c r="AW2861" s="278"/>
      <c r="AX2861" s="278"/>
      <c r="AY2861" s="278"/>
      <c r="AZ2861" s="278"/>
      <c r="BB2861" s="276"/>
      <c r="BE2861" s="280"/>
      <c r="BH2861" s="278"/>
      <c r="BI2861" s="278"/>
      <c r="BJ2861" s="278"/>
      <c r="BK2861" s="278"/>
      <c r="BL2861" s="278"/>
      <c r="BN2861" s="278"/>
      <c r="BO2861" s="278"/>
      <c r="BP2861" s="278"/>
    </row>
    <row r="2862" spans="3:68" ht="8.25" customHeight="1">
      <c r="C2862" s="287"/>
      <c r="D2862" s="287"/>
      <c r="E2862" s="287"/>
      <c r="F2862" s="287"/>
      <c r="G2862" s="287"/>
      <c r="H2862" s="278"/>
      <c r="I2862" s="278"/>
      <c r="J2862" s="278"/>
      <c r="K2862" s="278"/>
      <c r="L2862" s="278"/>
      <c r="P2862" s="278"/>
      <c r="Q2862" s="278"/>
      <c r="R2862" s="278"/>
      <c r="S2862" s="278"/>
      <c r="U2862" s="278"/>
      <c r="V2862" s="278"/>
      <c r="W2862" s="278"/>
      <c r="Z2862" s="278"/>
      <c r="AA2862" s="278"/>
      <c r="AB2862" s="278"/>
      <c r="AC2862" s="278"/>
      <c r="AD2862" s="278"/>
      <c r="AE2862" s="278"/>
      <c r="AI2862" s="287"/>
      <c r="AJ2862" s="287"/>
      <c r="AK2862" s="287"/>
      <c r="AL2862" s="287"/>
      <c r="AM2862" s="287"/>
      <c r="AO2862" s="278"/>
      <c r="AP2862" s="278"/>
      <c r="AQ2862" s="278"/>
      <c r="AR2862" s="278"/>
      <c r="AS2862" s="278"/>
      <c r="AT2862" s="278"/>
      <c r="AV2862" s="278"/>
      <c r="AW2862" s="278"/>
      <c r="AX2862" s="278"/>
      <c r="AY2862" s="278"/>
      <c r="AZ2862" s="278"/>
      <c r="BB2862" s="276"/>
      <c r="BE2862" s="280"/>
      <c r="BH2862" s="278"/>
      <c r="BI2862" s="278"/>
      <c r="BJ2862" s="278"/>
      <c r="BK2862" s="278"/>
      <c r="BL2862" s="278"/>
      <c r="BN2862" s="278"/>
      <c r="BO2862" s="278"/>
      <c r="BP2862" s="278"/>
    </row>
    <row r="2863" spans="3:68" ht="0.75" customHeight="1">
      <c r="C2863" s="287"/>
      <c r="D2863" s="287"/>
      <c r="E2863" s="287"/>
      <c r="F2863" s="287"/>
      <c r="G2863" s="287"/>
      <c r="H2863" s="278"/>
      <c r="I2863" s="278"/>
      <c r="J2863" s="278"/>
      <c r="K2863" s="278"/>
      <c r="L2863" s="278"/>
      <c r="P2863" s="278"/>
      <c r="Q2863" s="278"/>
      <c r="R2863" s="278"/>
      <c r="S2863" s="278"/>
      <c r="U2863" s="278"/>
      <c r="V2863" s="278"/>
      <c r="W2863" s="278"/>
      <c r="Z2863" s="278"/>
      <c r="AA2863" s="278"/>
      <c r="AB2863" s="278"/>
      <c r="AC2863" s="278"/>
      <c r="AD2863" s="278"/>
      <c r="AE2863" s="278"/>
      <c r="AI2863" s="287"/>
      <c r="AJ2863" s="287"/>
      <c r="AK2863" s="287"/>
      <c r="AL2863" s="287"/>
      <c r="AM2863" s="287"/>
      <c r="AO2863" s="278"/>
      <c r="AP2863" s="278"/>
      <c r="AQ2863" s="278"/>
      <c r="AR2863" s="278"/>
      <c r="AS2863" s="278"/>
      <c r="AT2863" s="278"/>
      <c r="AV2863" s="278"/>
      <c r="AW2863" s="278"/>
      <c r="AX2863" s="278"/>
      <c r="AY2863" s="278"/>
      <c r="AZ2863" s="278"/>
      <c r="BB2863" s="276"/>
      <c r="BE2863" s="280"/>
      <c r="BH2863" s="278"/>
      <c r="BI2863" s="278"/>
      <c r="BJ2863" s="278"/>
      <c r="BK2863" s="278"/>
      <c r="BL2863" s="278"/>
      <c r="BN2863" s="278"/>
      <c r="BO2863" s="278"/>
      <c r="BP2863" s="278"/>
    </row>
    <row r="2864" spans="3:68" ht="10.5" customHeight="1">
      <c r="C2864" s="287"/>
      <c r="D2864" s="287"/>
      <c r="E2864" s="287"/>
      <c r="F2864" s="287"/>
      <c r="G2864" s="287"/>
      <c r="H2864" s="278"/>
      <c r="I2864" s="278"/>
      <c r="J2864" s="278"/>
      <c r="K2864" s="278"/>
      <c r="L2864" s="278"/>
      <c r="P2864" s="278"/>
      <c r="Q2864" s="278"/>
      <c r="R2864" s="278"/>
      <c r="S2864" s="278"/>
      <c r="U2864" s="278"/>
      <c r="V2864" s="278"/>
      <c r="W2864" s="278"/>
      <c r="Z2864" s="278"/>
      <c r="AA2864" s="278"/>
      <c r="AB2864" s="278"/>
      <c r="AC2864" s="278"/>
      <c r="AD2864" s="278"/>
      <c r="AE2864" s="278"/>
      <c r="AI2864" s="287"/>
      <c r="AJ2864" s="287"/>
      <c r="AK2864" s="287"/>
      <c r="AL2864" s="287"/>
      <c r="AM2864" s="287"/>
      <c r="AO2864" s="278"/>
      <c r="AP2864" s="278"/>
      <c r="AQ2864" s="278"/>
      <c r="AR2864" s="278"/>
      <c r="AS2864" s="278"/>
      <c r="AT2864" s="278"/>
      <c r="AV2864" s="278"/>
      <c r="AW2864" s="278"/>
      <c r="AX2864" s="278"/>
      <c r="AY2864" s="278"/>
      <c r="AZ2864" s="278"/>
      <c r="BB2864" s="266"/>
      <c r="BE2864" s="263"/>
      <c r="BH2864" s="278"/>
      <c r="BI2864" s="278"/>
      <c r="BJ2864" s="278"/>
      <c r="BK2864" s="278"/>
      <c r="BL2864" s="278"/>
      <c r="BN2864" s="278"/>
      <c r="BO2864" s="278"/>
      <c r="BP2864" s="278"/>
    </row>
    <row r="2865" spans="3:68" ht="7.5" customHeight="1"/>
    <row r="2866" spans="3:68" ht="0.75" customHeight="1">
      <c r="C2866" s="287"/>
      <c r="D2866" s="287"/>
      <c r="E2866" s="287"/>
      <c r="F2866" s="287"/>
      <c r="G2866" s="287"/>
      <c r="H2866" s="278"/>
      <c r="I2866" s="278"/>
      <c r="J2866" s="278"/>
      <c r="K2866" s="278"/>
      <c r="L2866" s="278"/>
      <c r="N2866" s="278"/>
      <c r="O2866" s="278"/>
      <c r="P2866" s="278"/>
      <c r="Q2866" s="278"/>
      <c r="R2866" s="278"/>
      <c r="S2866" s="278"/>
      <c r="T2866" s="278"/>
      <c r="U2866" s="278"/>
      <c r="V2866" s="278"/>
      <c r="W2866" s="278"/>
      <c r="Z2866" s="278"/>
      <c r="AA2866" s="278"/>
      <c r="AB2866" s="278"/>
      <c r="AC2866" s="278"/>
      <c r="AD2866" s="278"/>
      <c r="AE2866" s="278"/>
      <c r="AI2866" s="287"/>
      <c r="AJ2866" s="287"/>
      <c r="AK2866" s="287"/>
      <c r="AL2866" s="287"/>
      <c r="AM2866" s="287"/>
      <c r="AO2866" s="278"/>
      <c r="AP2866" s="278"/>
      <c r="AQ2866" s="278"/>
      <c r="AR2866" s="278"/>
      <c r="AS2866" s="278"/>
      <c r="AT2866" s="278"/>
      <c r="AV2866" s="278"/>
      <c r="AW2866" s="278"/>
      <c r="AX2866" s="278"/>
      <c r="AY2866" s="278"/>
      <c r="AZ2866" s="278"/>
      <c r="BB2866" s="276"/>
      <c r="BE2866" s="280"/>
      <c r="BH2866" s="278"/>
      <c r="BI2866" s="278"/>
      <c r="BJ2866" s="278"/>
      <c r="BK2866" s="278"/>
      <c r="BL2866" s="278"/>
      <c r="BN2866" s="278"/>
      <c r="BO2866" s="278"/>
      <c r="BP2866" s="278"/>
    </row>
    <row r="2867" spans="3:68" ht="9" customHeight="1">
      <c r="C2867" s="287"/>
      <c r="D2867" s="287"/>
      <c r="E2867" s="287"/>
      <c r="F2867" s="287"/>
      <c r="G2867" s="287"/>
      <c r="H2867" s="278"/>
      <c r="I2867" s="278"/>
      <c r="J2867" s="278"/>
      <c r="K2867" s="278"/>
      <c r="L2867" s="278"/>
      <c r="N2867" s="278"/>
      <c r="O2867" s="278"/>
      <c r="P2867" s="278"/>
      <c r="Q2867" s="278"/>
      <c r="R2867" s="278"/>
      <c r="S2867" s="278"/>
      <c r="T2867" s="278"/>
      <c r="U2867" s="278"/>
      <c r="V2867" s="278"/>
      <c r="W2867" s="278"/>
      <c r="Z2867" s="278"/>
      <c r="AA2867" s="278"/>
      <c r="AB2867" s="278"/>
      <c r="AC2867" s="278"/>
      <c r="AD2867" s="278"/>
      <c r="AE2867" s="278"/>
      <c r="AI2867" s="287"/>
      <c r="AJ2867" s="287"/>
      <c r="AK2867" s="287"/>
      <c r="AL2867" s="287"/>
      <c r="AM2867" s="287"/>
      <c r="AO2867" s="278"/>
      <c r="AP2867" s="278"/>
      <c r="AQ2867" s="278"/>
      <c r="AR2867" s="278"/>
      <c r="AS2867" s="278"/>
      <c r="AT2867" s="278"/>
      <c r="AV2867" s="278"/>
      <c r="AW2867" s="278"/>
      <c r="AX2867" s="278"/>
      <c r="AY2867" s="278"/>
      <c r="AZ2867" s="278"/>
      <c r="BB2867" s="276"/>
      <c r="BE2867" s="280"/>
      <c r="BH2867" s="278"/>
      <c r="BI2867" s="278"/>
      <c r="BJ2867" s="278"/>
      <c r="BK2867" s="278"/>
      <c r="BL2867" s="278"/>
      <c r="BN2867" s="278"/>
      <c r="BO2867" s="278"/>
      <c r="BP2867" s="278"/>
    </row>
    <row r="2868" spans="3:68" ht="0.75" customHeight="1">
      <c r="C2868" s="287"/>
      <c r="D2868" s="287"/>
      <c r="E2868" s="287"/>
      <c r="F2868" s="287"/>
      <c r="G2868" s="287"/>
      <c r="H2868" s="278"/>
      <c r="I2868" s="278"/>
      <c r="J2868" s="278"/>
      <c r="K2868" s="278"/>
      <c r="L2868" s="278"/>
      <c r="N2868" s="278"/>
      <c r="O2868" s="278"/>
      <c r="P2868" s="278"/>
      <c r="Q2868" s="278"/>
      <c r="R2868" s="278"/>
      <c r="S2868" s="278"/>
      <c r="T2868" s="278"/>
      <c r="U2868" s="278"/>
      <c r="V2868" s="278"/>
      <c r="W2868" s="278"/>
      <c r="Z2868" s="278"/>
      <c r="AA2868" s="278"/>
      <c r="AB2868" s="278"/>
      <c r="AC2868" s="278"/>
      <c r="AD2868" s="278"/>
      <c r="AE2868" s="278"/>
      <c r="AI2868" s="287"/>
      <c r="AJ2868" s="287"/>
      <c r="AK2868" s="287"/>
      <c r="AL2868" s="287"/>
      <c r="AM2868" s="287"/>
      <c r="AO2868" s="278"/>
      <c r="AP2868" s="278"/>
      <c r="AQ2868" s="278"/>
      <c r="AR2868" s="278"/>
      <c r="AS2868" s="278"/>
      <c r="AT2868" s="278"/>
      <c r="AV2868" s="278"/>
      <c r="AW2868" s="278"/>
      <c r="AX2868" s="278"/>
      <c r="AY2868" s="278"/>
      <c r="AZ2868" s="278"/>
      <c r="BB2868" s="276"/>
      <c r="BE2868" s="280"/>
      <c r="BH2868" s="278"/>
      <c r="BI2868" s="278"/>
      <c r="BJ2868" s="278"/>
      <c r="BK2868" s="278"/>
      <c r="BL2868" s="278"/>
      <c r="BN2868" s="278"/>
      <c r="BO2868" s="278"/>
      <c r="BP2868" s="278"/>
    </row>
    <row r="2869" spans="3:68" ht="10.5" customHeight="1">
      <c r="C2869" s="287"/>
      <c r="D2869" s="287"/>
      <c r="E2869" s="287"/>
      <c r="F2869" s="287"/>
      <c r="G2869" s="287"/>
      <c r="H2869" s="278"/>
      <c r="I2869" s="278"/>
      <c r="J2869" s="278"/>
      <c r="K2869" s="278"/>
      <c r="L2869" s="278"/>
      <c r="P2869" s="278"/>
      <c r="Q2869" s="278"/>
      <c r="R2869" s="278"/>
      <c r="S2869" s="278"/>
      <c r="U2869" s="278"/>
      <c r="V2869" s="278"/>
      <c r="W2869" s="278"/>
      <c r="Z2869" s="278"/>
      <c r="AA2869" s="278"/>
      <c r="AB2869" s="278"/>
      <c r="AC2869" s="278"/>
      <c r="AD2869" s="278"/>
      <c r="AE2869" s="278"/>
      <c r="AI2869" s="287"/>
      <c r="AJ2869" s="287"/>
      <c r="AK2869" s="287"/>
      <c r="AL2869" s="287"/>
      <c r="AM2869" s="287"/>
      <c r="AO2869" s="278"/>
      <c r="AP2869" s="278"/>
      <c r="AQ2869" s="278"/>
      <c r="AR2869" s="278"/>
      <c r="AS2869" s="278"/>
      <c r="AT2869" s="278"/>
      <c r="AV2869" s="278"/>
      <c r="AW2869" s="278"/>
      <c r="AX2869" s="278"/>
      <c r="AY2869" s="278"/>
      <c r="AZ2869" s="278"/>
      <c r="BB2869" s="266"/>
      <c r="BE2869" s="263"/>
      <c r="BH2869" s="278"/>
      <c r="BI2869" s="278"/>
      <c r="BJ2869" s="278"/>
      <c r="BK2869" s="278"/>
      <c r="BL2869" s="278"/>
      <c r="BN2869" s="278"/>
      <c r="BO2869" s="278"/>
      <c r="BP2869" s="278"/>
    </row>
    <row r="2870" spans="3:68" ht="9" customHeight="1"/>
    <row r="2871" spans="3:68" ht="10.5" customHeight="1">
      <c r="C2871" s="291"/>
      <c r="D2871" s="291"/>
      <c r="E2871" s="291"/>
      <c r="F2871" s="291"/>
      <c r="G2871" s="291"/>
      <c r="H2871" s="278"/>
      <c r="I2871" s="278"/>
      <c r="J2871" s="278"/>
      <c r="K2871" s="278"/>
      <c r="L2871" s="278"/>
      <c r="N2871" s="278"/>
      <c r="O2871" s="278"/>
      <c r="P2871" s="278"/>
      <c r="Q2871" s="278"/>
      <c r="R2871" s="278"/>
      <c r="S2871" s="278"/>
      <c r="T2871" s="278"/>
      <c r="U2871" s="278"/>
      <c r="V2871" s="278"/>
      <c r="W2871" s="278"/>
      <c r="Z2871" s="278"/>
      <c r="AA2871" s="278"/>
      <c r="AB2871" s="278"/>
      <c r="AC2871" s="278"/>
      <c r="AD2871" s="278"/>
      <c r="AE2871" s="278"/>
      <c r="AI2871" s="291"/>
      <c r="AJ2871" s="291"/>
      <c r="AK2871" s="291"/>
      <c r="AL2871" s="291"/>
      <c r="AM2871" s="291"/>
      <c r="AO2871" s="278"/>
      <c r="AP2871" s="278"/>
      <c r="AQ2871" s="278"/>
      <c r="AR2871" s="278"/>
      <c r="AS2871" s="278"/>
      <c r="AT2871" s="278"/>
      <c r="AV2871" s="278"/>
      <c r="AW2871" s="278"/>
      <c r="AX2871" s="278"/>
      <c r="AY2871" s="278"/>
      <c r="AZ2871" s="278"/>
      <c r="BB2871" s="266"/>
      <c r="BE2871" s="280"/>
      <c r="BF2871" s="280"/>
      <c r="BH2871" s="278"/>
      <c r="BI2871" s="278"/>
      <c r="BJ2871" s="278"/>
      <c r="BK2871" s="278"/>
      <c r="BL2871" s="278"/>
      <c r="BN2871" s="278"/>
      <c r="BO2871" s="278"/>
      <c r="BP2871" s="278"/>
    </row>
    <row r="2872" spans="3:68" ht="12.75" customHeight="1">
      <c r="AO2872" s="278"/>
      <c r="AP2872" s="278"/>
      <c r="AQ2872" s="278"/>
      <c r="AR2872" s="278"/>
      <c r="AS2872" s="278"/>
      <c r="AT2872" s="278"/>
      <c r="AV2872" s="278"/>
      <c r="AW2872" s="278"/>
      <c r="AX2872" s="278"/>
      <c r="AY2872" s="278"/>
      <c r="AZ2872" s="278"/>
      <c r="BE2872" s="280"/>
      <c r="BF2872" s="280"/>
    </row>
    <row r="2873" spans="3:68" ht="12.75" customHeight="1">
      <c r="AO2873" s="278"/>
      <c r="AP2873" s="278"/>
      <c r="AQ2873" s="278"/>
      <c r="AR2873" s="278"/>
      <c r="AS2873" s="278"/>
      <c r="AT2873" s="278"/>
      <c r="AV2873" s="278"/>
      <c r="AW2873" s="278"/>
      <c r="AX2873" s="278"/>
      <c r="AY2873" s="278"/>
      <c r="AZ2873" s="278"/>
      <c r="BE2873" s="280"/>
      <c r="BH2873" s="278"/>
      <c r="BI2873" s="278"/>
      <c r="BJ2873" s="278"/>
      <c r="BK2873" s="278"/>
      <c r="BL2873" s="278"/>
      <c r="BN2873" s="278"/>
      <c r="BO2873" s="278"/>
      <c r="BP2873" s="278"/>
    </row>
    <row r="2874" spans="3:68" ht="10.5" customHeight="1">
      <c r="BE2874" s="280"/>
      <c r="BH2874" s="278"/>
      <c r="BI2874" s="278"/>
      <c r="BJ2874" s="278"/>
      <c r="BK2874" s="278"/>
      <c r="BL2874" s="278"/>
      <c r="BN2874" s="278"/>
      <c r="BO2874" s="278"/>
      <c r="BP2874" s="278"/>
    </row>
    <row r="2875" spans="3:68" ht="9" customHeight="1"/>
    <row r="2876" spans="3:68" ht="11.25" customHeight="1">
      <c r="C2876" s="280"/>
      <c r="D2876" s="280"/>
      <c r="E2876" s="280"/>
      <c r="F2876" s="280"/>
      <c r="G2876" s="280"/>
      <c r="H2876" s="280"/>
      <c r="I2876" s="280"/>
      <c r="AH2876" s="280"/>
      <c r="AI2876" s="280"/>
      <c r="AJ2876" s="280"/>
      <c r="AK2876" s="280"/>
      <c r="AL2876" s="280"/>
      <c r="AM2876" s="280"/>
      <c r="AN2876" s="280"/>
      <c r="AO2876" s="280"/>
      <c r="BE2876" s="263"/>
      <c r="BH2876" s="278"/>
      <c r="BI2876" s="278"/>
      <c r="BJ2876" s="278"/>
      <c r="BK2876" s="278"/>
      <c r="BL2876" s="278"/>
      <c r="BN2876" s="278"/>
      <c r="BO2876" s="278"/>
      <c r="BP2876" s="278"/>
    </row>
    <row r="2877" spans="3:68" ht="9.75" customHeight="1">
      <c r="C2877" s="287"/>
      <c r="D2877" s="287"/>
      <c r="E2877" s="287"/>
      <c r="F2877" s="287"/>
      <c r="G2877" s="287"/>
      <c r="H2877" s="278"/>
      <c r="I2877" s="278"/>
      <c r="J2877" s="278"/>
      <c r="K2877" s="278"/>
      <c r="L2877" s="278"/>
      <c r="N2877" s="278"/>
      <c r="O2877" s="278"/>
      <c r="P2877" s="278"/>
      <c r="Q2877" s="278"/>
      <c r="R2877" s="278"/>
      <c r="S2877" s="278"/>
      <c r="T2877" s="278"/>
      <c r="U2877" s="278"/>
      <c r="V2877" s="278"/>
      <c r="W2877" s="278"/>
      <c r="Z2877" s="278"/>
      <c r="AA2877" s="278"/>
      <c r="AB2877" s="278"/>
      <c r="AC2877" s="278"/>
      <c r="AD2877" s="278"/>
      <c r="AE2877" s="278"/>
      <c r="AI2877" s="287"/>
      <c r="AJ2877" s="287"/>
      <c r="AK2877" s="287"/>
      <c r="AL2877" s="287"/>
      <c r="AM2877" s="287"/>
      <c r="AO2877" s="278"/>
      <c r="AP2877" s="278"/>
      <c r="AQ2877" s="278"/>
      <c r="AR2877" s="278"/>
      <c r="AS2877" s="278"/>
      <c r="AT2877" s="278"/>
      <c r="AV2877" s="278"/>
      <c r="AW2877" s="278"/>
      <c r="AX2877" s="278"/>
      <c r="AY2877" s="278"/>
      <c r="AZ2877" s="278"/>
      <c r="BB2877" s="276"/>
      <c r="BE2877" s="280"/>
      <c r="BF2877" s="280"/>
      <c r="BH2877" s="278"/>
      <c r="BI2877" s="278"/>
      <c r="BJ2877" s="278"/>
      <c r="BK2877" s="278"/>
      <c r="BL2877" s="278"/>
      <c r="BN2877" s="278"/>
      <c r="BO2877" s="278"/>
      <c r="BP2877" s="278"/>
    </row>
    <row r="2878" spans="3:68" ht="1.5" customHeight="1">
      <c r="C2878" s="287"/>
      <c r="D2878" s="287"/>
      <c r="E2878" s="287"/>
      <c r="F2878" s="287"/>
      <c r="G2878" s="287"/>
      <c r="H2878" s="278"/>
      <c r="I2878" s="278"/>
      <c r="J2878" s="278"/>
      <c r="K2878" s="278"/>
      <c r="L2878" s="278"/>
      <c r="N2878" s="278"/>
      <c r="O2878" s="278"/>
      <c r="P2878" s="278"/>
      <c r="Q2878" s="278"/>
      <c r="R2878" s="278"/>
      <c r="S2878" s="278"/>
      <c r="T2878" s="278"/>
      <c r="U2878" s="278"/>
      <c r="V2878" s="278"/>
      <c r="W2878" s="278"/>
      <c r="Z2878" s="278"/>
      <c r="AA2878" s="278"/>
      <c r="AB2878" s="278"/>
      <c r="AC2878" s="278"/>
      <c r="AD2878" s="278"/>
      <c r="AE2878" s="278"/>
      <c r="AI2878" s="287"/>
      <c r="AJ2878" s="287"/>
      <c r="AK2878" s="287"/>
      <c r="AL2878" s="287"/>
      <c r="AM2878" s="287"/>
      <c r="AO2878" s="278"/>
      <c r="AP2878" s="278"/>
      <c r="AQ2878" s="278"/>
      <c r="AR2878" s="278"/>
      <c r="AS2878" s="278"/>
      <c r="AT2878" s="278"/>
      <c r="AV2878" s="278"/>
      <c r="AW2878" s="278"/>
      <c r="AX2878" s="278"/>
      <c r="AY2878" s="278"/>
      <c r="AZ2878" s="278"/>
      <c r="BB2878" s="276"/>
      <c r="BE2878" s="280"/>
      <c r="BF2878" s="280"/>
      <c r="BH2878" s="278"/>
      <c r="BI2878" s="278"/>
      <c r="BJ2878" s="278"/>
      <c r="BK2878" s="278"/>
      <c r="BL2878" s="278"/>
      <c r="BN2878" s="278"/>
      <c r="BO2878" s="278"/>
      <c r="BP2878" s="278"/>
    </row>
    <row r="2879" spans="3:68" ht="10.5" customHeight="1">
      <c r="C2879" s="287"/>
      <c r="D2879" s="287"/>
      <c r="E2879" s="287"/>
      <c r="F2879" s="287"/>
      <c r="G2879" s="287"/>
      <c r="H2879" s="278"/>
      <c r="I2879" s="278"/>
      <c r="J2879" s="278"/>
      <c r="K2879" s="278"/>
      <c r="L2879" s="278"/>
      <c r="N2879" s="278"/>
      <c r="O2879" s="278"/>
      <c r="P2879" s="278"/>
      <c r="Q2879" s="278"/>
      <c r="R2879" s="278"/>
      <c r="S2879" s="278"/>
      <c r="T2879" s="278"/>
      <c r="U2879" s="278"/>
      <c r="V2879" s="278"/>
      <c r="W2879" s="278"/>
      <c r="Z2879" s="278"/>
      <c r="AA2879" s="278"/>
      <c r="AB2879" s="278"/>
      <c r="AC2879" s="278"/>
      <c r="AD2879" s="278"/>
      <c r="AE2879" s="278"/>
      <c r="AI2879" s="287"/>
      <c r="AJ2879" s="287"/>
      <c r="AK2879" s="287"/>
      <c r="AL2879" s="287"/>
      <c r="AM2879" s="287"/>
      <c r="AO2879" s="278"/>
      <c r="AP2879" s="278"/>
      <c r="AQ2879" s="278"/>
      <c r="AR2879" s="278"/>
      <c r="AS2879" s="278"/>
      <c r="AT2879" s="278"/>
      <c r="AV2879" s="278"/>
      <c r="AW2879" s="278"/>
      <c r="AX2879" s="278"/>
      <c r="AY2879" s="278"/>
      <c r="AZ2879" s="278"/>
      <c r="BB2879" s="266"/>
      <c r="BE2879" s="263"/>
      <c r="BH2879" s="278"/>
      <c r="BI2879" s="278"/>
      <c r="BJ2879" s="278"/>
      <c r="BK2879" s="278"/>
      <c r="BL2879" s="278"/>
      <c r="BN2879" s="278"/>
      <c r="BO2879" s="278"/>
      <c r="BP2879" s="278"/>
    </row>
    <row r="2880" spans="3:68" ht="7.5" customHeight="1"/>
    <row r="2881" spans="3:68" ht="0.75" customHeight="1">
      <c r="C2881" s="287"/>
      <c r="D2881" s="287"/>
      <c r="E2881" s="287"/>
      <c r="F2881" s="287"/>
      <c r="G2881" s="287"/>
      <c r="H2881" s="278"/>
      <c r="I2881" s="278"/>
      <c r="J2881" s="278"/>
      <c r="K2881" s="278"/>
      <c r="L2881" s="278"/>
      <c r="N2881" s="278"/>
      <c r="O2881" s="278"/>
      <c r="P2881" s="278"/>
      <c r="Q2881" s="278"/>
      <c r="R2881" s="278"/>
      <c r="S2881" s="278"/>
      <c r="T2881" s="278"/>
      <c r="U2881" s="278"/>
      <c r="V2881" s="278"/>
      <c r="W2881" s="278"/>
      <c r="Z2881" s="278"/>
      <c r="AA2881" s="278"/>
      <c r="AB2881" s="278"/>
      <c r="AC2881" s="278"/>
      <c r="AD2881" s="278"/>
      <c r="AE2881" s="278"/>
      <c r="AI2881" s="287"/>
      <c r="AJ2881" s="287"/>
      <c r="AK2881" s="287"/>
      <c r="AL2881" s="287"/>
      <c r="AM2881" s="287"/>
      <c r="AO2881" s="278"/>
      <c r="AP2881" s="278"/>
      <c r="AQ2881" s="278"/>
      <c r="AR2881" s="278"/>
      <c r="AS2881" s="278"/>
      <c r="AT2881" s="278"/>
      <c r="AV2881" s="278"/>
      <c r="AW2881" s="278"/>
      <c r="AX2881" s="278"/>
      <c r="AY2881" s="278"/>
      <c r="AZ2881" s="278"/>
      <c r="BB2881" s="276"/>
      <c r="BE2881" s="280"/>
      <c r="BH2881" s="278"/>
      <c r="BI2881" s="278"/>
      <c r="BJ2881" s="278"/>
      <c r="BK2881" s="278"/>
      <c r="BL2881" s="278"/>
      <c r="BN2881" s="278"/>
      <c r="BO2881" s="278"/>
      <c r="BP2881" s="278"/>
    </row>
    <row r="2882" spans="3:68" ht="11.25" customHeight="1">
      <c r="C2882" s="287"/>
      <c r="D2882" s="287"/>
      <c r="E2882" s="287"/>
      <c r="F2882" s="287"/>
      <c r="G2882" s="287"/>
      <c r="H2882" s="278"/>
      <c r="I2882" s="278"/>
      <c r="J2882" s="278"/>
      <c r="K2882" s="278"/>
      <c r="L2882" s="278"/>
      <c r="N2882" s="278"/>
      <c r="O2882" s="278"/>
      <c r="P2882" s="278"/>
      <c r="Q2882" s="278"/>
      <c r="R2882" s="278"/>
      <c r="S2882" s="278"/>
      <c r="T2882" s="278"/>
      <c r="U2882" s="278"/>
      <c r="V2882" s="278"/>
      <c r="W2882" s="278"/>
      <c r="Z2882" s="278"/>
      <c r="AA2882" s="278"/>
      <c r="AB2882" s="278"/>
      <c r="AC2882" s="278"/>
      <c r="AD2882" s="278"/>
      <c r="AE2882" s="278"/>
      <c r="AI2882" s="287"/>
      <c r="AJ2882" s="287"/>
      <c r="AK2882" s="287"/>
      <c r="AL2882" s="287"/>
      <c r="AM2882" s="287"/>
      <c r="AO2882" s="278"/>
      <c r="AP2882" s="278"/>
      <c r="AQ2882" s="278"/>
      <c r="AR2882" s="278"/>
      <c r="AS2882" s="278"/>
      <c r="AT2882" s="278"/>
      <c r="AV2882" s="278"/>
      <c r="AW2882" s="278"/>
      <c r="AX2882" s="278"/>
      <c r="AY2882" s="278"/>
      <c r="AZ2882" s="278"/>
      <c r="BB2882" s="276"/>
      <c r="BE2882" s="280"/>
      <c r="BH2882" s="278"/>
      <c r="BI2882" s="278"/>
      <c r="BJ2882" s="278"/>
      <c r="BK2882" s="278"/>
      <c r="BL2882" s="278"/>
      <c r="BN2882" s="278"/>
      <c r="BO2882" s="278"/>
      <c r="BP2882" s="278"/>
    </row>
    <row r="2883" spans="3:68" ht="8.25" customHeight="1">
      <c r="C2883" s="291"/>
      <c r="D2883" s="291"/>
      <c r="E2883" s="291"/>
      <c r="F2883" s="291"/>
      <c r="G2883" s="291"/>
      <c r="H2883" s="278"/>
      <c r="I2883" s="278"/>
      <c r="J2883" s="278"/>
      <c r="K2883" s="278"/>
      <c r="L2883" s="278"/>
      <c r="N2883" s="278"/>
      <c r="O2883" s="278"/>
      <c r="P2883" s="278"/>
      <c r="Q2883" s="278"/>
      <c r="R2883" s="278"/>
      <c r="S2883" s="278"/>
      <c r="T2883" s="278"/>
      <c r="U2883" s="278"/>
      <c r="V2883" s="278"/>
      <c r="W2883" s="278"/>
      <c r="Z2883" s="278"/>
      <c r="AA2883" s="278"/>
      <c r="AB2883" s="278"/>
      <c r="AC2883" s="278"/>
      <c r="AD2883" s="278"/>
      <c r="AE2883" s="278"/>
      <c r="AI2883" s="291"/>
      <c r="AJ2883" s="291"/>
      <c r="AK2883" s="291"/>
      <c r="AL2883" s="291"/>
      <c r="AM2883" s="291"/>
      <c r="AO2883" s="278"/>
      <c r="AP2883" s="278"/>
      <c r="AQ2883" s="278"/>
      <c r="AR2883" s="278"/>
      <c r="AS2883" s="278"/>
      <c r="AT2883" s="278"/>
      <c r="AV2883" s="278"/>
      <c r="AW2883" s="278"/>
      <c r="AX2883" s="278"/>
      <c r="AY2883" s="278"/>
      <c r="AZ2883" s="278"/>
      <c r="BB2883" s="276"/>
      <c r="BE2883" s="280"/>
      <c r="BH2883" s="278"/>
      <c r="BI2883" s="278"/>
      <c r="BJ2883" s="278"/>
      <c r="BK2883" s="278"/>
      <c r="BL2883" s="278"/>
      <c r="BN2883" s="278"/>
      <c r="BO2883" s="278"/>
      <c r="BP2883" s="278"/>
    </row>
    <row r="2884" spans="3:68" ht="2.25" customHeight="1">
      <c r="C2884" s="291"/>
      <c r="D2884" s="291"/>
      <c r="E2884" s="291"/>
      <c r="F2884" s="291"/>
      <c r="G2884" s="291"/>
      <c r="H2884" s="278"/>
      <c r="I2884" s="278"/>
      <c r="J2884" s="278"/>
      <c r="K2884" s="278"/>
      <c r="L2884" s="278"/>
      <c r="N2884" s="278"/>
      <c r="O2884" s="278"/>
      <c r="P2884" s="278"/>
      <c r="Q2884" s="278"/>
      <c r="R2884" s="278"/>
      <c r="S2884" s="278"/>
      <c r="T2884" s="278"/>
      <c r="U2884" s="278"/>
      <c r="V2884" s="278"/>
      <c r="W2884" s="278"/>
      <c r="Z2884" s="278"/>
      <c r="AA2884" s="278"/>
      <c r="AB2884" s="278"/>
      <c r="AC2884" s="278"/>
      <c r="AD2884" s="278"/>
      <c r="AE2884" s="278"/>
      <c r="AI2884" s="291"/>
      <c r="AJ2884" s="291"/>
      <c r="AK2884" s="291"/>
      <c r="AL2884" s="291"/>
      <c r="AM2884" s="291"/>
      <c r="AO2884" s="278"/>
      <c r="AP2884" s="278"/>
      <c r="AQ2884" s="278"/>
      <c r="AR2884" s="278"/>
      <c r="AS2884" s="278"/>
      <c r="AT2884" s="278"/>
      <c r="AV2884" s="278"/>
      <c r="AW2884" s="278"/>
      <c r="AX2884" s="278"/>
      <c r="AY2884" s="278"/>
      <c r="AZ2884" s="278"/>
      <c r="BB2884" s="276"/>
      <c r="BE2884" s="280"/>
      <c r="BH2884" s="278"/>
      <c r="BI2884" s="278"/>
      <c r="BJ2884" s="278"/>
      <c r="BK2884" s="278"/>
      <c r="BL2884" s="278"/>
      <c r="BN2884" s="278"/>
      <c r="BO2884" s="278"/>
      <c r="BP2884" s="278"/>
    </row>
    <row r="2885" spans="3:68" ht="10.5" customHeight="1">
      <c r="BE2885" s="263"/>
      <c r="BH2885" s="278"/>
      <c r="BI2885" s="278"/>
      <c r="BJ2885" s="278"/>
      <c r="BK2885" s="278"/>
      <c r="BL2885" s="278"/>
      <c r="BN2885" s="278"/>
      <c r="BO2885" s="278"/>
      <c r="BP2885" s="278"/>
    </row>
    <row r="2886" spans="3:68" ht="7.5" customHeight="1"/>
    <row r="2887" spans="3:68" ht="9.75" customHeight="1">
      <c r="C2887" s="280"/>
      <c r="D2887" s="280"/>
      <c r="E2887" s="280"/>
      <c r="F2887" s="280"/>
      <c r="G2887" s="280"/>
      <c r="H2887" s="278"/>
      <c r="I2887" s="278"/>
      <c r="J2887" s="278"/>
      <c r="K2887" s="278"/>
      <c r="L2887" s="278"/>
      <c r="N2887" s="278"/>
      <c r="O2887" s="278"/>
      <c r="P2887" s="278"/>
      <c r="Q2887" s="278"/>
      <c r="R2887" s="278"/>
      <c r="S2887" s="278"/>
      <c r="T2887" s="278"/>
      <c r="U2887" s="278"/>
      <c r="V2887" s="278"/>
      <c r="W2887" s="278"/>
      <c r="Z2887" s="278"/>
      <c r="AA2887" s="278"/>
      <c r="AB2887" s="278"/>
      <c r="AC2887" s="278"/>
      <c r="AD2887" s="278"/>
      <c r="AE2887" s="278"/>
      <c r="AH2887" s="280"/>
      <c r="AI2887" s="280"/>
      <c r="AJ2887" s="280"/>
      <c r="AK2887" s="280"/>
      <c r="AL2887" s="280"/>
      <c r="AM2887" s="280"/>
      <c r="AO2887" s="278"/>
      <c r="AP2887" s="278"/>
      <c r="AQ2887" s="278"/>
      <c r="AR2887" s="278"/>
      <c r="AS2887" s="278"/>
      <c r="AT2887" s="278"/>
      <c r="AZ2887" s="281"/>
      <c r="BB2887" s="281"/>
      <c r="BE2887" s="280"/>
      <c r="BF2887" s="280"/>
      <c r="BG2887" s="280"/>
      <c r="BH2887" s="278"/>
      <c r="BI2887" s="278"/>
      <c r="BJ2887" s="278"/>
      <c r="BK2887" s="278"/>
      <c r="BL2887" s="278"/>
      <c r="BN2887" s="278"/>
      <c r="BO2887" s="278"/>
      <c r="BP2887" s="278"/>
    </row>
    <row r="2888" spans="3:68" ht="0.75" customHeight="1">
      <c r="C2888" s="280"/>
      <c r="D2888" s="280"/>
      <c r="E2888" s="280"/>
      <c r="F2888" s="280"/>
      <c r="G2888" s="280"/>
      <c r="H2888" s="278"/>
      <c r="I2888" s="278"/>
      <c r="J2888" s="278"/>
      <c r="K2888" s="278"/>
      <c r="L2888" s="278"/>
      <c r="N2888" s="278"/>
      <c r="O2888" s="278"/>
      <c r="P2888" s="278"/>
      <c r="Q2888" s="278"/>
      <c r="R2888" s="278"/>
      <c r="S2888" s="278"/>
      <c r="T2888" s="278"/>
      <c r="U2888" s="278"/>
      <c r="V2888" s="278"/>
      <c r="W2888" s="278"/>
      <c r="Z2888" s="278"/>
      <c r="AA2888" s="278"/>
      <c r="AB2888" s="278"/>
      <c r="AC2888" s="278"/>
      <c r="AD2888" s="278"/>
      <c r="AE2888" s="278"/>
      <c r="AH2888" s="280"/>
      <c r="AI2888" s="280"/>
      <c r="AJ2888" s="280"/>
      <c r="AK2888" s="280"/>
      <c r="AL2888" s="280"/>
      <c r="AM2888" s="280"/>
      <c r="AO2888" s="278"/>
      <c r="AP2888" s="278"/>
      <c r="AQ2888" s="278"/>
      <c r="AR2888" s="278"/>
      <c r="AS2888" s="278"/>
      <c r="AT2888" s="278"/>
      <c r="AZ2888" s="281"/>
      <c r="BB2888" s="281"/>
      <c r="BE2888" s="280"/>
      <c r="BF2888" s="280"/>
      <c r="BG2888" s="280"/>
      <c r="BH2888" s="278"/>
      <c r="BI2888" s="278"/>
      <c r="BJ2888" s="278"/>
      <c r="BK2888" s="278"/>
      <c r="BL2888" s="278"/>
      <c r="BN2888" s="278"/>
      <c r="BO2888" s="278"/>
      <c r="BP2888" s="278"/>
    </row>
    <row r="2889" spans="3:68" ht="10.5" customHeight="1">
      <c r="C2889" s="280"/>
      <c r="D2889" s="280"/>
      <c r="E2889" s="280"/>
      <c r="F2889" s="280"/>
      <c r="G2889" s="280"/>
      <c r="H2889" s="278"/>
      <c r="I2889" s="278"/>
      <c r="J2889" s="278"/>
      <c r="K2889" s="278"/>
      <c r="L2889" s="278"/>
      <c r="N2889" s="278"/>
      <c r="O2889" s="278"/>
      <c r="P2889" s="278"/>
      <c r="Q2889" s="278"/>
      <c r="R2889" s="278"/>
      <c r="S2889" s="278"/>
      <c r="T2889" s="278"/>
      <c r="U2889" s="278"/>
      <c r="V2889" s="278"/>
      <c r="W2889" s="278"/>
      <c r="Z2889" s="278"/>
      <c r="AA2889" s="278"/>
      <c r="AB2889" s="278"/>
      <c r="AC2889" s="278"/>
      <c r="AD2889" s="278"/>
      <c r="AE2889" s="278"/>
      <c r="AH2889" s="280"/>
      <c r="AI2889" s="280"/>
      <c r="AJ2889" s="280"/>
      <c r="AK2889" s="280"/>
      <c r="AL2889" s="280"/>
      <c r="AM2889" s="280"/>
      <c r="AN2889" s="280"/>
      <c r="AO2889" s="278"/>
      <c r="AP2889" s="278"/>
      <c r="AQ2889" s="278"/>
      <c r="AR2889" s="278"/>
      <c r="AS2889" s="278"/>
      <c r="AT2889" s="278"/>
      <c r="AV2889" s="278"/>
      <c r="AW2889" s="278"/>
      <c r="AX2889" s="278"/>
      <c r="AY2889" s="278"/>
      <c r="AZ2889" s="278"/>
      <c r="BB2889" s="266"/>
      <c r="BE2889" s="280"/>
      <c r="BF2889" s="280"/>
      <c r="BG2889" s="280"/>
      <c r="BH2889" s="278"/>
      <c r="BI2889" s="278"/>
      <c r="BJ2889" s="278"/>
      <c r="BK2889" s="278"/>
      <c r="BL2889" s="278"/>
      <c r="BN2889" s="278"/>
      <c r="BO2889" s="278"/>
      <c r="BP2889" s="278"/>
    </row>
    <row r="2890" spans="3:68" ht="9" customHeight="1"/>
    <row r="2891" spans="3:68" ht="11.25" customHeight="1">
      <c r="C2891" s="280"/>
      <c r="D2891" s="280"/>
      <c r="E2891" s="280"/>
      <c r="F2891" s="280"/>
      <c r="G2891" s="280"/>
      <c r="H2891" s="280"/>
      <c r="I2891" s="278"/>
      <c r="J2891" s="278"/>
      <c r="K2891" s="278"/>
      <c r="L2891" s="278"/>
      <c r="M2891" s="278"/>
      <c r="P2891" s="278"/>
      <c r="Q2891" s="278"/>
      <c r="R2891" s="278"/>
      <c r="S2891" s="278"/>
      <c r="U2891" s="278"/>
      <c r="V2891" s="278"/>
      <c r="W2891" s="278"/>
      <c r="Z2891" s="278"/>
      <c r="AA2891" s="278"/>
      <c r="AB2891" s="278"/>
      <c r="AC2891" s="278"/>
      <c r="AD2891" s="278"/>
      <c r="AE2891" s="278"/>
      <c r="AH2891" s="280"/>
      <c r="AI2891" s="280"/>
      <c r="AJ2891" s="280"/>
      <c r="AK2891" s="280"/>
      <c r="AL2891" s="280"/>
      <c r="AM2891" s="280"/>
      <c r="AN2891" s="280"/>
      <c r="AO2891" s="278"/>
      <c r="AP2891" s="278"/>
      <c r="AQ2891" s="278"/>
      <c r="AR2891" s="278"/>
      <c r="AS2891" s="278"/>
      <c r="AT2891" s="278"/>
      <c r="AV2891" s="278"/>
      <c r="AW2891" s="278"/>
      <c r="AX2891" s="278"/>
      <c r="AY2891" s="278"/>
      <c r="AZ2891" s="278"/>
      <c r="BB2891" s="265"/>
    </row>
    <row r="2892" spans="3:68" ht="9.75" customHeight="1">
      <c r="C2892" s="280"/>
      <c r="D2892" s="280"/>
      <c r="E2892" s="280"/>
      <c r="F2892" s="280"/>
      <c r="G2892" s="280"/>
      <c r="H2892" s="280"/>
      <c r="I2892" s="280"/>
      <c r="J2892" s="280"/>
      <c r="K2892" s="280"/>
      <c r="P2892" s="278"/>
      <c r="Q2892" s="278"/>
      <c r="R2892" s="278"/>
      <c r="S2892" s="278"/>
      <c r="U2892" s="278"/>
      <c r="V2892" s="278"/>
      <c r="W2892" s="278"/>
      <c r="AH2892" s="280"/>
      <c r="AI2892" s="280"/>
      <c r="AJ2892" s="280"/>
      <c r="AK2892" s="280"/>
      <c r="AL2892" s="280"/>
      <c r="AM2892" s="280"/>
      <c r="AO2892" s="278"/>
      <c r="AP2892" s="278"/>
      <c r="AQ2892" s="278"/>
      <c r="AR2892" s="278"/>
      <c r="AS2892" s="278"/>
      <c r="AT2892" s="278"/>
      <c r="AV2892" s="278"/>
      <c r="AW2892" s="278"/>
      <c r="AX2892" s="278"/>
      <c r="AY2892" s="278"/>
      <c r="AZ2892" s="278"/>
      <c r="BB2892" s="276"/>
    </row>
    <row r="2893" spans="3:68" ht="0.75" customHeight="1">
      <c r="C2893" s="280"/>
      <c r="D2893" s="280"/>
      <c r="E2893" s="280"/>
      <c r="F2893" s="280"/>
      <c r="G2893" s="280"/>
      <c r="H2893" s="280"/>
      <c r="I2893" s="280"/>
      <c r="J2893" s="280"/>
      <c r="K2893" s="280"/>
      <c r="P2893" s="278"/>
      <c r="Q2893" s="278"/>
      <c r="R2893" s="278"/>
      <c r="S2893" s="278"/>
      <c r="U2893" s="278"/>
      <c r="V2893" s="278"/>
      <c r="W2893" s="278"/>
      <c r="AH2893" s="280"/>
      <c r="AI2893" s="280"/>
      <c r="AJ2893" s="280"/>
      <c r="AK2893" s="280"/>
      <c r="AL2893" s="280"/>
      <c r="AM2893" s="280"/>
      <c r="AO2893" s="278"/>
      <c r="AP2893" s="278"/>
      <c r="AQ2893" s="278"/>
      <c r="AR2893" s="278"/>
      <c r="AS2893" s="278"/>
      <c r="AT2893" s="278"/>
      <c r="AV2893" s="278"/>
      <c r="AW2893" s="278"/>
      <c r="AX2893" s="278"/>
      <c r="AY2893" s="278"/>
      <c r="AZ2893" s="278"/>
      <c r="BB2893" s="276"/>
    </row>
    <row r="2894" spans="3:68">
      <c r="C2894" s="280"/>
      <c r="D2894" s="280"/>
      <c r="E2894" s="280"/>
      <c r="F2894" s="280"/>
      <c r="G2894" s="280"/>
      <c r="H2894" s="278"/>
      <c r="I2894" s="278"/>
      <c r="J2894" s="278"/>
      <c r="K2894" s="278"/>
      <c r="L2894" s="278"/>
      <c r="P2894" s="278"/>
      <c r="Q2894" s="278"/>
      <c r="R2894" s="278"/>
      <c r="S2894" s="278"/>
      <c r="U2894" s="278"/>
      <c r="V2894" s="278"/>
      <c r="W2894" s="278"/>
      <c r="Z2894" s="278"/>
      <c r="AA2894" s="278"/>
      <c r="AB2894" s="278"/>
      <c r="AC2894" s="278"/>
      <c r="AD2894" s="278"/>
      <c r="AE2894" s="278"/>
      <c r="AH2894" s="280"/>
      <c r="AI2894" s="280"/>
      <c r="AJ2894" s="280"/>
      <c r="AK2894" s="280"/>
      <c r="AL2894" s="280"/>
      <c r="AM2894" s="280"/>
      <c r="AV2894" s="278"/>
      <c r="AW2894" s="278"/>
      <c r="AX2894" s="278"/>
      <c r="AY2894" s="278"/>
      <c r="AZ2894" s="278"/>
      <c r="BB2894" s="266"/>
      <c r="BE2894" s="282"/>
      <c r="BF2894" s="282"/>
      <c r="BG2894" s="282"/>
      <c r="BH2894" s="282"/>
      <c r="BI2894" s="282"/>
      <c r="BJ2894" s="282"/>
      <c r="BK2894" s="282"/>
      <c r="BL2894" s="282"/>
      <c r="BM2894" s="282"/>
      <c r="BN2894" s="282"/>
      <c r="BO2894" s="282"/>
      <c r="BP2894" s="282"/>
    </row>
    <row r="2895" spans="3:68" ht="6.75" customHeight="1"/>
    <row r="2896" spans="3:68" ht="2.25" customHeight="1">
      <c r="C2896" s="280"/>
      <c r="D2896" s="280"/>
      <c r="E2896" s="280"/>
      <c r="F2896" s="280"/>
      <c r="G2896" s="280"/>
      <c r="N2896" s="278"/>
      <c r="O2896" s="278"/>
      <c r="P2896" s="278"/>
      <c r="Q2896" s="278"/>
      <c r="R2896" s="278"/>
      <c r="S2896" s="278"/>
      <c r="T2896" s="278"/>
      <c r="U2896" s="278"/>
      <c r="V2896" s="278"/>
      <c r="W2896" s="278"/>
      <c r="AH2896" s="280"/>
      <c r="AI2896" s="280"/>
      <c r="AJ2896" s="280"/>
      <c r="AK2896" s="280"/>
      <c r="AL2896" s="280"/>
      <c r="AM2896" s="280"/>
      <c r="AN2896" s="280"/>
      <c r="AO2896" s="280"/>
      <c r="AP2896" s="280"/>
      <c r="AQ2896" s="280"/>
      <c r="AR2896" s="280"/>
      <c r="AV2896" s="278"/>
      <c r="AW2896" s="278"/>
      <c r="AX2896" s="278"/>
      <c r="AY2896" s="278"/>
      <c r="AZ2896" s="278"/>
      <c r="BB2896" s="276"/>
    </row>
    <row r="2897" spans="3:68" ht="7.5" customHeight="1">
      <c r="C2897" s="280"/>
      <c r="D2897" s="280"/>
      <c r="E2897" s="280"/>
      <c r="F2897" s="280"/>
      <c r="G2897" s="280"/>
      <c r="N2897" s="278"/>
      <c r="O2897" s="278"/>
      <c r="P2897" s="278"/>
      <c r="Q2897" s="278"/>
      <c r="R2897" s="278"/>
      <c r="S2897" s="278"/>
      <c r="T2897" s="278"/>
      <c r="U2897" s="278"/>
      <c r="V2897" s="278"/>
      <c r="W2897" s="278"/>
      <c r="AH2897" s="280"/>
      <c r="AI2897" s="280"/>
      <c r="AJ2897" s="280"/>
      <c r="AK2897" s="280"/>
      <c r="AL2897" s="280"/>
      <c r="AM2897" s="280"/>
      <c r="AN2897" s="280"/>
      <c r="AO2897" s="280"/>
      <c r="AP2897" s="280"/>
      <c r="AQ2897" s="280"/>
      <c r="AR2897" s="280"/>
      <c r="AV2897" s="278"/>
      <c r="AW2897" s="278"/>
      <c r="AX2897" s="278"/>
      <c r="AY2897" s="278"/>
      <c r="AZ2897" s="278"/>
      <c r="BB2897" s="276"/>
    </row>
    <row r="2898" spans="3:68" ht="0.75" customHeight="1">
      <c r="C2898" s="280"/>
      <c r="D2898" s="280"/>
      <c r="E2898" s="280"/>
      <c r="F2898" s="280"/>
      <c r="G2898" s="280"/>
      <c r="N2898" s="278"/>
      <c r="O2898" s="278"/>
      <c r="P2898" s="278"/>
      <c r="Q2898" s="278"/>
      <c r="R2898" s="278"/>
      <c r="S2898" s="278"/>
      <c r="T2898" s="278"/>
      <c r="U2898" s="278"/>
      <c r="V2898" s="278"/>
      <c r="W2898" s="278"/>
      <c r="AH2898" s="280"/>
      <c r="AI2898" s="280"/>
      <c r="AJ2898" s="280"/>
      <c r="AK2898" s="280"/>
      <c r="AL2898" s="280"/>
      <c r="AM2898" s="280"/>
      <c r="AN2898" s="280"/>
      <c r="AO2898" s="280"/>
      <c r="AP2898" s="280"/>
      <c r="AQ2898" s="280"/>
      <c r="AR2898" s="280"/>
      <c r="AV2898" s="278"/>
      <c r="AW2898" s="278"/>
      <c r="AX2898" s="278"/>
      <c r="AY2898" s="278"/>
      <c r="AZ2898" s="278"/>
      <c r="BB2898" s="276"/>
    </row>
    <row r="2899" spans="3:68" ht="10.5" customHeight="1">
      <c r="C2899" s="280"/>
      <c r="D2899" s="280"/>
      <c r="E2899" s="280"/>
      <c r="F2899" s="280"/>
      <c r="G2899" s="280"/>
      <c r="P2899" s="278"/>
      <c r="Q2899" s="278"/>
      <c r="R2899" s="278"/>
      <c r="S2899" s="278"/>
      <c r="U2899" s="278"/>
      <c r="V2899" s="278"/>
      <c r="W2899" s="278"/>
      <c r="AH2899" s="280"/>
      <c r="AI2899" s="280"/>
      <c r="AJ2899" s="280"/>
      <c r="AK2899" s="280"/>
      <c r="AL2899" s="280"/>
      <c r="AM2899" s="280"/>
      <c r="AN2899" s="280"/>
      <c r="AO2899" s="280"/>
      <c r="AP2899" s="280"/>
      <c r="AQ2899" s="280"/>
      <c r="AR2899" s="280"/>
      <c r="AV2899" s="278"/>
      <c r="AW2899" s="278"/>
      <c r="AX2899" s="278"/>
      <c r="AY2899" s="278"/>
      <c r="AZ2899" s="278"/>
      <c r="BB2899" s="266"/>
      <c r="BG2899" s="283"/>
      <c r="BH2899" s="283"/>
      <c r="BI2899" s="283"/>
      <c r="BJ2899" s="283"/>
      <c r="BN2899" s="283"/>
      <c r="BO2899" s="283"/>
      <c r="BP2899" s="283"/>
    </row>
    <row r="2900" spans="3:68" ht="7.5" customHeight="1"/>
    <row r="2901" spans="3:68" ht="0.75" customHeight="1">
      <c r="C2901" s="280"/>
      <c r="D2901" s="280"/>
      <c r="E2901" s="280"/>
      <c r="F2901" s="280"/>
      <c r="G2901" s="280"/>
      <c r="N2901" s="278"/>
      <c r="O2901" s="278"/>
      <c r="P2901" s="278"/>
      <c r="Q2901" s="278"/>
      <c r="R2901" s="278"/>
      <c r="S2901" s="278"/>
      <c r="T2901" s="278"/>
      <c r="U2901" s="278"/>
      <c r="V2901" s="278"/>
      <c r="W2901" s="278"/>
      <c r="AH2901" s="280"/>
      <c r="AI2901" s="280"/>
      <c r="AJ2901" s="280"/>
      <c r="AK2901" s="280"/>
      <c r="AL2901" s="280"/>
      <c r="AM2901" s="280"/>
      <c r="AN2901" s="280"/>
      <c r="AO2901" s="280"/>
      <c r="AP2901" s="280"/>
      <c r="AQ2901" s="280"/>
      <c r="AR2901" s="280"/>
      <c r="AV2901" s="278"/>
      <c r="AW2901" s="278"/>
      <c r="AX2901" s="278"/>
      <c r="AY2901" s="278"/>
      <c r="AZ2901" s="278"/>
      <c r="BB2901" s="276"/>
      <c r="BE2901" s="280"/>
      <c r="BF2901" s="280"/>
      <c r="BG2901" s="280"/>
      <c r="BH2901" s="279"/>
      <c r="BI2901" s="279"/>
      <c r="BJ2901" s="279"/>
      <c r="BK2901" s="279"/>
      <c r="BN2901" s="279"/>
      <c r="BO2901" s="279"/>
      <c r="BP2901" s="279"/>
    </row>
    <row r="2902" spans="3:68" ht="8.25" customHeight="1">
      <c r="C2902" s="280"/>
      <c r="D2902" s="280"/>
      <c r="E2902" s="280"/>
      <c r="F2902" s="280"/>
      <c r="G2902" s="280"/>
      <c r="N2902" s="278"/>
      <c r="O2902" s="278"/>
      <c r="P2902" s="278"/>
      <c r="Q2902" s="278"/>
      <c r="R2902" s="278"/>
      <c r="S2902" s="278"/>
      <c r="T2902" s="278"/>
      <c r="U2902" s="278"/>
      <c r="V2902" s="278"/>
      <c r="W2902" s="278"/>
      <c r="AH2902" s="280"/>
      <c r="AI2902" s="280"/>
      <c r="AJ2902" s="280"/>
      <c r="AK2902" s="280"/>
      <c r="AL2902" s="280"/>
      <c r="AM2902" s="280"/>
      <c r="AN2902" s="280"/>
      <c r="AO2902" s="280"/>
      <c r="AP2902" s="280"/>
      <c r="AQ2902" s="280"/>
      <c r="AR2902" s="280"/>
      <c r="AV2902" s="278"/>
      <c r="AW2902" s="278"/>
      <c r="AX2902" s="278"/>
      <c r="AY2902" s="278"/>
      <c r="AZ2902" s="278"/>
      <c r="BB2902" s="276"/>
      <c r="BE2902" s="280"/>
      <c r="BF2902" s="280"/>
      <c r="BG2902" s="280"/>
      <c r="BH2902" s="279"/>
      <c r="BI2902" s="279"/>
      <c r="BJ2902" s="279"/>
      <c r="BK2902" s="279"/>
      <c r="BN2902" s="279"/>
      <c r="BO2902" s="279"/>
      <c r="BP2902" s="279"/>
    </row>
    <row r="2903" spans="3:68" ht="0.75" customHeight="1">
      <c r="C2903" s="280"/>
      <c r="D2903" s="280"/>
      <c r="E2903" s="280"/>
      <c r="F2903" s="280"/>
      <c r="G2903" s="280"/>
      <c r="N2903" s="278"/>
      <c r="O2903" s="278"/>
      <c r="P2903" s="278"/>
      <c r="Q2903" s="278"/>
      <c r="R2903" s="278"/>
      <c r="S2903" s="278"/>
      <c r="T2903" s="278"/>
      <c r="U2903" s="278"/>
      <c r="V2903" s="278"/>
      <c r="W2903" s="278"/>
      <c r="AH2903" s="280"/>
      <c r="AI2903" s="280"/>
      <c r="AJ2903" s="280"/>
      <c r="AK2903" s="280"/>
      <c r="AL2903" s="280"/>
      <c r="AM2903" s="280"/>
      <c r="AN2903" s="280"/>
      <c r="AO2903" s="280"/>
      <c r="AP2903" s="280"/>
      <c r="AQ2903" s="280"/>
      <c r="AR2903" s="280"/>
      <c r="AV2903" s="278"/>
      <c r="AW2903" s="278"/>
      <c r="AX2903" s="278"/>
      <c r="AY2903" s="278"/>
      <c r="AZ2903" s="278"/>
      <c r="BB2903" s="276"/>
      <c r="BE2903" s="280"/>
      <c r="BF2903" s="280"/>
      <c r="BG2903" s="280"/>
      <c r="BH2903" s="279"/>
      <c r="BI2903" s="279"/>
      <c r="BJ2903" s="279"/>
      <c r="BK2903" s="279"/>
      <c r="BN2903" s="279"/>
      <c r="BO2903" s="279"/>
      <c r="BP2903" s="279"/>
    </row>
    <row r="2904" spans="3:68" ht="11.25" customHeight="1">
      <c r="C2904" s="280"/>
      <c r="D2904" s="280"/>
      <c r="E2904" s="280"/>
      <c r="F2904" s="280"/>
      <c r="G2904" s="280"/>
      <c r="N2904" s="278"/>
      <c r="O2904" s="278"/>
      <c r="P2904" s="278"/>
      <c r="Q2904" s="278"/>
      <c r="R2904" s="278"/>
      <c r="S2904" s="278"/>
      <c r="T2904" s="278"/>
      <c r="U2904" s="278"/>
      <c r="V2904" s="278"/>
      <c r="W2904" s="278"/>
      <c r="AH2904" s="280"/>
      <c r="AI2904" s="280"/>
      <c r="AJ2904" s="280"/>
      <c r="AK2904" s="280"/>
      <c r="AL2904" s="280"/>
      <c r="AM2904" s="280"/>
      <c r="AN2904" s="280"/>
      <c r="AO2904" s="280"/>
      <c r="AP2904" s="280"/>
      <c r="AQ2904" s="280"/>
      <c r="AR2904" s="280"/>
      <c r="AV2904" s="278"/>
      <c r="AW2904" s="278"/>
      <c r="AX2904" s="278"/>
      <c r="AY2904" s="278"/>
      <c r="AZ2904" s="278"/>
      <c r="BB2904" s="266"/>
      <c r="BE2904" s="275"/>
      <c r="BF2904" s="275"/>
      <c r="BG2904" s="275"/>
      <c r="BH2904" s="276"/>
      <c r="BI2904" s="276"/>
      <c r="BJ2904" s="276"/>
      <c r="BK2904" s="276"/>
      <c r="BN2904" s="276"/>
      <c r="BO2904" s="276"/>
      <c r="BP2904" s="276"/>
    </row>
    <row r="2905" spans="3:68" ht="7.5" customHeight="1"/>
    <row r="2906" spans="3:68" ht="1.5" customHeight="1">
      <c r="C2906" s="280"/>
      <c r="D2906" s="280"/>
      <c r="E2906" s="280"/>
      <c r="F2906" s="280"/>
      <c r="G2906" s="280"/>
      <c r="H2906" s="280"/>
      <c r="I2906" s="280"/>
      <c r="J2906" s="280"/>
      <c r="P2906" s="278"/>
      <c r="Q2906" s="278"/>
      <c r="R2906" s="278"/>
      <c r="S2906" s="278"/>
      <c r="U2906" s="278"/>
      <c r="V2906" s="278"/>
      <c r="W2906" s="278"/>
      <c r="AH2906" s="280"/>
      <c r="AI2906" s="280"/>
      <c r="AJ2906" s="280"/>
      <c r="AK2906" s="280"/>
      <c r="AL2906" s="280"/>
      <c r="AM2906" s="280"/>
      <c r="AN2906" s="280"/>
      <c r="AO2906" s="280"/>
      <c r="AP2906" s="280"/>
      <c r="AQ2906" s="280"/>
      <c r="AR2906" s="280"/>
      <c r="AV2906" s="278"/>
      <c r="AW2906" s="278"/>
      <c r="AX2906" s="278"/>
      <c r="AY2906" s="278"/>
      <c r="AZ2906" s="278"/>
      <c r="BB2906" s="276"/>
      <c r="BE2906" s="275"/>
      <c r="BF2906" s="275"/>
      <c r="BG2906" s="275"/>
      <c r="BH2906" s="276"/>
      <c r="BI2906" s="276"/>
      <c r="BJ2906" s="276"/>
      <c r="BK2906" s="276"/>
    </row>
    <row r="2907" spans="3:68" ht="9" customHeight="1">
      <c r="C2907" s="280"/>
      <c r="D2907" s="280"/>
      <c r="E2907" s="280"/>
      <c r="F2907" s="280"/>
      <c r="G2907" s="280"/>
      <c r="H2907" s="280"/>
      <c r="I2907" s="280"/>
      <c r="J2907" s="280"/>
      <c r="P2907" s="278"/>
      <c r="Q2907" s="278"/>
      <c r="R2907" s="278"/>
      <c r="S2907" s="278"/>
      <c r="U2907" s="278"/>
      <c r="V2907" s="278"/>
      <c r="W2907" s="278"/>
      <c r="AH2907" s="280"/>
      <c r="AI2907" s="280"/>
      <c r="AJ2907" s="280"/>
      <c r="AK2907" s="280"/>
      <c r="AL2907" s="280"/>
      <c r="AM2907" s="280"/>
      <c r="AN2907" s="280"/>
      <c r="AO2907" s="280"/>
      <c r="AP2907" s="280"/>
      <c r="AQ2907" s="280"/>
      <c r="AR2907" s="280"/>
      <c r="AV2907" s="278"/>
      <c r="AW2907" s="278"/>
      <c r="AX2907" s="278"/>
      <c r="AY2907" s="278"/>
      <c r="AZ2907" s="278"/>
      <c r="BB2907" s="276"/>
      <c r="BE2907" s="275"/>
      <c r="BF2907" s="275"/>
      <c r="BG2907" s="275"/>
      <c r="BH2907" s="276"/>
      <c r="BI2907" s="276"/>
      <c r="BJ2907" s="276"/>
      <c r="BK2907" s="276"/>
    </row>
    <row r="2908" spans="3:68" ht="0.75" customHeight="1">
      <c r="C2908" s="280"/>
      <c r="D2908" s="280"/>
      <c r="E2908" s="280"/>
      <c r="F2908" s="280"/>
      <c r="G2908" s="280"/>
      <c r="H2908" s="280"/>
      <c r="I2908" s="280"/>
      <c r="J2908" s="280"/>
      <c r="P2908" s="278"/>
      <c r="Q2908" s="278"/>
      <c r="R2908" s="278"/>
      <c r="S2908" s="278"/>
      <c r="U2908" s="278"/>
      <c r="V2908" s="278"/>
      <c r="W2908" s="278"/>
      <c r="AH2908" s="280"/>
      <c r="AI2908" s="280"/>
      <c r="AJ2908" s="280"/>
      <c r="AK2908" s="280"/>
      <c r="AL2908" s="280"/>
      <c r="AM2908" s="280"/>
      <c r="AN2908" s="280"/>
      <c r="AO2908" s="280"/>
      <c r="AP2908" s="280"/>
      <c r="AQ2908" s="280"/>
      <c r="AR2908" s="280"/>
      <c r="AV2908" s="278"/>
      <c r="AW2908" s="278"/>
      <c r="AX2908" s="278"/>
      <c r="AY2908" s="278"/>
      <c r="AZ2908" s="278"/>
      <c r="BB2908" s="276"/>
      <c r="BE2908" s="275"/>
      <c r="BF2908" s="275"/>
      <c r="BG2908" s="275"/>
    </row>
    <row r="2909" spans="3:68" ht="11.25" customHeight="1">
      <c r="C2909" s="280"/>
      <c r="D2909" s="280"/>
      <c r="E2909" s="280"/>
      <c r="F2909" s="280"/>
      <c r="G2909" s="280"/>
      <c r="H2909" s="280"/>
      <c r="I2909" s="280"/>
      <c r="J2909" s="280"/>
      <c r="N2909" s="278"/>
      <c r="O2909" s="278"/>
      <c r="P2909" s="278"/>
      <c r="Q2909" s="278"/>
      <c r="R2909" s="278"/>
      <c r="S2909" s="278"/>
      <c r="T2909" s="278"/>
      <c r="U2909" s="278"/>
      <c r="V2909" s="278"/>
      <c r="W2909" s="278"/>
      <c r="AH2909" s="280"/>
      <c r="AI2909" s="280"/>
      <c r="AJ2909" s="280"/>
      <c r="AK2909" s="280"/>
      <c r="AL2909" s="280"/>
      <c r="AM2909" s="280"/>
      <c r="AN2909" s="280"/>
      <c r="AO2909" s="280"/>
      <c r="AP2909" s="280"/>
      <c r="AQ2909" s="280"/>
      <c r="AR2909" s="280"/>
      <c r="AV2909" s="278"/>
      <c r="AW2909" s="278"/>
      <c r="AX2909" s="278"/>
      <c r="AY2909" s="278"/>
      <c r="AZ2909" s="278"/>
      <c r="BB2909" s="266"/>
      <c r="BE2909" s="275"/>
      <c r="BF2909" s="275"/>
      <c r="BG2909" s="275"/>
      <c r="BH2909" s="276"/>
      <c r="BI2909" s="276"/>
      <c r="BJ2909" s="276"/>
      <c r="BK2909" s="276"/>
    </row>
    <row r="2910" spans="3:68" ht="9" customHeight="1"/>
    <row r="2911" spans="3:68" ht="0.75" customHeight="1">
      <c r="BE2911" s="275"/>
      <c r="BF2911" s="275"/>
      <c r="BG2911" s="275"/>
      <c r="BH2911" s="276"/>
      <c r="BI2911" s="276"/>
      <c r="BJ2911" s="276"/>
      <c r="BK2911" s="276"/>
      <c r="BN2911" s="276"/>
      <c r="BO2911" s="276"/>
      <c r="BP2911" s="276"/>
    </row>
    <row r="2912" spans="3:68">
      <c r="BE2912" s="275"/>
      <c r="BF2912" s="275"/>
      <c r="BG2912" s="275"/>
      <c r="BH2912" s="276"/>
      <c r="BI2912" s="276"/>
      <c r="BJ2912" s="276"/>
      <c r="BK2912" s="276"/>
      <c r="BN2912" s="276"/>
      <c r="BO2912" s="276"/>
      <c r="BP2912" s="276"/>
    </row>
    <row r="2913" spans="2:69" ht="10.5" customHeight="1">
      <c r="C2913" s="277"/>
      <c r="D2913" s="277"/>
      <c r="E2913" s="277"/>
      <c r="F2913" s="277"/>
      <c r="G2913" s="277"/>
      <c r="H2913" s="278"/>
      <c r="I2913" s="278"/>
      <c r="J2913" s="278"/>
      <c r="K2913" s="278"/>
      <c r="L2913" s="278"/>
      <c r="N2913" s="278"/>
      <c r="O2913" s="278"/>
      <c r="P2913" s="278"/>
      <c r="Q2913" s="278"/>
      <c r="R2913" s="278"/>
      <c r="S2913" s="278"/>
      <c r="T2913" s="278"/>
      <c r="U2913" s="281"/>
      <c r="V2913" s="281"/>
      <c r="W2913" s="281"/>
      <c r="Z2913" s="278"/>
      <c r="AA2913" s="278"/>
      <c r="AB2913" s="278"/>
      <c r="AC2913" s="278"/>
      <c r="AD2913" s="281"/>
      <c r="AE2913" s="281"/>
      <c r="AH2913" s="277"/>
      <c r="AI2913" s="277"/>
      <c r="AJ2913" s="277"/>
      <c r="AK2913" s="277"/>
      <c r="AL2913" s="277"/>
      <c r="AM2913" s="277"/>
      <c r="AO2913" s="278"/>
      <c r="AP2913" s="278"/>
      <c r="AQ2913" s="278"/>
      <c r="AR2913" s="278"/>
      <c r="AS2913" s="278"/>
      <c r="AT2913" s="278"/>
      <c r="AV2913" s="278"/>
      <c r="AW2913" s="278"/>
      <c r="AX2913" s="278"/>
      <c r="AY2913" s="278"/>
      <c r="AZ2913" s="278"/>
      <c r="BB2913" s="281"/>
      <c r="BC2913" s="281"/>
      <c r="BE2913" s="280"/>
      <c r="BF2913" s="280"/>
      <c r="BI2913" s="279"/>
      <c r="BJ2913" s="279"/>
      <c r="BL2913" s="285"/>
      <c r="BM2913" s="285"/>
      <c r="BN2913" s="285"/>
      <c r="BO2913" s="285"/>
      <c r="BP2913" s="285"/>
    </row>
    <row r="2914" spans="2:69" ht="7.5" customHeight="1"/>
    <row r="2915" spans="2:69" ht="12" customHeight="1">
      <c r="B2915" s="282"/>
      <c r="C2915" s="282"/>
      <c r="D2915" s="282"/>
      <c r="E2915" s="282"/>
      <c r="F2915" s="282"/>
      <c r="G2915" s="282"/>
      <c r="H2915" s="282"/>
      <c r="I2915" s="282"/>
      <c r="J2915" s="282"/>
      <c r="K2915" s="282"/>
      <c r="L2915" s="282"/>
      <c r="M2915" s="282"/>
      <c r="N2915" s="282"/>
      <c r="O2915" s="282"/>
      <c r="P2915" s="282"/>
      <c r="Q2915" s="282"/>
      <c r="R2915" s="282"/>
      <c r="S2915" s="282"/>
      <c r="T2915" s="282"/>
      <c r="U2915" s="282"/>
      <c r="V2915" s="282"/>
      <c r="W2915" s="282"/>
      <c r="X2915" s="282"/>
      <c r="Y2915" s="282"/>
      <c r="Z2915" s="282"/>
      <c r="AA2915" s="282"/>
      <c r="AB2915" s="282"/>
      <c r="AC2915" s="282"/>
      <c r="AD2915" s="282"/>
      <c r="AE2915" s="282"/>
      <c r="AF2915" s="282"/>
      <c r="AG2915" s="282"/>
      <c r="AH2915" s="282"/>
      <c r="AI2915" s="282"/>
      <c r="AJ2915" s="282"/>
      <c r="AL2915" s="282"/>
      <c r="AM2915" s="282"/>
      <c r="AN2915" s="282"/>
      <c r="AO2915" s="282"/>
      <c r="AP2915" s="282"/>
      <c r="AQ2915" s="282"/>
      <c r="AR2915" s="282"/>
      <c r="AS2915" s="282"/>
      <c r="AT2915" s="282"/>
      <c r="AU2915" s="282"/>
      <c r="AV2915" s="282"/>
      <c r="AW2915" s="282"/>
      <c r="AX2915" s="282"/>
      <c r="AY2915" s="282"/>
      <c r="AZ2915" s="282"/>
      <c r="BA2915" s="282"/>
      <c r="BB2915" s="282"/>
      <c r="BC2915" s="282"/>
      <c r="BD2915" s="282"/>
      <c r="BE2915" s="282"/>
      <c r="BF2915" s="282"/>
      <c r="BG2915" s="282"/>
      <c r="BH2915" s="282"/>
      <c r="BI2915" s="282"/>
      <c r="BJ2915" s="282"/>
      <c r="BK2915" s="282"/>
      <c r="BL2915" s="282"/>
      <c r="BM2915" s="282"/>
      <c r="BN2915" s="282"/>
      <c r="BO2915" s="282"/>
      <c r="BP2915" s="282"/>
      <c r="BQ2915" s="282"/>
    </row>
    <row r="2916" spans="2:69" ht="0.75" customHeight="1">
      <c r="B2916" s="282"/>
      <c r="C2916" s="282"/>
      <c r="D2916" s="282"/>
      <c r="E2916" s="282"/>
      <c r="F2916" s="282"/>
      <c r="G2916" s="282"/>
      <c r="H2916" s="282"/>
      <c r="I2916" s="282"/>
      <c r="J2916" s="282"/>
      <c r="K2916" s="282"/>
      <c r="L2916" s="282"/>
      <c r="M2916" s="282"/>
      <c r="N2916" s="282"/>
      <c r="O2916" s="282"/>
      <c r="P2916" s="282"/>
      <c r="Q2916" s="282"/>
      <c r="R2916" s="282"/>
      <c r="S2916" s="282"/>
      <c r="T2916" s="282"/>
      <c r="U2916" s="282"/>
      <c r="V2916" s="282"/>
      <c r="W2916" s="282"/>
      <c r="X2916" s="282"/>
      <c r="Y2916" s="282"/>
      <c r="Z2916" s="282"/>
      <c r="AA2916" s="282"/>
      <c r="AB2916" s="282"/>
      <c r="AC2916" s="282"/>
      <c r="AD2916" s="282"/>
      <c r="AE2916" s="282"/>
      <c r="AF2916" s="282"/>
      <c r="AG2916" s="282"/>
      <c r="AH2916" s="282"/>
      <c r="AI2916" s="282"/>
      <c r="AJ2916" s="282"/>
      <c r="AL2916" s="282"/>
      <c r="AM2916" s="282"/>
      <c r="AN2916" s="282"/>
      <c r="AO2916" s="282"/>
      <c r="AP2916" s="282"/>
      <c r="AQ2916" s="282"/>
      <c r="AR2916" s="282"/>
      <c r="AS2916" s="282"/>
      <c r="AT2916" s="282"/>
      <c r="AU2916" s="282"/>
      <c r="AV2916" s="282"/>
      <c r="AW2916" s="282"/>
      <c r="AX2916" s="282"/>
      <c r="AY2916" s="282"/>
      <c r="AZ2916" s="282"/>
      <c r="BA2916" s="282"/>
      <c r="BB2916" s="282"/>
      <c r="BC2916" s="282"/>
      <c r="BD2916" s="282"/>
      <c r="BE2916" s="282"/>
      <c r="BF2916" s="282"/>
      <c r="BG2916" s="282"/>
      <c r="BH2916" s="282"/>
      <c r="BI2916" s="282"/>
      <c r="BJ2916" s="282"/>
      <c r="BK2916" s="282"/>
      <c r="BL2916" s="282"/>
      <c r="BM2916" s="282"/>
      <c r="BN2916" s="282"/>
      <c r="BO2916" s="282"/>
      <c r="BP2916" s="282"/>
      <c r="BQ2916" s="282"/>
    </row>
    <row r="2917" spans="2:69" ht="10.5" customHeight="1">
      <c r="G2917" s="283"/>
      <c r="H2917" s="283"/>
      <c r="I2917" s="283"/>
      <c r="J2917" s="283"/>
      <c r="K2917" s="283"/>
      <c r="L2917" s="283"/>
      <c r="N2917" s="283"/>
      <c r="O2917" s="283"/>
      <c r="P2917" s="284"/>
      <c r="Q2917" s="284"/>
      <c r="R2917" s="284"/>
      <c r="S2917" s="284"/>
      <c r="U2917" s="283"/>
      <c r="V2917" s="283"/>
      <c r="W2917" s="283"/>
      <c r="X2917" s="283"/>
      <c r="Y2917" s="283"/>
      <c r="Z2917" s="283"/>
      <c r="AA2917" s="283"/>
      <c r="AB2917" s="283"/>
      <c r="AD2917" s="283"/>
      <c r="AE2917" s="283"/>
      <c r="AF2917" s="283"/>
      <c r="AG2917" s="283"/>
      <c r="AH2917" s="283"/>
      <c r="AI2917" s="283"/>
      <c r="AO2917" s="283"/>
      <c r="AP2917" s="283"/>
      <c r="AQ2917" s="283"/>
      <c r="AR2917" s="283"/>
      <c r="AU2917" s="284"/>
      <c r="AV2917" s="284"/>
      <c r="AW2917" s="284"/>
      <c r="AX2917" s="284"/>
      <c r="AY2917" s="284"/>
      <c r="BE2917" s="283"/>
      <c r="BF2917" s="283"/>
      <c r="BG2917" s="283"/>
      <c r="BH2917" s="283"/>
      <c r="BI2917" s="283"/>
      <c r="BJ2917" s="283"/>
      <c r="BK2917" s="283"/>
      <c r="BL2917" s="283"/>
      <c r="BM2917" s="283"/>
      <c r="BN2917" s="283"/>
      <c r="BO2917" s="283"/>
      <c r="BP2917" s="283"/>
      <c r="BQ2917" s="283"/>
    </row>
    <row r="2918" spans="2:69" ht="7.5" customHeight="1"/>
    <row r="2919" spans="2:69" ht="0.75" customHeight="1">
      <c r="F2919" s="285"/>
      <c r="G2919" s="285"/>
      <c r="H2919" s="285"/>
      <c r="I2919" s="285"/>
      <c r="K2919" s="285"/>
      <c r="L2919" s="285"/>
      <c r="M2919" s="285"/>
      <c r="N2919" s="285"/>
      <c r="O2919" s="285"/>
      <c r="R2919" s="285"/>
      <c r="S2919" s="285"/>
      <c r="T2919" s="285"/>
      <c r="U2919" s="285"/>
      <c r="V2919" s="285"/>
      <c r="W2919" s="285"/>
      <c r="X2919" s="285"/>
      <c r="Y2919" s="285"/>
      <c r="Z2919" s="285"/>
      <c r="AA2919" s="285"/>
      <c r="AB2919" s="285"/>
      <c r="AD2919" s="285"/>
      <c r="AE2919" s="285"/>
      <c r="AF2919" s="285"/>
      <c r="AG2919" s="285"/>
      <c r="AH2919" s="285"/>
      <c r="AI2919" s="285"/>
      <c r="AU2919" s="285"/>
      <c r="AV2919" s="285"/>
      <c r="AW2919" s="285"/>
      <c r="AX2919" s="283"/>
      <c r="AY2919" s="283"/>
      <c r="BE2919" s="285"/>
      <c r="BF2919" s="285"/>
      <c r="BH2919" s="285"/>
      <c r="BI2919" s="285"/>
      <c r="BJ2919" s="285"/>
      <c r="BK2919" s="285"/>
      <c r="BL2919" s="285"/>
      <c r="BM2919" s="285"/>
      <c r="BN2919" s="285"/>
      <c r="BO2919" s="285"/>
      <c r="BP2919" s="285"/>
      <c r="BQ2919" s="285"/>
    </row>
    <row r="2920" spans="2:69" ht="13.5" customHeight="1">
      <c r="F2920" s="285"/>
      <c r="G2920" s="285"/>
      <c r="H2920" s="285"/>
      <c r="I2920" s="285"/>
      <c r="K2920" s="285"/>
      <c r="L2920" s="285"/>
      <c r="M2920" s="285"/>
      <c r="N2920" s="285"/>
      <c r="O2920" s="285"/>
      <c r="R2920" s="285"/>
      <c r="S2920" s="285"/>
      <c r="T2920" s="285"/>
      <c r="U2920" s="285"/>
      <c r="V2920" s="285"/>
      <c r="W2920" s="285"/>
      <c r="X2920" s="285"/>
      <c r="Y2920" s="285"/>
      <c r="Z2920" s="285"/>
      <c r="AA2920" s="285"/>
      <c r="AB2920" s="285"/>
      <c r="AD2920" s="285"/>
      <c r="AE2920" s="285"/>
      <c r="AF2920" s="285"/>
      <c r="AG2920" s="285"/>
      <c r="AH2920" s="285"/>
      <c r="AI2920" s="285"/>
      <c r="AU2920" s="285"/>
      <c r="AV2920" s="285"/>
      <c r="AW2920" s="285"/>
      <c r="AX2920" s="283"/>
      <c r="AY2920" s="283"/>
      <c r="BE2920" s="285"/>
      <c r="BF2920" s="285"/>
      <c r="BH2920" s="285"/>
      <c r="BI2920" s="285"/>
      <c r="BJ2920" s="285"/>
      <c r="BK2920" s="285"/>
      <c r="BL2920" s="285"/>
      <c r="BM2920" s="285"/>
      <c r="BN2920" s="285"/>
      <c r="BO2920" s="285"/>
      <c r="BP2920" s="285"/>
      <c r="BQ2920" s="285"/>
    </row>
    <row r="2921" spans="2:69" ht="9.75" customHeight="1">
      <c r="C2921" s="280"/>
      <c r="D2921" s="280"/>
      <c r="F2921" s="279"/>
      <c r="G2921" s="279"/>
      <c r="H2921" s="279"/>
      <c r="I2921" s="279"/>
      <c r="J2921" s="279"/>
      <c r="K2921" s="279"/>
      <c r="L2921" s="279"/>
      <c r="M2921" s="279"/>
      <c r="N2921" s="279"/>
      <c r="O2921" s="279"/>
      <c r="R2921" s="278"/>
      <c r="S2921" s="278"/>
      <c r="T2921" s="278"/>
      <c r="U2921" s="279"/>
      <c r="V2921" s="279"/>
      <c r="W2921" s="279"/>
      <c r="X2921" s="279"/>
      <c r="Y2921" s="279"/>
      <c r="Z2921" s="279"/>
      <c r="AA2921" s="279"/>
      <c r="AB2921" s="279"/>
      <c r="AD2921" s="279"/>
      <c r="AE2921" s="279"/>
      <c r="AF2921" s="279"/>
      <c r="AG2921" s="279"/>
      <c r="AH2921" s="279"/>
      <c r="AI2921" s="279"/>
      <c r="AM2921" s="280"/>
      <c r="AN2921" s="280"/>
      <c r="AO2921" s="280"/>
      <c r="AP2921" s="278"/>
      <c r="AQ2921" s="278"/>
      <c r="AR2921" s="278"/>
      <c r="AS2921" s="278"/>
      <c r="BA2921" s="280"/>
      <c r="BB2921" s="280"/>
      <c r="BC2921" s="280"/>
      <c r="BD2921" s="279"/>
      <c r="BE2921" s="279"/>
      <c r="BH2921" s="278"/>
      <c r="BI2921" s="278"/>
      <c r="BJ2921" s="278"/>
      <c r="BK2921" s="278"/>
      <c r="BL2921" s="278"/>
      <c r="BM2921" s="279"/>
      <c r="BN2921" s="279"/>
      <c r="BO2921" s="279"/>
      <c r="BP2921" s="279"/>
      <c r="BQ2921" s="279"/>
    </row>
    <row r="2922" spans="2:69" ht="0.75" customHeight="1">
      <c r="C2922" s="280"/>
      <c r="D2922" s="280"/>
      <c r="F2922" s="279"/>
      <c r="G2922" s="279"/>
      <c r="H2922" s="279"/>
      <c r="I2922" s="279"/>
      <c r="J2922" s="279"/>
      <c r="K2922" s="279"/>
      <c r="L2922" s="279"/>
      <c r="M2922" s="279"/>
      <c r="N2922" s="279"/>
      <c r="O2922" s="279"/>
      <c r="R2922" s="278"/>
      <c r="S2922" s="278"/>
      <c r="T2922" s="278"/>
      <c r="U2922" s="279"/>
      <c r="V2922" s="279"/>
      <c r="W2922" s="279"/>
      <c r="X2922" s="279"/>
      <c r="Y2922" s="279"/>
      <c r="Z2922" s="279"/>
      <c r="AA2922" s="279"/>
      <c r="AB2922" s="279"/>
      <c r="AD2922" s="279"/>
      <c r="AE2922" s="279"/>
      <c r="AF2922" s="279"/>
      <c r="AG2922" s="279"/>
      <c r="AH2922" s="279"/>
      <c r="AI2922" s="279"/>
      <c r="AM2922" s="280"/>
      <c r="AN2922" s="280"/>
      <c r="AO2922" s="280"/>
      <c r="AP2922" s="278"/>
      <c r="AQ2922" s="278"/>
      <c r="AR2922" s="278"/>
      <c r="AS2922" s="278"/>
      <c r="BA2922" s="280"/>
      <c r="BB2922" s="280"/>
      <c r="BC2922" s="280"/>
      <c r="BD2922" s="279"/>
      <c r="BE2922" s="279"/>
      <c r="BH2922" s="278"/>
      <c r="BI2922" s="278"/>
      <c r="BJ2922" s="278"/>
      <c r="BK2922" s="278"/>
      <c r="BL2922" s="278"/>
      <c r="BM2922" s="279"/>
      <c r="BN2922" s="279"/>
      <c r="BO2922" s="279"/>
      <c r="BP2922" s="279"/>
      <c r="BQ2922" s="279"/>
    </row>
    <row r="2923" spans="2:69" ht="10.5" customHeight="1">
      <c r="C2923" s="280"/>
      <c r="D2923" s="280"/>
      <c r="F2923" s="279"/>
      <c r="G2923" s="279"/>
      <c r="H2923" s="279"/>
      <c r="I2923" s="279"/>
      <c r="J2923" s="279"/>
      <c r="K2923" s="279"/>
      <c r="L2923" s="279"/>
      <c r="M2923" s="279"/>
      <c r="N2923" s="279"/>
      <c r="O2923" s="279"/>
      <c r="R2923" s="278"/>
      <c r="S2923" s="278"/>
      <c r="T2923" s="278"/>
      <c r="U2923" s="279"/>
      <c r="V2923" s="279"/>
      <c r="W2923" s="279"/>
      <c r="X2923" s="279"/>
      <c r="Y2923" s="279"/>
      <c r="Z2923" s="279"/>
      <c r="AA2923" s="279"/>
      <c r="AB2923" s="279"/>
      <c r="AD2923" s="264"/>
      <c r="AE2923" s="279"/>
      <c r="AF2923" s="279"/>
      <c r="AG2923" s="279"/>
      <c r="AH2923" s="279"/>
      <c r="AI2923" s="264"/>
      <c r="AM2923" s="280"/>
      <c r="AN2923" s="280"/>
      <c r="AO2923" s="280"/>
      <c r="AP2923" s="278"/>
      <c r="AQ2923" s="278"/>
      <c r="AR2923" s="278"/>
      <c r="AS2923" s="278"/>
      <c r="BA2923" s="280"/>
      <c r="BB2923" s="280"/>
      <c r="BC2923" s="280"/>
      <c r="BD2923" s="279"/>
      <c r="BE2923" s="279"/>
      <c r="BH2923" s="278"/>
      <c r="BI2923" s="278"/>
      <c r="BJ2923" s="278"/>
      <c r="BK2923" s="278"/>
      <c r="BL2923" s="278"/>
      <c r="BM2923" s="279"/>
      <c r="BN2923" s="279"/>
      <c r="BO2923" s="279"/>
      <c r="BP2923" s="279"/>
      <c r="BQ2923" s="279"/>
    </row>
    <row r="2924" spans="2:69" ht="9.75" customHeight="1"/>
    <row r="2925" spans="2:69" ht="9.75" customHeight="1">
      <c r="C2925" s="280"/>
      <c r="D2925" s="280"/>
      <c r="F2925" s="279"/>
      <c r="G2925" s="279"/>
      <c r="H2925" s="279"/>
      <c r="I2925" s="279"/>
      <c r="J2925" s="279"/>
      <c r="K2925" s="279"/>
      <c r="L2925" s="279"/>
      <c r="M2925" s="279"/>
      <c r="N2925" s="279"/>
      <c r="O2925" s="279"/>
      <c r="R2925" s="278"/>
      <c r="S2925" s="278"/>
      <c r="T2925" s="278"/>
      <c r="U2925" s="279"/>
      <c r="V2925" s="279"/>
      <c r="W2925" s="279"/>
      <c r="X2925" s="279"/>
      <c r="Y2925" s="279"/>
      <c r="Z2925" s="279"/>
      <c r="AA2925" s="279"/>
      <c r="AB2925" s="279"/>
      <c r="AD2925" s="279"/>
      <c r="AE2925" s="279"/>
      <c r="AF2925" s="279"/>
      <c r="AG2925" s="279"/>
      <c r="AH2925" s="279"/>
      <c r="AI2925" s="279"/>
      <c r="AM2925" s="280"/>
      <c r="AN2925" s="280"/>
      <c r="AO2925" s="280"/>
      <c r="AP2925" s="280"/>
      <c r="AQ2925" s="278"/>
      <c r="AR2925" s="278"/>
      <c r="AS2925" s="278"/>
      <c r="AT2925" s="278"/>
      <c r="BA2925" s="280"/>
      <c r="BB2925" s="280"/>
      <c r="BC2925" s="280"/>
      <c r="BD2925" s="279"/>
      <c r="BE2925" s="279"/>
      <c r="BH2925" s="278"/>
      <c r="BI2925" s="278"/>
      <c r="BJ2925" s="278"/>
      <c r="BK2925" s="278"/>
      <c r="BL2925" s="278"/>
      <c r="BM2925" s="279"/>
      <c r="BN2925" s="279"/>
      <c r="BO2925" s="279"/>
      <c r="BP2925" s="279"/>
      <c r="BQ2925" s="279"/>
    </row>
    <row r="2926" spans="2:69" ht="0.75" customHeight="1">
      <c r="C2926" s="280"/>
      <c r="D2926" s="280"/>
      <c r="F2926" s="279"/>
      <c r="G2926" s="279"/>
      <c r="H2926" s="279"/>
      <c r="I2926" s="279"/>
      <c r="J2926" s="279"/>
      <c r="K2926" s="279"/>
      <c r="L2926" s="279"/>
      <c r="M2926" s="279"/>
      <c r="N2926" s="279"/>
      <c r="O2926" s="279"/>
      <c r="R2926" s="278"/>
      <c r="S2926" s="278"/>
      <c r="T2926" s="278"/>
      <c r="U2926" s="279"/>
      <c r="V2926" s="279"/>
      <c r="W2926" s="279"/>
      <c r="X2926" s="279"/>
      <c r="Y2926" s="279"/>
      <c r="Z2926" s="279"/>
      <c r="AA2926" s="279"/>
      <c r="AB2926" s="279"/>
      <c r="AD2926" s="279"/>
      <c r="AE2926" s="279"/>
      <c r="AF2926" s="279"/>
      <c r="AG2926" s="279"/>
      <c r="AH2926" s="279"/>
      <c r="AI2926" s="279"/>
      <c r="AM2926" s="280"/>
      <c r="AN2926" s="280"/>
      <c r="AO2926" s="280"/>
      <c r="AP2926" s="280"/>
      <c r="AQ2926" s="278"/>
      <c r="AR2926" s="278"/>
      <c r="AS2926" s="278"/>
      <c r="AT2926" s="278"/>
      <c r="BA2926" s="280"/>
      <c r="BB2926" s="280"/>
      <c r="BC2926" s="280"/>
      <c r="BD2926" s="279"/>
      <c r="BE2926" s="279"/>
      <c r="BH2926" s="278"/>
      <c r="BI2926" s="278"/>
      <c r="BJ2926" s="278"/>
      <c r="BK2926" s="278"/>
      <c r="BL2926" s="278"/>
      <c r="BM2926" s="279"/>
      <c r="BN2926" s="279"/>
      <c r="BO2926" s="279"/>
      <c r="BP2926" s="279"/>
      <c r="BQ2926" s="279"/>
    </row>
    <row r="2927" spans="2:69" ht="12.75" customHeight="1">
      <c r="F2927" s="279"/>
      <c r="G2927" s="279"/>
      <c r="H2927" s="279"/>
      <c r="I2927" s="279"/>
      <c r="J2927" s="279"/>
      <c r="K2927" s="279"/>
      <c r="L2927" s="279"/>
      <c r="M2927" s="279"/>
      <c r="N2927" s="279"/>
      <c r="O2927" s="279"/>
      <c r="AM2927" s="280"/>
      <c r="AN2927" s="280"/>
      <c r="AO2927" s="280"/>
      <c r="AP2927" s="278"/>
      <c r="AQ2927" s="278"/>
      <c r="AR2927" s="278"/>
      <c r="AS2927" s="278"/>
      <c r="BA2927" s="280"/>
      <c r="BB2927" s="280"/>
      <c r="BC2927" s="280"/>
      <c r="BD2927" s="279"/>
      <c r="BE2927" s="279"/>
      <c r="BH2927" s="278"/>
      <c r="BI2927" s="278"/>
      <c r="BJ2927" s="278"/>
      <c r="BK2927" s="278"/>
      <c r="BL2927" s="278"/>
      <c r="BM2927" s="279"/>
      <c r="BN2927" s="279"/>
      <c r="BO2927" s="279"/>
      <c r="BP2927" s="279"/>
      <c r="BQ2927" s="279"/>
    </row>
    <row r="2928" spans="2:69" ht="10.5" customHeight="1">
      <c r="AM2928" s="280"/>
      <c r="AN2928" s="280"/>
      <c r="AO2928" s="280"/>
      <c r="AP2928" s="278"/>
      <c r="AQ2928" s="278"/>
      <c r="AR2928" s="278"/>
      <c r="AS2928" s="278"/>
      <c r="BA2928" s="280"/>
      <c r="BB2928" s="280"/>
      <c r="BC2928" s="280"/>
      <c r="BD2928" s="279"/>
      <c r="BE2928" s="279"/>
      <c r="BH2928" s="278"/>
      <c r="BI2928" s="278"/>
      <c r="BJ2928" s="278"/>
      <c r="BK2928" s="278"/>
      <c r="BL2928" s="278"/>
      <c r="BM2928" s="279"/>
      <c r="BN2928" s="279"/>
      <c r="BO2928" s="279"/>
      <c r="BP2928" s="279"/>
      <c r="BQ2928" s="279"/>
    </row>
    <row r="2929" spans="2:69" ht="7.5" customHeight="1"/>
    <row r="2930" spans="2:69" ht="0.75" customHeight="1">
      <c r="C2930" s="277"/>
      <c r="D2930" s="277"/>
      <c r="F2930" s="279"/>
      <c r="G2930" s="279"/>
      <c r="H2930" s="279"/>
      <c r="I2930" s="279"/>
      <c r="J2930" s="279"/>
      <c r="K2930" s="279"/>
      <c r="L2930" s="279"/>
      <c r="M2930" s="279"/>
      <c r="AM2930" s="280"/>
      <c r="AN2930" s="280"/>
      <c r="AO2930" s="280"/>
      <c r="AP2930" s="278"/>
      <c r="AQ2930" s="278"/>
      <c r="AR2930" s="278"/>
      <c r="AS2930" s="278"/>
      <c r="AT2930" s="278"/>
      <c r="AU2930" s="278"/>
      <c r="AV2930" s="278"/>
      <c r="AX2930" s="278"/>
      <c r="AY2930" s="278"/>
      <c r="BA2930" s="280"/>
      <c r="BB2930" s="280"/>
      <c r="BC2930" s="280"/>
      <c r="BD2930" s="279"/>
      <c r="BE2930" s="279"/>
      <c r="BH2930" s="278"/>
      <c r="BI2930" s="278"/>
      <c r="BJ2930" s="278"/>
      <c r="BK2930" s="278"/>
      <c r="BL2930" s="278"/>
      <c r="BM2930" s="279"/>
      <c r="BN2930" s="279"/>
      <c r="BO2930" s="279"/>
      <c r="BP2930" s="279"/>
      <c r="BQ2930" s="279"/>
    </row>
    <row r="2931" spans="2:69" ht="8.25" customHeight="1">
      <c r="C2931" s="277"/>
      <c r="D2931" s="277"/>
      <c r="F2931" s="279"/>
      <c r="G2931" s="279"/>
      <c r="H2931" s="279"/>
      <c r="I2931" s="279"/>
      <c r="J2931" s="279"/>
      <c r="K2931" s="279"/>
      <c r="L2931" s="279"/>
      <c r="M2931" s="279"/>
      <c r="AM2931" s="280"/>
      <c r="AN2931" s="280"/>
      <c r="AO2931" s="280"/>
      <c r="AP2931" s="278"/>
      <c r="AQ2931" s="278"/>
      <c r="AR2931" s="278"/>
      <c r="AS2931" s="278"/>
      <c r="AT2931" s="278"/>
      <c r="AU2931" s="278"/>
      <c r="AV2931" s="278"/>
      <c r="AX2931" s="278"/>
      <c r="AY2931" s="278"/>
      <c r="BA2931" s="280"/>
      <c r="BB2931" s="280"/>
      <c r="BC2931" s="280"/>
      <c r="BD2931" s="279"/>
      <c r="BE2931" s="279"/>
      <c r="BH2931" s="278"/>
      <c r="BI2931" s="278"/>
      <c r="BJ2931" s="278"/>
      <c r="BK2931" s="278"/>
      <c r="BL2931" s="278"/>
      <c r="BM2931" s="279"/>
      <c r="BN2931" s="279"/>
      <c r="BO2931" s="279"/>
      <c r="BP2931" s="279"/>
      <c r="BQ2931" s="279"/>
    </row>
    <row r="2932" spans="2:69" ht="0.75" customHeight="1">
      <c r="C2932" s="277"/>
      <c r="D2932" s="277"/>
      <c r="F2932" s="279"/>
      <c r="G2932" s="279"/>
      <c r="H2932" s="279"/>
      <c r="I2932" s="279"/>
      <c r="J2932" s="279"/>
      <c r="K2932" s="279"/>
      <c r="L2932" s="279"/>
      <c r="M2932" s="279"/>
      <c r="AM2932" s="280"/>
      <c r="AN2932" s="280"/>
      <c r="AO2932" s="280"/>
      <c r="AP2932" s="278"/>
      <c r="AQ2932" s="278"/>
      <c r="AR2932" s="278"/>
      <c r="AS2932" s="278"/>
      <c r="AT2932" s="278"/>
      <c r="AU2932" s="278"/>
      <c r="AV2932" s="278"/>
      <c r="AX2932" s="278"/>
      <c r="AY2932" s="278"/>
      <c r="BA2932" s="280"/>
      <c r="BB2932" s="280"/>
      <c r="BC2932" s="280"/>
      <c r="BD2932" s="279"/>
      <c r="BE2932" s="279"/>
      <c r="BH2932" s="278"/>
      <c r="BI2932" s="278"/>
      <c r="BJ2932" s="278"/>
      <c r="BK2932" s="278"/>
      <c r="BL2932" s="278"/>
      <c r="BM2932" s="279"/>
      <c r="BN2932" s="279"/>
      <c r="BO2932" s="279"/>
      <c r="BP2932" s="279"/>
      <c r="BQ2932" s="279"/>
    </row>
    <row r="2933" spans="2:69" ht="10.5" customHeight="1">
      <c r="AM2933" s="280"/>
      <c r="AN2933" s="280"/>
      <c r="AO2933" s="280"/>
      <c r="AP2933" s="278"/>
      <c r="AQ2933" s="278"/>
      <c r="AR2933" s="278"/>
      <c r="AS2933" s="278"/>
      <c r="AT2933" s="278"/>
      <c r="AU2933" s="278"/>
      <c r="AV2933" s="278"/>
      <c r="AX2933" s="278"/>
      <c r="AY2933" s="278"/>
      <c r="BA2933" s="280"/>
      <c r="BB2933" s="280"/>
      <c r="BC2933" s="280"/>
      <c r="BD2933" s="279"/>
      <c r="BE2933" s="279"/>
      <c r="BH2933" s="278"/>
      <c r="BI2933" s="278"/>
      <c r="BJ2933" s="278"/>
      <c r="BK2933" s="278"/>
      <c r="BL2933" s="278"/>
      <c r="BM2933" s="279"/>
      <c r="BN2933" s="279"/>
      <c r="BO2933" s="279"/>
      <c r="BP2933" s="279"/>
      <c r="BQ2933" s="279"/>
    </row>
    <row r="2934" spans="2:69" ht="9.75" customHeight="1"/>
    <row r="2935" spans="2:69" ht="12" customHeight="1">
      <c r="AM2935" s="280"/>
      <c r="AN2935" s="280"/>
      <c r="AO2935" s="280"/>
      <c r="AP2935" s="280"/>
      <c r="AQ2935" s="278"/>
      <c r="AR2935" s="278"/>
      <c r="AS2935" s="278"/>
      <c r="AT2935" s="278"/>
      <c r="AU2935" s="278"/>
      <c r="AV2935" s="278"/>
      <c r="AW2935" s="278"/>
      <c r="AX2935" s="278"/>
      <c r="AY2935" s="278"/>
      <c r="AZ2935" s="278"/>
      <c r="BA2935" s="277"/>
      <c r="BB2935" s="277"/>
      <c r="BC2935" s="277"/>
      <c r="BD2935" s="279"/>
      <c r="BE2935" s="279"/>
    </row>
    <row r="2936" spans="2:69" ht="13.5" customHeight="1">
      <c r="C2936" s="289"/>
      <c r="D2936" s="289"/>
      <c r="E2936" s="289"/>
      <c r="F2936" s="289"/>
      <c r="G2936" s="289"/>
      <c r="H2936" s="289"/>
      <c r="I2936" s="289"/>
      <c r="J2936" s="289"/>
      <c r="K2936" s="289"/>
      <c r="L2936" s="289"/>
      <c r="M2936" s="289"/>
      <c r="N2936" s="289"/>
      <c r="O2936" s="289"/>
      <c r="P2936" s="289"/>
      <c r="Q2936" s="289"/>
      <c r="R2936" s="289"/>
      <c r="S2936" s="289"/>
      <c r="T2936" s="289"/>
      <c r="U2936" s="289"/>
      <c r="V2936" s="289"/>
      <c r="W2936" s="289"/>
      <c r="X2936" s="289"/>
      <c r="Y2936" s="289"/>
      <c r="Z2936" s="289"/>
      <c r="AA2936" s="289"/>
      <c r="AB2936" s="289"/>
      <c r="AC2936" s="289"/>
      <c r="AD2936" s="289"/>
      <c r="AE2936" s="289"/>
    </row>
    <row r="2937" spans="2:69" ht="7.5" customHeight="1"/>
    <row r="2938" spans="2:69" ht="16.5" customHeight="1">
      <c r="B2938" s="282"/>
      <c r="C2938" s="282"/>
      <c r="D2938" s="282"/>
      <c r="E2938" s="282"/>
      <c r="F2938" s="282"/>
      <c r="G2938" s="282"/>
      <c r="H2938" s="282"/>
      <c r="I2938" s="282"/>
      <c r="J2938" s="282"/>
      <c r="K2938" s="282"/>
      <c r="L2938" s="282"/>
      <c r="M2938" s="282"/>
      <c r="N2938" s="282"/>
      <c r="O2938" s="282"/>
      <c r="P2938" s="282"/>
      <c r="Q2938" s="282"/>
      <c r="R2938" s="282"/>
      <c r="S2938" s="282"/>
      <c r="T2938" s="282"/>
      <c r="U2938" s="282"/>
      <c r="X2938" s="282"/>
      <c r="Y2938" s="282"/>
      <c r="Z2938" s="282"/>
      <c r="AA2938" s="282"/>
      <c r="AB2938" s="282"/>
      <c r="AC2938" s="282"/>
      <c r="AD2938" s="282"/>
      <c r="AE2938" s="282"/>
      <c r="AF2938" s="282"/>
      <c r="AG2938" s="282"/>
      <c r="AM2938" s="282"/>
      <c r="AN2938" s="282"/>
      <c r="AO2938" s="282"/>
      <c r="AP2938" s="282"/>
      <c r="AQ2938" s="282"/>
      <c r="AR2938" s="282"/>
      <c r="AS2938" s="282"/>
      <c r="AT2938" s="282"/>
      <c r="AU2938" s="282"/>
      <c r="AV2938" s="282"/>
      <c r="AW2938" s="282"/>
      <c r="AX2938" s="282"/>
      <c r="AY2938" s="282"/>
      <c r="AZ2938" s="282"/>
      <c r="BA2938" s="282"/>
      <c r="BB2938" s="282"/>
      <c r="BE2938" s="282"/>
      <c r="BF2938" s="282"/>
      <c r="BG2938" s="282"/>
      <c r="BH2938" s="282"/>
      <c r="BI2938" s="282"/>
      <c r="BJ2938" s="282"/>
      <c r="BK2938" s="282"/>
      <c r="BL2938" s="282"/>
      <c r="BM2938" s="282"/>
      <c r="BN2938" s="282"/>
      <c r="BO2938" s="282"/>
      <c r="BP2938" s="282"/>
    </row>
    <row r="2939" spans="2:69" ht="9.75" customHeight="1">
      <c r="E2939" s="281"/>
      <c r="F2939" s="281"/>
      <c r="G2939" s="281"/>
      <c r="H2939" s="281"/>
      <c r="I2939" s="281"/>
      <c r="J2939" s="281"/>
      <c r="K2939" s="281"/>
      <c r="L2939" s="281"/>
      <c r="O2939" s="281"/>
      <c r="P2939" s="281"/>
      <c r="Q2939" s="281"/>
      <c r="S2939" s="286"/>
      <c r="T2939" s="286"/>
      <c r="U2939" s="286"/>
      <c r="V2939" s="286"/>
      <c r="AB2939" s="281"/>
      <c r="AC2939" s="281"/>
      <c r="AD2939" s="286"/>
      <c r="AE2939" s="286"/>
      <c r="AR2939" s="281"/>
      <c r="AS2939" s="281"/>
      <c r="AT2939" s="281"/>
      <c r="AV2939" s="286"/>
      <c r="AW2939" s="286"/>
      <c r="AX2939" s="286"/>
      <c r="AY2939" s="286"/>
      <c r="AZ2939" s="286"/>
      <c r="BA2939" s="286"/>
      <c r="BB2939" s="286"/>
      <c r="BH2939" s="283"/>
      <c r="BI2939" s="283"/>
      <c r="BJ2939" s="283"/>
      <c r="BK2939" s="283"/>
      <c r="BL2939" s="283"/>
      <c r="BN2939" s="283"/>
      <c r="BO2939" s="283"/>
      <c r="BP2939" s="283"/>
    </row>
    <row r="2940" spans="2:69" ht="0.75" customHeight="1">
      <c r="BH2940" s="283"/>
      <c r="BI2940" s="283"/>
      <c r="BJ2940" s="283"/>
      <c r="BK2940" s="283"/>
      <c r="BL2940" s="283"/>
      <c r="BN2940" s="283"/>
      <c r="BO2940" s="283"/>
      <c r="BP2940" s="283"/>
    </row>
    <row r="2941" spans="2:69" ht="10.5" customHeight="1">
      <c r="F2941" s="281"/>
      <c r="G2941" s="281"/>
      <c r="H2941" s="281"/>
      <c r="I2941" s="281"/>
      <c r="J2941" s="281"/>
      <c r="K2941" s="281"/>
      <c r="N2941" s="281"/>
      <c r="O2941" s="281"/>
      <c r="P2941" s="281"/>
      <c r="Q2941" s="281"/>
      <c r="R2941" s="281"/>
      <c r="S2941" s="286"/>
      <c r="T2941" s="286"/>
      <c r="U2941" s="286"/>
      <c r="V2941" s="286"/>
      <c r="AB2941" s="281"/>
      <c r="AC2941" s="281"/>
      <c r="AD2941" s="281"/>
      <c r="AE2941" s="286"/>
      <c r="AF2941" s="286"/>
      <c r="AG2941" s="286"/>
      <c r="AH2941" s="286"/>
      <c r="AI2941" s="286"/>
      <c r="AR2941" s="281"/>
      <c r="AS2941" s="281"/>
      <c r="AT2941" s="281"/>
      <c r="AV2941" s="290"/>
      <c r="AW2941" s="290"/>
      <c r="AX2941" s="290"/>
      <c r="AY2941" s="290"/>
      <c r="AZ2941" s="290"/>
      <c r="BE2941" s="263"/>
      <c r="BJ2941" s="279"/>
      <c r="BK2941" s="279"/>
      <c r="BL2941" s="279"/>
      <c r="BO2941" s="279"/>
      <c r="BP2941" s="279"/>
    </row>
    <row r="2942" spans="2:69" ht="8.25" customHeight="1"/>
    <row r="2943" spans="2:69" ht="12.75" customHeight="1">
      <c r="BE2943" s="280"/>
      <c r="BF2943" s="280"/>
      <c r="BJ2943" s="279"/>
      <c r="BK2943" s="279"/>
      <c r="BL2943" s="279"/>
      <c r="BO2943" s="279"/>
      <c r="BP2943" s="279"/>
    </row>
    <row r="2944" spans="2:69" ht="9.75" customHeight="1">
      <c r="BE2944" s="280"/>
      <c r="BF2944" s="280"/>
      <c r="BJ2944" s="279"/>
      <c r="BK2944" s="279"/>
      <c r="BL2944" s="279"/>
      <c r="BO2944" s="279"/>
      <c r="BP2944" s="279"/>
    </row>
    <row r="2945" spans="3:68" ht="12.75" customHeight="1">
      <c r="BE2945" s="280"/>
      <c r="BF2945" s="280"/>
    </row>
    <row r="2946" spans="3:68" ht="10.5" customHeight="1">
      <c r="I2946" s="283"/>
      <c r="J2946" s="283"/>
      <c r="K2946" s="283"/>
      <c r="L2946" s="283"/>
      <c r="N2946" s="283"/>
      <c r="O2946" s="283"/>
      <c r="P2946" s="283"/>
      <c r="Q2946" s="283"/>
      <c r="R2946" s="283"/>
      <c r="S2946" s="283"/>
      <c r="U2946" s="283"/>
      <c r="V2946" s="283"/>
      <c r="W2946" s="283"/>
      <c r="Z2946" s="283"/>
      <c r="AA2946" s="283"/>
      <c r="AB2946" s="283"/>
      <c r="AC2946" s="283"/>
      <c r="AD2946" s="283"/>
      <c r="AE2946" s="283"/>
      <c r="AO2946" s="283"/>
      <c r="AP2946" s="283"/>
      <c r="AQ2946" s="283"/>
      <c r="AR2946" s="283"/>
      <c r="AS2946" s="283"/>
      <c r="AT2946" s="283"/>
      <c r="AV2946" s="283"/>
      <c r="AW2946" s="283"/>
      <c r="AX2946" s="283"/>
      <c r="AY2946" s="283"/>
      <c r="AZ2946" s="283"/>
      <c r="BA2946" s="283"/>
      <c r="BB2946" s="283"/>
      <c r="BE2946" s="263"/>
      <c r="BJ2946" s="279"/>
      <c r="BK2946" s="279"/>
      <c r="BL2946" s="279"/>
      <c r="BO2946" s="279"/>
      <c r="BP2946" s="279"/>
    </row>
    <row r="2947" spans="3:68" ht="9.75" customHeight="1"/>
    <row r="2948" spans="3:68" ht="10.5" customHeight="1">
      <c r="H2948" s="283"/>
      <c r="I2948" s="283"/>
      <c r="J2948" s="283"/>
      <c r="K2948" s="283"/>
      <c r="L2948" s="283"/>
      <c r="N2948" s="283"/>
      <c r="O2948" s="283"/>
      <c r="P2948" s="283"/>
      <c r="Q2948" s="283"/>
      <c r="R2948" s="283"/>
      <c r="S2948" s="283"/>
      <c r="U2948" s="283"/>
      <c r="V2948" s="283"/>
      <c r="W2948" s="283"/>
      <c r="Z2948" s="283"/>
      <c r="AA2948" s="283"/>
      <c r="AB2948" s="283"/>
      <c r="AC2948" s="283"/>
      <c r="AD2948" s="283"/>
      <c r="AE2948" s="283"/>
      <c r="AO2948" s="283"/>
      <c r="AP2948" s="283"/>
      <c r="AQ2948" s="283"/>
      <c r="AR2948" s="283"/>
      <c r="AS2948" s="283"/>
      <c r="AT2948" s="283"/>
      <c r="AV2948" s="283"/>
      <c r="AW2948" s="283"/>
      <c r="AX2948" s="283"/>
      <c r="AY2948" s="283"/>
      <c r="AZ2948" s="283"/>
      <c r="BA2948" s="283"/>
      <c r="BB2948" s="283"/>
      <c r="BE2948" s="280"/>
      <c r="BJ2948" s="279"/>
      <c r="BK2948" s="279"/>
      <c r="BL2948" s="279"/>
      <c r="BO2948" s="279"/>
      <c r="BP2948" s="279"/>
    </row>
    <row r="2949" spans="3:68" ht="0.75" customHeight="1">
      <c r="H2949" s="283"/>
      <c r="I2949" s="283"/>
      <c r="J2949" s="283"/>
      <c r="K2949" s="283"/>
      <c r="L2949" s="283"/>
      <c r="N2949" s="283"/>
      <c r="O2949" s="283"/>
      <c r="P2949" s="283"/>
      <c r="Q2949" s="283"/>
      <c r="R2949" s="283"/>
      <c r="S2949" s="283"/>
      <c r="U2949" s="283"/>
      <c r="V2949" s="283"/>
      <c r="W2949" s="283"/>
      <c r="Z2949" s="283"/>
      <c r="AA2949" s="283"/>
      <c r="AB2949" s="283"/>
      <c r="AC2949" s="283"/>
      <c r="AD2949" s="283"/>
      <c r="AE2949" s="283"/>
      <c r="AO2949" s="283"/>
      <c r="AP2949" s="283"/>
      <c r="AQ2949" s="283"/>
      <c r="AR2949" s="283"/>
      <c r="AS2949" s="283"/>
      <c r="AT2949" s="283"/>
      <c r="AV2949" s="283"/>
      <c r="AW2949" s="283"/>
      <c r="AX2949" s="283"/>
      <c r="AY2949" s="283"/>
      <c r="AZ2949" s="283"/>
      <c r="BA2949" s="283"/>
      <c r="BB2949" s="283"/>
      <c r="BE2949" s="280"/>
      <c r="BJ2949" s="279"/>
      <c r="BK2949" s="279"/>
      <c r="BL2949" s="279"/>
      <c r="BO2949" s="279"/>
      <c r="BP2949" s="279"/>
    </row>
    <row r="2950" spans="3:68" ht="10.5" customHeight="1">
      <c r="H2950" s="285"/>
      <c r="I2950" s="285"/>
      <c r="J2950" s="285"/>
      <c r="K2950" s="285"/>
      <c r="L2950" s="285"/>
      <c r="N2950" s="285"/>
      <c r="O2950" s="285"/>
      <c r="P2950" s="285"/>
      <c r="R2950" s="285"/>
      <c r="S2950" s="285"/>
      <c r="U2950" s="283"/>
      <c r="V2950" s="283"/>
      <c r="W2950" s="283"/>
      <c r="Z2950" s="285"/>
      <c r="AA2950" s="285"/>
      <c r="AB2950" s="285"/>
      <c r="AC2950" s="285"/>
      <c r="AD2950" s="283"/>
      <c r="AE2950" s="283"/>
      <c r="AO2950" s="285"/>
      <c r="AP2950" s="285"/>
      <c r="AQ2950" s="285"/>
      <c r="AR2950" s="285"/>
      <c r="AS2950" s="285"/>
      <c r="AT2950" s="285"/>
      <c r="AV2950" s="285"/>
      <c r="AW2950" s="285"/>
      <c r="AX2950" s="285"/>
      <c r="AY2950" s="285"/>
      <c r="AZ2950" s="285"/>
      <c r="BB2950" s="261"/>
      <c r="BE2950" s="263"/>
      <c r="BK2950" s="279"/>
      <c r="BL2950" s="279"/>
      <c r="BP2950" s="264"/>
    </row>
    <row r="2951" spans="3:68" ht="8.25" customHeight="1"/>
    <row r="2952" spans="3:68" ht="0.75" customHeight="1">
      <c r="C2952" s="280"/>
      <c r="D2952" s="280"/>
      <c r="E2952" s="280"/>
      <c r="F2952" s="280"/>
      <c r="G2952" s="280"/>
      <c r="H2952" s="280"/>
      <c r="I2952" s="280"/>
      <c r="AH2952" s="280"/>
      <c r="AI2952" s="280"/>
      <c r="AJ2952" s="280"/>
      <c r="AK2952" s="280"/>
      <c r="AL2952" s="280"/>
      <c r="AM2952" s="280"/>
      <c r="AN2952" s="280"/>
      <c r="AO2952" s="280"/>
      <c r="BE2952" s="280"/>
      <c r="BK2952" s="279"/>
      <c r="BL2952" s="279"/>
      <c r="BP2952" s="279"/>
    </row>
    <row r="2953" spans="3:68" ht="9" customHeight="1">
      <c r="C2953" s="280"/>
      <c r="D2953" s="280"/>
      <c r="E2953" s="280"/>
      <c r="F2953" s="280"/>
      <c r="G2953" s="280"/>
      <c r="H2953" s="280"/>
      <c r="I2953" s="280"/>
      <c r="AH2953" s="280"/>
      <c r="AI2953" s="280"/>
      <c r="AJ2953" s="280"/>
      <c r="AK2953" s="280"/>
      <c r="AL2953" s="280"/>
      <c r="AM2953" s="280"/>
      <c r="AN2953" s="280"/>
      <c r="AO2953" s="280"/>
      <c r="BE2953" s="280"/>
      <c r="BK2953" s="279"/>
      <c r="BL2953" s="279"/>
      <c r="BP2953" s="279"/>
    </row>
    <row r="2954" spans="3:68" ht="0.75" customHeight="1">
      <c r="C2954" s="280"/>
      <c r="D2954" s="280"/>
      <c r="E2954" s="280"/>
      <c r="F2954" s="280"/>
      <c r="G2954" s="280"/>
      <c r="H2954" s="280"/>
      <c r="I2954" s="280"/>
      <c r="AH2954" s="280"/>
      <c r="AI2954" s="280"/>
      <c r="AJ2954" s="280"/>
      <c r="AK2954" s="280"/>
      <c r="AL2954" s="280"/>
      <c r="AM2954" s="280"/>
      <c r="AN2954" s="280"/>
      <c r="AO2954" s="280"/>
      <c r="BE2954" s="280"/>
      <c r="BK2954" s="279"/>
      <c r="BL2954" s="279"/>
    </row>
    <row r="2955" spans="3:68" ht="10.5" customHeight="1">
      <c r="C2955" s="287"/>
      <c r="D2955" s="287"/>
      <c r="E2955" s="287"/>
      <c r="F2955" s="287"/>
      <c r="G2955" s="287"/>
      <c r="H2955" s="278"/>
      <c r="I2955" s="278"/>
      <c r="J2955" s="278"/>
      <c r="K2955" s="278"/>
      <c r="L2955" s="278"/>
      <c r="N2955" s="278"/>
      <c r="O2955" s="278"/>
      <c r="P2955" s="278"/>
      <c r="Q2955" s="278"/>
      <c r="R2955" s="278"/>
      <c r="S2955" s="278"/>
      <c r="T2955" s="278"/>
      <c r="U2955" s="278"/>
      <c r="V2955" s="278"/>
      <c r="W2955" s="278"/>
      <c r="Z2955" s="278"/>
      <c r="AA2955" s="278"/>
      <c r="AB2955" s="278"/>
      <c r="AC2955" s="278"/>
      <c r="AD2955" s="278"/>
      <c r="AE2955" s="278"/>
      <c r="AI2955" s="287"/>
      <c r="AJ2955" s="287"/>
      <c r="AK2955" s="287"/>
      <c r="AL2955" s="287"/>
      <c r="AM2955" s="287"/>
      <c r="AO2955" s="278"/>
      <c r="AP2955" s="278"/>
      <c r="AQ2955" s="278"/>
      <c r="AR2955" s="278"/>
      <c r="AS2955" s="278"/>
      <c r="AT2955" s="278"/>
      <c r="AV2955" s="278"/>
      <c r="AW2955" s="278"/>
      <c r="AX2955" s="278"/>
      <c r="AY2955" s="278"/>
      <c r="AZ2955" s="278"/>
      <c r="BB2955" s="266"/>
      <c r="BE2955" s="263"/>
      <c r="BK2955" s="279"/>
      <c r="BL2955" s="279"/>
      <c r="BP2955" s="264"/>
    </row>
    <row r="2956" spans="3:68" ht="7.5" customHeight="1"/>
    <row r="2957" spans="3:68" ht="0.75" customHeight="1">
      <c r="C2957" s="287"/>
      <c r="D2957" s="287"/>
      <c r="E2957" s="287"/>
      <c r="F2957" s="287"/>
      <c r="G2957" s="287"/>
      <c r="H2957" s="278"/>
      <c r="I2957" s="278"/>
      <c r="J2957" s="278"/>
      <c r="K2957" s="278"/>
      <c r="L2957" s="278"/>
      <c r="N2957" s="278"/>
      <c r="O2957" s="278"/>
      <c r="P2957" s="278"/>
      <c r="Q2957" s="278"/>
      <c r="R2957" s="278"/>
      <c r="S2957" s="278"/>
      <c r="T2957" s="278"/>
      <c r="U2957" s="278"/>
      <c r="V2957" s="278"/>
      <c r="W2957" s="278"/>
      <c r="Z2957" s="278"/>
      <c r="AA2957" s="278"/>
      <c r="AB2957" s="278"/>
      <c r="AC2957" s="278"/>
      <c r="AD2957" s="278"/>
      <c r="AE2957" s="278"/>
      <c r="AI2957" s="287"/>
      <c r="AJ2957" s="287"/>
      <c r="AK2957" s="287"/>
      <c r="AL2957" s="287"/>
      <c r="AM2957" s="287"/>
      <c r="AO2957" s="278"/>
      <c r="AP2957" s="278"/>
      <c r="AQ2957" s="278"/>
      <c r="AR2957" s="278"/>
      <c r="AS2957" s="278"/>
      <c r="AT2957" s="278"/>
      <c r="AV2957" s="278"/>
      <c r="AW2957" s="278"/>
      <c r="AX2957" s="278"/>
      <c r="AY2957" s="278"/>
      <c r="AZ2957" s="278"/>
      <c r="BB2957" s="276"/>
    </row>
    <row r="2958" spans="3:68" ht="8.25" customHeight="1">
      <c r="C2958" s="287"/>
      <c r="D2958" s="287"/>
      <c r="E2958" s="287"/>
      <c r="F2958" s="287"/>
      <c r="G2958" s="287"/>
      <c r="H2958" s="278"/>
      <c r="I2958" s="278"/>
      <c r="J2958" s="278"/>
      <c r="K2958" s="278"/>
      <c r="L2958" s="278"/>
      <c r="N2958" s="278"/>
      <c r="O2958" s="278"/>
      <c r="P2958" s="278"/>
      <c r="Q2958" s="278"/>
      <c r="R2958" s="278"/>
      <c r="S2958" s="278"/>
      <c r="T2958" s="278"/>
      <c r="U2958" s="278"/>
      <c r="V2958" s="278"/>
      <c r="W2958" s="278"/>
      <c r="Z2958" s="278"/>
      <c r="AA2958" s="278"/>
      <c r="AB2958" s="278"/>
      <c r="AC2958" s="278"/>
      <c r="AD2958" s="278"/>
      <c r="AE2958" s="278"/>
      <c r="AI2958" s="287"/>
      <c r="AJ2958" s="287"/>
      <c r="AK2958" s="287"/>
      <c r="AL2958" s="287"/>
      <c r="AM2958" s="287"/>
      <c r="AO2958" s="278"/>
      <c r="AP2958" s="278"/>
      <c r="AQ2958" s="278"/>
      <c r="AR2958" s="278"/>
      <c r="AS2958" s="278"/>
      <c r="AT2958" s="278"/>
      <c r="AV2958" s="278"/>
      <c r="AW2958" s="278"/>
      <c r="AX2958" s="278"/>
      <c r="AY2958" s="278"/>
      <c r="AZ2958" s="278"/>
      <c r="BB2958" s="276"/>
    </row>
    <row r="2959" spans="3:68" ht="0.75" customHeight="1">
      <c r="C2959" s="287"/>
      <c r="D2959" s="287"/>
      <c r="E2959" s="287"/>
      <c r="F2959" s="287"/>
      <c r="G2959" s="287"/>
      <c r="H2959" s="278"/>
      <c r="I2959" s="278"/>
      <c r="J2959" s="278"/>
      <c r="K2959" s="278"/>
      <c r="L2959" s="278"/>
      <c r="N2959" s="278"/>
      <c r="O2959" s="278"/>
      <c r="P2959" s="278"/>
      <c r="Q2959" s="278"/>
      <c r="R2959" s="278"/>
      <c r="S2959" s="278"/>
      <c r="T2959" s="278"/>
      <c r="U2959" s="278"/>
      <c r="V2959" s="278"/>
      <c r="W2959" s="278"/>
      <c r="Z2959" s="278"/>
      <c r="AA2959" s="278"/>
      <c r="AB2959" s="278"/>
      <c r="AC2959" s="278"/>
      <c r="AD2959" s="278"/>
      <c r="AE2959" s="278"/>
      <c r="AI2959" s="287"/>
      <c r="AJ2959" s="287"/>
      <c r="AK2959" s="287"/>
      <c r="AL2959" s="287"/>
      <c r="AM2959" s="287"/>
      <c r="AO2959" s="278"/>
      <c r="AP2959" s="278"/>
      <c r="AQ2959" s="278"/>
      <c r="AR2959" s="278"/>
      <c r="AS2959" s="278"/>
      <c r="AT2959" s="278"/>
      <c r="AV2959" s="278"/>
      <c r="AW2959" s="278"/>
      <c r="AX2959" s="278"/>
      <c r="AY2959" s="278"/>
      <c r="AZ2959" s="278"/>
      <c r="BB2959" s="276"/>
    </row>
    <row r="2960" spans="3:68" ht="10.5" customHeight="1">
      <c r="C2960" s="287"/>
      <c r="D2960" s="287"/>
      <c r="E2960" s="287"/>
      <c r="F2960" s="287"/>
      <c r="G2960" s="287"/>
      <c r="H2960" s="278"/>
      <c r="I2960" s="278"/>
      <c r="J2960" s="278"/>
      <c r="K2960" s="278"/>
      <c r="L2960" s="278"/>
      <c r="N2960" s="278"/>
      <c r="O2960" s="278"/>
      <c r="P2960" s="278"/>
      <c r="Q2960" s="278"/>
      <c r="R2960" s="278"/>
      <c r="S2960" s="278"/>
      <c r="T2960" s="278"/>
      <c r="U2960" s="278"/>
      <c r="V2960" s="278"/>
      <c r="W2960" s="278"/>
      <c r="Z2960" s="278"/>
      <c r="AA2960" s="278"/>
      <c r="AB2960" s="278"/>
      <c r="AC2960" s="278"/>
      <c r="AD2960" s="278"/>
      <c r="AE2960" s="278"/>
      <c r="AI2960" s="287"/>
      <c r="AJ2960" s="287"/>
      <c r="AK2960" s="287"/>
      <c r="AL2960" s="287"/>
      <c r="AM2960" s="287"/>
      <c r="AO2960" s="278"/>
      <c r="AP2960" s="278"/>
      <c r="AQ2960" s="278"/>
      <c r="AR2960" s="278"/>
      <c r="AS2960" s="278"/>
      <c r="AT2960" s="278"/>
      <c r="AV2960" s="278"/>
      <c r="AW2960" s="278"/>
      <c r="AX2960" s="278"/>
      <c r="AY2960" s="278"/>
      <c r="AZ2960" s="278"/>
      <c r="BB2960" s="266"/>
    </row>
    <row r="2961" spans="3:68" ht="7.5" customHeight="1"/>
    <row r="2962" spans="3:68" ht="0.75" customHeight="1">
      <c r="C2962" s="287"/>
      <c r="D2962" s="287"/>
      <c r="E2962" s="287"/>
      <c r="F2962" s="287"/>
      <c r="G2962" s="287"/>
      <c r="H2962" s="278"/>
      <c r="I2962" s="278"/>
      <c r="J2962" s="278"/>
      <c r="K2962" s="278"/>
      <c r="L2962" s="278"/>
      <c r="N2962" s="278"/>
      <c r="O2962" s="278"/>
      <c r="P2962" s="278"/>
      <c r="Q2962" s="278"/>
      <c r="R2962" s="278"/>
      <c r="S2962" s="278"/>
      <c r="T2962" s="278"/>
      <c r="U2962" s="278"/>
      <c r="V2962" s="278"/>
      <c r="W2962" s="278"/>
      <c r="Z2962" s="278"/>
      <c r="AA2962" s="278"/>
      <c r="AB2962" s="278"/>
      <c r="AC2962" s="278"/>
      <c r="AD2962" s="278"/>
      <c r="AE2962" s="278"/>
      <c r="AI2962" s="287"/>
      <c r="AJ2962" s="287"/>
      <c r="AK2962" s="287"/>
      <c r="AL2962" s="287"/>
      <c r="AM2962" s="287"/>
      <c r="AO2962" s="278"/>
      <c r="AP2962" s="278"/>
      <c r="AQ2962" s="278"/>
      <c r="AR2962" s="278"/>
      <c r="AS2962" s="278"/>
      <c r="AT2962" s="278"/>
      <c r="AV2962" s="278"/>
      <c r="AW2962" s="278"/>
      <c r="AX2962" s="278"/>
      <c r="AY2962" s="278"/>
      <c r="AZ2962" s="278"/>
      <c r="BB2962" s="276"/>
      <c r="BE2962" s="282"/>
      <c r="BF2962" s="282"/>
      <c r="BG2962" s="282"/>
      <c r="BH2962" s="282"/>
      <c r="BI2962" s="282"/>
      <c r="BJ2962" s="282"/>
      <c r="BK2962" s="282"/>
      <c r="BL2962" s="282"/>
      <c r="BM2962" s="282"/>
      <c r="BN2962" s="282"/>
      <c r="BO2962" s="282"/>
      <c r="BP2962" s="282"/>
    </row>
    <row r="2963" spans="3:68">
      <c r="C2963" s="287"/>
      <c r="D2963" s="287"/>
      <c r="E2963" s="287"/>
      <c r="F2963" s="287"/>
      <c r="G2963" s="287"/>
      <c r="H2963" s="278"/>
      <c r="I2963" s="278"/>
      <c r="J2963" s="278"/>
      <c r="K2963" s="278"/>
      <c r="L2963" s="278"/>
      <c r="N2963" s="278"/>
      <c r="O2963" s="278"/>
      <c r="P2963" s="278"/>
      <c r="Q2963" s="278"/>
      <c r="R2963" s="278"/>
      <c r="S2963" s="278"/>
      <c r="T2963" s="278"/>
      <c r="U2963" s="278"/>
      <c r="V2963" s="278"/>
      <c r="W2963" s="278"/>
      <c r="Z2963" s="278"/>
      <c r="AA2963" s="278"/>
      <c r="AB2963" s="278"/>
      <c r="AC2963" s="278"/>
      <c r="AD2963" s="278"/>
      <c r="AE2963" s="278"/>
      <c r="AI2963" s="287"/>
      <c r="AJ2963" s="287"/>
      <c r="AK2963" s="287"/>
      <c r="AL2963" s="287"/>
      <c r="AM2963" s="287"/>
      <c r="AO2963" s="278"/>
      <c r="AP2963" s="278"/>
      <c r="AQ2963" s="278"/>
      <c r="AR2963" s="278"/>
      <c r="AS2963" s="278"/>
      <c r="AT2963" s="278"/>
      <c r="AV2963" s="278"/>
      <c r="AW2963" s="278"/>
      <c r="AX2963" s="278"/>
      <c r="AY2963" s="278"/>
      <c r="AZ2963" s="278"/>
      <c r="BB2963" s="276"/>
      <c r="BE2963" s="282"/>
      <c r="BF2963" s="282"/>
      <c r="BG2963" s="282"/>
      <c r="BH2963" s="282"/>
      <c r="BI2963" s="282"/>
      <c r="BJ2963" s="282"/>
      <c r="BK2963" s="282"/>
      <c r="BL2963" s="282"/>
      <c r="BM2963" s="282"/>
      <c r="BN2963" s="282"/>
      <c r="BO2963" s="282"/>
      <c r="BP2963" s="282"/>
    </row>
    <row r="2964" spans="3:68" ht="5.25" customHeight="1">
      <c r="C2964" s="287"/>
      <c r="D2964" s="287"/>
      <c r="E2964" s="287"/>
      <c r="F2964" s="287"/>
      <c r="G2964" s="287"/>
      <c r="H2964" s="278"/>
      <c r="I2964" s="278"/>
      <c r="J2964" s="278"/>
      <c r="K2964" s="278"/>
      <c r="L2964" s="278"/>
      <c r="N2964" s="278"/>
      <c r="O2964" s="278"/>
      <c r="P2964" s="278"/>
      <c r="Q2964" s="278"/>
      <c r="R2964" s="278"/>
      <c r="S2964" s="278"/>
      <c r="T2964" s="278"/>
      <c r="U2964" s="278"/>
      <c r="V2964" s="278"/>
      <c r="W2964" s="278"/>
      <c r="Z2964" s="278"/>
      <c r="AA2964" s="278"/>
      <c r="AB2964" s="278"/>
      <c r="AC2964" s="278"/>
      <c r="AD2964" s="278"/>
      <c r="AE2964" s="278"/>
      <c r="AI2964" s="287"/>
      <c r="AJ2964" s="287"/>
      <c r="AK2964" s="287"/>
      <c r="AL2964" s="287"/>
      <c r="AM2964" s="287"/>
      <c r="AN2964" s="287"/>
      <c r="AO2964" s="278"/>
      <c r="AP2964" s="278"/>
      <c r="AQ2964" s="278"/>
      <c r="AR2964" s="278"/>
      <c r="AS2964" s="278"/>
      <c r="AT2964" s="278"/>
      <c r="AV2964" s="278"/>
      <c r="AW2964" s="278"/>
      <c r="AX2964" s="278"/>
      <c r="AY2964" s="278"/>
      <c r="AZ2964" s="278"/>
      <c r="BB2964" s="276"/>
      <c r="BJ2964" s="283"/>
      <c r="BK2964" s="283"/>
      <c r="BL2964" s="283"/>
      <c r="BM2964" s="283"/>
      <c r="BN2964" s="283"/>
      <c r="BO2964" s="283"/>
      <c r="BP2964" s="283"/>
    </row>
    <row r="2965" spans="3:68" ht="5.25" customHeight="1">
      <c r="C2965" s="287"/>
      <c r="D2965" s="287"/>
      <c r="E2965" s="287"/>
      <c r="F2965" s="287"/>
      <c r="G2965" s="287"/>
      <c r="H2965" s="278"/>
      <c r="I2965" s="278"/>
      <c r="J2965" s="278"/>
      <c r="K2965" s="278"/>
      <c r="L2965" s="278"/>
      <c r="N2965" s="278"/>
      <c r="O2965" s="278"/>
      <c r="P2965" s="278"/>
      <c r="Q2965" s="278"/>
      <c r="R2965" s="278"/>
      <c r="S2965" s="278"/>
      <c r="T2965" s="278"/>
      <c r="U2965" s="278"/>
      <c r="V2965" s="278"/>
      <c r="W2965" s="278"/>
      <c r="Z2965" s="278"/>
      <c r="AA2965" s="278"/>
      <c r="AB2965" s="278"/>
      <c r="AC2965" s="278"/>
      <c r="AD2965" s="278"/>
      <c r="AE2965" s="278"/>
      <c r="AI2965" s="287"/>
      <c r="AJ2965" s="287"/>
      <c r="AK2965" s="287"/>
      <c r="AL2965" s="287"/>
      <c r="AM2965" s="287"/>
      <c r="AN2965" s="287"/>
      <c r="AO2965" s="278"/>
      <c r="AP2965" s="278"/>
      <c r="AQ2965" s="278"/>
      <c r="AR2965" s="278"/>
      <c r="AS2965" s="278"/>
      <c r="AT2965" s="278"/>
      <c r="AV2965" s="278"/>
      <c r="AW2965" s="278"/>
      <c r="AX2965" s="278"/>
      <c r="AY2965" s="278"/>
      <c r="AZ2965" s="278"/>
      <c r="BB2965" s="276"/>
      <c r="BJ2965" s="283"/>
      <c r="BK2965" s="283"/>
      <c r="BL2965" s="283"/>
      <c r="BM2965" s="283"/>
      <c r="BN2965" s="283"/>
      <c r="BO2965" s="283"/>
      <c r="BP2965" s="283"/>
    </row>
    <row r="2966" spans="3:68" ht="15" customHeight="1">
      <c r="C2966" s="287"/>
      <c r="D2966" s="287"/>
      <c r="E2966" s="287"/>
      <c r="F2966" s="287"/>
      <c r="G2966" s="287"/>
      <c r="H2966" s="278"/>
      <c r="I2966" s="278"/>
      <c r="J2966" s="278"/>
      <c r="K2966" s="278"/>
      <c r="L2966" s="278"/>
      <c r="N2966" s="278"/>
      <c r="O2966" s="278"/>
      <c r="P2966" s="278"/>
      <c r="Q2966" s="278"/>
      <c r="R2966" s="278"/>
      <c r="S2966" s="278"/>
      <c r="T2966" s="278"/>
      <c r="U2966" s="278"/>
      <c r="V2966" s="278"/>
      <c r="W2966" s="278"/>
      <c r="Z2966" s="278"/>
      <c r="AA2966" s="278"/>
      <c r="AB2966" s="278"/>
      <c r="AC2966" s="278"/>
      <c r="AD2966" s="278"/>
      <c r="AE2966" s="278"/>
      <c r="AI2966" s="287"/>
      <c r="AJ2966" s="287"/>
      <c r="AK2966" s="287"/>
      <c r="AL2966" s="287"/>
      <c r="AM2966" s="287"/>
      <c r="AO2966" s="278"/>
      <c r="AP2966" s="278"/>
      <c r="AQ2966" s="278"/>
      <c r="AR2966" s="278"/>
      <c r="AS2966" s="278"/>
      <c r="AT2966" s="278"/>
      <c r="AV2966" s="278"/>
      <c r="AW2966" s="278"/>
      <c r="AX2966" s="278"/>
      <c r="AY2966" s="278"/>
      <c r="AZ2966" s="278"/>
      <c r="BB2966" s="266"/>
    </row>
    <row r="2967" spans="3:68" ht="0.75" customHeight="1">
      <c r="C2967" s="287"/>
      <c r="D2967" s="287"/>
      <c r="E2967" s="287"/>
      <c r="F2967" s="287"/>
      <c r="G2967" s="287"/>
      <c r="H2967" s="278"/>
      <c r="I2967" s="278"/>
      <c r="J2967" s="278"/>
      <c r="K2967" s="278"/>
      <c r="L2967" s="278"/>
      <c r="P2967" s="278"/>
      <c r="Q2967" s="278"/>
      <c r="R2967" s="278"/>
      <c r="S2967" s="278"/>
      <c r="U2967" s="278"/>
      <c r="V2967" s="278"/>
      <c r="W2967" s="278"/>
      <c r="Z2967" s="278"/>
      <c r="AA2967" s="278"/>
      <c r="AB2967" s="278"/>
      <c r="AC2967" s="278"/>
      <c r="AD2967" s="278"/>
      <c r="AE2967" s="278"/>
      <c r="AI2967" s="287"/>
      <c r="AJ2967" s="287"/>
      <c r="AK2967" s="287"/>
      <c r="AL2967" s="287"/>
      <c r="AM2967" s="287"/>
      <c r="AO2967" s="278"/>
      <c r="AP2967" s="278"/>
      <c r="AQ2967" s="278"/>
      <c r="AR2967" s="278"/>
      <c r="AS2967" s="278"/>
      <c r="AT2967" s="278"/>
      <c r="AV2967" s="278"/>
      <c r="AW2967" s="278"/>
      <c r="AX2967" s="278"/>
      <c r="AY2967" s="278"/>
      <c r="AZ2967" s="278"/>
      <c r="BB2967" s="276"/>
      <c r="BE2967" s="280"/>
      <c r="BH2967" s="278"/>
      <c r="BI2967" s="278"/>
      <c r="BJ2967" s="278"/>
      <c r="BK2967" s="278"/>
      <c r="BL2967" s="278"/>
      <c r="BN2967" s="278"/>
      <c r="BO2967" s="278"/>
      <c r="BP2967" s="278"/>
    </row>
    <row r="2968" spans="3:68" ht="8.25" customHeight="1">
      <c r="C2968" s="287"/>
      <c r="D2968" s="287"/>
      <c r="E2968" s="287"/>
      <c r="F2968" s="287"/>
      <c r="G2968" s="287"/>
      <c r="H2968" s="278"/>
      <c r="I2968" s="278"/>
      <c r="J2968" s="278"/>
      <c r="K2968" s="278"/>
      <c r="L2968" s="278"/>
      <c r="P2968" s="278"/>
      <c r="Q2968" s="278"/>
      <c r="R2968" s="278"/>
      <c r="S2968" s="278"/>
      <c r="U2968" s="278"/>
      <c r="V2968" s="278"/>
      <c r="W2968" s="278"/>
      <c r="Z2968" s="278"/>
      <c r="AA2968" s="278"/>
      <c r="AB2968" s="278"/>
      <c r="AC2968" s="278"/>
      <c r="AD2968" s="278"/>
      <c r="AE2968" s="278"/>
      <c r="AI2968" s="287"/>
      <c r="AJ2968" s="287"/>
      <c r="AK2968" s="287"/>
      <c r="AL2968" s="287"/>
      <c r="AM2968" s="287"/>
      <c r="AO2968" s="278"/>
      <c r="AP2968" s="278"/>
      <c r="AQ2968" s="278"/>
      <c r="AR2968" s="278"/>
      <c r="AS2968" s="278"/>
      <c r="AT2968" s="278"/>
      <c r="AV2968" s="278"/>
      <c r="AW2968" s="278"/>
      <c r="AX2968" s="278"/>
      <c r="AY2968" s="278"/>
      <c r="AZ2968" s="278"/>
      <c r="BB2968" s="276"/>
      <c r="BE2968" s="280"/>
      <c r="BH2968" s="278"/>
      <c r="BI2968" s="278"/>
      <c r="BJ2968" s="278"/>
      <c r="BK2968" s="278"/>
      <c r="BL2968" s="278"/>
      <c r="BN2968" s="278"/>
      <c r="BO2968" s="278"/>
      <c r="BP2968" s="278"/>
    </row>
    <row r="2969" spans="3:68" ht="0.75" customHeight="1">
      <c r="C2969" s="287"/>
      <c r="D2969" s="287"/>
      <c r="E2969" s="287"/>
      <c r="F2969" s="287"/>
      <c r="G2969" s="287"/>
      <c r="H2969" s="278"/>
      <c r="I2969" s="278"/>
      <c r="J2969" s="278"/>
      <c r="K2969" s="278"/>
      <c r="L2969" s="278"/>
      <c r="P2969" s="278"/>
      <c r="Q2969" s="278"/>
      <c r="R2969" s="278"/>
      <c r="S2969" s="278"/>
      <c r="U2969" s="278"/>
      <c r="V2969" s="278"/>
      <c r="W2969" s="278"/>
      <c r="Z2969" s="278"/>
      <c r="AA2969" s="278"/>
      <c r="AB2969" s="278"/>
      <c r="AC2969" s="278"/>
      <c r="AD2969" s="278"/>
      <c r="AE2969" s="278"/>
      <c r="AI2969" s="287"/>
      <c r="AJ2969" s="287"/>
      <c r="AK2969" s="287"/>
      <c r="AL2969" s="287"/>
      <c r="AM2969" s="287"/>
      <c r="AO2969" s="278"/>
      <c r="AP2969" s="278"/>
      <c r="AQ2969" s="278"/>
      <c r="AR2969" s="278"/>
      <c r="AS2969" s="278"/>
      <c r="AT2969" s="278"/>
      <c r="AV2969" s="278"/>
      <c r="AW2969" s="278"/>
      <c r="AX2969" s="278"/>
      <c r="AY2969" s="278"/>
      <c r="AZ2969" s="278"/>
      <c r="BB2969" s="276"/>
      <c r="BE2969" s="280"/>
      <c r="BH2969" s="278"/>
      <c r="BI2969" s="278"/>
      <c r="BJ2969" s="278"/>
      <c r="BK2969" s="278"/>
      <c r="BL2969" s="278"/>
      <c r="BN2969" s="278"/>
      <c r="BO2969" s="278"/>
      <c r="BP2969" s="278"/>
    </row>
    <row r="2970" spans="3:68" ht="10.5" customHeight="1">
      <c r="C2970" s="287"/>
      <c r="D2970" s="287"/>
      <c r="E2970" s="287"/>
      <c r="F2970" s="287"/>
      <c r="G2970" s="287"/>
      <c r="H2970" s="278"/>
      <c r="I2970" s="278"/>
      <c r="J2970" s="278"/>
      <c r="K2970" s="278"/>
      <c r="L2970" s="278"/>
      <c r="P2970" s="278"/>
      <c r="Q2970" s="278"/>
      <c r="R2970" s="278"/>
      <c r="S2970" s="278"/>
      <c r="U2970" s="278"/>
      <c r="V2970" s="278"/>
      <c r="W2970" s="278"/>
      <c r="Z2970" s="278"/>
      <c r="AA2970" s="278"/>
      <c r="AB2970" s="278"/>
      <c r="AC2970" s="278"/>
      <c r="AD2970" s="278"/>
      <c r="AE2970" s="278"/>
      <c r="AI2970" s="287"/>
      <c r="AJ2970" s="287"/>
      <c r="AK2970" s="287"/>
      <c r="AL2970" s="287"/>
      <c r="AM2970" s="287"/>
      <c r="AO2970" s="278"/>
      <c r="AP2970" s="278"/>
      <c r="AQ2970" s="278"/>
      <c r="AR2970" s="278"/>
      <c r="AS2970" s="278"/>
      <c r="AT2970" s="278"/>
      <c r="AV2970" s="278"/>
      <c r="AW2970" s="278"/>
      <c r="AX2970" s="278"/>
      <c r="AY2970" s="278"/>
      <c r="AZ2970" s="278"/>
      <c r="BB2970" s="266"/>
      <c r="BE2970" s="263"/>
      <c r="BH2970" s="278"/>
      <c r="BI2970" s="278"/>
      <c r="BJ2970" s="278"/>
      <c r="BK2970" s="278"/>
      <c r="BL2970" s="278"/>
      <c r="BN2970" s="278"/>
      <c r="BO2970" s="278"/>
      <c r="BP2970" s="278"/>
    </row>
    <row r="2971" spans="3:68" ht="7.5" customHeight="1"/>
    <row r="2972" spans="3:68" ht="0.75" customHeight="1">
      <c r="C2972" s="287"/>
      <c r="D2972" s="287"/>
      <c r="E2972" s="287"/>
      <c r="F2972" s="287"/>
      <c r="G2972" s="287"/>
      <c r="H2972" s="278"/>
      <c r="I2972" s="278"/>
      <c r="J2972" s="278"/>
      <c r="K2972" s="278"/>
      <c r="L2972" s="278"/>
      <c r="N2972" s="278"/>
      <c r="O2972" s="278"/>
      <c r="P2972" s="278"/>
      <c r="Q2972" s="278"/>
      <c r="R2972" s="278"/>
      <c r="S2972" s="278"/>
      <c r="T2972" s="278"/>
      <c r="U2972" s="278"/>
      <c r="V2972" s="278"/>
      <c r="W2972" s="278"/>
      <c r="Z2972" s="278"/>
      <c r="AA2972" s="278"/>
      <c r="AB2972" s="278"/>
      <c r="AC2972" s="278"/>
      <c r="AD2972" s="278"/>
      <c r="AE2972" s="278"/>
      <c r="AI2972" s="287"/>
      <c r="AJ2972" s="287"/>
      <c r="AK2972" s="287"/>
      <c r="AL2972" s="287"/>
      <c r="AM2972" s="287"/>
      <c r="AO2972" s="278"/>
      <c r="AP2972" s="278"/>
      <c r="AQ2972" s="278"/>
      <c r="AR2972" s="278"/>
      <c r="AS2972" s="278"/>
      <c r="AT2972" s="278"/>
      <c r="AV2972" s="278"/>
      <c r="AW2972" s="278"/>
      <c r="AX2972" s="278"/>
      <c r="AY2972" s="278"/>
      <c r="AZ2972" s="278"/>
      <c r="BB2972" s="276"/>
      <c r="BE2972" s="280"/>
      <c r="BH2972" s="278"/>
      <c r="BI2972" s="278"/>
      <c r="BJ2972" s="278"/>
      <c r="BK2972" s="278"/>
      <c r="BL2972" s="278"/>
      <c r="BN2972" s="278"/>
      <c r="BO2972" s="278"/>
      <c r="BP2972" s="278"/>
    </row>
    <row r="2973" spans="3:68" ht="9" customHeight="1">
      <c r="C2973" s="287"/>
      <c r="D2973" s="287"/>
      <c r="E2973" s="287"/>
      <c r="F2973" s="287"/>
      <c r="G2973" s="287"/>
      <c r="H2973" s="278"/>
      <c r="I2973" s="278"/>
      <c r="J2973" s="278"/>
      <c r="K2973" s="278"/>
      <c r="L2973" s="278"/>
      <c r="N2973" s="278"/>
      <c r="O2973" s="278"/>
      <c r="P2973" s="278"/>
      <c r="Q2973" s="278"/>
      <c r="R2973" s="278"/>
      <c r="S2973" s="278"/>
      <c r="T2973" s="278"/>
      <c r="U2973" s="278"/>
      <c r="V2973" s="278"/>
      <c r="W2973" s="278"/>
      <c r="Z2973" s="278"/>
      <c r="AA2973" s="278"/>
      <c r="AB2973" s="278"/>
      <c r="AC2973" s="278"/>
      <c r="AD2973" s="278"/>
      <c r="AE2973" s="278"/>
      <c r="AI2973" s="287"/>
      <c r="AJ2973" s="287"/>
      <c r="AK2973" s="287"/>
      <c r="AL2973" s="287"/>
      <c r="AM2973" s="287"/>
      <c r="AO2973" s="278"/>
      <c r="AP2973" s="278"/>
      <c r="AQ2973" s="278"/>
      <c r="AR2973" s="278"/>
      <c r="AS2973" s="278"/>
      <c r="AT2973" s="278"/>
      <c r="AV2973" s="278"/>
      <c r="AW2973" s="278"/>
      <c r="AX2973" s="278"/>
      <c r="AY2973" s="278"/>
      <c r="AZ2973" s="278"/>
      <c r="BB2973" s="276"/>
      <c r="BE2973" s="280"/>
      <c r="BH2973" s="278"/>
      <c r="BI2973" s="278"/>
      <c r="BJ2973" s="278"/>
      <c r="BK2973" s="278"/>
      <c r="BL2973" s="278"/>
      <c r="BN2973" s="278"/>
      <c r="BO2973" s="278"/>
      <c r="BP2973" s="278"/>
    </row>
    <row r="2974" spans="3:68" ht="0.75" customHeight="1">
      <c r="C2974" s="287"/>
      <c r="D2974" s="287"/>
      <c r="E2974" s="287"/>
      <c r="F2974" s="287"/>
      <c r="G2974" s="287"/>
      <c r="H2974" s="278"/>
      <c r="I2974" s="278"/>
      <c r="J2974" s="278"/>
      <c r="K2974" s="278"/>
      <c r="L2974" s="278"/>
      <c r="N2974" s="278"/>
      <c r="O2974" s="278"/>
      <c r="P2974" s="278"/>
      <c r="Q2974" s="278"/>
      <c r="R2974" s="278"/>
      <c r="S2974" s="278"/>
      <c r="T2974" s="278"/>
      <c r="U2974" s="278"/>
      <c r="V2974" s="278"/>
      <c r="W2974" s="278"/>
      <c r="Z2974" s="278"/>
      <c r="AA2974" s="278"/>
      <c r="AB2974" s="278"/>
      <c r="AC2974" s="278"/>
      <c r="AD2974" s="278"/>
      <c r="AE2974" s="278"/>
      <c r="AI2974" s="287"/>
      <c r="AJ2974" s="287"/>
      <c r="AK2974" s="287"/>
      <c r="AL2974" s="287"/>
      <c r="AM2974" s="287"/>
      <c r="AO2974" s="278"/>
      <c r="AP2974" s="278"/>
      <c r="AQ2974" s="278"/>
      <c r="AR2974" s="278"/>
      <c r="AS2974" s="278"/>
      <c r="AT2974" s="278"/>
      <c r="AV2974" s="278"/>
      <c r="AW2974" s="278"/>
      <c r="AX2974" s="278"/>
      <c r="AY2974" s="278"/>
      <c r="AZ2974" s="278"/>
      <c r="BB2974" s="276"/>
      <c r="BE2974" s="280"/>
      <c r="BH2974" s="278"/>
      <c r="BI2974" s="278"/>
      <c r="BJ2974" s="278"/>
      <c r="BK2974" s="278"/>
      <c r="BL2974" s="278"/>
      <c r="BN2974" s="278"/>
      <c r="BO2974" s="278"/>
      <c r="BP2974" s="278"/>
    </row>
    <row r="2975" spans="3:68" ht="10.5" customHeight="1">
      <c r="C2975" s="287"/>
      <c r="D2975" s="287"/>
      <c r="E2975" s="287"/>
      <c r="F2975" s="287"/>
      <c r="G2975" s="287"/>
      <c r="H2975" s="278"/>
      <c r="I2975" s="278"/>
      <c r="J2975" s="278"/>
      <c r="K2975" s="278"/>
      <c r="L2975" s="278"/>
      <c r="P2975" s="278"/>
      <c r="Q2975" s="278"/>
      <c r="R2975" s="278"/>
      <c r="S2975" s="278"/>
      <c r="U2975" s="278"/>
      <c r="V2975" s="278"/>
      <c r="W2975" s="278"/>
      <c r="Z2975" s="278"/>
      <c r="AA2975" s="278"/>
      <c r="AB2975" s="278"/>
      <c r="AC2975" s="278"/>
      <c r="AD2975" s="278"/>
      <c r="AE2975" s="278"/>
      <c r="AI2975" s="287"/>
      <c r="AJ2975" s="287"/>
      <c r="AK2975" s="287"/>
      <c r="AL2975" s="287"/>
      <c r="AM2975" s="287"/>
      <c r="AO2975" s="278"/>
      <c r="AP2975" s="278"/>
      <c r="AQ2975" s="278"/>
      <c r="AR2975" s="278"/>
      <c r="AS2975" s="278"/>
      <c r="AT2975" s="278"/>
      <c r="AV2975" s="278"/>
      <c r="AW2975" s="278"/>
      <c r="AX2975" s="278"/>
      <c r="AY2975" s="278"/>
      <c r="AZ2975" s="278"/>
      <c r="BB2975" s="266"/>
      <c r="BE2975" s="263"/>
      <c r="BH2975" s="278"/>
      <c r="BI2975" s="278"/>
      <c r="BJ2975" s="278"/>
      <c r="BK2975" s="278"/>
      <c r="BL2975" s="278"/>
      <c r="BN2975" s="278"/>
      <c r="BO2975" s="278"/>
      <c r="BP2975" s="278"/>
    </row>
    <row r="2976" spans="3:68" ht="9" customHeight="1"/>
    <row r="2977" spans="3:68" ht="10.5" customHeight="1">
      <c r="C2977" s="291"/>
      <c r="D2977" s="291"/>
      <c r="E2977" s="291"/>
      <c r="F2977" s="291"/>
      <c r="G2977" s="291"/>
      <c r="H2977" s="278"/>
      <c r="I2977" s="278"/>
      <c r="J2977" s="278"/>
      <c r="K2977" s="278"/>
      <c r="L2977" s="278"/>
      <c r="N2977" s="278"/>
      <c r="O2977" s="278"/>
      <c r="P2977" s="278"/>
      <c r="Q2977" s="278"/>
      <c r="R2977" s="278"/>
      <c r="S2977" s="278"/>
      <c r="T2977" s="278"/>
      <c r="U2977" s="278"/>
      <c r="V2977" s="278"/>
      <c r="W2977" s="278"/>
      <c r="Z2977" s="278"/>
      <c r="AA2977" s="278"/>
      <c r="AB2977" s="278"/>
      <c r="AC2977" s="278"/>
      <c r="AD2977" s="278"/>
      <c r="AE2977" s="278"/>
      <c r="AI2977" s="291"/>
      <c r="AJ2977" s="291"/>
      <c r="AK2977" s="291"/>
      <c r="AL2977" s="291"/>
      <c r="AM2977" s="291"/>
      <c r="AO2977" s="278"/>
      <c r="AP2977" s="278"/>
      <c r="AQ2977" s="278"/>
      <c r="AR2977" s="278"/>
      <c r="AS2977" s="278"/>
      <c r="AT2977" s="278"/>
      <c r="AV2977" s="278"/>
      <c r="AW2977" s="278"/>
      <c r="AX2977" s="278"/>
      <c r="AY2977" s="278"/>
      <c r="AZ2977" s="278"/>
      <c r="BB2977" s="266"/>
      <c r="BE2977" s="280"/>
      <c r="BF2977" s="280"/>
      <c r="BH2977" s="278"/>
      <c r="BI2977" s="278"/>
      <c r="BJ2977" s="278"/>
      <c r="BK2977" s="278"/>
      <c r="BL2977" s="278"/>
      <c r="BN2977" s="278"/>
      <c r="BO2977" s="278"/>
      <c r="BP2977" s="278"/>
    </row>
    <row r="2978" spans="3:68" ht="12.75" customHeight="1">
      <c r="AO2978" s="278"/>
      <c r="AP2978" s="278"/>
      <c r="AQ2978" s="278"/>
      <c r="AR2978" s="278"/>
      <c r="AS2978" s="278"/>
      <c r="AT2978" s="278"/>
      <c r="AV2978" s="278"/>
      <c r="AW2978" s="278"/>
      <c r="AX2978" s="278"/>
      <c r="AY2978" s="278"/>
      <c r="AZ2978" s="278"/>
      <c r="BE2978" s="280"/>
      <c r="BF2978" s="280"/>
    </row>
    <row r="2979" spans="3:68" ht="12.75" customHeight="1">
      <c r="AO2979" s="278"/>
      <c r="AP2979" s="278"/>
      <c r="AQ2979" s="278"/>
      <c r="AR2979" s="278"/>
      <c r="AS2979" s="278"/>
      <c r="AT2979" s="278"/>
      <c r="AV2979" s="278"/>
      <c r="AW2979" s="278"/>
      <c r="AX2979" s="278"/>
      <c r="AY2979" s="278"/>
      <c r="AZ2979" s="278"/>
      <c r="BE2979" s="280"/>
      <c r="BH2979" s="278"/>
      <c r="BI2979" s="278"/>
      <c r="BJ2979" s="278"/>
      <c r="BK2979" s="278"/>
      <c r="BL2979" s="278"/>
      <c r="BN2979" s="278"/>
      <c r="BO2979" s="278"/>
      <c r="BP2979" s="278"/>
    </row>
    <row r="2980" spans="3:68" ht="10.5" customHeight="1">
      <c r="BE2980" s="280"/>
      <c r="BH2980" s="278"/>
      <c r="BI2980" s="278"/>
      <c r="BJ2980" s="278"/>
      <c r="BK2980" s="278"/>
      <c r="BL2980" s="278"/>
      <c r="BN2980" s="278"/>
      <c r="BO2980" s="278"/>
      <c r="BP2980" s="278"/>
    </row>
    <row r="2981" spans="3:68" ht="9" customHeight="1"/>
    <row r="2982" spans="3:68" ht="11.25" customHeight="1">
      <c r="C2982" s="280"/>
      <c r="D2982" s="280"/>
      <c r="E2982" s="280"/>
      <c r="F2982" s="280"/>
      <c r="G2982" s="280"/>
      <c r="H2982" s="280"/>
      <c r="I2982" s="280"/>
      <c r="AH2982" s="280"/>
      <c r="AI2982" s="280"/>
      <c r="AJ2982" s="280"/>
      <c r="AK2982" s="280"/>
      <c r="AL2982" s="280"/>
      <c r="AM2982" s="280"/>
      <c r="AN2982" s="280"/>
      <c r="AO2982" s="280"/>
      <c r="BE2982" s="263"/>
      <c r="BH2982" s="278"/>
      <c r="BI2982" s="278"/>
      <c r="BJ2982" s="278"/>
      <c r="BK2982" s="278"/>
      <c r="BL2982" s="278"/>
      <c r="BN2982" s="278"/>
      <c r="BO2982" s="278"/>
      <c r="BP2982" s="278"/>
    </row>
    <row r="2983" spans="3:68" ht="9.75" customHeight="1">
      <c r="C2983" s="287"/>
      <c r="D2983" s="287"/>
      <c r="E2983" s="287"/>
      <c r="F2983" s="287"/>
      <c r="G2983" s="287"/>
      <c r="H2983" s="278"/>
      <c r="I2983" s="278"/>
      <c r="J2983" s="278"/>
      <c r="K2983" s="278"/>
      <c r="L2983" s="278"/>
      <c r="N2983" s="278"/>
      <c r="O2983" s="278"/>
      <c r="P2983" s="278"/>
      <c r="Q2983" s="278"/>
      <c r="R2983" s="278"/>
      <c r="S2983" s="278"/>
      <c r="T2983" s="278"/>
      <c r="U2983" s="278"/>
      <c r="V2983" s="278"/>
      <c r="W2983" s="278"/>
      <c r="Z2983" s="278"/>
      <c r="AA2983" s="278"/>
      <c r="AB2983" s="278"/>
      <c r="AC2983" s="278"/>
      <c r="AD2983" s="278"/>
      <c r="AE2983" s="278"/>
      <c r="AI2983" s="287"/>
      <c r="AJ2983" s="287"/>
      <c r="AK2983" s="287"/>
      <c r="AL2983" s="287"/>
      <c r="AM2983" s="287"/>
      <c r="AO2983" s="278"/>
      <c r="AP2983" s="278"/>
      <c r="AQ2983" s="278"/>
      <c r="AR2983" s="278"/>
      <c r="AS2983" s="278"/>
      <c r="AT2983" s="278"/>
      <c r="AV2983" s="278"/>
      <c r="AW2983" s="278"/>
      <c r="AX2983" s="278"/>
      <c r="AY2983" s="278"/>
      <c r="AZ2983" s="278"/>
      <c r="BB2983" s="276"/>
      <c r="BE2983" s="280"/>
      <c r="BF2983" s="280"/>
      <c r="BH2983" s="278"/>
      <c r="BI2983" s="278"/>
      <c r="BJ2983" s="278"/>
      <c r="BK2983" s="278"/>
      <c r="BL2983" s="278"/>
      <c r="BN2983" s="278"/>
      <c r="BO2983" s="278"/>
      <c r="BP2983" s="278"/>
    </row>
    <row r="2984" spans="3:68" ht="1.5" customHeight="1">
      <c r="C2984" s="287"/>
      <c r="D2984" s="287"/>
      <c r="E2984" s="287"/>
      <c r="F2984" s="287"/>
      <c r="G2984" s="287"/>
      <c r="H2984" s="278"/>
      <c r="I2984" s="278"/>
      <c r="J2984" s="278"/>
      <c r="K2984" s="278"/>
      <c r="L2984" s="278"/>
      <c r="N2984" s="278"/>
      <c r="O2984" s="278"/>
      <c r="P2984" s="278"/>
      <c r="Q2984" s="278"/>
      <c r="R2984" s="278"/>
      <c r="S2984" s="278"/>
      <c r="T2984" s="278"/>
      <c r="U2984" s="278"/>
      <c r="V2984" s="278"/>
      <c r="W2984" s="278"/>
      <c r="Z2984" s="278"/>
      <c r="AA2984" s="278"/>
      <c r="AB2984" s="278"/>
      <c r="AC2984" s="278"/>
      <c r="AD2984" s="278"/>
      <c r="AE2984" s="278"/>
      <c r="AI2984" s="287"/>
      <c r="AJ2984" s="287"/>
      <c r="AK2984" s="287"/>
      <c r="AL2984" s="287"/>
      <c r="AM2984" s="287"/>
      <c r="AO2984" s="278"/>
      <c r="AP2984" s="278"/>
      <c r="AQ2984" s="278"/>
      <c r="AR2984" s="278"/>
      <c r="AS2984" s="278"/>
      <c r="AT2984" s="278"/>
      <c r="AV2984" s="278"/>
      <c r="AW2984" s="278"/>
      <c r="AX2984" s="278"/>
      <c r="AY2984" s="278"/>
      <c r="AZ2984" s="278"/>
      <c r="BB2984" s="276"/>
      <c r="BE2984" s="280"/>
      <c r="BF2984" s="280"/>
      <c r="BH2984" s="278"/>
      <c r="BI2984" s="278"/>
      <c r="BJ2984" s="278"/>
      <c r="BK2984" s="278"/>
      <c r="BL2984" s="278"/>
      <c r="BN2984" s="278"/>
      <c r="BO2984" s="278"/>
      <c r="BP2984" s="278"/>
    </row>
    <row r="2985" spans="3:68" ht="10.5" customHeight="1">
      <c r="C2985" s="287"/>
      <c r="D2985" s="287"/>
      <c r="E2985" s="287"/>
      <c r="F2985" s="287"/>
      <c r="G2985" s="287"/>
      <c r="H2985" s="278"/>
      <c r="I2985" s="278"/>
      <c r="J2985" s="278"/>
      <c r="K2985" s="278"/>
      <c r="L2985" s="278"/>
      <c r="N2985" s="278"/>
      <c r="O2985" s="278"/>
      <c r="P2985" s="278"/>
      <c r="Q2985" s="278"/>
      <c r="R2985" s="278"/>
      <c r="S2985" s="278"/>
      <c r="T2985" s="278"/>
      <c r="U2985" s="278"/>
      <c r="V2985" s="278"/>
      <c r="W2985" s="278"/>
      <c r="Z2985" s="278"/>
      <c r="AA2985" s="278"/>
      <c r="AB2985" s="278"/>
      <c r="AC2985" s="278"/>
      <c r="AD2985" s="278"/>
      <c r="AE2985" s="278"/>
      <c r="AI2985" s="287"/>
      <c r="AJ2985" s="287"/>
      <c r="AK2985" s="287"/>
      <c r="AL2985" s="287"/>
      <c r="AM2985" s="287"/>
      <c r="AO2985" s="278"/>
      <c r="AP2985" s="278"/>
      <c r="AQ2985" s="278"/>
      <c r="AR2985" s="278"/>
      <c r="AS2985" s="278"/>
      <c r="AT2985" s="278"/>
      <c r="AV2985" s="278"/>
      <c r="AW2985" s="278"/>
      <c r="AX2985" s="278"/>
      <c r="AY2985" s="278"/>
      <c r="AZ2985" s="278"/>
      <c r="BB2985" s="266"/>
      <c r="BE2985" s="263"/>
      <c r="BH2985" s="278"/>
      <c r="BI2985" s="278"/>
      <c r="BJ2985" s="278"/>
      <c r="BK2985" s="278"/>
      <c r="BL2985" s="278"/>
      <c r="BN2985" s="278"/>
      <c r="BO2985" s="278"/>
      <c r="BP2985" s="278"/>
    </row>
    <row r="2986" spans="3:68" ht="7.5" customHeight="1"/>
    <row r="2987" spans="3:68" ht="0.75" customHeight="1">
      <c r="C2987" s="287"/>
      <c r="D2987" s="287"/>
      <c r="E2987" s="287"/>
      <c r="F2987" s="287"/>
      <c r="G2987" s="287"/>
      <c r="H2987" s="278"/>
      <c r="I2987" s="278"/>
      <c r="J2987" s="278"/>
      <c r="K2987" s="278"/>
      <c r="L2987" s="278"/>
      <c r="N2987" s="278"/>
      <c r="O2987" s="278"/>
      <c r="P2987" s="278"/>
      <c r="Q2987" s="278"/>
      <c r="R2987" s="278"/>
      <c r="S2987" s="278"/>
      <c r="T2987" s="278"/>
      <c r="U2987" s="278"/>
      <c r="V2987" s="278"/>
      <c r="W2987" s="278"/>
      <c r="Z2987" s="278"/>
      <c r="AA2987" s="278"/>
      <c r="AB2987" s="278"/>
      <c r="AC2987" s="278"/>
      <c r="AD2987" s="278"/>
      <c r="AE2987" s="278"/>
      <c r="AI2987" s="287"/>
      <c r="AJ2987" s="287"/>
      <c r="AK2987" s="287"/>
      <c r="AL2987" s="287"/>
      <c r="AM2987" s="287"/>
      <c r="AO2987" s="278"/>
      <c r="AP2987" s="278"/>
      <c r="AQ2987" s="278"/>
      <c r="AR2987" s="278"/>
      <c r="AS2987" s="278"/>
      <c r="AT2987" s="278"/>
      <c r="AV2987" s="278"/>
      <c r="AW2987" s="278"/>
      <c r="AX2987" s="278"/>
      <c r="AY2987" s="278"/>
      <c r="AZ2987" s="278"/>
      <c r="BB2987" s="276"/>
      <c r="BE2987" s="280"/>
      <c r="BH2987" s="278"/>
      <c r="BI2987" s="278"/>
      <c r="BJ2987" s="278"/>
      <c r="BK2987" s="278"/>
      <c r="BL2987" s="278"/>
      <c r="BN2987" s="278"/>
      <c r="BO2987" s="278"/>
      <c r="BP2987" s="278"/>
    </row>
    <row r="2988" spans="3:68" ht="11.25" customHeight="1">
      <c r="C2988" s="287"/>
      <c r="D2988" s="287"/>
      <c r="E2988" s="287"/>
      <c r="F2988" s="287"/>
      <c r="G2988" s="287"/>
      <c r="H2988" s="278"/>
      <c r="I2988" s="278"/>
      <c r="J2988" s="278"/>
      <c r="K2988" s="278"/>
      <c r="L2988" s="278"/>
      <c r="N2988" s="278"/>
      <c r="O2988" s="278"/>
      <c r="P2988" s="278"/>
      <c r="Q2988" s="278"/>
      <c r="R2988" s="278"/>
      <c r="S2988" s="278"/>
      <c r="T2988" s="278"/>
      <c r="U2988" s="278"/>
      <c r="V2988" s="278"/>
      <c r="W2988" s="278"/>
      <c r="Z2988" s="278"/>
      <c r="AA2988" s="278"/>
      <c r="AB2988" s="278"/>
      <c r="AC2988" s="278"/>
      <c r="AD2988" s="278"/>
      <c r="AE2988" s="278"/>
      <c r="AI2988" s="287"/>
      <c r="AJ2988" s="287"/>
      <c r="AK2988" s="287"/>
      <c r="AL2988" s="287"/>
      <c r="AM2988" s="287"/>
      <c r="AO2988" s="278"/>
      <c r="AP2988" s="278"/>
      <c r="AQ2988" s="278"/>
      <c r="AR2988" s="278"/>
      <c r="AS2988" s="278"/>
      <c r="AT2988" s="278"/>
      <c r="AV2988" s="278"/>
      <c r="AW2988" s="278"/>
      <c r="AX2988" s="278"/>
      <c r="AY2988" s="278"/>
      <c r="AZ2988" s="278"/>
      <c r="BB2988" s="276"/>
      <c r="BE2988" s="280"/>
      <c r="BH2988" s="278"/>
      <c r="BI2988" s="278"/>
      <c r="BJ2988" s="278"/>
      <c r="BK2988" s="278"/>
      <c r="BL2988" s="278"/>
      <c r="BN2988" s="278"/>
      <c r="BO2988" s="278"/>
      <c r="BP2988" s="278"/>
    </row>
    <row r="2989" spans="3:68" ht="8.25" customHeight="1">
      <c r="C2989" s="291"/>
      <c r="D2989" s="291"/>
      <c r="E2989" s="291"/>
      <c r="F2989" s="291"/>
      <c r="G2989" s="291"/>
      <c r="H2989" s="278"/>
      <c r="I2989" s="278"/>
      <c r="J2989" s="278"/>
      <c r="K2989" s="278"/>
      <c r="L2989" s="278"/>
      <c r="N2989" s="278"/>
      <c r="O2989" s="278"/>
      <c r="P2989" s="278"/>
      <c r="Q2989" s="278"/>
      <c r="R2989" s="278"/>
      <c r="S2989" s="278"/>
      <c r="T2989" s="278"/>
      <c r="U2989" s="278"/>
      <c r="V2989" s="278"/>
      <c r="W2989" s="278"/>
      <c r="Z2989" s="278"/>
      <c r="AA2989" s="278"/>
      <c r="AB2989" s="278"/>
      <c r="AC2989" s="278"/>
      <c r="AD2989" s="278"/>
      <c r="AE2989" s="278"/>
      <c r="AI2989" s="291"/>
      <c r="AJ2989" s="291"/>
      <c r="AK2989" s="291"/>
      <c r="AL2989" s="291"/>
      <c r="AM2989" s="291"/>
      <c r="AO2989" s="278"/>
      <c r="AP2989" s="278"/>
      <c r="AQ2989" s="278"/>
      <c r="AR2989" s="278"/>
      <c r="AS2989" s="278"/>
      <c r="AT2989" s="278"/>
      <c r="AV2989" s="278"/>
      <c r="AW2989" s="278"/>
      <c r="AX2989" s="278"/>
      <c r="AY2989" s="278"/>
      <c r="AZ2989" s="278"/>
      <c r="BB2989" s="276"/>
      <c r="BE2989" s="280"/>
      <c r="BH2989" s="278"/>
      <c r="BI2989" s="278"/>
      <c r="BJ2989" s="278"/>
      <c r="BK2989" s="278"/>
      <c r="BL2989" s="278"/>
      <c r="BN2989" s="278"/>
      <c r="BO2989" s="278"/>
      <c r="BP2989" s="278"/>
    </row>
    <row r="2990" spans="3:68" ht="2.25" customHeight="1">
      <c r="C2990" s="291"/>
      <c r="D2990" s="291"/>
      <c r="E2990" s="291"/>
      <c r="F2990" s="291"/>
      <c r="G2990" s="291"/>
      <c r="H2990" s="278"/>
      <c r="I2990" s="278"/>
      <c r="J2990" s="278"/>
      <c r="K2990" s="278"/>
      <c r="L2990" s="278"/>
      <c r="N2990" s="278"/>
      <c r="O2990" s="278"/>
      <c r="P2990" s="278"/>
      <c r="Q2990" s="278"/>
      <c r="R2990" s="278"/>
      <c r="S2990" s="278"/>
      <c r="T2990" s="278"/>
      <c r="U2990" s="278"/>
      <c r="V2990" s="278"/>
      <c r="W2990" s="278"/>
      <c r="Z2990" s="278"/>
      <c r="AA2990" s="278"/>
      <c r="AB2990" s="278"/>
      <c r="AC2990" s="278"/>
      <c r="AD2990" s="278"/>
      <c r="AE2990" s="278"/>
      <c r="AI2990" s="291"/>
      <c r="AJ2990" s="291"/>
      <c r="AK2990" s="291"/>
      <c r="AL2990" s="291"/>
      <c r="AM2990" s="291"/>
      <c r="AO2990" s="278"/>
      <c r="AP2990" s="278"/>
      <c r="AQ2990" s="278"/>
      <c r="AR2990" s="278"/>
      <c r="AS2990" s="278"/>
      <c r="AT2990" s="278"/>
      <c r="AV2990" s="278"/>
      <c r="AW2990" s="278"/>
      <c r="AX2990" s="278"/>
      <c r="AY2990" s="278"/>
      <c r="AZ2990" s="278"/>
      <c r="BB2990" s="276"/>
      <c r="BE2990" s="280"/>
      <c r="BH2990" s="278"/>
      <c r="BI2990" s="278"/>
      <c r="BJ2990" s="278"/>
      <c r="BK2990" s="278"/>
      <c r="BL2990" s="278"/>
      <c r="BN2990" s="278"/>
      <c r="BO2990" s="278"/>
      <c r="BP2990" s="278"/>
    </row>
    <row r="2991" spans="3:68" ht="10.5" customHeight="1">
      <c r="BE2991" s="263"/>
      <c r="BH2991" s="278"/>
      <c r="BI2991" s="278"/>
      <c r="BJ2991" s="278"/>
      <c r="BK2991" s="278"/>
      <c r="BL2991" s="278"/>
      <c r="BN2991" s="278"/>
      <c r="BO2991" s="278"/>
      <c r="BP2991" s="278"/>
    </row>
    <row r="2992" spans="3:68" ht="7.5" customHeight="1"/>
    <row r="2993" spans="3:68" ht="9.75" customHeight="1">
      <c r="C2993" s="280"/>
      <c r="D2993" s="280"/>
      <c r="E2993" s="280"/>
      <c r="F2993" s="280"/>
      <c r="G2993" s="280"/>
      <c r="H2993" s="278"/>
      <c r="I2993" s="278"/>
      <c r="J2993" s="278"/>
      <c r="K2993" s="278"/>
      <c r="L2993" s="278"/>
      <c r="N2993" s="278"/>
      <c r="O2993" s="278"/>
      <c r="P2993" s="278"/>
      <c r="Q2993" s="278"/>
      <c r="R2993" s="278"/>
      <c r="S2993" s="278"/>
      <c r="T2993" s="278"/>
      <c r="U2993" s="278"/>
      <c r="V2993" s="278"/>
      <c r="W2993" s="278"/>
      <c r="Z2993" s="278"/>
      <c r="AA2993" s="278"/>
      <c r="AB2993" s="278"/>
      <c r="AC2993" s="278"/>
      <c r="AD2993" s="278"/>
      <c r="AE2993" s="278"/>
      <c r="AH2993" s="280"/>
      <c r="AI2993" s="280"/>
      <c r="AJ2993" s="280"/>
      <c r="AK2993" s="280"/>
      <c r="AL2993" s="280"/>
      <c r="AM2993" s="280"/>
      <c r="AO2993" s="278"/>
      <c r="AP2993" s="278"/>
      <c r="AQ2993" s="278"/>
      <c r="AR2993" s="278"/>
      <c r="AS2993" s="278"/>
      <c r="AT2993" s="278"/>
      <c r="AZ2993" s="281"/>
      <c r="BB2993" s="281"/>
      <c r="BE2993" s="280"/>
      <c r="BF2993" s="280"/>
      <c r="BG2993" s="280"/>
      <c r="BH2993" s="278"/>
      <c r="BI2993" s="278"/>
      <c r="BJ2993" s="278"/>
      <c r="BK2993" s="278"/>
      <c r="BL2993" s="278"/>
      <c r="BN2993" s="278"/>
      <c r="BO2993" s="278"/>
      <c r="BP2993" s="278"/>
    </row>
    <row r="2994" spans="3:68" ht="0.75" customHeight="1">
      <c r="C2994" s="280"/>
      <c r="D2994" s="280"/>
      <c r="E2994" s="280"/>
      <c r="F2994" s="280"/>
      <c r="G2994" s="280"/>
      <c r="H2994" s="278"/>
      <c r="I2994" s="278"/>
      <c r="J2994" s="278"/>
      <c r="K2994" s="278"/>
      <c r="L2994" s="278"/>
      <c r="N2994" s="278"/>
      <c r="O2994" s="278"/>
      <c r="P2994" s="278"/>
      <c r="Q2994" s="278"/>
      <c r="R2994" s="278"/>
      <c r="S2994" s="278"/>
      <c r="T2994" s="278"/>
      <c r="U2994" s="278"/>
      <c r="V2994" s="278"/>
      <c r="W2994" s="278"/>
      <c r="Z2994" s="278"/>
      <c r="AA2994" s="278"/>
      <c r="AB2994" s="278"/>
      <c r="AC2994" s="278"/>
      <c r="AD2994" s="278"/>
      <c r="AE2994" s="278"/>
      <c r="AH2994" s="280"/>
      <c r="AI2994" s="280"/>
      <c r="AJ2994" s="280"/>
      <c r="AK2994" s="280"/>
      <c r="AL2994" s="280"/>
      <c r="AM2994" s="280"/>
      <c r="AO2994" s="278"/>
      <c r="AP2994" s="278"/>
      <c r="AQ2994" s="278"/>
      <c r="AR2994" s="278"/>
      <c r="AS2994" s="278"/>
      <c r="AT2994" s="278"/>
      <c r="AZ2994" s="281"/>
      <c r="BB2994" s="281"/>
      <c r="BE2994" s="280"/>
      <c r="BF2994" s="280"/>
      <c r="BG2994" s="280"/>
      <c r="BH2994" s="278"/>
      <c r="BI2994" s="278"/>
      <c r="BJ2994" s="278"/>
      <c r="BK2994" s="278"/>
      <c r="BL2994" s="278"/>
      <c r="BN2994" s="278"/>
      <c r="BO2994" s="278"/>
      <c r="BP2994" s="278"/>
    </row>
    <row r="2995" spans="3:68" ht="10.5" customHeight="1">
      <c r="C2995" s="280"/>
      <c r="D2995" s="280"/>
      <c r="E2995" s="280"/>
      <c r="F2995" s="280"/>
      <c r="G2995" s="280"/>
      <c r="H2995" s="278"/>
      <c r="I2995" s="278"/>
      <c r="J2995" s="278"/>
      <c r="K2995" s="278"/>
      <c r="L2995" s="278"/>
      <c r="N2995" s="278"/>
      <c r="O2995" s="278"/>
      <c r="P2995" s="278"/>
      <c r="Q2995" s="278"/>
      <c r="R2995" s="278"/>
      <c r="S2995" s="278"/>
      <c r="T2995" s="278"/>
      <c r="U2995" s="278"/>
      <c r="V2995" s="278"/>
      <c r="W2995" s="278"/>
      <c r="Z2995" s="278"/>
      <c r="AA2995" s="278"/>
      <c r="AB2995" s="278"/>
      <c r="AC2995" s="278"/>
      <c r="AD2995" s="278"/>
      <c r="AE2995" s="278"/>
      <c r="AH2995" s="280"/>
      <c r="AI2995" s="280"/>
      <c r="AJ2995" s="280"/>
      <c r="AK2995" s="280"/>
      <c r="AL2995" s="280"/>
      <c r="AM2995" s="280"/>
      <c r="AN2995" s="280"/>
      <c r="AO2995" s="278"/>
      <c r="AP2995" s="278"/>
      <c r="AQ2995" s="278"/>
      <c r="AR2995" s="278"/>
      <c r="AS2995" s="278"/>
      <c r="AT2995" s="278"/>
      <c r="AV2995" s="278"/>
      <c r="AW2995" s="278"/>
      <c r="AX2995" s="278"/>
      <c r="AY2995" s="278"/>
      <c r="AZ2995" s="278"/>
      <c r="BB2995" s="266"/>
      <c r="BE2995" s="280"/>
      <c r="BF2995" s="280"/>
      <c r="BG2995" s="280"/>
      <c r="BH2995" s="278"/>
      <c r="BI2995" s="278"/>
      <c r="BJ2995" s="278"/>
      <c r="BK2995" s="278"/>
      <c r="BL2995" s="278"/>
      <c r="BN2995" s="278"/>
      <c r="BO2995" s="278"/>
      <c r="BP2995" s="278"/>
    </row>
    <row r="2996" spans="3:68" ht="9" customHeight="1"/>
    <row r="2997" spans="3:68" ht="11.25" customHeight="1">
      <c r="C2997" s="280"/>
      <c r="D2997" s="280"/>
      <c r="E2997" s="280"/>
      <c r="F2997" s="280"/>
      <c r="G2997" s="280"/>
      <c r="H2997" s="280"/>
      <c r="I2997" s="278"/>
      <c r="J2997" s="278"/>
      <c r="K2997" s="278"/>
      <c r="L2997" s="278"/>
      <c r="M2997" s="278"/>
      <c r="P2997" s="278"/>
      <c r="Q2997" s="278"/>
      <c r="R2997" s="278"/>
      <c r="S2997" s="278"/>
      <c r="U2997" s="278"/>
      <c r="V2997" s="278"/>
      <c r="W2997" s="278"/>
      <c r="Z2997" s="278"/>
      <c r="AA2997" s="278"/>
      <c r="AB2997" s="278"/>
      <c r="AC2997" s="278"/>
      <c r="AD2997" s="278"/>
      <c r="AE2997" s="278"/>
      <c r="AH2997" s="280"/>
      <c r="AI2997" s="280"/>
      <c r="AJ2997" s="280"/>
      <c r="AK2997" s="280"/>
      <c r="AL2997" s="280"/>
      <c r="AM2997" s="280"/>
      <c r="AN2997" s="280"/>
      <c r="AO2997" s="278"/>
      <c r="AP2997" s="278"/>
      <c r="AQ2997" s="278"/>
      <c r="AR2997" s="278"/>
      <c r="AS2997" s="278"/>
      <c r="AT2997" s="278"/>
      <c r="AV2997" s="278"/>
      <c r="AW2997" s="278"/>
      <c r="AX2997" s="278"/>
      <c r="AY2997" s="278"/>
      <c r="AZ2997" s="278"/>
      <c r="BB2997" s="265"/>
    </row>
    <row r="2998" spans="3:68" ht="9.75" customHeight="1">
      <c r="C2998" s="280"/>
      <c r="D2998" s="280"/>
      <c r="E2998" s="280"/>
      <c r="F2998" s="280"/>
      <c r="G2998" s="280"/>
      <c r="H2998" s="280"/>
      <c r="I2998" s="280"/>
      <c r="J2998" s="280"/>
      <c r="K2998" s="280"/>
      <c r="P2998" s="278"/>
      <c r="Q2998" s="278"/>
      <c r="R2998" s="278"/>
      <c r="S2998" s="278"/>
      <c r="U2998" s="278"/>
      <c r="V2998" s="278"/>
      <c r="W2998" s="278"/>
      <c r="AH2998" s="280"/>
      <c r="AI2998" s="280"/>
      <c r="AJ2998" s="280"/>
      <c r="AK2998" s="280"/>
      <c r="AL2998" s="280"/>
      <c r="AM2998" s="280"/>
      <c r="AO2998" s="278"/>
      <c r="AP2998" s="278"/>
      <c r="AQ2998" s="278"/>
      <c r="AR2998" s="278"/>
      <c r="AS2998" s="278"/>
      <c r="AT2998" s="278"/>
      <c r="AV2998" s="278"/>
      <c r="AW2998" s="278"/>
      <c r="AX2998" s="278"/>
      <c r="AY2998" s="278"/>
      <c r="AZ2998" s="278"/>
      <c r="BB2998" s="276"/>
    </row>
    <row r="2999" spans="3:68" ht="0.75" customHeight="1">
      <c r="C2999" s="280"/>
      <c r="D2999" s="280"/>
      <c r="E2999" s="280"/>
      <c r="F2999" s="280"/>
      <c r="G2999" s="280"/>
      <c r="H2999" s="280"/>
      <c r="I2999" s="280"/>
      <c r="J2999" s="280"/>
      <c r="K2999" s="280"/>
      <c r="P2999" s="278"/>
      <c r="Q2999" s="278"/>
      <c r="R2999" s="278"/>
      <c r="S2999" s="278"/>
      <c r="U2999" s="278"/>
      <c r="V2999" s="278"/>
      <c r="W2999" s="278"/>
      <c r="AH2999" s="280"/>
      <c r="AI2999" s="280"/>
      <c r="AJ2999" s="280"/>
      <c r="AK2999" s="280"/>
      <c r="AL2999" s="280"/>
      <c r="AM2999" s="280"/>
      <c r="AO2999" s="278"/>
      <c r="AP2999" s="278"/>
      <c r="AQ2999" s="278"/>
      <c r="AR2999" s="278"/>
      <c r="AS2999" s="278"/>
      <c r="AT2999" s="278"/>
      <c r="AV2999" s="278"/>
      <c r="AW2999" s="278"/>
      <c r="AX2999" s="278"/>
      <c r="AY2999" s="278"/>
      <c r="AZ2999" s="278"/>
      <c r="BB2999" s="276"/>
    </row>
    <row r="3000" spans="3:68">
      <c r="C3000" s="280"/>
      <c r="D3000" s="280"/>
      <c r="E3000" s="280"/>
      <c r="F3000" s="280"/>
      <c r="G3000" s="280"/>
      <c r="H3000" s="278"/>
      <c r="I3000" s="278"/>
      <c r="J3000" s="278"/>
      <c r="K3000" s="278"/>
      <c r="L3000" s="278"/>
      <c r="P3000" s="278"/>
      <c r="Q3000" s="278"/>
      <c r="R3000" s="278"/>
      <c r="S3000" s="278"/>
      <c r="U3000" s="278"/>
      <c r="V3000" s="278"/>
      <c r="W3000" s="278"/>
      <c r="Z3000" s="278"/>
      <c r="AA3000" s="278"/>
      <c r="AB3000" s="278"/>
      <c r="AC3000" s="278"/>
      <c r="AD3000" s="278"/>
      <c r="AE3000" s="278"/>
      <c r="AH3000" s="280"/>
      <c r="AI3000" s="280"/>
      <c r="AJ3000" s="280"/>
      <c r="AK3000" s="280"/>
      <c r="AL3000" s="280"/>
      <c r="AM3000" s="280"/>
      <c r="AV3000" s="278"/>
      <c r="AW3000" s="278"/>
      <c r="AX3000" s="278"/>
      <c r="AY3000" s="278"/>
      <c r="AZ3000" s="278"/>
      <c r="BB3000" s="266"/>
      <c r="BE3000" s="282"/>
      <c r="BF3000" s="282"/>
      <c r="BG3000" s="282"/>
      <c r="BH3000" s="282"/>
      <c r="BI3000" s="282"/>
      <c r="BJ3000" s="282"/>
      <c r="BK3000" s="282"/>
      <c r="BL3000" s="282"/>
      <c r="BM3000" s="282"/>
      <c r="BN3000" s="282"/>
      <c r="BO3000" s="282"/>
      <c r="BP3000" s="282"/>
    </row>
    <row r="3001" spans="3:68" ht="6.75" customHeight="1"/>
    <row r="3002" spans="3:68" ht="2.25" customHeight="1">
      <c r="C3002" s="280"/>
      <c r="D3002" s="280"/>
      <c r="E3002" s="280"/>
      <c r="F3002" s="280"/>
      <c r="G3002" s="280"/>
      <c r="N3002" s="278"/>
      <c r="O3002" s="278"/>
      <c r="P3002" s="278"/>
      <c r="Q3002" s="278"/>
      <c r="R3002" s="278"/>
      <c r="S3002" s="278"/>
      <c r="T3002" s="278"/>
      <c r="U3002" s="278"/>
      <c r="V3002" s="278"/>
      <c r="W3002" s="278"/>
      <c r="AH3002" s="280"/>
      <c r="AI3002" s="280"/>
      <c r="AJ3002" s="280"/>
      <c r="AK3002" s="280"/>
      <c r="AL3002" s="280"/>
      <c r="AM3002" s="280"/>
      <c r="AN3002" s="280"/>
      <c r="AO3002" s="280"/>
      <c r="AP3002" s="280"/>
      <c r="AQ3002" s="280"/>
      <c r="AR3002" s="280"/>
      <c r="AV3002" s="278"/>
      <c r="AW3002" s="278"/>
      <c r="AX3002" s="278"/>
      <c r="AY3002" s="278"/>
      <c r="AZ3002" s="278"/>
      <c r="BB3002" s="276"/>
    </row>
    <row r="3003" spans="3:68" ht="7.5" customHeight="1">
      <c r="C3003" s="280"/>
      <c r="D3003" s="280"/>
      <c r="E3003" s="280"/>
      <c r="F3003" s="280"/>
      <c r="G3003" s="280"/>
      <c r="N3003" s="278"/>
      <c r="O3003" s="278"/>
      <c r="P3003" s="278"/>
      <c r="Q3003" s="278"/>
      <c r="R3003" s="278"/>
      <c r="S3003" s="278"/>
      <c r="T3003" s="278"/>
      <c r="U3003" s="278"/>
      <c r="V3003" s="278"/>
      <c r="W3003" s="278"/>
      <c r="AH3003" s="280"/>
      <c r="AI3003" s="280"/>
      <c r="AJ3003" s="280"/>
      <c r="AK3003" s="280"/>
      <c r="AL3003" s="280"/>
      <c r="AM3003" s="280"/>
      <c r="AN3003" s="280"/>
      <c r="AO3003" s="280"/>
      <c r="AP3003" s="280"/>
      <c r="AQ3003" s="280"/>
      <c r="AR3003" s="280"/>
      <c r="AV3003" s="278"/>
      <c r="AW3003" s="278"/>
      <c r="AX3003" s="278"/>
      <c r="AY3003" s="278"/>
      <c r="AZ3003" s="278"/>
      <c r="BB3003" s="276"/>
    </row>
    <row r="3004" spans="3:68" ht="0.75" customHeight="1">
      <c r="C3004" s="280"/>
      <c r="D3004" s="280"/>
      <c r="E3004" s="280"/>
      <c r="F3004" s="280"/>
      <c r="G3004" s="280"/>
      <c r="N3004" s="278"/>
      <c r="O3004" s="278"/>
      <c r="P3004" s="278"/>
      <c r="Q3004" s="278"/>
      <c r="R3004" s="278"/>
      <c r="S3004" s="278"/>
      <c r="T3004" s="278"/>
      <c r="U3004" s="278"/>
      <c r="V3004" s="278"/>
      <c r="W3004" s="278"/>
      <c r="AH3004" s="280"/>
      <c r="AI3004" s="280"/>
      <c r="AJ3004" s="280"/>
      <c r="AK3004" s="280"/>
      <c r="AL3004" s="280"/>
      <c r="AM3004" s="280"/>
      <c r="AN3004" s="280"/>
      <c r="AO3004" s="280"/>
      <c r="AP3004" s="280"/>
      <c r="AQ3004" s="280"/>
      <c r="AR3004" s="280"/>
      <c r="AV3004" s="278"/>
      <c r="AW3004" s="278"/>
      <c r="AX3004" s="278"/>
      <c r="AY3004" s="278"/>
      <c r="AZ3004" s="278"/>
      <c r="BB3004" s="276"/>
    </row>
    <row r="3005" spans="3:68" ht="10.5" customHeight="1">
      <c r="C3005" s="280"/>
      <c r="D3005" s="280"/>
      <c r="E3005" s="280"/>
      <c r="F3005" s="280"/>
      <c r="G3005" s="280"/>
      <c r="P3005" s="278"/>
      <c r="Q3005" s="278"/>
      <c r="R3005" s="278"/>
      <c r="S3005" s="278"/>
      <c r="U3005" s="278"/>
      <c r="V3005" s="278"/>
      <c r="W3005" s="278"/>
      <c r="AH3005" s="280"/>
      <c r="AI3005" s="280"/>
      <c r="AJ3005" s="280"/>
      <c r="AK3005" s="280"/>
      <c r="AL3005" s="280"/>
      <c r="AM3005" s="280"/>
      <c r="AN3005" s="280"/>
      <c r="AO3005" s="280"/>
      <c r="AP3005" s="280"/>
      <c r="AQ3005" s="280"/>
      <c r="AR3005" s="280"/>
      <c r="AV3005" s="278"/>
      <c r="AW3005" s="278"/>
      <c r="AX3005" s="278"/>
      <c r="AY3005" s="278"/>
      <c r="AZ3005" s="278"/>
      <c r="BB3005" s="266"/>
      <c r="BG3005" s="283"/>
      <c r="BH3005" s="283"/>
      <c r="BI3005" s="283"/>
      <c r="BJ3005" s="283"/>
      <c r="BN3005" s="283"/>
      <c r="BO3005" s="283"/>
      <c r="BP3005" s="283"/>
    </row>
    <row r="3006" spans="3:68" ht="7.5" customHeight="1"/>
    <row r="3007" spans="3:68" ht="0.75" customHeight="1">
      <c r="C3007" s="280"/>
      <c r="D3007" s="280"/>
      <c r="E3007" s="280"/>
      <c r="F3007" s="280"/>
      <c r="G3007" s="280"/>
      <c r="N3007" s="278"/>
      <c r="O3007" s="278"/>
      <c r="P3007" s="278"/>
      <c r="Q3007" s="278"/>
      <c r="R3007" s="278"/>
      <c r="S3007" s="278"/>
      <c r="T3007" s="278"/>
      <c r="U3007" s="278"/>
      <c r="V3007" s="278"/>
      <c r="W3007" s="278"/>
      <c r="AH3007" s="280"/>
      <c r="AI3007" s="280"/>
      <c r="AJ3007" s="280"/>
      <c r="AK3007" s="280"/>
      <c r="AL3007" s="280"/>
      <c r="AM3007" s="280"/>
      <c r="AN3007" s="280"/>
      <c r="AO3007" s="280"/>
      <c r="AP3007" s="280"/>
      <c r="AQ3007" s="280"/>
      <c r="AR3007" s="280"/>
      <c r="AV3007" s="278"/>
      <c r="AW3007" s="278"/>
      <c r="AX3007" s="278"/>
      <c r="AY3007" s="278"/>
      <c r="AZ3007" s="278"/>
      <c r="BB3007" s="276"/>
      <c r="BE3007" s="280"/>
      <c r="BF3007" s="280"/>
      <c r="BG3007" s="280"/>
      <c r="BH3007" s="279"/>
      <c r="BI3007" s="279"/>
      <c r="BJ3007" s="279"/>
      <c r="BK3007" s="279"/>
      <c r="BN3007" s="279"/>
      <c r="BO3007" s="279"/>
      <c r="BP3007" s="279"/>
    </row>
    <row r="3008" spans="3:68" ht="8.25" customHeight="1">
      <c r="C3008" s="280"/>
      <c r="D3008" s="280"/>
      <c r="E3008" s="280"/>
      <c r="F3008" s="280"/>
      <c r="G3008" s="280"/>
      <c r="N3008" s="278"/>
      <c r="O3008" s="278"/>
      <c r="P3008" s="278"/>
      <c r="Q3008" s="278"/>
      <c r="R3008" s="278"/>
      <c r="S3008" s="278"/>
      <c r="T3008" s="278"/>
      <c r="U3008" s="278"/>
      <c r="V3008" s="278"/>
      <c r="W3008" s="278"/>
      <c r="AH3008" s="280"/>
      <c r="AI3008" s="280"/>
      <c r="AJ3008" s="280"/>
      <c r="AK3008" s="280"/>
      <c r="AL3008" s="280"/>
      <c r="AM3008" s="280"/>
      <c r="AN3008" s="280"/>
      <c r="AO3008" s="280"/>
      <c r="AP3008" s="280"/>
      <c r="AQ3008" s="280"/>
      <c r="AR3008" s="280"/>
      <c r="AV3008" s="278"/>
      <c r="AW3008" s="278"/>
      <c r="AX3008" s="278"/>
      <c r="AY3008" s="278"/>
      <c r="AZ3008" s="278"/>
      <c r="BB3008" s="276"/>
      <c r="BE3008" s="280"/>
      <c r="BF3008" s="280"/>
      <c r="BG3008" s="280"/>
      <c r="BH3008" s="279"/>
      <c r="BI3008" s="279"/>
      <c r="BJ3008" s="279"/>
      <c r="BK3008" s="279"/>
      <c r="BN3008" s="279"/>
      <c r="BO3008" s="279"/>
      <c r="BP3008" s="279"/>
    </row>
    <row r="3009" spans="2:69" ht="0.75" customHeight="1">
      <c r="C3009" s="280"/>
      <c r="D3009" s="280"/>
      <c r="E3009" s="280"/>
      <c r="F3009" s="280"/>
      <c r="G3009" s="280"/>
      <c r="N3009" s="278"/>
      <c r="O3009" s="278"/>
      <c r="P3009" s="278"/>
      <c r="Q3009" s="278"/>
      <c r="R3009" s="278"/>
      <c r="S3009" s="278"/>
      <c r="T3009" s="278"/>
      <c r="U3009" s="278"/>
      <c r="V3009" s="278"/>
      <c r="W3009" s="278"/>
      <c r="AH3009" s="280"/>
      <c r="AI3009" s="280"/>
      <c r="AJ3009" s="280"/>
      <c r="AK3009" s="280"/>
      <c r="AL3009" s="280"/>
      <c r="AM3009" s="280"/>
      <c r="AN3009" s="280"/>
      <c r="AO3009" s="280"/>
      <c r="AP3009" s="280"/>
      <c r="AQ3009" s="280"/>
      <c r="AR3009" s="280"/>
      <c r="AV3009" s="278"/>
      <c r="AW3009" s="278"/>
      <c r="AX3009" s="278"/>
      <c r="AY3009" s="278"/>
      <c r="AZ3009" s="278"/>
      <c r="BB3009" s="276"/>
      <c r="BE3009" s="280"/>
      <c r="BF3009" s="280"/>
      <c r="BG3009" s="280"/>
      <c r="BH3009" s="279"/>
      <c r="BI3009" s="279"/>
      <c r="BJ3009" s="279"/>
      <c r="BK3009" s="279"/>
      <c r="BN3009" s="279"/>
      <c r="BO3009" s="279"/>
      <c r="BP3009" s="279"/>
    </row>
    <row r="3010" spans="2:69" ht="11.25" customHeight="1">
      <c r="C3010" s="280"/>
      <c r="D3010" s="280"/>
      <c r="E3010" s="280"/>
      <c r="F3010" s="280"/>
      <c r="G3010" s="280"/>
      <c r="N3010" s="278"/>
      <c r="O3010" s="278"/>
      <c r="P3010" s="278"/>
      <c r="Q3010" s="278"/>
      <c r="R3010" s="278"/>
      <c r="S3010" s="278"/>
      <c r="T3010" s="278"/>
      <c r="U3010" s="278"/>
      <c r="V3010" s="278"/>
      <c r="W3010" s="278"/>
      <c r="AH3010" s="280"/>
      <c r="AI3010" s="280"/>
      <c r="AJ3010" s="280"/>
      <c r="AK3010" s="280"/>
      <c r="AL3010" s="280"/>
      <c r="AM3010" s="280"/>
      <c r="AN3010" s="280"/>
      <c r="AO3010" s="280"/>
      <c r="AP3010" s="280"/>
      <c r="AQ3010" s="280"/>
      <c r="AR3010" s="280"/>
      <c r="AV3010" s="278"/>
      <c r="AW3010" s="278"/>
      <c r="AX3010" s="278"/>
      <c r="AY3010" s="278"/>
      <c r="AZ3010" s="278"/>
      <c r="BB3010" s="266"/>
      <c r="BE3010" s="275"/>
      <c r="BF3010" s="275"/>
      <c r="BG3010" s="275"/>
      <c r="BH3010" s="276"/>
      <c r="BI3010" s="276"/>
      <c r="BJ3010" s="276"/>
      <c r="BK3010" s="276"/>
      <c r="BN3010" s="276"/>
      <c r="BO3010" s="276"/>
      <c r="BP3010" s="276"/>
    </row>
    <row r="3011" spans="2:69" ht="7.5" customHeight="1"/>
    <row r="3012" spans="2:69" ht="1.5" customHeight="1">
      <c r="C3012" s="280"/>
      <c r="D3012" s="280"/>
      <c r="E3012" s="280"/>
      <c r="F3012" s="280"/>
      <c r="G3012" s="280"/>
      <c r="H3012" s="280"/>
      <c r="I3012" s="280"/>
      <c r="J3012" s="280"/>
      <c r="P3012" s="278"/>
      <c r="Q3012" s="278"/>
      <c r="R3012" s="278"/>
      <c r="S3012" s="278"/>
      <c r="U3012" s="278"/>
      <c r="V3012" s="278"/>
      <c r="W3012" s="278"/>
      <c r="AH3012" s="280"/>
      <c r="AI3012" s="280"/>
      <c r="AJ3012" s="280"/>
      <c r="AK3012" s="280"/>
      <c r="AL3012" s="280"/>
      <c r="AM3012" s="280"/>
      <c r="AN3012" s="280"/>
      <c r="AO3012" s="280"/>
      <c r="AP3012" s="280"/>
      <c r="AQ3012" s="280"/>
      <c r="AR3012" s="280"/>
      <c r="AV3012" s="278"/>
      <c r="AW3012" s="278"/>
      <c r="AX3012" s="278"/>
      <c r="AY3012" s="278"/>
      <c r="AZ3012" s="278"/>
      <c r="BB3012" s="276"/>
      <c r="BE3012" s="275"/>
      <c r="BF3012" s="275"/>
      <c r="BG3012" s="275"/>
      <c r="BH3012" s="276"/>
      <c r="BI3012" s="276"/>
      <c r="BJ3012" s="276"/>
      <c r="BK3012" s="276"/>
    </row>
    <row r="3013" spans="2:69" ht="9" customHeight="1">
      <c r="C3013" s="280"/>
      <c r="D3013" s="280"/>
      <c r="E3013" s="280"/>
      <c r="F3013" s="280"/>
      <c r="G3013" s="280"/>
      <c r="H3013" s="280"/>
      <c r="I3013" s="280"/>
      <c r="J3013" s="280"/>
      <c r="P3013" s="278"/>
      <c r="Q3013" s="278"/>
      <c r="R3013" s="278"/>
      <c r="S3013" s="278"/>
      <c r="U3013" s="278"/>
      <c r="V3013" s="278"/>
      <c r="W3013" s="278"/>
      <c r="AH3013" s="280"/>
      <c r="AI3013" s="280"/>
      <c r="AJ3013" s="280"/>
      <c r="AK3013" s="280"/>
      <c r="AL3013" s="280"/>
      <c r="AM3013" s="280"/>
      <c r="AN3013" s="280"/>
      <c r="AO3013" s="280"/>
      <c r="AP3013" s="280"/>
      <c r="AQ3013" s="280"/>
      <c r="AR3013" s="280"/>
      <c r="AV3013" s="278"/>
      <c r="AW3013" s="278"/>
      <c r="AX3013" s="278"/>
      <c r="AY3013" s="278"/>
      <c r="AZ3013" s="278"/>
      <c r="BB3013" s="276"/>
      <c r="BE3013" s="275"/>
      <c r="BF3013" s="275"/>
      <c r="BG3013" s="275"/>
      <c r="BH3013" s="276"/>
      <c r="BI3013" s="276"/>
      <c r="BJ3013" s="276"/>
      <c r="BK3013" s="276"/>
    </row>
    <row r="3014" spans="2:69" ht="0.75" customHeight="1">
      <c r="C3014" s="280"/>
      <c r="D3014" s="280"/>
      <c r="E3014" s="280"/>
      <c r="F3014" s="280"/>
      <c r="G3014" s="280"/>
      <c r="H3014" s="280"/>
      <c r="I3014" s="280"/>
      <c r="J3014" s="280"/>
      <c r="P3014" s="278"/>
      <c r="Q3014" s="278"/>
      <c r="R3014" s="278"/>
      <c r="S3014" s="278"/>
      <c r="U3014" s="278"/>
      <c r="V3014" s="278"/>
      <c r="W3014" s="278"/>
      <c r="AH3014" s="280"/>
      <c r="AI3014" s="280"/>
      <c r="AJ3014" s="280"/>
      <c r="AK3014" s="280"/>
      <c r="AL3014" s="280"/>
      <c r="AM3014" s="280"/>
      <c r="AN3014" s="280"/>
      <c r="AO3014" s="280"/>
      <c r="AP3014" s="280"/>
      <c r="AQ3014" s="280"/>
      <c r="AR3014" s="280"/>
      <c r="AV3014" s="278"/>
      <c r="AW3014" s="278"/>
      <c r="AX3014" s="278"/>
      <c r="AY3014" s="278"/>
      <c r="AZ3014" s="278"/>
      <c r="BB3014" s="276"/>
      <c r="BE3014" s="275"/>
      <c r="BF3014" s="275"/>
      <c r="BG3014" s="275"/>
    </row>
    <row r="3015" spans="2:69" ht="11.25" customHeight="1">
      <c r="C3015" s="280"/>
      <c r="D3015" s="280"/>
      <c r="E3015" s="280"/>
      <c r="F3015" s="280"/>
      <c r="G3015" s="280"/>
      <c r="H3015" s="280"/>
      <c r="I3015" s="280"/>
      <c r="J3015" s="280"/>
      <c r="N3015" s="278"/>
      <c r="O3015" s="278"/>
      <c r="P3015" s="278"/>
      <c r="Q3015" s="278"/>
      <c r="R3015" s="278"/>
      <c r="S3015" s="278"/>
      <c r="T3015" s="278"/>
      <c r="U3015" s="278"/>
      <c r="V3015" s="278"/>
      <c r="W3015" s="278"/>
      <c r="AH3015" s="280"/>
      <c r="AI3015" s="280"/>
      <c r="AJ3015" s="280"/>
      <c r="AK3015" s="280"/>
      <c r="AL3015" s="280"/>
      <c r="AM3015" s="280"/>
      <c r="AN3015" s="280"/>
      <c r="AO3015" s="280"/>
      <c r="AP3015" s="280"/>
      <c r="AQ3015" s="280"/>
      <c r="AR3015" s="280"/>
      <c r="AV3015" s="278"/>
      <c r="AW3015" s="278"/>
      <c r="AX3015" s="278"/>
      <c r="AY3015" s="278"/>
      <c r="AZ3015" s="278"/>
      <c r="BB3015" s="266"/>
      <c r="BE3015" s="275"/>
      <c r="BF3015" s="275"/>
      <c r="BG3015" s="275"/>
      <c r="BH3015" s="276"/>
      <c r="BI3015" s="276"/>
      <c r="BJ3015" s="276"/>
      <c r="BK3015" s="276"/>
    </row>
    <row r="3016" spans="2:69" ht="9" customHeight="1"/>
    <row r="3017" spans="2:69" ht="0.75" customHeight="1">
      <c r="BE3017" s="275"/>
      <c r="BF3017" s="275"/>
      <c r="BG3017" s="275"/>
      <c r="BH3017" s="276"/>
      <c r="BI3017" s="276"/>
      <c r="BJ3017" s="276"/>
      <c r="BK3017" s="276"/>
      <c r="BN3017" s="276"/>
      <c r="BO3017" s="276"/>
      <c r="BP3017" s="276"/>
    </row>
    <row r="3018" spans="2:69">
      <c r="BE3018" s="275"/>
      <c r="BF3018" s="275"/>
      <c r="BG3018" s="275"/>
      <c r="BH3018" s="276"/>
      <c r="BI3018" s="276"/>
      <c r="BJ3018" s="276"/>
      <c r="BK3018" s="276"/>
      <c r="BN3018" s="276"/>
      <c r="BO3018" s="276"/>
      <c r="BP3018" s="276"/>
    </row>
    <row r="3019" spans="2:69" ht="10.5" customHeight="1">
      <c r="C3019" s="277"/>
      <c r="D3019" s="277"/>
      <c r="E3019" s="277"/>
      <c r="F3019" s="277"/>
      <c r="G3019" s="277"/>
      <c r="H3019" s="278"/>
      <c r="I3019" s="278"/>
      <c r="J3019" s="278"/>
      <c r="K3019" s="278"/>
      <c r="L3019" s="278"/>
      <c r="N3019" s="278"/>
      <c r="O3019" s="278"/>
      <c r="P3019" s="278"/>
      <c r="Q3019" s="278"/>
      <c r="R3019" s="278"/>
      <c r="S3019" s="278"/>
      <c r="T3019" s="278"/>
      <c r="U3019" s="281"/>
      <c r="V3019" s="281"/>
      <c r="W3019" s="281"/>
      <c r="Z3019" s="278"/>
      <c r="AA3019" s="278"/>
      <c r="AB3019" s="278"/>
      <c r="AC3019" s="278"/>
      <c r="AD3019" s="281"/>
      <c r="AE3019" s="281"/>
      <c r="AH3019" s="277"/>
      <c r="AI3019" s="277"/>
      <c r="AJ3019" s="277"/>
      <c r="AK3019" s="277"/>
      <c r="AL3019" s="277"/>
      <c r="AM3019" s="277"/>
      <c r="AO3019" s="278"/>
      <c r="AP3019" s="278"/>
      <c r="AQ3019" s="278"/>
      <c r="AR3019" s="278"/>
      <c r="AS3019" s="278"/>
      <c r="AT3019" s="278"/>
      <c r="AV3019" s="278"/>
      <c r="AW3019" s="278"/>
      <c r="AX3019" s="278"/>
      <c r="AY3019" s="278"/>
      <c r="AZ3019" s="278"/>
      <c r="BB3019" s="281"/>
      <c r="BC3019" s="281"/>
      <c r="BE3019" s="280"/>
      <c r="BF3019" s="280"/>
      <c r="BI3019" s="279"/>
      <c r="BJ3019" s="279"/>
      <c r="BL3019" s="285"/>
      <c r="BM3019" s="285"/>
      <c r="BN3019" s="285"/>
      <c r="BO3019" s="285"/>
      <c r="BP3019" s="285"/>
    </row>
    <row r="3020" spans="2:69" ht="7.5" customHeight="1"/>
    <row r="3021" spans="2:69" ht="12" customHeight="1">
      <c r="B3021" s="282"/>
      <c r="C3021" s="282"/>
      <c r="D3021" s="282"/>
      <c r="E3021" s="282"/>
      <c r="F3021" s="282"/>
      <c r="G3021" s="282"/>
      <c r="H3021" s="282"/>
      <c r="I3021" s="282"/>
      <c r="J3021" s="282"/>
      <c r="K3021" s="282"/>
      <c r="L3021" s="282"/>
      <c r="M3021" s="282"/>
      <c r="N3021" s="282"/>
      <c r="O3021" s="282"/>
      <c r="P3021" s="282"/>
      <c r="Q3021" s="282"/>
      <c r="R3021" s="282"/>
      <c r="S3021" s="282"/>
      <c r="T3021" s="282"/>
      <c r="U3021" s="282"/>
      <c r="V3021" s="282"/>
      <c r="W3021" s="282"/>
      <c r="X3021" s="282"/>
      <c r="Y3021" s="282"/>
      <c r="Z3021" s="282"/>
      <c r="AA3021" s="282"/>
      <c r="AB3021" s="282"/>
      <c r="AC3021" s="282"/>
      <c r="AD3021" s="282"/>
      <c r="AE3021" s="282"/>
      <c r="AF3021" s="282"/>
      <c r="AG3021" s="282"/>
      <c r="AH3021" s="282"/>
      <c r="AI3021" s="282"/>
      <c r="AJ3021" s="282"/>
      <c r="AL3021" s="282"/>
      <c r="AM3021" s="282"/>
      <c r="AN3021" s="282"/>
      <c r="AO3021" s="282"/>
      <c r="AP3021" s="282"/>
      <c r="AQ3021" s="282"/>
      <c r="AR3021" s="282"/>
      <c r="AS3021" s="282"/>
      <c r="AT3021" s="282"/>
      <c r="AU3021" s="282"/>
      <c r="AV3021" s="282"/>
      <c r="AW3021" s="282"/>
      <c r="AX3021" s="282"/>
      <c r="AY3021" s="282"/>
      <c r="AZ3021" s="282"/>
      <c r="BA3021" s="282"/>
      <c r="BB3021" s="282"/>
      <c r="BC3021" s="282"/>
      <c r="BD3021" s="282"/>
      <c r="BE3021" s="282"/>
      <c r="BF3021" s="282"/>
      <c r="BG3021" s="282"/>
      <c r="BH3021" s="282"/>
      <c r="BI3021" s="282"/>
      <c r="BJ3021" s="282"/>
      <c r="BK3021" s="282"/>
      <c r="BL3021" s="282"/>
      <c r="BM3021" s="282"/>
      <c r="BN3021" s="282"/>
      <c r="BO3021" s="282"/>
      <c r="BP3021" s="282"/>
      <c r="BQ3021" s="282"/>
    </row>
    <row r="3022" spans="2:69" ht="0.75" customHeight="1">
      <c r="B3022" s="282"/>
      <c r="C3022" s="282"/>
      <c r="D3022" s="282"/>
      <c r="E3022" s="282"/>
      <c r="F3022" s="282"/>
      <c r="G3022" s="282"/>
      <c r="H3022" s="282"/>
      <c r="I3022" s="282"/>
      <c r="J3022" s="282"/>
      <c r="K3022" s="282"/>
      <c r="L3022" s="282"/>
      <c r="M3022" s="282"/>
      <c r="N3022" s="282"/>
      <c r="O3022" s="282"/>
      <c r="P3022" s="282"/>
      <c r="Q3022" s="282"/>
      <c r="R3022" s="282"/>
      <c r="S3022" s="282"/>
      <c r="T3022" s="282"/>
      <c r="U3022" s="282"/>
      <c r="V3022" s="282"/>
      <c r="W3022" s="282"/>
      <c r="X3022" s="282"/>
      <c r="Y3022" s="282"/>
      <c r="Z3022" s="282"/>
      <c r="AA3022" s="282"/>
      <c r="AB3022" s="282"/>
      <c r="AC3022" s="282"/>
      <c r="AD3022" s="282"/>
      <c r="AE3022" s="282"/>
      <c r="AF3022" s="282"/>
      <c r="AG3022" s="282"/>
      <c r="AH3022" s="282"/>
      <c r="AI3022" s="282"/>
      <c r="AJ3022" s="282"/>
      <c r="AL3022" s="282"/>
      <c r="AM3022" s="282"/>
      <c r="AN3022" s="282"/>
      <c r="AO3022" s="282"/>
      <c r="AP3022" s="282"/>
      <c r="AQ3022" s="282"/>
      <c r="AR3022" s="282"/>
      <c r="AS3022" s="282"/>
      <c r="AT3022" s="282"/>
      <c r="AU3022" s="282"/>
      <c r="AV3022" s="282"/>
      <c r="AW3022" s="282"/>
      <c r="AX3022" s="282"/>
      <c r="AY3022" s="282"/>
      <c r="AZ3022" s="282"/>
      <c r="BA3022" s="282"/>
      <c r="BB3022" s="282"/>
      <c r="BC3022" s="282"/>
      <c r="BD3022" s="282"/>
      <c r="BE3022" s="282"/>
      <c r="BF3022" s="282"/>
      <c r="BG3022" s="282"/>
      <c r="BH3022" s="282"/>
      <c r="BI3022" s="282"/>
      <c r="BJ3022" s="282"/>
      <c r="BK3022" s="282"/>
      <c r="BL3022" s="282"/>
      <c r="BM3022" s="282"/>
      <c r="BN3022" s="282"/>
      <c r="BO3022" s="282"/>
      <c r="BP3022" s="282"/>
      <c r="BQ3022" s="282"/>
    </row>
    <row r="3023" spans="2:69" ht="10.5" customHeight="1">
      <c r="G3023" s="283"/>
      <c r="H3023" s="283"/>
      <c r="I3023" s="283"/>
      <c r="J3023" s="283"/>
      <c r="K3023" s="283"/>
      <c r="L3023" s="283"/>
      <c r="N3023" s="283"/>
      <c r="O3023" s="283"/>
      <c r="P3023" s="284"/>
      <c r="Q3023" s="284"/>
      <c r="R3023" s="284"/>
      <c r="S3023" s="284"/>
      <c r="U3023" s="283"/>
      <c r="V3023" s="283"/>
      <c r="W3023" s="283"/>
      <c r="X3023" s="283"/>
      <c r="Y3023" s="283"/>
      <c r="Z3023" s="283"/>
      <c r="AA3023" s="283"/>
      <c r="AB3023" s="283"/>
      <c r="AD3023" s="283"/>
      <c r="AE3023" s="283"/>
      <c r="AF3023" s="283"/>
      <c r="AG3023" s="283"/>
      <c r="AH3023" s="283"/>
      <c r="AI3023" s="283"/>
      <c r="AO3023" s="283"/>
      <c r="AP3023" s="283"/>
      <c r="AQ3023" s="283"/>
      <c r="AR3023" s="283"/>
      <c r="AU3023" s="284"/>
      <c r="AV3023" s="284"/>
      <c r="AW3023" s="284"/>
      <c r="AX3023" s="284"/>
      <c r="AY3023" s="284"/>
      <c r="BE3023" s="283"/>
      <c r="BF3023" s="283"/>
      <c r="BG3023" s="283"/>
      <c r="BH3023" s="283"/>
      <c r="BI3023" s="283"/>
      <c r="BJ3023" s="283"/>
      <c r="BK3023" s="283"/>
      <c r="BL3023" s="283"/>
      <c r="BM3023" s="283"/>
      <c r="BN3023" s="283"/>
      <c r="BO3023" s="283"/>
      <c r="BP3023" s="283"/>
      <c r="BQ3023" s="283"/>
    </row>
    <row r="3024" spans="2:69" ht="7.5" customHeight="1"/>
    <row r="3025" spans="3:69" ht="0.75" customHeight="1">
      <c r="F3025" s="285"/>
      <c r="G3025" s="285"/>
      <c r="H3025" s="285"/>
      <c r="I3025" s="285"/>
      <c r="K3025" s="285"/>
      <c r="L3025" s="285"/>
      <c r="M3025" s="285"/>
      <c r="N3025" s="285"/>
      <c r="O3025" s="285"/>
      <c r="R3025" s="285"/>
      <c r="S3025" s="285"/>
      <c r="T3025" s="285"/>
      <c r="U3025" s="285"/>
      <c r="V3025" s="285"/>
      <c r="W3025" s="285"/>
      <c r="X3025" s="285"/>
      <c r="Y3025" s="285"/>
      <c r="Z3025" s="285"/>
      <c r="AA3025" s="285"/>
      <c r="AB3025" s="285"/>
      <c r="AD3025" s="285"/>
      <c r="AE3025" s="285"/>
      <c r="AF3025" s="285"/>
      <c r="AG3025" s="285"/>
      <c r="AH3025" s="285"/>
      <c r="AI3025" s="285"/>
      <c r="AU3025" s="285"/>
      <c r="AV3025" s="285"/>
      <c r="AW3025" s="285"/>
      <c r="AX3025" s="283"/>
      <c r="AY3025" s="283"/>
      <c r="BE3025" s="285"/>
      <c r="BF3025" s="285"/>
      <c r="BH3025" s="285"/>
      <c r="BI3025" s="285"/>
      <c r="BJ3025" s="285"/>
      <c r="BK3025" s="285"/>
      <c r="BL3025" s="285"/>
      <c r="BM3025" s="285"/>
      <c r="BN3025" s="285"/>
      <c r="BO3025" s="285"/>
      <c r="BP3025" s="285"/>
      <c r="BQ3025" s="285"/>
    </row>
    <row r="3026" spans="3:69" ht="13.5" customHeight="1">
      <c r="F3026" s="285"/>
      <c r="G3026" s="285"/>
      <c r="H3026" s="285"/>
      <c r="I3026" s="285"/>
      <c r="K3026" s="285"/>
      <c r="L3026" s="285"/>
      <c r="M3026" s="285"/>
      <c r="N3026" s="285"/>
      <c r="O3026" s="285"/>
      <c r="R3026" s="285"/>
      <c r="S3026" s="285"/>
      <c r="T3026" s="285"/>
      <c r="U3026" s="285"/>
      <c r="V3026" s="285"/>
      <c r="W3026" s="285"/>
      <c r="X3026" s="285"/>
      <c r="Y3026" s="285"/>
      <c r="Z3026" s="285"/>
      <c r="AA3026" s="285"/>
      <c r="AB3026" s="285"/>
      <c r="AD3026" s="285"/>
      <c r="AE3026" s="285"/>
      <c r="AF3026" s="285"/>
      <c r="AG3026" s="285"/>
      <c r="AH3026" s="285"/>
      <c r="AI3026" s="285"/>
      <c r="AU3026" s="285"/>
      <c r="AV3026" s="285"/>
      <c r="AW3026" s="285"/>
      <c r="AX3026" s="283"/>
      <c r="AY3026" s="283"/>
      <c r="BE3026" s="285"/>
      <c r="BF3026" s="285"/>
      <c r="BH3026" s="285"/>
      <c r="BI3026" s="285"/>
      <c r="BJ3026" s="285"/>
      <c r="BK3026" s="285"/>
      <c r="BL3026" s="285"/>
      <c r="BM3026" s="285"/>
      <c r="BN3026" s="285"/>
      <c r="BO3026" s="285"/>
      <c r="BP3026" s="285"/>
      <c r="BQ3026" s="285"/>
    </row>
    <row r="3027" spans="3:69" ht="9.75" customHeight="1">
      <c r="C3027" s="280"/>
      <c r="D3027" s="280"/>
      <c r="F3027" s="279"/>
      <c r="G3027" s="279"/>
      <c r="H3027" s="279"/>
      <c r="I3027" s="279"/>
      <c r="J3027" s="279"/>
      <c r="K3027" s="279"/>
      <c r="L3027" s="279"/>
      <c r="M3027" s="279"/>
      <c r="N3027" s="279"/>
      <c r="O3027" s="279"/>
      <c r="R3027" s="278"/>
      <c r="S3027" s="278"/>
      <c r="T3027" s="278"/>
      <c r="U3027" s="279"/>
      <c r="V3027" s="279"/>
      <c r="W3027" s="279"/>
      <c r="X3027" s="279"/>
      <c r="Y3027" s="279"/>
      <c r="Z3027" s="279"/>
      <c r="AA3027" s="279"/>
      <c r="AB3027" s="279"/>
      <c r="AD3027" s="279"/>
      <c r="AE3027" s="279"/>
      <c r="AF3027" s="279"/>
      <c r="AG3027" s="279"/>
      <c r="AH3027" s="279"/>
      <c r="AI3027" s="279"/>
      <c r="AM3027" s="280"/>
      <c r="AN3027" s="280"/>
      <c r="AO3027" s="280"/>
      <c r="AP3027" s="278"/>
      <c r="AQ3027" s="278"/>
      <c r="AR3027" s="278"/>
      <c r="AS3027" s="278"/>
      <c r="BA3027" s="280"/>
      <c r="BB3027" s="280"/>
      <c r="BC3027" s="280"/>
      <c r="BD3027" s="279"/>
      <c r="BE3027" s="279"/>
      <c r="BH3027" s="278"/>
      <c r="BI3027" s="278"/>
      <c r="BJ3027" s="278"/>
      <c r="BK3027" s="278"/>
      <c r="BL3027" s="278"/>
      <c r="BM3027" s="279"/>
      <c r="BN3027" s="279"/>
      <c r="BO3027" s="279"/>
      <c r="BP3027" s="279"/>
      <c r="BQ3027" s="279"/>
    </row>
    <row r="3028" spans="3:69" ht="0.75" customHeight="1">
      <c r="C3028" s="280"/>
      <c r="D3028" s="280"/>
      <c r="F3028" s="279"/>
      <c r="G3028" s="279"/>
      <c r="H3028" s="279"/>
      <c r="I3028" s="279"/>
      <c r="J3028" s="279"/>
      <c r="K3028" s="279"/>
      <c r="L3028" s="279"/>
      <c r="M3028" s="279"/>
      <c r="N3028" s="279"/>
      <c r="O3028" s="279"/>
      <c r="R3028" s="278"/>
      <c r="S3028" s="278"/>
      <c r="T3028" s="278"/>
      <c r="U3028" s="279"/>
      <c r="V3028" s="279"/>
      <c r="W3028" s="279"/>
      <c r="X3028" s="279"/>
      <c r="Y3028" s="279"/>
      <c r="Z3028" s="279"/>
      <c r="AA3028" s="279"/>
      <c r="AB3028" s="279"/>
      <c r="AD3028" s="279"/>
      <c r="AE3028" s="279"/>
      <c r="AF3028" s="279"/>
      <c r="AG3028" s="279"/>
      <c r="AH3028" s="279"/>
      <c r="AI3028" s="279"/>
      <c r="AM3028" s="280"/>
      <c r="AN3028" s="280"/>
      <c r="AO3028" s="280"/>
      <c r="AP3028" s="278"/>
      <c r="AQ3028" s="278"/>
      <c r="AR3028" s="278"/>
      <c r="AS3028" s="278"/>
      <c r="BA3028" s="280"/>
      <c r="BB3028" s="280"/>
      <c r="BC3028" s="280"/>
      <c r="BD3028" s="279"/>
      <c r="BE3028" s="279"/>
      <c r="BH3028" s="278"/>
      <c r="BI3028" s="278"/>
      <c r="BJ3028" s="278"/>
      <c r="BK3028" s="278"/>
      <c r="BL3028" s="278"/>
      <c r="BM3028" s="279"/>
      <c r="BN3028" s="279"/>
      <c r="BO3028" s="279"/>
      <c r="BP3028" s="279"/>
      <c r="BQ3028" s="279"/>
    </row>
    <row r="3029" spans="3:69" ht="10.5" customHeight="1">
      <c r="C3029" s="280"/>
      <c r="D3029" s="280"/>
      <c r="F3029" s="279"/>
      <c r="G3029" s="279"/>
      <c r="H3029" s="279"/>
      <c r="I3029" s="279"/>
      <c r="J3029" s="279"/>
      <c r="K3029" s="279"/>
      <c r="L3029" s="279"/>
      <c r="M3029" s="279"/>
      <c r="N3029" s="279"/>
      <c r="O3029" s="279"/>
      <c r="R3029" s="278"/>
      <c r="S3029" s="278"/>
      <c r="T3029" s="278"/>
      <c r="U3029" s="279"/>
      <c r="V3029" s="279"/>
      <c r="W3029" s="279"/>
      <c r="X3029" s="279"/>
      <c r="Y3029" s="279"/>
      <c r="Z3029" s="279"/>
      <c r="AA3029" s="279"/>
      <c r="AB3029" s="279"/>
      <c r="AD3029" s="264"/>
      <c r="AE3029" s="279"/>
      <c r="AF3029" s="279"/>
      <c r="AG3029" s="279"/>
      <c r="AH3029" s="279"/>
      <c r="AI3029" s="264"/>
      <c r="AM3029" s="280"/>
      <c r="AN3029" s="280"/>
      <c r="AO3029" s="280"/>
      <c r="AP3029" s="278"/>
      <c r="AQ3029" s="278"/>
      <c r="AR3029" s="278"/>
      <c r="AS3029" s="278"/>
      <c r="BA3029" s="280"/>
      <c r="BB3029" s="280"/>
      <c r="BC3029" s="280"/>
      <c r="BD3029" s="279"/>
      <c r="BE3029" s="279"/>
      <c r="BH3029" s="278"/>
      <c r="BI3029" s="278"/>
      <c r="BJ3029" s="278"/>
      <c r="BK3029" s="278"/>
      <c r="BL3029" s="278"/>
      <c r="BM3029" s="279"/>
      <c r="BN3029" s="279"/>
      <c r="BO3029" s="279"/>
      <c r="BP3029" s="279"/>
      <c r="BQ3029" s="279"/>
    </row>
    <row r="3030" spans="3:69" ht="9.75" customHeight="1"/>
    <row r="3031" spans="3:69" ht="9.75" customHeight="1">
      <c r="C3031" s="280"/>
      <c r="D3031" s="280"/>
      <c r="F3031" s="279"/>
      <c r="G3031" s="279"/>
      <c r="H3031" s="279"/>
      <c r="I3031" s="279"/>
      <c r="J3031" s="279"/>
      <c r="K3031" s="279"/>
      <c r="L3031" s="279"/>
      <c r="M3031" s="279"/>
      <c r="N3031" s="279"/>
      <c r="O3031" s="279"/>
      <c r="R3031" s="278"/>
      <c r="S3031" s="278"/>
      <c r="T3031" s="278"/>
      <c r="U3031" s="279"/>
      <c r="V3031" s="279"/>
      <c r="W3031" s="279"/>
      <c r="X3031" s="279"/>
      <c r="Y3031" s="279"/>
      <c r="Z3031" s="279"/>
      <c r="AA3031" s="279"/>
      <c r="AB3031" s="279"/>
      <c r="AD3031" s="279"/>
      <c r="AE3031" s="279"/>
      <c r="AF3031" s="279"/>
      <c r="AG3031" s="279"/>
      <c r="AH3031" s="279"/>
      <c r="AI3031" s="279"/>
      <c r="AM3031" s="280"/>
      <c r="AN3031" s="280"/>
      <c r="AO3031" s="280"/>
      <c r="AP3031" s="280"/>
      <c r="AQ3031" s="278"/>
      <c r="AR3031" s="278"/>
      <c r="AS3031" s="278"/>
      <c r="AT3031" s="278"/>
      <c r="BA3031" s="280"/>
      <c r="BB3031" s="280"/>
      <c r="BC3031" s="280"/>
      <c r="BD3031" s="279"/>
      <c r="BE3031" s="279"/>
      <c r="BH3031" s="278"/>
      <c r="BI3031" s="278"/>
      <c r="BJ3031" s="278"/>
      <c r="BK3031" s="278"/>
      <c r="BL3031" s="278"/>
      <c r="BM3031" s="279"/>
      <c r="BN3031" s="279"/>
      <c r="BO3031" s="279"/>
      <c r="BP3031" s="279"/>
      <c r="BQ3031" s="279"/>
    </row>
    <row r="3032" spans="3:69" ht="0.75" customHeight="1">
      <c r="C3032" s="280"/>
      <c r="D3032" s="280"/>
      <c r="F3032" s="279"/>
      <c r="G3032" s="279"/>
      <c r="H3032" s="279"/>
      <c r="I3032" s="279"/>
      <c r="J3032" s="279"/>
      <c r="K3032" s="279"/>
      <c r="L3032" s="279"/>
      <c r="M3032" s="279"/>
      <c r="N3032" s="279"/>
      <c r="O3032" s="279"/>
      <c r="R3032" s="278"/>
      <c r="S3032" s="278"/>
      <c r="T3032" s="278"/>
      <c r="U3032" s="279"/>
      <c r="V3032" s="279"/>
      <c r="W3032" s="279"/>
      <c r="X3032" s="279"/>
      <c r="Y3032" s="279"/>
      <c r="Z3032" s="279"/>
      <c r="AA3032" s="279"/>
      <c r="AB3032" s="279"/>
      <c r="AD3032" s="279"/>
      <c r="AE3032" s="279"/>
      <c r="AF3032" s="279"/>
      <c r="AG3032" s="279"/>
      <c r="AH3032" s="279"/>
      <c r="AI3032" s="279"/>
      <c r="AM3032" s="280"/>
      <c r="AN3032" s="280"/>
      <c r="AO3032" s="280"/>
      <c r="AP3032" s="280"/>
      <c r="AQ3032" s="278"/>
      <c r="AR3032" s="278"/>
      <c r="AS3032" s="278"/>
      <c r="AT3032" s="278"/>
      <c r="BA3032" s="280"/>
      <c r="BB3032" s="280"/>
      <c r="BC3032" s="280"/>
      <c r="BD3032" s="279"/>
      <c r="BE3032" s="279"/>
      <c r="BH3032" s="278"/>
      <c r="BI3032" s="278"/>
      <c r="BJ3032" s="278"/>
      <c r="BK3032" s="278"/>
      <c r="BL3032" s="278"/>
      <c r="BM3032" s="279"/>
      <c r="BN3032" s="279"/>
      <c r="BO3032" s="279"/>
      <c r="BP3032" s="279"/>
      <c r="BQ3032" s="279"/>
    </row>
    <row r="3033" spans="3:69" ht="12.75" customHeight="1">
      <c r="F3033" s="279"/>
      <c r="G3033" s="279"/>
      <c r="H3033" s="279"/>
      <c r="I3033" s="279"/>
      <c r="J3033" s="279"/>
      <c r="K3033" s="279"/>
      <c r="L3033" s="279"/>
      <c r="M3033" s="279"/>
      <c r="N3033" s="279"/>
      <c r="O3033" s="279"/>
      <c r="AM3033" s="280"/>
      <c r="AN3033" s="280"/>
      <c r="AO3033" s="280"/>
      <c r="AP3033" s="278"/>
      <c r="AQ3033" s="278"/>
      <c r="AR3033" s="278"/>
      <c r="AS3033" s="278"/>
      <c r="BA3033" s="280"/>
      <c r="BB3033" s="280"/>
      <c r="BC3033" s="280"/>
      <c r="BD3033" s="279"/>
      <c r="BE3033" s="279"/>
      <c r="BH3033" s="278"/>
      <c r="BI3033" s="278"/>
      <c r="BJ3033" s="278"/>
      <c r="BK3033" s="278"/>
      <c r="BL3033" s="278"/>
      <c r="BM3033" s="279"/>
      <c r="BN3033" s="279"/>
      <c r="BO3033" s="279"/>
      <c r="BP3033" s="279"/>
      <c r="BQ3033" s="279"/>
    </row>
    <row r="3034" spans="3:69" ht="10.5" customHeight="1">
      <c r="AM3034" s="280"/>
      <c r="AN3034" s="280"/>
      <c r="AO3034" s="280"/>
      <c r="AP3034" s="278"/>
      <c r="AQ3034" s="278"/>
      <c r="AR3034" s="278"/>
      <c r="AS3034" s="278"/>
      <c r="BA3034" s="280"/>
      <c r="BB3034" s="280"/>
      <c r="BC3034" s="280"/>
      <c r="BD3034" s="279"/>
      <c r="BE3034" s="279"/>
      <c r="BH3034" s="278"/>
      <c r="BI3034" s="278"/>
      <c r="BJ3034" s="278"/>
      <c r="BK3034" s="278"/>
      <c r="BL3034" s="278"/>
      <c r="BM3034" s="279"/>
      <c r="BN3034" s="279"/>
      <c r="BO3034" s="279"/>
      <c r="BP3034" s="279"/>
      <c r="BQ3034" s="279"/>
    </row>
    <row r="3035" spans="3:69" ht="7.5" customHeight="1"/>
    <row r="3036" spans="3:69" ht="0.75" customHeight="1">
      <c r="C3036" s="277"/>
      <c r="D3036" s="277"/>
      <c r="F3036" s="279"/>
      <c r="G3036" s="279"/>
      <c r="H3036" s="279"/>
      <c r="I3036" s="279"/>
      <c r="J3036" s="279"/>
      <c r="K3036" s="279"/>
      <c r="L3036" s="279"/>
      <c r="M3036" s="279"/>
      <c r="AM3036" s="280"/>
      <c r="AN3036" s="280"/>
      <c r="AO3036" s="280"/>
      <c r="AP3036" s="278"/>
      <c r="AQ3036" s="278"/>
      <c r="AR3036" s="278"/>
      <c r="AS3036" s="278"/>
      <c r="AT3036" s="278"/>
      <c r="AU3036" s="278"/>
      <c r="AV3036" s="278"/>
      <c r="AX3036" s="278"/>
      <c r="AY3036" s="278"/>
      <c r="BA3036" s="280"/>
      <c r="BB3036" s="280"/>
      <c r="BC3036" s="280"/>
      <c r="BD3036" s="279"/>
      <c r="BE3036" s="279"/>
      <c r="BH3036" s="278"/>
      <c r="BI3036" s="278"/>
      <c r="BJ3036" s="278"/>
      <c r="BK3036" s="278"/>
      <c r="BL3036" s="278"/>
      <c r="BM3036" s="279"/>
      <c r="BN3036" s="279"/>
      <c r="BO3036" s="279"/>
      <c r="BP3036" s="279"/>
      <c r="BQ3036" s="279"/>
    </row>
    <row r="3037" spans="3:69" ht="8.25" customHeight="1">
      <c r="C3037" s="277"/>
      <c r="D3037" s="277"/>
      <c r="F3037" s="279"/>
      <c r="G3037" s="279"/>
      <c r="H3037" s="279"/>
      <c r="I3037" s="279"/>
      <c r="J3037" s="279"/>
      <c r="K3037" s="279"/>
      <c r="L3037" s="279"/>
      <c r="M3037" s="279"/>
      <c r="AM3037" s="280"/>
      <c r="AN3037" s="280"/>
      <c r="AO3037" s="280"/>
      <c r="AP3037" s="278"/>
      <c r="AQ3037" s="278"/>
      <c r="AR3037" s="278"/>
      <c r="AS3037" s="278"/>
      <c r="AT3037" s="278"/>
      <c r="AU3037" s="278"/>
      <c r="AV3037" s="278"/>
      <c r="AX3037" s="278"/>
      <c r="AY3037" s="278"/>
      <c r="BA3037" s="280"/>
      <c r="BB3037" s="280"/>
      <c r="BC3037" s="280"/>
      <c r="BD3037" s="279"/>
      <c r="BE3037" s="279"/>
      <c r="BH3037" s="278"/>
      <c r="BI3037" s="278"/>
      <c r="BJ3037" s="278"/>
      <c r="BK3037" s="278"/>
      <c r="BL3037" s="278"/>
      <c r="BM3037" s="279"/>
      <c r="BN3037" s="279"/>
      <c r="BO3037" s="279"/>
      <c r="BP3037" s="279"/>
      <c r="BQ3037" s="279"/>
    </row>
    <row r="3038" spans="3:69" ht="0.75" customHeight="1">
      <c r="C3038" s="277"/>
      <c r="D3038" s="277"/>
      <c r="F3038" s="279"/>
      <c r="G3038" s="279"/>
      <c r="H3038" s="279"/>
      <c r="I3038" s="279"/>
      <c r="J3038" s="279"/>
      <c r="K3038" s="279"/>
      <c r="L3038" s="279"/>
      <c r="M3038" s="279"/>
      <c r="AM3038" s="280"/>
      <c r="AN3038" s="280"/>
      <c r="AO3038" s="280"/>
      <c r="AP3038" s="278"/>
      <c r="AQ3038" s="278"/>
      <c r="AR3038" s="278"/>
      <c r="AS3038" s="278"/>
      <c r="AT3038" s="278"/>
      <c r="AU3038" s="278"/>
      <c r="AV3038" s="278"/>
      <c r="AX3038" s="278"/>
      <c r="AY3038" s="278"/>
      <c r="BA3038" s="280"/>
      <c r="BB3038" s="280"/>
      <c r="BC3038" s="280"/>
      <c r="BD3038" s="279"/>
      <c r="BE3038" s="279"/>
      <c r="BH3038" s="278"/>
      <c r="BI3038" s="278"/>
      <c r="BJ3038" s="278"/>
      <c r="BK3038" s="278"/>
      <c r="BL3038" s="278"/>
      <c r="BM3038" s="279"/>
      <c r="BN3038" s="279"/>
      <c r="BO3038" s="279"/>
      <c r="BP3038" s="279"/>
      <c r="BQ3038" s="279"/>
    </row>
    <row r="3039" spans="3:69" ht="10.5" customHeight="1">
      <c r="AM3039" s="280"/>
      <c r="AN3039" s="280"/>
      <c r="AO3039" s="280"/>
      <c r="AP3039" s="278"/>
      <c r="AQ3039" s="278"/>
      <c r="AR3039" s="278"/>
      <c r="AS3039" s="278"/>
      <c r="AT3039" s="278"/>
      <c r="AU3039" s="278"/>
      <c r="AV3039" s="278"/>
      <c r="AX3039" s="278"/>
      <c r="AY3039" s="278"/>
      <c r="BA3039" s="280"/>
      <c r="BB3039" s="280"/>
      <c r="BC3039" s="280"/>
      <c r="BD3039" s="279"/>
      <c r="BE3039" s="279"/>
      <c r="BH3039" s="278"/>
      <c r="BI3039" s="278"/>
      <c r="BJ3039" s="278"/>
      <c r="BK3039" s="278"/>
      <c r="BL3039" s="278"/>
      <c r="BM3039" s="279"/>
      <c r="BN3039" s="279"/>
      <c r="BO3039" s="279"/>
      <c r="BP3039" s="279"/>
      <c r="BQ3039" s="279"/>
    </row>
    <row r="3040" spans="3:69" ht="9.75" customHeight="1"/>
    <row r="3041" spans="2:68" ht="12" customHeight="1">
      <c r="AM3041" s="280"/>
      <c r="AN3041" s="280"/>
      <c r="AO3041" s="280"/>
      <c r="AP3041" s="280"/>
      <c r="AQ3041" s="278"/>
      <c r="AR3041" s="278"/>
      <c r="AS3041" s="278"/>
      <c r="AT3041" s="278"/>
      <c r="AU3041" s="278"/>
      <c r="AV3041" s="278"/>
      <c r="AW3041" s="278"/>
      <c r="AX3041" s="278"/>
      <c r="AY3041" s="278"/>
      <c r="AZ3041" s="278"/>
      <c r="BA3041" s="277"/>
      <c r="BB3041" s="277"/>
      <c r="BC3041" s="277"/>
      <c r="BD3041" s="279"/>
      <c r="BE3041" s="279"/>
    </row>
    <row r="3042" spans="2:68" ht="13.5" customHeight="1">
      <c r="C3042" s="289"/>
      <c r="D3042" s="289"/>
      <c r="E3042" s="289"/>
      <c r="F3042" s="289"/>
      <c r="G3042" s="289"/>
      <c r="H3042" s="289"/>
      <c r="I3042" s="289"/>
      <c r="J3042" s="289"/>
      <c r="K3042" s="289"/>
      <c r="L3042" s="289"/>
      <c r="M3042" s="289"/>
      <c r="N3042" s="289"/>
      <c r="O3042" s="289"/>
      <c r="P3042" s="289"/>
      <c r="Q3042" s="289"/>
      <c r="R3042" s="289"/>
      <c r="S3042" s="289"/>
      <c r="T3042" s="289"/>
      <c r="U3042" s="289"/>
      <c r="V3042" s="289"/>
      <c r="W3042" s="289"/>
      <c r="X3042" s="289"/>
      <c r="Y3042" s="289"/>
      <c r="Z3042" s="289"/>
      <c r="AA3042" s="289"/>
      <c r="AB3042" s="289"/>
      <c r="AC3042" s="289"/>
      <c r="AD3042" s="289"/>
      <c r="AE3042" s="289"/>
    </row>
    <row r="3043" spans="2:68" ht="7.5" customHeight="1"/>
    <row r="3044" spans="2:68" ht="16.5" customHeight="1">
      <c r="B3044" s="282"/>
      <c r="C3044" s="282"/>
      <c r="D3044" s="282"/>
      <c r="E3044" s="282"/>
      <c r="F3044" s="282"/>
      <c r="G3044" s="282"/>
      <c r="H3044" s="282"/>
      <c r="I3044" s="282"/>
      <c r="J3044" s="282"/>
      <c r="K3044" s="282"/>
      <c r="L3044" s="282"/>
      <c r="M3044" s="282"/>
      <c r="N3044" s="282"/>
      <c r="O3044" s="282"/>
      <c r="P3044" s="282"/>
      <c r="Q3044" s="282"/>
      <c r="R3044" s="282"/>
      <c r="S3044" s="282"/>
      <c r="T3044" s="282"/>
      <c r="U3044" s="282"/>
      <c r="X3044" s="282"/>
      <c r="Y3044" s="282"/>
      <c r="Z3044" s="282"/>
      <c r="AA3044" s="282"/>
      <c r="AB3044" s="282"/>
      <c r="AC3044" s="282"/>
      <c r="AD3044" s="282"/>
      <c r="AE3044" s="282"/>
      <c r="AF3044" s="282"/>
      <c r="AG3044" s="282"/>
      <c r="AM3044" s="282"/>
      <c r="AN3044" s="282"/>
      <c r="AO3044" s="282"/>
      <c r="AP3044" s="282"/>
      <c r="AQ3044" s="282"/>
      <c r="AR3044" s="282"/>
      <c r="AS3044" s="282"/>
      <c r="AT3044" s="282"/>
      <c r="AU3044" s="282"/>
      <c r="AV3044" s="282"/>
      <c r="AW3044" s="282"/>
      <c r="AX3044" s="282"/>
      <c r="AY3044" s="282"/>
      <c r="AZ3044" s="282"/>
      <c r="BA3044" s="282"/>
      <c r="BB3044" s="282"/>
      <c r="BE3044" s="282"/>
      <c r="BF3044" s="282"/>
      <c r="BG3044" s="282"/>
      <c r="BH3044" s="282"/>
      <c r="BI3044" s="282"/>
      <c r="BJ3044" s="282"/>
      <c r="BK3044" s="282"/>
      <c r="BL3044" s="282"/>
      <c r="BM3044" s="282"/>
      <c r="BN3044" s="282"/>
      <c r="BO3044" s="282"/>
      <c r="BP3044" s="282"/>
    </row>
    <row r="3045" spans="2:68" ht="9.75" customHeight="1">
      <c r="E3045" s="281"/>
      <c r="F3045" s="281"/>
      <c r="G3045" s="281"/>
      <c r="H3045" s="281"/>
      <c r="I3045" s="281"/>
      <c r="J3045" s="281"/>
      <c r="K3045" s="281"/>
      <c r="L3045" s="281"/>
      <c r="O3045" s="281"/>
      <c r="P3045" s="281"/>
      <c r="Q3045" s="281"/>
      <c r="S3045" s="286"/>
      <c r="T3045" s="286"/>
      <c r="U3045" s="286"/>
      <c r="V3045" s="286"/>
      <c r="AB3045" s="281"/>
      <c r="AC3045" s="281"/>
      <c r="AD3045" s="286"/>
      <c r="AE3045" s="286"/>
      <c r="AR3045" s="281"/>
      <c r="AS3045" s="281"/>
      <c r="AT3045" s="281"/>
      <c r="AV3045" s="286"/>
      <c r="AW3045" s="286"/>
      <c r="AX3045" s="286"/>
      <c r="AY3045" s="286"/>
      <c r="AZ3045" s="286"/>
      <c r="BA3045" s="286"/>
      <c r="BB3045" s="286"/>
      <c r="BH3045" s="283"/>
      <c r="BI3045" s="283"/>
      <c r="BJ3045" s="283"/>
      <c r="BK3045" s="283"/>
      <c r="BL3045" s="283"/>
      <c r="BN3045" s="283"/>
      <c r="BO3045" s="283"/>
      <c r="BP3045" s="283"/>
    </row>
    <row r="3046" spans="2:68" ht="0.75" customHeight="1">
      <c r="BH3046" s="283"/>
      <c r="BI3046" s="283"/>
      <c r="BJ3046" s="283"/>
      <c r="BK3046" s="283"/>
      <c r="BL3046" s="283"/>
      <c r="BN3046" s="283"/>
      <c r="BO3046" s="283"/>
      <c r="BP3046" s="283"/>
    </row>
    <row r="3047" spans="2:68" ht="10.5" customHeight="1">
      <c r="F3047" s="281"/>
      <c r="G3047" s="281"/>
      <c r="H3047" s="281"/>
      <c r="I3047" s="281"/>
      <c r="J3047" s="281"/>
      <c r="K3047" s="281"/>
      <c r="N3047" s="281"/>
      <c r="O3047" s="281"/>
      <c r="P3047" s="281"/>
      <c r="Q3047" s="281"/>
      <c r="R3047" s="281"/>
      <c r="S3047" s="286"/>
      <c r="T3047" s="286"/>
      <c r="U3047" s="286"/>
      <c r="V3047" s="286"/>
      <c r="AB3047" s="281"/>
      <c r="AC3047" s="281"/>
      <c r="AD3047" s="281"/>
      <c r="AE3047" s="286"/>
      <c r="AF3047" s="286"/>
      <c r="AG3047" s="286"/>
      <c r="AH3047" s="286"/>
      <c r="AI3047" s="286"/>
      <c r="AR3047" s="281"/>
      <c r="AS3047" s="281"/>
      <c r="AT3047" s="281"/>
      <c r="AV3047" s="290"/>
      <c r="AW3047" s="290"/>
      <c r="AX3047" s="290"/>
      <c r="AY3047" s="290"/>
      <c r="AZ3047" s="290"/>
      <c r="BE3047" s="263"/>
      <c r="BJ3047" s="279"/>
      <c r="BK3047" s="279"/>
      <c r="BL3047" s="279"/>
      <c r="BO3047" s="279"/>
      <c r="BP3047" s="279"/>
    </row>
    <row r="3048" spans="2:68" ht="8.25" customHeight="1"/>
    <row r="3049" spans="2:68" ht="12.75" customHeight="1">
      <c r="BE3049" s="280"/>
      <c r="BF3049" s="280"/>
      <c r="BJ3049" s="279"/>
      <c r="BK3049" s="279"/>
      <c r="BL3049" s="279"/>
      <c r="BO3049" s="279"/>
      <c r="BP3049" s="279"/>
    </row>
    <row r="3050" spans="2:68" ht="9.75" customHeight="1">
      <c r="BE3050" s="280"/>
      <c r="BF3050" s="280"/>
      <c r="BJ3050" s="279"/>
      <c r="BK3050" s="279"/>
      <c r="BL3050" s="279"/>
      <c r="BO3050" s="279"/>
      <c r="BP3050" s="279"/>
    </row>
    <row r="3051" spans="2:68" ht="12.75" customHeight="1">
      <c r="BE3051" s="280"/>
      <c r="BF3051" s="280"/>
    </row>
    <row r="3052" spans="2:68" ht="10.5" customHeight="1">
      <c r="I3052" s="283"/>
      <c r="J3052" s="283"/>
      <c r="K3052" s="283"/>
      <c r="L3052" s="283"/>
      <c r="N3052" s="283"/>
      <c r="O3052" s="283"/>
      <c r="P3052" s="283"/>
      <c r="Q3052" s="283"/>
      <c r="R3052" s="283"/>
      <c r="S3052" s="283"/>
      <c r="U3052" s="283"/>
      <c r="V3052" s="283"/>
      <c r="W3052" s="283"/>
      <c r="Z3052" s="283"/>
      <c r="AA3052" s="283"/>
      <c r="AB3052" s="283"/>
      <c r="AC3052" s="283"/>
      <c r="AD3052" s="283"/>
      <c r="AE3052" s="283"/>
      <c r="AO3052" s="283"/>
      <c r="AP3052" s="283"/>
      <c r="AQ3052" s="283"/>
      <c r="AR3052" s="283"/>
      <c r="AS3052" s="283"/>
      <c r="AT3052" s="283"/>
      <c r="AV3052" s="283"/>
      <c r="AW3052" s="283"/>
      <c r="AX3052" s="283"/>
      <c r="AY3052" s="283"/>
      <c r="AZ3052" s="283"/>
      <c r="BA3052" s="283"/>
      <c r="BB3052" s="283"/>
      <c r="BE3052" s="263"/>
      <c r="BJ3052" s="279"/>
      <c r="BK3052" s="279"/>
      <c r="BL3052" s="279"/>
      <c r="BO3052" s="279"/>
      <c r="BP3052" s="279"/>
    </row>
    <row r="3053" spans="2:68" ht="9.75" customHeight="1"/>
    <row r="3054" spans="2:68" ht="10.5" customHeight="1">
      <c r="H3054" s="283"/>
      <c r="I3054" s="283"/>
      <c r="J3054" s="283"/>
      <c r="K3054" s="283"/>
      <c r="L3054" s="283"/>
      <c r="N3054" s="283"/>
      <c r="O3054" s="283"/>
      <c r="P3054" s="283"/>
      <c r="Q3054" s="283"/>
      <c r="R3054" s="283"/>
      <c r="S3054" s="283"/>
      <c r="U3054" s="283"/>
      <c r="V3054" s="283"/>
      <c r="W3054" s="283"/>
      <c r="Z3054" s="283"/>
      <c r="AA3054" s="283"/>
      <c r="AB3054" s="283"/>
      <c r="AC3054" s="283"/>
      <c r="AD3054" s="283"/>
      <c r="AE3054" s="283"/>
      <c r="AO3054" s="283"/>
      <c r="AP3054" s="283"/>
      <c r="AQ3054" s="283"/>
      <c r="AR3054" s="283"/>
      <c r="AS3054" s="283"/>
      <c r="AT3054" s="283"/>
      <c r="AV3054" s="283"/>
      <c r="AW3054" s="283"/>
      <c r="AX3054" s="283"/>
      <c r="AY3054" s="283"/>
      <c r="AZ3054" s="283"/>
      <c r="BA3054" s="283"/>
      <c r="BB3054" s="283"/>
      <c r="BE3054" s="280"/>
      <c r="BJ3054" s="279"/>
      <c r="BK3054" s="279"/>
      <c r="BL3054" s="279"/>
      <c r="BO3054" s="279"/>
      <c r="BP3054" s="279"/>
    </row>
    <row r="3055" spans="2:68" ht="0.75" customHeight="1">
      <c r="H3055" s="283"/>
      <c r="I3055" s="283"/>
      <c r="J3055" s="283"/>
      <c r="K3055" s="283"/>
      <c r="L3055" s="283"/>
      <c r="N3055" s="283"/>
      <c r="O3055" s="283"/>
      <c r="P3055" s="283"/>
      <c r="Q3055" s="283"/>
      <c r="R3055" s="283"/>
      <c r="S3055" s="283"/>
      <c r="U3055" s="283"/>
      <c r="V3055" s="283"/>
      <c r="W3055" s="283"/>
      <c r="Z3055" s="283"/>
      <c r="AA3055" s="283"/>
      <c r="AB3055" s="283"/>
      <c r="AC3055" s="283"/>
      <c r="AD3055" s="283"/>
      <c r="AE3055" s="283"/>
      <c r="AO3055" s="283"/>
      <c r="AP3055" s="283"/>
      <c r="AQ3055" s="283"/>
      <c r="AR3055" s="283"/>
      <c r="AS3055" s="283"/>
      <c r="AT3055" s="283"/>
      <c r="AV3055" s="283"/>
      <c r="AW3055" s="283"/>
      <c r="AX3055" s="283"/>
      <c r="AY3055" s="283"/>
      <c r="AZ3055" s="283"/>
      <c r="BA3055" s="283"/>
      <c r="BB3055" s="283"/>
      <c r="BE3055" s="280"/>
      <c r="BJ3055" s="279"/>
      <c r="BK3055" s="279"/>
      <c r="BL3055" s="279"/>
      <c r="BO3055" s="279"/>
      <c r="BP3055" s="279"/>
    </row>
    <row r="3056" spans="2:68" ht="10.5" customHeight="1">
      <c r="H3056" s="285"/>
      <c r="I3056" s="285"/>
      <c r="J3056" s="285"/>
      <c r="K3056" s="285"/>
      <c r="L3056" s="285"/>
      <c r="N3056" s="285"/>
      <c r="O3056" s="285"/>
      <c r="P3056" s="285"/>
      <c r="R3056" s="285"/>
      <c r="S3056" s="285"/>
      <c r="U3056" s="283"/>
      <c r="V3056" s="283"/>
      <c r="W3056" s="283"/>
      <c r="Z3056" s="285"/>
      <c r="AA3056" s="285"/>
      <c r="AB3056" s="285"/>
      <c r="AC3056" s="285"/>
      <c r="AD3056" s="283"/>
      <c r="AE3056" s="283"/>
      <c r="AO3056" s="285"/>
      <c r="AP3056" s="285"/>
      <c r="AQ3056" s="285"/>
      <c r="AR3056" s="285"/>
      <c r="AS3056" s="285"/>
      <c r="AT3056" s="285"/>
      <c r="AV3056" s="285"/>
      <c r="AW3056" s="285"/>
      <c r="AX3056" s="285"/>
      <c r="AY3056" s="285"/>
      <c r="AZ3056" s="285"/>
      <c r="BB3056" s="261"/>
      <c r="BE3056" s="263"/>
      <c r="BK3056" s="279"/>
      <c r="BL3056" s="279"/>
      <c r="BP3056" s="264"/>
    </row>
    <row r="3057" spans="3:68" ht="8.25" customHeight="1"/>
    <row r="3058" spans="3:68" ht="0.75" customHeight="1">
      <c r="C3058" s="280"/>
      <c r="D3058" s="280"/>
      <c r="E3058" s="280"/>
      <c r="F3058" s="280"/>
      <c r="G3058" s="280"/>
      <c r="H3058" s="280"/>
      <c r="I3058" s="280"/>
      <c r="AH3058" s="280"/>
      <c r="AI3058" s="280"/>
      <c r="AJ3058" s="280"/>
      <c r="AK3058" s="280"/>
      <c r="AL3058" s="280"/>
      <c r="AM3058" s="280"/>
      <c r="AN3058" s="280"/>
      <c r="AO3058" s="280"/>
      <c r="BE3058" s="280"/>
      <c r="BK3058" s="279"/>
      <c r="BL3058" s="279"/>
      <c r="BP3058" s="279"/>
    </row>
    <row r="3059" spans="3:68" ht="9" customHeight="1">
      <c r="C3059" s="280"/>
      <c r="D3059" s="280"/>
      <c r="E3059" s="280"/>
      <c r="F3059" s="280"/>
      <c r="G3059" s="280"/>
      <c r="H3059" s="280"/>
      <c r="I3059" s="280"/>
      <c r="AH3059" s="280"/>
      <c r="AI3059" s="280"/>
      <c r="AJ3059" s="280"/>
      <c r="AK3059" s="280"/>
      <c r="AL3059" s="280"/>
      <c r="AM3059" s="280"/>
      <c r="AN3059" s="280"/>
      <c r="AO3059" s="280"/>
      <c r="BE3059" s="280"/>
      <c r="BK3059" s="279"/>
      <c r="BL3059" s="279"/>
      <c r="BP3059" s="279"/>
    </row>
    <row r="3060" spans="3:68" ht="0.75" customHeight="1">
      <c r="C3060" s="280"/>
      <c r="D3060" s="280"/>
      <c r="E3060" s="280"/>
      <c r="F3060" s="280"/>
      <c r="G3060" s="280"/>
      <c r="H3060" s="280"/>
      <c r="I3060" s="280"/>
      <c r="AH3060" s="280"/>
      <c r="AI3060" s="280"/>
      <c r="AJ3060" s="280"/>
      <c r="AK3060" s="280"/>
      <c r="AL3060" s="280"/>
      <c r="AM3060" s="280"/>
      <c r="AN3060" s="280"/>
      <c r="AO3060" s="280"/>
      <c r="BE3060" s="280"/>
      <c r="BK3060" s="279"/>
      <c r="BL3060" s="279"/>
    </row>
    <row r="3061" spans="3:68" ht="10.5" customHeight="1">
      <c r="C3061" s="287"/>
      <c r="D3061" s="287"/>
      <c r="E3061" s="287"/>
      <c r="F3061" s="287"/>
      <c r="G3061" s="287"/>
      <c r="H3061" s="278"/>
      <c r="I3061" s="278"/>
      <c r="J3061" s="278"/>
      <c r="K3061" s="278"/>
      <c r="L3061" s="278"/>
      <c r="N3061" s="278"/>
      <c r="O3061" s="278"/>
      <c r="P3061" s="278"/>
      <c r="Q3061" s="278"/>
      <c r="R3061" s="278"/>
      <c r="S3061" s="278"/>
      <c r="T3061" s="278"/>
      <c r="U3061" s="278"/>
      <c r="V3061" s="278"/>
      <c r="W3061" s="278"/>
      <c r="Z3061" s="278"/>
      <c r="AA3061" s="278"/>
      <c r="AB3061" s="278"/>
      <c r="AC3061" s="278"/>
      <c r="AD3061" s="278"/>
      <c r="AE3061" s="278"/>
      <c r="AI3061" s="287"/>
      <c r="AJ3061" s="287"/>
      <c r="AK3061" s="287"/>
      <c r="AL3061" s="287"/>
      <c r="AM3061" s="287"/>
      <c r="AO3061" s="278"/>
      <c r="AP3061" s="278"/>
      <c r="AQ3061" s="278"/>
      <c r="AR3061" s="278"/>
      <c r="AS3061" s="278"/>
      <c r="AT3061" s="278"/>
      <c r="AV3061" s="278"/>
      <c r="AW3061" s="278"/>
      <c r="AX3061" s="278"/>
      <c r="AY3061" s="278"/>
      <c r="AZ3061" s="278"/>
      <c r="BB3061" s="266"/>
      <c r="BE3061" s="263"/>
      <c r="BK3061" s="279"/>
      <c r="BL3061" s="279"/>
      <c r="BP3061" s="264"/>
    </row>
    <row r="3062" spans="3:68" ht="7.5" customHeight="1"/>
    <row r="3063" spans="3:68" ht="0.75" customHeight="1">
      <c r="C3063" s="287"/>
      <c r="D3063" s="287"/>
      <c r="E3063" s="287"/>
      <c r="F3063" s="287"/>
      <c r="G3063" s="287"/>
      <c r="H3063" s="278"/>
      <c r="I3063" s="278"/>
      <c r="J3063" s="278"/>
      <c r="K3063" s="278"/>
      <c r="L3063" s="278"/>
      <c r="N3063" s="278"/>
      <c r="O3063" s="278"/>
      <c r="P3063" s="278"/>
      <c r="Q3063" s="278"/>
      <c r="R3063" s="278"/>
      <c r="S3063" s="278"/>
      <c r="T3063" s="278"/>
      <c r="U3063" s="278"/>
      <c r="V3063" s="278"/>
      <c r="W3063" s="278"/>
      <c r="Z3063" s="278"/>
      <c r="AA3063" s="278"/>
      <c r="AB3063" s="278"/>
      <c r="AC3063" s="278"/>
      <c r="AD3063" s="278"/>
      <c r="AE3063" s="278"/>
      <c r="AI3063" s="287"/>
      <c r="AJ3063" s="287"/>
      <c r="AK3063" s="287"/>
      <c r="AL3063" s="287"/>
      <c r="AM3063" s="287"/>
      <c r="AO3063" s="278"/>
      <c r="AP3063" s="278"/>
      <c r="AQ3063" s="278"/>
      <c r="AR3063" s="278"/>
      <c r="AS3063" s="278"/>
      <c r="AT3063" s="278"/>
      <c r="AV3063" s="278"/>
      <c r="AW3063" s="278"/>
      <c r="AX3063" s="278"/>
      <c r="AY3063" s="278"/>
      <c r="AZ3063" s="278"/>
      <c r="BB3063" s="276"/>
    </row>
    <row r="3064" spans="3:68" ht="8.25" customHeight="1">
      <c r="C3064" s="287"/>
      <c r="D3064" s="287"/>
      <c r="E3064" s="287"/>
      <c r="F3064" s="287"/>
      <c r="G3064" s="287"/>
      <c r="H3064" s="278"/>
      <c r="I3064" s="278"/>
      <c r="J3064" s="278"/>
      <c r="K3064" s="278"/>
      <c r="L3064" s="278"/>
      <c r="N3064" s="278"/>
      <c r="O3064" s="278"/>
      <c r="P3064" s="278"/>
      <c r="Q3064" s="278"/>
      <c r="R3064" s="278"/>
      <c r="S3064" s="278"/>
      <c r="T3064" s="278"/>
      <c r="U3064" s="278"/>
      <c r="V3064" s="278"/>
      <c r="W3064" s="278"/>
      <c r="Z3064" s="278"/>
      <c r="AA3064" s="278"/>
      <c r="AB3064" s="278"/>
      <c r="AC3064" s="278"/>
      <c r="AD3064" s="278"/>
      <c r="AE3064" s="278"/>
      <c r="AI3064" s="287"/>
      <c r="AJ3064" s="287"/>
      <c r="AK3064" s="287"/>
      <c r="AL3064" s="287"/>
      <c r="AM3064" s="287"/>
      <c r="AO3064" s="278"/>
      <c r="AP3064" s="278"/>
      <c r="AQ3064" s="278"/>
      <c r="AR3064" s="278"/>
      <c r="AS3064" s="278"/>
      <c r="AT3064" s="278"/>
      <c r="AV3064" s="278"/>
      <c r="AW3064" s="278"/>
      <c r="AX3064" s="278"/>
      <c r="AY3064" s="278"/>
      <c r="AZ3064" s="278"/>
      <c r="BB3064" s="276"/>
    </row>
    <row r="3065" spans="3:68" ht="0.75" customHeight="1">
      <c r="C3065" s="287"/>
      <c r="D3065" s="287"/>
      <c r="E3065" s="287"/>
      <c r="F3065" s="287"/>
      <c r="G3065" s="287"/>
      <c r="H3065" s="278"/>
      <c r="I3065" s="278"/>
      <c r="J3065" s="278"/>
      <c r="K3065" s="278"/>
      <c r="L3065" s="278"/>
      <c r="N3065" s="278"/>
      <c r="O3065" s="278"/>
      <c r="P3065" s="278"/>
      <c r="Q3065" s="278"/>
      <c r="R3065" s="278"/>
      <c r="S3065" s="278"/>
      <c r="T3065" s="278"/>
      <c r="U3065" s="278"/>
      <c r="V3065" s="278"/>
      <c r="W3065" s="278"/>
      <c r="Z3065" s="278"/>
      <c r="AA3065" s="278"/>
      <c r="AB3065" s="278"/>
      <c r="AC3065" s="278"/>
      <c r="AD3065" s="278"/>
      <c r="AE3065" s="278"/>
      <c r="AI3065" s="287"/>
      <c r="AJ3065" s="287"/>
      <c r="AK3065" s="287"/>
      <c r="AL3065" s="287"/>
      <c r="AM3065" s="287"/>
      <c r="AO3065" s="278"/>
      <c r="AP3065" s="278"/>
      <c r="AQ3065" s="278"/>
      <c r="AR3065" s="278"/>
      <c r="AS3065" s="278"/>
      <c r="AT3065" s="278"/>
      <c r="AV3065" s="278"/>
      <c r="AW3065" s="278"/>
      <c r="AX3065" s="278"/>
      <c r="AY3065" s="278"/>
      <c r="AZ3065" s="278"/>
      <c r="BB3065" s="276"/>
    </row>
    <row r="3066" spans="3:68" ht="10.5" customHeight="1">
      <c r="C3066" s="287"/>
      <c r="D3066" s="287"/>
      <c r="E3066" s="287"/>
      <c r="F3066" s="287"/>
      <c r="G3066" s="287"/>
      <c r="H3066" s="278"/>
      <c r="I3066" s="278"/>
      <c r="J3066" s="278"/>
      <c r="K3066" s="278"/>
      <c r="L3066" s="278"/>
      <c r="N3066" s="278"/>
      <c r="O3066" s="278"/>
      <c r="P3066" s="278"/>
      <c r="Q3066" s="278"/>
      <c r="R3066" s="278"/>
      <c r="S3066" s="278"/>
      <c r="T3066" s="278"/>
      <c r="U3066" s="278"/>
      <c r="V3066" s="278"/>
      <c r="W3066" s="278"/>
      <c r="Z3066" s="278"/>
      <c r="AA3066" s="278"/>
      <c r="AB3066" s="278"/>
      <c r="AC3066" s="278"/>
      <c r="AD3066" s="278"/>
      <c r="AE3066" s="278"/>
      <c r="AI3066" s="287"/>
      <c r="AJ3066" s="287"/>
      <c r="AK3066" s="287"/>
      <c r="AL3066" s="287"/>
      <c r="AM3066" s="287"/>
      <c r="AO3066" s="278"/>
      <c r="AP3066" s="278"/>
      <c r="AQ3066" s="278"/>
      <c r="AR3066" s="278"/>
      <c r="AS3066" s="278"/>
      <c r="AT3066" s="278"/>
      <c r="AV3066" s="278"/>
      <c r="AW3066" s="278"/>
      <c r="AX3066" s="278"/>
      <c r="AY3066" s="278"/>
      <c r="AZ3066" s="278"/>
      <c r="BB3066" s="266"/>
    </row>
    <row r="3067" spans="3:68" ht="7.5" customHeight="1"/>
    <row r="3068" spans="3:68" ht="0.75" customHeight="1">
      <c r="C3068" s="287"/>
      <c r="D3068" s="287"/>
      <c r="E3068" s="287"/>
      <c r="F3068" s="287"/>
      <c r="G3068" s="287"/>
      <c r="H3068" s="278"/>
      <c r="I3068" s="278"/>
      <c r="J3068" s="278"/>
      <c r="K3068" s="278"/>
      <c r="L3068" s="278"/>
      <c r="N3068" s="278"/>
      <c r="O3068" s="278"/>
      <c r="P3068" s="278"/>
      <c r="Q3068" s="278"/>
      <c r="R3068" s="278"/>
      <c r="S3068" s="278"/>
      <c r="T3068" s="278"/>
      <c r="U3068" s="278"/>
      <c r="V3068" s="278"/>
      <c r="W3068" s="278"/>
      <c r="Z3068" s="278"/>
      <c r="AA3068" s="278"/>
      <c r="AB3068" s="278"/>
      <c r="AC3068" s="278"/>
      <c r="AD3068" s="278"/>
      <c r="AE3068" s="278"/>
      <c r="AI3068" s="287"/>
      <c r="AJ3068" s="287"/>
      <c r="AK3068" s="287"/>
      <c r="AL3068" s="287"/>
      <c r="AM3068" s="287"/>
      <c r="AO3068" s="278"/>
      <c r="AP3068" s="278"/>
      <c r="AQ3068" s="278"/>
      <c r="AR3068" s="278"/>
      <c r="AS3068" s="278"/>
      <c r="AT3068" s="278"/>
      <c r="AV3068" s="278"/>
      <c r="AW3068" s="278"/>
      <c r="AX3068" s="278"/>
      <c r="AY3068" s="278"/>
      <c r="AZ3068" s="278"/>
      <c r="BB3068" s="276"/>
      <c r="BE3068" s="282"/>
      <c r="BF3068" s="282"/>
      <c r="BG3068" s="282"/>
      <c r="BH3068" s="282"/>
      <c r="BI3068" s="282"/>
      <c r="BJ3068" s="282"/>
      <c r="BK3068" s="282"/>
      <c r="BL3068" s="282"/>
      <c r="BM3068" s="282"/>
      <c r="BN3068" s="282"/>
      <c r="BO3068" s="282"/>
      <c r="BP3068" s="282"/>
    </row>
    <row r="3069" spans="3:68">
      <c r="C3069" s="287"/>
      <c r="D3069" s="287"/>
      <c r="E3069" s="287"/>
      <c r="F3069" s="287"/>
      <c r="G3069" s="287"/>
      <c r="H3069" s="278"/>
      <c r="I3069" s="278"/>
      <c r="J3069" s="278"/>
      <c r="K3069" s="278"/>
      <c r="L3069" s="278"/>
      <c r="N3069" s="278"/>
      <c r="O3069" s="278"/>
      <c r="P3069" s="278"/>
      <c r="Q3069" s="278"/>
      <c r="R3069" s="278"/>
      <c r="S3069" s="278"/>
      <c r="T3069" s="278"/>
      <c r="U3069" s="278"/>
      <c r="V3069" s="278"/>
      <c r="W3069" s="278"/>
      <c r="Z3069" s="278"/>
      <c r="AA3069" s="278"/>
      <c r="AB3069" s="278"/>
      <c r="AC3069" s="278"/>
      <c r="AD3069" s="278"/>
      <c r="AE3069" s="278"/>
      <c r="AI3069" s="287"/>
      <c r="AJ3069" s="287"/>
      <c r="AK3069" s="287"/>
      <c r="AL3069" s="287"/>
      <c r="AM3069" s="287"/>
      <c r="AO3069" s="278"/>
      <c r="AP3069" s="278"/>
      <c r="AQ3069" s="278"/>
      <c r="AR3069" s="278"/>
      <c r="AS3069" s="278"/>
      <c r="AT3069" s="278"/>
      <c r="AV3069" s="278"/>
      <c r="AW3069" s="278"/>
      <c r="AX3069" s="278"/>
      <c r="AY3069" s="278"/>
      <c r="AZ3069" s="278"/>
      <c r="BB3069" s="276"/>
      <c r="BE3069" s="282"/>
      <c r="BF3069" s="282"/>
      <c r="BG3069" s="282"/>
      <c r="BH3069" s="282"/>
      <c r="BI3069" s="282"/>
      <c r="BJ3069" s="282"/>
      <c r="BK3069" s="282"/>
      <c r="BL3069" s="282"/>
      <c r="BM3069" s="282"/>
      <c r="BN3069" s="282"/>
      <c r="BO3069" s="282"/>
      <c r="BP3069" s="282"/>
    </row>
    <row r="3070" spans="3:68" ht="5.25" customHeight="1">
      <c r="C3070" s="287"/>
      <c r="D3070" s="287"/>
      <c r="E3070" s="287"/>
      <c r="F3070" s="287"/>
      <c r="G3070" s="287"/>
      <c r="H3070" s="278"/>
      <c r="I3070" s="278"/>
      <c r="J3070" s="278"/>
      <c r="K3070" s="278"/>
      <c r="L3070" s="278"/>
      <c r="N3070" s="278"/>
      <c r="O3070" s="278"/>
      <c r="P3070" s="278"/>
      <c r="Q3070" s="278"/>
      <c r="R3070" s="278"/>
      <c r="S3070" s="278"/>
      <c r="T3070" s="278"/>
      <c r="U3070" s="278"/>
      <c r="V3070" s="278"/>
      <c r="W3070" s="278"/>
      <c r="Z3070" s="278"/>
      <c r="AA3070" s="278"/>
      <c r="AB3070" s="278"/>
      <c r="AC3070" s="278"/>
      <c r="AD3070" s="278"/>
      <c r="AE3070" s="278"/>
      <c r="AI3070" s="287"/>
      <c r="AJ3070" s="287"/>
      <c r="AK3070" s="287"/>
      <c r="AL3070" s="287"/>
      <c r="AM3070" s="287"/>
      <c r="AN3070" s="287"/>
      <c r="AO3070" s="278"/>
      <c r="AP3070" s="278"/>
      <c r="AQ3070" s="278"/>
      <c r="AR3070" s="278"/>
      <c r="AS3070" s="278"/>
      <c r="AT3070" s="278"/>
      <c r="AV3070" s="278"/>
      <c r="AW3070" s="278"/>
      <c r="AX3070" s="278"/>
      <c r="AY3070" s="278"/>
      <c r="AZ3070" s="278"/>
      <c r="BB3070" s="276"/>
      <c r="BJ3070" s="283"/>
      <c r="BK3070" s="283"/>
      <c r="BL3070" s="283"/>
      <c r="BM3070" s="283"/>
      <c r="BN3070" s="283"/>
      <c r="BO3070" s="283"/>
      <c r="BP3070" s="283"/>
    </row>
    <row r="3071" spans="3:68" ht="5.25" customHeight="1">
      <c r="C3071" s="287"/>
      <c r="D3071" s="287"/>
      <c r="E3071" s="287"/>
      <c r="F3071" s="287"/>
      <c r="G3071" s="287"/>
      <c r="H3071" s="278"/>
      <c r="I3071" s="278"/>
      <c r="J3071" s="278"/>
      <c r="K3071" s="278"/>
      <c r="L3071" s="278"/>
      <c r="N3071" s="278"/>
      <c r="O3071" s="278"/>
      <c r="P3071" s="278"/>
      <c r="Q3071" s="278"/>
      <c r="R3071" s="278"/>
      <c r="S3071" s="278"/>
      <c r="T3071" s="278"/>
      <c r="U3071" s="278"/>
      <c r="V3071" s="278"/>
      <c r="W3071" s="278"/>
      <c r="Z3071" s="278"/>
      <c r="AA3071" s="278"/>
      <c r="AB3071" s="278"/>
      <c r="AC3071" s="278"/>
      <c r="AD3071" s="278"/>
      <c r="AE3071" s="278"/>
      <c r="AI3071" s="287"/>
      <c r="AJ3071" s="287"/>
      <c r="AK3071" s="287"/>
      <c r="AL3071" s="287"/>
      <c r="AM3071" s="287"/>
      <c r="AN3071" s="287"/>
      <c r="AO3071" s="278"/>
      <c r="AP3071" s="278"/>
      <c r="AQ3071" s="278"/>
      <c r="AR3071" s="278"/>
      <c r="AS3071" s="278"/>
      <c r="AT3071" s="278"/>
      <c r="AV3071" s="278"/>
      <c r="AW3071" s="278"/>
      <c r="AX3071" s="278"/>
      <c r="AY3071" s="278"/>
      <c r="AZ3071" s="278"/>
      <c r="BB3071" s="276"/>
      <c r="BJ3071" s="283"/>
      <c r="BK3071" s="283"/>
      <c r="BL3071" s="283"/>
      <c r="BM3071" s="283"/>
      <c r="BN3071" s="283"/>
      <c r="BO3071" s="283"/>
      <c r="BP3071" s="283"/>
    </row>
    <row r="3072" spans="3:68" ht="15" customHeight="1">
      <c r="C3072" s="287"/>
      <c r="D3072" s="287"/>
      <c r="E3072" s="287"/>
      <c r="F3072" s="287"/>
      <c r="G3072" s="287"/>
      <c r="H3072" s="278"/>
      <c r="I3072" s="278"/>
      <c r="J3072" s="278"/>
      <c r="K3072" s="278"/>
      <c r="L3072" s="278"/>
      <c r="N3072" s="278"/>
      <c r="O3072" s="278"/>
      <c r="P3072" s="278"/>
      <c r="Q3072" s="278"/>
      <c r="R3072" s="278"/>
      <c r="S3072" s="278"/>
      <c r="T3072" s="278"/>
      <c r="U3072" s="278"/>
      <c r="V3072" s="278"/>
      <c r="W3072" s="278"/>
      <c r="Z3072" s="278"/>
      <c r="AA3072" s="278"/>
      <c r="AB3072" s="278"/>
      <c r="AC3072" s="278"/>
      <c r="AD3072" s="278"/>
      <c r="AE3072" s="278"/>
      <c r="AI3072" s="287"/>
      <c r="AJ3072" s="287"/>
      <c r="AK3072" s="287"/>
      <c r="AL3072" s="287"/>
      <c r="AM3072" s="287"/>
      <c r="AO3072" s="278"/>
      <c r="AP3072" s="278"/>
      <c r="AQ3072" s="278"/>
      <c r="AR3072" s="278"/>
      <c r="AS3072" s="278"/>
      <c r="AT3072" s="278"/>
      <c r="AV3072" s="278"/>
      <c r="AW3072" s="278"/>
      <c r="AX3072" s="278"/>
      <c r="AY3072" s="278"/>
      <c r="AZ3072" s="278"/>
      <c r="BB3072" s="266"/>
    </row>
    <row r="3073" spans="3:68" ht="0.75" customHeight="1">
      <c r="C3073" s="287"/>
      <c r="D3073" s="287"/>
      <c r="E3073" s="287"/>
      <c r="F3073" s="287"/>
      <c r="G3073" s="287"/>
      <c r="H3073" s="278"/>
      <c r="I3073" s="278"/>
      <c r="J3073" s="278"/>
      <c r="K3073" s="278"/>
      <c r="L3073" s="278"/>
      <c r="P3073" s="278"/>
      <c r="Q3073" s="278"/>
      <c r="R3073" s="278"/>
      <c r="S3073" s="278"/>
      <c r="U3073" s="278"/>
      <c r="V3073" s="278"/>
      <c r="W3073" s="278"/>
      <c r="Z3073" s="278"/>
      <c r="AA3073" s="278"/>
      <c r="AB3073" s="278"/>
      <c r="AC3073" s="278"/>
      <c r="AD3073" s="278"/>
      <c r="AE3073" s="278"/>
      <c r="AI3073" s="287"/>
      <c r="AJ3073" s="287"/>
      <c r="AK3073" s="287"/>
      <c r="AL3073" s="287"/>
      <c r="AM3073" s="287"/>
      <c r="AO3073" s="278"/>
      <c r="AP3073" s="278"/>
      <c r="AQ3073" s="278"/>
      <c r="AR3073" s="278"/>
      <c r="AS3073" s="278"/>
      <c r="AT3073" s="278"/>
      <c r="AV3073" s="278"/>
      <c r="AW3073" s="278"/>
      <c r="AX3073" s="278"/>
      <c r="AY3073" s="278"/>
      <c r="AZ3073" s="278"/>
      <c r="BB3073" s="276"/>
      <c r="BE3073" s="280"/>
      <c r="BH3073" s="278"/>
      <c r="BI3073" s="278"/>
      <c r="BJ3073" s="278"/>
      <c r="BK3073" s="278"/>
      <c r="BL3073" s="278"/>
      <c r="BN3073" s="278"/>
      <c r="BO3073" s="278"/>
      <c r="BP3073" s="278"/>
    </row>
    <row r="3074" spans="3:68" ht="8.25" customHeight="1">
      <c r="C3074" s="287"/>
      <c r="D3074" s="287"/>
      <c r="E3074" s="287"/>
      <c r="F3074" s="287"/>
      <c r="G3074" s="287"/>
      <c r="H3074" s="278"/>
      <c r="I3074" s="278"/>
      <c r="J3074" s="278"/>
      <c r="K3074" s="278"/>
      <c r="L3074" s="278"/>
      <c r="P3074" s="278"/>
      <c r="Q3074" s="278"/>
      <c r="R3074" s="278"/>
      <c r="S3074" s="278"/>
      <c r="U3074" s="278"/>
      <c r="V3074" s="278"/>
      <c r="W3074" s="278"/>
      <c r="Z3074" s="278"/>
      <c r="AA3074" s="278"/>
      <c r="AB3074" s="278"/>
      <c r="AC3074" s="278"/>
      <c r="AD3074" s="278"/>
      <c r="AE3074" s="278"/>
      <c r="AI3074" s="287"/>
      <c r="AJ3074" s="287"/>
      <c r="AK3074" s="287"/>
      <c r="AL3074" s="287"/>
      <c r="AM3074" s="287"/>
      <c r="AO3074" s="278"/>
      <c r="AP3074" s="278"/>
      <c r="AQ3074" s="278"/>
      <c r="AR3074" s="278"/>
      <c r="AS3074" s="278"/>
      <c r="AT3074" s="278"/>
      <c r="AV3074" s="278"/>
      <c r="AW3074" s="278"/>
      <c r="AX3074" s="278"/>
      <c r="AY3074" s="278"/>
      <c r="AZ3074" s="278"/>
      <c r="BB3074" s="276"/>
      <c r="BE3074" s="280"/>
      <c r="BH3074" s="278"/>
      <c r="BI3074" s="278"/>
      <c r="BJ3074" s="278"/>
      <c r="BK3074" s="278"/>
      <c r="BL3074" s="278"/>
      <c r="BN3074" s="278"/>
      <c r="BO3074" s="278"/>
      <c r="BP3074" s="278"/>
    </row>
    <row r="3075" spans="3:68" ht="0.75" customHeight="1">
      <c r="C3075" s="287"/>
      <c r="D3075" s="287"/>
      <c r="E3075" s="287"/>
      <c r="F3075" s="287"/>
      <c r="G3075" s="287"/>
      <c r="H3075" s="278"/>
      <c r="I3075" s="278"/>
      <c r="J3075" s="278"/>
      <c r="K3075" s="278"/>
      <c r="L3075" s="278"/>
      <c r="P3075" s="278"/>
      <c r="Q3075" s="278"/>
      <c r="R3075" s="278"/>
      <c r="S3075" s="278"/>
      <c r="U3075" s="278"/>
      <c r="V3075" s="278"/>
      <c r="W3075" s="278"/>
      <c r="Z3075" s="278"/>
      <c r="AA3075" s="278"/>
      <c r="AB3075" s="278"/>
      <c r="AC3075" s="278"/>
      <c r="AD3075" s="278"/>
      <c r="AE3075" s="278"/>
      <c r="AI3075" s="287"/>
      <c r="AJ3075" s="287"/>
      <c r="AK3075" s="287"/>
      <c r="AL3075" s="287"/>
      <c r="AM3075" s="287"/>
      <c r="AO3075" s="278"/>
      <c r="AP3075" s="278"/>
      <c r="AQ3075" s="278"/>
      <c r="AR3075" s="278"/>
      <c r="AS3075" s="278"/>
      <c r="AT3075" s="278"/>
      <c r="AV3075" s="278"/>
      <c r="AW3075" s="278"/>
      <c r="AX3075" s="278"/>
      <c r="AY3075" s="278"/>
      <c r="AZ3075" s="278"/>
      <c r="BB3075" s="276"/>
      <c r="BE3075" s="280"/>
      <c r="BH3075" s="278"/>
      <c r="BI3075" s="278"/>
      <c r="BJ3075" s="278"/>
      <c r="BK3075" s="278"/>
      <c r="BL3075" s="278"/>
      <c r="BN3075" s="278"/>
      <c r="BO3075" s="278"/>
      <c r="BP3075" s="278"/>
    </row>
    <row r="3076" spans="3:68" ht="10.5" customHeight="1">
      <c r="C3076" s="287"/>
      <c r="D3076" s="287"/>
      <c r="E3076" s="287"/>
      <c r="F3076" s="287"/>
      <c r="G3076" s="287"/>
      <c r="H3076" s="278"/>
      <c r="I3076" s="278"/>
      <c r="J3076" s="278"/>
      <c r="K3076" s="278"/>
      <c r="L3076" s="278"/>
      <c r="P3076" s="278"/>
      <c r="Q3076" s="278"/>
      <c r="R3076" s="278"/>
      <c r="S3076" s="278"/>
      <c r="U3076" s="278"/>
      <c r="V3076" s="278"/>
      <c r="W3076" s="278"/>
      <c r="Z3076" s="278"/>
      <c r="AA3076" s="278"/>
      <c r="AB3076" s="278"/>
      <c r="AC3076" s="278"/>
      <c r="AD3076" s="278"/>
      <c r="AE3076" s="278"/>
      <c r="AI3076" s="287"/>
      <c r="AJ3076" s="287"/>
      <c r="AK3076" s="287"/>
      <c r="AL3076" s="287"/>
      <c r="AM3076" s="287"/>
      <c r="AO3076" s="278"/>
      <c r="AP3076" s="278"/>
      <c r="AQ3076" s="278"/>
      <c r="AR3076" s="278"/>
      <c r="AS3076" s="278"/>
      <c r="AT3076" s="278"/>
      <c r="AV3076" s="278"/>
      <c r="AW3076" s="278"/>
      <c r="AX3076" s="278"/>
      <c r="AY3076" s="278"/>
      <c r="AZ3076" s="278"/>
      <c r="BB3076" s="266"/>
      <c r="BE3076" s="263"/>
      <c r="BH3076" s="278"/>
      <c r="BI3076" s="278"/>
      <c r="BJ3076" s="278"/>
      <c r="BK3076" s="278"/>
      <c r="BL3076" s="278"/>
      <c r="BN3076" s="278"/>
      <c r="BO3076" s="278"/>
      <c r="BP3076" s="278"/>
    </row>
    <row r="3077" spans="3:68" ht="7.5" customHeight="1"/>
    <row r="3078" spans="3:68" ht="0.75" customHeight="1">
      <c r="C3078" s="287"/>
      <c r="D3078" s="287"/>
      <c r="E3078" s="287"/>
      <c r="F3078" s="287"/>
      <c r="G3078" s="287"/>
      <c r="H3078" s="278"/>
      <c r="I3078" s="278"/>
      <c r="J3078" s="278"/>
      <c r="K3078" s="278"/>
      <c r="L3078" s="278"/>
      <c r="N3078" s="278"/>
      <c r="O3078" s="278"/>
      <c r="P3078" s="278"/>
      <c r="Q3078" s="278"/>
      <c r="R3078" s="278"/>
      <c r="S3078" s="278"/>
      <c r="T3078" s="278"/>
      <c r="U3078" s="278"/>
      <c r="V3078" s="278"/>
      <c r="W3078" s="278"/>
      <c r="Z3078" s="278"/>
      <c r="AA3078" s="278"/>
      <c r="AB3078" s="278"/>
      <c r="AC3078" s="278"/>
      <c r="AD3078" s="278"/>
      <c r="AE3078" s="278"/>
      <c r="AI3078" s="287"/>
      <c r="AJ3078" s="287"/>
      <c r="AK3078" s="287"/>
      <c r="AL3078" s="287"/>
      <c r="AM3078" s="287"/>
      <c r="AO3078" s="278"/>
      <c r="AP3078" s="278"/>
      <c r="AQ3078" s="278"/>
      <c r="AR3078" s="278"/>
      <c r="AS3078" s="278"/>
      <c r="AT3078" s="278"/>
      <c r="AV3078" s="278"/>
      <c r="AW3078" s="278"/>
      <c r="AX3078" s="278"/>
      <c r="AY3078" s="278"/>
      <c r="AZ3078" s="278"/>
      <c r="BB3078" s="276"/>
      <c r="BE3078" s="280"/>
      <c r="BH3078" s="278"/>
      <c r="BI3078" s="278"/>
      <c r="BJ3078" s="278"/>
      <c r="BK3078" s="278"/>
      <c r="BL3078" s="278"/>
      <c r="BN3078" s="278"/>
      <c r="BO3078" s="278"/>
      <c r="BP3078" s="278"/>
    </row>
    <row r="3079" spans="3:68" ht="9" customHeight="1">
      <c r="C3079" s="287"/>
      <c r="D3079" s="287"/>
      <c r="E3079" s="287"/>
      <c r="F3079" s="287"/>
      <c r="G3079" s="287"/>
      <c r="H3079" s="278"/>
      <c r="I3079" s="278"/>
      <c r="J3079" s="278"/>
      <c r="K3079" s="278"/>
      <c r="L3079" s="278"/>
      <c r="N3079" s="278"/>
      <c r="O3079" s="278"/>
      <c r="P3079" s="278"/>
      <c r="Q3079" s="278"/>
      <c r="R3079" s="278"/>
      <c r="S3079" s="278"/>
      <c r="T3079" s="278"/>
      <c r="U3079" s="278"/>
      <c r="V3079" s="278"/>
      <c r="W3079" s="278"/>
      <c r="Z3079" s="278"/>
      <c r="AA3079" s="278"/>
      <c r="AB3079" s="278"/>
      <c r="AC3079" s="278"/>
      <c r="AD3079" s="278"/>
      <c r="AE3079" s="278"/>
      <c r="AI3079" s="287"/>
      <c r="AJ3079" s="287"/>
      <c r="AK3079" s="287"/>
      <c r="AL3079" s="287"/>
      <c r="AM3079" s="287"/>
      <c r="AO3079" s="278"/>
      <c r="AP3079" s="278"/>
      <c r="AQ3079" s="278"/>
      <c r="AR3079" s="278"/>
      <c r="AS3079" s="278"/>
      <c r="AT3079" s="278"/>
      <c r="AV3079" s="278"/>
      <c r="AW3079" s="278"/>
      <c r="AX3079" s="278"/>
      <c r="AY3079" s="278"/>
      <c r="AZ3079" s="278"/>
      <c r="BB3079" s="276"/>
      <c r="BE3079" s="280"/>
      <c r="BH3079" s="278"/>
      <c r="BI3079" s="278"/>
      <c r="BJ3079" s="278"/>
      <c r="BK3079" s="278"/>
      <c r="BL3079" s="278"/>
      <c r="BN3079" s="278"/>
      <c r="BO3079" s="278"/>
      <c r="BP3079" s="278"/>
    </row>
    <row r="3080" spans="3:68" ht="0.75" customHeight="1">
      <c r="C3080" s="287"/>
      <c r="D3080" s="287"/>
      <c r="E3080" s="287"/>
      <c r="F3080" s="287"/>
      <c r="G3080" s="287"/>
      <c r="H3080" s="278"/>
      <c r="I3080" s="278"/>
      <c r="J3080" s="278"/>
      <c r="K3080" s="278"/>
      <c r="L3080" s="278"/>
      <c r="N3080" s="278"/>
      <c r="O3080" s="278"/>
      <c r="P3080" s="278"/>
      <c r="Q3080" s="278"/>
      <c r="R3080" s="278"/>
      <c r="S3080" s="278"/>
      <c r="T3080" s="278"/>
      <c r="U3080" s="278"/>
      <c r="V3080" s="278"/>
      <c r="W3080" s="278"/>
      <c r="Z3080" s="278"/>
      <c r="AA3080" s="278"/>
      <c r="AB3080" s="278"/>
      <c r="AC3080" s="278"/>
      <c r="AD3080" s="278"/>
      <c r="AE3080" s="278"/>
      <c r="AI3080" s="287"/>
      <c r="AJ3080" s="287"/>
      <c r="AK3080" s="287"/>
      <c r="AL3080" s="287"/>
      <c r="AM3080" s="287"/>
      <c r="AO3080" s="278"/>
      <c r="AP3080" s="278"/>
      <c r="AQ3080" s="278"/>
      <c r="AR3080" s="278"/>
      <c r="AS3080" s="278"/>
      <c r="AT3080" s="278"/>
      <c r="AV3080" s="278"/>
      <c r="AW3080" s="278"/>
      <c r="AX3080" s="278"/>
      <c r="AY3080" s="278"/>
      <c r="AZ3080" s="278"/>
      <c r="BB3080" s="276"/>
      <c r="BE3080" s="280"/>
      <c r="BH3080" s="278"/>
      <c r="BI3080" s="278"/>
      <c r="BJ3080" s="278"/>
      <c r="BK3080" s="278"/>
      <c r="BL3080" s="278"/>
      <c r="BN3080" s="278"/>
      <c r="BO3080" s="278"/>
      <c r="BP3080" s="278"/>
    </row>
    <row r="3081" spans="3:68" ht="10.5" customHeight="1">
      <c r="C3081" s="287"/>
      <c r="D3081" s="287"/>
      <c r="E3081" s="287"/>
      <c r="F3081" s="287"/>
      <c r="G3081" s="287"/>
      <c r="H3081" s="278"/>
      <c r="I3081" s="278"/>
      <c r="J3081" s="278"/>
      <c r="K3081" s="278"/>
      <c r="L3081" s="278"/>
      <c r="P3081" s="278"/>
      <c r="Q3081" s="278"/>
      <c r="R3081" s="278"/>
      <c r="S3081" s="278"/>
      <c r="U3081" s="278"/>
      <c r="V3081" s="278"/>
      <c r="W3081" s="278"/>
      <c r="Z3081" s="278"/>
      <c r="AA3081" s="278"/>
      <c r="AB3081" s="278"/>
      <c r="AC3081" s="278"/>
      <c r="AD3081" s="278"/>
      <c r="AE3081" s="278"/>
      <c r="AI3081" s="287"/>
      <c r="AJ3081" s="287"/>
      <c r="AK3081" s="287"/>
      <c r="AL3081" s="287"/>
      <c r="AM3081" s="287"/>
      <c r="AO3081" s="278"/>
      <c r="AP3081" s="278"/>
      <c r="AQ3081" s="278"/>
      <c r="AR3081" s="278"/>
      <c r="AS3081" s="278"/>
      <c r="AT3081" s="278"/>
      <c r="AV3081" s="278"/>
      <c r="AW3081" s="278"/>
      <c r="AX3081" s="278"/>
      <c r="AY3081" s="278"/>
      <c r="AZ3081" s="278"/>
      <c r="BB3081" s="266"/>
      <c r="BE3081" s="263"/>
      <c r="BH3081" s="278"/>
      <c r="BI3081" s="278"/>
      <c r="BJ3081" s="278"/>
      <c r="BK3081" s="278"/>
      <c r="BL3081" s="278"/>
      <c r="BN3081" s="278"/>
      <c r="BO3081" s="278"/>
      <c r="BP3081" s="278"/>
    </row>
    <row r="3082" spans="3:68" ht="9" customHeight="1"/>
    <row r="3083" spans="3:68" ht="10.5" customHeight="1">
      <c r="C3083" s="291"/>
      <c r="D3083" s="291"/>
      <c r="E3083" s="291"/>
      <c r="F3083" s="291"/>
      <c r="G3083" s="291"/>
      <c r="H3083" s="278"/>
      <c r="I3083" s="278"/>
      <c r="J3083" s="278"/>
      <c r="K3083" s="278"/>
      <c r="L3083" s="278"/>
      <c r="N3083" s="278"/>
      <c r="O3083" s="278"/>
      <c r="P3083" s="278"/>
      <c r="Q3083" s="278"/>
      <c r="R3083" s="278"/>
      <c r="S3083" s="278"/>
      <c r="T3083" s="278"/>
      <c r="U3083" s="278"/>
      <c r="V3083" s="278"/>
      <c r="W3083" s="278"/>
      <c r="Z3083" s="278"/>
      <c r="AA3083" s="278"/>
      <c r="AB3083" s="278"/>
      <c r="AC3083" s="278"/>
      <c r="AD3083" s="278"/>
      <c r="AE3083" s="278"/>
      <c r="AI3083" s="291"/>
      <c r="AJ3083" s="291"/>
      <c r="AK3083" s="291"/>
      <c r="AL3083" s="291"/>
      <c r="AM3083" s="291"/>
      <c r="AO3083" s="278"/>
      <c r="AP3083" s="278"/>
      <c r="AQ3083" s="278"/>
      <c r="AR3083" s="278"/>
      <c r="AS3083" s="278"/>
      <c r="AT3083" s="278"/>
      <c r="AV3083" s="278"/>
      <c r="AW3083" s="278"/>
      <c r="AX3083" s="278"/>
      <c r="AY3083" s="278"/>
      <c r="AZ3083" s="278"/>
      <c r="BB3083" s="266"/>
      <c r="BE3083" s="280"/>
      <c r="BF3083" s="280"/>
      <c r="BH3083" s="278"/>
      <c r="BI3083" s="278"/>
      <c r="BJ3083" s="278"/>
      <c r="BK3083" s="278"/>
      <c r="BL3083" s="278"/>
      <c r="BN3083" s="278"/>
      <c r="BO3083" s="278"/>
      <c r="BP3083" s="278"/>
    </row>
    <row r="3084" spans="3:68" ht="12.75" customHeight="1">
      <c r="AO3084" s="278"/>
      <c r="AP3084" s="278"/>
      <c r="AQ3084" s="278"/>
      <c r="AR3084" s="278"/>
      <c r="AS3084" s="278"/>
      <c r="AT3084" s="278"/>
      <c r="AV3084" s="278"/>
      <c r="AW3084" s="278"/>
      <c r="AX3084" s="278"/>
      <c r="AY3084" s="278"/>
      <c r="AZ3084" s="278"/>
      <c r="BE3084" s="280"/>
      <c r="BF3084" s="280"/>
    </row>
    <row r="3085" spans="3:68" ht="12.75" customHeight="1">
      <c r="AO3085" s="278"/>
      <c r="AP3085" s="278"/>
      <c r="AQ3085" s="278"/>
      <c r="AR3085" s="278"/>
      <c r="AS3085" s="278"/>
      <c r="AT3085" s="278"/>
      <c r="AV3085" s="278"/>
      <c r="AW3085" s="278"/>
      <c r="AX3085" s="278"/>
      <c r="AY3085" s="278"/>
      <c r="AZ3085" s="278"/>
      <c r="BE3085" s="280"/>
      <c r="BH3085" s="278"/>
      <c r="BI3085" s="278"/>
      <c r="BJ3085" s="278"/>
      <c r="BK3085" s="278"/>
      <c r="BL3085" s="278"/>
      <c r="BN3085" s="278"/>
      <c r="BO3085" s="278"/>
      <c r="BP3085" s="278"/>
    </row>
    <row r="3086" spans="3:68" ht="10.5" customHeight="1">
      <c r="BE3086" s="280"/>
      <c r="BH3086" s="278"/>
      <c r="BI3086" s="278"/>
      <c r="BJ3086" s="278"/>
      <c r="BK3086" s="278"/>
      <c r="BL3086" s="278"/>
      <c r="BN3086" s="278"/>
      <c r="BO3086" s="278"/>
      <c r="BP3086" s="278"/>
    </row>
    <row r="3087" spans="3:68" ht="9" customHeight="1"/>
    <row r="3088" spans="3:68" ht="11.25" customHeight="1">
      <c r="C3088" s="280"/>
      <c r="D3088" s="280"/>
      <c r="E3088" s="280"/>
      <c r="F3088" s="280"/>
      <c r="G3088" s="280"/>
      <c r="H3088" s="280"/>
      <c r="I3088" s="280"/>
      <c r="AH3088" s="280"/>
      <c r="AI3088" s="280"/>
      <c r="AJ3088" s="280"/>
      <c r="AK3088" s="280"/>
      <c r="AL3088" s="280"/>
      <c r="AM3088" s="280"/>
      <c r="AN3088" s="280"/>
      <c r="AO3088" s="280"/>
      <c r="BE3088" s="263"/>
      <c r="BH3088" s="278"/>
      <c r="BI3088" s="278"/>
      <c r="BJ3088" s="278"/>
      <c r="BK3088" s="278"/>
      <c r="BL3088" s="278"/>
      <c r="BN3088" s="278"/>
      <c r="BO3088" s="278"/>
      <c r="BP3088" s="278"/>
    </row>
    <row r="3089" spans="3:68" ht="9.75" customHeight="1">
      <c r="C3089" s="287"/>
      <c r="D3089" s="287"/>
      <c r="E3089" s="287"/>
      <c r="F3089" s="287"/>
      <c r="G3089" s="287"/>
      <c r="H3089" s="278"/>
      <c r="I3089" s="278"/>
      <c r="J3089" s="278"/>
      <c r="K3089" s="278"/>
      <c r="L3089" s="278"/>
      <c r="N3089" s="278"/>
      <c r="O3089" s="278"/>
      <c r="P3089" s="278"/>
      <c r="Q3089" s="278"/>
      <c r="R3089" s="278"/>
      <c r="S3089" s="278"/>
      <c r="T3089" s="278"/>
      <c r="U3089" s="278"/>
      <c r="V3089" s="278"/>
      <c r="W3089" s="278"/>
      <c r="Z3089" s="278"/>
      <c r="AA3089" s="278"/>
      <c r="AB3089" s="278"/>
      <c r="AC3089" s="278"/>
      <c r="AD3089" s="278"/>
      <c r="AE3089" s="278"/>
      <c r="AI3089" s="287"/>
      <c r="AJ3089" s="287"/>
      <c r="AK3089" s="287"/>
      <c r="AL3089" s="287"/>
      <c r="AM3089" s="287"/>
      <c r="AO3089" s="278"/>
      <c r="AP3089" s="278"/>
      <c r="AQ3089" s="278"/>
      <c r="AR3089" s="278"/>
      <c r="AS3089" s="278"/>
      <c r="AT3089" s="278"/>
      <c r="AV3089" s="278"/>
      <c r="AW3089" s="278"/>
      <c r="AX3089" s="278"/>
      <c r="AY3089" s="278"/>
      <c r="AZ3089" s="278"/>
      <c r="BB3089" s="276"/>
      <c r="BE3089" s="280"/>
      <c r="BF3089" s="280"/>
      <c r="BH3089" s="278"/>
      <c r="BI3089" s="278"/>
      <c r="BJ3089" s="278"/>
      <c r="BK3089" s="278"/>
      <c r="BL3089" s="278"/>
      <c r="BN3089" s="278"/>
      <c r="BO3089" s="278"/>
      <c r="BP3089" s="278"/>
    </row>
    <row r="3090" spans="3:68" ht="1.5" customHeight="1">
      <c r="C3090" s="287"/>
      <c r="D3090" s="287"/>
      <c r="E3090" s="287"/>
      <c r="F3090" s="287"/>
      <c r="G3090" s="287"/>
      <c r="H3090" s="278"/>
      <c r="I3090" s="278"/>
      <c r="J3090" s="278"/>
      <c r="K3090" s="278"/>
      <c r="L3090" s="278"/>
      <c r="N3090" s="278"/>
      <c r="O3090" s="278"/>
      <c r="P3090" s="278"/>
      <c r="Q3090" s="278"/>
      <c r="R3090" s="278"/>
      <c r="S3090" s="278"/>
      <c r="T3090" s="278"/>
      <c r="U3090" s="278"/>
      <c r="V3090" s="278"/>
      <c r="W3090" s="278"/>
      <c r="Z3090" s="278"/>
      <c r="AA3090" s="278"/>
      <c r="AB3090" s="278"/>
      <c r="AC3090" s="278"/>
      <c r="AD3090" s="278"/>
      <c r="AE3090" s="278"/>
      <c r="AI3090" s="287"/>
      <c r="AJ3090" s="287"/>
      <c r="AK3090" s="287"/>
      <c r="AL3090" s="287"/>
      <c r="AM3090" s="287"/>
      <c r="AO3090" s="278"/>
      <c r="AP3090" s="278"/>
      <c r="AQ3090" s="278"/>
      <c r="AR3090" s="278"/>
      <c r="AS3090" s="278"/>
      <c r="AT3090" s="278"/>
      <c r="AV3090" s="278"/>
      <c r="AW3090" s="278"/>
      <c r="AX3090" s="278"/>
      <c r="AY3090" s="278"/>
      <c r="AZ3090" s="278"/>
      <c r="BB3090" s="276"/>
      <c r="BE3090" s="280"/>
      <c r="BF3090" s="280"/>
      <c r="BH3090" s="278"/>
      <c r="BI3090" s="278"/>
      <c r="BJ3090" s="278"/>
      <c r="BK3090" s="278"/>
      <c r="BL3090" s="278"/>
      <c r="BN3090" s="278"/>
      <c r="BO3090" s="278"/>
      <c r="BP3090" s="278"/>
    </row>
    <row r="3091" spans="3:68" ht="10.5" customHeight="1">
      <c r="C3091" s="287"/>
      <c r="D3091" s="287"/>
      <c r="E3091" s="287"/>
      <c r="F3091" s="287"/>
      <c r="G3091" s="287"/>
      <c r="H3091" s="278"/>
      <c r="I3091" s="278"/>
      <c r="J3091" s="278"/>
      <c r="K3091" s="278"/>
      <c r="L3091" s="278"/>
      <c r="N3091" s="278"/>
      <c r="O3091" s="278"/>
      <c r="P3091" s="278"/>
      <c r="Q3091" s="278"/>
      <c r="R3091" s="278"/>
      <c r="S3091" s="278"/>
      <c r="T3091" s="278"/>
      <c r="U3091" s="278"/>
      <c r="V3091" s="278"/>
      <c r="W3091" s="278"/>
      <c r="Z3091" s="278"/>
      <c r="AA3091" s="278"/>
      <c r="AB3091" s="278"/>
      <c r="AC3091" s="278"/>
      <c r="AD3091" s="278"/>
      <c r="AE3091" s="278"/>
      <c r="AI3091" s="287"/>
      <c r="AJ3091" s="287"/>
      <c r="AK3091" s="287"/>
      <c r="AL3091" s="287"/>
      <c r="AM3091" s="287"/>
      <c r="AO3091" s="278"/>
      <c r="AP3091" s="278"/>
      <c r="AQ3091" s="278"/>
      <c r="AR3091" s="278"/>
      <c r="AS3091" s="278"/>
      <c r="AT3091" s="278"/>
      <c r="AV3091" s="278"/>
      <c r="AW3091" s="278"/>
      <c r="AX3091" s="278"/>
      <c r="AY3091" s="278"/>
      <c r="AZ3091" s="278"/>
      <c r="BB3091" s="266"/>
      <c r="BE3091" s="263"/>
      <c r="BH3091" s="278"/>
      <c r="BI3091" s="278"/>
      <c r="BJ3091" s="278"/>
      <c r="BK3091" s="278"/>
      <c r="BL3091" s="278"/>
      <c r="BN3091" s="278"/>
      <c r="BO3091" s="278"/>
      <c r="BP3091" s="278"/>
    </row>
    <row r="3092" spans="3:68" ht="7.5" customHeight="1"/>
    <row r="3093" spans="3:68" ht="0.75" customHeight="1">
      <c r="C3093" s="287"/>
      <c r="D3093" s="287"/>
      <c r="E3093" s="287"/>
      <c r="F3093" s="287"/>
      <c r="G3093" s="287"/>
      <c r="H3093" s="278"/>
      <c r="I3093" s="278"/>
      <c r="J3093" s="278"/>
      <c r="K3093" s="278"/>
      <c r="L3093" s="278"/>
      <c r="N3093" s="278"/>
      <c r="O3093" s="278"/>
      <c r="P3093" s="278"/>
      <c r="Q3093" s="278"/>
      <c r="R3093" s="278"/>
      <c r="S3093" s="278"/>
      <c r="T3093" s="278"/>
      <c r="U3093" s="278"/>
      <c r="V3093" s="278"/>
      <c r="W3093" s="278"/>
      <c r="Z3093" s="278"/>
      <c r="AA3093" s="278"/>
      <c r="AB3093" s="278"/>
      <c r="AC3093" s="278"/>
      <c r="AD3093" s="278"/>
      <c r="AE3093" s="278"/>
      <c r="AI3093" s="287"/>
      <c r="AJ3093" s="287"/>
      <c r="AK3093" s="287"/>
      <c r="AL3093" s="287"/>
      <c r="AM3093" s="287"/>
      <c r="AO3093" s="278"/>
      <c r="AP3093" s="278"/>
      <c r="AQ3093" s="278"/>
      <c r="AR3093" s="278"/>
      <c r="AS3093" s="278"/>
      <c r="AT3093" s="278"/>
      <c r="AV3093" s="278"/>
      <c r="AW3093" s="278"/>
      <c r="AX3093" s="278"/>
      <c r="AY3093" s="278"/>
      <c r="AZ3093" s="278"/>
      <c r="BB3093" s="276"/>
      <c r="BE3093" s="280"/>
      <c r="BH3093" s="278"/>
      <c r="BI3093" s="278"/>
      <c r="BJ3093" s="278"/>
      <c r="BK3093" s="278"/>
      <c r="BL3093" s="278"/>
      <c r="BN3093" s="278"/>
      <c r="BO3093" s="278"/>
      <c r="BP3093" s="278"/>
    </row>
    <row r="3094" spans="3:68" ht="11.25" customHeight="1">
      <c r="C3094" s="287"/>
      <c r="D3094" s="287"/>
      <c r="E3094" s="287"/>
      <c r="F3094" s="287"/>
      <c r="G3094" s="287"/>
      <c r="H3094" s="278"/>
      <c r="I3094" s="278"/>
      <c r="J3094" s="278"/>
      <c r="K3094" s="278"/>
      <c r="L3094" s="278"/>
      <c r="N3094" s="278"/>
      <c r="O3094" s="278"/>
      <c r="P3094" s="278"/>
      <c r="Q3094" s="278"/>
      <c r="R3094" s="278"/>
      <c r="S3094" s="278"/>
      <c r="T3094" s="278"/>
      <c r="U3094" s="278"/>
      <c r="V3094" s="278"/>
      <c r="W3094" s="278"/>
      <c r="Z3094" s="278"/>
      <c r="AA3094" s="278"/>
      <c r="AB3094" s="278"/>
      <c r="AC3094" s="278"/>
      <c r="AD3094" s="278"/>
      <c r="AE3094" s="278"/>
      <c r="AI3094" s="287"/>
      <c r="AJ3094" s="287"/>
      <c r="AK3094" s="287"/>
      <c r="AL3094" s="287"/>
      <c r="AM3094" s="287"/>
      <c r="AO3094" s="278"/>
      <c r="AP3094" s="278"/>
      <c r="AQ3094" s="278"/>
      <c r="AR3094" s="278"/>
      <c r="AS3094" s="278"/>
      <c r="AT3094" s="278"/>
      <c r="AV3094" s="278"/>
      <c r="AW3094" s="278"/>
      <c r="AX3094" s="278"/>
      <c r="AY3094" s="278"/>
      <c r="AZ3094" s="278"/>
      <c r="BB3094" s="276"/>
      <c r="BE3094" s="280"/>
      <c r="BH3094" s="278"/>
      <c r="BI3094" s="278"/>
      <c r="BJ3094" s="278"/>
      <c r="BK3094" s="278"/>
      <c r="BL3094" s="278"/>
      <c r="BN3094" s="278"/>
      <c r="BO3094" s="278"/>
      <c r="BP3094" s="278"/>
    </row>
    <row r="3095" spans="3:68" ht="8.25" customHeight="1">
      <c r="C3095" s="291"/>
      <c r="D3095" s="291"/>
      <c r="E3095" s="291"/>
      <c r="F3095" s="291"/>
      <c r="G3095" s="291"/>
      <c r="H3095" s="278"/>
      <c r="I3095" s="278"/>
      <c r="J3095" s="278"/>
      <c r="K3095" s="278"/>
      <c r="L3095" s="278"/>
      <c r="N3095" s="278"/>
      <c r="O3095" s="278"/>
      <c r="P3095" s="278"/>
      <c r="Q3095" s="278"/>
      <c r="R3095" s="278"/>
      <c r="S3095" s="278"/>
      <c r="T3095" s="278"/>
      <c r="U3095" s="278"/>
      <c r="V3095" s="278"/>
      <c r="W3095" s="278"/>
      <c r="Z3095" s="278"/>
      <c r="AA3095" s="278"/>
      <c r="AB3095" s="278"/>
      <c r="AC3095" s="278"/>
      <c r="AD3095" s="278"/>
      <c r="AE3095" s="278"/>
      <c r="AI3095" s="291"/>
      <c r="AJ3095" s="291"/>
      <c r="AK3095" s="291"/>
      <c r="AL3095" s="291"/>
      <c r="AM3095" s="291"/>
      <c r="AO3095" s="278"/>
      <c r="AP3095" s="278"/>
      <c r="AQ3095" s="278"/>
      <c r="AR3095" s="278"/>
      <c r="AS3095" s="278"/>
      <c r="AT3095" s="278"/>
      <c r="AV3095" s="278"/>
      <c r="AW3095" s="278"/>
      <c r="AX3095" s="278"/>
      <c r="AY3095" s="278"/>
      <c r="AZ3095" s="278"/>
      <c r="BB3095" s="276"/>
      <c r="BE3095" s="280"/>
      <c r="BH3095" s="278"/>
      <c r="BI3095" s="278"/>
      <c r="BJ3095" s="278"/>
      <c r="BK3095" s="278"/>
      <c r="BL3095" s="278"/>
      <c r="BN3095" s="278"/>
      <c r="BO3095" s="278"/>
      <c r="BP3095" s="278"/>
    </row>
    <row r="3096" spans="3:68" ht="2.25" customHeight="1">
      <c r="C3096" s="291"/>
      <c r="D3096" s="291"/>
      <c r="E3096" s="291"/>
      <c r="F3096" s="291"/>
      <c r="G3096" s="291"/>
      <c r="H3096" s="278"/>
      <c r="I3096" s="278"/>
      <c r="J3096" s="278"/>
      <c r="K3096" s="278"/>
      <c r="L3096" s="278"/>
      <c r="N3096" s="278"/>
      <c r="O3096" s="278"/>
      <c r="P3096" s="278"/>
      <c r="Q3096" s="278"/>
      <c r="R3096" s="278"/>
      <c r="S3096" s="278"/>
      <c r="T3096" s="278"/>
      <c r="U3096" s="278"/>
      <c r="V3096" s="278"/>
      <c r="W3096" s="278"/>
      <c r="Z3096" s="278"/>
      <c r="AA3096" s="278"/>
      <c r="AB3096" s="278"/>
      <c r="AC3096" s="278"/>
      <c r="AD3096" s="278"/>
      <c r="AE3096" s="278"/>
      <c r="AI3096" s="291"/>
      <c r="AJ3096" s="291"/>
      <c r="AK3096" s="291"/>
      <c r="AL3096" s="291"/>
      <c r="AM3096" s="291"/>
      <c r="AO3096" s="278"/>
      <c r="AP3096" s="278"/>
      <c r="AQ3096" s="278"/>
      <c r="AR3096" s="278"/>
      <c r="AS3096" s="278"/>
      <c r="AT3096" s="278"/>
      <c r="AV3096" s="278"/>
      <c r="AW3096" s="278"/>
      <c r="AX3096" s="278"/>
      <c r="AY3096" s="278"/>
      <c r="AZ3096" s="278"/>
      <c r="BB3096" s="276"/>
      <c r="BE3096" s="280"/>
      <c r="BH3096" s="278"/>
      <c r="BI3096" s="278"/>
      <c r="BJ3096" s="278"/>
      <c r="BK3096" s="278"/>
      <c r="BL3096" s="278"/>
      <c r="BN3096" s="278"/>
      <c r="BO3096" s="278"/>
      <c r="BP3096" s="278"/>
    </row>
    <row r="3097" spans="3:68" ht="10.5" customHeight="1">
      <c r="BE3097" s="263"/>
      <c r="BH3097" s="278"/>
      <c r="BI3097" s="278"/>
      <c r="BJ3097" s="278"/>
      <c r="BK3097" s="278"/>
      <c r="BL3097" s="278"/>
      <c r="BN3097" s="278"/>
      <c r="BO3097" s="278"/>
      <c r="BP3097" s="278"/>
    </row>
    <row r="3098" spans="3:68" ht="7.5" customHeight="1"/>
    <row r="3099" spans="3:68" ht="9.75" customHeight="1">
      <c r="C3099" s="280"/>
      <c r="D3099" s="280"/>
      <c r="E3099" s="280"/>
      <c r="F3099" s="280"/>
      <c r="G3099" s="280"/>
      <c r="H3099" s="278"/>
      <c r="I3099" s="278"/>
      <c r="J3099" s="278"/>
      <c r="K3099" s="278"/>
      <c r="L3099" s="278"/>
      <c r="N3099" s="278"/>
      <c r="O3099" s="278"/>
      <c r="P3099" s="278"/>
      <c r="Q3099" s="278"/>
      <c r="R3099" s="278"/>
      <c r="S3099" s="278"/>
      <c r="T3099" s="278"/>
      <c r="U3099" s="278"/>
      <c r="V3099" s="278"/>
      <c r="W3099" s="278"/>
      <c r="Z3099" s="278"/>
      <c r="AA3099" s="278"/>
      <c r="AB3099" s="278"/>
      <c r="AC3099" s="278"/>
      <c r="AD3099" s="278"/>
      <c r="AE3099" s="278"/>
      <c r="AH3099" s="280"/>
      <c r="AI3099" s="280"/>
      <c r="AJ3099" s="280"/>
      <c r="AK3099" s="280"/>
      <c r="AL3099" s="280"/>
      <c r="AM3099" s="280"/>
      <c r="AO3099" s="278"/>
      <c r="AP3099" s="278"/>
      <c r="AQ3099" s="278"/>
      <c r="AR3099" s="278"/>
      <c r="AS3099" s="278"/>
      <c r="AT3099" s="278"/>
      <c r="AZ3099" s="281"/>
      <c r="BB3099" s="281"/>
      <c r="BE3099" s="280"/>
      <c r="BF3099" s="280"/>
      <c r="BG3099" s="280"/>
      <c r="BH3099" s="278"/>
      <c r="BI3099" s="278"/>
      <c r="BJ3099" s="278"/>
      <c r="BK3099" s="278"/>
      <c r="BL3099" s="278"/>
      <c r="BN3099" s="278"/>
      <c r="BO3099" s="278"/>
      <c r="BP3099" s="278"/>
    </row>
    <row r="3100" spans="3:68" ht="0.75" customHeight="1">
      <c r="C3100" s="280"/>
      <c r="D3100" s="280"/>
      <c r="E3100" s="280"/>
      <c r="F3100" s="280"/>
      <c r="G3100" s="280"/>
      <c r="H3100" s="278"/>
      <c r="I3100" s="278"/>
      <c r="J3100" s="278"/>
      <c r="K3100" s="278"/>
      <c r="L3100" s="278"/>
      <c r="N3100" s="278"/>
      <c r="O3100" s="278"/>
      <c r="P3100" s="278"/>
      <c r="Q3100" s="278"/>
      <c r="R3100" s="278"/>
      <c r="S3100" s="278"/>
      <c r="T3100" s="278"/>
      <c r="U3100" s="278"/>
      <c r="V3100" s="278"/>
      <c r="W3100" s="278"/>
      <c r="Z3100" s="278"/>
      <c r="AA3100" s="278"/>
      <c r="AB3100" s="278"/>
      <c r="AC3100" s="278"/>
      <c r="AD3100" s="278"/>
      <c r="AE3100" s="278"/>
      <c r="AH3100" s="280"/>
      <c r="AI3100" s="280"/>
      <c r="AJ3100" s="280"/>
      <c r="AK3100" s="280"/>
      <c r="AL3100" s="280"/>
      <c r="AM3100" s="280"/>
      <c r="AO3100" s="278"/>
      <c r="AP3100" s="278"/>
      <c r="AQ3100" s="278"/>
      <c r="AR3100" s="278"/>
      <c r="AS3100" s="278"/>
      <c r="AT3100" s="278"/>
      <c r="AZ3100" s="281"/>
      <c r="BB3100" s="281"/>
      <c r="BE3100" s="280"/>
      <c r="BF3100" s="280"/>
      <c r="BG3100" s="280"/>
      <c r="BH3100" s="278"/>
      <c r="BI3100" s="278"/>
      <c r="BJ3100" s="278"/>
      <c r="BK3100" s="278"/>
      <c r="BL3100" s="278"/>
      <c r="BN3100" s="278"/>
      <c r="BO3100" s="278"/>
      <c r="BP3100" s="278"/>
    </row>
    <row r="3101" spans="3:68" ht="10.5" customHeight="1">
      <c r="C3101" s="280"/>
      <c r="D3101" s="280"/>
      <c r="E3101" s="280"/>
      <c r="F3101" s="280"/>
      <c r="G3101" s="280"/>
      <c r="H3101" s="278"/>
      <c r="I3101" s="278"/>
      <c r="J3101" s="278"/>
      <c r="K3101" s="278"/>
      <c r="L3101" s="278"/>
      <c r="N3101" s="278"/>
      <c r="O3101" s="278"/>
      <c r="P3101" s="278"/>
      <c r="Q3101" s="278"/>
      <c r="R3101" s="278"/>
      <c r="S3101" s="278"/>
      <c r="T3101" s="278"/>
      <c r="U3101" s="278"/>
      <c r="V3101" s="278"/>
      <c r="W3101" s="278"/>
      <c r="Z3101" s="278"/>
      <c r="AA3101" s="278"/>
      <c r="AB3101" s="278"/>
      <c r="AC3101" s="278"/>
      <c r="AD3101" s="278"/>
      <c r="AE3101" s="278"/>
      <c r="AH3101" s="280"/>
      <c r="AI3101" s="280"/>
      <c r="AJ3101" s="280"/>
      <c r="AK3101" s="280"/>
      <c r="AL3101" s="280"/>
      <c r="AM3101" s="280"/>
      <c r="AN3101" s="280"/>
      <c r="AO3101" s="278"/>
      <c r="AP3101" s="278"/>
      <c r="AQ3101" s="278"/>
      <c r="AR3101" s="278"/>
      <c r="AS3101" s="278"/>
      <c r="AT3101" s="278"/>
      <c r="AV3101" s="278"/>
      <c r="AW3101" s="278"/>
      <c r="AX3101" s="278"/>
      <c r="AY3101" s="278"/>
      <c r="AZ3101" s="278"/>
      <c r="BB3101" s="266"/>
      <c r="BE3101" s="280"/>
      <c r="BF3101" s="280"/>
      <c r="BG3101" s="280"/>
      <c r="BH3101" s="278"/>
      <c r="BI3101" s="278"/>
      <c r="BJ3101" s="278"/>
      <c r="BK3101" s="278"/>
      <c r="BL3101" s="278"/>
      <c r="BN3101" s="278"/>
      <c r="BO3101" s="278"/>
      <c r="BP3101" s="278"/>
    </row>
    <row r="3102" spans="3:68" ht="9" customHeight="1"/>
    <row r="3103" spans="3:68" ht="11.25" customHeight="1">
      <c r="C3103" s="280"/>
      <c r="D3103" s="280"/>
      <c r="E3103" s="280"/>
      <c r="F3103" s="280"/>
      <c r="G3103" s="280"/>
      <c r="H3103" s="280"/>
      <c r="I3103" s="278"/>
      <c r="J3103" s="278"/>
      <c r="K3103" s="278"/>
      <c r="L3103" s="278"/>
      <c r="M3103" s="278"/>
      <c r="P3103" s="278"/>
      <c r="Q3103" s="278"/>
      <c r="R3103" s="278"/>
      <c r="S3103" s="278"/>
      <c r="U3103" s="278"/>
      <c r="V3103" s="278"/>
      <c r="W3103" s="278"/>
      <c r="Z3103" s="278"/>
      <c r="AA3103" s="278"/>
      <c r="AB3103" s="278"/>
      <c r="AC3103" s="278"/>
      <c r="AD3103" s="278"/>
      <c r="AE3103" s="278"/>
      <c r="AH3103" s="280"/>
      <c r="AI3103" s="280"/>
      <c r="AJ3103" s="280"/>
      <c r="AK3103" s="280"/>
      <c r="AL3103" s="280"/>
      <c r="AM3103" s="280"/>
      <c r="AN3103" s="280"/>
      <c r="AO3103" s="278"/>
      <c r="AP3103" s="278"/>
      <c r="AQ3103" s="278"/>
      <c r="AR3103" s="278"/>
      <c r="AS3103" s="278"/>
      <c r="AT3103" s="278"/>
      <c r="AV3103" s="278"/>
      <c r="AW3103" s="278"/>
      <c r="AX3103" s="278"/>
      <c r="AY3103" s="278"/>
      <c r="AZ3103" s="278"/>
      <c r="BB3103" s="265"/>
    </row>
    <row r="3104" spans="3:68" ht="9.75" customHeight="1">
      <c r="C3104" s="280"/>
      <c r="D3104" s="280"/>
      <c r="E3104" s="280"/>
      <c r="F3104" s="280"/>
      <c r="G3104" s="280"/>
      <c r="H3104" s="280"/>
      <c r="I3104" s="280"/>
      <c r="J3104" s="280"/>
      <c r="K3104" s="280"/>
      <c r="P3104" s="278"/>
      <c r="Q3104" s="278"/>
      <c r="R3104" s="278"/>
      <c r="S3104" s="278"/>
      <c r="U3104" s="278"/>
      <c r="V3104" s="278"/>
      <c r="W3104" s="278"/>
      <c r="AH3104" s="280"/>
      <c r="AI3104" s="280"/>
      <c r="AJ3104" s="280"/>
      <c r="AK3104" s="280"/>
      <c r="AL3104" s="280"/>
      <c r="AM3104" s="280"/>
      <c r="AO3104" s="278"/>
      <c r="AP3104" s="278"/>
      <c r="AQ3104" s="278"/>
      <c r="AR3104" s="278"/>
      <c r="AS3104" s="278"/>
      <c r="AT3104" s="278"/>
      <c r="AV3104" s="278"/>
      <c r="AW3104" s="278"/>
      <c r="AX3104" s="278"/>
      <c r="AY3104" s="278"/>
      <c r="AZ3104" s="278"/>
      <c r="BB3104" s="276"/>
    </row>
    <row r="3105" spans="3:68" ht="0.75" customHeight="1">
      <c r="C3105" s="280"/>
      <c r="D3105" s="280"/>
      <c r="E3105" s="280"/>
      <c r="F3105" s="280"/>
      <c r="G3105" s="280"/>
      <c r="H3105" s="280"/>
      <c r="I3105" s="280"/>
      <c r="J3105" s="280"/>
      <c r="K3105" s="280"/>
      <c r="P3105" s="278"/>
      <c r="Q3105" s="278"/>
      <c r="R3105" s="278"/>
      <c r="S3105" s="278"/>
      <c r="U3105" s="278"/>
      <c r="V3105" s="278"/>
      <c r="W3105" s="278"/>
      <c r="AH3105" s="280"/>
      <c r="AI3105" s="280"/>
      <c r="AJ3105" s="280"/>
      <c r="AK3105" s="280"/>
      <c r="AL3105" s="280"/>
      <c r="AM3105" s="280"/>
      <c r="AO3105" s="278"/>
      <c r="AP3105" s="278"/>
      <c r="AQ3105" s="278"/>
      <c r="AR3105" s="278"/>
      <c r="AS3105" s="278"/>
      <c r="AT3105" s="278"/>
      <c r="AV3105" s="278"/>
      <c r="AW3105" s="278"/>
      <c r="AX3105" s="278"/>
      <c r="AY3105" s="278"/>
      <c r="AZ3105" s="278"/>
      <c r="BB3105" s="276"/>
    </row>
    <row r="3106" spans="3:68">
      <c r="C3106" s="280"/>
      <c r="D3106" s="280"/>
      <c r="E3106" s="280"/>
      <c r="F3106" s="280"/>
      <c r="G3106" s="280"/>
      <c r="H3106" s="278"/>
      <c r="I3106" s="278"/>
      <c r="J3106" s="278"/>
      <c r="K3106" s="278"/>
      <c r="L3106" s="278"/>
      <c r="P3106" s="278"/>
      <c r="Q3106" s="278"/>
      <c r="R3106" s="278"/>
      <c r="S3106" s="278"/>
      <c r="U3106" s="278"/>
      <c r="V3106" s="278"/>
      <c r="W3106" s="278"/>
      <c r="Z3106" s="278"/>
      <c r="AA3106" s="278"/>
      <c r="AB3106" s="278"/>
      <c r="AC3106" s="278"/>
      <c r="AD3106" s="278"/>
      <c r="AE3106" s="278"/>
      <c r="AH3106" s="280"/>
      <c r="AI3106" s="280"/>
      <c r="AJ3106" s="280"/>
      <c r="AK3106" s="280"/>
      <c r="AL3106" s="280"/>
      <c r="AM3106" s="280"/>
      <c r="AV3106" s="278"/>
      <c r="AW3106" s="278"/>
      <c r="AX3106" s="278"/>
      <c r="AY3106" s="278"/>
      <c r="AZ3106" s="278"/>
      <c r="BB3106" s="266"/>
      <c r="BE3106" s="282"/>
      <c r="BF3106" s="282"/>
      <c r="BG3106" s="282"/>
      <c r="BH3106" s="282"/>
      <c r="BI3106" s="282"/>
      <c r="BJ3106" s="282"/>
      <c r="BK3106" s="282"/>
      <c r="BL3106" s="282"/>
      <c r="BM3106" s="282"/>
      <c r="BN3106" s="282"/>
      <c r="BO3106" s="282"/>
      <c r="BP3106" s="282"/>
    </row>
    <row r="3107" spans="3:68" ht="6.75" customHeight="1"/>
    <row r="3108" spans="3:68" ht="2.25" customHeight="1">
      <c r="C3108" s="280"/>
      <c r="D3108" s="280"/>
      <c r="E3108" s="280"/>
      <c r="F3108" s="280"/>
      <c r="G3108" s="280"/>
      <c r="N3108" s="278"/>
      <c r="O3108" s="278"/>
      <c r="P3108" s="278"/>
      <c r="Q3108" s="278"/>
      <c r="R3108" s="278"/>
      <c r="S3108" s="278"/>
      <c r="T3108" s="278"/>
      <c r="U3108" s="278"/>
      <c r="V3108" s="278"/>
      <c r="W3108" s="278"/>
      <c r="AH3108" s="280"/>
      <c r="AI3108" s="280"/>
      <c r="AJ3108" s="280"/>
      <c r="AK3108" s="280"/>
      <c r="AL3108" s="280"/>
      <c r="AM3108" s="280"/>
      <c r="AN3108" s="280"/>
      <c r="AO3108" s="280"/>
      <c r="AP3108" s="280"/>
      <c r="AQ3108" s="280"/>
      <c r="AR3108" s="280"/>
      <c r="AV3108" s="278"/>
      <c r="AW3108" s="278"/>
      <c r="AX3108" s="278"/>
      <c r="AY3108" s="278"/>
      <c r="AZ3108" s="278"/>
      <c r="BB3108" s="276"/>
    </row>
    <row r="3109" spans="3:68" ht="7.5" customHeight="1">
      <c r="C3109" s="280"/>
      <c r="D3109" s="280"/>
      <c r="E3109" s="280"/>
      <c r="F3109" s="280"/>
      <c r="G3109" s="280"/>
      <c r="N3109" s="278"/>
      <c r="O3109" s="278"/>
      <c r="P3109" s="278"/>
      <c r="Q3109" s="278"/>
      <c r="R3109" s="278"/>
      <c r="S3109" s="278"/>
      <c r="T3109" s="278"/>
      <c r="U3109" s="278"/>
      <c r="V3109" s="278"/>
      <c r="W3109" s="278"/>
      <c r="AH3109" s="280"/>
      <c r="AI3109" s="280"/>
      <c r="AJ3109" s="280"/>
      <c r="AK3109" s="280"/>
      <c r="AL3109" s="280"/>
      <c r="AM3109" s="280"/>
      <c r="AN3109" s="280"/>
      <c r="AO3109" s="280"/>
      <c r="AP3109" s="280"/>
      <c r="AQ3109" s="280"/>
      <c r="AR3109" s="280"/>
      <c r="AV3109" s="278"/>
      <c r="AW3109" s="278"/>
      <c r="AX3109" s="278"/>
      <c r="AY3109" s="278"/>
      <c r="AZ3109" s="278"/>
      <c r="BB3109" s="276"/>
    </row>
    <row r="3110" spans="3:68" ht="0.75" customHeight="1">
      <c r="C3110" s="280"/>
      <c r="D3110" s="280"/>
      <c r="E3110" s="280"/>
      <c r="F3110" s="280"/>
      <c r="G3110" s="280"/>
      <c r="N3110" s="278"/>
      <c r="O3110" s="278"/>
      <c r="P3110" s="278"/>
      <c r="Q3110" s="278"/>
      <c r="R3110" s="278"/>
      <c r="S3110" s="278"/>
      <c r="T3110" s="278"/>
      <c r="U3110" s="278"/>
      <c r="V3110" s="278"/>
      <c r="W3110" s="278"/>
      <c r="AH3110" s="280"/>
      <c r="AI3110" s="280"/>
      <c r="AJ3110" s="280"/>
      <c r="AK3110" s="280"/>
      <c r="AL3110" s="280"/>
      <c r="AM3110" s="280"/>
      <c r="AN3110" s="280"/>
      <c r="AO3110" s="280"/>
      <c r="AP3110" s="280"/>
      <c r="AQ3110" s="280"/>
      <c r="AR3110" s="280"/>
      <c r="AV3110" s="278"/>
      <c r="AW3110" s="278"/>
      <c r="AX3110" s="278"/>
      <c r="AY3110" s="278"/>
      <c r="AZ3110" s="278"/>
      <c r="BB3110" s="276"/>
    </row>
    <row r="3111" spans="3:68" ht="10.5" customHeight="1">
      <c r="C3111" s="280"/>
      <c r="D3111" s="280"/>
      <c r="E3111" s="280"/>
      <c r="F3111" s="280"/>
      <c r="G3111" s="280"/>
      <c r="P3111" s="278"/>
      <c r="Q3111" s="278"/>
      <c r="R3111" s="278"/>
      <c r="S3111" s="278"/>
      <c r="U3111" s="278"/>
      <c r="V3111" s="278"/>
      <c r="W3111" s="278"/>
      <c r="AH3111" s="280"/>
      <c r="AI3111" s="280"/>
      <c r="AJ3111" s="280"/>
      <c r="AK3111" s="280"/>
      <c r="AL3111" s="280"/>
      <c r="AM3111" s="280"/>
      <c r="AN3111" s="280"/>
      <c r="AO3111" s="280"/>
      <c r="AP3111" s="280"/>
      <c r="AQ3111" s="280"/>
      <c r="AR3111" s="280"/>
      <c r="AV3111" s="278"/>
      <c r="AW3111" s="278"/>
      <c r="AX3111" s="278"/>
      <c r="AY3111" s="278"/>
      <c r="AZ3111" s="278"/>
      <c r="BB3111" s="266"/>
      <c r="BG3111" s="283"/>
      <c r="BH3111" s="283"/>
      <c r="BI3111" s="283"/>
      <c r="BJ3111" s="283"/>
      <c r="BN3111" s="283"/>
      <c r="BO3111" s="283"/>
      <c r="BP3111" s="283"/>
    </row>
    <row r="3112" spans="3:68" ht="7.5" customHeight="1"/>
    <row r="3113" spans="3:68" ht="0.75" customHeight="1">
      <c r="C3113" s="280"/>
      <c r="D3113" s="280"/>
      <c r="E3113" s="280"/>
      <c r="F3113" s="280"/>
      <c r="G3113" s="280"/>
      <c r="N3113" s="278"/>
      <c r="O3113" s="278"/>
      <c r="P3113" s="278"/>
      <c r="Q3113" s="278"/>
      <c r="R3113" s="278"/>
      <c r="S3113" s="278"/>
      <c r="T3113" s="278"/>
      <c r="U3113" s="278"/>
      <c r="V3113" s="278"/>
      <c r="W3113" s="278"/>
      <c r="AH3113" s="280"/>
      <c r="AI3113" s="280"/>
      <c r="AJ3113" s="280"/>
      <c r="AK3113" s="280"/>
      <c r="AL3113" s="280"/>
      <c r="AM3113" s="280"/>
      <c r="AN3113" s="280"/>
      <c r="AO3113" s="280"/>
      <c r="AP3113" s="280"/>
      <c r="AQ3113" s="280"/>
      <c r="AR3113" s="280"/>
      <c r="AV3113" s="278"/>
      <c r="AW3113" s="278"/>
      <c r="AX3113" s="278"/>
      <c r="AY3113" s="278"/>
      <c r="AZ3113" s="278"/>
      <c r="BB3113" s="276"/>
      <c r="BE3113" s="280"/>
      <c r="BF3113" s="280"/>
      <c r="BG3113" s="280"/>
      <c r="BH3113" s="279"/>
      <c r="BI3113" s="279"/>
      <c r="BJ3113" s="279"/>
      <c r="BK3113" s="279"/>
      <c r="BN3113" s="279"/>
      <c r="BO3113" s="279"/>
      <c r="BP3113" s="279"/>
    </row>
    <row r="3114" spans="3:68" ht="8.25" customHeight="1">
      <c r="C3114" s="280"/>
      <c r="D3114" s="280"/>
      <c r="E3114" s="280"/>
      <c r="F3114" s="280"/>
      <c r="G3114" s="280"/>
      <c r="N3114" s="278"/>
      <c r="O3114" s="278"/>
      <c r="P3114" s="278"/>
      <c r="Q3114" s="278"/>
      <c r="R3114" s="278"/>
      <c r="S3114" s="278"/>
      <c r="T3114" s="278"/>
      <c r="U3114" s="278"/>
      <c r="V3114" s="278"/>
      <c r="W3114" s="278"/>
      <c r="AH3114" s="280"/>
      <c r="AI3114" s="280"/>
      <c r="AJ3114" s="280"/>
      <c r="AK3114" s="280"/>
      <c r="AL3114" s="280"/>
      <c r="AM3114" s="280"/>
      <c r="AN3114" s="280"/>
      <c r="AO3114" s="280"/>
      <c r="AP3114" s="280"/>
      <c r="AQ3114" s="280"/>
      <c r="AR3114" s="280"/>
      <c r="AV3114" s="278"/>
      <c r="AW3114" s="278"/>
      <c r="AX3114" s="278"/>
      <c r="AY3114" s="278"/>
      <c r="AZ3114" s="278"/>
      <c r="BB3114" s="276"/>
      <c r="BE3114" s="280"/>
      <c r="BF3114" s="280"/>
      <c r="BG3114" s="280"/>
      <c r="BH3114" s="279"/>
      <c r="BI3114" s="279"/>
      <c r="BJ3114" s="279"/>
      <c r="BK3114" s="279"/>
      <c r="BN3114" s="279"/>
      <c r="BO3114" s="279"/>
      <c r="BP3114" s="279"/>
    </row>
    <row r="3115" spans="3:68" ht="0.75" customHeight="1">
      <c r="C3115" s="280"/>
      <c r="D3115" s="280"/>
      <c r="E3115" s="280"/>
      <c r="F3115" s="280"/>
      <c r="G3115" s="280"/>
      <c r="N3115" s="278"/>
      <c r="O3115" s="278"/>
      <c r="P3115" s="278"/>
      <c r="Q3115" s="278"/>
      <c r="R3115" s="278"/>
      <c r="S3115" s="278"/>
      <c r="T3115" s="278"/>
      <c r="U3115" s="278"/>
      <c r="V3115" s="278"/>
      <c r="W3115" s="278"/>
      <c r="AH3115" s="280"/>
      <c r="AI3115" s="280"/>
      <c r="AJ3115" s="280"/>
      <c r="AK3115" s="280"/>
      <c r="AL3115" s="280"/>
      <c r="AM3115" s="280"/>
      <c r="AN3115" s="280"/>
      <c r="AO3115" s="280"/>
      <c r="AP3115" s="280"/>
      <c r="AQ3115" s="280"/>
      <c r="AR3115" s="280"/>
      <c r="AV3115" s="278"/>
      <c r="AW3115" s="278"/>
      <c r="AX3115" s="278"/>
      <c r="AY3115" s="278"/>
      <c r="AZ3115" s="278"/>
      <c r="BB3115" s="276"/>
      <c r="BE3115" s="280"/>
      <c r="BF3115" s="280"/>
      <c r="BG3115" s="280"/>
      <c r="BH3115" s="279"/>
      <c r="BI3115" s="279"/>
      <c r="BJ3115" s="279"/>
      <c r="BK3115" s="279"/>
      <c r="BN3115" s="279"/>
      <c r="BO3115" s="279"/>
      <c r="BP3115" s="279"/>
    </row>
    <row r="3116" spans="3:68" ht="11.25" customHeight="1">
      <c r="C3116" s="280"/>
      <c r="D3116" s="280"/>
      <c r="E3116" s="280"/>
      <c r="F3116" s="280"/>
      <c r="G3116" s="280"/>
      <c r="N3116" s="278"/>
      <c r="O3116" s="278"/>
      <c r="P3116" s="278"/>
      <c r="Q3116" s="278"/>
      <c r="R3116" s="278"/>
      <c r="S3116" s="278"/>
      <c r="T3116" s="278"/>
      <c r="U3116" s="278"/>
      <c r="V3116" s="278"/>
      <c r="W3116" s="278"/>
      <c r="AH3116" s="280"/>
      <c r="AI3116" s="280"/>
      <c r="AJ3116" s="280"/>
      <c r="AK3116" s="280"/>
      <c r="AL3116" s="280"/>
      <c r="AM3116" s="280"/>
      <c r="AN3116" s="280"/>
      <c r="AO3116" s="280"/>
      <c r="AP3116" s="280"/>
      <c r="AQ3116" s="280"/>
      <c r="AR3116" s="280"/>
      <c r="AV3116" s="278"/>
      <c r="AW3116" s="278"/>
      <c r="AX3116" s="278"/>
      <c r="AY3116" s="278"/>
      <c r="AZ3116" s="278"/>
      <c r="BB3116" s="266"/>
      <c r="BE3116" s="275"/>
      <c r="BF3116" s="275"/>
      <c r="BG3116" s="275"/>
      <c r="BH3116" s="276"/>
      <c r="BI3116" s="276"/>
      <c r="BJ3116" s="276"/>
      <c r="BK3116" s="276"/>
      <c r="BN3116" s="276"/>
      <c r="BO3116" s="276"/>
      <c r="BP3116" s="276"/>
    </row>
    <row r="3117" spans="3:68" ht="7.5" customHeight="1"/>
    <row r="3118" spans="3:68" ht="1.5" customHeight="1">
      <c r="C3118" s="280"/>
      <c r="D3118" s="280"/>
      <c r="E3118" s="280"/>
      <c r="F3118" s="280"/>
      <c r="G3118" s="280"/>
      <c r="H3118" s="280"/>
      <c r="I3118" s="280"/>
      <c r="J3118" s="280"/>
      <c r="P3118" s="278"/>
      <c r="Q3118" s="278"/>
      <c r="R3118" s="278"/>
      <c r="S3118" s="278"/>
      <c r="U3118" s="278"/>
      <c r="V3118" s="278"/>
      <c r="W3118" s="278"/>
      <c r="AH3118" s="280"/>
      <c r="AI3118" s="280"/>
      <c r="AJ3118" s="280"/>
      <c r="AK3118" s="280"/>
      <c r="AL3118" s="280"/>
      <c r="AM3118" s="280"/>
      <c r="AN3118" s="280"/>
      <c r="AO3118" s="280"/>
      <c r="AP3118" s="280"/>
      <c r="AQ3118" s="280"/>
      <c r="AR3118" s="280"/>
      <c r="AV3118" s="278"/>
      <c r="AW3118" s="278"/>
      <c r="AX3118" s="278"/>
      <c r="AY3118" s="278"/>
      <c r="AZ3118" s="278"/>
      <c r="BB3118" s="276"/>
      <c r="BE3118" s="275"/>
      <c r="BF3118" s="275"/>
      <c r="BG3118" s="275"/>
      <c r="BH3118" s="276"/>
      <c r="BI3118" s="276"/>
      <c r="BJ3118" s="276"/>
      <c r="BK3118" s="276"/>
    </row>
    <row r="3119" spans="3:68" ht="9" customHeight="1">
      <c r="C3119" s="280"/>
      <c r="D3119" s="280"/>
      <c r="E3119" s="280"/>
      <c r="F3119" s="280"/>
      <c r="G3119" s="280"/>
      <c r="H3119" s="280"/>
      <c r="I3119" s="280"/>
      <c r="J3119" s="280"/>
      <c r="P3119" s="278"/>
      <c r="Q3119" s="278"/>
      <c r="R3119" s="278"/>
      <c r="S3119" s="278"/>
      <c r="U3119" s="278"/>
      <c r="V3119" s="278"/>
      <c r="W3119" s="278"/>
      <c r="AH3119" s="280"/>
      <c r="AI3119" s="280"/>
      <c r="AJ3119" s="280"/>
      <c r="AK3119" s="280"/>
      <c r="AL3119" s="280"/>
      <c r="AM3119" s="280"/>
      <c r="AN3119" s="280"/>
      <c r="AO3119" s="280"/>
      <c r="AP3119" s="280"/>
      <c r="AQ3119" s="280"/>
      <c r="AR3119" s="280"/>
      <c r="AV3119" s="278"/>
      <c r="AW3119" s="278"/>
      <c r="AX3119" s="278"/>
      <c r="AY3119" s="278"/>
      <c r="AZ3119" s="278"/>
      <c r="BB3119" s="276"/>
      <c r="BE3119" s="275"/>
      <c r="BF3119" s="275"/>
      <c r="BG3119" s="275"/>
      <c r="BH3119" s="276"/>
      <c r="BI3119" s="276"/>
      <c r="BJ3119" s="276"/>
      <c r="BK3119" s="276"/>
    </row>
    <row r="3120" spans="3:68" ht="0.75" customHeight="1">
      <c r="C3120" s="280"/>
      <c r="D3120" s="280"/>
      <c r="E3120" s="280"/>
      <c r="F3120" s="280"/>
      <c r="G3120" s="280"/>
      <c r="H3120" s="280"/>
      <c r="I3120" s="280"/>
      <c r="J3120" s="280"/>
      <c r="P3120" s="278"/>
      <c r="Q3120" s="278"/>
      <c r="R3120" s="278"/>
      <c r="S3120" s="278"/>
      <c r="U3120" s="278"/>
      <c r="V3120" s="278"/>
      <c r="W3120" s="278"/>
      <c r="AH3120" s="280"/>
      <c r="AI3120" s="280"/>
      <c r="AJ3120" s="280"/>
      <c r="AK3120" s="280"/>
      <c r="AL3120" s="280"/>
      <c r="AM3120" s="280"/>
      <c r="AN3120" s="280"/>
      <c r="AO3120" s="280"/>
      <c r="AP3120" s="280"/>
      <c r="AQ3120" s="280"/>
      <c r="AR3120" s="280"/>
      <c r="AV3120" s="278"/>
      <c r="AW3120" s="278"/>
      <c r="AX3120" s="278"/>
      <c r="AY3120" s="278"/>
      <c r="AZ3120" s="278"/>
      <c r="BB3120" s="276"/>
      <c r="BE3120" s="275"/>
      <c r="BF3120" s="275"/>
      <c r="BG3120" s="275"/>
    </row>
    <row r="3121" spans="2:69" ht="11.25" customHeight="1">
      <c r="C3121" s="280"/>
      <c r="D3121" s="280"/>
      <c r="E3121" s="280"/>
      <c r="F3121" s="280"/>
      <c r="G3121" s="280"/>
      <c r="H3121" s="280"/>
      <c r="I3121" s="280"/>
      <c r="J3121" s="280"/>
      <c r="N3121" s="278"/>
      <c r="O3121" s="278"/>
      <c r="P3121" s="278"/>
      <c r="Q3121" s="278"/>
      <c r="R3121" s="278"/>
      <c r="S3121" s="278"/>
      <c r="T3121" s="278"/>
      <c r="U3121" s="278"/>
      <c r="V3121" s="278"/>
      <c r="W3121" s="278"/>
      <c r="AH3121" s="280"/>
      <c r="AI3121" s="280"/>
      <c r="AJ3121" s="280"/>
      <c r="AK3121" s="280"/>
      <c r="AL3121" s="280"/>
      <c r="AM3121" s="280"/>
      <c r="AN3121" s="280"/>
      <c r="AO3121" s="280"/>
      <c r="AP3121" s="280"/>
      <c r="AQ3121" s="280"/>
      <c r="AR3121" s="280"/>
      <c r="AV3121" s="278"/>
      <c r="AW3121" s="278"/>
      <c r="AX3121" s="278"/>
      <c r="AY3121" s="278"/>
      <c r="AZ3121" s="278"/>
      <c r="BB3121" s="266"/>
      <c r="BE3121" s="275"/>
      <c r="BF3121" s="275"/>
      <c r="BG3121" s="275"/>
      <c r="BH3121" s="276"/>
      <c r="BI3121" s="276"/>
      <c r="BJ3121" s="276"/>
      <c r="BK3121" s="276"/>
    </row>
    <row r="3122" spans="2:69" ht="9" customHeight="1"/>
    <row r="3123" spans="2:69" ht="0.75" customHeight="1">
      <c r="BE3123" s="275"/>
      <c r="BF3123" s="275"/>
      <c r="BG3123" s="275"/>
      <c r="BH3123" s="276"/>
      <c r="BI3123" s="276"/>
      <c r="BJ3123" s="276"/>
      <c r="BK3123" s="276"/>
      <c r="BN3123" s="276"/>
      <c r="BO3123" s="276"/>
      <c r="BP3123" s="276"/>
    </row>
    <row r="3124" spans="2:69">
      <c r="BE3124" s="275"/>
      <c r="BF3124" s="275"/>
      <c r="BG3124" s="275"/>
      <c r="BH3124" s="276"/>
      <c r="BI3124" s="276"/>
      <c r="BJ3124" s="276"/>
      <c r="BK3124" s="276"/>
      <c r="BN3124" s="276"/>
      <c r="BO3124" s="276"/>
      <c r="BP3124" s="276"/>
    </row>
    <row r="3125" spans="2:69" ht="10.5" customHeight="1">
      <c r="C3125" s="277"/>
      <c r="D3125" s="277"/>
      <c r="E3125" s="277"/>
      <c r="F3125" s="277"/>
      <c r="G3125" s="277"/>
      <c r="H3125" s="278"/>
      <c r="I3125" s="278"/>
      <c r="J3125" s="278"/>
      <c r="K3125" s="278"/>
      <c r="L3125" s="278"/>
      <c r="N3125" s="278"/>
      <c r="O3125" s="278"/>
      <c r="P3125" s="278"/>
      <c r="Q3125" s="278"/>
      <c r="R3125" s="278"/>
      <c r="S3125" s="278"/>
      <c r="T3125" s="278"/>
      <c r="U3125" s="281"/>
      <c r="V3125" s="281"/>
      <c r="W3125" s="281"/>
      <c r="Z3125" s="278"/>
      <c r="AA3125" s="278"/>
      <c r="AB3125" s="278"/>
      <c r="AC3125" s="278"/>
      <c r="AD3125" s="281"/>
      <c r="AE3125" s="281"/>
      <c r="AH3125" s="277"/>
      <c r="AI3125" s="277"/>
      <c r="AJ3125" s="277"/>
      <c r="AK3125" s="277"/>
      <c r="AL3125" s="277"/>
      <c r="AM3125" s="277"/>
      <c r="AO3125" s="278"/>
      <c r="AP3125" s="278"/>
      <c r="AQ3125" s="278"/>
      <c r="AR3125" s="278"/>
      <c r="AS3125" s="278"/>
      <c r="AT3125" s="278"/>
      <c r="AV3125" s="278"/>
      <c r="AW3125" s="278"/>
      <c r="AX3125" s="278"/>
      <c r="AY3125" s="278"/>
      <c r="AZ3125" s="278"/>
      <c r="BB3125" s="281"/>
      <c r="BC3125" s="281"/>
      <c r="BE3125" s="280"/>
      <c r="BF3125" s="280"/>
      <c r="BI3125" s="279"/>
      <c r="BJ3125" s="279"/>
      <c r="BL3125" s="285"/>
      <c r="BM3125" s="285"/>
      <c r="BN3125" s="285"/>
      <c r="BO3125" s="285"/>
      <c r="BP3125" s="285"/>
    </row>
    <row r="3126" spans="2:69" ht="7.5" customHeight="1"/>
    <row r="3127" spans="2:69" ht="12" customHeight="1">
      <c r="B3127" s="282"/>
      <c r="C3127" s="282"/>
      <c r="D3127" s="282"/>
      <c r="E3127" s="282"/>
      <c r="F3127" s="282"/>
      <c r="G3127" s="282"/>
      <c r="H3127" s="282"/>
      <c r="I3127" s="282"/>
      <c r="J3127" s="282"/>
      <c r="K3127" s="282"/>
      <c r="L3127" s="282"/>
      <c r="M3127" s="282"/>
      <c r="N3127" s="282"/>
      <c r="O3127" s="282"/>
      <c r="P3127" s="282"/>
      <c r="Q3127" s="282"/>
      <c r="R3127" s="282"/>
      <c r="S3127" s="282"/>
      <c r="T3127" s="282"/>
      <c r="U3127" s="282"/>
      <c r="V3127" s="282"/>
      <c r="W3127" s="282"/>
      <c r="X3127" s="282"/>
      <c r="Y3127" s="282"/>
      <c r="Z3127" s="282"/>
      <c r="AA3127" s="282"/>
      <c r="AB3127" s="282"/>
      <c r="AC3127" s="282"/>
      <c r="AD3127" s="282"/>
      <c r="AE3127" s="282"/>
      <c r="AF3127" s="282"/>
      <c r="AG3127" s="282"/>
      <c r="AH3127" s="282"/>
      <c r="AI3127" s="282"/>
      <c r="AJ3127" s="282"/>
      <c r="AL3127" s="282"/>
      <c r="AM3127" s="282"/>
      <c r="AN3127" s="282"/>
      <c r="AO3127" s="282"/>
      <c r="AP3127" s="282"/>
      <c r="AQ3127" s="282"/>
      <c r="AR3127" s="282"/>
      <c r="AS3127" s="282"/>
      <c r="AT3127" s="282"/>
      <c r="AU3127" s="282"/>
      <c r="AV3127" s="282"/>
      <c r="AW3127" s="282"/>
      <c r="AX3127" s="282"/>
      <c r="AY3127" s="282"/>
      <c r="AZ3127" s="282"/>
      <c r="BA3127" s="282"/>
      <c r="BB3127" s="282"/>
      <c r="BC3127" s="282"/>
      <c r="BD3127" s="282"/>
      <c r="BE3127" s="282"/>
      <c r="BF3127" s="282"/>
      <c r="BG3127" s="282"/>
      <c r="BH3127" s="282"/>
      <c r="BI3127" s="282"/>
      <c r="BJ3127" s="282"/>
      <c r="BK3127" s="282"/>
      <c r="BL3127" s="282"/>
      <c r="BM3127" s="282"/>
      <c r="BN3127" s="282"/>
      <c r="BO3127" s="282"/>
      <c r="BP3127" s="282"/>
      <c r="BQ3127" s="282"/>
    </row>
    <row r="3128" spans="2:69" ht="0.75" customHeight="1">
      <c r="B3128" s="282"/>
      <c r="C3128" s="282"/>
      <c r="D3128" s="282"/>
      <c r="E3128" s="282"/>
      <c r="F3128" s="282"/>
      <c r="G3128" s="282"/>
      <c r="H3128" s="282"/>
      <c r="I3128" s="282"/>
      <c r="J3128" s="282"/>
      <c r="K3128" s="282"/>
      <c r="L3128" s="282"/>
      <c r="M3128" s="282"/>
      <c r="N3128" s="282"/>
      <c r="O3128" s="282"/>
      <c r="P3128" s="282"/>
      <c r="Q3128" s="282"/>
      <c r="R3128" s="282"/>
      <c r="S3128" s="282"/>
      <c r="T3128" s="282"/>
      <c r="U3128" s="282"/>
      <c r="V3128" s="282"/>
      <c r="W3128" s="282"/>
      <c r="X3128" s="282"/>
      <c r="Y3128" s="282"/>
      <c r="Z3128" s="282"/>
      <c r="AA3128" s="282"/>
      <c r="AB3128" s="282"/>
      <c r="AC3128" s="282"/>
      <c r="AD3128" s="282"/>
      <c r="AE3128" s="282"/>
      <c r="AF3128" s="282"/>
      <c r="AG3128" s="282"/>
      <c r="AH3128" s="282"/>
      <c r="AI3128" s="282"/>
      <c r="AJ3128" s="282"/>
      <c r="AL3128" s="282"/>
      <c r="AM3128" s="282"/>
      <c r="AN3128" s="282"/>
      <c r="AO3128" s="282"/>
      <c r="AP3128" s="282"/>
      <c r="AQ3128" s="282"/>
      <c r="AR3128" s="282"/>
      <c r="AS3128" s="282"/>
      <c r="AT3128" s="282"/>
      <c r="AU3128" s="282"/>
      <c r="AV3128" s="282"/>
      <c r="AW3128" s="282"/>
      <c r="AX3128" s="282"/>
      <c r="AY3128" s="282"/>
      <c r="AZ3128" s="282"/>
      <c r="BA3128" s="282"/>
      <c r="BB3128" s="282"/>
      <c r="BC3128" s="282"/>
      <c r="BD3128" s="282"/>
      <c r="BE3128" s="282"/>
      <c r="BF3128" s="282"/>
      <c r="BG3128" s="282"/>
      <c r="BH3128" s="282"/>
      <c r="BI3128" s="282"/>
      <c r="BJ3128" s="282"/>
      <c r="BK3128" s="282"/>
      <c r="BL3128" s="282"/>
      <c r="BM3128" s="282"/>
      <c r="BN3128" s="282"/>
      <c r="BO3128" s="282"/>
      <c r="BP3128" s="282"/>
      <c r="BQ3128" s="282"/>
    </row>
    <row r="3129" spans="2:69" ht="10.5" customHeight="1">
      <c r="G3129" s="283"/>
      <c r="H3129" s="283"/>
      <c r="I3129" s="283"/>
      <c r="J3129" s="283"/>
      <c r="K3129" s="283"/>
      <c r="L3129" s="283"/>
      <c r="N3129" s="283"/>
      <c r="O3129" s="283"/>
      <c r="P3129" s="284"/>
      <c r="Q3129" s="284"/>
      <c r="R3129" s="284"/>
      <c r="S3129" s="284"/>
      <c r="U3129" s="283"/>
      <c r="V3129" s="283"/>
      <c r="W3129" s="283"/>
      <c r="X3129" s="283"/>
      <c r="Y3129" s="283"/>
      <c r="Z3129" s="283"/>
      <c r="AA3129" s="283"/>
      <c r="AB3129" s="283"/>
      <c r="AD3129" s="283"/>
      <c r="AE3129" s="283"/>
      <c r="AF3129" s="283"/>
      <c r="AG3129" s="283"/>
      <c r="AH3129" s="283"/>
      <c r="AI3129" s="283"/>
      <c r="AO3129" s="283"/>
      <c r="AP3129" s="283"/>
      <c r="AQ3129" s="283"/>
      <c r="AR3129" s="283"/>
      <c r="AU3129" s="284"/>
      <c r="AV3129" s="284"/>
      <c r="AW3129" s="284"/>
      <c r="AX3129" s="284"/>
      <c r="AY3129" s="284"/>
      <c r="BE3129" s="283"/>
      <c r="BF3129" s="283"/>
      <c r="BG3129" s="283"/>
      <c r="BH3129" s="283"/>
      <c r="BI3129" s="283"/>
      <c r="BJ3129" s="283"/>
      <c r="BK3129" s="283"/>
      <c r="BL3129" s="283"/>
      <c r="BM3129" s="283"/>
      <c r="BN3129" s="283"/>
      <c r="BO3129" s="283"/>
      <c r="BP3129" s="283"/>
      <c r="BQ3129" s="283"/>
    </row>
    <row r="3130" spans="2:69" ht="7.5" customHeight="1"/>
    <row r="3131" spans="2:69" ht="0.75" customHeight="1">
      <c r="F3131" s="285"/>
      <c r="G3131" s="285"/>
      <c r="H3131" s="285"/>
      <c r="I3131" s="285"/>
      <c r="K3131" s="285"/>
      <c r="L3131" s="285"/>
      <c r="M3131" s="285"/>
      <c r="N3131" s="285"/>
      <c r="O3131" s="285"/>
      <c r="R3131" s="285"/>
      <c r="S3131" s="285"/>
      <c r="T3131" s="285"/>
      <c r="U3131" s="285"/>
      <c r="V3131" s="285"/>
      <c r="W3131" s="285"/>
      <c r="X3131" s="285"/>
      <c r="Y3131" s="285"/>
      <c r="Z3131" s="285"/>
      <c r="AA3131" s="285"/>
      <c r="AB3131" s="285"/>
      <c r="AD3131" s="285"/>
      <c r="AE3131" s="285"/>
      <c r="AF3131" s="285"/>
      <c r="AG3131" s="285"/>
      <c r="AH3131" s="285"/>
      <c r="AI3131" s="285"/>
      <c r="AU3131" s="285"/>
      <c r="AV3131" s="285"/>
      <c r="AW3131" s="285"/>
      <c r="AX3131" s="283"/>
      <c r="AY3131" s="283"/>
      <c r="BE3131" s="285"/>
      <c r="BF3131" s="285"/>
      <c r="BH3131" s="285"/>
      <c r="BI3131" s="285"/>
      <c r="BJ3131" s="285"/>
      <c r="BK3131" s="285"/>
      <c r="BL3131" s="285"/>
      <c r="BM3131" s="285"/>
      <c r="BN3131" s="285"/>
      <c r="BO3131" s="285"/>
      <c r="BP3131" s="285"/>
      <c r="BQ3131" s="285"/>
    </row>
    <row r="3132" spans="2:69" ht="13.5" customHeight="1">
      <c r="F3132" s="285"/>
      <c r="G3132" s="285"/>
      <c r="H3132" s="285"/>
      <c r="I3132" s="285"/>
      <c r="K3132" s="285"/>
      <c r="L3132" s="285"/>
      <c r="M3132" s="285"/>
      <c r="N3132" s="285"/>
      <c r="O3132" s="285"/>
      <c r="R3132" s="285"/>
      <c r="S3132" s="285"/>
      <c r="T3132" s="285"/>
      <c r="U3132" s="285"/>
      <c r="V3132" s="285"/>
      <c r="W3132" s="285"/>
      <c r="X3132" s="285"/>
      <c r="Y3132" s="285"/>
      <c r="Z3132" s="285"/>
      <c r="AA3132" s="285"/>
      <c r="AB3132" s="285"/>
      <c r="AD3132" s="285"/>
      <c r="AE3132" s="285"/>
      <c r="AF3132" s="285"/>
      <c r="AG3132" s="285"/>
      <c r="AH3132" s="285"/>
      <c r="AI3132" s="285"/>
      <c r="AU3132" s="285"/>
      <c r="AV3132" s="285"/>
      <c r="AW3132" s="285"/>
      <c r="AX3132" s="283"/>
      <c r="AY3132" s="283"/>
      <c r="BE3132" s="285"/>
      <c r="BF3132" s="285"/>
      <c r="BH3132" s="285"/>
      <c r="BI3132" s="285"/>
      <c r="BJ3132" s="285"/>
      <c r="BK3132" s="285"/>
      <c r="BL3132" s="285"/>
      <c r="BM3132" s="285"/>
      <c r="BN3132" s="285"/>
      <c r="BO3132" s="285"/>
      <c r="BP3132" s="285"/>
      <c r="BQ3132" s="285"/>
    </row>
    <row r="3133" spans="2:69" ht="9.75" customHeight="1">
      <c r="C3133" s="280"/>
      <c r="D3133" s="280"/>
      <c r="F3133" s="279"/>
      <c r="G3133" s="279"/>
      <c r="H3133" s="279"/>
      <c r="I3133" s="279"/>
      <c r="J3133" s="279"/>
      <c r="K3133" s="279"/>
      <c r="L3133" s="279"/>
      <c r="M3133" s="279"/>
      <c r="N3133" s="279"/>
      <c r="O3133" s="279"/>
      <c r="R3133" s="278"/>
      <c r="S3133" s="278"/>
      <c r="T3133" s="278"/>
      <c r="U3133" s="279"/>
      <c r="V3133" s="279"/>
      <c r="W3133" s="279"/>
      <c r="X3133" s="279"/>
      <c r="Y3133" s="279"/>
      <c r="Z3133" s="279"/>
      <c r="AA3133" s="279"/>
      <c r="AB3133" s="279"/>
      <c r="AD3133" s="279"/>
      <c r="AE3133" s="279"/>
      <c r="AF3133" s="279"/>
      <c r="AG3133" s="279"/>
      <c r="AH3133" s="279"/>
      <c r="AI3133" s="279"/>
      <c r="AM3133" s="280"/>
      <c r="AN3133" s="280"/>
      <c r="AO3133" s="280"/>
      <c r="AP3133" s="278"/>
      <c r="AQ3133" s="278"/>
      <c r="AR3133" s="278"/>
      <c r="AS3133" s="278"/>
      <c r="BA3133" s="280"/>
      <c r="BB3133" s="280"/>
      <c r="BC3133" s="280"/>
      <c r="BD3133" s="279"/>
      <c r="BE3133" s="279"/>
      <c r="BH3133" s="278"/>
      <c r="BI3133" s="278"/>
      <c r="BJ3133" s="278"/>
      <c r="BK3133" s="278"/>
      <c r="BL3133" s="278"/>
      <c r="BM3133" s="279"/>
      <c r="BN3133" s="279"/>
      <c r="BO3133" s="279"/>
      <c r="BP3133" s="279"/>
      <c r="BQ3133" s="279"/>
    </row>
    <row r="3134" spans="2:69" ht="0.75" customHeight="1">
      <c r="C3134" s="280"/>
      <c r="D3134" s="280"/>
      <c r="F3134" s="279"/>
      <c r="G3134" s="279"/>
      <c r="H3134" s="279"/>
      <c r="I3134" s="279"/>
      <c r="J3134" s="279"/>
      <c r="K3134" s="279"/>
      <c r="L3134" s="279"/>
      <c r="M3134" s="279"/>
      <c r="N3134" s="279"/>
      <c r="O3134" s="279"/>
      <c r="R3134" s="278"/>
      <c r="S3134" s="278"/>
      <c r="T3134" s="278"/>
      <c r="U3134" s="279"/>
      <c r="V3134" s="279"/>
      <c r="W3134" s="279"/>
      <c r="X3134" s="279"/>
      <c r="Y3134" s="279"/>
      <c r="Z3134" s="279"/>
      <c r="AA3134" s="279"/>
      <c r="AB3134" s="279"/>
      <c r="AD3134" s="279"/>
      <c r="AE3134" s="279"/>
      <c r="AF3134" s="279"/>
      <c r="AG3134" s="279"/>
      <c r="AH3134" s="279"/>
      <c r="AI3134" s="279"/>
      <c r="AM3134" s="280"/>
      <c r="AN3134" s="280"/>
      <c r="AO3134" s="280"/>
      <c r="AP3134" s="278"/>
      <c r="AQ3134" s="278"/>
      <c r="AR3134" s="278"/>
      <c r="AS3134" s="278"/>
      <c r="BA3134" s="280"/>
      <c r="BB3134" s="280"/>
      <c r="BC3134" s="280"/>
      <c r="BD3134" s="279"/>
      <c r="BE3134" s="279"/>
      <c r="BH3134" s="278"/>
      <c r="BI3134" s="278"/>
      <c r="BJ3134" s="278"/>
      <c r="BK3134" s="278"/>
      <c r="BL3134" s="278"/>
      <c r="BM3134" s="279"/>
      <c r="BN3134" s="279"/>
      <c r="BO3134" s="279"/>
      <c r="BP3134" s="279"/>
      <c r="BQ3134" s="279"/>
    </row>
    <row r="3135" spans="2:69" ht="10.5" customHeight="1">
      <c r="C3135" s="280"/>
      <c r="D3135" s="280"/>
      <c r="F3135" s="279"/>
      <c r="G3135" s="279"/>
      <c r="H3135" s="279"/>
      <c r="I3135" s="279"/>
      <c r="J3135" s="279"/>
      <c r="K3135" s="279"/>
      <c r="L3135" s="279"/>
      <c r="M3135" s="279"/>
      <c r="N3135" s="279"/>
      <c r="O3135" s="279"/>
      <c r="R3135" s="278"/>
      <c r="S3135" s="278"/>
      <c r="T3135" s="278"/>
      <c r="U3135" s="279"/>
      <c r="V3135" s="279"/>
      <c r="W3135" s="279"/>
      <c r="X3135" s="279"/>
      <c r="Y3135" s="279"/>
      <c r="Z3135" s="279"/>
      <c r="AA3135" s="279"/>
      <c r="AB3135" s="279"/>
      <c r="AD3135" s="264"/>
      <c r="AE3135" s="279"/>
      <c r="AF3135" s="279"/>
      <c r="AG3135" s="279"/>
      <c r="AH3135" s="279"/>
      <c r="AI3135" s="264"/>
      <c r="AM3135" s="280"/>
      <c r="AN3135" s="280"/>
      <c r="AO3135" s="280"/>
      <c r="AP3135" s="278"/>
      <c r="AQ3135" s="278"/>
      <c r="AR3135" s="278"/>
      <c r="AS3135" s="278"/>
      <c r="BA3135" s="280"/>
      <c r="BB3135" s="280"/>
      <c r="BC3135" s="280"/>
      <c r="BD3135" s="279"/>
      <c r="BE3135" s="279"/>
      <c r="BH3135" s="278"/>
      <c r="BI3135" s="278"/>
      <c r="BJ3135" s="278"/>
      <c r="BK3135" s="278"/>
      <c r="BL3135" s="278"/>
      <c r="BM3135" s="279"/>
      <c r="BN3135" s="279"/>
      <c r="BO3135" s="279"/>
      <c r="BP3135" s="279"/>
      <c r="BQ3135" s="279"/>
    </row>
    <row r="3136" spans="2:69" ht="9.75" customHeight="1"/>
    <row r="3137" spans="2:69" ht="9.75" customHeight="1">
      <c r="C3137" s="280"/>
      <c r="D3137" s="280"/>
      <c r="F3137" s="279"/>
      <c r="G3137" s="279"/>
      <c r="H3137" s="279"/>
      <c r="I3137" s="279"/>
      <c r="J3137" s="279"/>
      <c r="K3137" s="279"/>
      <c r="L3137" s="279"/>
      <c r="M3137" s="279"/>
      <c r="N3137" s="279"/>
      <c r="O3137" s="279"/>
      <c r="R3137" s="278"/>
      <c r="S3137" s="278"/>
      <c r="T3137" s="278"/>
      <c r="U3137" s="279"/>
      <c r="V3137" s="279"/>
      <c r="W3137" s="279"/>
      <c r="X3137" s="279"/>
      <c r="Y3137" s="279"/>
      <c r="Z3137" s="279"/>
      <c r="AA3137" s="279"/>
      <c r="AB3137" s="279"/>
      <c r="AD3137" s="279"/>
      <c r="AE3137" s="279"/>
      <c r="AF3137" s="279"/>
      <c r="AG3137" s="279"/>
      <c r="AH3137" s="279"/>
      <c r="AI3137" s="279"/>
      <c r="AM3137" s="280"/>
      <c r="AN3137" s="280"/>
      <c r="AO3137" s="280"/>
      <c r="AP3137" s="280"/>
      <c r="AQ3137" s="278"/>
      <c r="AR3137" s="278"/>
      <c r="AS3137" s="278"/>
      <c r="AT3137" s="278"/>
      <c r="BA3137" s="280"/>
      <c r="BB3137" s="280"/>
      <c r="BC3137" s="280"/>
      <c r="BD3137" s="279"/>
      <c r="BE3137" s="279"/>
      <c r="BH3137" s="278"/>
      <c r="BI3137" s="278"/>
      <c r="BJ3137" s="278"/>
      <c r="BK3137" s="278"/>
      <c r="BL3137" s="278"/>
      <c r="BM3137" s="279"/>
      <c r="BN3137" s="279"/>
      <c r="BO3137" s="279"/>
      <c r="BP3137" s="279"/>
      <c r="BQ3137" s="279"/>
    </row>
    <row r="3138" spans="2:69" ht="0.75" customHeight="1">
      <c r="C3138" s="280"/>
      <c r="D3138" s="280"/>
      <c r="F3138" s="279"/>
      <c r="G3138" s="279"/>
      <c r="H3138" s="279"/>
      <c r="I3138" s="279"/>
      <c r="J3138" s="279"/>
      <c r="K3138" s="279"/>
      <c r="L3138" s="279"/>
      <c r="M3138" s="279"/>
      <c r="N3138" s="279"/>
      <c r="O3138" s="279"/>
      <c r="R3138" s="278"/>
      <c r="S3138" s="278"/>
      <c r="T3138" s="278"/>
      <c r="U3138" s="279"/>
      <c r="V3138" s="279"/>
      <c r="W3138" s="279"/>
      <c r="X3138" s="279"/>
      <c r="Y3138" s="279"/>
      <c r="Z3138" s="279"/>
      <c r="AA3138" s="279"/>
      <c r="AB3138" s="279"/>
      <c r="AD3138" s="279"/>
      <c r="AE3138" s="279"/>
      <c r="AF3138" s="279"/>
      <c r="AG3138" s="279"/>
      <c r="AH3138" s="279"/>
      <c r="AI3138" s="279"/>
      <c r="AM3138" s="280"/>
      <c r="AN3138" s="280"/>
      <c r="AO3138" s="280"/>
      <c r="AP3138" s="280"/>
      <c r="AQ3138" s="278"/>
      <c r="AR3138" s="278"/>
      <c r="AS3138" s="278"/>
      <c r="AT3138" s="278"/>
      <c r="BA3138" s="280"/>
      <c r="BB3138" s="280"/>
      <c r="BC3138" s="280"/>
      <c r="BD3138" s="279"/>
      <c r="BE3138" s="279"/>
      <c r="BH3138" s="278"/>
      <c r="BI3138" s="278"/>
      <c r="BJ3138" s="278"/>
      <c r="BK3138" s="278"/>
      <c r="BL3138" s="278"/>
      <c r="BM3138" s="279"/>
      <c r="BN3138" s="279"/>
      <c r="BO3138" s="279"/>
      <c r="BP3138" s="279"/>
      <c r="BQ3138" s="279"/>
    </row>
    <row r="3139" spans="2:69" ht="12.75" customHeight="1">
      <c r="F3139" s="279"/>
      <c r="G3139" s="279"/>
      <c r="H3139" s="279"/>
      <c r="I3139" s="279"/>
      <c r="J3139" s="279"/>
      <c r="K3139" s="279"/>
      <c r="L3139" s="279"/>
      <c r="M3139" s="279"/>
      <c r="N3139" s="279"/>
      <c r="O3139" s="279"/>
      <c r="AM3139" s="280"/>
      <c r="AN3139" s="280"/>
      <c r="AO3139" s="280"/>
      <c r="AP3139" s="278"/>
      <c r="AQ3139" s="278"/>
      <c r="AR3139" s="278"/>
      <c r="AS3139" s="278"/>
      <c r="BA3139" s="280"/>
      <c r="BB3139" s="280"/>
      <c r="BC3139" s="280"/>
      <c r="BD3139" s="279"/>
      <c r="BE3139" s="279"/>
      <c r="BH3139" s="278"/>
      <c r="BI3139" s="278"/>
      <c r="BJ3139" s="278"/>
      <c r="BK3139" s="278"/>
      <c r="BL3139" s="278"/>
      <c r="BM3139" s="279"/>
      <c r="BN3139" s="279"/>
      <c r="BO3139" s="279"/>
      <c r="BP3139" s="279"/>
      <c r="BQ3139" s="279"/>
    </row>
    <row r="3140" spans="2:69" ht="10.5" customHeight="1">
      <c r="AM3140" s="280"/>
      <c r="AN3140" s="280"/>
      <c r="AO3140" s="280"/>
      <c r="AP3140" s="278"/>
      <c r="AQ3140" s="278"/>
      <c r="AR3140" s="278"/>
      <c r="AS3140" s="278"/>
      <c r="BA3140" s="280"/>
      <c r="BB3140" s="280"/>
      <c r="BC3140" s="280"/>
      <c r="BD3140" s="279"/>
      <c r="BE3140" s="279"/>
      <c r="BH3140" s="278"/>
      <c r="BI3140" s="278"/>
      <c r="BJ3140" s="278"/>
      <c r="BK3140" s="278"/>
      <c r="BL3140" s="278"/>
      <c r="BM3140" s="279"/>
      <c r="BN3140" s="279"/>
      <c r="BO3140" s="279"/>
      <c r="BP3140" s="279"/>
      <c r="BQ3140" s="279"/>
    </row>
    <row r="3141" spans="2:69" ht="7.5" customHeight="1"/>
    <row r="3142" spans="2:69" ht="0.75" customHeight="1">
      <c r="C3142" s="277"/>
      <c r="D3142" s="277"/>
      <c r="F3142" s="279"/>
      <c r="G3142" s="279"/>
      <c r="H3142" s="279"/>
      <c r="I3142" s="279"/>
      <c r="J3142" s="279"/>
      <c r="K3142" s="279"/>
      <c r="L3142" s="279"/>
      <c r="M3142" s="279"/>
      <c r="AM3142" s="280"/>
      <c r="AN3142" s="280"/>
      <c r="AO3142" s="280"/>
      <c r="AP3142" s="278"/>
      <c r="AQ3142" s="278"/>
      <c r="AR3142" s="278"/>
      <c r="AS3142" s="278"/>
      <c r="AT3142" s="278"/>
      <c r="AU3142" s="278"/>
      <c r="AV3142" s="278"/>
      <c r="AX3142" s="278"/>
      <c r="AY3142" s="278"/>
      <c r="BA3142" s="280"/>
      <c r="BB3142" s="280"/>
      <c r="BC3142" s="280"/>
      <c r="BD3142" s="279"/>
      <c r="BE3142" s="279"/>
      <c r="BH3142" s="278"/>
      <c r="BI3142" s="278"/>
      <c r="BJ3142" s="278"/>
      <c r="BK3142" s="278"/>
      <c r="BL3142" s="278"/>
      <c r="BM3142" s="279"/>
      <c r="BN3142" s="279"/>
      <c r="BO3142" s="279"/>
      <c r="BP3142" s="279"/>
      <c r="BQ3142" s="279"/>
    </row>
    <row r="3143" spans="2:69" ht="8.25" customHeight="1">
      <c r="C3143" s="277"/>
      <c r="D3143" s="277"/>
      <c r="F3143" s="279"/>
      <c r="G3143" s="279"/>
      <c r="H3143" s="279"/>
      <c r="I3143" s="279"/>
      <c r="J3143" s="279"/>
      <c r="K3143" s="279"/>
      <c r="L3143" s="279"/>
      <c r="M3143" s="279"/>
      <c r="AM3143" s="280"/>
      <c r="AN3143" s="280"/>
      <c r="AO3143" s="280"/>
      <c r="AP3143" s="278"/>
      <c r="AQ3143" s="278"/>
      <c r="AR3143" s="278"/>
      <c r="AS3143" s="278"/>
      <c r="AT3143" s="278"/>
      <c r="AU3143" s="278"/>
      <c r="AV3143" s="278"/>
      <c r="AX3143" s="278"/>
      <c r="AY3143" s="278"/>
      <c r="BA3143" s="280"/>
      <c r="BB3143" s="280"/>
      <c r="BC3143" s="280"/>
      <c r="BD3143" s="279"/>
      <c r="BE3143" s="279"/>
      <c r="BH3143" s="278"/>
      <c r="BI3143" s="278"/>
      <c r="BJ3143" s="278"/>
      <c r="BK3143" s="278"/>
      <c r="BL3143" s="278"/>
      <c r="BM3143" s="279"/>
      <c r="BN3143" s="279"/>
      <c r="BO3143" s="279"/>
      <c r="BP3143" s="279"/>
      <c r="BQ3143" s="279"/>
    </row>
    <row r="3144" spans="2:69" ht="0.75" customHeight="1">
      <c r="C3144" s="277"/>
      <c r="D3144" s="277"/>
      <c r="F3144" s="279"/>
      <c r="G3144" s="279"/>
      <c r="H3144" s="279"/>
      <c r="I3144" s="279"/>
      <c r="J3144" s="279"/>
      <c r="K3144" s="279"/>
      <c r="L3144" s="279"/>
      <c r="M3144" s="279"/>
      <c r="AM3144" s="280"/>
      <c r="AN3144" s="280"/>
      <c r="AO3144" s="280"/>
      <c r="AP3144" s="278"/>
      <c r="AQ3144" s="278"/>
      <c r="AR3144" s="278"/>
      <c r="AS3144" s="278"/>
      <c r="AT3144" s="278"/>
      <c r="AU3144" s="278"/>
      <c r="AV3144" s="278"/>
      <c r="AX3144" s="278"/>
      <c r="AY3144" s="278"/>
      <c r="BA3144" s="280"/>
      <c r="BB3144" s="280"/>
      <c r="BC3144" s="280"/>
      <c r="BD3144" s="279"/>
      <c r="BE3144" s="279"/>
      <c r="BH3144" s="278"/>
      <c r="BI3144" s="278"/>
      <c r="BJ3144" s="278"/>
      <c r="BK3144" s="278"/>
      <c r="BL3144" s="278"/>
      <c r="BM3144" s="279"/>
      <c r="BN3144" s="279"/>
      <c r="BO3144" s="279"/>
      <c r="BP3144" s="279"/>
      <c r="BQ3144" s="279"/>
    </row>
    <row r="3145" spans="2:69" ht="10.5" customHeight="1">
      <c r="AM3145" s="280"/>
      <c r="AN3145" s="280"/>
      <c r="AO3145" s="280"/>
      <c r="AP3145" s="278"/>
      <c r="AQ3145" s="278"/>
      <c r="AR3145" s="278"/>
      <c r="AS3145" s="278"/>
      <c r="AT3145" s="278"/>
      <c r="AU3145" s="278"/>
      <c r="AV3145" s="278"/>
      <c r="AX3145" s="278"/>
      <c r="AY3145" s="278"/>
      <c r="BA3145" s="280"/>
      <c r="BB3145" s="280"/>
      <c r="BC3145" s="280"/>
      <c r="BD3145" s="279"/>
      <c r="BE3145" s="279"/>
      <c r="BH3145" s="278"/>
      <c r="BI3145" s="278"/>
      <c r="BJ3145" s="278"/>
      <c r="BK3145" s="278"/>
      <c r="BL3145" s="278"/>
      <c r="BM3145" s="279"/>
      <c r="BN3145" s="279"/>
      <c r="BO3145" s="279"/>
      <c r="BP3145" s="279"/>
      <c r="BQ3145" s="279"/>
    </row>
    <row r="3146" spans="2:69" ht="9.75" customHeight="1"/>
    <row r="3147" spans="2:69" ht="12" customHeight="1">
      <c r="AM3147" s="280"/>
      <c r="AN3147" s="280"/>
      <c r="AO3147" s="280"/>
      <c r="AP3147" s="280"/>
      <c r="AQ3147" s="278"/>
      <c r="AR3147" s="278"/>
      <c r="AS3147" s="278"/>
      <c r="AT3147" s="278"/>
      <c r="AU3147" s="278"/>
      <c r="AV3147" s="278"/>
      <c r="AW3147" s="278"/>
      <c r="AX3147" s="278"/>
      <c r="AY3147" s="278"/>
      <c r="AZ3147" s="278"/>
      <c r="BA3147" s="277"/>
      <c r="BB3147" s="277"/>
      <c r="BC3147" s="277"/>
      <c r="BD3147" s="279"/>
      <c r="BE3147" s="279"/>
    </row>
    <row r="3148" spans="2:69" ht="13.5" customHeight="1">
      <c r="C3148" s="289"/>
      <c r="D3148" s="289"/>
      <c r="E3148" s="289"/>
      <c r="F3148" s="289"/>
      <c r="G3148" s="289"/>
      <c r="H3148" s="289"/>
      <c r="I3148" s="289"/>
      <c r="J3148" s="289"/>
      <c r="K3148" s="289"/>
      <c r="L3148" s="289"/>
      <c r="M3148" s="289"/>
      <c r="N3148" s="289"/>
      <c r="O3148" s="289"/>
      <c r="P3148" s="289"/>
      <c r="Q3148" s="289"/>
      <c r="R3148" s="289"/>
      <c r="S3148" s="289"/>
      <c r="T3148" s="289"/>
      <c r="U3148" s="289"/>
      <c r="V3148" s="289"/>
      <c r="W3148" s="289"/>
      <c r="X3148" s="289"/>
      <c r="Y3148" s="289"/>
      <c r="Z3148" s="289"/>
      <c r="AA3148" s="289"/>
      <c r="AB3148" s="289"/>
      <c r="AC3148" s="289"/>
      <c r="AD3148" s="289"/>
      <c r="AE3148" s="289"/>
    </row>
    <row r="3149" spans="2:69" ht="7.5" customHeight="1"/>
    <row r="3150" spans="2:69" ht="16.5" customHeight="1">
      <c r="B3150" s="282"/>
      <c r="C3150" s="282"/>
      <c r="D3150" s="282"/>
      <c r="E3150" s="282"/>
      <c r="F3150" s="282"/>
      <c r="G3150" s="282"/>
      <c r="H3150" s="282"/>
      <c r="I3150" s="282"/>
      <c r="J3150" s="282"/>
      <c r="K3150" s="282"/>
      <c r="L3150" s="282"/>
      <c r="M3150" s="282"/>
      <c r="N3150" s="282"/>
      <c r="O3150" s="282"/>
      <c r="P3150" s="282"/>
      <c r="Q3150" s="282"/>
      <c r="R3150" s="282"/>
      <c r="S3150" s="282"/>
      <c r="T3150" s="282"/>
      <c r="U3150" s="282"/>
      <c r="X3150" s="282"/>
      <c r="Y3150" s="282"/>
      <c r="Z3150" s="282"/>
      <c r="AA3150" s="282"/>
      <c r="AB3150" s="282"/>
      <c r="AC3150" s="282"/>
      <c r="AD3150" s="282"/>
      <c r="AE3150" s="282"/>
      <c r="AF3150" s="282"/>
      <c r="AG3150" s="282"/>
      <c r="AM3150" s="282"/>
      <c r="AN3150" s="282"/>
      <c r="AO3150" s="282"/>
      <c r="AP3150" s="282"/>
      <c r="AQ3150" s="282"/>
      <c r="AR3150" s="282"/>
      <c r="AS3150" s="282"/>
      <c r="AT3150" s="282"/>
      <c r="AU3150" s="282"/>
      <c r="AV3150" s="282"/>
      <c r="AW3150" s="282"/>
      <c r="AX3150" s="282"/>
      <c r="AY3150" s="282"/>
      <c r="AZ3150" s="282"/>
      <c r="BA3150" s="282"/>
      <c r="BB3150" s="282"/>
      <c r="BE3150" s="282"/>
      <c r="BF3150" s="282"/>
      <c r="BG3150" s="282"/>
      <c r="BH3150" s="282"/>
      <c r="BI3150" s="282"/>
      <c r="BJ3150" s="282"/>
      <c r="BK3150" s="282"/>
      <c r="BL3150" s="282"/>
      <c r="BM3150" s="282"/>
      <c r="BN3150" s="282"/>
      <c r="BO3150" s="282"/>
      <c r="BP3150" s="282"/>
    </row>
    <row r="3151" spans="2:69" ht="9.75" customHeight="1">
      <c r="E3151" s="281"/>
      <c r="F3151" s="281"/>
      <c r="G3151" s="281"/>
      <c r="H3151" s="281"/>
      <c r="I3151" s="281"/>
      <c r="J3151" s="281"/>
      <c r="K3151" s="281"/>
      <c r="L3151" s="281"/>
      <c r="O3151" s="281"/>
      <c r="P3151" s="281"/>
      <c r="Q3151" s="281"/>
      <c r="S3151" s="286"/>
      <c r="T3151" s="286"/>
      <c r="U3151" s="286"/>
      <c r="V3151" s="286"/>
      <c r="AB3151" s="281"/>
      <c r="AC3151" s="281"/>
      <c r="AD3151" s="286"/>
      <c r="AE3151" s="286"/>
      <c r="AR3151" s="281"/>
      <c r="AS3151" s="281"/>
      <c r="AT3151" s="281"/>
      <c r="AV3151" s="286"/>
      <c r="AW3151" s="286"/>
      <c r="AX3151" s="286"/>
      <c r="AY3151" s="286"/>
      <c r="AZ3151" s="286"/>
      <c r="BA3151" s="286"/>
      <c r="BB3151" s="286"/>
      <c r="BH3151" s="283"/>
      <c r="BI3151" s="283"/>
      <c r="BJ3151" s="283"/>
      <c r="BK3151" s="283"/>
      <c r="BL3151" s="283"/>
      <c r="BN3151" s="283"/>
      <c r="BO3151" s="283"/>
      <c r="BP3151" s="283"/>
    </row>
    <row r="3152" spans="2:69" ht="0.75" customHeight="1">
      <c r="BH3152" s="283"/>
      <c r="BI3152" s="283"/>
      <c r="BJ3152" s="283"/>
      <c r="BK3152" s="283"/>
      <c r="BL3152" s="283"/>
      <c r="BN3152" s="283"/>
      <c r="BO3152" s="283"/>
      <c r="BP3152" s="283"/>
    </row>
    <row r="3153" spans="3:68" ht="10.5" customHeight="1">
      <c r="F3153" s="281"/>
      <c r="G3153" s="281"/>
      <c r="H3153" s="281"/>
      <c r="I3153" s="281"/>
      <c r="J3153" s="281"/>
      <c r="K3153" s="281"/>
      <c r="N3153" s="281"/>
      <c r="O3153" s="281"/>
      <c r="P3153" s="281"/>
      <c r="Q3153" s="281"/>
      <c r="R3153" s="281"/>
      <c r="S3153" s="286"/>
      <c r="T3153" s="286"/>
      <c r="U3153" s="286"/>
      <c r="V3153" s="286"/>
      <c r="AB3153" s="281"/>
      <c r="AC3153" s="281"/>
      <c r="AD3153" s="281"/>
      <c r="AE3153" s="286"/>
      <c r="AF3153" s="286"/>
      <c r="AG3153" s="286"/>
      <c r="AH3153" s="286"/>
      <c r="AI3153" s="286"/>
      <c r="AR3153" s="281"/>
      <c r="AS3153" s="281"/>
      <c r="AT3153" s="281"/>
      <c r="AV3153" s="290"/>
      <c r="AW3153" s="290"/>
      <c r="AX3153" s="290"/>
      <c r="AY3153" s="290"/>
      <c r="AZ3153" s="290"/>
      <c r="BE3153" s="263"/>
      <c r="BJ3153" s="279"/>
      <c r="BK3153" s="279"/>
      <c r="BL3153" s="279"/>
      <c r="BO3153" s="279"/>
      <c r="BP3153" s="279"/>
    </row>
    <row r="3154" spans="3:68" ht="8.25" customHeight="1"/>
    <row r="3155" spans="3:68" ht="12.75" customHeight="1">
      <c r="BE3155" s="280"/>
      <c r="BF3155" s="280"/>
      <c r="BJ3155" s="279"/>
      <c r="BK3155" s="279"/>
      <c r="BL3155" s="279"/>
      <c r="BO3155" s="279"/>
      <c r="BP3155" s="279"/>
    </row>
    <row r="3156" spans="3:68" ht="9.75" customHeight="1">
      <c r="BE3156" s="280"/>
      <c r="BF3156" s="280"/>
      <c r="BJ3156" s="279"/>
      <c r="BK3156" s="279"/>
      <c r="BL3156" s="279"/>
      <c r="BO3156" s="279"/>
      <c r="BP3156" s="279"/>
    </row>
    <row r="3157" spans="3:68" ht="12.75" customHeight="1">
      <c r="BE3157" s="280"/>
      <c r="BF3157" s="280"/>
    </row>
    <row r="3158" spans="3:68" ht="10.5" customHeight="1">
      <c r="I3158" s="283"/>
      <c r="J3158" s="283"/>
      <c r="K3158" s="283"/>
      <c r="L3158" s="283"/>
      <c r="N3158" s="283"/>
      <c r="O3158" s="283"/>
      <c r="P3158" s="283"/>
      <c r="Q3158" s="283"/>
      <c r="R3158" s="283"/>
      <c r="S3158" s="283"/>
      <c r="U3158" s="283"/>
      <c r="V3158" s="283"/>
      <c r="W3158" s="283"/>
      <c r="Z3158" s="283"/>
      <c r="AA3158" s="283"/>
      <c r="AB3158" s="283"/>
      <c r="AC3158" s="283"/>
      <c r="AD3158" s="283"/>
      <c r="AE3158" s="283"/>
      <c r="AO3158" s="283"/>
      <c r="AP3158" s="283"/>
      <c r="AQ3158" s="283"/>
      <c r="AR3158" s="283"/>
      <c r="AS3158" s="283"/>
      <c r="AT3158" s="283"/>
      <c r="AV3158" s="283"/>
      <c r="AW3158" s="283"/>
      <c r="AX3158" s="283"/>
      <c r="AY3158" s="283"/>
      <c r="AZ3158" s="283"/>
      <c r="BA3158" s="283"/>
      <c r="BB3158" s="283"/>
      <c r="BE3158" s="263"/>
      <c r="BJ3158" s="279"/>
      <c r="BK3158" s="279"/>
      <c r="BL3158" s="279"/>
      <c r="BO3158" s="279"/>
      <c r="BP3158" s="279"/>
    </row>
    <row r="3159" spans="3:68" ht="9.75" customHeight="1"/>
    <row r="3160" spans="3:68" ht="10.5" customHeight="1">
      <c r="H3160" s="283"/>
      <c r="I3160" s="283"/>
      <c r="J3160" s="283"/>
      <c r="K3160" s="283"/>
      <c r="L3160" s="283"/>
      <c r="N3160" s="283"/>
      <c r="O3160" s="283"/>
      <c r="P3160" s="283"/>
      <c r="Q3160" s="283"/>
      <c r="R3160" s="283"/>
      <c r="S3160" s="283"/>
      <c r="U3160" s="283"/>
      <c r="V3160" s="283"/>
      <c r="W3160" s="283"/>
      <c r="Z3160" s="283"/>
      <c r="AA3160" s="283"/>
      <c r="AB3160" s="283"/>
      <c r="AC3160" s="283"/>
      <c r="AD3160" s="283"/>
      <c r="AE3160" s="283"/>
      <c r="AO3160" s="283"/>
      <c r="AP3160" s="283"/>
      <c r="AQ3160" s="283"/>
      <c r="AR3160" s="283"/>
      <c r="AS3160" s="283"/>
      <c r="AT3160" s="283"/>
      <c r="AV3160" s="283"/>
      <c r="AW3160" s="283"/>
      <c r="AX3160" s="283"/>
      <c r="AY3160" s="283"/>
      <c r="AZ3160" s="283"/>
      <c r="BA3160" s="283"/>
      <c r="BB3160" s="283"/>
      <c r="BE3160" s="280"/>
      <c r="BJ3160" s="279"/>
      <c r="BK3160" s="279"/>
      <c r="BL3160" s="279"/>
      <c r="BO3160" s="279"/>
      <c r="BP3160" s="279"/>
    </row>
    <row r="3161" spans="3:68" ht="0.75" customHeight="1">
      <c r="H3161" s="283"/>
      <c r="I3161" s="283"/>
      <c r="J3161" s="283"/>
      <c r="K3161" s="283"/>
      <c r="L3161" s="283"/>
      <c r="N3161" s="283"/>
      <c r="O3161" s="283"/>
      <c r="P3161" s="283"/>
      <c r="Q3161" s="283"/>
      <c r="R3161" s="283"/>
      <c r="S3161" s="283"/>
      <c r="U3161" s="283"/>
      <c r="V3161" s="283"/>
      <c r="W3161" s="283"/>
      <c r="Z3161" s="283"/>
      <c r="AA3161" s="283"/>
      <c r="AB3161" s="283"/>
      <c r="AC3161" s="283"/>
      <c r="AD3161" s="283"/>
      <c r="AE3161" s="283"/>
      <c r="AO3161" s="283"/>
      <c r="AP3161" s="283"/>
      <c r="AQ3161" s="283"/>
      <c r="AR3161" s="283"/>
      <c r="AS3161" s="283"/>
      <c r="AT3161" s="283"/>
      <c r="AV3161" s="283"/>
      <c r="AW3161" s="283"/>
      <c r="AX3161" s="283"/>
      <c r="AY3161" s="283"/>
      <c r="AZ3161" s="283"/>
      <c r="BA3161" s="283"/>
      <c r="BB3161" s="283"/>
      <c r="BE3161" s="280"/>
      <c r="BJ3161" s="279"/>
      <c r="BK3161" s="279"/>
      <c r="BL3161" s="279"/>
      <c r="BO3161" s="279"/>
      <c r="BP3161" s="279"/>
    </row>
    <row r="3162" spans="3:68" ht="10.5" customHeight="1">
      <c r="H3162" s="285"/>
      <c r="I3162" s="285"/>
      <c r="J3162" s="285"/>
      <c r="K3162" s="285"/>
      <c r="L3162" s="285"/>
      <c r="N3162" s="285"/>
      <c r="O3162" s="285"/>
      <c r="P3162" s="285"/>
      <c r="R3162" s="285"/>
      <c r="S3162" s="285"/>
      <c r="U3162" s="283"/>
      <c r="V3162" s="283"/>
      <c r="W3162" s="283"/>
      <c r="Z3162" s="285"/>
      <c r="AA3162" s="285"/>
      <c r="AB3162" s="285"/>
      <c r="AC3162" s="285"/>
      <c r="AD3162" s="283"/>
      <c r="AE3162" s="283"/>
      <c r="AO3162" s="285"/>
      <c r="AP3162" s="285"/>
      <c r="AQ3162" s="285"/>
      <c r="AR3162" s="285"/>
      <c r="AS3162" s="285"/>
      <c r="AT3162" s="285"/>
      <c r="AV3162" s="285"/>
      <c r="AW3162" s="285"/>
      <c r="AX3162" s="285"/>
      <c r="AY3162" s="285"/>
      <c r="AZ3162" s="285"/>
      <c r="BB3162" s="261"/>
      <c r="BE3162" s="263"/>
      <c r="BK3162" s="279"/>
      <c r="BL3162" s="279"/>
      <c r="BP3162" s="264"/>
    </row>
    <row r="3163" spans="3:68" ht="8.25" customHeight="1"/>
    <row r="3164" spans="3:68" ht="0.75" customHeight="1">
      <c r="C3164" s="280"/>
      <c r="D3164" s="280"/>
      <c r="E3164" s="280"/>
      <c r="F3164" s="280"/>
      <c r="G3164" s="280"/>
      <c r="H3164" s="280"/>
      <c r="I3164" s="280"/>
      <c r="AH3164" s="280"/>
      <c r="AI3164" s="280"/>
      <c r="AJ3164" s="280"/>
      <c r="AK3164" s="280"/>
      <c r="AL3164" s="280"/>
      <c r="AM3164" s="280"/>
      <c r="AN3164" s="280"/>
      <c r="AO3164" s="280"/>
      <c r="BE3164" s="280"/>
      <c r="BK3164" s="279"/>
      <c r="BL3164" s="279"/>
      <c r="BP3164" s="279"/>
    </row>
    <row r="3165" spans="3:68" ht="9" customHeight="1">
      <c r="C3165" s="280"/>
      <c r="D3165" s="280"/>
      <c r="E3165" s="280"/>
      <c r="F3165" s="280"/>
      <c r="G3165" s="280"/>
      <c r="H3165" s="280"/>
      <c r="I3165" s="280"/>
      <c r="AH3165" s="280"/>
      <c r="AI3165" s="280"/>
      <c r="AJ3165" s="280"/>
      <c r="AK3165" s="280"/>
      <c r="AL3165" s="280"/>
      <c r="AM3165" s="280"/>
      <c r="AN3165" s="280"/>
      <c r="AO3165" s="280"/>
      <c r="BE3165" s="280"/>
      <c r="BK3165" s="279"/>
      <c r="BL3165" s="279"/>
      <c r="BP3165" s="279"/>
    </row>
    <row r="3166" spans="3:68" ht="0.75" customHeight="1">
      <c r="C3166" s="280"/>
      <c r="D3166" s="280"/>
      <c r="E3166" s="280"/>
      <c r="F3166" s="280"/>
      <c r="G3166" s="280"/>
      <c r="H3166" s="280"/>
      <c r="I3166" s="280"/>
      <c r="AH3166" s="280"/>
      <c r="AI3166" s="280"/>
      <c r="AJ3166" s="280"/>
      <c r="AK3166" s="280"/>
      <c r="AL3166" s="280"/>
      <c r="AM3166" s="280"/>
      <c r="AN3166" s="280"/>
      <c r="AO3166" s="280"/>
      <c r="BE3166" s="280"/>
      <c r="BK3166" s="279"/>
      <c r="BL3166" s="279"/>
    </row>
    <row r="3167" spans="3:68" ht="10.5" customHeight="1">
      <c r="C3167" s="287"/>
      <c r="D3167" s="287"/>
      <c r="E3167" s="287"/>
      <c r="F3167" s="287"/>
      <c r="G3167" s="287"/>
      <c r="H3167" s="278"/>
      <c r="I3167" s="278"/>
      <c r="J3167" s="278"/>
      <c r="K3167" s="278"/>
      <c r="L3167" s="278"/>
      <c r="N3167" s="278"/>
      <c r="O3167" s="278"/>
      <c r="P3167" s="278"/>
      <c r="Q3167" s="278"/>
      <c r="R3167" s="278"/>
      <c r="S3167" s="278"/>
      <c r="T3167" s="278"/>
      <c r="U3167" s="278"/>
      <c r="V3167" s="278"/>
      <c r="W3167" s="278"/>
      <c r="Z3167" s="278"/>
      <c r="AA3167" s="278"/>
      <c r="AB3167" s="278"/>
      <c r="AC3167" s="278"/>
      <c r="AD3167" s="278"/>
      <c r="AE3167" s="278"/>
      <c r="AI3167" s="287"/>
      <c r="AJ3167" s="287"/>
      <c r="AK3167" s="287"/>
      <c r="AL3167" s="287"/>
      <c r="AM3167" s="287"/>
      <c r="AO3167" s="278"/>
      <c r="AP3167" s="278"/>
      <c r="AQ3167" s="278"/>
      <c r="AR3167" s="278"/>
      <c r="AS3167" s="278"/>
      <c r="AT3167" s="278"/>
      <c r="AV3167" s="278"/>
      <c r="AW3167" s="278"/>
      <c r="AX3167" s="278"/>
      <c r="AY3167" s="278"/>
      <c r="AZ3167" s="278"/>
      <c r="BB3167" s="266"/>
      <c r="BE3167" s="263"/>
      <c r="BK3167" s="279"/>
      <c r="BL3167" s="279"/>
      <c r="BP3167" s="264"/>
    </row>
    <row r="3168" spans="3:68" ht="7.5" customHeight="1"/>
    <row r="3169" spans="3:68" ht="0.75" customHeight="1">
      <c r="C3169" s="287"/>
      <c r="D3169" s="287"/>
      <c r="E3169" s="287"/>
      <c r="F3169" s="287"/>
      <c r="G3169" s="287"/>
      <c r="H3169" s="278"/>
      <c r="I3169" s="278"/>
      <c r="J3169" s="278"/>
      <c r="K3169" s="278"/>
      <c r="L3169" s="278"/>
      <c r="N3169" s="278"/>
      <c r="O3169" s="278"/>
      <c r="P3169" s="278"/>
      <c r="Q3169" s="278"/>
      <c r="R3169" s="278"/>
      <c r="S3169" s="278"/>
      <c r="T3169" s="278"/>
      <c r="U3169" s="278"/>
      <c r="V3169" s="278"/>
      <c r="W3169" s="278"/>
      <c r="Z3169" s="278"/>
      <c r="AA3169" s="278"/>
      <c r="AB3169" s="278"/>
      <c r="AC3169" s="278"/>
      <c r="AD3169" s="278"/>
      <c r="AE3169" s="278"/>
      <c r="AI3169" s="287"/>
      <c r="AJ3169" s="287"/>
      <c r="AK3169" s="287"/>
      <c r="AL3169" s="287"/>
      <c r="AM3169" s="287"/>
      <c r="AO3169" s="278"/>
      <c r="AP3169" s="278"/>
      <c r="AQ3169" s="278"/>
      <c r="AR3169" s="278"/>
      <c r="AS3169" s="278"/>
      <c r="AT3169" s="278"/>
      <c r="AV3169" s="278"/>
      <c r="AW3169" s="278"/>
      <c r="AX3169" s="278"/>
      <c r="AY3169" s="278"/>
      <c r="AZ3169" s="278"/>
      <c r="BB3169" s="276"/>
    </row>
    <row r="3170" spans="3:68" ht="8.25" customHeight="1">
      <c r="C3170" s="287"/>
      <c r="D3170" s="287"/>
      <c r="E3170" s="287"/>
      <c r="F3170" s="287"/>
      <c r="G3170" s="287"/>
      <c r="H3170" s="278"/>
      <c r="I3170" s="278"/>
      <c r="J3170" s="278"/>
      <c r="K3170" s="278"/>
      <c r="L3170" s="278"/>
      <c r="N3170" s="278"/>
      <c r="O3170" s="278"/>
      <c r="P3170" s="278"/>
      <c r="Q3170" s="278"/>
      <c r="R3170" s="278"/>
      <c r="S3170" s="278"/>
      <c r="T3170" s="278"/>
      <c r="U3170" s="278"/>
      <c r="V3170" s="278"/>
      <c r="W3170" s="278"/>
      <c r="Z3170" s="278"/>
      <c r="AA3170" s="278"/>
      <c r="AB3170" s="278"/>
      <c r="AC3170" s="278"/>
      <c r="AD3170" s="278"/>
      <c r="AE3170" s="278"/>
      <c r="AI3170" s="287"/>
      <c r="AJ3170" s="287"/>
      <c r="AK3170" s="287"/>
      <c r="AL3170" s="287"/>
      <c r="AM3170" s="287"/>
      <c r="AO3170" s="278"/>
      <c r="AP3170" s="278"/>
      <c r="AQ3170" s="278"/>
      <c r="AR3170" s="278"/>
      <c r="AS3170" s="278"/>
      <c r="AT3170" s="278"/>
      <c r="AV3170" s="278"/>
      <c r="AW3170" s="278"/>
      <c r="AX3170" s="278"/>
      <c r="AY3170" s="278"/>
      <c r="AZ3170" s="278"/>
      <c r="BB3170" s="276"/>
    </row>
    <row r="3171" spans="3:68" ht="0.75" customHeight="1">
      <c r="C3171" s="287"/>
      <c r="D3171" s="287"/>
      <c r="E3171" s="287"/>
      <c r="F3171" s="287"/>
      <c r="G3171" s="287"/>
      <c r="H3171" s="278"/>
      <c r="I3171" s="278"/>
      <c r="J3171" s="278"/>
      <c r="K3171" s="278"/>
      <c r="L3171" s="278"/>
      <c r="N3171" s="278"/>
      <c r="O3171" s="278"/>
      <c r="P3171" s="278"/>
      <c r="Q3171" s="278"/>
      <c r="R3171" s="278"/>
      <c r="S3171" s="278"/>
      <c r="T3171" s="278"/>
      <c r="U3171" s="278"/>
      <c r="V3171" s="278"/>
      <c r="W3171" s="278"/>
      <c r="Z3171" s="278"/>
      <c r="AA3171" s="278"/>
      <c r="AB3171" s="278"/>
      <c r="AC3171" s="278"/>
      <c r="AD3171" s="278"/>
      <c r="AE3171" s="278"/>
      <c r="AI3171" s="287"/>
      <c r="AJ3171" s="287"/>
      <c r="AK3171" s="287"/>
      <c r="AL3171" s="287"/>
      <c r="AM3171" s="287"/>
      <c r="AO3171" s="278"/>
      <c r="AP3171" s="278"/>
      <c r="AQ3171" s="278"/>
      <c r="AR3171" s="278"/>
      <c r="AS3171" s="278"/>
      <c r="AT3171" s="278"/>
      <c r="AV3171" s="278"/>
      <c r="AW3171" s="278"/>
      <c r="AX3171" s="278"/>
      <c r="AY3171" s="278"/>
      <c r="AZ3171" s="278"/>
      <c r="BB3171" s="276"/>
    </row>
    <row r="3172" spans="3:68" ht="10.5" customHeight="1">
      <c r="C3172" s="287"/>
      <c r="D3172" s="287"/>
      <c r="E3172" s="287"/>
      <c r="F3172" s="287"/>
      <c r="G3172" s="287"/>
      <c r="H3172" s="278"/>
      <c r="I3172" s="278"/>
      <c r="J3172" s="278"/>
      <c r="K3172" s="278"/>
      <c r="L3172" s="278"/>
      <c r="N3172" s="278"/>
      <c r="O3172" s="278"/>
      <c r="P3172" s="278"/>
      <c r="Q3172" s="278"/>
      <c r="R3172" s="278"/>
      <c r="S3172" s="278"/>
      <c r="T3172" s="278"/>
      <c r="U3172" s="278"/>
      <c r="V3172" s="278"/>
      <c r="W3172" s="278"/>
      <c r="Z3172" s="278"/>
      <c r="AA3172" s="278"/>
      <c r="AB3172" s="278"/>
      <c r="AC3172" s="278"/>
      <c r="AD3172" s="278"/>
      <c r="AE3172" s="278"/>
      <c r="AI3172" s="287"/>
      <c r="AJ3172" s="287"/>
      <c r="AK3172" s="287"/>
      <c r="AL3172" s="287"/>
      <c r="AM3172" s="287"/>
      <c r="AO3172" s="278"/>
      <c r="AP3172" s="278"/>
      <c r="AQ3172" s="278"/>
      <c r="AR3172" s="278"/>
      <c r="AS3172" s="278"/>
      <c r="AT3172" s="278"/>
      <c r="AV3172" s="278"/>
      <c r="AW3172" s="278"/>
      <c r="AX3172" s="278"/>
      <c r="AY3172" s="278"/>
      <c r="AZ3172" s="278"/>
      <c r="BB3172" s="266"/>
    </row>
    <row r="3173" spans="3:68" ht="7.5" customHeight="1"/>
    <row r="3174" spans="3:68" ht="0.75" customHeight="1">
      <c r="C3174" s="287"/>
      <c r="D3174" s="287"/>
      <c r="E3174" s="287"/>
      <c r="F3174" s="287"/>
      <c r="G3174" s="287"/>
      <c r="H3174" s="278"/>
      <c r="I3174" s="278"/>
      <c r="J3174" s="278"/>
      <c r="K3174" s="278"/>
      <c r="L3174" s="278"/>
      <c r="N3174" s="278"/>
      <c r="O3174" s="278"/>
      <c r="P3174" s="278"/>
      <c r="Q3174" s="278"/>
      <c r="R3174" s="278"/>
      <c r="S3174" s="278"/>
      <c r="T3174" s="278"/>
      <c r="U3174" s="278"/>
      <c r="V3174" s="278"/>
      <c r="W3174" s="278"/>
      <c r="Z3174" s="278"/>
      <c r="AA3174" s="278"/>
      <c r="AB3174" s="278"/>
      <c r="AC3174" s="278"/>
      <c r="AD3174" s="278"/>
      <c r="AE3174" s="278"/>
      <c r="AI3174" s="287"/>
      <c r="AJ3174" s="287"/>
      <c r="AK3174" s="287"/>
      <c r="AL3174" s="287"/>
      <c r="AM3174" s="287"/>
      <c r="AO3174" s="278"/>
      <c r="AP3174" s="278"/>
      <c r="AQ3174" s="278"/>
      <c r="AR3174" s="278"/>
      <c r="AS3174" s="278"/>
      <c r="AT3174" s="278"/>
      <c r="AV3174" s="278"/>
      <c r="AW3174" s="278"/>
      <c r="AX3174" s="278"/>
      <c r="AY3174" s="278"/>
      <c r="AZ3174" s="278"/>
      <c r="BB3174" s="276"/>
      <c r="BE3174" s="282"/>
      <c r="BF3174" s="282"/>
      <c r="BG3174" s="282"/>
      <c r="BH3174" s="282"/>
      <c r="BI3174" s="282"/>
      <c r="BJ3174" s="282"/>
      <c r="BK3174" s="282"/>
      <c r="BL3174" s="282"/>
      <c r="BM3174" s="282"/>
      <c r="BN3174" s="282"/>
      <c r="BO3174" s="282"/>
      <c r="BP3174" s="282"/>
    </row>
    <row r="3175" spans="3:68">
      <c r="C3175" s="287"/>
      <c r="D3175" s="287"/>
      <c r="E3175" s="287"/>
      <c r="F3175" s="287"/>
      <c r="G3175" s="287"/>
      <c r="H3175" s="278"/>
      <c r="I3175" s="278"/>
      <c r="J3175" s="278"/>
      <c r="K3175" s="278"/>
      <c r="L3175" s="278"/>
      <c r="N3175" s="278"/>
      <c r="O3175" s="278"/>
      <c r="P3175" s="278"/>
      <c r="Q3175" s="278"/>
      <c r="R3175" s="278"/>
      <c r="S3175" s="278"/>
      <c r="T3175" s="278"/>
      <c r="U3175" s="278"/>
      <c r="V3175" s="278"/>
      <c r="W3175" s="278"/>
      <c r="Z3175" s="278"/>
      <c r="AA3175" s="278"/>
      <c r="AB3175" s="278"/>
      <c r="AC3175" s="278"/>
      <c r="AD3175" s="278"/>
      <c r="AE3175" s="278"/>
      <c r="AI3175" s="287"/>
      <c r="AJ3175" s="287"/>
      <c r="AK3175" s="287"/>
      <c r="AL3175" s="287"/>
      <c r="AM3175" s="287"/>
      <c r="AO3175" s="278"/>
      <c r="AP3175" s="278"/>
      <c r="AQ3175" s="278"/>
      <c r="AR3175" s="278"/>
      <c r="AS3175" s="278"/>
      <c r="AT3175" s="278"/>
      <c r="AV3175" s="278"/>
      <c r="AW3175" s="278"/>
      <c r="AX3175" s="278"/>
      <c r="AY3175" s="278"/>
      <c r="AZ3175" s="278"/>
      <c r="BB3175" s="276"/>
      <c r="BE3175" s="282"/>
      <c r="BF3175" s="282"/>
      <c r="BG3175" s="282"/>
      <c r="BH3175" s="282"/>
      <c r="BI3175" s="282"/>
      <c r="BJ3175" s="282"/>
      <c r="BK3175" s="282"/>
      <c r="BL3175" s="282"/>
      <c r="BM3175" s="282"/>
      <c r="BN3175" s="282"/>
      <c r="BO3175" s="282"/>
      <c r="BP3175" s="282"/>
    </row>
    <row r="3176" spans="3:68" ht="5.25" customHeight="1">
      <c r="C3176" s="287"/>
      <c r="D3176" s="287"/>
      <c r="E3176" s="287"/>
      <c r="F3176" s="287"/>
      <c r="G3176" s="287"/>
      <c r="H3176" s="278"/>
      <c r="I3176" s="278"/>
      <c r="J3176" s="278"/>
      <c r="K3176" s="278"/>
      <c r="L3176" s="278"/>
      <c r="N3176" s="278"/>
      <c r="O3176" s="278"/>
      <c r="P3176" s="278"/>
      <c r="Q3176" s="278"/>
      <c r="R3176" s="278"/>
      <c r="S3176" s="278"/>
      <c r="T3176" s="278"/>
      <c r="U3176" s="278"/>
      <c r="V3176" s="278"/>
      <c r="W3176" s="278"/>
      <c r="Z3176" s="278"/>
      <c r="AA3176" s="278"/>
      <c r="AB3176" s="278"/>
      <c r="AC3176" s="278"/>
      <c r="AD3176" s="278"/>
      <c r="AE3176" s="278"/>
      <c r="AI3176" s="287"/>
      <c r="AJ3176" s="287"/>
      <c r="AK3176" s="287"/>
      <c r="AL3176" s="287"/>
      <c r="AM3176" s="287"/>
      <c r="AN3176" s="287"/>
      <c r="AO3176" s="278"/>
      <c r="AP3176" s="278"/>
      <c r="AQ3176" s="278"/>
      <c r="AR3176" s="278"/>
      <c r="AS3176" s="278"/>
      <c r="AT3176" s="278"/>
      <c r="AV3176" s="278"/>
      <c r="AW3176" s="278"/>
      <c r="AX3176" s="278"/>
      <c r="AY3176" s="278"/>
      <c r="AZ3176" s="278"/>
      <c r="BB3176" s="276"/>
      <c r="BJ3176" s="283"/>
      <c r="BK3176" s="283"/>
      <c r="BL3176" s="283"/>
      <c r="BM3176" s="283"/>
      <c r="BN3176" s="283"/>
      <c r="BO3176" s="283"/>
      <c r="BP3176" s="283"/>
    </row>
    <row r="3177" spans="3:68" ht="5.25" customHeight="1">
      <c r="C3177" s="287"/>
      <c r="D3177" s="287"/>
      <c r="E3177" s="287"/>
      <c r="F3177" s="287"/>
      <c r="G3177" s="287"/>
      <c r="H3177" s="278"/>
      <c r="I3177" s="278"/>
      <c r="J3177" s="278"/>
      <c r="K3177" s="278"/>
      <c r="L3177" s="278"/>
      <c r="N3177" s="278"/>
      <c r="O3177" s="278"/>
      <c r="P3177" s="278"/>
      <c r="Q3177" s="278"/>
      <c r="R3177" s="278"/>
      <c r="S3177" s="278"/>
      <c r="T3177" s="278"/>
      <c r="U3177" s="278"/>
      <c r="V3177" s="278"/>
      <c r="W3177" s="278"/>
      <c r="Z3177" s="278"/>
      <c r="AA3177" s="278"/>
      <c r="AB3177" s="278"/>
      <c r="AC3177" s="278"/>
      <c r="AD3177" s="278"/>
      <c r="AE3177" s="278"/>
      <c r="AI3177" s="287"/>
      <c r="AJ3177" s="287"/>
      <c r="AK3177" s="287"/>
      <c r="AL3177" s="287"/>
      <c r="AM3177" s="287"/>
      <c r="AN3177" s="287"/>
      <c r="AO3177" s="278"/>
      <c r="AP3177" s="278"/>
      <c r="AQ3177" s="278"/>
      <c r="AR3177" s="278"/>
      <c r="AS3177" s="278"/>
      <c r="AT3177" s="278"/>
      <c r="AV3177" s="278"/>
      <c r="AW3177" s="278"/>
      <c r="AX3177" s="278"/>
      <c r="AY3177" s="278"/>
      <c r="AZ3177" s="278"/>
      <c r="BB3177" s="276"/>
      <c r="BJ3177" s="283"/>
      <c r="BK3177" s="283"/>
      <c r="BL3177" s="283"/>
      <c r="BM3177" s="283"/>
      <c r="BN3177" s="283"/>
      <c r="BO3177" s="283"/>
      <c r="BP3177" s="283"/>
    </row>
    <row r="3178" spans="3:68" ht="15" customHeight="1">
      <c r="C3178" s="287"/>
      <c r="D3178" s="287"/>
      <c r="E3178" s="287"/>
      <c r="F3178" s="287"/>
      <c r="G3178" s="287"/>
      <c r="H3178" s="278"/>
      <c r="I3178" s="278"/>
      <c r="J3178" s="278"/>
      <c r="K3178" s="278"/>
      <c r="L3178" s="278"/>
      <c r="N3178" s="278"/>
      <c r="O3178" s="278"/>
      <c r="P3178" s="278"/>
      <c r="Q3178" s="278"/>
      <c r="R3178" s="278"/>
      <c r="S3178" s="278"/>
      <c r="T3178" s="278"/>
      <c r="U3178" s="278"/>
      <c r="V3178" s="278"/>
      <c r="W3178" s="278"/>
      <c r="Z3178" s="278"/>
      <c r="AA3178" s="278"/>
      <c r="AB3178" s="278"/>
      <c r="AC3178" s="278"/>
      <c r="AD3178" s="278"/>
      <c r="AE3178" s="278"/>
      <c r="AI3178" s="287"/>
      <c r="AJ3178" s="287"/>
      <c r="AK3178" s="287"/>
      <c r="AL3178" s="287"/>
      <c r="AM3178" s="287"/>
      <c r="AO3178" s="278"/>
      <c r="AP3178" s="278"/>
      <c r="AQ3178" s="278"/>
      <c r="AR3178" s="278"/>
      <c r="AS3178" s="278"/>
      <c r="AT3178" s="278"/>
      <c r="AV3178" s="278"/>
      <c r="AW3178" s="278"/>
      <c r="AX3178" s="278"/>
      <c r="AY3178" s="278"/>
      <c r="AZ3178" s="278"/>
      <c r="BB3178" s="266"/>
    </row>
    <row r="3179" spans="3:68" ht="0.75" customHeight="1">
      <c r="C3179" s="287"/>
      <c r="D3179" s="287"/>
      <c r="E3179" s="287"/>
      <c r="F3179" s="287"/>
      <c r="G3179" s="287"/>
      <c r="H3179" s="278"/>
      <c r="I3179" s="278"/>
      <c r="J3179" s="278"/>
      <c r="K3179" s="278"/>
      <c r="L3179" s="278"/>
      <c r="P3179" s="278"/>
      <c r="Q3179" s="278"/>
      <c r="R3179" s="278"/>
      <c r="S3179" s="278"/>
      <c r="U3179" s="278"/>
      <c r="V3179" s="278"/>
      <c r="W3179" s="278"/>
      <c r="Z3179" s="278"/>
      <c r="AA3179" s="278"/>
      <c r="AB3179" s="278"/>
      <c r="AC3179" s="278"/>
      <c r="AD3179" s="278"/>
      <c r="AE3179" s="278"/>
      <c r="AI3179" s="287"/>
      <c r="AJ3179" s="287"/>
      <c r="AK3179" s="287"/>
      <c r="AL3179" s="287"/>
      <c r="AM3179" s="287"/>
      <c r="AO3179" s="278"/>
      <c r="AP3179" s="278"/>
      <c r="AQ3179" s="278"/>
      <c r="AR3179" s="278"/>
      <c r="AS3179" s="278"/>
      <c r="AT3179" s="278"/>
      <c r="AV3179" s="278"/>
      <c r="AW3179" s="278"/>
      <c r="AX3179" s="278"/>
      <c r="AY3179" s="278"/>
      <c r="AZ3179" s="278"/>
      <c r="BB3179" s="276"/>
      <c r="BE3179" s="280"/>
      <c r="BH3179" s="278"/>
      <c r="BI3179" s="278"/>
      <c r="BJ3179" s="278"/>
      <c r="BK3179" s="278"/>
      <c r="BL3179" s="278"/>
      <c r="BN3179" s="278"/>
      <c r="BO3179" s="278"/>
      <c r="BP3179" s="278"/>
    </row>
    <row r="3180" spans="3:68" ht="8.25" customHeight="1">
      <c r="C3180" s="287"/>
      <c r="D3180" s="287"/>
      <c r="E3180" s="287"/>
      <c r="F3180" s="287"/>
      <c r="G3180" s="287"/>
      <c r="H3180" s="278"/>
      <c r="I3180" s="278"/>
      <c r="J3180" s="278"/>
      <c r="K3180" s="278"/>
      <c r="L3180" s="278"/>
      <c r="P3180" s="278"/>
      <c r="Q3180" s="278"/>
      <c r="R3180" s="278"/>
      <c r="S3180" s="278"/>
      <c r="U3180" s="278"/>
      <c r="V3180" s="278"/>
      <c r="W3180" s="278"/>
      <c r="Z3180" s="278"/>
      <c r="AA3180" s="278"/>
      <c r="AB3180" s="278"/>
      <c r="AC3180" s="278"/>
      <c r="AD3180" s="278"/>
      <c r="AE3180" s="278"/>
      <c r="AI3180" s="287"/>
      <c r="AJ3180" s="287"/>
      <c r="AK3180" s="287"/>
      <c r="AL3180" s="287"/>
      <c r="AM3180" s="287"/>
      <c r="AO3180" s="278"/>
      <c r="AP3180" s="278"/>
      <c r="AQ3180" s="278"/>
      <c r="AR3180" s="278"/>
      <c r="AS3180" s="278"/>
      <c r="AT3180" s="278"/>
      <c r="AV3180" s="278"/>
      <c r="AW3180" s="278"/>
      <c r="AX3180" s="278"/>
      <c r="AY3180" s="278"/>
      <c r="AZ3180" s="278"/>
      <c r="BB3180" s="276"/>
      <c r="BE3180" s="280"/>
      <c r="BH3180" s="278"/>
      <c r="BI3180" s="278"/>
      <c r="BJ3180" s="278"/>
      <c r="BK3180" s="278"/>
      <c r="BL3180" s="278"/>
      <c r="BN3180" s="278"/>
      <c r="BO3180" s="278"/>
      <c r="BP3180" s="278"/>
    </row>
    <row r="3181" spans="3:68" ht="0.75" customHeight="1">
      <c r="C3181" s="287"/>
      <c r="D3181" s="287"/>
      <c r="E3181" s="287"/>
      <c r="F3181" s="287"/>
      <c r="G3181" s="287"/>
      <c r="H3181" s="278"/>
      <c r="I3181" s="278"/>
      <c r="J3181" s="278"/>
      <c r="K3181" s="278"/>
      <c r="L3181" s="278"/>
      <c r="P3181" s="278"/>
      <c r="Q3181" s="278"/>
      <c r="R3181" s="278"/>
      <c r="S3181" s="278"/>
      <c r="U3181" s="278"/>
      <c r="V3181" s="278"/>
      <c r="W3181" s="278"/>
      <c r="Z3181" s="278"/>
      <c r="AA3181" s="278"/>
      <c r="AB3181" s="278"/>
      <c r="AC3181" s="278"/>
      <c r="AD3181" s="278"/>
      <c r="AE3181" s="278"/>
      <c r="AI3181" s="287"/>
      <c r="AJ3181" s="287"/>
      <c r="AK3181" s="287"/>
      <c r="AL3181" s="287"/>
      <c r="AM3181" s="287"/>
      <c r="AO3181" s="278"/>
      <c r="AP3181" s="278"/>
      <c r="AQ3181" s="278"/>
      <c r="AR3181" s="278"/>
      <c r="AS3181" s="278"/>
      <c r="AT3181" s="278"/>
      <c r="AV3181" s="278"/>
      <c r="AW3181" s="278"/>
      <c r="AX3181" s="278"/>
      <c r="AY3181" s="278"/>
      <c r="AZ3181" s="278"/>
      <c r="BB3181" s="276"/>
      <c r="BE3181" s="280"/>
      <c r="BH3181" s="278"/>
      <c r="BI3181" s="278"/>
      <c r="BJ3181" s="278"/>
      <c r="BK3181" s="278"/>
      <c r="BL3181" s="278"/>
      <c r="BN3181" s="278"/>
      <c r="BO3181" s="278"/>
      <c r="BP3181" s="278"/>
    </row>
    <row r="3182" spans="3:68" ht="10.5" customHeight="1">
      <c r="C3182" s="287"/>
      <c r="D3182" s="287"/>
      <c r="E3182" s="287"/>
      <c r="F3182" s="287"/>
      <c r="G3182" s="287"/>
      <c r="H3182" s="278"/>
      <c r="I3182" s="278"/>
      <c r="J3182" s="278"/>
      <c r="K3182" s="278"/>
      <c r="L3182" s="278"/>
      <c r="P3182" s="278"/>
      <c r="Q3182" s="278"/>
      <c r="R3182" s="278"/>
      <c r="S3182" s="278"/>
      <c r="U3182" s="278"/>
      <c r="V3182" s="278"/>
      <c r="W3182" s="278"/>
      <c r="Z3182" s="278"/>
      <c r="AA3182" s="278"/>
      <c r="AB3182" s="278"/>
      <c r="AC3182" s="278"/>
      <c r="AD3182" s="278"/>
      <c r="AE3182" s="278"/>
      <c r="AI3182" s="287"/>
      <c r="AJ3182" s="287"/>
      <c r="AK3182" s="287"/>
      <c r="AL3182" s="287"/>
      <c r="AM3182" s="287"/>
      <c r="AO3182" s="278"/>
      <c r="AP3182" s="278"/>
      <c r="AQ3182" s="278"/>
      <c r="AR3182" s="278"/>
      <c r="AS3182" s="278"/>
      <c r="AT3182" s="278"/>
      <c r="AV3182" s="278"/>
      <c r="AW3182" s="278"/>
      <c r="AX3182" s="278"/>
      <c r="AY3182" s="278"/>
      <c r="AZ3182" s="278"/>
      <c r="BB3182" s="266"/>
      <c r="BE3182" s="263"/>
      <c r="BH3182" s="278"/>
      <c r="BI3182" s="278"/>
      <c r="BJ3182" s="278"/>
      <c r="BK3182" s="278"/>
      <c r="BL3182" s="278"/>
      <c r="BN3182" s="278"/>
      <c r="BO3182" s="278"/>
      <c r="BP3182" s="278"/>
    </row>
    <row r="3183" spans="3:68" ht="7.5" customHeight="1"/>
    <row r="3184" spans="3:68" ht="0.75" customHeight="1">
      <c r="C3184" s="287"/>
      <c r="D3184" s="287"/>
      <c r="E3184" s="287"/>
      <c r="F3184" s="287"/>
      <c r="G3184" s="287"/>
      <c r="H3184" s="278"/>
      <c r="I3184" s="278"/>
      <c r="J3184" s="278"/>
      <c r="K3184" s="278"/>
      <c r="L3184" s="278"/>
      <c r="N3184" s="278"/>
      <c r="O3184" s="278"/>
      <c r="P3184" s="278"/>
      <c r="Q3184" s="278"/>
      <c r="R3184" s="278"/>
      <c r="S3184" s="278"/>
      <c r="T3184" s="278"/>
      <c r="U3184" s="278"/>
      <c r="V3184" s="278"/>
      <c r="W3184" s="278"/>
      <c r="Z3184" s="278"/>
      <c r="AA3184" s="278"/>
      <c r="AB3184" s="278"/>
      <c r="AC3184" s="278"/>
      <c r="AD3184" s="278"/>
      <c r="AE3184" s="278"/>
      <c r="AI3184" s="287"/>
      <c r="AJ3184" s="287"/>
      <c r="AK3184" s="287"/>
      <c r="AL3184" s="287"/>
      <c r="AM3184" s="287"/>
      <c r="AO3184" s="278"/>
      <c r="AP3184" s="278"/>
      <c r="AQ3184" s="278"/>
      <c r="AR3184" s="278"/>
      <c r="AS3184" s="278"/>
      <c r="AT3184" s="278"/>
      <c r="AV3184" s="278"/>
      <c r="AW3184" s="278"/>
      <c r="AX3184" s="278"/>
      <c r="AY3184" s="278"/>
      <c r="AZ3184" s="278"/>
      <c r="BB3184" s="276"/>
      <c r="BE3184" s="280"/>
      <c r="BH3184" s="278"/>
      <c r="BI3184" s="278"/>
      <c r="BJ3184" s="278"/>
      <c r="BK3184" s="278"/>
      <c r="BL3184" s="278"/>
      <c r="BN3184" s="278"/>
      <c r="BO3184" s="278"/>
      <c r="BP3184" s="278"/>
    </row>
    <row r="3185" spans="3:68" ht="9" customHeight="1">
      <c r="C3185" s="287"/>
      <c r="D3185" s="287"/>
      <c r="E3185" s="287"/>
      <c r="F3185" s="287"/>
      <c r="G3185" s="287"/>
      <c r="H3185" s="278"/>
      <c r="I3185" s="278"/>
      <c r="J3185" s="278"/>
      <c r="K3185" s="278"/>
      <c r="L3185" s="278"/>
      <c r="N3185" s="278"/>
      <c r="O3185" s="278"/>
      <c r="P3185" s="278"/>
      <c r="Q3185" s="278"/>
      <c r="R3185" s="278"/>
      <c r="S3185" s="278"/>
      <c r="T3185" s="278"/>
      <c r="U3185" s="278"/>
      <c r="V3185" s="278"/>
      <c r="W3185" s="278"/>
      <c r="Z3185" s="278"/>
      <c r="AA3185" s="278"/>
      <c r="AB3185" s="278"/>
      <c r="AC3185" s="278"/>
      <c r="AD3185" s="278"/>
      <c r="AE3185" s="278"/>
      <c r="AI3185" s="287"/>
      <c r="AJ3185" s="287"/>
      <c r="AK3185" s="287"/>
      <c r="AL3185" s="287"/>
      <c r="AM3185" s="287"/>
      <c r="AO3185" s="278"/>
      <c r="AP3185" s="278"/>
      <c r="AQ3185" s="278"/>
      <c r="AR3185" s="278"/>
      <c r="AS3185" s="278"/>
      <c r="AT3185" s="278"/>
      <c r="AV3185" s="278"/>
      <c r="AW3185" s="278"/>
      <c r="AX3185" s="278"/>
      <c r="AY3185" s="278"/>
      <c r="AZ3185" s="278"/>
      <c r="BB3185" s="276"/>
      <c r="BE3185" s="280"/>
      <c r="BH3185" s="278"/>
      <c r="BI3185" s="278"/>
      <c r="BJ3185" s="278"/>
      <c r="BK3185" s="278"/>
      <c r="BL3185" s="278"/>
      <c r="BN3185" s="278"/>
      <c r="BO3185" s="278"/>
      <c r="BP3185" s="278"/>
    </row>
    <row r="3186" spans="3:68" ht="0.75" customHeight="1">
      <c r="C3186" s="287"/>
      <c r="D3186" s="287"/>
      <c r="E3186" s="287"/>
      <c r="F3186" s="287"/>
      <c r="G3186" s="287"/>
      <c r="H3186" s="278"/>
      <c r="I3186" s="278"/>
      <c r="J3186" s="278"/>
      <c r="K3186" s="278"/>
      <c r="L3186" s="278"/>
      <c r="N3186" s="278"/>
      <c r="O3186" s="278"/>
      <c r="P3186" s="278"/>
      <c r="Q3186" s="278"/>
      <c r="R3186" s="278"/>
      <c r="S3186" s="278"/>
      <c r="T3186" s="278"/>
      <c r="U3186" s="278"/>
      <c r="V3186" s="278"/>
      <c r="W3186" s="278"/>
      <c r="Z3186" s="278"/>
      <c r="AA3186" s="278"/>
      <c r="AB3186" s="278"/>
      <c r="AC3186" s="278"/>
      <c r="AD3186" s="278"/>
      <c r="AE3186" s="278"/>
      <c r="AI3186" s="287"/>
      <c r="AJ3186" s="287"/>
      <c r="AK3186" s="287"/>
      <c r="AL3186" s="287"/>
      <c r="AM3186" s="287"/>
      <c r="AO3186" s="278"/>
      <c r="AP3186" s="278"/>
      <c r="AQ3186" s="278"/>
      <c r="AR3186" s="278"/>
      <c r="AS3186" s="278"/>
      <c r="AT3186" s="278"/>
      <c r="AV3186" s="278"/>
      <c r="AW3186" s="278"/>
      <c r="AX3186" s="278"/>
      <c r="AY3186" s="278"/>
      <c r="AZ3186" s="278"/>
      <c r="BB3186" s="276"/>
      <c r="BE3186" s="280"/>
      <c r="BH3186" s="278"/>
      <c r="BI3186" s="278"/>
      <c r="BJ3186" s="278"/>
      <c r="BK3186" s="278"/>
      <c r="BL3186" s="278"/>
      <c r="BN3186" s="278"/>
      <c r="BO3186" s="278"/>
      <c r="BP3186" s="278"/>
    </row>
    <row r="3187" spans="3:68" ht="10.5" customHeight="1">
      <c r="C3187" s="287"/>
      <c r="D3187" s="287"/>
      <c r="E3187" s="287"/>
      <c r="F3187" s="287"/>
      <c r="G3187" s="287"/>
      <c r="H3187" s="278"/>
      <c r="I3187" s="278"/>
      <c r="J3187" s="278"/>
      <c r="K3187" s="278"/>
      <c r="L3187" s="278"/>
      <c r="P3187" s="278"/>
      <c r="Q3187" s="278"/>
      <c r="R3187" s="278"/>
      <c r="S3187" s="278"/>
      <c r="U3187" s="278"/>
      <c r="V3187" s="278"/>
      <c r="W3187" s="278"/>
      <c r="Z3187" s="278"/>
      <c r="AA3187" s="278"/>
      <c r="AB3187" s="278"/>
      <c r="AC3187" s="278"/>
      <c r="AD3187" s="278"/>
      <c r="AE3187" s="278"/>
      <c r="AI3187" s="287"/>
      <c r="AJ3187" s="287"/>
      <c r="AK3187" s="287"/>
      <c r="AL3187" s="287"/>
      <c r="AM3187" s="287"/>
      <c r="AO3187" s="278"/>
      <c r="AP3187" s="278"/>
      <c r="AQ3187" s="278"/>
      <c r="AR3187" s="278"/>
      <c r="AS3187" s="278"/>
      <c r="AT3187" s="278"/>
      <c r="AV3187" s="278"/>
      <c r="AW3187" s="278"/>
      <c r="AX3187" s="278"/>
      <c r="AY3187" s="278"/>
      <c r="AZ3187" s="278"/>
      <c r="BB3187" s="266"/>
      <c r="BE3187" s="263"/>
      <c r="BH3187" s="278"/>
      <c r="BI3187" s="278"/>
      <c r="BJ3187" s="278"/>
      <c r="BK3187" s="278"/>
      <c r="BL3187" s="278"/>
      <c r="BN3187" s="278"/>
      <c r="BO3187" s="278"/>
      <c r="BP3187" s="278"/>
    </row>
    <row r="3188" spans="3:68" ht="9" customHeight="1"/>
    <row r="3189" spans="3:68" ht="10.5" customHeight="1">
      <c r="C3189" s="291"/>
      <c r="D3189" s="291"/>
      <c r="E3189" s="291"/>
      <c r="F3189" s="291"/>
      <c r="G3189" s="291"/>
      <c r="H3189" s="278"/>
      <c r="I3189" s="278"/>
      <c r="J3189" s="278"/>
      <c r="K3189" s="278"/>
      <c r="L3189" s="278"/>
      <c r="N3189" s="278"/>
      <c r="O3189" s="278"/>
      <c r="P3189" s="278"/>
      <c r="Q3189" s="278"/>
      <c r="R3189" s="278"/>
      <c r="S3189" s="278"/>
      <c r="T3189" s="278"/>
      <c r="U3189" s="278"/>
      <c r="V3189" s="278"/>
      <c r="W3189" s="278"/>
      <c r="Z3189" s="278"/>
      <c r="AA3189" s="278"/>
      <c r="AB3189" s="278"/>
      <c r="AC3189" s="278"/>
      <c r="AD3189" s="278"/>
      <c r="AE3189" s="278"/>
      <c r="AI3189" s="291"/>
      <c r="AJ3189" s="291"/>
      <c r="AK3189" s="291"/>
      <c r="AL3189" s="291"/>
      <c r="AM3189" s="291"/>
      <c r="AO3189" s="278"/>
      <c r="AP3189" s="278"/>
      <c r="AQ3189" s="278"/>
      <c r="AR3189" s="278"/>
      <c r="AS3189" s="278"/>
      <c r="AT3189" s="278"/>
      <c r="AV3189" s="278"/>
      <c r="AW3189" s="278"/>
      <c r="AX3189" s="278"/>
      <c r="AY3189" s="278"/>
      <c r="AZ3189" s="278"/>
      <c r="BB3189" s="266"/>
      <c r="BE3189" s="280"/>
      <c r="BF3189" s="280"/>
      <c r="BH3189" s="278"/>
      <c r="BI3189" s="278"/>
      <c r="BJ3189" s="278"/>
      <c r="BK3189" s="278"/>
      <c r="BL3189" s="278"/>
      <c r="BN3189" s="278"/>
      <c r="BO3189" s="278"/>
      <c r="BP3189" s="278"/>
    </row>
    <row r="3190" spans="3:68" ht="12.75" customHeight="1">
      <c r="AO3190" s="278"/>
      <c r="AP3190" s="278"/>
      <c r="AQ3190" s="278"/>
      <c r="AR3190" s="278"/>
      <c r="AS3190" s="278"/>
      <c r="AT3190" s="278"/>
      <c r="AV3190" s="278"/>
      <c r="AW3190" s="278"/>
      <c r="AX3190" s="278"/>
      <c r="AY3190" s="278"/>
      <c r="AZ3190" s="278"/>
      <c r="BE3190" s="280"/>
      <c r="BF3190" s="280"/>
    </row>
    <row r="3191" spans="3:68" ht="12.75" customHeight="1">
      <c r="AO3191" s="278"/>
      <c r="AP3191" s="278"/>
      <c r="AQ3191" s="278"/>
      <c r="AR3191" s="278"/>
      <c r="AS3191" s="278"/>
      <c r="AT3191" s="278"/>
      <c r="AV3191" s="278"/>
      <c r="AW3191" s="278"/>
      <c r="AX3191" s="278"/>
      <c r="AY3191" s="278"/>
      <c r="AZ3191" s="278"/>
      <c r="BE3191" s="280"/>
      <c r="BH3191" s="278"/>
      <c r="BI3191" s="278"/>
      <c r="BJ3191" s="278"/>
      <c r="BK3191" s="278"/>
      <c r="BL3191" s="278"/>
      <c r="BN3191" s="278"/>
      <c r="BO3191" s="278"/>
      <c r="BP3191" s="278"/>
    </row>
    <row r="3192" spans="3:68" ht="10.5" customHeight="1">
      <c r="BE3192" s="280"/>
      <c r="BH3192" s="278"/>
      <c r="BI3192" s="278"/>
      <c r="BJ3192" s="278"/>
      <c r="BK3192" s="278"/>
      <c r="BL3192" s="278"/>
      <c r="BN3192" s="278"/>
      <c r="BO3192" s="278"/>
      <c r="BP3192" s="278"/>
    </row>
    <row r="3193" spans="3:68" ht="9" customHeight="1"/>
    <row r="3194" spans="3:68" ht="11.25" customHeight="1">
      <c r="C3194" s="280"/>
      <c r="D3194" s="280"/>
      <c r="E3194" s="280"/>
      <c r="F3194" s="280"/>
      <c r="G3194" s="280"/>
      <c r="H3194" s="280"/>
      <c r="I3194" s="280"/>
      <c r="AH3194" s="280"/>
      <c r="AI3194" s="280"/>
      <c r="AJ3194" s="280"/>
      <c r="AK3194" s="280"/>
      <c r="AL3194" s="280"/>
      <c r="AM3194" s="280"/>
      <c r="AN3194" s="280"/>
      <c r="AO3194" s="280"/>
      <c r="BE3194" s="263"/>
      <c r="BH3194" s="278"/>
      <c r="BI3194" s="278"/>
      <c r="BJ3194" s="278"/>
      <c r="BK3194" s="278"/>
      <c r="BL3194" s="278"/>
      <c r="BN3194" s="278"/>
      <c r="BO3194" s="278"/>
      <c r="BP3194" s="278"/>
    </row>
    <row r="3195" spans="3:68" ht="9.75" customHeight="1">
      <c r="C3195" s="287"/>
      <c r="D3195" s="287"/>
      <c r="E3195" s="287"/>
      <c r="F3195" s="287"/>
      <c r="G3195" s="287"/>
      <c r="H3195" s="278"/>
      <c r="I3195" s="278"/>
      <c r="J3195" s="278"/>
      <c r="K3195" s="278"/>
      <c r="L3195" s="278"/>
      <c r="N3195" s="278"/>
      <c r="O3195" s="278"/>
      <c r="P3195" s="278"/>
      <c r="Q3195" s="278"/>
      <c r="R3195" s="278"/>
      <c r="S3195" s="278"/>
      <c r="T3195" s="278"/>
      <c r="U3195" s="278"/>
      <c r="V3195" s="278"/>
      <c r="W3195" s="278"/>
      <c r="Z3195" s="278"/>
      <c r="AA3195" s="278"/>
      <c r="AB3195" s="278"/>
      <c r="AC3195" s="278"/>
      <c r="AD3195" s="278"/>
      <c r="AE3195" s="278"/>
      <c r="AI3195" s="287"/>
      <c r="AJ3195" s="287"/>
      <c r="AK3195" s="287"/>
      <c r="AL3195" s="287"/>
      <c r="AM3195" s="287"/>
      <c r="AO3195" s="278"/>
      <c r="AP3195" s="278"/>
      <c r="AQ3195" s="278"/>
      <c r="AR3195" s="278"/>
      <c r="AS3195" s="278"/>
      <c r="AT3195" s="278"/>
      <c r="AV3195" s="278"/>
      <c r="AW3195" s="278"/>
      <c r="AX3195" s="278"/>
      <c r="AY3195" s="278"/>
      <c r="AZ3195" s="278"/>
      <c r="BB3195" s="276"/>
      <c r="BE3195" s="280"/>
      <c r="BF3195" s="280"/>
      <c r="BH3195" s="278"/>
      <c r="BI3195" s="278"/>
      <c r="BJ3195" s="278"/>
      <c r="BK3195" s="278"/>
      <c r="BL3195" s="278"/>
      <c r="BN3195" s="278"/>
      <c r="BO3195" s="278"/>
      <c r="BP3195" s="278"/>
    </row>
    <row r="3196" spans="3:68" ht="1.5" customHeight="1">
      <c r="C3196" s="287"/>
      <c r="D3196" s="287"/>
      <c r="E3196" s="287"/>
      <c r="F3196" s="287"/>
      <c r="G3196" s="287"/>
      <c r="H3196" s="278"/>
      <c r="I3196" s="278"/>
      <c r="J3196" s="278"/>
      <c r="K3196" s="278"/>
      <c r="L3196" s="278"/>
      <c r="N3196" s="278"/>
      <c r="O3196" s="278"/>
      <c r="P3196" s="278"/>
      <c r="Q3196" s="278"/>
      <c r="R3196" s="278"/>
      <c r="S3196" s="278"/>
      <c r="T3196" s="278"/>
      <c r="U3196" s="278"/>
      <c r="V3196" s="278"/>
      <c r="W3196" s="278"/>
      <c r="Z3196" s="278"/>
      <c r="AA3196" s="278"/>
      <c r="AB3196" s="278"/>
      <c r="AC3196" s="278"/>
      <c r="AD3196" s="278"/>
      <c r="AE3196" s="278"/>
      <c r="AI3196" s="287"/>
      <c r="AJ3196" s="287"/>
      <c r="AK3196" s="287"/>
      <c r="AL3196" s="287"/>
      <c r="AM3196" s="287"/>
      <c r="AO3196" s="278"/>
      <c r="AP3196" s="278"/>
      <c r="AQ3196" s="278"/>
      <c r="AR3196" s="278"/>
      <c r="AS3196" s="278"/>
      <c r="AT3196" s="278"/>
      <c r="AV3196" s="278"/>
      <c r="AW3196" s="278"/>
      <c r="AX3196" s="278"/>
      <c r="AY3196" s="278"/>
      <c r="AZ3196" s="278"/>
      <c r="BB3196" s="276"/>
      <c r="BE3196" s="280"/>
      <c r="BF3196" s="280"/>
      <c r="BH3196" s="278"/>
      <c r="BI3196" s="278"/>
      <c r="BJ3196" s="278"/>
      <c r="BK3196" s="278"/>
      <c r="BL3196" s="278"/>
      <c r="BN3196" s="278"/>
      <c r="BO3196" s="278"/>
      <c r="BP3196" s="278"/>
    </row>
    <row r="3197" spans="3:68" ht="10.5" customHeight="1">
      <c r="C3197" s="287"/>
      <c r="D3197" s="287"/>
      <c r="E3197" s="287"/>
      <c r="F3197" s="287"/>
      <c r="G3197" s="287"/>
      <c r="H3197" s="278"/>
      <c r="I3197" s="278"/>
      <c r="J3197" s="278"/>
      <c r="K3197" s="278"/>
      <c r="L3197" s="278"/>
      <c r="N3197" s="278"/>
      <c r="O3197" s="278"/>
      <c r="P3197" s="278"/>
      <c r="Q3197" s="278"/>
      <c r="R3197" s="278"/>
      <c r="S3197" s="278"/>
      <c r="T3197" s="278"/>
      <c r="U3197" s="278"/>
      <c r="V3197" s="278"/>
      <c r="W3197" s="278"/>
      <c r="Z3197" s="278"/>
      <c r="AA3197" s="278"/>
      <c r="AB3197" s="278"/>
      <c r="AC3197" s="278"/>
      <c r="AD3197" s="278"/>
      <c r="AE3197" s="278"/>
      <c r="AI3197" s="287"/>
      <c r="AJ3197" s="287"/>
      <c r="AK3197" s="287"/>
      <c r="AL3197" s="287"/>
      <c r="AM3197" s="287"/>
      <c r="AO3197" s="278"/>
      <c r="AP3197" s="278"/>
      <c r="AQ3197" s="278"/>
      <c r="AR3197" s="278"/>
      <c r="AS3197" s="278"/>
      <c r="AT3197" s="278"/>
      <c r="AV3197" s="278"/>
      <c r="AW3197" s="278"/>
      <c r="AX3197" s="278"/>
      <c r="AY3197" s="278"/>
      <c r="AZ3197" s="278"/>
      <c r="BB3197" s="266"/>
      <c r="BE3197" s="263"/>
      <c r="BH3197" s="278"/>
      <c r="BI3197" s="278"/>
      <c r="BJ3197" s="278"/>
      <c r="BK3197" s="278"/>
      <c r="BL3197" s="278"/>
      <c r="BN3197" s="278"/>
      <c r="BO3197" s="278"/>
      <c r="BP3197" s="278"/>
    </row>
    <row r="3198" spans="3:68" ht="7.5" customHeight="1"/>
    <row r="3199" spans="3:68" ht="0.75" customHeight="1">
      <c r="C3199" s="287"/>
      <c r="D3199" s="287"/>
      <c r="E3199" s="287"/>
      <c r="F3199" s="287"/>
      <c r="G3199" s="287"/>
      <c r="H3199" s="278"/>
      <c r="I3199" s="278"/>
      <c r="J3199" s="278"/>
      <c r="K3199" s="278"/>
      <c r="L3199" s="278"/>
      <c r="N3199" s="278"/>
      <c r="O3199" s="278"/>
      <c r="P3199" s="278"/>
      <c r="Q3199" s="278"/>
      <c r="R3199" s="278"/>
      <c r="S3199" s="278"/>
      <c r="T3199" s="278"/>
      <c r="U3199" s="278"/>
      <c r="V3199" s="278"/>
      <c r="W3199" s="278"/>
      <c r="Z3199" s="278"/>
      <c r="AA3199" s="278"/>
      <c r="AB3199" s="278"/>
      <c r="AC3199" s="278"/>
      <c r="AD3199" s="278"/>
      <c r="AE3199" s="278"/>
      <c r="AI3199" s="287"/>
      <c r="AJ3199" s="287"/>
      <c r="AK3199" s="287"/>
      <c r="AL3199" s="287"/>
      <c r="AM3199" s="287"/>
      <c r="AO3199" s="278"/>
      <c r="AP3199" s="278"/>
      <c r="AQ3199" s="278"/>
      <c r="AR3199" s="278"/>
      <c r="AS3199" s="278"/>
      <c r="AT3199" s="278"/>
      <c r="AV3199" s="278"/>
      <c r="AW3199" s="278"/>
      <c r="AX3199" s="278"/>
      <c r="AY3199" s="278"/>
      <c r="AZ3199" s="278"/>
      <c r="BB3199" s="276"/>
      <c r="BE3199" s="280"/>
      <c r="BH3199" s="278"/>
      <c r="BI3199" s="278"/>
      <c r="BJ3199" s="278"/>
      <c r="BK3199" s="278"/>
      <c r="BL3199" s="278"/>
      <c r="BN3199" s="278"/>
      <c r="BO3199" s="278"/>
      <c r="BP3199" s="278"/>
    </row>
    <row r="3200" spans="3:68" ht="11.25" customHeight="1">
      <c r="C3200" s="287"/>
      <c r="D3200" s="287"/>
      <c r="E3200" s="287"/>
      <c r="F3200" s="287"/>
      <c r="G3200" s="287"/>
      <c r="H3200" s="278"/>
      <c r="I3200" s="278"/>
      <c r="J3200" s="278"/>
      <c r="K3200" s="278"/>
      <c r="L3200" s="278"/>
      <c r="N3200" s="278"/>
      <c r="O3200" s="278"/>
      <c r="P3200" s="278"/>
      <c r="Q3200" s="278"/>
      <c r="R3200" s="278"/>
      <c r="S3200" s="278"/>
      <c r="T3200" s="278"/>
      <c r="U3200" s="278"/>
      <c r="V3200" s="278"/>
      <c r="W3200" s="278"/>
      <c r="Z3200" s="278"/>
      <c r="AA3200" s="278"/>
      <c r="AB3200" s="278"/>
      <c r="AC3200" s="278"/>
      <c r="AD3200" s="278"/>
      <c r="AE3200" s="278"/>
      <c r="AI3200" s="287"/>
      <c r="AJ3200" s="287"/>
      <c r="AK3200" s="287"/>
      <c r="AL3200" s="287"/>
      <c r="AM3200" s="287"/>
      <c r="AO3200" s="278"/>
      <c r="AP3200" s="278"/>
      <c r="AQ3200" s="278"/>
      <c r="AR3200" s="278"/>
      <c r="AS3200" s="278"/>
      <c r="AT3200" s="278"/>
      <c r="AV3200" s="278"/>
      <c r="AW3200" s="278"/>
      <c r="AX3200" s="278"/>
      <c r="AY3200" s="278"/>
      <c r="AZ3200" s="278"/>
      <c r="BB3200" s="276"/>
      <c r="BE3200" s="280"/>
      <c r="BH3200" s="278"/>
      <c r="BI3200" s="278"/>
      <c r="BJ3200" s="278"/>
      <c r="BK3200" s="278"/>
      <c r="BL3200" s="278"/>
      <c r="BN3200" s="278"/>
      <c r="BO3200" s="278"/>
      <c r="BP3200" s="278"/>
    </row>
    <row r="3201" spans="3:68" ht="8.25" customHeight="1">
      <c r="C3201" s="291"/>
      <c r="D3201" s="291"/>
      <c r="E3201" s="291"/>
      <c r="F3201" s="291"/>
      <c r="G3201" s="291"/>
      <c r="H3201" s="278"/>
      <c r="I3201" s="278"/>
      <c r="J3201" s="278"/>
      <c r="K3201" s="278"/>
      <c r="L3201" s="278"/>
      <c r="N3201" s="278"/>
      <c r="O3201" s="278"/>
      <c r="P3201" s="278"/>
      <c r="Q3201" s="278"/>
      <c r="R3201" s="278"/>
      <c r="S3201" s="278"/>
      <c r="T3201" s="278"/>
      <c r="U3201" s="278"/>
      <c r="V3201" s="278"/>
      <c r="W3201" s="278"/>
      <c r="Z3201" s="278"/>
      <c r="AA3201" s="278"/>
      <c r="AB3201" s="278"/>
      <c r="AC3201" s="278"/>
      <c r="AD3201" s="278"/>
      <c r="AE3201" s="278"/>
      <c r="AI3201" s="291"/>
      <c r="AJ3201" s="291"/>
      <c r="AK3201" s="291"/>
      <c r="AL3201" s="291"/>
      <c r="AM3201" s="291"/>
      <c r="AO3201" s="278"/>
      <c r="AP3201" s="278"/>
      <c r="AQ3201" s="278"/>
      <c r="AR3201" s="278"/>
      <c r="AS3201" s="278"/>
      <c r="AT3201" s="278"/>
      <c r="AV3201" s="278"/>
      <c r="AW3201" s="278"/>
      <c r="AX3201" s="278"/>
      <c r="AY3201" s="278"/>
      <c r="AZ3201" s="278"/>
      <c r="BB3201" s="276"/>
      <c r="BE3201" s="280"/>
      <c r="BH3201" s="278"/>
      <c r="BI3201" s="278"/>
      <c r="BJ3201" s="278"/>
      <c r="BK3201" s="278"/>
      <c r="BL3201" s="278"/>
      <c r="BN3201" s="278"/>
      <c r="BO3201" s="278"/>
      <c r="BP3201" s="278"/>
    </row>
    <row r="3202" spans="3:68" ht="2.25" customHeight="1">
      <c r="C3202" s="291"/>
      <c r="D3202" s="291"/>
      <c r="E3202" s="291"/>
      <c r="F3202" s="291"/>
      <c r="G3202" s="291"/>
      <c r="H3202" s="278"/>
      <c r="I3202" s="278"/>
      <c r="J3202" s="278"/>
      <c r="K3202" s="278"/>
      <c r="L3202" s="278"/>
      <c r="N3202" s="278"/>
      <c r="O3202" s="278"/>
      <c r="P3202" s="278"/>
      <c r="Q3202" s="278"/>
      <c r="R3202" s="278"/>
      <c r="S3202" s="278"/>
      <c r="T3202" s="278"/>
      <c r="U3202" s="278"/>
      <c r="V3202" s="278"/>
      <c r="W3202" s="278"/>
      <c r="Z3202" s="278"/>
      <c r="AA3202" s="278"/>
      <c r="AB3202" s="278"/>
      <c r="AC3202" s="278"/>
      <c r="AD3202" s="278"/>
      <c r="AE3202" s="278"/>
      <c r="AI3202" s="291"/>
      <c r="AJ3202" s="291"/>
      <c r="AK3202" s="291"/>
      <c r="AL3202" s="291"/>
      <c r="AM3202" s="291"/>
      <c r="AO3202" s="278"/>
      <c r="AP3202" s="278"/>
      <c r="AQ3202" s="278"/>
      <c r="AR3202" s="278"/>
      <c r="AS3202" s="278"/>
      <c r="AT3202" s="278"/>
      <c r="AV3202" s="278"/>
      <c r="AW3202" s="278"/>
      <c r="AX3202" s="278"/>
      <c r="AY3202" s="278"/>
      <c r="AZ3202" s="278"/>
      <c r="BB3202" s="276"/>
      <c r="BE3202" s="280"/>
      <c r="BH3202" s="278"/>
      <c r="BI3202" s="278"/>
      <c r="BJ3202" s="278"/>
      <c r="BK3202" s="278"/>
      <c r="BL3202" s="278"/>
      <c r="BN3202" s="278"/>
      <c r="BO3202" s="278"/>
      <c r="BP3202" s="278"/>
    </row>
    <row r="3203" spans="3:68" ht="10.5" customHeight="1">
      <c r="BE3203" s="263"/>
      <c r="BH3203" s="278"/>
      <c r="BI3203" s="278"/>
      <c r="BJ3203" s="278"/>
      <c r="BK3203" s="278"/>
      <c r="BL3203" s="278"/>
      <c r="BN3203" s="278"/>
      <c r="BO3203" s="278"/>
      <c r="BP3203" s="278"/>
    </row>
    <row r="3204" spans="3:68" ht="7.5" customHeight="1"/>
    <row r="3205" spans="3:68" ht="9.75" customHeight="1">
      <c r="C3205" s="280"/>
      <c r="D3205" s="280"/>
      <c r="E3205" s="280"/>
      <c r="F3205" s="280"/>
      <c r="G3205" s="280"/>
      <c r="H3205" s="278"/>
      <c r="I3205" s="278"/>
      <c r="J3205" s="278"/>
      <c r="K3205" s="278"/>
      <c r="L3205" s="278"/>
      <c r="N3205" s="278"/>
      <c r="O3205" s="278"/>
      <c r="P3205" s="278"/>
      <c r="Q3205" s="278"/>
      <c r="R3205" s="278"/>
      <c r="S3205" s="278"/>
      <c r="T3205" s="278"/>
      <c r="U3205" s="278"/>
      <c r="V3205" s="278"/>
      <c r="W3205" s="278"/>
      <c r="Z3205" s="278"/>
      <c r="AA3205" s="278"/>
      <c r="AB3205" s="278"/>
      <c r="AC3205" s="278"/>
      <c r="AD3205" s="278"/>
      <c r="AE3205" s="278"/>
      <c r="AH3205" s="280"/>
      <c r="AI3205" s="280"/>
      <c r="AJ3205" s="280"/>
      <c r="AK3205" s="280"/>
      <c r="AL3205" s="280"/>
      <c r="AM3205" s="280"/>
      <c r="AO3205" s="278"/>
      <c r="AP3205" s="278"/>
      <c r="AQ3205" s="278"/>
      <c r="AR3205" s="278"/>
      <c r="AS3205" s="278"/>
      <c r="AT3205" s="278"/>
      <c r="AZ3205" s="281"/>
      <c r="BB3205" s="281"/>
      <c r="BE3205" s="280"/>
      <c r="BF3205" s="280"/>
      <c r="BG3205" s="280"/>
      <c r="BH3205" s="278"/>
      <c r="BI3205" s="278"/>
      <c r="BJ3205" s="278"/>
      <c r="BK3205" s="278"/>
      <c r="BL3205" s="278"/>
      <c r="BN3205" s="278"/>
      <c r="BO3205" s="278"/>
      <c r="BP3205" s="278"/>
    </row>
    <row r="3206" spans="3:68" ht="0.75" customHeight="1">
      <c r="C3206" s="280"/>
      <c r="D3206" s="280"/>
      <c r="E3206" s="280"/>
      <c r="F3206" s="280"/>
      <c r="G3206" s="280"/>
      <c r="H3206" s="278"/>
      <c r="I3206" s="278"/>
      <c r="J3206" s="278"/>
      <c r="K3206" s="278"/>
      <c r="L3206" s="278"/>
      <c r="N3206" s="278"/>
      <c r="O3206" s="278"/>
      <c r="P3206" s="278"/>
      <c r="Q3206" s="278"/>
      <c r="R3206" s="278"/>
      <c r="S3206" s="278"/>
      <c r="T3206" s="278"/>
      <c r="U3206" s="278"/>
      <c r="V3206" s="278"/>
      <c r="W3206" s="278"/>
      <c r="Z3206" s="278"/>
      <c r="AA3206" s="278"/>
      <c r="AB3206" s="278"/>
      <c r="AC3206" s="278"/>
      <c r="AD3206" s="278"/>
      <c r="AE3206" s="278"/>
      <c r="AH3206" s="280"/>
      <c r="AI3206" s="280"/>
      <c r="AJ3206" s="280"/>
      <c r="AK3206" s="280"/>
      <c r="AL3206" s="280"/>
      <c r="AM3206" s="280"/>
      <c r="AO3206" s="278"/>
      <c r="AP3206" s="278"/>
      <c r="AQ3206" s="278"/>
      <c r="AR3206" s="278"/>
      <c r="AS3206" s="278"/>
      <c r="AT3206" s="278"/>
      <c r="AZ3206" s="281"/>
      <c r="BB3206" s="281"/>
      <c r="BE3206" s="280"/>
      <c r="BF3206" s="280"/>
      <c r="BG3206" s="280"/>
      <c r="BH3206" s="278"/>
      <c r="BI3206" s="278"/>
      <c r="BJ3206" s="278"/>
      <c r="BK3206" s="278"/>
      <c r="BL3206" s="278"/>
      <c r="BN3206" s="278"/>
      <c r="BO3206" s="278"/>
      <c r="BP3206" s="278"/>
    </row>
    <row r="3207" spans="3:68" ht="10.5" customHeight="1">
      <c r="C3207" s="280"/>
      <c r="D3207" s="280"/>
      <c r="E3207" s="280"/>
      <c r="F3207" s="280"/>
      <c r="G3207" s="280"/>
      <c r="H3207" s="278"/>
      <c r="I3207" s="278"/>
      <c r="J3207" s="278"/>
      <c r="K3207" s="278"/>
      <c r="L3207" s="278"/>
      <c r="N3207" s="278"/>
      <c r="O3207" s="278"/>
      <c r="P3207" s="278"/>
      <c r="Q3207" s="278"/>
      <c r="R3207" s="278"/>
      <c r="S3207" s="278"/>
      <c r="T3207" s="278"/>
      <c r="U3207" s="278"/>
      <c r="V3207" s="278"/>
      <c r="W3207" s="278"/>
      <c r="Z3207" s="278"/>
      <c r="AA3207" s="278"/>
      <c r="AB3207" s="278"/>
      <c r="AC3207" s="278"/>
      <c r="AD3207" s="278"/>
      <c r="AE3207" s="278"/>
      <c r="AH3207" s="280"/>
      <c r="AI3207" s="280"/>
      <c r="AJ3207" s="280"/>
      <c r="AK3207" s="280"/>
      <c r="AL3207" s="280"/>
      <c r="AM3207" s="280"/>
      <c r="AN3207" s="280"/>
      <c r="AO3207" s="278"/>
      <c r="AP3207" s="278"/>
      <c r="AQ3207" s="278"/>
      <c r="AR3207" s="278"/>
      <c r="AS3207" s="278"/>
      <c r="AT3207" s="278"/>
      <c r="AV3207" s="278"/>
      <c r="AW3207" s="278"/>
      <c r="AX3207" s="278"/>
      <c r="AY3207" s="278"/>
      <c r="AZ3207" s="278"/>
      <c r="BB3207" s="266"/>
      <c r="BE3207" s="280"/>
      <c r="BF3207" s="280"/>
      <c r="BG3207" s="280"/>
      <c r="BH3207" s="278"/>
      <c r="BI3207" s="278"/>
      <c r="BJ3207" s="278"/>
      <c r="BK3207" s="278"/>
      <c r="BL3207" s="278"/>
      <c r="BN3207" s="278"/>
      <c r="BO3207" s="278"/>
      <c r="BP3207" s="278"/>
    </row>
    <row r="3208" spans="3:68" ht="9" customHeight="1"/>
    <row r="3209" spans="3:68" ht="11.25" customHeight="1">
      <c r="C3209" s="280"/>
      <c r="D3209" s="280"/>
      <c r="E3209" s="280"/>
      <c r="F3209" s="280"/>
      <c r="G3209" s="280"/>
      <c r="H3209" s="280"/>
      <c r="I3209" s="278"/>
      <c r="J3209" s="278"/>
      <c r="K3209" s="278"/>
      <c r="L3209" s="278"/>
      <c r="M3209" s="278"/>
      <c r="P3209" s="278"/>
      <c r="Q3209" s="278"/>
      <c r="R3209" s="278"/>
      <c r="S3209" s="278"/>
      <c r="U3209" s="278"/>
      <c r="V3209" s="278"/>
      <c r="W3209" s="278"/>
      <c r="Z3209" s="278"/>
      <c r="AA3209" s="278"/>
      <c r="AB3209" s="278"/>
      <c r="AC3209" s="278"/>
      <c r="AD3209" s="278"/>
      <c r="AE3209" s="278"/>
      <c r="AH3209" s="280"/>
      <c r="AI3209" s="280"/>
      <c r="AJ3209" s="280"/>
      <c r="AK3209" s="280"/>
      <c r="AL3209" s="280"/>
      <c r="AM3209" s="280"/>
      <c r="AN3209" s="280"/>
      <c r="AO3209" s="278"/>
      <c r="AP3209" s="278"/>
      <c r="AQ3209" s="278"/>
      <c r="AR3209" s="278"/>
      <c r="AS3209" s="278"/>
      <c r="AT3209" s="278"/>
      <c r="AV3209" s="278"/>
      <c r="AW3209" s="278"/>
      <c r="AX3209" s="278"/>
      <c r="AY3209" s="278"/>
      <c r="AZ3209" s="278"/>
      <c r="BB3209" s="265"/>
    </row>
    <row r="3210" spans="3:68" ht="9.75" customHeight="1">
      <c r="C3210" s="280"/>
      <c r="D3210" s="280"/>
      <c r="E3210" s="280"/>
      <c r="F3210" s="280"/>
      <c r="G3210" s="280"/>
      <c r="H3210" s="280"/>
      <c r="I3210" s="280"/>
      <c r="J3210" s="280"/>
      <c r="K3210" s="280"/>
      <c r="P3210" s="278"/>
      <c r="Q3210" s="278"/>
      <c r="R3210" s="278"/>
      <c r="S3210" s="278"/>
      <c r="U3210" s="278"/>
      <c r="V3210" s="278"/>
      <c r="W3210" s="278"/>
      <c r="AH3210" s="280"/>
      <c r="AI3210" s="280"/>
      <c r="AJ3210" s="280"/>
      <c r="AK3210" s="280"/>
      <c r="AL3210" s="280"/>
      <c r="AM3210" s="280"/>
      <c r="AO3210" s="278"/>
      <c r="AP3210" s="278"/>
      <c r="AQ3210" s="278"/>
      <c r="AR3210" s="278"/>
      <c r="AS3210" s="278"/>
      <c r="AT3210" s="278"/>
      <c r="AV3210" s="278"/>
      <c r="AW3210" s="278"/>
      <c r="AX3210" s="278"/>
      <c r="AY3210" s="278"/>
      <c r="AZ3210" s="278"/>
      <c r="BB3210" s="276"/>
    </row>
    <row r="3211" spans="3:68" ht="0.75" customHeight="1">
      <c r="C3211" s="280"/>
      <c r="D3211" s="280"/>
      <c r="E3211" s="280"/>
      <c r="F3211" s="280"/>
      <c r="G3211" s="280"/>
      <c r="H3211" s="280"/>
      <c r="I3211" s="280"/>
      <c r="J3211" s="280"/>
      <c r="K3211" s="280"/>
      <c r="P3211" s="278"/>
      <c r="Q3211" s="278"/>
      <c r="R3211" s="278"/>
      <c r="S3211" s="278"/>
      <c r="U3211" s="278"/>
      <c r="V3211" s="278"/>
      <c r="W3211" s="278"/>
      <c r="AH3211" s="280"/>
      <c r="AI3211" s="280"/>
      <c r="AJ3211" s="280"/>
      <c r="AK3211" s="280"/>
      <c r="AL3211" s="280"/>
      <c r="AM3211" s="280"/>
      <c r="AO3211" s="278"/>
      <c r="AP3211" s="278"/>
      <c r="AQ3211" s="278"/>
      <c r="AR3211" s="278"/>
      <c r="AS3211" s="278"/>
      <c r="AT3211" s="278"/>
      <c r="AV3211" s="278"/>
      <c r="AW3211" s="278"/>
      <c r="AX3211" s="278"/>
      <c r="AY3211" s="278"/>
      <c r="AZ3211" s="278"/>
      <c r="BB3211" s="276"/>
    </row>
    <row r="3212" spans="3:68">
      <c r="C3212" s="280"/>
      <c r="D3212" s="280"/>
      <c r="E3212" s="280"/>
      <c r="F3212" s="280"/>
      <c r="G3212" s="280"/>
      <c r="H3212" s="278"/>
      <c r="I3212" s="278"/>
      <c r="J3212" s="278"/>
      <c r="K3212" s="278"/>
      <c r="L3212" s="278"/>
      <c r="P3212" s="278"/>
      <c r="Q3212" s="278"/>
      <c r="R3212" s="278"/>
      <c r="S3212" s="278"/>
      <c r="U3212" s="278"/>
      <c r="V3212" s="278"/>
      <c r="W3212" s="278"/>
      <c r="Z3212" s="278"/>
      <c r="AA3212" s="278"/>
      <c r="AB3212" s="278"/>
      <c r="AC3212" s="278"/>
      <c r="AD3212" s="278"/>
      <c r="AE3212" s="278"/>
      <c r="AH3212" s="280"/>
      <c r="AI3212" s="280"/>
      <c r="AJ3212" s="280"/>
      <c r="AK3212" s="280"/>
      <c r="AL3212" s="280"/>
      <c r="AM3212" s="280"/>
      <c r="AV3212" s="278"/>
      <c r="AW3212" s="278"/>
      <c r="AX3212" s="278"/>
      <c r="AY3212" s="278"/>
      <c r="AZ3212" s="278"/>
      <c r="BB3212" s="266"/>
      <c r="BE3212" s="282"/>
      <c r="BF3212" s="282"/>
      <c r="BG3212" s="282"/>
      <c r="BH3212" s="282"/>
      <c r="BI3212" s="282"/>
      <c r="BJ3212" s="282"/>
      <c r="BK3212" s="282"/>
      <c r="BL3212" s="282"/>
      <c r="BM3212" s="282"/>
      <c r="BN3212" s="282"/>
      <c r="BO3212" s="282"/>
      <c r="BP3212" s="282"/>
    </row>
    <row r="3213" spans="3:68" ht="6.75" customHeight="1"/>
    <row r="3214" spans="3:68" ht="2.25" customHeight="1">
      <c r="C3214" s="280"/>
      <c r="D3214" s="280"/>
      <c r="E3214" s="280"/>
      <c r="F3214" s="280"/>
      <c r="G3214" s="280"/>
      <c r="N3214" s="278"/>
      <c r="O3214" s="278"/>
      <c r="P3214" s="278"/>
      <c r="Q3214" s="278"/>
      <c r="R3214" s="278"/>
      <c r="S3214" s="278"/>
      <c r="T3214" s="278"/>
      <c r="U3214" s="278"/>
      <c r="V3214" s="278"/>
      <c r="W3214" s="278"/>
      <c r="AH3214" s="280"/>
      <c r="AI3214" s="280"/>
      <c r="AJ3214" s="280"/>
      <c r="AK3214" s="280"/>
      <c r="AL3214" s="280"/>
      <c r="AM3214" s="280"/>
      <c r="AN3214" s="280"/>
      <c r="AO3214" s="280"/>
      <c r="AP3214" s="280"/>
      <c r="AQ3214" s="280"/>
      <c r="AR3214" s="280"/>
      <c r="AV3214" s="278"/>
      <c r="AW3214" s="278"/>
      <c r="AX3214" s="278"/>
      <c r="AY3214" s="278"/>
      <c r="AZ3214" s="278"/>
      <c r="BB3214" s="276"/>
    </row>
    <row r="3215" spans="3:68" ht="7.5" customHeight="1">
      <c r="C3215" s="280"/>
      <c r="D3215" s="280"/>
      <c r="E3215" s="280"/>
      <c r="F3215" s="280"/>
      <c r="G3215" s="280"/>
      <c r="N3215" s="278"/>
      <c r="O3215" s="278"/>
      <c r="P3215" s="278"/>
      <c r="Q3215" s="278"/>
      <c r="R3215" s="278"/>
      <c r="S3215" s="278"/>
      <c r="T3215" s="278"/>
      <c r="U3215" s="278"/>
      <c r="V3215" s="278"/>
      <c r="W3215" s="278"/>
      <c r="AH3215" s="280"/>
      <c r="AI3215" s="280"/>
      <c r="AJ3215" s="280"/>
      <c r="AK3215" s="280"/>
      <c r="AL3215" s="280"/>
      <c r="AM3215" s="280"/>
      <c r="AN3215" s="280"/>
      <c r="AO3215" s="280"/>
      <c r="AP3215" s="280"/>
      <c r="AQ3215" s="280"/>
      <c r="AR3215" s="280"/>
      <c r="AV3215" s="278"/>
      <c r="AW3215" s="278"/>
      <c r="AX3215" s="278"/>
      <c r="AY3215" s="278"/>
      <c r="AZ3215" s="278"/>
      <c r="BB3215" s="276"/>
    </row>
    <row r="3216" spans="3:68" ht="0.75" customHeight="1">
      <c r="C3216" s="280"/>
      <c r="D3216" s="280"/>
      <c r="E3216" s="280"/>
      <c r="F3216" s="280"/>
      <c r="G3216" s="280"/>
      <c r="N3216" s="278"/>
      <c r="O3216" s="278"/>
      <c r="P3216" s="278"/>
      <c r="Q3216" s="278"/>
      <c r="R3216" s="278"/>
      <c r="S3216" s="278"/>
      <c r="T3216" s="278"/>
      <c r="U3216" s="278"/>
      <c r="V3216" s="278"/>
      <c r="W3216" s="278"/>
      <c r="AH3216" s="280"/>
      <c r="AI3216" s="280"/>
      <c r="AJ3216" s="280"/>
      <c r="AK3216" s="280"/>
      <c r="AL3216" s="280"/>
      <c r="AM3216" s="280"/>
      <c r="AN3216" s="280"/>
      <c r="AO3216" s="280"/>
      <c r="AP3216" s="280"/>
      <c r="AQ3216" s="280"/>
      <c r="AR3216" s="280"/>
      <c r="AV3216" s="278"/>
      <c r="AW3216" s="278"/>
      <c r="AX3216" s="278"/>
      <c r="AY3216" s="278"/>
      <c r="AZ3216" s="278"/>
      <c r="BB3216" s="276"/>
    </row>
    <row r="3217" spans="3:68" ht="10.5" customHeight="1">
      <c r="C3217" s="280"/>
      <c r="D3217" s="280"/>
      <c r="E3217" s="280"/>
      <c r="F3217" s="280"/>
      <c r="G3217" s="280"/>
      <c r="P3217" s="278"/>
      <c r="Q3217" s="278"/>
      <c r="R3217" s="278"/>
      <c r="S3217" s="278"/>
      <c r="U3217" s="278"/>
      <c r="V3217" s="278"/>
      <c r="W3217" s="278"/>
      <c r="AH3217" s="280"/>
      <c r="AI3217" s="280"/>
      <c r="AJ3217" s="280"/>
      <c r="AK3217" s="280"/>
      <c r="AL3217" s="280"/>
      <c r="AM3217" s="280"/>
      <c r="AN3217" s="280"/>
      <c r="AO3217" s="280"/>
      <c r="AP3217" s="280"/>
      <c r="AQ3217" s="280"/>
      <c r="AR3217" s="280"/>
      <c r="AV3217" s="278"/>
      <c r="AW3217" s="278"/>
      <c r="AX3217" s="278"/>
      <c r="AY3217" s="278"/>
      <c r="AZ3217" s="278"/>
      <c r="BB3217" s="266"/>
      <c r="BG3217" s="283"/>
      <c r="BH3217" s="283"/>
      <c r="BI3217" s="283"/>
      <c r="BJ3217" s="283"/>
      <c r="BN3217" s="283"/>
      <c r="BO3217" s="283"/>
      <c r="BP3217" s="283"/>
    </row>
    <row r="3218" spans="3:68" ht="7.5" customHeight="1"/>
    <row r="3219" spans="3:68" ht="0.75" customHeight="1">
      <c r="C3219" s="280"/>
      <c r="D3219" s="280"/>
      <c r="E3219" s="280"/>
      <c r="F3219" s="280"/>
      <c r="G3219" s="280"/>
      <c r="N3219" s="278"/>
      <c r="O3219" s="278"/>
      <c r="P3219" s="278"/>
      <c r="Q3219" s="278"/>
      <c r="R3219" s="278"/>
      <c r="S3219" s="278"/>
      <c r="T3219" s="278"/>
      <c r="U3219" s="278"/>
      <c r="V3219" s="278"/>
      <c r="W3219" s="278"/>
      <c r="AH3219" s="280"/>
      <c r="AI3219" s="280"/>
      <c r="AJ3219" s="280"/>
      <c r="AK3219" s="280"/>
      <c r="AL3219" s="280"/>
      <c r="AM3219" s="280"/>
      <c r="AN3219" s="280"/>
      <c r="AO3219" s="280"/>
      <c r="AP3219" s="280"/>
      <c r="AQ3219" s="280"/>
      <c r="AR3219" s="280"/>
      <c r="AV3219" s="278"/>
      <c r="AW3219" s="278"/>
      <c r="AX3219" s="278"/>
      <c r="AY3219" s="278"/>
      <c r="AZ3219" s="278"/>
      <c r="BB3219" s="276"/>
      <c r="BE3219" s="280"/>
      <c r="BF3219" s="280"/>
      <c r="BG3219" s="280"/>
      <c r="BH3219" s="279"/>
      <c r="BI3219" s="279"/>
      <c r="BJ3219" s="279"/>
      <c r="BK3219" s="279"/>
      <c r="BN3219" s="279"/>
      <c r="BO3219" s="279"/>
      <c r="BP3219" s="279"/>
    </row>
    <row r="3220" spans="3:68" ht="8.25" customHeight="1">
      <c r="C3220" s="280"/>
      <c r="D3220" s="280"/>
      <c r="E3220" s="280"/>
      <c r="F3220" s="280"/>
      <c r="G3220" s="280"/>
      <c r="N3220" s="278"/>
      <c r="O3220" s="278"/>
      <c r="P3220" s="278"/>
      <c r="Q3220" s="278"/>
      <c r="R3220" s="278"/>
      <c r="S3220" s="278"/>
      <c r="T3220" s="278"/>
      <c r="U3220" s="278"/>
      <c r="V3220" s="278"/>
      <c r="W3220" s="278"/>
      <c r="AH3220" s="280"/>
      <c r="AI3220" s="280"/>
      <c r="AJ3220" s="280"/>
      <c r="AK3220" s="280"/>
      <c r="AL3220" s="280"/>
      <c r="AM3220" s="280"/>
      <c r="AN3220" s="280"/>
      <c r="AO3220" s="280"/>
      <c r="AP3220" s="280"/>
      <c r="AQ3220" s="280"/>
      <c r="AR3220" s="280"/>
      <c r="AV3220" s="278"/>
      <c r="AW3220" s="278"/>
      <c r="AX3220" s="278"/>
      <c r="AY3220" s="278"/>
      <c r="AZ3220" s="278"/>
      <c r="BB3220" s="276"/>
      <c r="BE3220" s="280"/>
      <c r="BF3220" s="280"/>
      <c r="BG3220" s="280"/>
      <c r="BH3220" s="279"/>
      <c r="BI3220" s="279"/>
      <c r="BJ3220" s="279"/>
      <c r="BK3220" s="279"/>
      <c r="BN3220" s="279"/>
      <c r="BO3220" s="279"/>
      <c r="BP3220" s="279"/>
    </row>
    <row r="3221" spans="3:68" ht="0.75" customHeight="1">
      <c r="C3221" s="280"/>
      <c r="D3221" s="280"/>
      <c r="E3221" s="280"/>
      <c r="F3221" s="280"/>
      <c r="G3221" s="280"/>
      <c r="N3221" s="278"/>
      <c r="O3221" s="278"/>
      <c r="P3221" s="278"/>
      <c r="Q3221" s="278"/>
      <c r="R3221" s="278"/>
      <c r="S3221" s="278"/>
      <c r="T3221" s="278"/>
      <c r="U3221" s="278"/>
      <c r="V3221" s="278"/>
      <c r="W3221" s="278"/>
      <c r="AH3221" s="280"/>
      <c r="AI3221" s="280"/>
      <c r="AJ3221" s="280"/>
      <c r="AK3221" s="280"/>
      <c r="AL3221" s="280"/>
      <c r="AM3221" s="280"/>
      <c r="AN3221" s="280"/>
      <c r="AO3221" s="280"/>
      <c r="AP3221" s="280"/>
      <c r="AQ3221" s="280"/>
      <c r="AR3221" s="280"/>
      <c r="AV3221" s="278"/>
      <c r="AW3221" s="278"/>
      <c r="AX3221" s="278"/>
      <c r="AY3221" s="278"/>
      <c r="AZ3221" s="278"/>
      <c r="BB3221" s="276"/>
      <c r="BE3221" s="280"/>
      <c r="BF3221" s="280"/>
      <c r="BG3221" s="280"/>
      <c r="BH3221" s="279"/>
      <c r="BI3221" s="279"/>
      <c r="BJ3221" s="279"/>
      <c r="BK3221" s="279"/>
      <c r="BN3221" s="279"/>
      <c r="BO3221" s="279"/>
      <c r="BP3221" s="279"/>
    </row>
    <row r="3222" spans="3:68" ht="11.25" customHeight="1">
      <c r="C3222" s="280"/>
      <c r="D3222" s="280"/>
      <c r="E3222" s="280"/>
      <c r="F3222" s="280"/>
      <c r="G3222" s="280"/>
      <c r="N3222" s="278"/>
      <c r="O3222" s="278"/>
      <c r="P3222" s="278"/>
      <c r="Q3222" s="278"/>
      <c r="R3222" s="278"/>
      <c r="S3222" s="278"/>
      <c r="T3222" s="278"/>
      <c r="U3222" s="278"/>
      <c r="V3222" s="278"/>
      <c r="W3222" s="278"/>
      <c r="AH3222" s="280"/>
      <c r="AI3222" s="280"/>
      <c r="AJ3222" s="280"/>
      <c r="AK3222" s="280"/>
      <c r="AL3222" s="280"/>
      <c r="AM3222" s="280"/>
      <c r="AN3222" s="280"/>
      <c r="AO3222" s="280"/>
      <c r="AP3222" s="280"/>
      <c r="AQ3222" s="280"/>
      <c r="AR3222" s="280"/>
      <c r="AV3222" s="278"/>
      <c r="AW3222" s="278"/>
      <c r="AX3222" s="278"/>
      <c r="AY3222" s="278"/>
      <c r="AZ3222" s="278"/>
      <c r="BB3222" s="266"/>
      <c r="BE3222" s="275"/>
      <c r="BF3222" s="275"/>
      <c r="BG3222" s="275"/>
      <c r="BH3222" s="276"/>
      <c r="BI3222" s="276"/>
      <c r="BJ3222" s="276"/>
      <c r="BK3222" s="276"/>
      <c r="BN3222" s="276"/>
      <c r="BO3222" s="276"/>
      <c r="BP3222" s="276"/>
    </row>
    <row r="3223" spans="3:68" ht="7.5" customHeight="1"/>
    <row r="3224" spans="3:68" ht="1.5" customHeight="1">
      <c r="C3224" s="280"/>
      <c r="D3224" s="280"/>
      <c r="E3224" s="280"/>
      <c r="F3224" s="280"/>
      <c r="G3224" s="280"/>
      <c r="H3224" s="280"/>
      <c r="I3224" s="280"/>
      <c r="J3224" s="280"/>
      <c r="P3224" s="278"/>
      <c r="Q3224" s="278"/>
      <c r="R3224" s="278"/>
      <c r="S3224" s="278"/>
      <c r="U3224" s="278"/>
      <c r="V3224" s="278"/>
      <c r="W3224" s="278"/>
      <c r="AH3224" s="280"/>
      <c r="AI3224" s="280"/>
      <c r="AJ3224" s="280"/>
      <c r="AK3224" s="280"/>
      <c r="AL3224" s="280"/>
      <c r="AM3224" s="280"/>
      <c r="AN3224" s="280"/>
      <c r="AO3224" s="280"/>
      <c r="AP3224" s="280"/>
      <c r="AQ3224" s="280"/>
      <c r="AR3224" s="280"/>
      <c r="AV3224" s="278"/>
      <c r="AW3224" s="278"/>
      <c r="AX3224" s="278"/>
      <c r="AY3224" s="278"/>
      <c r="AZ3224" s="278"/>
      <c r="BB3224" s="276"/>
      <c r="BE3224" s="275"/>
      <c r="BF3224" s="275"/>
      <c r="BG3224" s="275"/>
      <c r="BH3224" s="276"/>
      <c r="BI3224" s="276"/>
      <c r="BJ3224" s="276"/>
      <c r="BK3224" s="276"/>
    </row>
    <row r="3225" spans="3:68" ht="9" customHeight="1">
      <c r="C3225" s="280"/>
      <c r="D3225" s="280"/>
      <c r="E3225" s="280"/>
      <c r="F3225" s="280"/>
      <c r="G3225" s="280"/>
      <c r="H3225" s="280"/>
      <c r="I3225" s="280"/>
      <c r="J3225" s="280"/>
      <c r="P3225" s="278"/>
      <c r="Q3225" s="278"/>
      <c r="R3225" s="278"/>
      <c r="S3225" s="278"/>
      <c r="U3225" s="278"/>
      <c r="V3225" s="278"/>
      <c r="W3225" s="278"/>
      <c r="AH3225" s="280"/>
      <c r="AI3225" s="280"/>
      <c r="AJ3225" s="280"/>
      <c r="AK3225" s="280"/>
      <c r="AL3225" s="280"/>
      <c r="AM3225" s="280"/>
      <c r="AN3225" s="280"/>
      <c r="AO3225" s="280"/>
      <c r="AP3225" s="280"/>
      <c r="AQ3225" s="280"/>
      <c r="AR3225" s="280"/>
      <c r="AV3225" s="278"/>
      <c r="AW3225" s="278"/>
      <c r="AX3225" s="278"/>
      <c r="AY3225" s="278"/>
      <c r="AZ3225" s="278"/>
      <c r="BB3225" s="276"/>
      <c r="BE3225" s="275"/>
      <c r="BF3225" s="275"/>
      <c r="BG3225" s="275"/>
      <c r="BH3225" s="276"/>
      <c r="BI3225" s="276"/>
      <c r="BJ3225" s="276"/>
      <c r="BK3225" s="276"/>
    </row>
    <row r="3226" spans="3:68" ht="0.75" customHeight="1">
      <c r="C3226" s="280"/>
      <c r="D3226" s="280"/>
      <c r="E3226" s="280"/>
      <c r="F3226" s="280"/>
      <c r="G3226" s="280"/>
      <c r="H3226" s="280"/>
      <c r="I3226" s="280"/>
      <c r="J3226" s="280"/>
      <c r="P3226" s="278"/>
      <c r="Q3226" s="278"/>
      <c r="R3226" s="278"/>
      <c r="S3226" s="278"/>
      <c r="U3226" s="278"/>
      <c r="V3226" s="278"/>
      <c r="W3226" s="278"/>
      <c r="AH3226" s="280"/>
      <c r="AI3226" s="280"/>
      <c r="AJ3226" s="280"/>
      <c r="AK3226" s="280"/>
      <c r="AL3226" s="280"/>
      <c r="AM3226" s="280"/>
      <c r="AN3226" s="280"/>
      <c r="AO3226" s="280"/>
      <c r="AP3226" s="280"/>
      <c r="AQ3226" s="280"/>
      <c r="AR3226" s="280"/>
      <c r="AV3226" s="278"/>
      <c r="AW3226" s="278"/>
      <c r="AX3226" s="278"/>
      <c r="AY3226" s="278"/>
      <c r="AZ3226" s="278"/>
      <c r="BB3226" s="276"/>
      <c r="BE3226" s="275"/>
      <c r="BF3226" s="275"/>
      <c r="BG3226" s="275"/>
    </row>
    <row r="3227" spans="3:68" ht="11.25" customHeight="1">
      <c r="C3227" s="280"/>
      <c r="D3227" s="280"/>
      <c r="E3227" s="280"/>
      <c r="F3227" s="280"/>
      <c r="G3227" s="280"/>
      <c r="H3227" s="280"/>
      <c r="I3227" s="280"/>
      <c r="J3227" s="280"/>
      <c r="N3227" s="278"/>
      <c r="O3227" s="278"/>
      <c r="P3227" s="278"/>
      <c r="Q3227" s="278"/>
      <c r="R3227" s="278"/>
      <c r="S3227" s="278"/>
      <c r="T3227" s="278"/>
      <c r="U3227" s="278"/>
      <c r="V3227" s="278"/>
      <c r="W3227" s="278"/>
      <c r="AH3227" s="280"/>
      <c r="AI3227" s="280"/>
      <c r="AJ3227" s="280"/>
      <c r="AK3227" s="280"/>
      <c r="AL3227" s="280"/>
      <c r="AM3227" s="280"/>
      <c r="AN3227" s="280"/>
      <c r="AO3227" s="280"/>
      <c r="AP3227" s="280"/>
      <c r="AQ3227" s="280"/>
      <c r="AR3227" s="280"/>
      <c r="AV3227" s="278"/>
      <c r="AW3227" s="278"/>
      <c r="AX3227" s="278"/>
      <c r="AY3227" s="278"/>
      <c r="AZ3227" s="278"/>
      <c r="BB3227" s="266"/>
      <c r="BE3227" s="275"/>
      <c r="BF3227" s="275"/>
      <c r="BG3227" s="275"/>
      <c r="BH3227" s="276"/>
      <c r="BI3227" s="276"/>
      <c r="BJ3227" s="276"/>
      <c r="BK3227" s="276"/>
    </row>
    <row r="3228" spans="3:68" ht="9" customHeight="1"/>
    <row r="3229" spans="3:68" ht="0.75" customHeight="1">
      <c r="BE3229" s="275"/>
      <c r="BF3229" s="275"/>
      <c r="BG3229" s="275"/>
      <c r="BH3229" s="276"/>
      <c r="BI3229" s="276"/>
      <c r="BJ3229" s="276"/>
      <c r="BK3229" s="276"/>
      <c r="BN3229" s="276"/>
      <c r="BO3229" s="276"/>
      <c r="BP3229" s="276"/>
    </row>
    <row r="3230" spans="3:68">
      <c r="BE3230" s="275"/>
      <c r="BF3230" s="275"/>
      <c r="BG3230" s="275"/>
      <c r="BH3230" s="276"/>
      <c r="BI3230" s="276"/>
      <c r="BJ3230" s="276"/>
      <c r="BK3230" s="276"/>
      <c r="BN3230" s="276"/>
      <c r="BO3230" s="276"/>
      <c r="BP3230" s="276"/>
    </row>
    <row r="3231" spans="3:68" ht="10.5" customHeight="1">
      <c r="C3231" s="277"/>
      <c r="D3231" s="277"/>
      <c r="E3231" s="277"/>
      <c r="F3231" s="277"/>
      <c r="G3231" s="277"/>
      <c r="H3231" s="278"/>
      <c r="I3231" s="278"/>
      <c r="J3231" s="278"/>
      <c r="K3231" s="278"/>
      <c r="L3231" s="278"/>
      <c r="N3231" s="278"/>
      <c r="O3231" s="278"/>
      <c r="P3231" s="278"/>
      <c r="Q3231" s="278"/>
      <c r="R3231" s="278"/>
      <c r="S3231" s="278"/>
      <c r="T3231" s="278"/>
      <c r="U3231" s="281"/>
      <c r="V3231" s="281"/>
      <c r="W3231" s="281"/>
      <c r="Z3231" s="278"/>
      <c r="AA3231" s="278"/>
      <c r="AB3231" s="278"/>
      <c r="AC3231" s="278"/>
      <c r="AD3231" s="281"/>
      <c r="AE3231" s="281"/>
      <c r="AH3231" s="277"/>
      <c r="AI3231" s="277"/>
      <c r="AJ3231" s="277"/>
      <c r="AK3231" s="277"/>
      <c r="AL3231" s="277"/>
      <c r="AM3231" s="277"/>
      <c r="AO3231" s="278"/>
      <c r="AP3231" s="278"/>
      <c r="AQ3231" s="278"/>
      <c r="AR3231" s="278"/>
      <c r="AS3231" s="278"/>
      <c r="AT3231" s="278"/>
      <c r="AV3231" s="278"/>
      <c r="AW3231" s="278"/>
      <c r="AX3231" s="278"/>
      <c r="AY3231" s="278"/>
      <c r="AZ3231" s="278"/>
      <c r="BB3231" s="281"/>
      <c r="BC3231" s="281"/>
      <c r="BE3231" s="280"/>
      <c r="BF3231" s="280"/>
      <c r="BI3231" s="279"/>
      <c r="BJ3231" s="279"/>
      <c r="BL3231" s="285"/>
      <c r="BM3231" s="285"/>
      <c r="BN3231" s="285"/>
      <c r="BO3231" s="285"/>
      <c r="BP3231" s="285"/>
    </row>
    <row r="3232" spans="3:68" ht="7.5" customHeight="1"/>
    <row r="3233" spans="2:69" ht="12" customHeight="1">
      <c r="B3233" s="282"/>
      <c r="C3233" s="282"/>
      <c r="D3233" s="282"/>
      <c r="E3233" s="282"/>
      <c r="F3233" s="282"/>
      <c r="G3233" s="282"/>
      <c r="H3233" s="282"/>
      <c r="I3233" s="282"/>
      <c r="J3233" s="282"/>
      <c r="K3233" s="282"/>
      <c r="L3233" s="282"/>
      <c r="M3233" s="282"/>
      <c r="N3233" s="282"/>
      <c r="O3233" s="282"/>
      <c r="P3233" s="282"/>
      <c r="Q3233" s="282"/>
      <c r="R3233" s="282"/>
      <c r="S3233" s="282"/>
      <c r="T3233" s="282"/>
      <c r="U3233" s="282"/>
      <c r="V3233" s="282"/>
      <c r="W3233" s="282"/>
      <c r="X3233" s="282"/>
      <c r="Y3233" s="282"/>
      <c r="Z3233" s="282"/>
      <c r="AA3233" s="282"/>
      <c r="AB3233" s="282"/>
      <c r="AC3233" s="282"/>
      <c r="AD3233" s="282"/>
      <c r="AE3233" s="282"/>
      <c r="AF3233" s="282"/>
      <c r="AG3233" s="282"/>
      <c r="AH3233" s="282"/>
      <c r="AI3233" s="282"/>
      <c r="AJ3233" s="282"/>
      <c r="AL3233" s="282"/>
      <c r="AM3233" s="282"/>
      <c r="AN3233" s="282"/>
      <c r="AO3233" s="282"/>
      <c r="AP3233" s="282"/>
      <c r="AQ3233" s="282"/>
      <c r="AR3233" s="282"/>
      <c r="AS3233" s="282"/>
      <c r="AT3233" s="282"/>
      <c r="AU3233" s="282"/>
      <c r="AV3233" s="282"/>
      <c r="AW3233" s="282"/>
      <c r="AX3233" s="282"/>
      <c r="AY3233" s="282"/>
      <c r="AZ3233" s="282"/>
      <c r="BA3233" s="282"/>
      <c r="BB3233" s="282"/>
      <c r="BC3233" s="282"/>
      <c r="BD3233" s="282"/>
      <c r="BE3233" s="282"/>
      <c r="BF3233" s="282"/>
      <c r="BG3233" s="282"/>
      <c r="BH3233" s="282"/>
      <c r="BI3233" s="282"/>
      <c r="BJ3233" s="282"/>
      <c r="BK3233" s="282"/>
      <c r="BL3233" s="282"/>
      <c r="BM3233" s="282"/>
      <c r="BN3233" s="282"/>
      <c r="BO3233" s="282"/>
      <c r="BP3233" s="282"/>
      <c r="BQ3233" s="282"/>
    </row>
    <row r="3234" spans="2:69" ht="0.75" customHeight="1">
      <c r="B3234" s="282"/>
      <c r="C3234" s="282"/>
      <c r="D3234" s="282"/>
      <c r="E3234" s="282"/>
      <c r="F3234" s="282"/>
      <c r="G3234" s="282"/>
      <c r="H3234" s="282"/>
      <c r="I3234" s="282"/>
      <c r="J3234" s="282"/>
      <c r="K3234" s="282"/>
      <c r="L3234" s="282"/>
      <c r="M3234" s="282"/>
      <c r="N3234" s="282"/>
      <c r="O3234" s="282"/>
      <c r="P3234" s="282"/>
      <c r="Q3234" s="282"/>
      <c r="R3234" s="282"/>
      <c r="S3234" s="282"/>
      <c r="T3234" s="282"/>
      <c r="U3234" s="282"/>
      <c r="V3234" s="282"/>
      <c r="W3234" s="282"/>
      <c r="X3234" s="282"/>
      <c r="Y3234" s="282"/>
      <c r="Z3234" s="282"/>
      <c r="AA3234" s="282"/>
      <c r="AB3234" s="282"/>
      <c r="AC3234" s="282"/>
      <c r="AD3234" s="282"/>
      <c r="AE3234" s="282"/>
      <c r="AF3234" s="282"/>
      <c r="AG3234" s="282"/>
      <c r="AH3234" s="282"/>
      <c r="AI3234" s="282"/>
      <c r="AJ3234" s="282"/>
      <c r="AL3234" s="282"/>
      <c r="AM3234" s="282"/>
      <c r="AN3234" s="282"/>
      <c r="AO3234" s="282"/>
      <c r="AP3234" s="282"/>
      <c r="AQ3234" s="282"/>
      <c r="AR3234" s="282"/>
      <c r="AS3234" s="282"/>
      <c r="AT3234" s="282"/>
      <c r="AU3234" s="282"/>
      <c r="AV3234" s="282"/>
      <c r="AW3234" s="282"/>
      <c r="AX3234" s="282"/>
      <c r="AY3234" s="282"/>
      <c r="AZ3234" s="282"/>
      <c r="BA3234" s="282"/>
      <c r="BB3234" s="282"/>
      <c r="BC3234" s="282"/>
      <c r="BD3234" s="282"/>
      <c r="BE3234" s="282"/>
      <c r="BF3234" s="282"/>
      <c r="BG3234" s="282"/>
      <c r="BH3234" s="282"/>
      <c r="BI3234" s="282"/>
      <c r="BJ3234" s="282"/>
      <c r="BK3234" s="282"/>
      <c r="BL3234" s="282"/>
      <c r="BM3234" s="282"/>
      <c r="BN3234" s="282"/>
      <c r="BO3234" s="282"/>
      <c r="BP3234" s="282"/>
      <c r="BQ3234" s="282"/>
    </row>
    <row r="3235" spans="2:69" ht="10.5" customHeight="1">
      <c r="G3235" s="283"/>
      <c r="H3235" s="283"/>
      <c r="I3235" s="283"/>
      <c r="J3235" s="283"/>
      <c r="K3235" s="283"/>
      <c r="L3235" s="283"/>
      <c r="N3235" s="283"/>
      <c r="O3235" s="283"/>
      <c r="P3235" s="284"/>
      <c r="Q3235" s="284"/>
      <c r="R3235" s="284"/>
      <c r="S3235" s="284"/>
      <c r="U3235" s="283"/>
      <c r="V3235" s="283"/>
      <c r="W3235" s="283"/>
      <c r="X3235" s="283"/>
      <c r="Y3235" s="283"/>
      <c r="Z3235" s="283"/>
      <c r="AA3235" s="283"/>
      <c r="AB3235" s="283"/>
      <c r="AD3235" s="283"/>
      <c r="AE3235" s="283"/>
      <c r="AF3235" s="283"/>
      <c r="AG3235" s="283"/>
      <c r="AH3235" s="283"/>
      <c r="AI3235" s="283"/>
      <c r="AO3235" s="283"/>
      <c r="AP3235" s="283"/>
      <c r="AQ3235" s="283"/>
      <c r="AR3235" s="283"/>
      <c r="AU3235" s="284"/>
      <c r="AV3235" s="284"/>
      <c r="AW3235" s="284"/>
      <c r="AX3235" s="284"/>
      <c r="AY3235" s="284"/>
      <c r="BE3235" s="283"/>
      <c r="BF3235" s="283"/>
      <c r="BG3235" s="283"/>
      <c r="BH3235" s="283"/>
      <c r="BI3235" s="283"/>
      <c r="BJ3235" s="283"/>
      <c r="BK3235" s="283"/>
      <c r="BL3235" s="283"/>
      <c r="BM3235" s="283"/>
      <c r="BN3235" s="283"/>
      <c r="BO3235" s="283"/>
      <c r="BP3235" s="283"/>
      <c r="BQ3235" s="283"/>
    </row>
    <row r="3236" spans="2:69" ht="7.5" customHeight="1"/>
    <row r="3237" spans="2:69" ht="0.75" customHeight="1">
      <c r="F3237" s="285"/>
      <c r="G3237" s="285"/>
      <c r="H3237" s="285"/>
      <c r="I3237" s="285"/>
      <c r="K3237" s="285"/>
      <c r="L3237" s="285"/>
      <c r="M3237" s="285"/>
      <c r="N3237" s="285"/>
      <c r="O3237" s="285"/>
      <c r="R3237" s="285"/>
      <c r="S3237" s="285"/>
      <c r="T3237" s="285"/>
      <c r="U3237" s="285"/>
      <c r="V3237" s="285"/>
      <c r="W3237" s="285"/>
      <c r="X3237" s="285"/>
      <c r="Y3237" s="285"/>
      <c r="Z3237" s="285"/>
      <c r="AA3237" s="285"/>
      <c r="AB3237" s="285"/>
      <c r="AD3237" s="285"/>
      <c r="AE3237" s="285"/>
      <c r="AF3237" s="285"/>
      <c r="AG3237" s="285"/>
      <c r="AH3237" s="285"/>
      <c r="AI3237" s="285"/>
      <c r="AU3237" s="285"/>
      <c r="AV3237" s="285"/>
      <c r="AW3237" s="285"/>
      <c r="AX3237" s="283"/>
      <c r="AY3237" s="283"/>
      <c r="BE3237" s="285"/>
      <c r="BF3237" s="285"/>
      <c r="BH3237" s="285"/>
      <c r="BI3237" s="285"/>
      <c r="BJ3237" s="285"/>
      <c r="BK3237" s="285"/>
      <c r="BL3237" s="285"/>
      <c r="BM3237" s="285"/>
      <c r="BN3237" s="285"/>
      <c r="BO3237" s="285"/>
      <c r="BP3237" s="285"/>
      <c r="BQ3237" s="285"/>
    </row>
    <row r="3238" spans="2:69" ht="13.5" customHeight="1">
      <c r="F3238" s="285"/>
      <c r="G3238" s="285"/>
      <c r="H3238" s="285"/>
      <c r="I3238" s="285"/>
      <c r="K3238" s="285"/>
      <c r="L3238" s="285"/>
      <c r="M3238" s="285"/>
      <c r="N3238" s="285"/>
      <c r="O3238" s="285"/>
      <c r="R3238" s="285"/>
      <c r="S3238" s="285"/>
      <c r="T3238" s="285"/>
      <c r="U3238" s="285"/>
      <c r="V3238" s="285"/>
      <c r="W3238" s="285"/>
      <c r="X3238" s="285"/>
      <c r="Y3238" s="285"/>
      <c r="Z3238" s="285"/>
      <c r="AA3238" s="285"/>
      <c r="AB3238" s="285"/>
      <c r="AD3238" s="285"/>
      <c r="AE3238" s="285"/>
      <c r="AF3238" s="285"/>
      <c r="AG3238" s="285"/>
      <c r="AH3238" s="285"/>
      <c r="AI3238" s="285"/>
      <c r="AU3238" s="285"/>
      <c r="AV3238" s="285"/>
      <c r="AW3238" s="285"/>
      <c r="AX3238" s="283"/>
      <c r="AY3238" s="283"/>
      <c r="BE3238" s="285"/>
      <c r="BF3238" s="285"/>
      <c r="BH3238" s="285"/>
      <c r="BI3238" s="285"/>
      <c r="BJ3238" s="285"/>
      <c r="BK3238" s="285"/>
      <c r="BL3238" s="285"/>
      <c r="BM3238" s="285"/>
      <c r="BN3238" s="285"/>
      <c r="BO3238" s="285"/>
      <c r="BP3238" s="285"/>
      <c r="BQ3238" s="285"/>
    </row>
    <row r="3239" spans="2:69" ht="9.75" customHeight="1">
      <c r="C3239" s="280"/>
      <c r="D3239" s="280"/>
      <c r="F3239" s="279"/>
      <c r="G3239" s="279"/>
      <c r="H3239" s="279"/>
      <c r="I3239" s="279"/>
      <c r="J3239" s="279"/>
      <c r="K3239" s="279"/>
      <c r="L3239" s="279"/>
      <c r="M3239" s="279"/>
      <c r="N3239" s="279"/>
      <c r="O3239" s="279"/>
      <c r="R3239" s="278"/>
      <c r="S3239" s="278"/>
      <c r="T3239" s="278"/>
      <c r="U3239" s="279"/>
      <c r="V3239" s="279"/>
      <c r="W3239" s="279"/>
      <c r="X3239" s="279"/>
      <c r="Y3239" s="279"/>
      <c r="Z3239" s="279"/>
      <c r="AA3239" s="279"/>
      <c r="AB3239" s="279"/>
      <c r="AD3239" s="279"/>
      <c r="AE3239" s="279"/>
      <c r="AF3239" s="279"/>
      <c r="AG3239" s="279"/>
      <c r="AH3239" s="279"/>
      <c r="AI3239" s="279"/>
      <c r="AM3239" s="280"/>
      <c r="AN3239" s="280"/>
      <c r="AO3239" s="280"/>
      <c r="AP3239" s="278"/>
      <c r="AQ3239" s="278"/>
      <c r="AR3239" s="278"/>
      <c r="AS3239" s="278"/>
      <c r="BA3239" s="280"/>
      <c r="BB3239" s="280"/>
      <c r="BC3239" s="280"/>
      <c r="BD3239" s="279"/>
      <c r="BE3239" s="279"/>
      <c r="BH3239" s="278"/>
      <c r="BI3239" s="278"/>
      <c r="BJ3239" s="278"/>
      <c r="BK3239" s="278"/>
      <c r="BL3239" s="278"/>
      <c r="BM3239" s="279"/>
      <c r="BN3239" s="279"/>
      <c r="BO3239" s="279"/>
      <c r="BP3239" s="279"/>
      <c r="BQ3239" s="279"/>
    </row>
    <row r="3240" spans="2:69" ht="0.75" customHeight="1">
      <c r="C3240" s="280"/>
      <c r="D3240" s="280"/>
      <c r="F3240" s="279"/>
      <c r="G3240" s="279"/>
      <c r="H3240" s="279"/>
      <c r="I3240" s="279"/>
      <c r="J3240" s="279"/>
      <c r="K3240" s="279"/>
      <c r="L3240" s="279"/>
      <c r="M3240" s="279"/>
      <c r="N3240" s="279"/>
      <c r="O3240" s="279"/>
      <c r="R3240" s="278"/>
      <c r="S3240" s="278"/>
      <c r="T3240" s="278"/>
      <c r="U3240" s="279"/>
      <c r="V3240" s="279"/>
      <c r="W3240" s="279"/>
      <c r="X3240" s="279"/>
      <c r="Y3240" s="279"/>
      <c r="Z3240" s="279"/>
      <c r="AA3240" s="279"/>
      <c r="AB3240" s="279"/>
      <c r="AD3240" s="279"/>
      <c r="AE3240" s="279"/>
      <c r="AF3240" s="279"/>
      <c r="AG3240" s="279"/>
      <c r="AH3240" s="279"/>
      <c r="AI3240" s="279"/>
      <c r="AM3240" s="280"/>
      <c r="AN3240" s="280"/>
      <c r="AO3240" s="280"/>
      <c r="AP3240" s="278"/>
      <c r="AQ3240" s="278"/>
      <c r="AR3240" s="278"/>
      <c r="AS3240" s="278"/>
      <c r="BA3240" s="280"/>
      <c r="BB3240" s="280"/>
      <c r="BC3240" s="280"/>
      <c r="BD3240" s="279"/>
      <c r="BE3240" s="279"/>
      <c r="BH3240" s="278"/>
      <c r="BI3240" s="278"/>
      <c r="BJ3240" s="278"/>
      <c r="BK3240" s="278"/>
      <c r="BL3240" s="278"/>
      <c r="BM3240" s="279"/>
      <c r="BN3240" s="279"/>
      <c r="BO3240" s="279"/>
      <c r="BP3240" s="279"/>
      <c r="BQ3240" s="279"/>
    </row>
    <row r="3241" spans="2:69" ht="10.5" customHeight="1">
      <c r="C3241" s="280"/>
      <c r="D3241" s="280"/>
      <c r="F3241" s="279"/>
      <c r="G3241" s="279"/>
      <c r="H3241" s="279"/>
      <c r="I3241" s="279"/>
      <c r="J3241" s="279"/>
      <c r="K3241" s="279"/>
      <c r="L3241" s="279"/>
      <c r="M3241" s="279"/>
      <c r="N3241" s="279"/>
      <c r="O3241" s="279"/>
      <c r="R3241" s="278"/>
      <c r="S3241" s="278"/>
      <c r="T3241" s="278"/>
      <c r="U3241" s="279"/>
      <c r="V3241" s="279"/>
      <c r="W3241" s="279"/>
      <c r="X3241" s="279"/>
      <c r="Y3241" s="279"/>
      <c r="Z3241" s="279"/>
      <c r="AA3241" s="279"/>
      <c r="AB3241" s="279"/>
      <c r="AD3241" s="264"/>
      <c r="AE3241" s="279"/>
      <c r="AF3241" s="279"/>
      <c r="AG3241" s="279"/>
      <c r="AH3241" s="279"/>
      <c r="AI3241" s="264"/>
      <c r="AM3241" s="280"/>
      <c r="AN3241" s="280"/>
      <c r="AO3241" s="280"/>
      <c r="AP3241" s="278"/>
      <c r="AQ3241" s="278"/>
      <c r="AR3241" s="278"/>
      <c r="AS3241" s="278"/>
      <c r="BA3241" s="280"/>
      <c r="BB3241" s="280"/>
      <c r="BC3241" s="280"/>
      <c r="BD3241" s="279"/>
      <c r="BE3241" s="279"/>
      <c r="BH3241" s="278"/>
      <c r="BI3241" s="278"/>
      <c r="BJ3241" s="278"/>
      <c r="BK3241" s="278"/>
      <c r="BL3241" s="278"/>
      <c r="BM3241" s="279"/>
      <c r="BN3241" s="279"/>
      <c r="BO3241" s="279"/>
      <c r="BP3241" s="279"/>
      <c r="BQ3241" s="279"/>
    </row>
    <row r="3242" spans="2:69" ht="9.75" customHeight="1"/>
    <row r="3243" spans="2:69" ht="9.75" customHeight="1">
      <c r="C3243" s="280"/>
      <c r="D3243" s="280"/>
      <c r="F3243" s="279"/>
      <c r="G3243" s="279"/>
      <c r="H3243" s="279"/>
      <c r="I3243" s="279"/>
      <c r="J3243" s="279"/>
      <c r="K3243" s="279"/>
      <c r="L3243" s="279"/>
      <c r="M3243" s="279"/>
      <c r="N3243" s="279"/>
      <c r="O3243" s="279"/>
      <c r="R3243" s="278"/>
      <c r="S3243" s="278"/>
      <c r="T3243" s="278"/>
      <c r="U3243" s="279"/>
      <c r="V3243" s="279"/>
      <c r="W3243" s="279"/>
      <c r="X3243" s="279"/>
      <c r="Y3243" s="279"/>
      <c r="Z3243" s="279"/>
      <c r="AA3243" s="279"/>
      <c r="AB3243" s="279"/>
      <c r="AD3243" s="279"/>
      <c r="AE3243" s="279"/>
      <c r="AF3243" s="279"/>
      <c r="AG3243" s="279"/>
      <c r="AH3243" s="279"/>
      <c r="AI3243" s="279"/>
      <c r="AM3243" s="280"/>
      <c r="AN3243" s="280"/>
      <c r="AO3243" s="280"/>
      <c r="AP3243" s="280"/>
      <c r="AQ3243" s="278"/>
      <c r="AR3243" s="278"/>
      <c r="AS3243" s="278"/>
      <c r="AT3243" s="278"/>
      <c r="BA3243" s="280"/>
      <c r="BB3243" s="280"/>
      <c r="BC3243" s="280"/>
      <c r="BD3243" s="279"/>
      <c r="BE3243" s="279"/>
      <c r="BH3243" s="278"/>
      <c r="BI3243" s="278"/>
      <c r="BJ3243" s="278"/>
      <c r="BK3243" s="278"/>
      <c r="BL3243" s="278"/>
      <c r="BM3243" s="279"/>
      <c r="BN3243" s="279"/>
      <c r="BO3243" s="279"/>
      <c r="BP3243" s="279"/>
      <c r="BQ3243" s="279"/>
    </row>
    <row r="3244" spans="2:69" ht="0.75" customHeight="1">
      <c r="C3244" s="280"/>
      <c r="D3244" s="280"/>
      <c r="F3244" s="279"/>
      <c r="G3244" s="279"/>
      <c r="H3244" s="279"/>
      <c r="I3244" s="279"/>
      <c r="J3244" s="279"/>
      <c r="K3244" s="279"/>
      <c r="L3244" s="279"/>
      <c r="M3244" s="279"/>
      <c r="N3244" s="279"/>
      <c r="O3244" s="279"/>
      <c r="R3244" s="278"/>
      <c r="S3244" s="278"/>
      <c r="T3244" s="278"/>
      <c r="U3244" s="279"/>
      <c r="V3244" s="279"/>
      <c r="W3244" s="279"/>
      <c r="X3244" s="279"/>
      <c r="Y3244" s="279"/>
      <c r="Z3244" s="279"/>
      <c r="AA3244" s="279"/>
      <c r="AB3244" s="279"/>
      <c r="AD3244" s="279"/>
      <c r="AE3244" s="279"/>
      <c r="AF3244" s="279"/>
      <c r="AG3244" s="279"/>
      <c r="AH3244" s="279"/>
      <c r="AI3244" s="279"/>
      <c r="AM3244" s="280"/>
      <c r="AN3244" s="280"/>
      <c r="AO3244" s="280"/>
      <c r="AP3244" s="280"/>
      <c r="AQ3244" s="278"/>
      <c r="AR3244" s="278"/>
      <c r="AS3244" s="278"/>
      <c r="AT3244" s="278"/>
      <c r="BA3244" s="280"/>
      <c r="BB3244" s="280"/>
      <c r="BC3244" s="280"/>
      <c r="BD3244" s="279"/>
      <c r="BE3244" s="279"/>
      <c r="BH3244" s="278"/>
      <c r="BI3244" s="278"/>
      <c r="BJ3244" s="278"/>
      <c r="BK3244" s="278"/>
      <c r="BL3244" s="278"/>
      <c r="BM3244" s="279"/>
      <c r="BN3244" s="279"/>
      <c r="BO3244" s="279"/>
      <c r="BP3244" s="279"/>
      <c r="BQ3244" s="279"/>
    </row>
    <row r="3245" spans="2:69" ht="12.75" customHeight="1">
      <c r="F3245" s="279"/>
      <c r="G3245" s="279"/>
      <c r="H3245" s="279"/>
      <c r="I3245" s="279"/>
      <c r="J3245" s="279"/>
      <c r="K3245" s="279"/>
      <c r="L3245" s="279"/>
      <c r="M3245" s="279"/>
      <c r="N3245" s="279"/>
      <c r="O3245" s="279"/>
      <c r="AM3245" s="280"/>
      <c r="AN3245" s="280"/>
      <c r="AO3245" s="280"/>
      <c r="AP3245" s="278"/>
      <c r="AQ3245" s="278"/>
      <c r="AR3245" s="278"/>
      <c r="AS3245" s="278"/>
      <c r="BA3245" s="280"/>
      <c r="BB3245" s="280"/>
      <c r="BC3245" s="280"/>
      <c r="BD3245" s="279"/>
      <c r="BE3245" s="279"/>
      <c r="BH3245" s="278"/>
      <c r="BI3245" s="278"/>
      <c r="BJ3245" s="278"/>
      <c r="BK3245" s="278"/>
      <c r="BL3245" s="278"/>
      <c r="BM3245" s="279"/>
      <c r="BN3245" s="279"/>
      <c r="BO3245" s="279"/>
      <c r="BP3245" s="279"/>
      <c r="BQ3245" s="279"/>
    </row>
    <row r="3246" spans="2:69" ht="10.5" customHeight="1">
      <c r="AM3246" s="280"/>
      <c r="AN3246" s="280"/>
      <c r="AO3246" s="280"/>
      <c r="AP3246" s="278"/>
      <c r="AQ3246" s="278"/>
      <c r="AR3246" s="278"/>
      <c r="AS3246" s="278"/>
      <c r="BA3246" s="280"/>
      <c r="BB3246" s="280"/>
      <c r="BC3246" s="280"/>
      <c r="BD3246" s="279"/>
      <c r="BE3246" s="279"/>
      <c r="BH3246" s="278"/>
      <c r="BI3246" s="278"/>
      <c r="BJ3246" s="278"/>
      <c r="BK3246" s="278"/>
      <c r="BL3246" s="278"/>
      <c r="BM3246" s="279"/>
      <c r="BN3246" s="279"/>
      <c r="BO3246" s="279"/>
      <c r="BP3246" s="279"/>
      <c r="BQ3246" s="279"/>
    </row>
    <row r="3247" spans="2:69" ht="7.5" customHeight="1"/>
    <row r="3248" spans="2:69" ht="0.75" customHeight="1">
      <c r="C3248" s="277"/>
      <c r="D3248" s="277"/>
      <c r="F3248" s="279"/>
      <c r="G3248" s="279"/>
      <c r="H3248" s="279"/>
      <c r="I3248" s="279"/>
      <c r="J3248" s="279"/>
      <c r="K3248" s="279"/>
      <c r="L3248" s="279"/>
      <c r="M3248" s="279"/>
      <c r="AM3248" s="280"/>
      <c r="AN3248" s="280"/>
      <c r="AO3248" s="280"/>
      <c r="AP3248" s="278"/>
      <c r="AQ3248" s="278"/>
      <c r="AR3248" s="278"/>
      <c r="AS3248" s="278"/>
      <c r="AT3248" s="278"/>
      <c r="AU3248" s="278"/>
      <c r="AV3248" s="278"/>
      <c r="AX3248" s="278"/>
      <c r="AY3248" s="278"/>
      <c r="BA3248" s="280"/>
      <c r="BB3248" s="280"/>
      <c r="BC3248" s="280"/>
      <c r="BD3248" s="279"/>
      <c r="BE3248" s="279"/>
      <c r="BH3248" s="278"/>
      <c r="BI3248" s="278"/>
      <c r="BJ3248" s="278"/>
      <c r="BK3248" s="278"/>
      <c r="BL3248" s="278"/>
      <c r="BM3248" s="279"/>
      <c r="BN3248" s="279"/>
      <c r="BO3248" s="279"/>
      <c r="BP3248" s="279"/>
      <c r="BQ3248" s="279"/>
    </row>
    <row r="3249" spans="2:69" ht="8.25" customHeight="1">
      <c r="C3249" s="277"/>
      <c r="D3249" s="277"/>
      <c r="F3249" s="279"/>
      <c r="G3249" s="279"/>
      <c r="H3249" s="279"/>
      <c r="I3249" s="279"/>
      <c r="J3249" s="279"/>
      <c r="K3249" s="279"/>
      <c r="L3249" s="279"/>
      <c r="M3249" s="279"/>
      <c r="AM3249" s="280"/>
      <c r="AN3249" s="280"/>
      <c r="AO3249" s="280"/>
      <c r="AP3249" s="278"/>
      <c r="AQ3249" s="278"/>
      <c r="AR3249" s="278"/>
      <c r="AS3249" s="278"/>
      <c r="AT3249" s="278"/>
      <c r="AU3249" s="278"/>
      <c r="AV3249" s="278"/>
      <c r="AX3249" s="278"/>
      <c r="AY3249" s="278"/>
      <c r="BA3249" s="280"/>
      <c r="BB3249" s="280"/>
      <c r="BC3249" s="280"/>
      <c r="BD3249" s="279"/>
      <c r="BE3249" s="279"/>
      <c r="BH3249" s="278"/>
      <c r="BI3249" s="278"/>
      <c r="BJ3249" s="278"/>
      <c r="BK3249" s="278"/>
      <c r="BL3249" s="278"/>
      <c r="BM3249" s="279"/>
      <c r="BN3249" s="279"/>
      <c r="BO3249" s="279"/>
      <c r="BP3249" s="279"/>
      <c r="BQ3249" s="279"/>
    </row>
    <row r="3250" spans="2:69" ht="0.75" customHeight="1">
      <c r="C3250" s="277"/>
      <c r="D3250" s="277"/>
      <c r="F3250" s="279"/>
      <c r="G3250" s="279"/>
      <c r="H3250" s="279"/>
      <c r="I3250" s="279"/>
      <c r="J3250" s="279"/>
      <c r="K3250" s="279"/>
      <c r="L3250" s="279"/>
      <c r="M3250" s="279"/>
      <c r="AM3250" s="280"/>
      <c r="AN3250" s="280"/>
      <c r="AO3250" s="280"/>
      <c r="AP3250" s="278"/>
      <c r="AQ3250" s="278"/>
      <c r="AR3250" s="278"/>
      <c r="AS3250" s="278"/>
      <c r="AT3250" s="278"/>
      <c r="AU3250" s="278"/>
      <c r="AV3250" s="278"/>
      <c r="AX3250" s="278"/>
      <c r="AY3250" s="278"/>
      <c r="BA3250" s="280"/>
      <c r="BB3250" s="280"/>
      <c r="BC3250" s="280"/>
      <c r="BD3250" s="279"/>
      <c r="BE3250" s="279"/>
      <c r="BH3250" s="278"/>
      <c r="BI3250" s="278"/>
      <c r="BJ3250" s="278"/>
      <c r="BK3250" s="278"/>
      <c r="BL3250" s="278"/>
      <c r="BM3250" s="279"/>
      <c r="BN3250" s="279"/>
      <c r="BO3250" s="279"/>
      <c r="BP3250" s="279"/>
      <c r="BQ3250" s="279"/>
    </row>
    <row r="3251" spans="2:69" ht="10.5" customHeight="1">
      <c r="AM3251" s="280"/>
      <c r="AN3251" s="280"/>
      <c r="AO3251" s="280"/>
      <c r="AP3251" s="278"/>
      <c r="AQ3251" s="278"/>
      <c r="AR3251" s="278"/>
      <c r="AS3251" s="278"/>
      <c r="AT3251" s="278"/>
      <c r="AU3251" s="278"/>
      <c r="AV3251" s="278"/>
      <c r="AX3251" s="278"/>
      <c r="AY3251" s="278"/>
      <c r="BA3251" s="280"/>
      <c r="BB3251" s="280"/>
      <c r="BC3251" s="280"/>
      <c r="BD3251" s="279"/>
      <c r="BE3251" s="279"/>
      <c r="BH3251" s="278"/>
      <c r="BI3251" s="278"/>
      <c r="BJ3251" s="278"/>
      <c r="BK3251" s="278"/>
      <c r="BL3251" s="278"/>
      <c r="BM3251" s="279"/>
      <c r="BN3251" s="279"/>
      <c r="BO3251" s="279"/>
      <c r="BP3251" s="279"/>
      <c r="BQ3251" s="279"/>
    </row>
    <row r="3252" spans="2:69" ht="9.75" customHeight="1"/>
    <row r="3253" spans="2:69" ht="12" customHeight="1">
      <c r="AM3253" s="280"/>
      <c r="AN3253" s="280"/>
      <c r="AO3253" s="280"/>
      <c r="AP3253" s="280"/>
      <c r="AQ3253" s="278"/>
      <c r="AR3253" s="278"/>
      <c r="AS3253" s="278"/>
      <c r="AT3253" s="278"/>
      <c r="AU3253" s="278"/>
      <c r="AV3253" s="278"/>
      <c r="AW3253" s="278"/>
      <c r="AX3253" s="278"/>
      <c r="AY3253" s="278"/>
      <c r="AZ3253" s="278"/>
      <c r="BA3253" s="277"/>
      <c r="BB3253" s="277"/>
      <c r="BC3253" s="277"/>
      <c r="BD3253" s="279"/>
      <c r="BE3253" s="279"/>
    </row>
    <row r="3254" spans="2:69" ht="13.5" customHeight="1">
      <c r="C3254" s="289"/>
      <c r="D3254" s="289"/>
      <c r="E3254" s="289"/>
      <c r="F3254" s="289"/>
      <c r="G3254" s="289"/>
      <c r="H3254" s="289"/>
      <c r="I3254" s="289"/>
      <c r="J3254" s="289"/>
      <c r="K3254" s="289"/>
      <c r="L3254" s="289"/>
      <c r="M3254" s="289"/>
      <c r="N3254" s="289"/>
      <c r="O3254" s="289"/>
      <c r="P3254" s="289"/>
      <c r="Q3254" s="289"/>
      <c r="R3254" s="289"/>
      <c r="S3254" s="289"/>
      <c r="T3254" s="289"/>
      <c r="U3254" s="289"/>
      <c r="V3254" s="289"/>
      <c r="W3254" s="289"/>
      <c r="X3254" s="289"/>
      <c r="Y3254" s="289"/>
      <c r="Z3254" s="289"/>
      <c r="AA3254" s="289"/>
      <c r="AB3254" s="289"/>
      <c r="AC3254" s="289"/>
      <c r="AD3254" s="289"/>
      <c r="AE3254" s="289"/>
    </row>
    <row r="3255" spans="2:69" ht="7.5" customHeight="1"/>
    <row r="3256" spans="2:69" ht="16.5" customHeight="1">
      <c r="B3256" s="282"/>
      <c r="C3256" s="282"/>
      <c r="D3256" s="282"/>
      <c r="E3256" s="282"/>
      <c r="F3256" s="282"/>
      <c r="G3256" s="282"/>
      <c r="H3256" s="282"/>
      <c r="I3256" s="282"/>
      <c r="J3256" s="282"/>
      <c r="K3256" s="282"/>
      <c r="L3256" s="282"/>
      <c r="M3256" s="282"/>
      <c r="N3256" s="282"/>
      <c r="O3256" s="282"/>
      <c r="P3256" s="282"/>
      <c r="Q3256" s="282"/>
      <c r="R3256" s="282"/>
      <c r="S3256" s="282"/>
      <c r="T3256" s="282"/>
      <c r="U3256" s="282"/>
      <c r="X3256" s="282"/>
      <c r="Y3256" s="282"/>
      <c r="Z3256" s="282"/>
      <c r="AA3256" s="282"/>
      <c r="AB3256" s="282"/>
      <c r="AC3256" s="282"/>
      <c r="AD3256" s="282"/>
      <c r="AE3256" s="282"/>
      <c r="AF3256" s="282"/>
      <c r="AG3256" s="282"/>
      <c r="AM3256" s="282"/>
      <c r="AN3256" s="282"/>
      <c r="AO3256" s="282"/>
      <c r="AP3256" s="282"/>
      <c r="AQ3256" s="282"/>
      <c r="AR3256" s="282"/>
      <c r="AS3256" s="282"/>
      <c r="AT3256" s="282"/>
      <c r="AU3256" s="282"/>
      <c r="AV3256" s="282"/>
      <c r="AW3256" s="282"/>
      <c r="AX3256" s="282"/>
      <c r="AY3256" s="282"/>
      <c r="AZ3256" s="282"/>
      <c r="BA3256" s="282"/>
      <c r="BB3256" s="282"/>
      <c r="BE3256" s="282"/>
      <c r="BF3256" s="282"/>
      <c r="BG3256" s="282"/>
      <c r="BH3256" s="282"/>
      <c r="BI3256" s="282"/>
      <c r="BJ3256" s="282"/>
      <c r="BK3256" s="282"/>
      <c r="BL3256" s="282"/>
      <c r="BM3256" s="282"/>
      <c r="BN3256" s="282"/>
      <c r="BO3256" s="282"/>
      <c r="BP3256" s="282"/>
    </row>
    <row r="3257" spans="2:69" ht="9.75" customHeight="1">
      <c r="E3257" s="281"/>
      <c r="F3257" s="281"/>
      <c r="G3257" s="281"/>
      <c r="H3257" s="281"/>
      <c r="I3257" s="281"/>
      <c r="J3257" s="281"/>
      <c r="K3257" s="281"/>
      <c r="L3257" s="281"/>
      <c r="O3257" s="281"/>
      <c r="P3257" s="281"/>
      <c r="Q3257" s="281"/>
      <c r="S3257" s="286"/>
      <c r="T3257" s="286"/>
      <c r="U3257" s="286"/>
      <c r="V3257" s="286"/>
      <c r="AB3257" s="281"/>
      <c r="AC3257" s="281"/>
      <c r="AD3257" s="286"/>
      <c r="AE3257" s="286"/>
      <c r="AR3257" s="281"/>
      <c r="AS3257" s="281"/>
      <c r="AT3257" s="281"/>
      <c r="AV3257" s="286"/>
      <c r="AW3257" s="286"/>
      <c r="AX3257" s="286"/>
      <c r="AY3257" s="286"/>
      <c r="AZ3257" s="286"/>
      <c r="BA3257" s="286"/>
      <c r="BB3257" s="286"/>
      <c r="BH3257" s="283"/>
      <c r="BI3257" s="283"/>
      <c r="BJ3257" s="283"/>
      <c r="BK3257" s="283"/>
      <c r="BL3257" s="283"/>
      <c r="BN3257" s="283"/>
      <c r="BO3257" s="283"/>
      <c r="BP3257" s="283"/>
    </row>
    <row r="3258" spans="2:69" ht="0.75" customHeight="1">
      <c r="BH3258" s="283"/>
      <c r="BI3258" s="283"/>
      <c r="BJ3258" s="283"/>
      <c r="BK3258" s="283"/>
      <c r="BL3258" s="283"/>
      <c r="BN3258" s="283"/>
      <c r="BO3258" s="283"/>
      <c r="BP3258" s="283"/>
    </row>
    <row r="3259" spans="2:69" ht="10.5" customHeight="1">
      <c r="F3259" s="281"/>
      <c r="G3259" s="281"/>
      <c r="H3259" s="281"/>
      <c r="I3259" s="281"/>
      <c r="J3259" s="281"/>
      <c r="K3259" s="281"/>
      <c r="N3259" s="281"/>
      <c r="O3259" s="281"/>
      <c r="P3259" s="281"/>
      <c r="Q3259" s="281"/>
      <c r="R3259" s="281"/>
      <c r="S3259" s="286"/>
      <c r="T3259" s="286"/>
      <c r="U3259" s="286"/>
      <c r="V3259" s="286"/>
      <c r="AB3259" s="281"/>
      <c r="AC3259" s="281"/>
      <c r="AD3259" s="281"/>
      <c r="AE3259" s="286"/>
      <c r="AF3259" s="286"/>
      <c r="AG3259" s="286"/>
      <c r="AH3259" s="286"/>
      <c r="AI3259" s="286"/>
      <c r="AR3259" s="281"/>
      <c r="AS3259" s="281"/>
      <c r="AT3259" s="281"/>
      <c r="AV3259" s="290"/>
      <c r="AW3259" s="290"/>
      <c r="AX3259" s="290"/>
      <c r="AY3259" s="290"/>
      <c r="AZ3259" s="290"/>
      <c r="BE3259" s="263"/>
      <c r="BJ3259" s="279"/>
      <c r="BK3259" s="279"/>
      <c r="BL3259" s="279"/>
      <c r="BO3259" s="279"/>
      <c r="BP3259" s="279"/>
    </row>
    <row r="3260" spans="2:69" ht="8.25" customHeight="1"/>
    <row r="3261" spans="2:69" ht="12.75" customHeight="1">
      <c r="BE3261" s="280"/>
      <c r="BF3261" s="280"/>
      <c r="BJ3261" s="279"/>
      <c r="BK3261" s="279"/>
      <c r="BL3261" s="279"/>
      <c r="BO3261" s="279"/>
      <c r="BP3261" s="279"/>
    </row>
    <row r="3262" spans="2:69" ht="9.75" customHeight="1">
      <c r="BE3262" s="280"/>
      <c r="BF3262" s="280"/>
      <c r="BJ3262" s="279"/>
      <c r="BK3262" s="279"/>
      <c r="BL3262" s="279"/>
      <c r="BO3262" s="279"/>
      <c r="BP3262" s="279"/>
    </row>
    <row r="3263" spans="2:69" ht="12.75" customHeight="1">
      <c r="BE3263" s="280"/>
      <c r="BF3263" s="280"/>
    </row>
    <row r="3264" spans="2:69" ht="10.5" customHeight="1">
      <c r="I3264" s="283"/>
      <c r="J3264" s="283"/>
      <c r="K3264" s="283"/>
      <c r="L3264" s="283"/>
      <c r="N3264" s="283"/>
      <c r="O3264" s="283"/>
      <c r="P3264" s="283"/>
      <c r="Q3264" s="283"/>
      <c r="R3264" s="283"/>
      <c r="S3264" s="283"/>
      <c r="U3264" s="283"/>
      <c r="V3264" s="283"/>
      <c r="W3264" s="283"/>
      <c r="Z3264" s="283"/>
      <c r="AA3264" s="283"/>
      <c r="AB3264" s="283"/>
      <c r="AC3264" s="283"/>
      <c r="AD3264" s="283"/>
      <c r="AE3264" s="283"/>
      <c r="AO3264" s="283"/>
      <c r="AP3264" s="283"/>
      <c r="AQ3264" s="283"/>
      <c r="AR3264" s="283"/>
      <c r="AS3264" s="283"/>
      <c r="AT3264" s="283"/>
      <c r="AV3264" s="283"/>
      <c r="AW3264" s="283"/>
      <c r="AX3264" s="283"/>
      <c r="AY3264" s="283"/>
      <c r="AZ3264" s="283"/>
      <c r="BA3264" s="283"/>
      <c r="BB3264" s="283"/>
      <c r="BE3264" s="263"/>
      <c r="BJ3264" s="279"/>
      <c r="BK3264" s="279"/>
      <c r="BL3264" s="279"/>
      <c r="BO3264" s="279"/>
      <c r="BP3264" s="279"/>
    </row>
    <row r="3265" spans="3:68" ht="9.75" customHeight="1"/>
    <row r="3266" spans="3:68" ht="10.5" customHeight="1">
      <c r="H3266" s="283"/>
      <c r="I3266" s="283"/>
      <c r="J3266" s="283"/>
      <c r="K3266" s="283"/>
      <c r="L3266" s="283"/>
      <c r="N3266" s="283"/>
      <c r="O3266" s="283"/>
      <c r="P3266" s="283"/>
      <c r="Q3266" s="283"/>
      <c r="R3266" s="283"/>
      <c r="S3266" s="283"/>
      <c r="U3266" s="283"/>
      <c r="V3266" s="283"/>
      <c r="W3266" s="283"/>
      <c r="Z3266" s="283"/>
      <c r="AA3266" s="283"/>
      <c r="AB3266" s="283"/>
      <c r="AC3266" s="283"/>
      <c r="AD3266" s="283"/>
      <c r="AE3266" s="283"/>
      <c r="AO3266" s="283"/>
      <c r="AP3266" s="283"/>
      <c r="AQ3266" s="283"/>
      <c r="AR3266" s="283"/>
      <c r="AS3266" s="283"/>
      <c r="AT3266" s="283"/>
      <c r="AV3266" s="283"/>
      <c r="AW3266" s="283"/>
      <c r="AX3266" s="283"/>
      <c r="AY3266" s="283"/>
      <c r="AZ3266" s="283"/>
      <c r="BA3266" s="283"/>
      <c r="BB3266" s="283"/>
      <c r="BE3266" s="280"/>
      <c r="BJ3266" s="279"/>
      <c r="BK3266" s="279"/>
      <c r="BL3266" s="279"/>
      <c r="BO3266" s="279"/>
      <c r="BP3266" s="279"/>
    </row>
    <row r="3267" spans="3:68" ht="0.75" customHeight="1">
      <c r="H3267" s="283"/>
      <c r="I3267" s="283"/>
      <c r="J3267" s="283"/>
      <c r="K3267" s="283"/>
      <c r="L3267" s="283"/>
      <c r="N3267" s="283"/>
      <c r="O3267" s="283"/>
      <c r="P3267" s="283"/>
      <c r="Q3267" s="283"/>
      <c r="R3267" s="283"/>
      <c r="S3267" s="283"/>
      <c r="U3267" s="283"/>
      <c r="V3267" s="283"/>
      <c r="W3267" s="283"/>
      <c r="Z3267" s="283"/>
      <c r="AA3267" s="283"/>
      <c r="AB3267" s="283"/>
      <c r="AC3267" s="283"/>
      <c r="AD3267" s="283"/>
      <c r="AE3267" s="283"/>
      <c r="AO3267" s="283"/>
      <c r="AP3267" s="283"/>
      <c r="AQ3267" s="283"/>
      <c r="AR3267" s="283"/>
      <c r="AS3267" s="283"/>
      <c r="AT3267" s="283"/>
      <c r="AV3267" s="283"/>
      <c r="AW3267" s="283"/>
      <c r="AX3267" s="283"/>
      <c r="AY3267" s="283"/>
      <c r="AZ3267" s="283"/>
      <c r="BA3267" s="283"/>
      <c r="BB3267" s="283"/>
      <c r="BE3267" s="280"/>
      <c r="BJ3267" s="279"/>
      <c r="BK3267" s="279"/>
      <c r="BL3267" s="279"/>
      <c r="BO3267" s="279"/>
      <c r="BP3267" s="279"/>
    </row>
    <row r="3268" spans="3:68" ht="10.5" customHeight="1">
      <c r="H3268" s="285"/>
      <c r="I3268" s="285"/>
      <c r="J3268" s="285"/>
      <c r="K3268" s="285"/>
      <c r="L3268" s="285"/>
      <c r="N3268" s="285"/>
      <c r="O3268" s="285"/>
      <c r="P3268" s="285"/>
      <c r="R3268" s="285"/>
      <c r="S3268" s="285"/>
      <c r="U3268" s="283"/>
      <c r="V3268" s="283"/>
      <c r="W3268" s="283"/>
      <c r="Z3268" s="285"/>
      <c r="AA3268" s="285"/>
      <c r="AB3268" s="285"/>
      <c r="AC3268" s="285"/>
      <c r="AD3268" s="283"/>
      <c r="AE3268" s="283"/>
      <c r="AO3268" s="285"/>
      <c r="AP3268" s="285"/>
      <c r="AQ3268" s="285"/>
      <c r="AR3268" s="285"/>
      <c r="AS3268" s="285"/>
      <c r="AT3268" s="285"/>
      <c r="AV3268" s="285"/>
      <c r="AW3268" s="285"/>
      <c r="AX3268" s="285"/>
      <c r="AY3268" s="285"/>
      <c r="AZ3268" s="285"/>
      <c r="BB3268" s="261"/>
      <c r="BE3268" s="263"/>
      <c r="BK3268" s="279"/>
      <c r="BL3268" s="279"/>
      <c r="BP3268" s="264"/>
    </row>
    <row r="3269" spans="3:68" ht="8.25" customHeight="1"/>
    <row r="3270" spans="3:68" ht="0.75" customHeight="1">
      <c r="C3270" s="280"/>
      <c r="D3270" s="280"/>
      <c r="E3270" s="280"/>
      <c r="F3270" s="280"/>
      <c r="G3270" s="280"/>
      <c r="H3270" s="280"/>
      <c r="I3270" s="280"/>
      <c r="AH3270" s="280"/>
      <c r="AI3270" s="280"/>
      <c r="AJ3270" s="280"/>
      <c r="AK3270" s="280"/>
      <c r="AL3270" s="280"/>
      <c r="AM3270" s="280"/>
      <c r="AN3270" s="280"/>
      <c r="AO3270" s="280"/>
      <c r="BE3270" s="280"/>
      <c r="BK3270" s="279"/>
      <c r="BL3270" s="279"/>
      <c r="BP3270" s="279"/>
    </row>
    <row r="3271" spans="3:68" ht="9" customHeight="1">
      <c r="C3271" s="280"/>
      <c r="D3271" s="280"/>
      <c r="E3271" s="280"/>
      <c r="F3271" s="280"/>
      <c r="G3271" s="280"/>
      <c r="H3271" s="280"/>
      <c r="I3271" s="280"/>
      <c r="AH3271" s="280"/>
      <c r="AI3271" s="280"/>
      <c r="AJ3271" s="280"/>
      <c r="AK3271" s="280"/>
      <c r="AL3271" s="280"/>
      <c r="AM3271" s="280"/>
      <c r="AN3271" s="280"/>
      <c r="AO3271" s="280"/>
      <c r="BE3271" s="280"/>
      <c r="BK3271" s="279"/>
      <c r="BL3271" s="279"/>
      <c r="BP3271" s="279"/>
    </row>
    <row r="3272" spans="3:68" ht="0.75" customHeight="1">
      <c r="C3272" s="280"/>
      <c r="D3272" s="280"/>
      <c r="E3272" s="280"/>
      <c r="F3272" s="280"/>
      <c r="G3272" s="280"/>
      <c r="H3272" s="280"/>
      <c r="I3272" s="280"/>
      <c r="AH3272" s="280"/>
      <c r="AI3272" s="280"/>
      <c r="AJ3272" s="280"/>
      <c r="AK3272" s="280"/>
      <c r="AL3272" s="280"/>
      <c r="AM3272" s="280"/>
      <c r="AN3272" s="280"/>
      <c r="AO3272" s="280"/>
      <c r="BE3272" s="280"/>
      <c r="BK3272" s="279"/>
      <c r="BL3272" s="279"/>
    </row>
    <row r="3273" spans="3:68" ht="10.5" customHeight="1">
      <c r="C3273" s="287"/>
      <c r="D3273" s="287"/>
      <c r="E3273" s="287"/>
      <c r="F3273" s="287"/>
      <c r="G3273" s="287"/>
      <c r="H3273" s="278"/>
      <c r="I3273" s="278"/>
      <c r="J3273" s="278"/>
      <c r="K3273" s="278"/>
      <c r="L3273" s="278"/>
      <c r="N3273" s="278"/>
      <c r="O3273" s="278"/>
      <c r="P3273" s="278"/>
      <c r="Q3273" s="278"/>
      <c r="R3273" s="278"/>
      <c r="S3273" s="278"/>
      <c r="T3273" s="278"/>
      <c r="U3273" s="278"/>
      <c r="V3273" s="278"/>
      <c r="W3273" s="278"/>
      <c r="Z3273" s="278"/>
      <c r="AA3273" s="278"/>
      <c r="AB3273" s="278"/>
      <c r="AC3273" s="278"/>
      <c r="AD3273" s="278"/>
      <c r="AE3273" s="278"/>
      <c r="AI3273" s="287"/>
      <c r="AJ3273" s="287"/>
      <c r="AK3273" s="287"/>
      <c r="AL3273" s="287"/>
      <c r="AM3273" s="287"/>
      <c r="AO3273" s="278"/>
      <c r="AP3273" s="278"/>
      <c r="AQ3273" s="278"/>
      <c r="AR3273" s="278"/>
      <c r="AS3273" s="278"/>
      <c r="AT3273" s="278"/>
      <c r="AV3273" s="278"/>
      <c r="AW3273" s="278"/>
      <c r="AX3273" s="278"/>
      <c r="AY3273" s="278"/>
      <c r="AZ3273" s="278"/>
      <c r="BB3273" s="266"/>
      <c r="BE3273" s="263"/>
      <c r="BK3273" s="279"/>
      <c r="BL3273" s="279"/>
      <c r="BP3273" s="264"/>
    </row>
    <row r="3274" spans="3:68" ht="7.5" customHeight="1"/>
    <row r="3275" spans="3:68" ht="0.75" customHeight="1">
      <c r="C3275" s="287"/>
      <c r="D3275" s="287"/>
      <c r="E3275" s="287"/>
      <c r="F3275" s="287"/>
      <c r="G3275" s="287"/>
      <c r="H3275" s="278"/>
      <c r="I3275" s="278"/>
      <c r="J3275" s="278"/>
      <c r="K3275" s="278"/>
      <c r="L3275" s="278"/>
      <c r="N3275" s="278"/>
      <c r="O3275" s="278"/>
      <c r="P3275" s="278"/>
      <c r="Q3275" s="278"/>
      <c r="R3275" s="278"/>
      <c r="S3275" s="278"/>
      <c r="T3275" s="278"/>
      <c r="U3275" s="278"/>
      <c r="V3275" s="278"/>
      <c r="W3275" s="278"/>
      <c r="Z3275" s="278"/>
      <c r="AA3275" s="278"/>
      <c r="AB3275" s="278"/>
      <c r="AC3275" s="278"/>
      <c r="AD3275" s="278"/>
      <c r="AE3275" s="278"/>
      <c r="AI3275" s="287"/>
      <c r="AJ3275" s="287"/>
      <c r="AK3275" s="287"/>
      <c r="AL3275" s="287"/>
      <c r="AM3275" s="287"/>
      <c r="AO3275" s="278"/>
      <c r="AP3275" s="278"/>
      <c r="AQ3275" s="278"/>
      <c r="AR3275" s="278"/>
      <c r="AS3275" s="278"/>
      <c r="AT3275" s="278"/>
      <c r="AV3275" s="278"/>
      <c r="AW3275" s="278"/>
      <c r="AX3275" s="278"/>
      <c r="AY3275" s="278"/>
      <c r="AZ3275" s="278"/>
      <c r="BB3275" s="276"/>
    </row>
    <row r="3276" spans="3:68" ht="8.25" customHeight="1">
      <c r="C3276" s="287"/>
      <c r="D3276" s="287"/>
      <c r="E3276" s="287"/>
      <c r="F3276" s="287"/>
      <c r="G3276" s="287"/>
      <c r="H3276" s="278"/>
      <c r="I3276" s="278"/>
      <c r="J3276" s="278"/>
      <c r="K3276" s="278"/>
      <c r="L3276" s="278"/>
      <c r="N3276" s="278"/>
      <c r="O3276" s="278"/>
      <c r="P3276" s="278"/>
      <c r="Q3276" s="278"/>
      <c r="R3276" s="278"/>
      <c r="S3276" s="278"/>
      <c r="T3276" s="278"/>
      <c r="U3276" s="278"/>
      <c r="V3276" s="278"/>
      <c r="W3276" s="278"/>
      <c r="Z3276" s="278"/>
      <c r="AA3276" s="278"/>
      <c r="AB3276" s="278"/>
      <c r="AC3276" s="278"/>
      <c r="AD3276" s="278"/>
      <c r="AE3276" s="278"/>
      <c r="AI3276" s="287"/>
      <c r="AJ3276" s="287"/>
      <c r="AK3276" s="287"/>
      <c r="AL3276" s="287"/>
      <c r="AM3276" s="287"/>
      <c r="AO3276" s="278"/>
      <c r="AP3276" s="278"/>
      <c r="AQ3276" s="278"/>
      <c r="AR3276" s="278"/>
      <c r="AS3276" s="278"/>
      <c r="AT3276" s="278"/>
      <c r="AV3276" s="278"/>
      <c r="AW3276" s="278"/>
      <c r="AX3276" s="278"/>
      <c r="AY3276" s="278"/>
      <c r="AZ3276" s="278"/>
      <c r="BB3276" s="276"/>
    </row>
    <row r="3277" spans="3:68" ht="0.75" customHeight="1">
      <c r="C3277" s="287"/>
      <c r="D3277" s="287"/>
      <c r="E3277" s="287"/>
      <c r="F3277" s="287"/>
      <c r="G3277" s="287"/>
      <c r="H3277" s="278"/>
      <c r="I3277" s="278"/>
      <c r="J3277" s="278"/>
      <c r="K3277" s="278"/>
      <c r="L3277" s="278"/>
      <c r="N3277" s="278"/>
      <c r="O3277" s="278"/>
      <c r="P3277" s="278"/>
      <c r="Q3277" s="278"/>
      <c r="R3277" s="278"/>
      <c r="S3277" s="278"/>
      <c r="T3277" s="278"/>
      <c r="U3277" s="278"/>
      <c r="V3277" s="278"/>
      <c r="W3277" s="278"/>
      <c r="Z3277" s="278"/>
      <c r="AA3277" s="278"/>
      <c r="AB3277" s="278"/>
      <c r="AC3277" s="278"/>
      <c r="AD3277" s="278"/>
      <c r="AE3277" s="278"/>
      <c r="AI3277" s="287"/>
      <c r="AJ3277" s="287"/>
      <c r="AK3277" s="287"/>
      <c r="AL3277" s="287"/>
      <c r="AM3277" s="287"/>
      <c r="AO3277" s="278"/>
      <c r="AP3277" s="278"/>
      <c r="AQ3277" s="278"/>
      <c r="AR3277" s="278"/>
      <c r="AS3277" s="278"/>
      <c r="AT3277" s="278"/>
      <c r="AV3277" s="278"/>
      <c r="AW3277" s="278"/>
      <c r="AX3277" s="278"/>
      <c r="AY3277" s="278"/>
      <c r="AZ3277" s="278"/>
      <c r="BB3277" s="276"/>
    </row>
    <row r="3278" spans="3:68" ht="10.5" customHeight="1">
      <c r="C3278" s="287"/>
      <c r="D3278" s="287"/>
      <c r="E3278" s="287"/>
      <c r="F3278" s="287"/>
      <c r="G3278" s="287"/>
      <c r="H3278" s="278"/>
      <c r="I3278" s="278"/>
      <c r="J3278" s="278"/>
      <c r="K3278" s="278"/>
      <c r="L3278" s="278"/>
      <c r="N3278" s="278"/>
      <c r="O3278" s="278"/>
      <c r="P3278" s="278"/>
      <c r="Q3278" s="278"/>
      <c r="R3278" s="278"/>
      <c r="S3278" s="278"/>
      <c r="T3278" s="278"/>
      <c r="U3278" s="278"/>
      <c r="V3278" s="278"/>
      <c r="W3278" s="278"/>
      <c r="Z3278" s="278"/>
      <c r="AA3278" s="278"/>
      <c r="AB3278" s="278"/>
      <c r="AC3278" s="278"/>
      <c r="AD3278" s="278"/>
      <c r="AE3278" s="278"/>
      <c r="AI3278" s="287"/>
      <c r="AJ3278" s="287"/>
      <c r="AK3278" s="287"/>
      <c r="AL3278" s="287"/>
      <c r="AM3278" s="287"/>
      <c r="AO3278" s="278"/>
      <c r="AP3278" s="278"/>
      <c r="AQ3278" s="278"/>
      <c r="AR3278" s="278"/>
      <c r="AS3278" s="278"/>
      <c r="AT3278" s="278"/>
      <c r="AV3278" s="278"/>
      <c r="AW3278" s="278"/>
      <c r="AX3278" s="278"/>
      <c r="AY3278" s="278"/>
      <c r="AZ3278" s="278"/>
      <c r="BB3278" s="266"/>
    </row>
    <row r="3279" spans="3:68" ht="7.5" customHeight="1"/>
    <row r="3280" spans="3:68" ht="0.75" customHeight="1">
      <c r="C3280" s="287"/>
      <c r="D3280" s="287"/>
      <c r="E3280" s="287"/>
      <c r="F3280" s="287"/>
      <c r="G3280" s="287"/>
      <c r="H3280" s="278"/>
      <c r="I3280" s="278"/>
      <c r="J3280" s="278"/>
      <c r="K3280" s="278"/>
      <c r="L3280" s="278"/>
      <c r="N3280" s="278"/>
      <c r="O3280" s="278"/>
      <c r="P3280" s="278"/>
      <c r="Q3280" s="278"/>
      <c r="R3280" s="278"/>
      <c r="S3280" s="278"/>
      <c r="T3280" s="278"/>
      <c r="U3280" s="278"/>
      <c r="V3280" s="278"/>
      <c r="W3280" s="278"/>
      <c r="Z3280" s="278"/>
      <c r="AA3280" s="278"/>
      <c r="AB3280" s="278"/>
      <c r="AC3280" s="278"/>
      <c r="AD3280" s="278"/>
      <c r="AE3280" s="278"/>
      <c r="AI3280" s="287"/>
      <c r="AJ3280" s="287"/>
      <c r="AK3280" s="287"/>
      <c r="AL3280" s="287"/>
      <c r="AM3280" s="287"/>
      <c r="AO3280" s="278"/>
      <c r="AP3280" s="278"/>
      <c r="AQ3280" s="278"/>
      <c r="AR3280" s="278"/>
      <c r="AS3280" s="278"/>
      <c r="AT3280" s="278"/>
      <c r="AV3280" s="278"/>
      <c r="AW3280" s="278"/>
      <c r="AX3280" s="278"/>
      <c r="AY3280" s="278"/>
      <c r="AZ3280" s="278"/>
      <c r="BB3280" s="276"/>
      <c r="BE3280" s="282"/>
      <c r="BF3280" s="282"/>
      <c r="BG3280" s="282"/>
      <c r="BH3280" s="282"/>
      <c r="BI3280" s="282"/>
      <c r="BJ3280" s="282"/>
      <c r="BK3280" s="282"/>
      <c r="BL3280" s="282"/>
      <c r="BM3280" s="282"/>
      <c r="BN3280" s="282"/>
      <c r="BO3280" s="282"/>
      <c r="BP3280" s="282"/>
    </row>
    <row r="3281" spans="3:68">
      <c r="C3281" s="287"/>
      <c r="D3281" s="287"/>
      <c r="E3281" s="287"/>
      <c r="F3281" s="287"/>
      <c r="G3281" s="287"/>
      <c r="H3281" s="278"/>
      <c r="I3281" s="278"/>
      <c r="J3281" s="278"/>
      <c r="K3281" s="278"/>
      <c r="L3281" s="278"/>
      <c r="N3281" s="278"/>
      <c r="O3281" s="278"/>
      <c r="P3281" s="278"/>
      <c r="Q3281" s="278"/>
      <c r="R3281" s="278"/>
      <c r="S3281" s="278"/>
      <c r="T3281" s="278"/>
      <c r="U3281" s="278"/>
      <c r="V3281" s="278"/>
      <c r="W3281" s="278"/>
      <c r="Z3281" s="278"/>
      <c r="AA3281" s="278"/>
      <c r="AB3281" s="278"/>
      <c r="AC3281" s="278"/>
      <c r="AD3281" s="278"/>
      <c r="AE3281" s="278"/>
      <c r="AI3281" s="287"/>
      <c r="AJ3281" s="287"/>
      <c r="AK3281" s="287"/>
      <c r="AL3281" s="287"/>
      <c r="AM3281" s="287"/>
      <c r="AO3281" s="278"/>
      <c r="AP3281" s="278"/>
      <c r="AQ3281" s="278"/>
      <c r="AR3281" s="278"/>
      <c r="AS3281" s="278"/>
      <c r="AT3281" s="278"/>
      <c r="AV3281" s="278"/>
      <c r="AW3281" s="278"/>
      <c r="AX3281" s="278"/>
      <c r="AY3281" s="278"/>
      <c r="AZ3281" s="278"/>
      <c r="BB3281" s="276"/>
      <c r="BE3281" s="282"/>
      <c r="BF3281" s="282"/>
      <c r="BG3281" s="282"/>
      <c r="BH3281" s="282"/>
      <c r="BI3281" s="282"/>
      <c r="BJ3281" s="282"/>
      <c r="BK3281" s="282"/>
      <c r="BL3281" s="282"/>
      <c r="BM3281" s="282"/>
      <c r="BN3281" s="282"/>
      <c r="BO3281" s="282"/>
      <c r="BP3281" s="282"/>
    </row>
    <row r="3282" spans="3:68" ht="5.25" customHeight="1">
      <c r="C3282" s="287"/>
      <c r="D3282" s="287"/>
      <c r="E3282" s="287"/>
      <c r="F3282" s="287"/>
      <c r="G3282" s="287"/>
      <c r="H3282" s="278"/>
      <c r="I3282" s="278"/>
      <c r="J3282" s="278"/>
      <c r="K3282" s="278"/>
      <c r="L3282" s="278"/>
      <c r="N3282" s="278"/>
      <c r="O3282" s="278"/>
      <c r="P3282" s="278"/>
      <c r="Q3282" s="278"/>
      <c r="R3282" s="278"/>
      <c r="S3282" s="278"/>
      <c r="T3282" s="278"/>
      <c r="U3282" s="278"/>
      <c r="V3282" s="278"/>
      <c r="W3282" s="278"/>
      <c r="Z3282" s="278"/>
      <c r="AA3282" s="278"/>
      <c r="AB3282" s="278"/>
      <c r="AC3282" s="278"/>
      <c r="AD3282" s="278"/>
      <c r="AE3282" s="278"/>
      <c r="AI3282" s="287"/>
      <c r="AJ3282" s="287"/>
      <c r="AK3282" s="287"/>
      <c r="AL3282" s="287"/>
      <c r="AM3282" s="287"/>
      <c r="AN3282" s="287"/>
      <c r="AO3282" s="278"/>
      <c r="AP3282" s="278"/>
      <c r="AQ3282" s="278"/>
      <c r="AR3282" s="278"/>
      <c r="AS3282" s="278"/>
      <c r="AT3282" s="278"/>
      <c r="AV3282" s="278"/>
      <c r="AW3282" s="278"/>
      <c r="AX3282" s="278"/>
      <c r="AY3282" s="278"/>
      <c r="AZ3282" s="278"/>
      <c r="BB3282" s="276"/>
      <c r="BJ3282" s="283"/>
      <c r="BK3282" s="283"/>
      <c r="BL3282" s="283"/>
      <c r="BM3282" s="283"/>
      <c r="BN3282" s="283"/>
      <c r="BO3282" s="283"/>
      <c r="BP3282" s="283"/>
    </row>
    <row r="3283" spans="3:68" ht="5.25" customHeight="1">
      <c r="C3283" s="287"/>
      <c r="D3283" s="287"/>
      <c r="E3283" s="287"/>
      <c r="F3283" s="287"/>
      <c r="G3283" s="287"/>
      <c r="H3283" s="278"/>
      <c r="I3283" s="278"/>
      <c r="J3283" s="278"/>
      <c r="K3283" s="278"/>
      <c r="L3283" s="278"/>
      <c r="N3283" s="278"/>
      <c r="O3283" s="278"/>
      <c r="P3283" s="278"/>
      <c r="Q3283" s="278"/>
      <c r="R3283" s="278"/>
      <c r="S3283" s="278"/>
      <c r="T3283" s="278"/>
      <c r="U3283" s="278"/>
      <c r="V3283" s="278"/>
      <c r="W3283" s="278"/>
      <c r="Z3283" s="278"/>
      <c r="AA3283" s="278"/>
      <c r="AB3283" s="278"/>
      <c r="AC3283" s="278"/>
      <c r="AD3283" s="278"/>
      <c r="AE3283" s="278"/>
      <c r="AI3283" s="287"/>
      <c r="AJ3283" s="287"/>
      <c r="AK3283" s="287"/>
      <c r="AL3283" s="287"/>
      <c r="AM3283" s="287"/>
      <c r="AN3283" s="287"/>
      <c r="AO3283" s="278"/>
      <c r="AP3283" s="278"/>
      <c r="AQ3283" s="278"/>
      <c r="AR3283" s="278"/>
      <c r="AS3283" s="278"/>
      <c r="AT3283" s="278"/>
      <c r="AV3283" s="278"/>
      <c r="AW3283" s="278"/>
      <c r="AX3283" s="278"/>
      <c r="AY3283" s="278"/>
      <c r="AZ3283" s="278"/>
      <c r="BB3283" s="276"/>
      <c r="BJ3283" s="283"/>
      <c r="BK3283" s="283"/>
      <c r="BL3283" s="283"/>
      <c r="BM3283" s="283"/>
      <c r="BN3283" s="283"/>
      <c r="BO3283" s="283"/>
      <c r="BP3283" s="283"/>
    </row>
    <row r="3284" spans="3:68" ht="15" customHeight="1">
      <c r="C3284" s="287"/>
      <c r="D3284" s="287"/>
      <c r="E3284" s="287"/>
      <c r="F3284" s="287"/>
      <c r="G3284" s="287"/>
      <c r="H3284" s="278"/>
      <c r="I3284" s="278"/>
      <c r="J3284" s="278"/>
      <c r="K3284" s="278"/>
      <c r="L3284" s="278"/>
      <c r="N3284" s="278"/>
      <c r="O3284" s="278"/>
      <c r="P3284" s="278"/>
      <c r="Q3284" s="278"/>
      <c r="R3284" s="278"/>
      <c r="S3284" s="278"/>
      <c r="T3284" s="278"/>
      <c r="U3284" s="278"/>
      <c r="V3284" s="278"/>
      <c r="W3284" s="278"/>
      <c r="Z3284" s="278"/>
      <c r="AA3284" s="278"/>
      <c r="AB3284" s="278"/>
      <c r="AC3284" s="278"/>
      <c r="AD3284" s="278"/>
      <c r="AE3284" s="278"/>
      <c r="AI3284" s="287"/>
      <c r="AJ3284" s="287"/>
      <c r="AK3284" s="287"/>
      <c r="AL3284" s="287"/>
      <c r="AM3284" s="287"/>
      <c r="AO3284" s="278"/>
      <c r="AP3284" s="278"/>
      <c r="AQ3284" s="278"/>
      <c r="AR3284" s="278"/>
      <c r="AS3284" s="278"/>
      <c r="AT3284" s="278"/>
      <c r="AV3284" s="278"/>
      <c r="AW3284" s="278"/>
      <c r="AX3284" s="278"/>
      <c r="AY3284" s="278"/>
      <c r="AZ3284" s="278"/>
      <c r="BB3284" s="266"/>
    </row>
    <row r="3285" spans="3:68" ht="0.75" customHeight="1">
      <c r="C3285" s="287"/>
      <c r="D3285" s="287"/>
      <c r="E3285" s="287"/>
      <c r="F3285" s="287"/>
      <c r="G3285" s="287"/>
      <c r="H3285" s="278"/>
      <c r="I3285" s="278"/>
      <c r="J3285" s="278"/>
      <c r="K3285" s="278"/>
      <c r="L3285" s="278"/>
      <c r="P3285" s="278"/>
      <c r="Q3285" s="278"/>
      <c r="R3285" s="278"/>
      <c r="S3285" s="278"/>
      <c r="U3285" s="278"/>
      <c r="V3285" s="278"/>
      <c r="W3285" s="278"/>
      <c r="Z3285" s="278"/>
      <c r="AA3285" s="278"/>
      <c r="AB3285" s="278"/>
      <c r="AC3285" s="278"/>
      <c r="AD3285" s="278"/>
      <c r="AE3285" s="278"/>
      <c r="AI3285" s="287"/>
      <c r="AJ3285" s="287"/>
      <c r="AK3285" s="287"/>
      <c r="AL3285" s="287"/>
      <c r="AM3285" s="287"/>
      <c r="AO3285" s="278"/>
      <c r="AP3285" s="278"/>
      <c r="AQ3285" s="278"/>
      <c r="AR3285" s="278"/>
      <c r="AS3285" s="278"/>
      <c r="AT3285" s="278"/>
      <c r="AV3285" s="278"/>
      <c r="AW3285" s="278"/>
      <c r="AX3285" s="278"/>
      <c r="AY3285" s="278"/>
      <c r="AZ3285" s="278"/>
      <c r="BB3285" s="276"/>
      <c r="BE3285" s="280"/>
      <c r="BH3285" s="278"/>
      <c r="BI3285" s="278"/>
      <c r="BJ3285" s="278"/>
      <c r="BK3285" s="278"/>
      <c r="BL3285" s="278"/>
      <c r="BN3285" s="278"/>
      <c r="BO3285" s="278"/>
      <c r="BP3285" s="278"/>
    </row>
    <row r="3286" spans="3:68" ht="8.25" customHeight="1">
      <c r="C3286" s="287"/>
      <c r="D3286" s="287"/>
      <c r="E3286" s="287"/>
      <c r="F3286" s="287"/>
      <c r="G3286" s="287"/>
      <c r="H3286" s="278"/>
      <c r="I3286" s="278"/>
      <c r="J3286" s="278"/>
      <c r="K3286" s="278"/>
      <c r="L3286" s="278"/>
      <c r="P3286" s="278"/>
      <c r="Q3286" s="278"/>
      <c r="R3286" s="278"/>
      <c r="S3286" s="278"/>
      <c r="U3286" s="278"/>
      <c r="V3286" s="278"/>
      <c r="W3286" s="278"/>
      <c r="Z3286" s="278"/>
      <c r="AA3286" s="278"/>
      <c r="AB3286" s="278"/>
      <c r="AC3286" s="278"/>
      <c r="AD3286" s="278"/>
      <c r="AE3286" s="278"/>
      <c r="AI3286" s="287"/>
      <c r="AJ3286" s="287"/>
      <c r="AK3286" s="287"/>
      <c r="AL3286" s="287"/>
      <c r="AM3286" s="287"/>
      <c r="AO3286" s="278"/>
      <c r="AP3286" s="278"/>
      <c r="AQ3286" s="278"/>
      <c r="AR3286" s="278"/>
      <c r="AS3286" s="278"/>
      <c r="AT3286" s="278"/>
      <c r="AV3286" s="278"/>
      <c r="AW3286" s="278"/>
      <c r="AX3286" s="278"/>
      <c r="AY3286" s="278"/>
      <c r="AZ3286" s="278"/>
      <c r="BB3286" s="276"/>
      <c r="BE3286" s="280"/>
      <c r="BH3286" s="278"/>
      <c r="BI3286" s="278"/>
      <c r="BJ3286" s="278"/>
      <c r="BK3286" s="278"/>
      <c r="BL3286" s="278"/>
      <c r="BN3286" s="278"/>
      <c r="BO3286" s="278"/>
      <c r="BP3286" s="278"/>
    </row>
    <row r="3287" spans="3:68" ht="0.75" customHeight="1">
      <c r="C3287" s="287"/>
      <c r="D3287" s="287"/>
      <c r="E3287" s="287"/>
      <c r="F3287" s="287"/>
      <c r="G3287" s="287"/>
      <c r="H3287" s="278"/>
      <c r="I3287" s="278"/>
      <c r="J3287" s="278"/>
      <c r="K3287" s="278"/>
      <c r="L3287" s="278"/>
      <c r="P3287" s="278"/>
      <c r="Q3287" s="278"/>
      <c r="R3287" s="278"/>
      <c r="S3287" s="278"/>
      <c r="U3287" s="278"/>
      <c r="V3287" s="278"/>
      <c r="W3287" s="278"/>
      <c r="Z3287" s="278"/>
      <c r="AA3287" s="278"/>
      <c r="AB3287" s="278"/>
      <c r="AC3287" s="278"/>
      <c r="AD3287" s="278"/>
      <c r="AE3287" s="278"/>
      <c r="AI3287" s="287"/>
      <c r="AJ3287" s="287"/>
      <c r="AK3287" s="287"/>
      <c r="AL3287" s="287"/>
      <c r="AM3287" s="287"/>
      <c r="AO3287" s="278"/>
      <c r="AP3287" s="278"/>
      <c r="AQ3287" s="278"/>
      <c r="AR3287" s="278"/>
      <c r="AS3287" s="278"/>
      <c r="AT3287" s="278"/>
      <c r="AV3287" s="278"/>
      <c r="AW3287" s="278"/>
      <c r="AX3287" s="278"/>
      <c r="AY3287" s="278"/>
      <c r="AZ3287" s="278"/>
      <c r="BB3287" s="276"/>
      <c r="BE3287" s="280"/>
      <c r="BH3287" s="278"/>
      <c r="BI3287" s="278"/>
      <c r="BJ3287" s="278"/>
      <c r="BK3287" s="278"/>
      <c r="BL3287" s="278"/>
      <c r="BN3287" s="278"/>
      <c r="BO3287" s="278"/>
      <c r="BP3287" s="278"/>
    </row>
    <row r="3288" spans="3:68" ht="10.5" customHeight="1">
      <c r="C3288" s="287"/>
      <c r="D3288" s="287"/>
      <c r="E3288" s="287"/>
      <c r="F3288" s="287"/>
      <c r="G3288" s="287"/>
      <c r="H3288" s="278"/>
      <c r="I3288" s="278"/>
      <c r="J3288" s="278"/>
      <c r="K3288" s="278"/>
      <c r="L3288" s="278"/>
      <c r="P3288" s="278"/>
      <c r="Q3288" s="278"/>
      <c r="R3288" s="278"/>
      <c r="S3288" s="278"/>
      <c r="U3288" s="278"/>
      <c r="V3288" s="278"/>
      <c r="W3288" s="278"/>
      <c r="Z3288" s="278"/>
      <c r="AA3288" s="278"/>
      <c r="AB3288" s="278"/>
      <c r="AC3288" s="278"/>
      <c r="AD3288" s="278"/>
      <c r="AE3288" s="278"/>
      <c r="AI3288" s="287"/>
      <c r="AJ3288" s="287"/>
      <c r="AK3288" s="287"/>
      <c r="AL3288" s="287"/>
      <c r="AM3288" s="287"/>
      <c r="AO3288" s="278"/>
      <c r="AP3288" s="278"/>
      <c r="AQ3288" s="278"/>
      <c r="AR3288" s="278"/>
      <c r="AS3288" s="278"/>
      <c r="AT3288" s="278"/>
      <c r="AV3288" s="278"/>
      <c r="AW3288" s="278"/>
      <c r="AX3288" s="278"/>
      <c r="AY3288" s="278"/>
      <c r="AZ3288" s="278"/>
      <c r="BB3288" s="266"/>
      <c r="BE3288" s="263"/>
      <c r="BH3288" s="278"/>
      <c r="BI3288" s="278"/>
      <c r="BJ3288" s="278"/>
      <c r="BK3288" s="278"/>
      <c r="BL3288" s="278"/>
      <c r="BN3288" s="278"/>
      <c r="BO3288" s="278"/>
      <c r="BP3288" s="278"/>
    </row>
    <row r="3289" spans="3:68" ht="7.5" customHeight="1"/>
    <row r="3290" spans="3:68" ht="0.75" customHeight="1">
      <c r="C3290" s="287"/>
      <c r="D3290" s="287"/>
      <c r="E3290" s="287"/>
      <c r="F3290" s="287"/>
      <c r="G3290" s="287"/>
      <c r="H3290" s="278"/>
      <c r="I3290" s="278"/>
      <c r="J3290" s="278"/>
      <c r="K3290" s="278"/>
      <c r="L3290" s="278"/>
      <c r="N3290" s="278"/>
      <c r="O3290" s="278"/>
      <c r="P3290" s="278"/>
      <c r="Q3290" s="278"/>
      <c r="R3290" s="278"/>
      <c r="S3290" s="278"/>
      <c r="T3290" s="278"/>
      <c r="U3290" s="278"/>
      <c r="V3290" s="278"/>
      <c r="W3290" s="278"/>
      <c r="Z3290" s="278"/>
      <c r="AA3290" s="278"/>
      <c r="AB3290" s="278"/>
      <c r="AC3290" s="278"/>
      <c r="AD3290" s="278"/>
      <c r="AE3290" s="278"/>
      <c r="AI3290" s="287"/>
      <c r="AJ3290" s="287"/>
      <c r="AK3290" s="287"/>
      <c r="AL3290" s="287"/>
      <c r="AM3290" s="287"/>
      <c r="AO3290" s="278"/>
      <c r="AP3290" s="278"/>
      <c r="AQ3290" s="278"/>
      <c r="AR3290" s="278"/>
      <c r="AS3290" s="278"/>
      <c r="AT3290" s="278"/>
      <c r="AV3290" s="278"/>
      <c r="AW3290" s="278"/>
      <c r="AX3290" s="278"/>
      <c r="AY3290" s="278"/>
      <c r="AZ3290" s="278"/>
      <c r="BB3290" s="276"/>
      <c r="BE3290" s="280"/>
      <c r="BH3290" s="278"/>
      <c r="BI3290" s="278"/>
      <c r="BJ3290" s="278"/>
      <c r="BK3290" s="278"/>
      <c r="BL3290" s="278"/>
      <c r="BN3290" s="278"/>
      <c r="BO3290" s="278"/>
      <c r="BP3290" s="278"/>
    </row>
    <row r="3291" spans="3:68" ht="9" customHeight="1">
      <c r="C3291" s="287"/>
      <c r="D3291" s="287"/>
      <c r="E3291" s="287"/>
      <c r="F3291" s="287"/>
      <c r="G3291" s="287"/>
      <c r="H3291" s="278"/>
      <c r="I3291" s="278"/>
      <c r="J3291" s="278"/>
      <c r="K3291" s="278"/>
      <c r="L3291" s="278"/>
      <c r="N3291" s="278"/>
      <c r="O3291" s="278"/>
      <c r="P3291" s="278"/>
      <c r="Q3291" s="278"/>
      <c r="R3291" s="278"/>
      <c r="S3291" s="278"/>
      <c r="T3291" s="278"/>
      <c r="U3291" s="278"/>
      <c r="V3291" s="278"/>
      <c r="W3291" s="278"/>
      <c r="Z3291" s="278"/>
      <c r="AA3291" s="278"/>
      <c r="AB3291" s="278"/>
      <c r="AC3291" s="278"/>
      <c r="AD3291" s="278"/>
      <c r="AE3291" s="278"/>
      <c r="AI3291" s="287"/>
      <c r="AJ3291" s="287"/>
      <c r="AK3291" s="287"/>
      <c r="AL3291" s="287"/>
      <c r="AM3291" s="287"/>
      <c r="AO3291" s="278"/>
      <c r="AP3291" s="278"/>
      <c r="AQ3291" s="278"/>
      <c r="AR3291" s="278"/>
      <c r="AS3291" s="278"/>
      <c r="AT3291" s="278"/>
      <c r="AV3291" s="278"/>
      <c r="AW3291" s="278"/>
      <c r="AX3291" s="278"/>
      <c r="AY3291" s="278"/>
      <c r="AZ3291" s="278"/>
      <c r="BB3291" s="276"/>
      <c r="BE3291" s="280"/>
      <c r="BH3291" s="278"/>
      <c r="BI3291" s="278"/>
      <c r="BJ3291" s="278"/>
      <c r="BK3291" s="278"/>
      <c r="BL3291" s="278"/>
      <c r="BN3291" s="278"/>
      <c r="BO3291" s="278"/>
      <c r="BP3291" s="278"/>
    </row>
    <row r="3292" spans="3:68" ht="0.75" customHeight="1">
      <c r="C3292" s="287"/>
      <c r="D3292" s="287"/>
      <c r="E3292" s="287"/>
      <c r="F3292" s="287"/>
      <c r="G3292" s="287"/>
      <c r="H3292" s="278"/>
      <c r="I3292" s="278"/>
      <c r="J3292" s="278"/>
      <c r="K3292" s="278"/>
      <c r="L3292" s="278"/>
      <c r="N3292" s="278"/>
      <c r="O3292" s="278"/>
      <c r="P3292" s="278"/>
      <c r="Q3292" s="278"/>
      <c r="R3292" s="278"/>
      <c r="S3292" s="278"/>
      <c r="T3292" s="278"/>
      <c r="U3292" s="278"/>
      <c r="V3292" s="278"/>
      <c r="W3292" s="278"/>
      <c r="Z3292" s="278"/>
      <c r="AA3292" s="278"/>
      <c r="AB3292" s="278"/>
      <c r="AC3292" s="278"/>
      <c r="AD3292" s="278"/>
      <c r="AE3292" s="278"/>
      <c r="AI3292" s="287"/>
      <c r="AJ3292" s="287"/>
      <c r="AK3292" s="287"/>
      <c r="AL3292" s="287"/>
      <c r="AM3292" s="287"/>
      <c r="AO3292" s="278"/>
      <c r="AP3292" s="278"/>
      <c r="AQ3292" s="278"/>
      <c r="AR3292" s="278"/>
      <c r="AS3292" s="278"/>
      <c r="AT3292" s="278"/>
      <c r="AV3292" s="278"/>
      <c r="AW3292" s="278"/>
      <c r="AX3292" s="278"/>
      <c r="AY3292" s="278"/>
      <c r="AZ3292" s="278"/>
      <c r="BB3292" s="276"/>
      <c r="BE3292" s="280"/>
      <c r="BH3292" s="278"/>
      <c r="BI3292" s="278"/>
      <c r="BJ3292" s="278"/>
      <c r="BK3292" s="278"/>
      <c r="BL3292" s="278"/>
      <c r="BN3292" s="278"/>
      <c r="BO3292" s="278"/>
      <c r="BP3292" s="278"/>
    </row>
    <row r="3293" spans="3:68" ht="10.5" customHeight="1">
      <c r="C3293" s="287"/>
      <c r="D3293" s="287"/>
      <c r="E3293" s="287"/>
      <c r="F3293" s="287"/>
      <c r="G3293" s="287"/>
      <c r="H3293" s="278"/>
      <c r="I3293" s="278"/>
      <c r="J3293" s="278"/>
      <c r="K3293" s="278"/>
      <c r="L3293" s="278"/>
      <c r="P3293" s="278"/>
      <c r="Q3293" s="278"/>
      <c r="R3293" s="278"/>
      <c r="S3293" s="278"/>
      <c r="U3293" s="278"/>
      <c r="V3293" s="278"/>
      <c r="W3293" s="278"/>
      <c r="Z3293" s="278"/>
      <c r="AA3293" s="278"/>
      <c r="AB3293" s="278"/>
      <c r="AC3293" s="278"/>
      <c r="AD3293" s="278"/>
      <c r="AE3293" s="278"/>
      <c r="AI3293" s="287"/>
      <c r="AJ3293" s="287"/>
      <c r="AK3293" s="287"/>
      <c r="AL3293" s="287"/>
      <c r="AM3293" s="287"/>
      <c r="AO3293" s="278"/>
      <c r="AP3293" s="278"/>
      <c r="AQ3293" s="278"/>
      <c r="AR3293" s="278"/>
      <c r="AS3293" s="278"/>
      <c r="AT3293" s="278"/>
      <c r="AV3293" s="278"/>
      <c r="AW3293" s="278"/>
      <c r="AX3293" s="278"/>
      <c r="AY3293" s="278"/>
      <c r="AZ3293" s="278"/>
      <c r="BB3293" s="266"/>
      <c r="BE3293" s="263"/>
      <c r="BH3293" s="278"/>
      <c r="BI3293" s="278"/>
      <c r="BJ3293" s="278"/>
      <c r="BK3293" s="278"/>
      <c r="BL3293" s="278"/>
      <c r="BN3293" s="278"/>
      <c r="BO3293" s="278"/>
      <c r="BP3293" s="278"/>
    </row>
    <row r="3294" spans="3:68" ht="9" customHeight="1"/>
    <row r="3295" spans="3:68" ht="10.5" customHeight="1">
      <c r="C3295" s="291"/>
      <c r="D3295" s="291"/>
      <c r="E3295" s="291"/>
      <c r="F3295" s="291"/>
      <c r="G3295" s="291"/>
      <c r="H3295" s="278"/>
      <c r="I3295" s="278"/>
      <c r="J3295" s="278"/>
      <c r="K3295" s="278"/>
      <c r="L3295" s="278"/>
      <c r="N3295" s="278"/>
      <c r="O3295" s="278"/>
      <c r="P3295" s="278"/>
      <c r="Q3295" s="278"/>
      <c r="R3295" s="278"/>
      <c r="S3295" s="278"/>
      <c r="T3295" s="278"/>
      <c r="U3295" s="278"/>
      <c r="V3295" s="278"/>
      <c r="W3295" s="278"/>
      <c r="Z3295" s="278"/>
      <c r="AA3295" s="278"/>
      <c r="AB3295" s="278"/>
      <c r="AC3295" s="278"/>
      <c r="AD3295" s="278"/>
      <c r="AE3295" s="278"/>
      <c r="AI3295" s="291"/>
      <c r="AJ3295" s="291"/>
      <c r="AK3295" s="291"/>
      <c r="AL3295" s="291"/>
      <c r="AM3295" s="291"/>
      <c r="AO3295" s="278"/>
      <c r="AP3295" s="278"/>
      <c r="AQ3295" s="278"/>
      <c r="AR3295" s="278"/>
      <c r="AS3295" s="278"/>
      <c r="AT3295" s="278"/>
      <c r="AV3295" s="278"/>
      <c r="AW3295" s="278"/>
      <c r="AX3295" s="278"/>
      <c r="AY3295" s="278"/>
      <c r="AZ3295" s="278"/>
      <c r="BB3295" s="266"/>
      <c r="BE3295" s="280"/>
      <c r="BF3295" s="280"/>
      <c r="BH3295" s="278"/>
      <c r="BI3295" s="278"/>
      <c r="BJ3295" s="278"/>
      <c r="BK3295" s="278"/>
      <c r="BL3295" s="278"/>
      <c r="BN3295" s="278"/>
      <c r="BO3295" s="278"/>
      <c r="BP3295" s="278"/>
    </row>
    <row r="3296" spans="3:68" ht="12.75" customHeight="1">
      <c r="AO3296" s="278"/>
      <c r="AP3296" s="278"/>
      <c r="AQ3296" s="278"/>
      <c r="AR3296" s="278"/>
      <c r="AS3296" s="278"/>
      <c r="AT3296" s="278"/>
      <c r="AV3296" s="278"/>
      <c r="AW3296" s="278"/>
      <c r="AX3296" s="278"/>
      <c r="AY3296" s="278"/>
      <c r="AZ3296" s="278"/>
      <c r="BE3296" s="280"/>
      <c r="BF3296" s="280"/>
    </row>
    <row r="3297" spans="3:68" ht="12.75" customHeight="1">
      <c r="AO3297" s="278"/>
      <c r="AP3297" s="278"/>
      <c r="AQ3297" s="278"/>
      <c r="AR3297" s="278"/>
      <c r="AS3297" s="278"/>
      <c r="AT3297" s="278"/>
      <c r="AV3297" s="278"/>
      <c r="AW3297" s="278"/>
      <c r="AX3297" s="278"/>
      <c r="AY3297" s="278"/>
      <c r="AZ3297" s="278"/>
      <c r="BE3297" s="280"/>
      <c r="BH3297" s="278"/>
      <c r="BI3297" s="278"/>
      <c r="BJ3297" s="278"/>
      <c r="BK3297" s="278"/>
      <c r="BL3297" s="278"/>
      <c r="BN3297" s="278"/>
      <c r="BO3297" s="278"/>
      <c r="BP3297" s="278"/>
    </row>
    <row r="3298" spans="3:68" ht="10.5" customHeight="1">
      <c r="BE3298" s="280"/>
      <c r="BH3298" s="278"/>
      <c r="BI3298" s="278"/>
      <c r="BJ3298" s="278"/>
      <c r="BK3298" s="278"/>
      <c r="BL3298" s="278"/>
      <c r="BN3298" s="278"/>
      <c r="BO3298" s="278"/>
      <c r="BP3298" s="278"/>
    </row>
    <row r="3299" spans="3:68" ht="9" customHeight="1"/>
    <row r="3300" spans="3:68" ht="11.25" customHeight="1">
      <c r="C3300" s="280"/>
      <c r="D3300" s="280"/>
      <c r="E3300" s="280"/>
      <c r="F3300" s="280"/>
      <c r="G3300" s="280"/>
      <c r="H3300" s="280"/>
      <c r="I3300" s="280"/>
      <c r="AH3300" s="280"/>
      <c r="AI3300" s="280"/>
      <c r="AJ3300" s="280"/>
      <c r="AK3300" s="280"/>
      <c r="AL3300" s="280"/>
      <c r="AM3300" s="280"/>
      <c r="AN3300" s="280"/>
      <c r="AO3300" s="280"/>
      <c r="BE3300" s="263"/>
      <c r="BH3300" s="278"/>
      <c r="BI3300" s="278"/>
      <c r="BJ3300" s="278"/>
      <c r="BK3300" s="278"/>
      <c r="BL3300" s="278"/>
      <c r="BN3300" s="278"/>
      <c r="BO3300" s="278"/>
      <c r="BP3300" s="278"/>
    </row>
    <row r="3301" spans="3:68" ht="9.75" customHeight="1">
      <c r="C3301" s="287"/>
      <c r="D3301" s="287"/>
      <c r="E3301" s="287"/>
      <c r="F3301" s="287"/>
      <c r="G3301" s="287"/>
      <c r="H3301" s="278"/>
      <c r="I3301" s="278"/>
      <c r="J3301" s="278"/>
      <c r="K3301" s="278"/>
      <c r="L3301" s="278"/>
      <c r="N3301" s="278"/>
      <c r="O3301" s="278"/>
      <c r="P3301" s="278"/>
      <c r="Q3301" s="278"/>
      <c r="R3301" s="278"/>
      <c r="S3301" s="278"/>
      <c r="T3301" s="278"/>
      <c r="U3301" s="278"/>
      <c r="V3301" s="278"/>
      <c r="W3301" s="278"/>
      <c r="Z3301" s="278"/>
      <c r="AA3301" s="278"/>
      <c r="AB3301" s="278"/>
      <c r="AC3301" s="278"/>
      <c r="AD3301" s="278"/>
      <c r="AE3301" s="278"/>
      <c r="AI3301" s="287"/>
      <c r="AJ3301" s="287"/>
      <c r="AK3301" s="287"/>
      <c r="AL3301" s="287"/>
      <c r="AM3301" s="287"/>
      <c r="AO3301" s="278"/>
      <c r="AP3301" s="278"/>
      <c r="AQ3301" s="278"/>
      <c r="AR3301" s="278"/>
      <c r="AS3301" s="278"/>
      <c r="AT3301" s="278"/>
      <c r="AV3301" s="278"/>
      <c r="AW3301" s="278"/>
      <c r="AX3301" s="278"/>
      <c r="AY3301" s="278"/>
      <c r="AZ3301" s="278"/>
      <c r="BB3301" s="276"/>
      <c r="BE3301" s="280"/>
      <c r="BF3301" s="280"/>
      <c r="BH3301" s="278"/>
      <c r="BI3301" s="278"/>
      <c r="BJ3301" s="278"/>
      <c r="BK3301" s="278"/>
      <c r="BL3301" s="278"/>
      <c r="BN3301" s="278"/>
      <c r="BO3301" s="278"/>
      <c r="BP3301" s="278"/>
    </row>
    <row r="3302" spans="3:68" ht="1.5" customHeight="1">
      <c r="C3302" s="287"/>
      <c r="D3302" s="287"/>
      <c r="E3302" s="287"/>
      <c r="F3302" s="287"/>
      <c r="G3302" s="287"/>
      <c r="H3302" s="278"/>
      <c r="I3302" s="278"/>
      <c r="J3302" s="278"/>
      <c r="K3302" s="278"/>
      <c r="L3302" s="278"/>
      <c r="N3302" s="278"/>
      <c r="O3302" s="278"/>
      <c r="P3302" s="278"/>
      <c r="Q3302" s="278"/>
      <c r="R3302" s="278"/>
      <c r="S3302" s="278"/>
      <c r="T3302" s="278"/>
      <c r="U3302" s="278"/>
      <c r="V3302" s="278"/>
      <c r="W3302" s="278"/>
      <c r="Z3302" s="278"/>
      <c r="AA3302" s="278"/>
      <c r="AB3302" s="278"/>
      <c r="AC3302" s="278"/>
      <c r="AD3302" s="278"/>
      <c r="AE3302" s="278"/>
      <c r="AI3302" s="287"/>
      <c r="AJ3302" s="287"/>
      <c r="AK3302" s="287"/>
      <c r="AL3302" s="287"/>
      <c r="AM3302" s="287"/>
      <c r="AO3302" s="278"/>
      <c r="AP3302" s="278"/>
      <c r="AQ3302" s="278"/>
      <c r="AR3302" s="278"/>
      <c r="AS3302" s="278"/>
      <c r="AT3302" s="278"/>
      <c r="AV3302" s="278"/>
      <c r="AW3302" s="278"/>
      <c r="AX3302" s="278"/>
      <c r="AY3302" s="278"/>
      <c r="AZ3302" s="278"/>
      <c r="BB3302" s="276"/>
      <c r="BE3302" s="280"/>
      <c r="BF3302" s="280"/>
      <c r="BH3302" s="278"/>
      <c r="BI3302" s="278"/>
      <c r="BJ3302" s="278"/>
      <c r="BK3302" s="278"/>
      <c r="BL3302" s="278"/>
      <c r="BN3302" s="278"/>
      <c r="BO3302" s="278"/>
      <c r="BP3302" s="278"/>
    </row>
    <row r="3303" spans="3:68" ht="10.5" customHeight="1">
      <c r="C3303" s="287"/>
      <c r="D3303" s="287"/>
      <c r="E3303" s="287"/>
      <c r="F3303" s="287"/>
      <c r="G3303" s="287"/>
      <c r="H3303" s="278"/>
      <c r="I3303" s="278"/>
      <c r="J3303" s="278"/>
      <c r="K3303" s="278"/>
      <c r="L3303" s="278"/>
      <c r="N3303" s="278"/>
      <c r="O3303" s="278"/>
      <c r="P3303" s="278"/>
      <c r="Q3303" s="278"/>
      <c r="R3303" s="278"/>
      <c r="S3303" s="278"/>
      <c r="T3303" s="278"/>
      <c r="U3303" s="278"/>
      <c r="V3303" s="278"/>
      <c r="W3303" s="278"/>
      <c r="Z3303" s="278"/>
      <c r="AA3303" s="278"/>
      <c r="AB3303" s="278"/>
      <c r="AC3303" s="278"/>
      <c r="AD3303" s="278"/>
      <c r="AE3303" s="278"/>
      <c r="AI3303" s="287"/>
      <c r="AJ3303" s="287"/>
      <c r="AK3303" s="287"/>
      <c r="AL3303" s="287"/>
      <c r="AM3303" s="287"/>
      <c r="AO3303" s="278"/>
      <c r="AP3303" s="278"/>
      <c r="AQ3303" s="278"/>
      <c r="AR3303" s="278"/>
      <c r="AS3303" s="278"/>
      <c r="AT3303" s="278"/>
      <c r="AV3303" s="278"/>
      <c r="AW3303" s="278"/>
      <c r="AX3303" s="278"/>
      <c r="AY3303" s="278"/>
      <c r="AZ3303" s="278"/>
      <c r="BB3303" s="266"/>
      <c r="BE3303" s="263"/>
      <c r="BH3303" s="278"/>
      <c r="BI3303" s="278"/>
      <c r="BJ3303" s="278"/>
      <c r="BK3303" s="278"/>
      <c r="BL3303" s="278"/>
      <c r="BN3303" s="278"/>
      <c r="BO3303" s="278"/>
      <c r="BP3303" s="278"/>
    </row>
    <row r="3304" spans="3:68" ht="7.5" customHeight="1"/>
    <row r="3305" spans="3:68" ht="0.75" customHeight="1">
      <c r="C3305" s="287"/>
      <c r="D3305" s="287"/>
      <c r="E3305" s="287"/>
      <c r="F3305" s="287"/>
      <c r="G3305" s="287"/>
      <c r="H3305" s="278"/>
      <c r="I3305" s="278"/>
      <c r="J3305" s="278"/>
      <c r="K3305" s="278"/>
      <c r="L3305" s="278"/>
      <c r="N3305" s="278"/>
      <c r="O3305" s="278"/>
      <c r="P3305" s="278"/>
      <c r="Q3305" s="278"/>
      <c r="R3305" s="278"/>
      <c r="S3305" s="278"/>
      <c r="T3305" s="278"/>
      <c r="U3305" s="278"/>
      <c r="V3305" s="278"/>
      <c r="W3305" s="278"/>
      <c r="Z3305" s="278"/>
      <c r="AA3305" s="278"/>
      <c r="AB3305" s="278"/>
      <c r="AC3305" s="278"/>
      <c r="AD3305" s="278"/>
      <c r="AE3305" s="278"/>
      <c r="AI3305" s="287"/>
      <c r="AJ3305" s="287"/>
      <c r="AK3305" s="287"/>
      <c r="AL3305" s="287"/>
      <c r="AM3305" s="287"/>
      <c r="AO3305" s="278"/>
      <c r="AP3305" s="278"/>
      <c r="AQ3305" s="278"/>
      <c r="AR3305" s="278"/>
      <c r="AS3305" s="278"/>
      <c r="AT3305" s="278"/>
      <c r="AV3305" s="278"/>
      <c r="AW3305" s="278"/>
      <c r="AX3305" s="278"/>
      <c r="AY3305" s="278"/>
      <c r="AZ3305" s="278"/>
      <c r="BB3305" s="276"/>
      <c r="BE3305" s="280"/>
      <c r="BH3305" s="278"/>
      <c r="BI3305" s="278"/>
      <c r="BJ3305" s="278"/>
      <c r="BK3305" s="278"/>
      <c r="BL3305" s="278"/>
      <c r="BN3305" s="278"/>
      <c r="BO3305" s="278"/>
      <c r="BP3305" s="278"/>
    </row>
    <row r="3306" spans="3:68" ht="11.25" customHeight="1">
      <c r="C3306" s="287"/>
      <c r="D3306" s="287"/>
      <c r="E3306" s="287"/>
      <c r="F3306" s="287"/>
      <c r="G3306" s="287"/>
      <c r="H3306" s="278"/>
      <c r="I3306" s="278"/>
      <c r="J3306" s="278"/>
      <c r="K3306" s="278"/>
      <c r="L3306" s="278"/>
      <c r="N3306" s="278"/>
      <c r="O3306" s="278"/>
      <c r="P3306" s="278"/>
      <c r="Q3306" s="278"/>
      <c r="R3306" s="278"/>
      <c r="S3306" s="278"/>
      <c r="T3306" s="278"/>
      <c r="U3306" s="278"/>
      <c r="V3306" s="278"/>
      <c r="W3306" s="278"/>
      <c r="Z3306" s="278"/>
      <c r="AA3306" s="278"/>
      <c r="AB3306" s="278"/>
      <c r="AC3306" s="278"/>
      <c r="AD3306" s="278"/>
      <c r="AE3306" s="278"/>
      <c r="AI3306" s="287"/>
      <c r="AJ3306" s="287"/>
      <c r="AK3306" s="287"/>
      <c r="AL3306" s="287"/>
      <c r="AM3306" s="287"/>
      <c r="AO3306" s="278"/>
      <c r="AP3306" s="278"/>
      <c r="AQ3306" s="278"/>
      <c r="AR3306" s="278"/>
      <c r="AS3306" s="278"/>
      <c r="AT3306" s="278"/>
      <c r="AV3306" s="278"/>
      <c r="AW3306" s="278"/>
      <c r="AX3306" s="278"/>
      <c r="AY3306" s="278"/>
      <c r="AZ3306" s="278"/>
      <c r="BB3306" s="276"/>
      <c r="BE3306" s="280"/>
      <c r="BH3306" s="278"/>
      <c r="BI3306" s="278"/>
      <c r="BJ3306" s="278"/>
      <c r="BK3306" s="278"/>
      <c r="BL3306" s="278"/>
      <c r="BN3306" s="278"/>
      <c r="BO3306" s="278"/>
      <c r="BP3306" s="278"/>
    </row>
    <row r="3307" spans="3:68" ht="8.25" customHeight="1">
      <c r="C3307" s="291"/>
      <c r="D3307" s="291"/>
      <c r="E3307" s="291"/>
      <c r="F3307" s="291"/>
      <c r="G3307" s="291"/>
      <c r="H3307" s="278"/>
      <c r="I3307" s="278"/>
      <c r="J3307" s="278"/>
      <c r="K3307" s="278"/>
      <c r="L3307" s="278"/>
      <c r="N3307" s="278"/>
      <c r="O3307" s="278"/>
      <c r="P3307" s="278"/>
      <c r="Q3307" s="278"/>
      <c r="R3307" s="278"/>
      <c r="S3307" s="278"/>
      <c r="T3307" s="278"/>
      <c r="U3307" s="278"/>
      <c r="V3307" s="278"/>
      <c r="W3307" s="278"/>
      <c r="Z3307" s="278"/>
      <c r="AA3307" s="278"/>
      <c r="AB3307" s="278"/>
      <c r="AC3307" s="278"/>
      <c r="AD3307" s="278"/>
      <c r="AE3307" s="278"/>
      <c r="AI3307" s="291"/>
      <c r="AJ3307" s="291"/>
      <c r="AK3307" s="291"/>
      <c r="AL3307" s="291"/>
      <c r="AM3307" s="291"/>
      <c r="AO3307" s="278"/>
      <c r="AP3307" s="278"/>
      <c r="AQ3307" s="278"/>
      <c r="AR3307" s="278"/>
      <c r="AS3307" s="278"/>
      <c r="AT3307" s="278"/>
      <c r="AV3307" s="278"/>
      <c r="AW3307" s="278"/>
      <c r="AX3307" s="278"/>
      <c r="AY3307" s="278"/>
      <c r="AZ3307" s="278"/>
      <c r="BB3307" s="276"/>
      <c r="BE3307" s="280"/>
      <c r="BH3307" s="278"/>
      <c r="BI3307" s="278"/>
      <c r="BJ3307" s="278"/>
      <c r="BK3307" s="278"/>
      <c r="BL3307" s="278"/>
      <c r="BN3307" s="278"/>
      <c r="BO3307" s="278"/>
      <c r="BP3307" s="278"/>
    </row>
    <row r="3308" spans="3:68" ht="2.25" customHeight="1">
      <c r="C3308" s="291"/>
      <c r="D3308" s="291"/>
      <c r="E3308" s="291"/>
      <c r="F3308" s="291"/>
      <c r="G3308" s="291"/>
      <c r="H3308" s="278"/>
      <c r="I3308" s="278"/>
      <c r="J3308" s="278"/>
      <c r="K3308" s="278"/>
      <c r="L3308" s="278"/>
      <c r="N3308" s="278"/>
      <c r="O3308" s="278"/>
      <c r="P3308" s="278"/>
      <c r="Q3308" s="278"/>
      <c r="R3308" s="278"/>
      <c r="S3308" s="278"/>
      <c r="T3308" s="278"/>
      <c r="U3308" s="278"/>
      <c r="V3308" s="278"/>
      <c r="W3308" s="278"/>
      <c r="Z3308" s="278"/>
      <c r="AA3308" s="278"/>
      <c r="AB3308" s="278"/>
      <c r="AC3308" s="278"/>
      <c r="AD3308" s="278"/>
      <c r="AE3308" s="278"/>
      <c r="AI3308" s="291"/>
      <c r="AJ3308" s="291"/>
      <c r="AK3308" s="291"/>
      <c r="AL3308" s="291"/>
      <c r="AM3308" s="291"/>
      <c r="AO3308" s="278"/>
      <c r="AP3308" s="278"/>
      <c r="AQ3308" s="278"/>
      <c r="AR3308" s="278"/>
      <c r="AS3308" s="278"/>
      <c r="AT3308" s="278"/>
      <c r="AV3308" s="278"/>
      <c r="AW3308" s="278"/>
      <c r="AX3308" s="278"/>
      <c r="AY3308" s="278"/>
      <c r="AZ3308" s="278"/>
      <c r="BB3308" s="276"/>
      <c r="BE3308" s="280"/>
      <c r="BH3308" s="278"/>
      <c r="BI3308" s="278"/>
      <c r="BJ3308" s="278"/>
      <c r="BK3308" s="278"/>
      <c r="BL3308" s="278"/>
      <c r="BN3308" s="278"/>
      <c r="BO3308" s="278"/>
      <c r="BP3308" s="278"/>
    </row>
    <row r="3309" spans="3:68" ht="10.5" customHeight="1">
      <c r="BE3309" s="263"/>
      <c r="BH3309" s="278"/>
      <c r="BI3309" s="278"/>
      <c r="BJ3309" s="278"/>
      <c r="BK3309" s="278"/>
      <c r="BL3309" s="278"/>
      <c r="BN3309" s="278"/>
      <c r="BO3309" s="278"/>
      <c r="BP3309" s="278"/>
    </row>
    <row r="3310" spans="3:68" ht="7.5" customHeight="1"/>
    <row r="3311" spans="3:68" ht="9.75" customHeight="1">
      <c r="C3311" s="280"/>
      <c r="D3311" s="280"/>
      <c r="E3311" s="280"/>
      <c r="F3311" s="280"/>
      <c r="G3311" s="280"/>
      <c r="H3311" s="278"/>
      <c r="I3311" s="278"/>
      <c r="J3311" s="278"/>
      <c r="K3311" s="278"/>
      <c r="L3311" s="278"/>
      <c r="N3311" s="278"/>
      <c r="O3311" s="278"/>
      <c r="P3311" s="278"/>
      <c r="Q3311" s="278"/>
      <c r="R3311" s="278"/>
      <c r="S3311" s="278"/>
      <c r="T3311" s="278"/>
      <c r="U3311" s="278"/>
      <c r="V3311" s="278"/>
      <c r="W3311" s="278"/>
      <c r="Z3311" s="278"/>
      <c r="AA3311" s="278"/>
      <c r="AB3311" s="278"/>
      <c r="AC3311" s="278"/>
      <c r="AD3311" s="278"/>
      <c r="AE3311" s="278"/>
      <c r="AH3311" s="280"/>
      <c r="AI3311" s="280"/>
      <c r="AJ3311" s="280"/>
      <c r="AK3311" s="280"/>
      <c r="AL3311" s="280"/>
      <c r="AM3311" s="280"/>
      <c r="AO3311" s="278"/>
      <c r="AP3311" s="278"/>
      <c r="AQ3311" s="278"/>
      <c r="AR3311" s="278"/>
      <c r="AS3311" s="278"/>
      <c r="AT3311" s="278"/>
      <c r="AZ3311" s="281"/>
      <c r="BB3311" s="281"/>
      <c r="BE3311" s="280"/>
      <c r="BF3311" s="280"/>
      <c r="BG3311" s="280"/>
      <c r="BH3311" s="278"/>
      <c r="BI3311" s="278"/>
      <c r="BJ3311" s="278"/>
      <c r="BK3311" s="278"/>
      <c r="BL3311" s="278"/>
      <c r="BN3311" s="278"/>
      <c r="BO3311" s="278"/>
      <c r="BP3311" s="278"/>
    </row>
    <row r="3312" spans="3:68" ht="0.75" customHeight="1">
      <c r="C3312" s="280"/>
      <c r="D3312" s="280"/>
      <c r="E3312" s="280"/>
      <c r="F3312" s="280"/>
      <c r="G3312" s="280"/>
      <c r="H3312" s="278"/>
      <c r="I3312" s="278"/>
      <c r="J3312" s="278"/>
      <c r="K3312" s="278"/>
      <c r="L3312" s="278"/>
      <c r="N3312" s="278"/>
      <c r="O3312" s="278"/>
      <c r="P3312" s="278"/>
      <c r="Q3312" s="278"/>
      <c r="R3312" s="278"/>
      <c r="S3312" s="278"/>
      <c r="T3312" s="278"/>
      <c r="U3312" s="278"/>
      <c r="V3312" s="278"/>
      <c r="W3312" s="278"/>
      <c r="Z3312" s="278"/>
      <c r="AA3312" s="278"/>
      <c r="AB3312" s="278"/>
      <c r="AC3312" s="278"/>
      <c r="AD3312" s="278"/>
      <c r="AE3312" s="278"/>
      <c r="AH3312" s="280"/>
      <c r="AI3312" s="280"/>
      <c r="AJ3312" s="280"/>
      <c r="AK3312" s="280"/>
      <c r="AL3312" s="280"/>
      <c r="AM3312" s="280"/>
      <c r="AO3312" s="278"/>
      <c r="AP3312" s="278"/>
      <c r="AQ3312" s="278"/>
      <c r="AR3312" s="278"/>
      <c r="AS3312" s="278"/>
      <c r="AT3312" s="278"/>
      <c r="AZ3312" s="281"/>
      <c r="BB3312" s="281"/>
      <c r="BE3312" s="280"/>
      <c r="BF3312" s="280"/>
      <c r="BG3312" s="280"/>
      <c r="BH3312" s="278"/>
      <c r="BI3312" s="278"/>
      <c r="BJ3312" s="278"/>
      <c r="BK3312" s="278"/>
      <c r="BL3312" s="278"/>
      <c r="BN3312" s="278"/>
      <c r="BO3312" s="278"/>
      <c r="BP3312" s="278"/>
    </row>
    <row r="3313" spans="3:68" ht="10.5" customHeight="1">
      <c r="C3313" s="280"/>
      <c r="D3313" s="280"/>
      <c r="E3313" s="280"/>
      <c r="F3313" s="280"/>
      <c r="G3313" s="280"/>
      <c r="H3313" s="278"/>
      <c r="I3313" s="278"/>
      <c r="J3313" s="278"/>
      <c r="K3313" s="278"/>
      <c r="L3313" s="278"/>
      <c r="N3313" s="278"/>
      <c r="O3313" s="278"/>
      <c r="P3313" s="278"/>
      <c r="Q3313" s="278"/>
      <c r="R3313" s="278"/>
      <c r="S3313" s="278"/>
      <c r="T3313" s="278"/>
      <c r="U3313" s="278"/>
      <c r="V3313" s="278"/>
      <c r="W3313" s="278"/>
      <c r="Z3313" s="278"/>
      <c r="AA3313" s="278"/>
      <c r="AB3313" s="278"/>
      <c r="AC3313" s="278"/>
      <c r="AD3313" s="278"/>
      <c r="AE3313" s="278"/>
      <c r="AH3313" s="280"/>
      <c r="AI3313" s="280"/>
      <c r="AJ3313" s="280"/>
      <c r="AK3313" s="280"/>
      <c r="AL3313" s="280"/>
      <c r="AM3313" s="280"/>
      <c r="AN3313" s="280"/>
      <c r="AO3313" s="278"/>
      <c r="AP3313" s="278"/>
      <c r="AQ3313" s="278"/>
      <c r="AR3313" s="278"/>
      <c r="AS3313" s="278"/>
      <c r="AT3313" s="278"/>
      <c r="AV3313" s="278"/>
      <c r="AW3313" s="278"/>
      <c r="AX3313" s="278"/>
      <c r="AY3313" s="278"/>
      <c r="AZ3313" s="278"/>
      <c r="BB3313" s="266"/>
      <c r="BE3313" s="280"/>
      <c r="BF3313" s="280"/>
      <c r="BG3313" s="280"/>
      <c r="BH3313" s="278"/>
      <c r="BI3313" s="278"/>
      <c r="BJ3313" s="278"/>
      <c r="BK3313" s="278"/>
      <c r="BL3313" s="278"/>
      <c r="BN3313" s="278"/>
      <c r="BO3313" s="278"/>
      <c r="BP3313" s="278"/>
    </row>
    <row r="3314" spans="3:68" ht="9" customHeight="1"/>
    <row r="3315" spans="3:68" ht="11.25" customHeight="1">
      <c r="C3315" s="280"/>
      <c r="D3315" s="280"/>
      <c r="E3315" s="280"/>
      <c r="F3315" s="280"/>
      <c r="G3315" s="280"/>
      <c r="H3315" s="280"/>
      <c r="I3315" s="278"/>
      <c r="J3315" s="278"/>
      <c r="K3315" s="278"/>
      <c r="L3315" s="278"/>
      <c r="M3315" s="278"/>
      <c r="P3315" s="278"/>
      <c r="Q3315" s="278"/>
      <c r="R3315" s="278"/>
      <c r="S3315" s="278"/>
      <c r="U3315" s="278"/>
      <c r="V3315" s="278"/>
      <c r="W3315" s="278"/>
      <c r="Z3315" s="278"/>
      <c r="AA3315" s="278"/>
      <c r="AB3315" s="278"/>
      <c r="AC3315" s="278"/>
      <c r="AD3315" s="278"/>
      <c r="AE3315" s="278"/>
      <c r="AH3315" s="280"/>
      <c r="AI3315" s="280"/>
      <c r="AJ3315" s="280"/>
      <c r="AK3315" s="280"/>
      <c r="AL3315" s="280"/>
      <c r="AM3315" s="280"/>
      <c r="AN3315" s="280"/>
      <c r="AO3315" s="278"/>
      <c r="AP3315" s="278"/>
      <c r="AQ3315" s="278"/>
      <c r="AR3315" s="278"/>
      <c r="AS3315" s="278"/>
      <c r="AT3315" s="278"/>
      <c r="AV3315" s="278"/>
      <c r="AW3315" s="278"/>
      <c r="AX3315" s="278"/>
      <c r="AY3315" s="278"/>
      <c r="AZ3315" s="278"/>
      <c r="BB3315" s="265"/>
    </row>
    <row r="3316" spans="3:68" ht="9.75" customHeight="1">
      <c r="C3316" s="280"/>
      <c r="D3316" s="280"/>
      <c r="E3316" s="280"/>
      <c r="F3316" s="280"/>
      <c r="G3316" s="280"/>
      <c r="H3316" s="280"/>
      <c r="I3316" s="280"/>
      <c r="J3316" s="280"/>
      <c r="K3316" s="280"/>
      <c r="P3316" s="278"/>
      <c r="Q3316" s="278"/>
      <c r="R3316" s="278"/>
      <c r="S3316" s="278"/>
      <c r="U3316" s="278"/>
      <c r="V3316" s="278"/>
      <c r="W3316" s="278"/>
      <c r="AH3316" s="280"/>
      <c r="AI3316" s="280"/>
      <c r="AJ3316" s="280"/>
      <c r="AK3316" s="280"/>
      <c r="AL3316" s="280"/>
      <c r="AM3316" s="280"/>
      <c r="AO3316" s="278"/>
      <c r="AP3316" s="278"/>
      <c r="AQ3316" s="278"/>
      <c r="AR3316" s="278"/>
      <c r="AS3316" s="278"/>
      <c r="AT3316" s="278"/>
      <c r="AV3316" s="278"/>
      <c r="AW3316" s="278"/>
      <c r="AX3316" s="278"/>
      <c r="AY3316" s="278"/>
      <c r="AZ3316" s="278"/>
      <c r="BB3316" s="276"/>
    </row>
    <row r="3317" spans="3:68" ht="0.75" customHeight="1">
      <c r="C3317" s="280"/>
      <c r="D3317" s="280"/>
      <c r="E3317" s="280"/>
      <c r="F3317" s="280"/>
      <c r="G3317" s="280"/>
      <c r="H3317" s="280"/>
      <c r="I3317" s="280"/>
      <c r="J3317" s="280"/>
      <c r="K3317" s="280"/>
      <c r="P3317" s="278"/>
      <c r="Q3317" s="278"/>
      <c r="R3317" s="278"/>
      <c r="S3317" s="278"/>
      <c r="U3317" s="278"/>
      <c r="V3317" s="278"/>
      <c r="W3317" s="278"/>
      <c r="AH3317" s="280"/>
      <c r="AI3317" s="280"/>
      <c r="AJ3317" s="280"/>
      <c r="AK3317" s="280"/>
      <c r="AL3317" s="280"/>
      <c r="AM3317" s="280"/>
      <c r="AO3317" s="278"/>
      <c r="AP3317" s="278"/>
      <c r="AQ3317" s="278"/>
      <c r="AR3317" s="278"/>
      <c r="AS3317" s="278"/>
      <c r="AT3317" s="278"/>
      <c r="AV3317" s="278"/>
      <c r="AW3317" s="278"/>
      <c r="AX3317" s="278"/>
      <c r="AY3317" s="278"/>
      <c r="AZ3317" s="278"/>
      <c r="BB3317" s="276"/>
    </row>
    <row r="3318" spans="3:68">
      <c r="C3318" s="280"/>
      <c r="D3318" s="280"/>
      <c r="E3318" s="280"/>
      <c r="F3318" s="280"/>
      <c r="G3318" s="280"/>
      <c r="H3318" s="278"/>
      <c r="I3318" s="278"/>
      <c r="J3318" s="278"/>
      <c r="K3318" s="278"/>
      <c r="L3318" s="278"/>
      <c r="P3318" s="278"/>
      <c r="Q3318" s="278"/>
      <c r="R3318" s="278"/>
      <c r="S3318" s="278"/>
      <c r="U3318" s="278"/>
      <c r="V3318" s="278"/>
      <c r="W3318" s="278"/>
      <c r="Z3318" s="278"/>
      <c r="AA3318" s="278"/>
      <c r="AB3318" s="278"/>
      <c r="AC3318" s="278"/>
      <c r="AD3318" s="278"/>
      <c r="AE3318" s="278"/>
      <c r="AH3318" s="280"/>
      <c r="AI3318" s="280"/>
      <c r="AJ3318" s="280"/>
      <c r="AK3318" s="280"/>
      <c r="AL3318" s="280"/>
      <c r="AM3318" s="280"/>
      <c r="AV3318" s="278"/>
      <c r="AW3318" s="278"/>
      <c r="AX3318" s="278"/>
      <c r="AY3318" s="278"/>
      <c r="AZ3318" s="278"/>
      <c r="BB3318" s="266"/>
      <c r="BE3318" s="282"/>
      <c r="BF3318" s="282"/>
      <c r="BG3318" s="282"/>
      <c r="BH3318" s="282"/>
      <c r="BI3318" s="282"/>
      <c r="BJ3318" s="282"/>
      <c r="BK3318" s="282"/>
      <c r="BL3318" s="282"/>
      <c r="BM3318" s="282"/>
      <c r="BN3318" s="282"/>
      <c r="BO3318" s="282"/>
      <c r="BP3318" s="282"/>
    </row>
    <row r="3319" spans="3:68" ht="6.75" customHeight="1"/>
    <row r="3320" spans="3:68" ht="2.25" customHeight="1">
      <c r="C3320" s="280"/>
      <c r="D3320" s="280"/>
      <c r="E3320" s="280"/>
      <c r="F3320" s="280"/>
      <c r="G3320" s="280"/>
      <c r="N3320" s="278"/>
      <c r="O3320" s="278"/>
      <c r="P3320" s="278"/>
      <c r="Q3320" s="278"/>
      <c r="R3320" s="278"/>
      <c r="S3320" s="278"/>
      <c r="T3320" s="278"/>
      <c r="U3320" s="278"/>
      <c r="V3320" s="278"/>
      <c r="W3320" s="278"/>
      <c r="AH3320" s="280"/>
      <c r="AI3320" s="280"/>
      <c r="AJ3320" s="280"/>
      <c r="AK3320" s="280"/>
      <c r="AL3320" s="280"/>
      <c r="AM3320" s="280"/>
      <c r="AN3320" s="280"/>
      <c r="AO3320" s="280"/>
      <c r="AP3320" s="280"/>
      <c r="AQ3320" s="280"/>
      <c r="AR3320" s="280"/>
      <c r="AV3320" s="278"/>
      <c r="AW3320" s="278"/>
      <c r="AX3320" s="278"/>
      <c r="AY3320" s="278"/>
      <c r="AZ3320" s="278"/>
      <c r="BB3320" s="276"/>
    </row>
    <row r="3321" spans="3:68" ht="7.5" customHeight="1">
      <c r="C3321" s="280"/>
      <c r="D3321" s="280"/>
      <c r="E3321" s="280"/>
      <c r="F3321" s="280"/>
      <c r="G3321" s="280"/>
      <c r="N3321" s="278"/>
      <c r="O3321" s="278"/>
      <c r="P3321" s="278"/>
      <c r="Q3321" s="278"/>
      <c r="R3321" s="278"/>
      <c r="S3321" s="278"/>
      <c r="T3321" s="278"/>
      <c r="U3321" s="278"/>
      <c r="V3321" s="278"/>
      <c r="W3321" s="278"/>
      <c r="AH3321" s="280"/>
      <c r="AI3321" s="280"/>
      <c r="AJ3321" s="280"/>
      <c r="AK3321" s="280"/>
      <c r="AL3321" s="280"/>
      <c r="AM3321" s="280"/>
      <c r="AN3321" s="280"/>
      <c r="AO3321" s="280"/>
      <c r="AP3321" s="280"/>
      <c r="AQ3321" s="280"/>
      <c r="AR3321" s="280"/>
      <c r="AV3321" s="278"/>
      <c r="AW3321" s="278"/>
      <c r="AX3321" s="278"/>
      <c r="AY3321" s="278"/>
      <c r="AZ3321" s="278"/>
      <c r="BB3321" s="276"/>
    </row>
    <row r="3322" spans="3:68" ht="0.75" customHeight="1">
      <c r="C3322" s="280"/>
      <c r="D3322" s="280"/>
      <c r="E3322" s="280"/>
      <c r="F3322" s="280"/>
      <c r="G3322" s="280"/>
      <c r="N3322" s="278"/>
      <c r="O3322" s="278"/>
      <c r="P3322" s="278"/>
      <c r="Q3322" s="278"/>
      <c r="R3322" s="278"/>
      <c r="S3322" s="278"/>
      <c r="T3322" s="278"/>
      <c r="U3322" s="278"/>
      <c r="V3322" s="278"/>
      <c r="W3322" s="278"/>
      <c r="AH3322" s="280"/>
      <c r="AI3322" s="280"/>
      <c r="AJ3322" s="280"/>
      <c r="AK3322" s="280"/>
      <c r="AL3322" s="280"/>
      <c r="AM3322" s="280"/>
      <c r="AN3322" s="280"/>
      <c r="AO3322" s="280"/>
      <c r="AP3322" s="280"/>
      <c r="AQ3322" s="280"/>
      <c r="AR3322" s="280"/>
      <c r="AV3322" s="278"/>
      <c r="AW3322" s="278"/>
      <c r="AX3322" s="278"/>
      <c r="AY3322" s="278"/>
      <c r="AZ3322" s="278"/>
      <c r="BB3322" s="276"/>
    </row>
    <row r="3323" spans="3:68" ht="10.5" customHeight="1">
      <c r="C3323" s="280"/>
      <c r="D3323" s="280"/>
      <c r="E3323" s="280"/>
      <c r="F3323" s="280"/>
      <c r="G3323" s="280"/>
      <c r="P3323" s="278"/>
      <c r="Q3323" s="278"/>
      <c r="R3323" s="278"/>
      <c r="S3323" s="278"/>
      <c r="U3323" s="278"/>
      <c r="V3323" s="278"/>
      <c r="W3323" s="278"/>
      <c r="AH3323" s="280"/>
      <c r="AI3323" s="280"/>
      <c r="AJ3323" s="280"/>
      <c r="AK3323" s="280"/>
      <c r="AL3323" s="280"/>
      <c r="AM3323" s="280"/>
      <c r="AN3323" s="280"/>
      <c r="AO3323" s="280"/>
      <c r="AP3323" s="280"/>
      <c r="AQ3323" s="280"/>
      <c r="AR3323" s="280"/>
      <c r="AV3323" s="278"/>
      <c r="AW3323" s="278"/>
      <c r="AX3323" s="278"/>
      <c r="AY3323" s="278"/>
      <c r="AZ3323" s="278"/>
      <c r="BB3323" s="266"/>
      <c r="BG3323" s="283"/>
      <c r="BH3323" s="283"/>
      <c r="BI3323" s="283"/>
      <c r="BJ3323" s="283"/>
      <c r="BN3323" s="283"/>
      <c r="BO3323" s="283"/>
      <c r="BP3323" s="283"/>
    </row>
    <row r="3324" spans="3:68" ht="7.5" customHeight="1"/>
    <row r="3325" spans="3:68" ht="0.75" customHeight="1">
      <c r="C3325" s="280"/>
      <c r="D3325" s="280"/>
      <c r="E3325" s="280"/>
      <c r="F3325" s="280"/>
      <c r="G3325" s="280"/>
      <c r="N3325" s="278"/>
      <c r="O3325" s="278"/>
      <c r="P3325" s="278"/>
      <c r="Q3325" s="278"/>
      <c r="R3325" s="278"/>
      <c r="S3325" s="278"/>
      <c r="T3325" s="278"/>
      <c r="U3325" s="278"/>
      <c r="V3325" s="278"/>
      <c r="W3325" s="278"/>
      <c r="AH3325" s="280"/>
      <c r="AI3325" s="280"/>
      <c r="AJ3325" s="280"/>
      <c r="AK3325" s="280"/>
      <c r="AL3325" s="280"/>
      <c r="AM3325" s="280"/>
      <c r="AN3325" s="280"/>
      <c r="AO3325" s="280"/>
      <c r="AP3325" s="280"/>
      <c r="AQ3325" s="280"/>
      <c r="AR3325" s="280"/>
      <c r="AV3325" s="278"/>
      <c r="AW3325" s="278"/>
      <c r="AX3325" s="278"/>
      <c r="AY3325" s="278"/>
      <c r="AZ3325" s="278"/>
      <c r="BB3325" s="276"/>
      <c r="BE3325" s="280"/>
      <c r="BF3325" s="280"/>
      <c r="BG3325" s="280"/>
      <c r="BH3325" s="279"/>
      <c r="BI3325" s="279"/>
      <c r="BJ3325" s="279"/>
      <c r="BK3325" s="279"/>
      <c r="BN3325" s="279"/>
      <c r="BO3325" s="279"/>
      <c r="BP3325" s="279"/>
    </row>
    <row r="3326" spans="3:68" ht="8.25" customHeight="1">
      <c r="C3326" s="280"/>
      <c r="D3326" s="280"/>
      <c r="E3326" s="280"/>
      <c r="F3326" s="280"/>
      <c r="G3326" s="280"/>
      <c r="N3326" s="278"/>
      <c r="O3326" s="278"/>
      <c r="P3326" s="278"/>
      <c r="Q3326" s="278"/>
      <c r="R3326" s="278"/>
      <c r="S3326" s="278"/>
      <c r="T3326" s="278"/>
      <c r="U3326" s="278"/>
      <c r="V3326" s="278"/>
      <c r="W3326" s="278"/>
      <c r="AH3326" s="280"/>
      <c r="AI3326" s="280"/>
      <c r="AJ3326" s="280"/>
      <c r="AK3326" s="280"/>
      <c r="AL3326" s="280"/>
      <c r="AM3326" s="280"/>
      <c r="AN3326" s="280"/>
      <c r="AO3326" s="280"/>
      <c r="AP3326" s="280"/>
      <c r="AQ3326" s="280"/>
      <c r="AR3326" s="280"/>
      <c r="AV3326" s="278"/>
      <c r="AW3326" s="278"/>
      <c r="AX3326" s="278"/>
      <c r="AY3326" s="278"/>
      <c r="AZ3326" s="278"/>
      <c r="BB3326" s="276"/>
      <c r="BE3326" s="280"/>
      <c r="BF3326" s="280"/>
      <c r="BG3326" s="280"/>
      <c r="BH3326" s="279"/>
      <c r="BI3326" s="279"/>
      <c r="BJ3326" s="279"/>
      <c r="BK3326" s="279"/>
      <c r="BN3326" s="279"/>
      <c r="BO3326" s="279"/>
      <c r="BP3326" s="279"/>
    </row>
    <row r="3327" spans="3:68" ht="0.75" customHeight="1">
      <c r="C3327" s="280"/>
      <c r="D3327" s="280"/>
      <c r="E3327" s="280"/>
      <c r="F3327" s="280"/>
      <c r="G3327" s="280"/>
      <c r="N3327" s="278"/>
      <c r="O3327" s="278"/>
      <c r="P3327" s="278"/>
      <c r="Q3327" s="278"/>
      <c r="R3327" s="278"/>
      <c r="S3327" s="278"/>
      <c r="T3327" s="278"/>
      <c r="U3327" s="278"/>
      <c r="V3327" s="278"/>
      <c r="W3327" s="278"/>
      <c r="AH3327" s="280"/>
      <c r="AI3327" s="280"/>
      <c r="AJ3327" s="280"/>
      <c r="AK3327" s="280"/>
      <c r="AL3327" s="280"/>
      <c r="AM3327" s="280"/>
      <c r="AN3327" s="280"/>
      <c r="AO3327" s="280"/>
      <c r="AP3327" s="280"/>
      <c r="AQ3327" s="280"/>
      <c r="AR3327" s="280"/>
      <c r="AV3327" s="278"/>
      <c r="AW3327" s="278"/>
      <c r="AX3327" s="278"/>
      <c r="AY3327" s="278"/>
      <c r="AZ3327" s="278"/>
      <c r="BB3327" s="276"/>
      <c r="BE3327" s="280"/>
      <c r="BF3327" s="280"/>
      <c r="BG3327" s="280"/>
      <c r="BH3327" s="279"/>
      <c r="BI3327" s="279"/>
      <c r="BJ3327" s="279"/>
      <c r="BK3327" s="279"/>
      <c r="BN3327" s="279"/>
      <c r="BO3327" s="279"/>
      <c r="BP3327" s="279"/>
    </row>
    <row r="3328" spans="3:68" ht="11.25" customHeight="1">
      <c r="C3328" s="280"/>
      <c r="D3328" s="280"/>
      <c r="E3328" s="280"/>
      <c r="F3328" s="280"/>
      <c r="G3328" s="280"/>
      <c r="N3328" s="278"/>
      <c r="O3328" s="278"/>
      <c r="P3328" s="278"/>
      <c r="Q3328" s="278"/>
      <c r="R3328" s="278"/>
      <c r="S3328" s="278"/>
      <c r="T3328" s="278"/>
      <c r="U3328" s="278"/>
      <c r="V3328" s="278"/>
      <c r="W3328" s="278"/>
      <c r="AH3328" s="280"/>
      <c r="AI3328" s="280"/>
      <c r="AJ3328" s="280"/>
      <c r="AK3328" s="280"/>
      <c r="AL3328" s="280"/>
      <c r="AM3328" s="280"/>
      <c r="AN3328" s="280"/>
      <c r="AO3328" s="280"/>
      <c r="AP3328" s="280"/>
      <c r="AQ3328" s="280"/>
      <c r="AR3328" s="280"/>
      <c r="AV3328" s="278"/>
      <c r="AW3328" s="278"/>
      <c r="AX3328" s="278"/>
      <c r="AY3328" s="278"/>
      <c r="AZ3328" s="278"/>
      <c r="BB3328" s="266"/>
      <c r="BE3328" s="275"/>
      <c r="BF3328" s="275"/>
      <c r="BG3328" s="275"/>
      <c r="BH3328" s="276"/>
      <c r="BI3328" s="276"/>
      <c r="BJ3328" s="276"/>
      <c r="BK3328" s="276"/>
      <c r="BN3328" s="276"/>
      <c r="BO3328" s="276"/>
      <c r="BP3328" s="276"/>
    </row>
    <row r="3329" spans="2:69" ht="7.5" customHeight="1"/>
    <row r="3330" spans="2:69" ht="1.5" customHeight="1">
      <c r="C3330" s="280"/>
      <c r="D3330" s="280"/>
      <c r="E3330" s="280"/>
      <c r="F3330" s="280"/>
      <c r="G3330" s="280"/>
      <c r="H3330" s="280"/>
      <c r="I3330" s="280"/>
      <c r="J3330" s="280"/>
      <c r="P3330" s="278"/>
      <c r="Q3330" s="278"/>
      <c r="R3330" s="278"/>
      <c r="S3330" s="278"/>
      <c r="U3330" s="278"/>
      <c r="V3330" s="278"/>
      <c r="W3330" s="278"/>
      <c r="AH3330" s="280"/>
      <c r="AI3330" s="280"/>
      <c r="AJ3330" s="280"/>
      <c r="AK3330" s="280"/>
      <c r="AL3330" s="280"/>
      <c r="AM3330" s="280"/>
      <c r="AN3330" s="280"/>
      <c r="AO3330" s="280"/>
      <c r="AP3330" s="280"/>
      <c r="AQ3330" s="280"/>
      <c r="AR3330" s="280"/>
      <c r="AV3330" s="278"/>
      <c r="AW3330" s="278"/>
      <c r="AX3330" s="278"/>
      <c r="AY3330" s="278"/>
      <c r="AZ3330" s="278"/>
      <c r="BB3330" s="276"/>
      <c r="BE3330" s="275"/>
      <c r="BF3330" s="275"/>
      <c r="BG3330" s="275"/>
      <c r="BH3330" s="276"/>
      <c r="BI3330" s="276"/>
      <c r="BJ3330" s="276"/>
      <c r="BK3330" s="276"/>
    </row>
    <row r="3331" spans="2:69" ht="9" customHeight="1">
      <c r="C3331" s="280"/>
      <c r="D3331" s="280"/>
      <c r="E3331" s="280"/>
      <c r="F3331" s="280"/>
      <c r="G3331" s="280"/>
      <c r="H3331" s="280"/>
      <c r="I3331" s="280"/>
      <c r="J3331" s="280"/>
      <c r="P3331" s="278"/>
      <c r="Q3331" s="278"/>
      <c r="R3331" s="278"/>
      <c r="S3331" s="278"/>
      <c r="U3331" s="278"/>
      <c r="V3331" s="278"/>
      <c r="W3331" s="278"/>
      <c r="AH3331" s="280"/>
      <c r="AI3331" s="280"/>
      <c r="AJ3331" s="280"/>
      <c r="AK3331" s="280"/>
      <c r="AL3331" s="280"/>
      <c r="AM3331" s="280"/>
      <c r="AN3331" s="280"/>
      <c r="AO3331" s="280"/>
      <c r="AP3331" s="280"/>
      <c r="AQ3331" s="280"/>
      <c r="AR3331" s="280"/>
      <c r="AV3331" s="278"/>
      <c r="AW3331" s="278"/>
      <c r="AX3331" s="278"/>
      <c r="AY3331" s="278"/>
      <c r="AZ3331" s="278"/>
      <c r="BB3331" s="276"/>
      <c r="BE3331" s="275"/>
      <c r="BF3331" s="275"/>
      <c r="BG3331" s="275"/>
      <c r="BH3331" s="276"/>
      <c r="BI3331" s="276"/>
      <c r="BJ3331" s="276"/>
      <c r="BK3331" s="276"/>
    </row>
    <row r="3332" spans="2:69" ht="0.75" customHeight="1">
      <c r="C3332" s="280"/>
      <c r="D3332" s="280"/>
      <c r="E3332" s="280"/>
      <c r="F3332" s="280"/>
      <c r="G3332" s="280"/>
      <c r="H3332" s="280"/>
      <c r="I3332" s="280"/>
      <c r="J3332" s="280"/>
      <c r="P3332" s="278"/>
      <c r="Q3332" s="278"/>
      <c r="R3332" s="278"/>
      <c r="S3332" s="278"/>
      <c r="U3332" s="278"/>
      <c r="V3332" s="278"/>
      <c r="W3332" s="278"/>
      <c r="AH3332" s="280"/>
      <c r="AI3332" s="280"/>
      <c r="AJ3332" s="280"/>
      <c r="AK3332" s="280"/>
      <c r="AL3332" s="280"/>
      <c r="AM3332" s="280"/>
      <c r="AN3332" s="280"/>
      <c r="AO3332" s="280"/>
      <c r="AP3332" s="280"/>
      <c r="AQ3332" s="280"/>
      <c r="AR3332" s="280"/>
      <c r="AV3332" s="278"/>
      <c r="AW3332" s="278"/>
      <c r="AX3332" s="278"/>
      <c r="AY3332" s="278"/>
      <c r="AZ3332" s="278"/>
      <c r="BB3332" s="276"/>
      <c r="BE3332" s="275"/>
      <c r="BF3332" s="275"/>
      <c r="BG3332" s="275"/>
    </row>
    <row r="3333" spans="2:69" ht="11.25" customHeight="1">
      <c r="C3333" s="280"/>
      <c r="D3333" s="280"/>
      <c r="E3333" s="280"/>
      <c r="F3333" s="280"/>
      <c r="G3333" s="280"/>
      <c r="H3333" s="280"/>
      <c r="I3333" s="280"/>
      <c r="J3333" s="280"/>
      <c r="N3333" s="278"/>
      <c r="O3333" s="278"/>
      <c r="P3333" s="278"/>
      <c r="Q3333" s="278"/>
      <c r="R3333" s="278"/>
      <c r="S3333" s="278"/>
      <c r="T3333" s="278"/>
      <c r="U3333" s="278"/>
      <c r="V3333" s="278"/>
      <c r="W3333" s="278"/>
      <c r="AH3333" s="280"/>
      <c r="AI3333" s="280"/>
      <c r="AJ3333" s="280"/>
      <c r="AK3333" s="280"/>
      <c r="AL3333" s="280"/>
      <c r="AM3333" s="280"/>
      <c r="AN3333" s="280"/>
      <c r="AO3333" s="280"/>
      <c r="AP3333" s="280"/>
      <c r="AQ3333" s="280"/>
      <c r="AR3333" s="280"/>
      <c r="AV3333" s="278"/>
      <c r="AW3333" s="278"/>
      <c r="AX3333" s="278"/>
      <c r="AY3333" s="278"/>
      <c r="AZ3333" s="278"/>
      <c r="BB3333" s="266"/>
      <c r="BE3333" s="275"/>
      <c r="BF3333" s="275"/>
      <c r="BG3333" s="275"/>
      <c r="BH3333" s="276"/>
      <c r="BI3333" s="276"/>
      <c r="BJ3333" s="276"/>
      <c r="BK3333" s="276"/>
    </row>
    <row r="3334" spans="2:69" ht="9" customHeight="1"/>
    <row r="3335" spans="2:69" ht="0.75" customHeight="1">
      <c r="BE3335" s="275"/>
      <c r="BF3335" s="275"/>
      <c r="BG3335" s="275"/>
      <c r="BH3335" s="276"/>
      <c r="BI3335" s="276"/>
      <c r="BJ3335" s="276"/>
      <c r="BK3335" s="276"/>
      <c r="BN3335" s="276"/>
      <c r="BO3335" s="276"/>
      <c r="BP3335" s="276"/>
    </row>
    <row r="3336" spans="2:69">
      <c r="BE3336" s="275"/>
      <c r="BF3336" s="275"/>
      <c r="BG3336" s="275"/>
      <c r="BH3336" s="276"/>
      <c r="BI3336" s="276"/>
      <c r="BJ3336" s="276"/>
      <c r="BK3336" s="276"/>
      <c r="BN3336" s="276"/>
      <c r="BO3336" s="276"/>
      <c r="BP3336" s="276"/>
    </row>
    <row r="3337" spans="2:69" ht="10.5" customHeight="1">
      <c r="C3337" s="277"/>
      <c r="D3337" s="277"/>
      <c r="E3337" s="277"/>
      <c r="F3337" s="277"/>
      <c r="G3337" s="277"/>
      <c r="H3337" s="278"/>
      <c r="I3337" s="278"/>
      <c r="J3337" s="278"/>
      <c r="K3337" s="278"/>
      <c r="L3337" s="278"/>
      <c r="N3337" s="278"/>
      <c r="O3337" s="278"/>
      <c r="P3337" s="278"/>
      <c r="Q3337" s="278"/>
      <c r="R3337" s="278"/>
      <c r="S3337" s="278"/>
      <c r="T3337" s="278"/>
      <c r="U3337" s="281"/>
      <c r="V3337" s="281"/>
      <c r="W3337" s="281"/>
      <c r="Z3337" s="278"/>
      <c r="AA3337" s="278"/>
      <c r="AB3337" s="278"/>
      <c r="AC3337" s="278"/>
      <c r="AD3337" s="281"/>
      <c r="AE3337" s="281"/>
      <c r="AH3337" s="277"/>
      <c r="AI3337" s="277"/>
      <c r="AJ3337" s="277"/>
      <c r="AK3337" s="277"/>
      <c r="AL3337" s="277"/>
      <c r="AM3337" s="277"/>
      <c r="AO3337" s="278"/>
      <c r="AP3337" s="278"/>
      <c r="AQ3337" s="278"/>
      <c r="AR3337" s="278"/>
      <c r="AS3337" s="278"/>
      <c r="AT3337" s="278"/>
      <c r="AV3337" s="278"/>
      <c r="AW3337" s="278"/>
      <c r="AX3337" s="278"/>
      <c r="AY3337" s="278"/>
      <c r="AZ3337" s="278"/>
      <c r="BB3337" s="281"/>
      <c r="BC3337" s="281"/>
      <c r="BE3337" s="280"/>
      <c r="BF3337" s="280"/>
      <c r="BI3337" s="279"/>
      <c r="BJ3337" s="279"/>
      <c r="BL3337" s="285"/>
      <c r="BM3337" s="285"/>
      <c r="BN3337" s="285"/>
      <c r="BO3337" s="285"/>
      <c r="BP3337" s="285"/>
    </row>
    <row r="3338" spans="2:69" ht="7.5" customHeight="1"/>
    <row r="3339" spans="2:69" ht="12" customHeight="1">
      <c r="B3339" s="282"/>
      <c r="C3339" s="282"/>
      <c r="D3339" s="282"/>
      <c r="E3339" s="282"/>
      <c r="F3339" s="282"/>
      <c r="G3339" s="282"/>
      <c r="H3339" s="282"/>
      <c r="I3339" s="282"/>
      <c r="J3339" s="282"/>
      <c r="K3339" s="282"/>
      <c r="L3339" s="282"/>
      <c r="M3339" s="282"/>
      <c r="N3339" s="282"/>
      <c r="O3339" s="282"/>
      <c r="P3339" s="282"/>
      <c r="Q3339" s="282"/>
      <c r="R3339" s="282"/>
      <c r="S3339" s="282"/>
      <c r="T3339" s="282"/>
      <c r="U3339" s="282"/>
      <c r="V3339" s="282"/>
      <c r="W3339" s="282"/>
      <c r="X3339" s="282"/>
      <c r="Y3339" s="282"/>
      <c r="Z3339" s="282"/>
      <c r="AA3339" s="282"/>
      <c r="AB3339" s="282"/>
      <c r="AC3339" s="282"/>
      <c r="AD3339" s="282"/>
      <c r="AE3339" s="282"/>
      <c r="AF3339" s="282"/>
      <c r="AG3339" s="282"/>
      <c r="AH3339" s="282"/>
      <c r="AI3339" s="282"/>
      <c r="AJ3339" s="282"/>
      <c r="AL3339" s="282"/>
      <c r="AM3339" s="282"/>
      <c r="AN3339" s="282"/>
      <c r="AO3339" s="282"/>
      <c r="AP3339" s="282"/>
      <c r="AQ3339" s="282"/>
      <c r="AR3339" s="282"/>
      <c r="AS3339" s="282"/>
      <c r="AT3339" s="282"/>
      <c r="AU3339" s="282"/>
      <c r="AV3339" s="282"/>
      <c r="AW3339" s="282"/>
      <c r="AX3339" s="282"/>
      <c r="AY3339" s="282"/>
      <c r="AZ3339" s="282"/>
      <c r="BA3339" s="282"/>
      <c r="BB3339" s="282"/>
      <c r="BC3339" s="282"/>
      <c r="BD3339" s="282"/>
      <c r="BE3339" s="282"/>
      <c r="BF3339" s="282"/>
      <c r="BG3339" s="282"/>
      <c r="BH3339" s="282"/>
      <c r="BI3339" s="282"/>
      <c r="BJ3339" s="282"/>
      <c r="BK3339" s="282"/>
      <c r="BL3339" s="282"/>
      <c r="BM3339" s="282"/>
      <c r="BN3339" s="282"/>
      <c r="BO3339" s="282"/>
      <c r="BP3339" s="282"/>
      <c r="BQ3339" s="282"/>
    </row>
    <row r="3340" spans="2:69" ht="0.75" customHeight="1">
      <c r="B3340" s="282"/>
      <c r="C3340" s="282"/>
      <c r="D3340" s="282"/>
      <c r="E3340" s="282"/>
      <c r="F3340" s="282"/>
      <c r="G3340" s="282"/>
      <c r="H3340" s="282"/>
      <c r="I3340" s="282"/>
      <c r="J3340" s="282"/>
      <c r="K3340" s="282"/>
      <c r="L3340" s="282"/>
      <c r="M3340" s="282"/>
      <c r="N3340" s="282"/>
      <c r="O3340" s="282"/>
      <c r="P3340" s="282"/>
      <c r="Q3340" s="282"/>
      <c r="R3340" s="282"/>
      <c r="S3340" s="282"/>
      <c r="T3340" s="282"/>
      <c r="U3340" s="282"/>
      <c r="V3340" s="282"/>
      <c r="W3340" s="282"/>
      <c r="X3340" s="282"/>
      <c r="Y3340" s="282"/>
      <c r="Z3340" s="282"/>
      <c r="AA3340" s="282"/>
      <c r="AB3340" s="282"/>
      <c r="AC3340" s="282"/>
      <c r="AD3340" s="282"/>
      <c r="AE3340" s="282"/>
      <c r="AF3340" s="282"/>
      <c r="AG3340" s="282"/>
      <c r="AH3340" s="282"/>
      <c r="AI3340" s="282"/>
      <c r="AJ3340" s="282"/>
      <c r="AL3340" s="282"/>
      <c r="AM3340" s="282"/>
      <c r="AN3340" s="282"/>
      <c r="AO3340" s="282"/>
      <c r="AP3340" s="282"/>
      <c r="AQ3340" s="282"/>
      <c r="AR3340" s="282"/>
      <c r="AS3340" s="282"/>
      <c r="AT3340" s="282"/>
      <c r="AU3340" s="282"/>
      <c r="AV3340" s="282"/>
      <c r="AW3340" s="282"/>
      <c r="AX3340" s="282"/>
      <c r="AY3340" s="282"/>
      <c r="AZ3340" s="282"/>
      <c r="BA3340" s="282"/>
      <c r="BB3340" s="282"/>
      <c r="BC3340" s="282"/>
      <c r="BD3340" s="282"/>
      <c r="BE3340" s="282"/>
      <c r="BF3340" s="282"/>
      <c r="BG3340" s="282"/>
      <c r="BH3340" s="282"/>
      <c r="BI3340" s="282"/>
      <c r="BJ3340" s="282"/>
      <c r="BK3340" s="282"/>
      <c r="BL3340" s="282"/>
      <c r="BM3340" s="282"/>
      <c r="BN3340" s="282"/>
      <c r="BO3340" s="282"/>
      <c r="BP3340" s="282"/>
      <c r="BQ3340" s="282"/>
    </row>
    <row r="3341" spans="2:69" ht="10.5" customHeight="1">
      <c r="G3341" s="283"/>
      <c r="H3341" s="283"/>
      <c r="I3341" s="283"/>
      <c r="J3341" s="283"/>
      <c r="K3341" s="283"/>
      <c r="L3341" s="283"/>
      <c r="N3341" s="283"/>
      <c r="O3341" s="283"/>
      <c r="P3341" s="284"/>
      <c r="Q3341" s="284"/>
      <c r="R3341" s="284"/>
      <c r="S3341" s="284"/>
      <c r="U3341" s="283"/>
      <c r="V3341" s="283"/>
      <c r="W3341" s="283"/>
      <c r="X3341" s="283"/>
      <c r="Y3341" s="283"/>
      <c r="Z3341" s="283"/>
      <c r="AA3341" s="283"/>
      <c r="AB3341" s="283"/>
      <c r="AD3341" s="283"/>
      <c r="AE3341" s="283"/>
      <c r="AF3341" s="283"/>
      <c r="AG3341" s="283"/>
      <c r="AH3341" s="283"/>
      <c r="AI3341" s="283"/>
      <c r="AO3341" s="283"/>
      <c r="AP3341" s="283"/>
      <c r="AQ3341" s="283"/>
      <c r="AR3341" s="283"/>
      <c r="AU3341" s="284"/>
      <c r="AV3341" s="284"/>
      <c r="AW3341" s="284"/>
      <c r="AX3341" s="284"/>
      <c r="AY3341" s="284"/>
      <c r="BE3341" s="283"/>
      <c r="BF3341" s="283"/>
      <c r="BG3341" s="283"/>
      <c r="BH3341" s="283"/>
      <c r="BI3341" s="283"/>
      <c r="BJ3341" s="283"/>
      <c r="BK3341" s="283"/>
      <c r="BL3341" s="283"/>
      <c r="BM3341" s="283"/>
      <c r="BN3341" s="283"/>
      <c r="BO3341" s="283"/>
      <c r="BP3341" s="283"/>
      <c r="BQ3341" s="283"/>
    </row>
    <row r="3342" spans="2:69" ht="7.5" customHeight="1"/>
    <row r="3343" spans="2:69" ht="0.75" customHeight="1">
      <c r="F3343" s="285"/>
      <c r="G3343" s="285"/>
      <c r="H3343" s="285"/>
      <c r="I3343" s="285"/>
      <c r="K3343" s="285"/>
      <c r="L3343" s="285"/>
      <c r="M3343" s="285"/>
      <c r="N3343" s="285"/>
      <c r="O3343" s="285"/>
      <c r="R3343" s="285"/>
      <c r="S3343" s="285"/>
      <c r="T3343" s="285"/>
      <c r="U3343" s="285"/>
      <c r="V3343" s="285"/>
      <c r="W3343" s="285"/>
      <c r="X3343" s="285"/>
      <c r="Y3343" s="285"/>
      <c r="Z3343" s="285"/>
      <c r="AA3343" s="285"/>
      <c r="AB3343" s="285"/>
      <c r="AD3343" s="285"/>
      <c r="AE3343" s="285"/>
      <c r="AF3343" s="285"/>
      <c r="AG3343" s="285"/>
      <c r="AH3343" s="285"/>
      <c r="AI3343" s="285"/>
      <c r="AU3343" s="285"/>
      <c r="AV3343" s="285"/>
      <c r="AW3343" s="285"/>
      <c r="AX3343" s="283"/>
      <c r="AY3343" s="283"/>
      <c r="BE3343" s="285"/>
      <c r="BF3343" s="285"/>
      <c r="BH3343" s="285"/>
      <c r="BI3343" s="285"/>
      <c r="BJ3343" s="285"/>
      <c r="BK3343" s="285"/>
      <c r="BL3343" s="285"/>
      <c r="BM3343" s="285"/>
      <c r="BN3343" s="285"/>
      <c r="BO3343" s="285"/>
      <c r="BP3343" s="285"/>
      <c r="BQ3343" s="285"/>
    </row>
    <row r="3344" spans="2:69" ht="13.5" customHeight="1">
      <c r="F3344" s="285"/>
      <c r="G3344" s="285"/>
      <c r="H3344" s="285"/>
      <c r="I3344" s="285"/>
      <c r="K3344" s="285"/>
      <c r="L3344" s="285"/>
      <c r="M3344" s="285"/>
      <c r="N3344" s="285"/>
      <c r="O3344" s="285"/>
      <c r="R3344" s="285"/>
      <c r="S3344" s="285"/>
      <c r="T3344" s="285"/>
      <c r="U3344" s="285"/>
      <c r="V3344" s="285"/>
      <c r="W3344" s="285"/>
      <c r="X3344" s="285"/>
      <c r="Y3344" s="285"/>
      <c r="Z3344" s="285"/>
      <c r="AA3344" s="285"/>
      <c r="AB3344" s="285"/>
      <c r="AD3344" s="285"/>
      <c r="AE3344" s="285"/>
      <c r="AF3344" s="285"/>
      <c r="AG3344" s="285"/>
      <c r="AH3344" s="285"/>
      <c r="AI3344" s="285"/>
      <c r="AU3344" s="285"/>
      <c r="AV3344" s="285"/>
      <c r="AW3344" s="285"/>
      <c r="AX3344" s="283"/>
      <c r="AY3344" s="283"/>
      <c r="BE3344" s="285"/>
      <c r="BF3344" s="285"/>
      <c r="BH3344" s="285"/>
      <c r="BI3344" s="285"/>
      <c r="BJ3344" s="285"/>
      <c r="BK3344" s="285"/>
      <c r="BL3344" s="285"/>
      <c r="BM3344" s="285"/>
      <c r="BN3344" s="285"/>
      <c r="BO3344" s="285"/>
      <c r="BP3344" s="285"/>
      <c r="BQ3344" s="285"/>
    </row>
    <row r="3345" spans="3:69" ht="9.75" customHeight="1">
      <c r="C3345" s="280"/>
      <c r="D3345" s="280"/>
      <c r="F3345" s="279"/>
      <c r="G3345" s="279"/>
      <c r="H3345" s="279"/>
      <c r="I3345" s="279"/>
      <c r="J3345" s="279"/>
      <c r="K3345" s="279"/>
      <c r="L3345" s="279"/>
      <c r="M3345" s="279"/>
      <c r="N3345" s="279"/>
      <c r="O3345" s="279"/>
      <c r="R3345" s="278"/>
      <c r="S3345" s="278"/>
      <c r="T3345" s="278"/>
      <c r="U3345" s="279"/>
      <c r="V3345" s="279"/>
      <c r="W3345" s="279"/>
      <c r="X3345" s="279"/>
      <c r="Y3345" s="279"/>
      <c r="Z3345" s="279"/>
      <c r="AA3345" s="279"/>
      <c r="AB3345" s="279"/>
      <c r="AD3345" s="279"/>
      <c r="AE3345" s="279"/>
      <c r="AF3345" s="279"/>
      <c r="AG3345" s="279"/>
      <c r="AH3345" s="279"/>
      <c r="AI3345" s="279"/>
      <c r="AM3345" s="280"/>
      <c r="AN3345" s="280"/>
      <c r="AO3345" s="280"/>
      <c r="AP3345" s="278"/>
      <c r="AQ3345" s="278"/>
      <c r="AR3345" s="278"/>
      <c r="AS3345" s="278"/>
      <c r="BA3345" s="280"/>
      <c r="BB3345" s="280"/>
      <c r="BC3345" s="280"/>
      <c r="BD3345" s="279"/>
      <c r="BE3345" s="279"/>
      <c r="BH3345" s="278"/>
      <c r="BI3345" s="278"/>
      <c r="BJ3345" s="278"/>
      <c r="BK3345" s="278"/>
      <c r="BL3345" s="278"/>
      <c r="BM3345" s="279"/>
      <c r="BN3345" s="279"/>
      <c r="BO3345" s="279"/>
      <c r="BP3345" s="279"/>
      <c r="BQ3345" s="279"/>
    </row>
    <row r="3346" spans="3:69" ht="0.75" customHeight="1">
      <c r="C3346" s="280"/>
      <c r="D3346" s="280"/>
      <c r="F3346" s="279"/>
      <c r="G3346" s="279"/>
      <c r="H3346" s="279"/>
      <c r="I3346" s="279"/>
      <c r="J3346" s="279"/>
      <c r="K3346" s="279"/>
      <c r="L3346" s="279"/>
      <c r="M3346" s="279"/>
      <c r="N3346" s="279"/>
      <c r="O3346" s="279"/>
      <c r="R3346" s="278"/>
      <c r="S3346" s="278"/>
      <c r="T3346" s="278"/>
      <c r="U3346" s="279"/>
      <c r="V3346" s="279"/>
      <c r="W3346" s="279"/>
      <c r="X3346" s="279"/>
      <c r="Y3346" s="279"/>
      <c r="Z3346" s="279"/>
      <c r="AA3346" s="279"/>
      <c r="AB3346" s="279"/>
      <c r="AD3346" s="279"/>
      <c r="AE3346" s="279"/>
      <c r="AF3346" s="279"/>
      <c r="AG3346" s="279"/>
      <c r="AH3346" s="279"/>
      <c r="AI3346" s="279"/>
      <c r="AM3346" s="280"/>
      <c r="AN3346" s="280"/>
      <c r="AO3346" s="280"/>
      <c r="AP3346" s="278"/>
      <c r="AQ3346" s="278"/>
      <c r="AR3346" s="278"/>
      <c r="AS3346" s="278"/>
      <c r="BA3346" s="280"/>
      <c r="BB3346" s="280"/>
      <c r="BC3346" s="280"/>
      <c r="BD3346" s="279"/>
      <c r="BE3346" s="279"/>
      <c r="BH3346" s="278"/>
      <c r="BI3346" s="278"/>
      <c r="BJ3346" s="278"/>
      <c r="BK3346" s="278"/>
      <c r="BL3346" s="278"/>
      <c r="BM3346" s="279"/>
      <c r="BN3346" s="279"/>
      <c r="BO3346" s="279"/>
      <c r="BP3346" s="279"/>
      <c r="BQ3346" s="279"/>
    </row>
    <row r="3347" spans="3:69" ht="10.5" customHeight="1">
      <c r="C3347" s="280"/>
      <c r="D3347" s="280"/>
      <c r="F3347" s="279"/>
      <c r="G3347" s="279"/>
      <c r="H3347" s="279"/>
      <c r="I3347" s="279"/>
      <c r="J3347" s="279"/>
      <c r="K3347" s="279"/>
      <c r="L3347" s="279"/>
      <c r="M3347" s="279"/>
      <c r="N3347" s="279"/>
      <c r="O3347" s="279"/>
      <c r="R3347" s="278"/>
      <c r="S3347" s="278"/>
      <c r="T3347" s="278"/>
      <c r="U3347" s="279"/>
      <c r="V3347" s="279"/>
      <c r="W3347" s="279"/>
      <c r="X3347" s="279"/>
      <c r="Y3347" s="279"/>
      <c r="Z3347" s="279"/>
      <c r="AA3347" s="279"/>
      <c r="AB3347" s="279"/>
      <c r="AD3347" s="264"/>
      <c r="AE3347" s="279"/>
      <c r="AF3347" s="279"/>
      <c r="AG3347" s="279"/>
      <c r="AH3347" s="279"/>
      <c r="AI3347" s="264"/>
      <c r="AM3347" s="280"/>
      <c r="AN3347" s="280"/>
      <c r="AO3347" s="280"/>
      <c r="AP3347" s="278"/>
      <c r="AQ3347" s="278"/>
      <c r="AR3347" s="278"/>
      <c r="AS3347" s="278"/>
      <c r="BA3347" s="280"/>
      <c r="BB3347" s="280"/>
      <c r="BC3347" s="280"/>
      <c r="BD3347" s="279"/>
      <c r="BE3347" s="279"/>
      <c r="BH3347" s="278"/>
      <c r="BI3347" s="278"/>
      <c r="BJ3347" s="278"/>
      <c r="BK3347" s="278"/>
      <c r="BL3347" s="278"/>
      <c r="BM3347" s="279"/>
      <c r="BN3347" s="279"/>
      <c r="BO3347" s="279"/>
      <c r="BP3347" s="279"/>
      <c r="BQ3347" s="279"/>
    </row>
    <row r="3348" spans="3:69" ht="9.75" customHeight="1"/>
    <row r="3349" spans="3:69" ht="9.75" customHeight="1">
      <c r="C3349" s="280"/>
      <c r="D3349" s="280"/>
      <c r="F3349" s="279"/>
      <c r="G3349" s="279"/>
      <c r="H3349" s="279"/>
      <c r="I3349" s="279"/>
      <c r="J3349" s="279"/>
      <c r="K3349" s="279"/>
      <c r="L3349" s="279"/>
      <c r="M3349" s="279"/>
      <c r="N3349" s="279"/>
      <c r="O3349" s="279"/>
      <c r="R3349" s="278"/>
      <c r="S3349" s="278"/>
      <c r="T3349" s="278"/>
      <c r="U3349" s="279"/>
      <c r="V3349" s="279"/>
      <c r="W3349" s="279"/>
      <c r="X3349" s="279"/>
      <c r="Y3349" s="279"/>
      <c r="Z3349" s="279"/>
      <c r="AA3349" s="279"/>
      <c r="AB3349" s="279"/>
      <c r="AD3349" s="279"/>
      <c r="AE3349" s="279"/>
      <c r="AF3349" s="279"/>
      <c r="AG3349" s="279"/>
      <c r="AH3349" s="279"/>
      <c r="AI3349" s="279"/>
      <c r="AM3349" s="280"/>
      <c r="AN3349" s="280"/>
      <c r="AO3349" s="280"/>
      <c r="AP3349" s="280"/>
      <c r="AQ3349" s="278"/>
      <c r="AR3349" s="278"/>
      <c r="AS3349" s="278"/>
      <c r="AT3349" s="278"/>
      <c r="BA3349" s="280"/>
      <c r="BB3349" s="280"/>
      <c r="BC3349" s="280"/>
      <c r="BD3349" s="279"/>
      <c r="BE3349" s="279"/>
      <c r="BH3349" s="278"/>
      <c r="BI3349" s="278"/>
      <c r="BJ3349" s="278"/>
      <c r="BK3349" s="278"/>
      <c r="BL3349" s="278"/>
      <c r="BM3349" s="279"/>
      <c r="BN3349" s="279"/>
      <c r="BO3349" s="279"/>
      <c r="BP3349" s="279"/>
      <c r="BQ3349" s="279"/>
    </row>
    <row r="3350" spans="3:69" ht="0.75" customHeight="1">
      <c r="C3350" s="280"/>
      <c r="D3350" s="280"/>
      <c r="F3350" s="279"/>
      <c r="G3350" s="279"/>
      <c r="H3350" s="279"/>
      <c r="I3350" s="279"/>
      <c r="J3350" s="279"/>
      <c r="K3350" s="279"/>
      <c r="L3350" s="279"/>
      <c r="M3350" s="279"/>
      <c r="N3350" s="279"/>
      <c r="O3350" s="279"/>
      <c r="R3350" s="278"/>
      <c r="S3350" s="278"/>
      <c r="T3350" s="278"/>
      <c r="U3350" s="279"/>
      <c r="V3350" s="279"/>
      <c r="W3350" s="279"/>
      <c r="X3350" s="279"/>
      <c r="Y3350" s="279"/>
      <c r="Z3350" s="279"/>
      <c r="AA3350" s="279"/>
      <c r="AB3350" s="279"/>
      <c r="AD3350" s="279"/>
      <c r="AE3350" s="279"/>
      <c r="AF3350" s="279"/>
      <c r="AG3350" s="279"/>
      <c r="AH3350" s="279"/>
      <c r="AI3350" s="279"/>
      <c r="AM3350" s="280"/>
      <c r="AN3350" s="280"/>
      <c r="AO3350" s="280"/>
      <c r="AP3350" s="280"/>
      <c r="AQ3350" s="278"/>
      <c r="AR3350" s="278"/>
      <c r="AS3350" s="278"/>
      <c r="AT3350" s="278"/>
      <c r="BA3350" s="280"/>
      <c r="BB3350" s="280"/>
      <c r="BC3350" s="280"/>
      <c r="BD3350" s="279"/>
      <c r="BE3350" s="279"/>
      <c r="BH3350" s="278"/>
      <c r="BI3350" s="278"/>
      <c r="BJ3350" s="278"/>
      <c r="BK3350" s="278"/>
      <c r="BL3350" s="278"/>
      <c r="BM3350" s="279"/>
      <c r="BN3350" s="279"/>
      <c r="BO3350" s="279"/>
      <c r="BP3350" s="279"/>
      <c r="BQ3350" s="279"/>
    </row>
    <row r="3351" spans="3:69" ht="12.75" customHeight="1">
      <c r="F3351" s="279"/>
      <c r="G3351" s="279"/>
      <c r="H3351" s="279"/>
      <c r="I3351" s="279"/>
      <c r="J3351" s="279"/>
      <c r="K3351" s="279"/>
      <c r="L3351" s="279"/>
      <c r="M3351" s="279"/>
      <c r="N3351" s="279"/>
      <c r="O3351" s="279"/>
      <c r="AM3351" s="280"/>
      <c r="AN3351" s="280"/>
      <c r="AO3351" s="280"/>
      <c r="AP3351" s="278"/>
      <c r="AQ3351" s="278"/>
      <c r="AR3351" s="278"/>
      <c r="AS3351" s="278"/>
      <c r="BA3351" s="280"/>
      <c r="BB3351" s="280"/>
      <c r="BC3351" s="280"/>
      <c r="BD3351" s="279"/>
      <c r="BE3351" s="279"/>
      <c r="BH3351" s="278"/>
      <c r="BI3351" s="278"/>
      <c r="BJ3351" s="278"/>
      <c r="BK3351" s="278"/>
      <c r="BL3351" s="278"/>
      <c r="BM3351" s="279"/>
      <c r="BN3351" s="279"/>
      <c r="BO3351" s="279"/>
      <c r="BP3351" s="279"/>
      <c r="BQ3351" s="279"/>
    </row>
    <row r="3352" spans="3:69" ht="10.5" customHeight="1">
      <c r="AM3352" s="280"/>
      <c r="AN3352" s="280"/>
      <c r="AO3352" s="280"/>
      <c r="AP3352" s="278"/>
      <c r="AQ3352" s="278"/>
      <c r="AR3352" s="278"/>
      <c r="AS3352" s="278"/>
      <c r="BA3352" s="280"/>
      <c r="BB3352" s="280"/>
      <c r="BC3352" s="280"/>
      <c r="BD3352" s="279"/>
      <c r="BE3352" s="279"/>
      <c r="BH3352" s="278"/>
      <c r="BI3352" s="278"/>
      <c r="BJ3352" s="278"/>
      <c r="BK3352" s="278"/>
      <c r="BL3352" s="278"/>
      <c r="BM3352" s="279"/>
      <c r="BN3352" s="279"/>
      <c r="BO3352" s="279"/>
      <c r="BP3352" s="279"/>
      <c r="BQ3352" s="279"/>
    </row>
    <row r="3353" spans="3:69" ht="7.5" customHeight="1"/>
    <row r="3354" spans="3:69" ht="0.75" customHeight="1">
      <c r="C3354" s="277"/>
      <c r="D3354" s="277"/>
      <c r="F3354" s="279"/>
      <c r="G3354" s="279"/>
      <c r="H3354" s="279"/>
      <c r="I3354" s="279"/>
      <c r="J3354" s="279"/>
      <c r="K3354" s="279"/>
      <c r="L3354" s="279"/>
      <c r="M3354" s="279"/>
      <c r="AM3354" s="280"/>
      <c r="AN3354" s="280"/>
      <c r="AO3354" s="280"/>
      <c r="AP3354" s="278"/>
      <c r="AQ3354" s="278"/>
      <c r="AR3354" s="278"/>
      <c r="AS3354" s="278"/>
      <c r="AT3354" s="278"/>
      <c r="AU3354" s="278"/>
      <c r="AV3354" s="278"/>
      <c r="AX3354" s="278"/>
      <c r="AY3354" s="278"/>
      <c r="BA3354" s="280"/>
      <c r="BB3354" s="280"/>
      <c r="BC3354" s="280"/>
      <c r="BD3354" s="279"/>
      <c r="BE3354" s="279"/>
      <c r="BH3354" s="278"/>
      <c r="BI3354" s="278"/>
      <c r="BJ3354" s="278"/>
      <c r="BK3354" s="278"/>
      <c r="BL3354" s="278"/>
      <c r="BM3354" s="279"/>
      <c r="BN3354" s="279"/>
      <c r="BO3354" s="279"/>
      <c r="BP3354" s="279"/>
      <c r="BQ3354" s="279"/>
    </row>
    <row r="3355" spans="3:69" ht="8.25" customHeight="1">
      <c r="C3355" s="277"/>
      <c r="D3355" s="277"/>
      <c r="F3355" s="279"/>
      <c r="G3355" s="279"/>
      <c r="H3355" s="279"/>
      <c r="I3355" s="279"/>
      <c r="J3355" s="279"/>
      <c r="K3355" s="279"/>
      <c r="L3355" s="279"/>
      <c r="M3355" s="279"/>
      <c r="AM3355" s="280"/>
      <c r="AN3355" s="280"/>
      <c r="AO3355" s="280"/>
      <c r="AP3355" s="278"/>
      <c r="AQ3355" s="278"/>
      <c r="AR3355" s="278"/>
      <c r="AS3355" s="278"/>
      <c r="AT3355" s="278"/>
      <c r="AU3355" s="278"/>
      <c r="AV3355" s="278"/>
      <c r="AX3355" s="278"/>
      <c r="AY3355" s="278"/>
      <c r="BA3355" s="280"/>
      <c r="BB3355" s="280"/>
      <c r="BC3355" s="280"/>
      <c r="BD3355" s="279"/>
      <c r="BE3355" s="279"/>
      <c r="BH3355" s="278"/>
      <c r="BI3355" s="278"/>
      <c r="BJ3355" s="278"/>
      <c r="BK3355" s="278"/>
      <c r="BL3355" s="278"/>
      <c r="BM3355" s="279"/>
      <c r="BN3355" s="279"/>
      <c r="BO3355" s="279"/>
      <c r="BP3355" s="279"/>
      <c r="BQ3355" s="279"/>
    </row>
    <row r="3356" spans="3:69" ht="0.75" customHeight="1">
      <c r="C3356" s="277"/>
      <c r="D3356" s="277"/>
      <c r="F3356" s="279"/>
      <c r="G3356" s="279"/>
      <c r="H3356" s="279"/>
      <c r="I3356" s="279"/>
      <c r="J3356" s="279"/>
      <c r="K3356" s="279"/>
      <c r="L3356" s="279"/>
      <c r="M3356" s="279"/>
      <c r="AM3356" s="280"/>
      <c r="AN3356" s="280"/>
      <c r="AO3356" s="280"/>
      <c r="AP3356" s="278"/>
      <c r="AQ3356" s="278"/>
      <c r="AR3356" s="278"/>
      <c r="AS3356" s="278"/>
      <c r="AT3356" s="278"/>
      <c r="AU3356" s="278"/>
      <c r="AV3356" s="278"/>
      <c r="AX3356" s="278"/>
      <c r="AY3356" s="278"/>
      <c r="BA3356" s="280"/>
      <c r="BB3356" s="280"/>
      <c r="BC3356" s="280"/>
      <c r="BD3356" s="279"/>
      <c r="BE3356" s="279"/>
      <c r="BH3356" s="278"/>
      <c r="BI3356" s="278"/>
      <c r="BJ3356" s="278"/>
      <c r="BK3356" s="278"/>
      <c r="BL3356" s="278"/>
      <c r="BM3356" s="279"/>
      <c r="BN3356" s="279"/>
      <c r="BO3356" s="279"/>
      <c r="BP3356" s="279"/>
      <c r="BQ3356" s="279"/>
    </row>
    <row r="3357" spans="3:69" ht="10.5" customHeight="1">
      <c r="AM3357" s="280"/>
      <c r="AN3357" s="280"/>
      <c r="AO3357" s="280"/>
      <c r="AP3357" s="278"/>
      <c r="AQ3357" s="278"/>
      <c r="AR3357" s="278"/>
      <c r="AS3357" s="278"/>
      <c r="AT3357" s="278"/>
      <c r="AU3357" s="278"/>
      <c r="AV3357" s="278"/>
      <c r="AX3357" s="278"/>
      <c r="AY3357" s="278"/>
      <c r="BA3357" s="280"/>
      <c r="BB3357" s="280"/>
      <c r="BC3357" s="280"/>
      <c r="BD3357" s="279"/>
      <c r="BE3357" s="279"/>
      <c r="BH3357" s="278"/>
      <c r="BI3357" s="278"/>
      <c r="BJ3357" s="278"/>
      <c r="BK3357" s="278"/>
      <c r="BL3357" s="278"/>
      <c r="BM3357" s="279"/>
      <c r="BN3357" s="279"/>
      <c r="BO3357" s="279"/>
      <c r="BP3357" s="279"/>
      <c r="BQ3357" s="279"/>
    </row>
    <row r="3358" spans="3:69" ht="9.75" customHeight="1"/>
    <row r="3359" spans="3:69" ht="12" customHeight="1">
      <c r="AM3359" s="280"/>
      <c r="AN3359" s="280"/>
      <c r="AO3359" s="280"/>
      <c r="AP3359" s="280"/>
      <c r="AQ3359" s="278"/>
      <c r="AR3359" s="278"/>
      <c r="AS3359" s="278"/>
      <c r="AT3359" s="278"/>
      <c r="AU3359" s="278"/>
      <c r="AV3359" s="278"/>
      <c r="AW3359" s="278"/>
      <c r="AX3359" s="278"/>
      <c r="AY3359" s="278"/>
      <c r="AZ3359" s="278"/>
      <c r="BA3359" s="277"/>
      <c r="BB3359" s="277"/>
      <c r="BC3359" s="277"/>
      <c r="BD3359" s="279"/>
      <c r="BE3359" s="279"/>
    </row>
    <row r="3360" spans="3:69" ht="13.5" customHeight="1">
      <c r="C3360" s="289"/>
      <c r="D3360" s="289"/>
      <c r="E3360" s="289"/>
      <c r="F3360" s="289"/>
      <c r="G3360" s="289"/>
      <c r="H3360" s="289"/>
      <c r="I3360" s="289"/>
      <c r="J3360" s="289"/>
      <c r="K3360" s="289"/>
      <c r="L3360" s="289"/>
      <c r="M3360" s="289"/>
      <c r="N3360" s="289"/>
      <c r="O3360" s="289"/>
      <c r="P3360" s="289"/>
      <c r="Q3360" s="289"/>
      <c r="R3360" s="289"/>
      <c r="S3360" s="289"/>
      <c r="T3360" s="289"/>
      <c r="U3360" s="289"/>
      <c r="V3360" s="289"/>
      <c r="W3360" s="289"/>
      <c r="X3360" s="289"/>
      <c r="Y3360" s="289"/>
      <c r="Z3360" s="289"/>
      <c r="AA3360" s="289"/>
      <c r="AB3360" s="289"/>
      <c r="AC3360" s="289"/>
      <c r="AD3360" s="289"/>
      <c r="AE3360" s="289"/>
    </row>
    <row r="3361" spans="2:68" ht="7.5" customHeight="1"/>
    <row r="3362" spans="2:68" ht="16.5" customHeight="1">
      <c r="B3362" s="282"/>
      <c r="C3362" s="282"/>
      <c r="D3362" s="282"/>
      <c r="E3362" s="282"/>
      <c r="F3362" s="282"/>
      <c r="G3362" s="282"/>
      <c r="H3362" s="282"/>
      <c r="I3362" s="282"/>
      <c r="J3362" s="282"/>
      <c r="K3362" s="282"/>
      <c r="L3362" s="282"/>
      <c r="M3362" s="282"/>
      <c r="N3362" s="282"/>
      <c r="O3362" s="282"/>
      <c r="P3362" s="282"/>
      <c r="Q3362" s="282"/>
      <c r="R3362" s="282"/>
      <c r="S3362" s="282"/>
      <c r="T3362" s="282"/>
      <c r="U3362" s="282"/>
      <c r="X3362" s="282"/>
      <c r="Y3362" s="282"/>
      <c r="Z3362" s="282"/>
      <c r="AA3362" s="282"/>
      <c r="AB3362" s="282"/>
      <c r="AC3362" s="282"/>
      <c r="AD3362" s="282"/>
      <c r="AE3362" s="282"/>
      <c r="AF3362" s="282"/>
      <c r="AG3362" s="282"/>
      <c r="AM3362" s="282"/>
      <c r="AN3362" s="282"/>
      <c r="AO3362" s="282"/>
      <c r="AP3362" s="282"/>
      <c r="AQ3362" s="282"/>
      <c r="AR3362" s="282"/>
      <c r="AS3362" s="282"/>
      <c r="AT3362" s="282"/>
      <c r="AU3362" s="282"/>
      <c r="AV3362" s="282"/>
      <c r="AW3362" s="282"/>
      <c r="AX3362" s="282"/>
      <c r="AY3362" s="282"/>
      <c r="AZ3362" s="282"/>
      <c r="BA3362" s="282"/>
      <c r="BB3362" s="282"/>
      <c r="BE3362" s="282"/>
      <c r="BF3362" s="282"/>
      <c r="BG3362" s="282"/>
      <c r="BH3362" s="282"/>
      <c r="BI3362" s="282"/>
      <c r="BJ3362" s="282"/>
      <c r="BK3362" s="282"/>
      <c r="BL3362" s="282"/>
      <c r="BM3362" s="282"/>
      <c r="BN3362" s="282"/>
      <c r="BO3362" s="282"/>
      <c r="BP3362" s="282"/>
    </row>
    <row r="3363" spans="2:68" ht="9.75" customHeight="1">
      <c r="E3363" s="281"/>
      <c r="F3363" s="281"/>
      <c r="G3363" s="281"/>
      <c r="H3363" s="281"/>
      <c r="I3363" s="281"/>
      <c r="J3363" s="281"/>
      <c r="K3363" s="281"/>
      <c r="L3363" s="281"/>
      <c r="O3363" s="281"/>
      <c r="P3363" s="281"/>
      <c r="Q3363" s="281"/>
      <c r="S3363" s="286"/>
      <c r="T3363" s="286"/>
      <c r="U3363" s="286"/>
      <c r="V3363" s="286"/>
      <c r="AB3363" s="281"/>
      <c r="AC3363" s="281"/>
      <c r="AD3363" s="286"/>
      <c r="AE3363" s="286"/>
      <c r="AR3363" s="281"/>
      <c r="AS3363" s="281"/>
      <c r="AT3363" s="281"/>
      <c r="AV3363" s="286"/>
      <c r="AW3363" s="286"/>
      <c r="AX3363" s="286"/>
      <c r="AY3363" s="286"/>
      <c r="AZ3363" s="286"/>
      <c r="BA3363" s="286"/>
      <c r="BB3363" s="286"/>
      <c r="BH3363" s="283"/>
      <c r="BI3363" s="283"/>
      <c r="BJ3363" s="283"/>
      <c r="BK3363" s="283"/>
      <c r="BL3363" s="283"/>
      <c r="BN3363" s="283"/>
      <c r="BO3363" s="283"/>
      <c r="BP3363" s="283"/>
    </row>
    <row r="3364" spans="2:68" ht="0.75" customHeight="1">
      <c r="BH3364" s="283"/>
      <c r="BI3364" s="283"/>
      <c r="BJ3364" s="283"/>
      <c r="BK3364" s="283"/>
      <c r="BL3364" s="283"/>
      <c r="BN3364" s="283"/>
      <c r="BO3364" s="283"/>
      <c r="BP3364" s="283"/>
    </row>
    <row r="3365" spans="2:68" ht="10.5" customHeight="1">
      <c r="F3365" s="281"/>
      <c r="G3365" s="281"/>
      <c r="H3365" s="281"/>
      <c r="I3365" s="281"/>
      <c r="J3365" s="281"/>
      <c r="K3365" s="281"/>
      <c r="N3365" s="281"/>
      <c r="O3365" s="281"/>
      <c r="P3365" s="281"/>
      <c r="Q3365" s="281"/>
      <c r="R3365" s="281"/>
      <c r="S3365" s="286"/>
      <c r="T3365" s="286"/>
      <c r="U3365" s="286"/>
      <c r="V3365" s="286"/>
      <c r="AB3365" s="281"/>
      <c r="AC3365" s="281"/>
      <c r="AD3365" s="281"/>
      <c r="AE3365" s="286"/>
      <c r="AF3365" s="286"/>
      <c r="AG3365" s="286"/>
      <c r="AH3365" s="286"/>
      <c r="AI3365" s="286"/>
      <c r="AR3365" s="281"/>
      <c r="AS3365" s="281"/>
      <c r="AT3365" s="281"/>
      <c r="AV3365" s="290"/>
      <c r="AW3365" s="290"/>
      <c r="AX3365" s="290"/>
      <c r="AY3365" s="290"/>
      <c r="AZ3365" s="290"/>
      <c r="BE3365" s="263"/>
      <c r="BJ3365" s="279"/>
      <c r="BK3365" s="279"/>
      <c r="BL3365" s="279"/>
      <c r="BO3365" s="279"/>
      <c r="BP3365" s="279"/>
    </row>
    <row r="3366" spans="2:68" ht="8.25" customHeight="1"/>
    <row r="3367" spans="2:68" ht="12.75" customHeight="1">
      <c r="BE3367" s="280"/>
      <c r="BF3367" s="280"/>
      <c r="BJ3367" s="279"/>
      <c r="BK3367" s="279"/>
      <c r="BL3367" s="279"/>
      <c r="BO3367" s="279"/>
      <c r="BP3367" s="279"/>
    </row>
    <row r="3368" spans="2:68" ht="9.75" customHeight="1">
      <c r="BE3368" s="280"/>
      <c r="BF3368" s="280"/>
      <c r="BJ3368" s="279"/>
      <c r="BK3368" s="279"/>
      <c r="BL3368" s="279"/>
      <c r="BO3368" s="279"/>
      <c r="BP3368" s="279"/>
    </row>
    <row r="3369" spans="2:68" ht="12.75" customHeight="1">
      <c r="BE3369" s="280"/>
      <c r="BF3369" s="280"/>
    </row>
    <row r="3370" spans="2:68" ht="10.5" customHeight="1">
      <c r="I3370" s="283"/>
      <c r="J3370" s="283"/>
      <c r="K3370" s="283"/>
      <c r="L3370" s="283"/>
      <c r="N3370" s="283"/>
      <c r="O3370" s="283"/>
      <c r="P3370" s="283"/>
      <c r="Q3370" s="283"/>
      <c r="R3370" s="283"/>
      <c r="S3370" s="283"/>
      <c r="U3370" s="283"/>
      <c r="V3370" s="283"/>
      <c r="W3370" s="283"/>
      <c r="Z3370" s="283"/>
      <c r="AA3370" s="283"/>
      <c r="AB3370" s="283"/>
      <c r="AC3370" s="283"/>
      <c r="AD3370" s="283"/>
      <c r="AE3370" s="283"/>
      <c r="AO3370" s="283"/>
      <c r="AP3370" s="283"/>
      <c r="AQ3370" s="283"/>
      <c r="AR3370" s="283"/>
      <c r="AS3370" s="283"/>
      <c r="AT3370" s="283"/>
      <c r="AV3370" s="283"/>
      <c r="AW3370" s="283"/>
      <c r="AX3370" s="283"/>
      <c r="AY3370" s="283"/>
      <c r="AZ3370" s="283"/>
      <c r="BA3370" s="283"/>
      <c r="BB3370" s="283"/>
      <c r="BE3370" s="263"/>
      <c r="BJ3370" s="279"/>
      <c r="BK3370" s="279"/>
      <c r="BL3370" s="279"/>
      <c r="BO3370" s="279"/>
      <c r="BP3370" s="279"/>
    </row>
    <row r="3371" spans="2:68" ht="9.75" customHeight="1"/>
    <row r="3372" spans="2:68" ht="10.5" customHeight="1">
      <c r="H3372" s="283"/>
      <c r="I3372" s="283"/>
      <c r="J3372" s="283"/>
      <c r="K3372" s="283"/>
      <c r="L3372" s="283"/>
      <c r="N3372" s="283"/>
      <c r="O3372" s="283"/>
      <c r="P3372" s="283"/>
      <c r="Q3372" s="283"/>
      <c r="R3372" s="283"/>
      <c r="S3372" s="283"/>
      <c r="U3372" s="283"/>
      <c r="V3372" s="283"/>
      <c r="W3372" s="283"/>
      <c r="Z3372" s="283"/>
      <c r="AA3372" s="283"/>
      <c r="AB3372" s="283"/>
      <c r="AC3372" s="283"/>
      <c r="AD3372" s="283"/>
      <c r="AE3372" s="283"/>
      <c r="AO3372" s="283"/>
      <c r="AP3372" s="283"/>
      <c r="AQ3372" s="283"/>
      <c r="AR3372" s="283"/>
      <c r="AS3372" s="283"/>
      <c r="AT3372" s="283"/>
      <c r="AV3372" s="283"/>
      <c r="AW3372" s="283"/>
      <c r="AX3372" s="283"/>
      <c r="AY3372" s="283"/>
      <c r="AZ3372" s="283"/>
      <c r="BA3372" s="283"/>
      <c r="BB3372" s="283"/>
      <c r="BE3372" s="280"/>
      <c r="BJ3372" s="279"/>
      <c r="BK3372" s="279"/>
      <c r="BL3372" s="279"/>
      <c r="BO3372" s="279"/>
      <c r="BP3372" s="279"/>
    </row>
    <row r="3373" spans="2:68" ht="0.75" customHeight="1">
      <c r="H3373" s="283"/>
      <c r="I3373" s="283"/>
      <c r="J3373" s="283"/>
      <c r="K3373" s="283"/>
      <c r="L3373" s="283"/>
      <c r="N3373" s="283"/>
      <c r="O3373" s="283"/>
      <c r="P3373" s="283"/>
      <c r="Q3373" s="283"/>
      <c r="R3373" s="283"/>
      <c r="S3373" s="283"/>
      <c r="U3373" s="283"/>
      <c r="V3373" s="283"/>
      <c r="W3373" s="283"/>
      <c r="Z3373" s="283"/>
      <c r="AA3373" s="283"/>
      <c r="AB3373" s="283"/>
      <c r="AC3373" s="283"/>
      <c r="AD3373" s="283"/>
      <c r="AE3373" s="283"/>
      <c r="AO3373" s="283"/>
      <c r="AP3373" s="283"/>
      <c r="AQ3373" s="283"/>
      <c r="AR3373" s="283"/>
      <c r="AS3373" s="283"/>
      <c r="AT3373" s="283"/>
      <c r="AV3373" s="283"/>
      <c r="AW3373" s="283"/>
      <c r="AX3373" s="283"/>
      <c r="AY3373" s="283"/>
      <c r="AZ3373" s="283"/>
      <c r="BA3373" s="283"/>
      <c r="BB3373" s="283"/>
      <c r="BE3373" s="280"/>
      <c r="BJ3373" s="279"/>
      <c r="BK3373" s="279"/>
      <c r="BL3373" s="279"/>
      <c r="BO3373" s="279"/>
      <c r="BP3373" s="279"/>
    </row>
    <row r="3374" spans="2:68" ht="10.5" customHeight="1">
      <c r="H3374" s="285"/>
      <c r="I3374" s="285"/>
      <c r="J3374" s="285"/>
      <c r="K3374" s="285"/>
      <c r="L3374" s="285"/>
      <c r="N3374" s="285"/>
      <c r="O3374" s="285"/>
      <c r="P3374" s="285"/>
      <c r="R3374" s="285"/>
      <c r="S3374" s="285"/>
      <c r="U3374" s="283"/>
      <c r="V3374" s="283"/>
      <c r="W3374" s="283"/>
      <c r="Z3374" s="285"/>
      <c r="AA3374" s="285"/>
      <c r="AB3374" s="285"/>
      <c r="AC3374" s="285"/>
      <c r="AD3374" s="283"/>
      <c r="AE3374" s="283"/>
      <c r="AO3374" s="285"/>
      <c r="AP3374" s="285"/>
      <c r="AQ3374" s="285"/>
      <c r="AR3374" s="285"/>
      <c r="AS3374" s="285"/>
      <c r="AT3374" s="285"/>
      <c r="AV3374" s="285"/>
      <c r="AW3374" s="285"/>
      <c r="AX3374" s="285"/>
      <c r="AY3374" s="285"/>
      <c r="AZ3374" s="285"/>
      <c r="BB3374" s="261"/>
      <c r="BE3374" s="263"/>
      <c r="BK3374" s="279"/>
      <c r="BL3374" s="279"/>
      <c r="BP3374" s="264"/>
    </row>
    <row r="3375" spans="2:68" ht="8.25" customHeight="1"/>
    <row r="3376" spans="2:68" ht="0.75" customHeight="1">
      <c r="C3376" s="280"/>
      <c r="D3376" s="280"/>
      <c r="E3376" s="280"/>
      <c r="F3376" s="280"/>
      <c r="G3376" s="280"/>
      <c r="H3376" s="280"/>
      <c r="I3376" s="280"/>
      <c r="AH3376" s="280"/>
      <c r="AI3376" s="280"/>
      <c r="AJ3376" s="280"/>
      <c r="AK3376" s="280"/>
      <c r="AL3376" s="280"/>
      <c r="AM3376" s="280"/>
      <c r="AN3376" s="280"/>
      <c r="AO3376" s="280"/>
      <c r="BE3376" s="280"/>
      <c r="BK3376" s="279"/>
      <c r="BL3376" s="279"/>
      <c r="BP3376" s="279"/>
    </row>
    <row r="3377" spans="3:68" ht="9" customHeight="1">
      <c r="C3377" s="280"/>
      <c r="D3377" s="280"/>
      <c r="E3377" s="280"/>
      <c r="F3377" s="280"/>
      <c r="G3377" s="280"/>
      <c r="H3377" s="280"/>
      <c r="I3377" s="280"/>
      <c r="AH3377" s="280"/>
      <c r="AI3377" s="280"/>
      <c r="AJ3377" s="280"/>
      <c r="AK3377" s="280"/>
      <c r="AL3377" s="280"/>
      <c r="AM3377" s="280"/>
      <c r="AN3377" s="280"/>
      <c r="AO3377" s="280"/>
      <c r="BE3377" s="280"/>
      <c r="BK3377" s="279"/>
      <c r="BL3377" s="279"/>
      <c r="BP3377" s="279"/>
    </row>
    <row r="3378" spans="3:68" ht="0.75" customHeight="1">
      <c r="C3378" s="280"/>
      <c r="D3378" s="280"/>
      <c r="E3378" s="280"/>
      <c r="F3378" s="280"/>
      <c r="G3378" s="280"/>
      <c r="H3378" s="280"/>
      <c r="I3378" s="280"/>
      <c r="AH3378" s="280"/>
      <c r="AI3378" s="280"/>
      <c r="AJ3378" s="280"/>
      <c r="AK3378" s="280"/>
      <c r="AL3378" s="280"/>
      <c r="AM3378" s="280"/>
      <c r="AN3378" s="280"/>
      <c r="AO3378" s="280"/>
      <c r="BE3378" s="280"/>
      <c r="BK3378" s="279"/>
      <c r="BL3378" s="279"/>
    </row>
    <row r="3379" spans="3:68" ht="10.5" customHeight="1">
      <c r="C3379" s="287"/>
      <c r="D3379" s="287"/>
      <c r="E3379" s="287"/>
      <c r="F3379" s="287"/>
      <c r="G3379" s="287"/>
      <c r="H3379" s="278"/>
      <c r="I3379" s="278"/>
      <c r="J3379" s="278"/>
      <c r="K3379" s="278"/>
      <c r="L3379" s="278"/>
      <c r="N3379" s="278"/>
      <c r="O3379" s="278"/>
      <c r="P3379" s="278"/>
      <c r="Q3379" s="278"/>
      <c r="R3379" s="278"/>
      <c r="S3379" s="278"/>
      <c r="T3379" s="278"/>
      <c r="U3379" s="278"/>
      <c r="V3379" s="278"/>
      <c r="W3379" s="278"/>
      <c r="Z3379" s="278"/>
      <c r="AA3379" s="278"/>
      <c r="AB3379" s="278"/>
      <c r="AC3379" s="278"/>
      <c r="AD3379" s="278"/>
      <c r="AE3379" s="278"/>
      <c r="AI3379" s="287"/>
      <c r="AJ3379" s="287"/>
      <c r="AK3379" s="287"/>
      <c r="AL3379" s="287"/>
      <c r="AM3379" s="287"/>
      <c r="AO3379" s="278"/>
      <c r="AP3379" s="278"/>
      <c r="AQ3379" s="278"/>
      <c r="AR3379" s="278"/>
      <c r="AS3379" s="278"/>
      <c r="AT3379" s="278"/>
      <c r="AV3379" s="278"/>
      <c r="AW3379" s="278"/>
      <c r="AX3379" s="278"/>
      <c r="AY3379" s="278"/>
      <c r="AZ3379" s="278"/>
      <c r="BB3379" s="266"/>
      <c r="BE3379" s="263"/>
      <c r="BK3379" s="279"/>
      <c r="BL3379" s="279"/>
      <c r="BP3379" s="264"/>
    </row>
    <row r="3380" spans="3:68" ht="7.5" customHeight="1"/>
    <row r="3381" spans="3:68" ht="0.75" customHeight="1">
      <c r="C3381" s="287"/>
      <c r="D3381" s="287"/>
      <c r="E3381" s="287"/>
      <c r="F3381" s="287"/>
      <c r="G3381" s="287"/>
      <c r="H3381" s="278"/>
      <c r="I3381" s="278"/>
      <c r="J3381" s="278"/>
      <c r="K3381" s="278"/>
      <c r="L3381" s="278"/>
      <c r="N3381" s="278"/>
      <c r="O3381" s="278"/>
      <c r="P3381" s="278"/>
      <c r="Q3381" s="278"/>
      <c r="R3381" s="278"/>
      <c r="S3381" s="278"/>
      <c r="T3381" s="278"/>
      <c r="U3381" s="278"/>
      <c r="V3381" s="278"/>
      <c r="W3381" s="278"/>
      <c r="Z3381" s="278"/>
      <c r="AA3381" s="278"/>
      <c r="AB3381" s="278"/>
      <c r="AC3381" s="278"/>
      <c r="AD3381" s="278"/>
      <c r="AE3381" s="278"/>
      <c r="AI3381" s="287"/>
      <c r="AJ3381" s="287"/>
      <c r="AK3381" s="287"/>
      <c r="AL3381" s="287"/>
      <c r="AM3381" s="287"/>
      <c r="AO3381" s="278"/>
      <c r="AP3381" s="278"/>
      <c r="AQ3381" s="278"/>
      <c r="AR3381" s="278"/>
      <c r="AS3381" s="278"/>
      <c r="AT3381" s="278"/>
      <c r="AV3381" s="278"/>
      <c r="AW3381" s="278"/>
      <c r="AX3381" s="278"/>
      <c r="AY3381" s="278"/>
      <c r="AZ3381" s="278"/>
      <c r="BB3381" s="276"/>
    </row>
    <row r="3382" spans="3:68" ht="8.25" customHeight="1">
      <c r="C3382" s="287"/>
      <c r="D3382" s="287"/>
      <c r="E3382" s="287"/>
      <c r="F3382" s="287"/>
      <c r="G3382" s="287"/>
      <c r="H3382" s="278"/>
      <c r="I3382" s="278"/>
      <c r="J3382" s="278"/>
      <c r="K3382" s="278"/>
      <c r="L3382" s="278"/>
      <c r="N3382" s="278"/>
      <c r="O3382" s="278"/>
      <c r="P3382" s="278"/>
      <c r="Q3382" s="278"/>
      <c r="R3382" s="278"/>
      <c r="S3382" s="278"/>
      <c r="T3382" s="278"/>
      <c r="U3382" s="278"/>
      <c r="V3382" s="278"/>
      <c r="W3382" s="278"/>
      <c r="Z3382" s="278"/>
      <c r="AA3382" s="278"/>
      <c r="AB3382" s="278"/>
      <c r="AC3382" s="278"/>
      <c r="AD3382" s="278"/>
      <c r="AE3382" s="278"/>
      <c r="AI3382" s="287"/>
      <c r="AJ3382" s="287"/>
      <c r="AK3382" s="287"/>
      <c r="AL3382" s="287"/>
      <c r="AM3382" s="287"/>
      <c r="AO3382" s="278"/>
      <c r="AP3382" s="278"/>
      <c r="AQ3382" s="278"/>
      <c r="AR3382" s="278"/>
      <c r="AS3382" s="278"/>
      <c r="AT3382" s="278"/>
      <c r="AV3382" s="278"/>
      <c r="AW3382" s="278"/>
      <c r="AX3382" s="278"/>
      <c r="AY3382" s="278"/>
      <c r="AZ3382" s="278"/>
      <c r="BB3382" s="276"/>
    </row>
    <row r="3383" spans="3:68" ht="0.75" customHeight="1">
      <c r="C3383" s="287"/>
      <c r="D3383" s="287"/>
      <c r="E3383" s="287"/>
      <c r="F3383" s="287"/>
      <c r="G3383" s="287"/>
      <c r="H3383" s="278"/>
      <c r="I3383" s="278"/>
      <c r="J3383" s="278"/>
      <c r="K3383" s="278"/>
      <c r="L3383" s="278"/>
      <c r="N3383" s="278"/>
      <c r="O3383" s="278"/>
      <c r="P3383" s="278"/>
      <c r="Q3383" s="278"/>
      <c r="R3383" s="278"/>
      <c r="S3383" s="278"/>
      <c r="T3383" s="278"/>
      <c r="U3383" s="278"/>
      <c r="V3383" s="278"/>
      <c r="W3383" s="278"/>
      <c r="Z3383" s="278"/>
      <c r="AA3383" s="278"/>
      <c r="AB3383" s="278"/>
      <c r="AC3383" s="278"/>
      <c r="AD3383" s="278"/>
      <c r="AE3383" s="278"/>
      <c r="AI3383" s="287"/>
      <c r="AJ3383" s="287"/>
      <c r="AK3383" s="287"/>
      <c r="AL3383" s="287"/>
      <c r="AM3383" s="287"/>
      <c r="AO3383" s="278"/>
      <c r="AP3383" s="278"/>
      <c r="AQ3383" s="278"/>
      <c r="AR3383" s="278"/>
      <c r="AS3383" s="278"/>
      <c r="AT3383" s="278"/>
      <c r="AV3383" s="278"/>
      <c r="AW3383" s="278"/>
      <c r="AX3383" s="278"/>
      <c r="AY3383" s="278"/>
      <c r="AZ3383" s="278"/>
      <c r="BB3383" s="276"/>
    </row>
    <row r="3384" spans="3:68" ht="10.5" customHeight="1">
      <c r="C3384" s="287"/>
      <c r="D3384" s="287"/>
      <c r="E3384" s="287"/>
      <c r="F3384" s="287"/>
      <c r="G3384" s="287"/>
      <c r="H3384" s="278"/>
      <c r="I3384" s="278"/>
      <c r="J3384" s="278"/>
      <c r="K3384" s="278"/>
      <c r="L3384" s="278"/>
      <c r="N3384" s="278"/>
      <c r="O3384" s="278"/>
      <c r="P3384" s="278"/>
      <c r="Q3384" s="278"/>
      <c r="R3384" s="278"/>
      <c r="S3384" s="278"/>
      <c r="T3384" s="278"/>
      <c r="U3384" s="278"/>
      <c r="V3384" s="278"/>
      <c r="W3384" s="278"/>
      <c r="Z3384" s="278"/>
      <c r="AA3384" s="278"/>
      <c r="AB3384" s="278"/>
      <c r="AC3384" s="278"/>
      <c r="AD3384" s="278"/>
      <c r="AE3384" s="278"/>
      <c r="AI3384" s="287"/>
      <c r="AJ3384" s="287"/>
      <c r="AK3384" s="287"/>
      <c r="AL3384" s="287"/>
      <c r="AM3384" s="287"/>
      <c r="AO3384" s="278"/>
      <c r="AP3384" s="278"/>
      <c r="AQ3384" s="278"/>
      <c r="AR3384" s="278"/>
      <c r="AS3384" s="278"/>
      <c r="AT3384" s="278"/>
      <c r="AV3384" s="278"/>
      <c r="AW3384" s="278"/>
      <c r="AX3384" s="278"/>
      <c r="AY3384" s="278"/>
      <c r="AZ3384" s="278"/>
      <c r="BB3384" s="266"/>
    </row>
    <row r="3385" spans="3:68" ht="7.5" customHeight="1"/>
    <row r="3386" spans="3:68" ht="0.75" customHeight="1">
      <c r="C3386" s="287"/>
      <c r="D3386" s="287"/>
      <c r="E3386" s="287"/>
      <c r="F3386" s="287"/>
      <c r="G3386" s="287"/>
      <c r="H3386" s="278"/>
      <c r="I3386" s="278"/>
      <c r="J3386" s="278"/>
      <c r="K3386" s="278"/>
      <c r="L3386" s="278"/>
      <c r="N3386" s="278"/>
      <c r="O3386" s="278"/>
      <c r="P3386" s="278"/>
      <c r="Q3386" s="278"/>
      <c r="R3386" s="278"/>
      <c r="S3386" s="278"/>
      <c r="T3386" s="278"/>
      <c r="U3386" s="278"/>
      <c r="V3386" s="278"/>
      <c r="W3386" s="278"/>
      <c r="Z3386" s="278"/>
      <c r="AA3386" s="278"/>
      <c r="AB3386" s="278"/>
      <c r="AC3386" s="278"/>
      <c r="AD3386" s="278"/>
      <c r="AE3386" s="278"/>
      <c r="AI3386" s="287"/>
      <c r="AJ3386" s="287"/>
      <c r="AK3386" s="287"/>
      <c r="AL3386" s="287"/>
      <c r="AM3386" s="287"/>
      <c r="AO3386" s="278"/>
      <c r="AP3386" s="278"/>
      <c r="AQ3386" s="278"/>
      <c r="AR3386" s="278"/>
      <c r="AS3386" s="278"/>
      <c r="AT3386" s="278"/>
      <c r="AV3386" s="278"/>
      <c r="AW3386" s="278"/>
      <c r="AX3386" s="278"/>
      <c r="AY3386" s="278"/>
      <c r="AZ3386" s="278"/>
      <c r="BB3386" s="276"/>
      <c r="BE3386" s="282"/>
      <c r="BF3386" s="282"/>
      <c r="BG3386" s="282"/>
      <c r="BH3386" s="282"/>
      <c r="BI3386" s="282"/>
      <c r="BJ3386" s="282"/>
      <c r="BK3386" s="282"/>
      <c r="BL3386" s="282"/>
      <c r="BM3386" s="282"/>
      <c r="BN3386" s="282"/>
      <c r="BO3386" s="282"/>
      <c r="BP3386" s="282"/>
    </row>
    <row r="3387" spans="3:68">
      <c r="C3387" s="287"/>
      <c r="D3387" s="287"/>
      <c r="E3387" s="287"/>
      <c r="F3387" s="287"/>
      <c r="G3387" s="287"/>
      <c r="H3387" s="278"/>
      <c r="I3387" s="278"/>
      <c r="J3387" s="278"/>
      <c r="K3387" s="278"/>
      <c r="L3387" s="278"/>
      <c r="N3387" s="278"/>
      <c r="O3387" s="278"/>
      <c r="P3387" s="278"/>
      <c r="Q3387" s="278"/>
      <c r="R3387" s="278"/>
      <c r="S3387" s="278"/>
      <c r="T3387" s="278"/>
      <c r="U3387" s="278"/>
      <c r="V3387" s="278"/>
      <c r="W3387" s="278"/>
      <c r="Z3387" s="278"/>
      <c r="AA3387" s="278"/>
      <c r="AB3387" s="278"/>
      <c r="AC3387" s="278"/>
      <c r="AD3387" s="278"/>
      <c r="AE3387" s="278"/>
      <c r="AI3387" s="287"/>
      <c r="AJ3387" s="287"/>
      <c r="AK3387" s="287"/>
      <c r="AL3387" s="287"/>
      <c r="AM3387" s="287"/>
      <c r="AO3387" s="278"/>
      <c r="AP3387" s="278"/>
      <c r="AQ3387" s="278"/>
      <c r="AR3387" s="278"/>
      <c r="AS3387" s="278"/>
      <c r="AT3387" s="278"/>
      <c r="AV3387" s="278"/>
      <c r="AW3387" s="278"/>
      <c r="AX3387" s="278"/>
      <c r="AY3387" s="278"/>
      <c r="AZ3387" s="278"/>
      <c r="BB3387" s="276"/>
      <c r="BE3387" s="282"/>
      <c r="BF3387" s="282"/>
      <c r="BG3387" s="282"/>
      <c r="BH3387" s="282"/>
      <c r="BI3387" s="282"/>
      <c r="BJ3387" s="282"/>
      <c r="BK3387" s="282"/>
      <c r="BL3387" s="282"/>
      <c r="BM3387" s="282"/>
      <c r="BN3387" s="282"/>
      <c r="BO3387" s="282"/>
      <c r="BP3387" s="282"/>
    </row>
    <row r="3388" spans="3:68" ht="5.25" customHeight="1">
      <c r="C3388" s="287"/>
      <c r="D3388" s="287"/>
      <c r="E3388" s="287"/>
      <c r="F3388" s="287"/>
      <c r="G3388" s="287"/>
      <c r="H3388" s="278"/>
      <c r="I3388" s="278"/>
      <c r="J3388" s="278"/>
      <c r="K3388" s="278"/>
      <c r="L3388" s="278"/>
      <c r="N3388" s="278"/>
      <c r="O3388" s="278"/>
      <c r="P3388" s="278"/>
      <c r="Q3388" s="278"/>
      <c r="R3388" s="278"/>
      <c r="S3388" s="278"/>
      <c r="T3388" s="278"/>
      <c r="U3388" s="278"/>
      <c r="V3388" s="278"/>
      <c r="W3388" s="278"/>
      <c r="Z3388" s="278"/>
      <c r="AA3388" s="278"/>
      <c r="AB3388" s="278"/>
      <c r="AC3388" s="278"/>
      <c r="AD3388" s="278"/>
      <c r="AE3388" s="278"/>
      <c r="AI3388" s="287"/>
      <c r="AJ3388" s="287"/>
      <c r="AK3388" s="287"/>
      <c r="AL3388" s="287"/>
      <c r="AM3388" s="287"/>
      <c r="AN3388" s="287"/>
      <c r="AO3388" s="278"/>
      <c r="AP3388" s="278"/>
      <c r="AQ3388" s="278"/>
      <c r="AR3388" s="278"/>
      <c r="AS3388" s="278"/>
      <c r="AT3388" s="278"/>
      <c r="AV3388" s="278"/>
      <c r="AW3388" s="278"/>
      <c r="AX3388" s="278"/>
      <c r="AY3388" s="278"/>
      <c r="AZ3388" s="278"/>
      <c r="BB3388" s="276"/>
      <c r="BJ3388" s="283"/>
      <c r="BK3388" s="283"/>
      <c r="BL3388" s="283"/>
      <c r="BM3388" s="283"/>
      <c r="BN3388" s="283"/>
      <c r="BO3388" s="283"/>
      <c r="BP3388" s="283"/>
    </row>
    <row r="3389" spans="3:68" ht="5.25" customHeight="1">
      <c r="C3389" s="287"/>
      <c r="D3389" s="287"/>
      <c r="E3389" s="287"/>
      <c r="F3389" s="287"/>
      <c r="G3389" s="287"/>
      <c r="H3389" s="278"/>
      <c r="I3389" s="278"/>
      <c r="J3389" s="278"/>
      <c r="K3389" s="278"/>
      <c r="L3389" s="278"/>
      <c r="N3389" s="278"/>
      <c r="O3389" s="278"/>
      <c r="P3389" s="278"/>
      <c r="Q3389" s="278"/>
      <c r="R3389" s="278"/>
      <c r="S3389" s="278"/>
      <c r="T3389" s="278"/>
      <c r="U3389" s="278"/>
      <c r="V3389" s="278"/>
      <c r="W3389" s="278"/>
      <c r="Z3389" s="278"/>
      <c r="AA3389" s="278"/>
      <c r="AB3389" s="278"/>
      <c r="AC3389" s="278"/>
      <c r="AD3389" s="278"/>
      <c r="AE3389" s="278"/>
      <c r="AI3389" s="287"/>
      <c r="AJ3389" s="287"/>
      <c r="AK3389" s="287"/>
      <c r="AL3389" s="287"/>
      <c r="AM3389" s="287"/>
      <c r="AN3389" s="287"/>
      <c r="AO3389" s="278"/>
      <c r="AP3389" s="278"/>
      <c r="AQ3389" s="278"/>
      <c r="AR3389" s="278"/>
      <c r="AS3389" s="278"/>
      <c r="AT3389" s="278"/>
      <c r="AV3389" s="278"/>
      <c r="AW3389" s="278"/>
      <c r="AX3389" s="278"/>
      <c r="AY3389" s="278"/>
      <c r="AZ3389" s="278"/>
      <c r="BB3389" s="276"/>
      <c r="BJ3389" s="283"/>
      <c r="BK3389" s="283"/>
      <c r="BL3389" s="283"/>
      <c r="BM3389" s="283"/>
      <c r="BN3389" s="283"/>
      <c r="BO3389" s="283"/>
      <c r="BP3389" s="283"/>
    </row>
    <row r="3390" spans="3:68" ht="15" customHeight="1">
      <c r="C3390" s="287"/>
      <c r="D3390" s="287"/>
      <c r="E3390" s="287"/>
      <c r="F3390" s="287"/>
      <c r="G3390" s="287"/>
      <c r="H3390" s="278"/>
      <c r="I3390" s="278"/>
      <c r="J3390" s="278"/>
      <c r="K3390" s="278"/>
      <c r="L3390" s="278"/>
      <c r="N3390" s="278"/>
      <c r="O3390" s="278"/>
      <c r="P3390" s="278"/>
      <c r="Q3390" s="278"/>
      <c r="R3390" s="278"/>
      <c r="S3390" s="278"/>
      <c r="T3390" s="278"/>
      <c r="U3390" s="278"/>
      <c r="V3390" s="278"/>
      <c r="W3390" s="278"/>
      <c r="Z3390" s="278"/>
      <c r="AA3390" s="278"/>
      <c r="AB3390" s="278"/>
      <c r="AC3390" s="278"/>
      <c r="AD3390" s="278"/>
      <c r="AE3390" s="278"/>
      <c r="AI3390" s="287"/>
      <c r="AJ3390" s="287"/>
      <c r="AK3390" s="287"/>
      <c r="AL3390" s="287"/>
      <c r="AM3390" s="287"/>
      <c r="AO3390" s="278"/>
      <c r="AP3390" s="278"/>
      <c r="AQ3390" s="278"/>
      <c r="AR3390" s="278"/>
      <c r="AS3390" s="278"/>
      <c r="AT3390" s="278"/>
      <c r="AV3390" s="278"/>
      <c r="AW3390" s="278"/>
      <c r="AX3390" s="278"/>
      <c r="AY3390" s="278"/>
      <c r="AZ3390" s="278"/>
      <c r="BB3390" s="266"/>
    </row>
    <row r="3391" spans="3:68" ht="0.75" customHeight="1">
      <c r="C3391" s="287"/>
      <c r="D3391" s="287"/>
      <c r="E3391" s="287"/>
      <c r="F3391" s="287"/>
      <c r="G3391" s="287"/>
      <c r="H3391" s="278"/>
      <c r="I3391" s="278"/>
      <c r="J3391" s="278"/>
      <c r="K3391" s="278"/>
      <c r="L3391" s="278"/>
      <c r="P3391" s="278"/>
      <c r="Q3391" s="278"/>
      <c r="R3391" s="278"/>
      <c r="S3391" s="278"/>
      <c r="U3391" s="278"/>
      <c r="V3391" s="278"/>
      <c r="W3391" s="278"/>
      <c r="Z3391" s="278"/>
      <c r="AA3391" s="278"/>
      <c r="AB3391" s="278"/>
      <c r="AC3391" s="278"/>
      <c r="AD3391" s="278"/>
      <c r="AE3391" s="278"/>
      <c r="AI3391" s="287"/>
      <c r="AJ3391" s="287"/>
      <c r="AK3391" s="287"/>
      <c r="AL3391" s="287"/>
      <c r="AM3391" s="287"/>
      <c r="AO3391" s="278"/>
      <c r="AP3391" s="278"/>
      <c r="AQ3391" s="278"/>
      <c r="AR3391" s="278"/>
      <c r="AS3391" s="278"/>
      <c r="AT3391" s="278"/>
      <c r="AV3391" s="278"/>
      <c r="AW3391" s="278"/>
      <c r="AX3391" s="278"/>
      <c r="AY3391" s="278"/>
      <c r="AZ3391" s="278"/>
      <c r="BB3391" s="276"/>
      <c r="BE3391" s="280"/>
      <c r="BH3391" s="278"/>
      <c r="BI3391" s="278"/>
      <c r="BJ3391" s="278"/>
      <c r="BK3391" s="278"/>
      <c r="BL3391" s="278"/>
      <c r="BN3391" s="278"/>
      <c r="BO3391" s="278"/>
      <c r="BP3391" s="278"/>
    </row>
    <row r="3392" spans="3:68" ht="8.25" customHeight="1">
      <c r="C3392" s="287"/>
      <c r="D3392" s="287"/>
      <c r="E3392" s="287"/>
      <c r="F3392" s="287"/>
      <c r="G3392" s="287"/>
      <c r="H3392" s="278"/>
      <c r="I3392" s="278"/>
      <c r="J3392" s="278"/>
      <c r="K3392" s="278"/>
      <c r="L3392" s="278"/>
      <c r="P3392" s="278"/>
      <c r="Q3392" s="278"/>
      <c r="R3392" s="278"/>
      <c r="S3392" s="278"/>
      <c r="U3392" s="278"/>
      <c r="V3392" s="278"/>
      <c r="W3392" s="278"/>
      <c r="Z3392" s="278"/>
      <c r="AA3392" s="278"/>
      <c r="AB3392" s="278"/>
      <c r="AC3392" s="278"/>
      <c r="AD3392" s="278"/>
      <c r="AE3392" s="278"/>
      <c r="AI3392" s="287"/>
      <c r="AJ3392" s="287"/>
      <c r="AK3392" s="287"/>
      <c r="AL3392" s="287"/>
      <c r="AM3392" s="287"/>
      <c r="AO3392" s="278"/>
      <c r="AP3392" s="278"/>
      <c r="AQ3392" s="278"/>
      <c r="AR3392" s="278"/>
      <c r="AS3392" s="278"/>
      <c r="AT3392" s="278"/>
      <c r="AV3392" s="278"/>
      <c r="AW3392" s="278"/>
      <c r="AX3392" s="278"/>
      <c r="AY3392" s="278"/>
      <c r="AZ3392" s="278"/>
      <c r="BB3392" s="276"/>
      <c r="BE3392" s="280"/>
      <c r="BH3392" s="278"/>
      <c r="BI3392" s="278"/>
      <c r="BJ3392" s="278"/>
      <c r="BK3392" s="278"/>
      <c r="BL3392" s="278"/>
      <c r="BN3392" s="278"/>
      <c r="BO3392" s="278"/>
      <c r="BP3392" s="278"/>
    </row>
    <row r="3393" spans="3:68" ht="0.75" customHeight="1">
      <c r="C3393" s="287"/>
      <c r="D3393" s="287"/>
      <c r="E3393" s="287"/>
      <c r="F3393" s="287"/>
      <c r="G3393" s="287"/>
      <c r="H3393" s="278"/>
      <c r="I3393" s="278"/>
      <c r="J3393" s="278"/>
      <c r="K3393" s="278"/>
      <c r="L3393" s="278"/>
      <c r="P3393" s="278"/>
      <c r="Q3393" s="278"/>
      <c r="R3393" s="278"/>
      <c r="S3393" s="278"/>
      <c r="U3393" s="278"/>
      <c r="V3393" s="278"/>
      <c r="W3393" s="278"/>
      <c r="Z3393" s="278"/>
      <c r="AA3393" s="278"/>
      <c r="AB3393" s="278"/>
      <c r="AC3393" s="278"/>
      <c r="AD3393" s="278"/>
      <c r="AE3393" s="278"/>
      <c r="AI3393" s="287"/>
      <c r="AJ3393" s="287"/>
      <c r="AK3393" s="287"/>
      <c r="AL3393" s="287"/>
      <c r="AM3393" s="287"/>
      <c r="AO3393" s="278"/>
      <c r="AP3393" s="278"/>
      <c r="AQ3393" s="278"/>
      <c r="AR3393" s="278"/>
      <c r="AS3393" s="278"/>
      <c r="AT3393" s="278"/>
      <c r="AV3393" s="278"/>
      <c r="AW3393" s="278"/>
      <c r="AX3393" s="278"/>
      <c r="AY3393" s="278"/>
      <c r="AZ3393" s="278"/>
      <c r="BB3393" s="276"/>
      <c r="BE3393" s="280"/>
      <c r="BH3393" s="278"/>
      <c r="BI3393" s="278"/>
      <c r="BJ3393" s="278"/>
      <c r="BK3393" s="278"/>
      <c r="BL3393" s="278"/>
      <c r="BN3393" s="278"/>
      <c r="BO3393" s="278"/>
      <c r="BP3393" s="278"/>
    </row>
    <row r="3394" spans="3:68" ht="10.5" customHeight="1">
      <c r="C3394" s="287"/>
      <c r="D3394" s="287"/>
      <c r="E3394" s="287"/>
      <c r="F3394" s="287"/>
      <c r="G3394" s="287"/>
      <c r="H3394" s="278"/>
      <c r="I3394" s="278"/>
      <c r="J3394" s="278"/>
      <c r="K3394" s="278"/>
      <c r="L3394" s="278"/>
      <c r="P3394" s="278"/>
      <c r="Q3394" s="278"/>
      <c r="R3394" s="278"/>
      <c r="S3394" s="278"/>
      <c r="U3394" s="278"/>
      <c r="V3394" s="278"/>
      <c r="W3394" s="278"/>
      <c r="Z3394" s="278"/>
      <c r="AA3394" s="278"/>
      <c r="AB3394" s="278"/>
      <c r="AC3394" s="278"/>
      <c r="AD3394" s="278"/>
      <c r="AE3394" s="278"/>
      <c r="AI3394" s="287"/>
      <c r="AJ3394" s="287"/>
      <c r="AK3394" s="287"/>
      <c r="AL3394" s="287"/>
      <c r="AM3394" s="287"/>
      <c r="AO3394" s="278"/>
      <c r="AP3394" s="278"/>
      <c r="AQ3394" s="278"/>
      <c r="AR3394" s="278"/>
      <c r="AS3394" s="278"/>
      <c r="AT3394" s="278"/>
      <c r="AV3394" s="278"/>
      <c r="AW3394" s="278"/>
      <c r="AX3394" s="278"/>
      <c r="AY3394" s="278"/>
      <c r="AZ3394" s="278"/>
      <c r="BB3394" s="266"/>
      <c r="BE3394" s="263"/>
      <c r="BH3394" s="278"/>
      <c r="BI3394" s="278"/>
      <c r="BJ3394" s="278"/>
      <c r="BK3394" s="278"/>
      <c r="BL3394" s="278"/>
      <c r="BN3394" s="278"/>
      <c r="BO3394" s="278"/>
      <c r="BP3394" s="278"/>
    </row>
    <row r="3395" spans="3:68" ht="7.5" customHeight="1"/>
    <row r="3396" spans="3:68" ht="0.75" customHeight="1">
      <c r="C3396" s="287"/>
      <c r="D3396" s="287"/>
      <c r="E3396" s="287"/>
      <c r="F3396" s="287"/>
      <c r="G3396" s="287"/>
      <c r="H3396" s="278"/>
      <c r="I3396" s="278"/>
      <c r="J3396" s="278"/>
      <c r="K3396" s="278"/>
      <c r="L3396" s="278"/>
      <c r="N3396" s="278"/>
      <c r="O3396" s="278"/>
      <c r="P3396" s="278"/>
      <c r="Q3396" s="278"/>
      <c r="R3396" s="278"/>
      <c r="S3396" s="278"/>
      <c r="T3396" s="278"/>
      <c r="U3396" s="278"/>
      <c r="V3396" s="278"/>
      <c r="W3396" s="278"/>
      <c r="Z3396" s="278"/>
      <c r="AA3396" s="278"/>
      <c r="AB3396" s="278"/>
      <c r="AC3396" s="278"/>
      <c r="AD3396" s="278"/>
      <c r="AE3396" s="278"/>
      <c r="AI3396" s="287"/>
      <c r="AJ3396" s="287"/>
      <c r="AK3396" s="287"/>
      <c r="AL3396" s="287"/>
      <c r="AM3396" s="287"/>
      <c r="AO3396" s="278"/>
      <c r="AP3396" s="278"/>
      <c r="AQ3396" s="278"/>
      <c r="AR3396" s="278"/>
      <c r="AS3396" s="278"/>
      <c r="AT3396" s="278"/>
      <c r="AV3396" s="278"/>
      <c r="AW3396" s="278"/>
      <c r="AX3396" s="278"/>
      <c r="AY3396" s="278"/>
      <c r="AZ3396" s="278"/>
      <c r="BB3396" s="276"/>
      <c r="BE3396" s="280"/>
      <c r="BH3396" s="278"/>
      <c r="BI3396" s="278"/>
      <c r="BJ3396" s="278"/>
      <c r="BK3396" s="278"/>
      <c r="BL3396" s="278"/>
      <c r="BN3396" s="278"/>
      <c r="BO3396" s="278"/>
      <c r="BP3396" s="278"/>
    </row>
    <row r="3397" spans="3:68" ht="9" customHeight="1">
      <c r="C3397" s="287"/>
      <c r="D3397" s="287"/>
      <c r="E3397" s="287"/>
      <c r="F3397" s="287"/>
      <c r="G3397" s="287"/>
      <c r="H3397" s="278"/>
      <c r="I3397" s="278"/>
      <c r="J3397" s="278"/>
      <c r="K3397" s="278"/>
      <c r="L3397" s="278"/>
      <c r="N3397" s="278"/>
      <c r="O3397" s="278"/>
      <c r="P3397" s="278"/>
      <c r="Q3397" s="278"/>
      <c r="R3397" s="278"/>
      <c r="S3397" s="278"/>
      <c r="T3397" s="278"/>
      <c r="U3397" s="278"/>
      <c r="V3397" s="278"/>
      <c r="W3397" s="278"/>
      <c r="Z3397" s="278"/>
      <c r="AA3397" s="278"/>
      <c r="AB3397" s="278"/>
      <c r="AC3397" s="278"/>
      <c r="AD3397" s="278"/>
      <c r="AE3397" s="278"/>
      <c r="AI3397" s="287"/>
      <c r="AJ3397" s="287"/>
      <c r="AK3397" s="287"/>
      <c r="AL3397" s="287"/>
      <c r="AM3397" s="287"/>
      <c r="AO3397" s="278"/>
      <c r="AP3397" s="278"/>
      <c r="AQ3397" s="278"/>
      <c r="AR3397" s="278"/>
      <c r="AS3397" s="278"/>
      <c r="AT3397" s="278"/>
      <c r="AV3397" s="278"/>
      <c r="AW3397" s="278"/>
      <c r="AX3397" s="278"/>
      <c r="AY3397" s="278"/>
      <c r="AZ3397" s="278"/>
      <c r="BB3397" s="276"/>
      <c r="BE3397" s="280"/>
      <c r="BH3397" s="278"/>
      <c r="BI3397" s="278"/>
      <c r="BJ3397" s="278"/>
      <c r="BK3397" s="278"/>
      <c r="BL3397" s="278"/>
      <c r="BN3397" s="278"/>
      <c r="BO3397" s="278"/>
      <c r="BP3397" s="278"/>
    </row>
    <row r="3398" spans="3:68" ht="0.75" customHeight="1">
      <c r="C3398" s="287"/>
      <c r="D3398" s="287"/>
      <c r="E3398" s="287"/>
      <c r="F3398" s="287"/>
      <c r="G3398" s="287"/>
      <c r="H3398" s="278"/>
      <c r="I3398" s="278"/>
      <c r="J3398" s="278"/>
      <c r="K3398" s="278"/>
      <c r="L3398" s="278"/>
      <c r="N3398" s="278"/>
      <c r="O3398" s="278"/>
      <c r="P3398" s="278"/>
      <c r="Q3398" s="278"/>
      <c r="R3398" s="278"/>
      <c r="S3398" s="278"/>
      <c r="T3398" s="278"/>
      <c r="U3398" s="278"/>
      <c r="V3398" s="278"/>
      <c r="W3398" s="278"/>
      <c r="Z3398" s="278"/>
      <c r="AA3398" s="278"/>
      <c r="AB3398" s="278"/>
      <c r="AC3398" s="278"/>
      <c r="AD3398" s="278"/>
      <c r="AE3398" s="278"/>
      <c r="AI3398" s="287"/>
      <c r="AJ3398" s="287"/>
      <c r="AK3398" s="287"/>
      <c r="AL3398" s="287"/>
      <c r="AM3398" s="287"/>
      <c r="AO3398" s="278"/>
      <c r="AP3398" s="278"/>
      <c r="AQ3398" s="278"/>
      <c r="AR3398" s="278"/>
      <c r="AS3398" s="278"/>
      <c r="AT3398" s="278"/>
      <c r="AV3398" s="278"/>
      <c r="AW3398" s="278"/>
      <c r="AX3398" s="278"/>
      <c r="AY3398" s="278"/>
      <c r="AZ3398" s="278"/>
      <c r="BB3398" s="276"/>
      <c r="BE3398" s="280"/>
      <c r="BH3398" s="278"/>
      <c r="BI3398" s="278"/>
      <c r="BJ3398" s="278"/>
      <c r="BK3398" s="278"/>
      <c r="BL3398" s="278"/>
      <c r="BN3398" s="278"/>
      <c r="BO3398" s="278"/>
      <c r="BP3398" s="278"/>
    </row>
    <row r="3399" spans="3:68" ht="10.5" customHeight="1">
      <c r="C3399" s="287"/>
      <c r="D3399" s="287"/>
      <c r="E3399" s="287"/>
      <c r="F3399" s="287"/>
      <c r="G3399" s="287"/>
      <c r="H3399" s="278"/>
      <c r="I3399" s="278"/>
      <c r="J3399" s="278"/>
      <c r="K3399" s="278"/>
      <c r="L3399" s="278"/>
      <c r="P3399" s="278"/>
      <c r="Q3399" s="278"/>
      <c r="R3399" s="278"/>
      <c r="S3399" s="278"/>
      <c r="U3399" s="278"/>
      <c r="V3399" s="278"/>
      <c r="W3399" s="278"/>
      <c r="Z3399" s="278"/>
      <c r="AA3399" s="278"/>
      <c r="AB3399" s="278"/>
      <c r="AC3399" s="278"/>
      <c r="AD3399" s="278"/>
      <c r="AE3399" s="278"/>
      <c r="AI3399" s="287"/>
      <c r="AJ3399" s="287"/>
      <c r="AK3399" s="287"/>
      <c r="AL3399" s="287"/>
      <c r="AM3399" s="287"/>
      <c r="AO3399" s="278"/>
      <c r="AP3399" s="278"/>
      <c r="AQ3399" s="278"/>
      <c r="AR3399" s="278"/>
      <c r="AS3399" s="278"/>
      <c r="AT3399" s="278"/>
      <c r="AV3399" s="278"/>
      <c r="AW3399" s="278"/>
      <c r="AX3399" s="278"/>
      <c r="AY3399" s="278"/>
      <c r="AZ3399" s="278"/>
      <c r="BB3399" s="266"/>
      <c r="BE3399" s="263"/>
      <c r="BH3399" s="278"/>
      <c r="BI3399" s="278"/>
      <c r="BJ3399" s="278"/>
      <c r="BK3399" s="278"/>
      <c r="BL3399" s="278"/>
      <c r="BN3399" s="278"/>
      <c r="BO3399" s="278"/>
      <c r="BP3399" s="278"/>
    </row>
    <row r="3400" spans="3:68" ht="9" customHeight="1"/>
    <row r="3401" spans="3:68" ht="10.5" customHeight="1">
      <c r="C3401" s="291"/>
      <c r="D3401" s="291"/>
      <c r="E3401" s="291"/>
      <c r="F3401" s="291"/>
      <c r="G3401" s="291"/>
      <c r="H3401" s="278"/>
      <c r="I3401" s="278"/>
      <c r="J3401" s="278"/>
      <c r="K3401" s="278"/>
      <c r="L3401" s="278"/>
      <c r="N3401" s="278"/>
      <c r="O3401" s="278"/>
      <c r="P3401" s="278"/>
      <c r="Q3401" s="278"/>
      <c r="R3401" s="278"/>
      <c r="S3401" s="278"/>
      <c r="T3401" s="278"/>
      <c r="U3401" s="278"/>
      <c r="V3401" s="278"/>
      <c r="W3401" s="278"/>
      <c r="Z3401" s="278"/>
      <c r="AA3401" s="278"/>
      <c r="AB3401" s="278"/>
      <c r="AC3401" s="278"/>
      <c r="AD3401" s="278"/>
      <c r="AE3401" s="278"/>
      <c r="AI3401" s="291"/>
      <c r="AJ3401" s="291"/>
      <c r="AK3401" s="291"/>
      <c r="AL3401" s="291"/>
      <c r="AM3401" s="291"/>
      <c r="AO3401" s="278"/>
      <c r="AP3401" s="278"/>
      <c r="AQ3401" s="278"/>
      <c r="AR3401" s="278"/>
      <c r="AS3401" s="278"/>
      <c r="AT3401" s="278"/>
      <c r="AV3401" s="278"/>
      <c r="AW3401" s="278"/>
      <c r="AX3401" s="278"/>
      <c r="AY3401" s="278"/>
      <c r="AZ3401" s="278"/>
      <c r="BB3401" s="266"/>
      <c r="BE3401" s="280"/>
      <c r="BF3401" s="280"/>
      <c r="BH3401" s="278"/>
      <c r="BI3401" s="278"/>
      <c r="BJ3401" s="278"/>
      <c r="BK3401" s="278"/>
      <c r="BL3401" s="278"/>
      <c r="BN3401" s="278"/>
      <c r="BO3401" s="278"/>
      <c r="BP3401" s="278"/>
    </row>
    <row r="3402" spans="3:68" ht="12.75" customHeight="1">
      <c r="AO3402" s="278"/>
      <c r="AP3402" s="278"/>
      <c r="AQ3402" s="278"/>
      <c r="AR3402" s="278"/>
      <c r="AS3402" s="278"/>
      <c r="AT3402" s="278"/>
      <c r="AV3402" s="278"/>
      <c r="AW3402" s="278"/>
      <c r="AX3402" s="278"/>
      <c r="AY3402" s="278"/>
      <c r="AZ3402" s="278"/>
      <c r="BE3402" s="280"/>
      <c r="BF3402" s="280"/>
    </row>
    <row r="3403" spans="3:68" ht="12.75" customHeight="1">
      <c r="AO3403" s="278"/>
      <c r="AP3403" s="278"/>
      <c r="AQ3403" s="278"/>
      <c r="AR3403" s="278"/>
      <c r="AS3403" s="278"/>
      <c r="AT3403" s="278"/>
      <c r="AV3403" s="278"/>
      <c r="AW3403" s="278"/>
      <c r="AX3403" s="278"/>
      <c r="AY3403" s="278"/>
      <c r="AZ3403" s="278"/>
      <c r="BE3403" s="280"/>
      <c r="BH3403" s="278"/>
      <c r="BI3403" s="278"/>
      <c r="BJ3403" s="278"/>
      <c r="BK3403" s="278"/>
      <c r="BL3403" s="278"/>
      <c r="BN3403" s="278"/>
      <c r="BO3403" s="278"/>
      <c r="BP3403" s="278"/>
    </row>
    <row r="3404" spans="3:68" ht="10.5" customHeight="1">
      <c r="BE3404" s="280"/>
      <c r="BH3404" s="278"/>
      <c r="BI3404" s="278"/>
      <c r="BJ3404" s="278"/>
      <c r="BK3404" s="278"/>
      <c r="BL3404" s="278"/>
      <c r="BN3404" s="278"/>
      <c r="BO3404" s="278"/>
      <c r="BP3404" s="278"/>
    </row>
    <row r="3405" spans="3:68" ht="9" customHeight="1"/>
    <row r="3406" spans="3:68" ht="11.25" customHeight="1">
      <c r="C3406" s="280"/>
      <c r="D3406" s="280"/>
      <c r="E3406" s="280"/>
      <c r="F3406" s="280"/>
      <c r="G3406" s="280"/>
      <c r="H3406" s="280"/>
      <c r="I3406" s="280"/>
      <c r="AH3406" s="280"/>
      <c r="AI3406" s="280"/>
      <c r="AJ3406" s="280"/>
      <c r="AK3406" s="280"/>
      <c r="AL3406" s="280"/>
      <c r="AM3406" s="280"/>
      <c r="AN3406" s="280"/>
      <c r="AO3406" s="280"/>
      <c r="BE3406" s="263"/>
      <c r="BH3406" s="278"/>
      <c r="BI3406" s="278"/>
      <c r="BJ3406" s="278"/>
      <c r="BK3406" s="278"/>
      <c r="BL3406" s="278"/>
      <c r="BN3406" s="278"/>
      <c r="BO3406" s="278"/>
      <c r="BP3406" s="278"/>
    </row>
    <row r="3407" spans="3:68" ht="9.75" customHeight="1">
      <c r="C3407" s="287"/>
      <c r="D3407" s="287"/>
      <c r="E3407" s="287"/>
      <c r="F3407" s="287"/>
      <c r="G3407" s="287"/>
      <c r="H3407" s="278"/>
      <c r="I3407" s="278"/>
      <c r="J3407" s="278"/>
      <c r="K3407" s="278"/>
      <c r="L3407" s="278"/>
      <c r="N3407" s="278"/>
      <c r="O3407" s="278"/>
      <c r="P3407" s="278"/>
      <c r="Q3407" s="278"/>
      <c r="R3407" s="278"/>
      <c r="S3407" s="278"/>
      <c r="T3407" s="278"/>
      <c r="U3407" s="278"/>
      <c r="V3407" s="278"/>
      <c r="W3407" s="278"/>
      <c r="Z3407" s="278"/>
      <c r="AA3407" s="278"/>
      <c r="AB3407" s="278"/>
      <c r="AC3407" s="278"/>
      <c r="AD3407" s="278"/>
      <c r="AE3407" s="278"/>
      <c r="AI3407" s="287"/>
      <c r="AJ3407" s="287"/>
      <c r="AK3407" s="287"/>
      <c r="AL3407" s="287"/>
      <c r="AM3407" s="287"/>
      <c r="AO3407" s="278"/>
      <c r="AP3407" s="278"/>
      <c r="AQ3407" s="278"/>
      <c r="AR3407" s="278"/>
      <c r="AS3407" s="278"/>
      <c r="AT3407" s="278"/>
      <c r="AV3407" s="278"/>
      <c r="AW3407" s="278"/>
      <c r="AX3407" s="278"/>
      <c r="AY3407" s="278"/>
      <c r="AZ3407" s="278"/>
      <c r="BB3407" s="276"/>
      <c r="BE3407" s="280"/>
      <c r="BF3407" s="280"/>
      <c r="BH3407" s="278"/>
      <c r="BI3407" s="278"/>
      <c r="BJ3407" s="278"/>
      <c r="BK3407" s="278"/>
      <c r="BL3407" s="278"/>
      <c r="BN3407" s="278"/>
      <c r="BO3407" s="278"/>
      <c r="BP3407" s="278"/>
    </row>
    <row r="3408" spans="3:68" ht="1.5" customHeight="1">
      <c r="C3408" s="287"/>
      <c r="D3408" s="287"/>
      <c r="E3408" s="287"/>
      <c r="F3408" s="287"/>
      <c r="G3408" s="287"/>
      <c r="H3408" s="278"/>
      <c r="I3408" s="278"/>
      <c r="J3408" s="278"/>
      <c r="K3408" s="278"/>
      <c r="L3408" s="278"/>
      <c r="N3408" s="278"/>
      <c r="O3408" s="278"/>
      <c r="P3408" s="278"/>
      <c r="Q3408" s="278"/>
      <c r="R3408" s="278"/>
      <c r="S3408" s="278"/>
      <c r="T3408" s="278"/>
      <c r="U3408" s="278"/>
      <c r="V3408" s="278"/>
      <c r="W3408" s="278"/>
      <c r="Z3408" s="278"/>
      <c r="AA3408" s="278"/>
      <c r="AB3408" s="278"/>
      <c r="AC3408" s="278"/>
      <c r="AD3408" s="278"/>
      <c r="AE3408" s="278"/>
      <c r="AI3408" s="287"/>
      <c r="AJ3408" s="287"/>
      <c r="AK3408" s="287"/>
      <c r="AL3408" s="287"/>
      <c r="AM3408" s="287"/>
      <c r="AO3408" s="278"/>
      <c r="AP3408" s="278"/>
      <c r="AQ3408" s="278"/>
      <c r="AR3408" s="278"/>
      <c r="AS3408" s="278"/>
      <c r="AT3408" s="278"/>
      <c r="AV3408" s="278"/>
      <c r="AW3408" s="278"/>
      <c r="AX3408" s="278"/>
      <c r="AY3408" s="278"/>
      <c r="AZ3408" s="278"/>
      <c r="BB3408" s="276"/>
      <c r="BE3408" s="280"/>
      <c r="BF3408" s="280"/>
      <c r="BH3408" s="278"/>
      <c r="BI3408" s="278"/>
      <c r="BJ3408" s="278"/>
      <c r="BK3408" s="278"/>
      <c r="BL3408" s="278"/>
      <c r="BN3408" s="278"/>
      <c r="BO3408" s="278"/>
      <c r="BP3408" s="278"/>
    </row>
    <row r="3409" spans="3:68" ht="10.5" customHeight="1">
      <c r="C3409" s="287"/>
      <c r="D3409" s="287"/>
      <c r="E3409" s="287"/>
      <c r="F3409" s="287"/>
      <c r="G3409" s="287"/>
      <c r="H3409" s="278"/>
      <c r="I3409" s="278"/>
      <c r="J3409" s="278"/>
      <c r="K3409" s="278"/>
      <c r="L3409" s="278"/>
      <c r="N3409" s="278"/>
      <c r="O3409" s="278"/>
      <c r="P3409" s="278"/>
      <c r="Q3409" s="278"/>
      <c r="R3409" s="278"/>
      <c r="S3409" s="278"/>
      <c r="T3409" s="278"/>
      <c r="U3409" s="278"/>
      <c r="V3409" s="278"/>
      <c r="W3409" s="278"/>
      <c r="Z3409" s="278"/>
      <c r="AA3409" s="278"/>
      <c r="AB3409" s="278"/>
      <c r="AC3409" s="278"/>
      <c r="AD3409" s="278"/>
      <c r="AE3409" s="278"/>
      <c r="AI3409" s="287"/>
      <c r="AJ3409" s="287"/>
      <c r="AK3409" s="287"/>
      <c r="AL3409" s="287"/>
      <c r="AM3409" s="287"/>
      <c r="AO3409" s="278"/>
      <c r="AP3409" s="278"/>
      <c r="AQ3409" s="278"/>
      <c r="AR3409" s="278"/>
      <c r="AS3409" s="278"/>
      <c r="AT3409" s="278"/>
      <c r="AV3409" s="278"/>
      <c r="AW3409" s="278"/>
      <c r="AX3409" s="278"/>
      <c r="AY3409" s="278"/>
      <c r="AZ3409" s="278"/>
      <c r="BB3409" s="266"/>
      <c r="BE3409" s="263"/>
      <c r="BH3409" s="278"/>
      <c r="BI3409" s="278"/>
      <c r="BJ3409" s="278"/>
      <c r="BK3409" s="278"/>
      <c r="BL3409" s="278"/>
      <c r="BN3409" s="278"/>
      <c r="BO3409" s="278"/>
      <c r="BP3409" s="278"/>
    </row>
    <row r="3410" spans="3:68" ht="7.5" customHeight="1"/>
    <row r="3411" spans="3:68" ht="0.75" customHeight="1">
      <c r="C3411" s="287"/>
      <c r="D3411" s="287"/>
      <c r="E3411" s="287"/>
      <c r="F3411" s="287"/>
      <c r="G3411" s="287"/>
      <c r="H3411" s="278"/>
      <c r="I3411" s="278"/>
      <c r="J3411" s="278"/>
      <c r="K3411" s="278"/>
      <c r="L3411" s="278"/>
      <c r="N3411" s="278"/>
      <c r="O3411" s="278"/>
      <c r="P3411" s="278"/>
      <c r="Q3411" s="278"/>
      <c r="R3411" s="278"/>
      <c r="S3411" s="278"/>
      <c r="T3411" s="278"/>
      <c r="U3411" s="278"/>
      <c r="V3411" s="278"/>
      <c r="W3411" s="278"/>
      <c r="Z3411" s="278"/>
      <c r="AA3411" s="278"/>
      <c r="AB3411" s="278"/>
      <c r="AC3411" s="278"/>
      <c r="AD3411" s="278"/>
      <c r="AE3411" s="278"/>
      <c r="AI3411" s="287"/>
      <c r="AJ3411" s="287"/>
      <c r="AK3411" s="287"/>
      <c r="AL3411" s="287"/>
      <c r="AM3411" s="287"/>
      <c r="AO3411" s="278"/>
      <c r="AP3411" s="278"/>
      <c r="AQ3411" s="278"/>
      <c r="AR3411" s="278"/>
      <c r="AS3411" s="278"/>
      <c r="AT3411" s="278"/>
      <c r="AV3411" s="278"/>
      <c r="AW3411" s="278"/>
      <c r="AX3411" s="278"/>
      <c r="AY3411" s="278"/>
      <c r="AZ3411" s="278"/>
      <c r="BB3411" s="276"/>
      <c r="BE3411" s="280"/>
      <c r="BH3411" s="278"/>
      <c r="BI3411" s="278"/>
      <c r="BJ3411" s="278"/>
      <c r="BK3411" s="278"/>
      <c r="BL3411" s="278"/>
      <c r="BN3411" s="278"/>
      <c r="BO3411" s="278"/>
      <c r="BP3411" s="278"/>
    </row>
    <row r="3412" spans="3:68" ht="11.25" customHeight="1">
      <c r="C3412" s="287"/>
      <c r="D3412" s="287"/>
      <c r="E3412" s="287"/>
      <c r="F3412" s="287"/>
      <c r="G3412" s="287"/>
      <c r="H3412" s="278"/>
      <c r="I3412" s="278"/>
      <c r="J3412" s="278"/>
      <c r="K3412" s="278"/>
      <c r="L3412" s="278"/>
      <c r="N3412" s="278"/>
      <c r="O3412" s="278"/>
      <c r="P3412" s="278"/>
      <c r="Q3412" s="278"/>
      <c r="R3412" s="278"/>
      <c r="S3412" s="278"/>
      <c r="T3412" s="278"/>
      <c r="U3412" s="278"/>
      <c r="V3412" s="278"/>
      <c r="W3412" s="278"/>
      <c r="Z3412" s="278"/>
      <c r="AA3412" s="278"/>
      <c r="AB3412" s="278"/>
      <c r="AC3412" s="278"/>
      <c r="AD3412" s="278"/>
      <c r="AE3412" s="278"/>
      <c r="AI3412" s="287"/>
      <c r="AJ3412" s="287"/>
      <c r="AK3412" s="287"/>
      <c r="AL3412" s="287"/>
      <c r="AM3412" s="287"/>
      <c r="AO3412" s="278"/>
      <c r="AP3412" s="278"/>
      <c r="AQ3412" s="278"/>
      <c r="AR3412" s="278"/>
      <c r="AS3412" s="278"/>
      <c r="AT3412" s="278"/>
      <c r="AV3412" s="278"/>
      <c r="AW3412" s="278"/>
      <c r="AX3412" s="278"/>
      <c r="AY3412" s="278"/>
      <c r="AZ3412" s="278"/>
      <c r="BB3412" s="276"/>
      <c r="BE3412" s="280"/>
      <c r="BH3412" s="278"/>
      <c r="BI3412" s="278"/>
      <c r="BJ3412" s="278"/>
      <c r="BK3412" s="278"/>
      <c r="BL3412" s="278"/>
      <c r="BN3412" s="278"/>
      <c r="BO3412" s="278"/>
      <c r="BP3412" s="278"/>
    </row>
    <row r="3413" spans="3:68" ht="8.25" customHeight="1">
      <c r="C3413" s="291"/>
      <c r="D3413" s="291"/>
      <c r="E3413" s="291"/>
      <c r="F3413" s="291"/>
      <c r="G3413" s="291"/>
      <c r="H3413" s="278"/>
      <c r="I3413" s="278"/>
      <c r="J3413" s="278"/>
      <c r="K3413" s="278"/>
      <c r="L3413" s="278"/>
      <c r="N3413" s="278"/>
      <c r="O3413" s="278"/>
      <c r="P3413" s="278"/>
      <c r="Q3413" s="278"/>
      <c r="R3413" s="278"/>
      <c r="S3413" s="278"/>
      <c r="T3413" s="278"/>
      <c r="U3413" s="278"/>
      <c r="V3413" s="278"/>
      <c r="W3413" s="278"/>
      <c r="Z3413" s="278"/>
      <c r="AA3413" s="278"/>
      <c r="AB3413" s="278"/>
      <c r="AC3413" s="278"/>
      <c r="AD3413" s="278"/>
      <c r="AE3413" s="278"/>
      <c r="AI3413" s="291"/>
      <c r="AJ3413" s="291"/>
      <c r="AK3413" s="291"/>
      <c r="AL3413" s="291"/>
      <c r="AM3413" s="291"/>
      <c r="AO3413" s="278"/>
      <c r="AP3413" s="278"/>
      <c r="AQ3413" s="278"/>
      <c r="AR3413" s="278"/>
      <c r="AS3413" s="278"/>
      <c r="AT3413" s="278"/>
      <c r="AV3413" s="278"/>
      <c r="AW3413" s="278"/>
      <c r="AX3413" s="278"/>
      <c r="AY3413" s="278"/>
      <c r="AZ3413" s="278"/>
      <c r="BB3413" s="276"/>
      <c r="BE3413" s="280"/>
      <c r="BH3413" s="278"/>
      <c r="BI3413" s="278"/>
      <c r="BJ3413" s="278"/>
      <c r="BK3413" s="278"/>
      <c r="BL3413" s="278"/>
      <c r="BN3413" s="278"/>
      <c r="BO3413" s="278"/>
      <c r="BP3413" s="278"/>
    </row>
    <row r="3414" spans="3:68" ht="2.25" customHeight="1">
      <c r="C3414" s="291"/>
      <c r="D3414" s="291"/>
      <c r="E3414" s="291"/>
      <c r="F3414" s="291"/>
      <c r="G3414" s="291"/>
      <c r="H3414" s="278"/>
      <c r="I3414" s="278"/>
      <c r="J3414" s="278"/>
      <c r="K3414" s="278"/>
      <c r="L3414" s="278"/>
      <c r="N3414" s="278"/>
      <c r="O3414" s="278"/>
      <c r="P3414" s="278"/>
      <c r="Q3414" s="278"/>
      <c r="R3414" s="278"/>
      <c r="S3414" s="278"/>
      <c r="T3414" s="278"/>
      <c r="U3414" s="278"/>
      <c r="V3414" s="278"/>
      <c r="W3414" s="278"/>
      <c r="Z3414" s="278"/>
      <c r="AA3414" s="278"/>
      <c r="AB3414" s="278"/>
      <c r="AC3414" s="278"/>
      <c r="AD3414" s="278"/>
      <c r="AE3414" s="278"/>
      <c r="AI3414" s="291"/>
      <c r="AJ3414" s="291"/>
      <c r="AK3414" s="291"/>
      <c r="AL3414" s="291"/>
      <c r="AM3414" s="291"/>
      <c r="AO3414" s="278"/>
      <c r="AP3414" s="278"/>
      <c r="AQ3414" s="278"/>
      <c r="AR3414" s="278"/>
      <c r="AS3414" s="278"/>
      <c r="AT3414" s="278"/>
      <c r="AV3414" s="278"/>
      <c r="AW3414" s="278"/>
      <c r="AX3414" s="278"/>
      <c r="AY3414" s="278"/>
      <c r="AZ3414" s="278"/>
      <c r="BB3414" s="276"/>
      <c r="BE3414" s="280"/>
      <c r="BH3414" s="278"/>
      <c r="BI3414" s="278"/>
      <c r="BJ3414" s="278"/>
      <c r="BK3414" s="278"/>
      <c r="BL3414" s="278"/>
      <c r="BN3414" s="278"/>
      <c r="BO3414" s="278"/>
      <c r="BP3414" s="278"/>
    </row>
    <row r="3415" spans="3:68" ht="10.5" customHeight="1">
      <c r="BE3415" s="263"/>
      <c r="BH3415" s="278"/>
      <c r="BI3415" s="278"/>
      <c r="BJ3415" s="278"/>
      <c r="BK3415" s="278"/>
      <c r="BL3415" s="278"/>
      <c r="BN3415" s="278"/>
      <c r="BO3415" s="278"/>
      <c r="BP3415" s="278"/>
    </row>
    <row r="3416" spans="3:68" ht="7.5" customHeight="1"/>
    <row r="3417" spans="3:68" ht="9.75" customHeight="1">
      <c r="C3417" s="280"/>
      <c r="D3417" s="280"/>
      <c r="E3417" s="280"/>
      <c r="F3417" s="280"/>
      <c r="G3417" s="280"/>
      <c r="H3417" s="278"/>
      <c r="I3417" s="278"/>
      <c r="J3417" s="278"/>
      <c r="K3417" s="278"/>
      <c r="L3417" s="278"/>
      <c r="N3417" s="278"/>
      <c r="O3417" s="278"/>
      <c r="P3417" s="278"/>
      <c r="Q3417" s="278"/>
      <c r="R3417" s="278"/>
      <c r="S3417" s="278"/>
      <c r="T3417" s="278"/>
      <c r="U3417" s="278"/>
      <c r="V3417" s="278"/>
      <c r="W3417" s="278"/>
      <c r="Z3417" s="278"/>
      <c r="AA3417" s="278"/>
      <c r="AB3417" s="278"/>
      <c r="AC3417" s="278"/>
      <c r="AD3417" s="278"/>
      <c r="AE3417" s="278"/>
      <c r="AH3417" s="280"/>
      <c r="AI3417" s="280"/>
      <c r="AJ3417" s="280"/>
      <c r="AK3417" s="280"/>
      <c r="AL3417" s="280"/>
      <c r="AM3417" s="280"/>
      <c r="AO3417" s="278"/>
      <c r="AP3417" s="278"/>
      <c r="AQ3417" s="278"/>
      <c r="AR3417" s="278"/>
      <c r="AS3417" s="278"/>
      <c r="AT3417" s="278"/>
      <c r="AZ3417" s="281"/>
      <c r="BB3417" s="281"/>
      <c r="BE3417" s="280"/>
      <c r="BF3417" s="280"/>
      <c r="BG3417" s="280"/>
      <c r="BH3417" s="278"/>
      <c r="BI3417" s="278"/>
      <c r="BJ3417" s="278"/>
      <c r="BK3417" s="278"/>
      <c r="BL3417" s="278"/>
      <c r="BN3417" s="278"/>
      <c r="BO3417" s="278"/>
      <c r="BP3417" s="278"/>
    </row>
    <row r="3418" spans="3:68" ht="0.75" customHeight="1">
      <c r="C3418" s="280"/>
      <c r="D3418" s="280"/>
      <c r="E3418" s="280"/>
      <c r="F3418" s="280"/>
      <c r="G3418" s="280"/>
      <c r="H3418" s="278"/>
      <c r="I3418" s="278"/>
      <c r="J3418" s="278"/>
      <c r="K3418" s="278"/>
      <c r="L3418" s="278"/>
      <c r="N3418" s="278"/>
      <c r="O3418" s="278"/>
      <c r="P3418" s="278"/>
      <c r="Q3418" s="278"/>
      <c r="R3418" s="278"/>
      <c r="S3418" s="278"/>
      <c r="T3418" s="278"/>
      <c r="U3418" s="278"/>
      <c r="V3418" s="278"/>
      <c r="W3418" s="278"/>
      <c r="Z3418" s="278"/>
      <c r="AA3418" s="278"/>
      <c r="AB3418" s="278"/>
      <c r="AC3418" s="278"/>
      <c r="AD3418" s="278"/>
      <c r="AE3418" s="278"/>
      <c r="AH3418" s="280"/>
      <c r="AI3418" s="280"/>
      <c r="AJ3418" s="280"/>
      <c r="AK3418" s="280"/>
      <c r="AL3418" s="280"/>
      <c r="AM3418" s="280"/>
      <c r="AO3418" s="278"/>
      <c r="AP3418" s="278"/>
      <c r="AQ3418" s="278"/>
      <c r="AR3418" s="278"/>
      <c r="AS3418" s="278"/>
      <c r="AT3418" s="278"/>
      <c r="AZ3418" s="281"/>
      <c r="BB3418" s="281"/>
      <c r="BE3418" s="280"/>
      <c r="BF3418" s="280"/>
      <c r="BG3418" s="280"/>
      <c r="BH3418" s="278"/>
      <c r="BI3418" s="278"/>
      <c r="BJ3418" s="278"/>
      <c r="BK3418" s="278"/>
      <c r="BL3418" s="278"/>
      <c r="BN3418" s="278"/>
      <c r="BO3418" s="278"/>
      <c r="BP3418" s="278"/>
    </row>
    <row r="3419" spans="3:68" ht="10.5" customHeight="1">
      <c r="C3419" s="280"/>
      <c r="D3419" s="280"/>
      <c r="E3419" s="280"/>
      <c r="F3419" s="280"/>
      <c r="G3419" s="280"/>
      <c r="H3419" s="278"/>
      <c r="I3419" s="278"/>
      <c r="J3419" s="278"/>
      <c r="K3419" s="278"/>
      <c r="L3419" s="278"/>
      <c r="N3419" s="278"/>
      <c r="O3419" s="278"/>
      <c r="P3419" s="278"/>
      <c r="Q3419" s="278"/>
      <c r="R3419" s="278"/>
      <c r="S3419" s="278"/>
      <c r="T3419" s="278"/>
      <c r="U3419" s="278"/>
      <c r="V3419" s="278"/>
      <c r="W3419" s="278"/>
      <c r="Z3419" s="278"/>
      <c r="AA3419" s="278"/>
      <c r="AB3419" s="278"/>
      <c r="AC3419" s="278"/>
      <c r="AD3419" s="278"/>
      <c r="AE3419" s="278"/>
      <c r="AH3419" s="280"/>
      <c r="AI3419" s="280"/>
      <c r="AJ3419" s="280"/>
      <c r="AK3419" s="280"/>
      <c r="AL3419" s="280"/>
      <c r="AM3419" s="280"/>
      <c r="AN3419" s="280"/>
      <c r="AO3419" s="278"/>
      <c r="AP3419" s="278"/>
      <c r="AQ3419" s="278"/>
      <c r="AR3419" s="278"/>
      <c r="AS3419" s="278"/>
      <c r="AT3419" s="278"/>
      <c r="AV3419" s="278"/>
      <c r="AW3419" s="278"/>
      <c r="AX3419" s="278"/>
      <c r="AY3419" s="278"/>
      <c r="AZ3419" s="278"/>
      <c r="BB3419" s="266"/>
      <c r="BE3419" s="280"/>
      <c r="BF3419" s="280"/>
      <c r="BG3419" s="280"/>
      <c r="BH3419" s="278"/>
      <c r="BI3419" s="278"/>
      <c r="BJ3419" s="278"/>
      <c r="BK3419" s="278"/>
      <c r="BL3419" s="278"/>
      <c r="BN3419" s="278"/>
      <c r="BO3419" s="278"/>
      <c r="BP3419" s="278"/>
    </row>
    <row r="3420" spans="3:68" ht="9" customHeight="1"/>
    <row r="3421" spans="3:68" ht="11.25" customHeight="1">
      <c r="C3421" s="280"/>
      <c r="D3421" s="280"/>
      <c r="E3421" s="280"/>
      <c r="F3421" s="280"/>
      <c r="G3421" s="280"/>
      <c r="H3421" s="280"/>
      <c r="I3421" s="278"/>
      <c r="J3421" s="278"/>
      <c r="K3421" s="278"/>
      <c r="L3421" s="278"/>
      <c r="M3421" s="278"/>
      <c r="P3421" s="278"/>
      <c r="Q3421" s="278"/>
      <c r="R3421" s="278"/>
      <c r="S3421" s="278"/>
      <c r="U3421" s="278"/>
      <c r="V3421" s="278"/>
      <c r="W3421" s="278"/>
      <c r="Z3421" s="278"/>
      <c r="AA3421" s="278"/>
      <c r="AB3421" s="278"/>
      <c r="AC3421" s="278"/>
      <c r="AD3421" s="278"/>
      <c r="AE3421" s="278"/>
      <c r="AH3421" s="280"/>
      <c r="AI3421" s="280"/>
      <c r="AJ3421" s="280"/>
      <c r="AK3421" s="280"/>
      <c r="AL3421" s="280"/>
      <c r="AM3421" s="280"/>
      <c r="AN3421" s="280"/>
      <c r="AO3421" s="278"/>
      <c r="AP3421" s="278"/>
      <c r="AQ3421" s="278"/>
      <c r="AR3421" s="278"/>
      <c r="AS3421" s="278"/>
      <c r="AT3421" s="278"/>
      <c r="AV3421" s="278"/>
      <c r="AW3421" s="278"/>
      <c r="AX3421" s="278"/>
      <c r="AY3421" s="278"/>
      <c r="AZ3421" s="278"/>
      <c r="BB3421" s="265"/>
    </row>
    <row r="3422" spans="3:68" ht="9.75" customHeight="1">
      <c r="C3422" s="280"/>
      <c r="D3422" s="280"/>
      <c r="E3422" s="280"/>
      <c r="F3422" s="280"/>
      <c r="G3422" s="280"/>
      <c r="H3422" s="280"/>
      <c r="I3422" s="280"/>
      <c r="J3422" s="280"/>
      <c r="K3422" s="280"/>
      <c r="P3422" s="278"/>
      <c r="Q3422" s="278"/>
      <c r="R3422" s="278"/>
      <c r="S3422" s="278"/>
      <c r="U3422" s="278"/>
      <c r="V3422" s="278"/>
      <c r="W3422" s="278"/>
      <c r="AH3422" s="280"/>
      <c r="AI3422" s="280"/>
      <c r="AJ3422" s="280"/>
      <c r="AK3422" s="280"/>
      <c r="AL3422" s="280"/>
      <c r="AM3422" s="280"/>
      <c r="AO3422" s="278"/>
      <c r="AP3422" s="278"/>
      <c r="AQ3422" s="278"/>
      <c r="AR3422" s="278"/>
      <c r="AS3422" s="278"/>
      <c r="AT3422" s="278"/>
      <c r="AV3422" s="278"/>
      <c r="AW3422" s="278"/>
      <c r="AX3422" s="278"/>
      <c r="AY3422" s="278"/>
      <c r="AZ3422" s="278"/>
      <c r="BB3422" s="276"/>
    </row>
    <row r="3423" spans="3:68" ht="0.75" customHeight="1">
      <c r="C3423" s="280"/>
      <c r="D3423" s="280"/>
      <c r="E3423" s="280"/>
      <c r="F3423" s="280"/>
      <c r="G3423" s="280"/>
      <c r="H3423" s="280"/>
      <c r="I3423" s="280"/>
      <c r="J3423" s="280"/>
      <c r="K3423" s="280"/>
      <c r="P3423" s="278"/>
      <c r="Q3423" s="278"/>
      <c r="R3423" s="278"/>
      <c r="S3423" s="278"/>
      <c r="U3423" s="278"/>
      <c r="V3423" s="278"/>
      <c r="W3423" s="278"/>
      <c r="AH3423" s="280"/>
      <c r="AI3423" s="280"/>
      <c r="AJ3423" s="280"/>
      <c r="AK3423" s="280"/>
      <c r="AL3423" s="280"/>
      <c r="AM3423" s="280"/>
      <c r="AO3423" s="278"/>
      <c r="AP3423" s="278"/>
      <c r="AQ3423" s="278"/>
      <c r="AR3423" s="278"/>
      <c r="AS3423" s="278"/>
      <c r="AT3423" s="278"/>
      <c r="AV3423" s="278"/>
      <c r="AW3423" s="278"/>
      <c r="AX3423" s="278"/>
      <c r="AY3423" s="278"/>
      <c r="AZ3423" s="278"/>
      <c r="BB3423" s="276"/>
    </row>
    <row r="3424" spans="3:68">
      <c r="C3424" s="280"/>
      <c r="D3424" s="280"/>
      <c r="E3424" s="280"/>
      <c r="F3424" s="280"/>
      <c r="G3424" s="280"/>
      <c r="H3424" s="278"/>
      <c r="I3424" s="278"/>
      <c r="J3424" s="278"/>
      <c r="K3424" s="278"/>
      <c r="L3424" s="278"/>
      <c r="P3424" s="278"/>
      <c r="Q3424" s="278"/>
      <c r="R3424" s="278"/>
      <c r="S3424" s="278"/>
      <c r="U3424" s="278"/>
      <c r="V3424" s="278"/>
      <c r="W3424" s="278"/>
      <c r="Z3424" s="278"/>
      <c r="AA3424" s="278"/>
      <c r="AB3424" s="278"/>
      <c r="AC3424" s="278"/>
      <c r="AD3424" s="278"/>
      <c r="AE3424" s="278"/>
      <c r="AH3424" s="280"/>
      <c r="AI3424" s="280"/>
      <c r="AJ3424" s="280"/>
      <c r="AK3424" s="280"/>
      <c r="AL3424" s="280"/>
      <c r="AM3424" s="280"/>
      <c r="AV3424" s="278"/>
      <c r="AW3424" s="278"/>
      <c r="AX3424" s="278"/>
      <c r="AY3424" s="278"/>
      <c r="AZ3424" s="278"/>
      <c r="BB3424" s="266"/>
      <c r="BE3424" s="282"/>
      <c r="BF3424" s="282"/>
      <c r="BG3424" s="282"/>
      <c r="BH3424" s="282"/>
      <c r="BI3424" s="282"/>
      <c r="BJ3424" s="282"/>
      <c r="BK3424" s="282"/>
      <c r="BL3424" s="282"/>
      <c r="BM3424" s="282"/>
      <c r="BN3424" s="282"/>
      <c r="BO3424" s="282"/>
      <c r="BP3424" s="282"/>
    </row>
    <row r="3425" spans="3:68" ht="6.75" customHeight="1"/>
    <row r="3426" spans="3:68" ht="2.25" customHeight="1">
      <c r="C3426" s="280"/>
      <c r="D3426" s="280"/>
      <c r="E3426" s="280"/>
      <c r="F3426" s="280"/>
      <c r="G3426" s="280"/>
      <c r="N3426" s="278"/>
      <c r="O3426" s="278"/>
      <c r="P3426" s="278"/>
      <c r="Q3426" s="278"/>
      <c r="R3426" s="278"/>
      <c r="S3426" s="278"/>
      <c r="T3426" s="278"/>
      <c r="U3426" s="278"/>
      <c r="V3426" s="278"/>
      <c r="W3426" s="278"/>
      <c r="AH3426" s="280"/>
      <c r="AI3426" s="280"/>
      <c r="AJ3426" s="280"/>
      <c r="AK3426" s="280"/>
      <c r="AL3426" s="280"/>
      <c r="AM3426" s="280"/>
      <c r="AN3426" s="280"/>
      <c r="AO3426" s="280"/>
      <c r="AP3426" s="280"/>
      <c r="AQ3426" s="280"/>
      <c r="AR3426" s="280"/>
      <c r="AV3426" s="278"/>
      <c r="AW3426" s="278"/>
      <c r="AX3426" s="278"/>
      <c r="AY3426" s="278"/>
      <c r="AZ3426" s="278"/>
      <c r="BB3426" s="276"/>
    </row>
    <row r="3427" spans="3:68" ht="7.5" customHeight="1">
      <c r="C3427" s="280"/>
      <c r="D3427" s="280"/>
      <c r="E3427" s="280"/>
      <c r="F3427" s="280"/>
      <c r="G3427" s="280"/>
      <c r="N3427" s="278"/>
      <c r="O3427" s="278"/>
      <c r="P3427" s="278"/>
      <c r="Q3427" s="278"/>
      <c r="R3427" s="278"/>
      <c r="S3427" s="278"/>
      <c r="T3427" s="278"/>
      <c r="U3427" s="278"/>
      <c r="V3427" s="278"/>
      <c r="W3427" s="278"/>
      <c r="AH3427" s="280"/>
      <c r="AI3427" s="280"/>
      <c r="AJ3427" s="280"/>
      <c r="AK3427" s="280"/>
      <c r="AL3427" s="280"/>
      <c r="AM3427" s="280"/>
      <c r="AN3427" s="280"/>
      <c r="AO3427" s="280"/>
      <c r="AP3427" s="280"/>
      <c r="AQ3427" s="280"/>
      <c r="AR3427" s="280"/>
      <c r="AV3427" s="278"/>
      <c r="AW3427" s="278"/>
      <c r="AX3427" s="278"/>
      <c r="AY3427" s="278"/>
      <c r="AZ3427" s="278"/>
      <c r="BB3427" s="276"/>
    </row>
    <row r="3428" spans="3:68" ht="0.75" customHeight="1">
      <c r="C3428" s="280"/>
      <c r="D3428" s="280"/>
      <c r="E3428" s="280"/>
      <c r="F3428" s="280"/>
      <c r="G3428" s="280"/>
      <c r="N3428" s="278"/>
      <c r="O3428" s="278"/>
      <c r="P3428" s="278"/>
      <c r="Q3428" s="278"/>
      <c r="R3428" s="278"/>
      <c r="S3428" s="278"/>
      <c r="T3428" s="278"/>
      <c r="U3428" s="278"/>
      <c r="V3428" s="278"/>
      <c r="W3428" s="278"/>
      <c r="AH3428" s="280"/>
      <c r="AI3428" s="280"/>
      <c r="AJ3428" s="280"/>
      <c r="AK3428" s="280"/>
      <c r="AL3428" s="280"/>
      <c r="AM3428" s="280"/>
      <c r="AN3428" s="280"/>
      <c r="AO3428" s="280"/>
      <c r="AP3428" s="280"/>
      <c r="AQ3428" s="280"/>
      <c r="AR3428" s="280"/>
      <c r="AV3428" s="278"/>
      <c r="AW3428" s="278"/>
      <c r="AX3428" s="278"/>
      <c r="AY3428" s="278"/>
      <c r="AZ3428" s="278"/>
      <c r="BB3428" s="276"/>
    </row>
    <row r="3429" spans="3:68" ht="10.5" customHeight="1">
      <c r="C3429" s="280"/>
      <c r="D3429" s="280"/>
      <c r="E3429" s="280"/>
      <c r="F3429" s="280"/>
      <c r="G3429" s="280"/>
      <c r="P3429" s="278"/>
      <c r="Q3429" s="278"/>
      <c r="R3429" s="278"/>
      <c r="S3429" s="278"/>
      <c r="U3429" s="278"/>
      <c r="V3429" s="278"/>
      <c r="W3429" s="278"/>
      <c r="AH3429" s="280"/>
      <c r="AI3429" s="280"/>
      <c r="AJ3429" s="280"/>
      <c r="AK3429" s="280"/>
      <c r="AL3429" s="280"/>
      <c r="AM3429" s="280"/>
      <c r="AN3429" s="280"/>
      <c r="AO3429" s="280"/>
      <c r="AP3429" s="280"/>
      <c r="AQ3429" s="280"/>
      <c r="AR3429" s="280"/>
      <c r="AV3429" s="278"/>
      <c r="AW3429" s="278"/>
      <c r="AX3429" s="278"/>
      <c r="AY3429" s="278"/>
      <c r="AZ3429" s="278"/>
      <c r="BB3429" s="266"/>
      <c r="BG3429" s="283"/>
      <c r="BH3429" s="283"/>
      <c r="BI3429" s="283"/>
      <c r="BJ3429" s="283"/>
      <c r="BN3429" s="283"/>
      <c r="BO3429" s="283"/>
      <c r="BP3429" s="283"/>
    </row>
    <row r="3430" spans="3:68" ht="7.5" customHeight="1"/>
    <row r="3431" spans="3:68" ht="0.75" customHeight="1">
      <c r="C3431" s="280"/>
      <c r="D3431" s="280"/>
      <c r="E3431" s="280"/>
      <c r="F3431" s="280"/>
      <c r="G3431" s="280"/>
      <c r="N3431" s="278"/>
      <c r="O3431" s="278"/>
      <c r="P3431" s="278"/>
      <c r="Q3431" s="278"/>
      <c r="R3431" s="278"/>
      <c r="S3431" s="278"/>
      <c r="T3431" s="278"/>
      <c r="U3431" s="278"/>
      <c r="V3431" s="278"/>
      <c r="W3431" s="278"/>
      <c r="AH3431" s="280"/>
      <c r="AI3431" s="280"/>
      <c r="AJ3431" s="280"/>
      <c r="AK3431" s="280"/>
      <c r="AL3431" s="280"/>
      <c r="AM3431" s="280"/>
      <c r="AN3431" s="280"/>
      <c r="AO3431" s="280"/>
      <c r="AP3431" s="280"/>
      <c r="AQ3431" s="280"/>
      <c r="AR3431" s="280"/>
      <c r="AV3431" s="278"/>
      <c r="AW3431" s="278"/>
      <c r="AX3431" s="278"/>
      <c r="AY3431" s="278"/>
      <c r="AZ3431" s="278"/>
      <c r="BB3431" s="276"/>
      <c r="BE3431" s="280"/>
      <c r="BF3431" s="280"/>
      <c r="BG3431" s="280"/>
      <c r="BH3431" s="279"/>
      <c r="BI3431" s="279"/>
      <c r="BJ3431" s="279"/>
      <c r="BK3431" s="279"/>
      <c r="BN3431" s="279"/>
      <c r="BO3431" s="279"/>
      <c r="BP3431" s="279"/>
    </row>
    <row r="3432" spans="3:68" ht="8.25" customHeight="1">
      <c r="C3432" s="280"/>
      <c r="D3432" s="280"/>
      <c r="E3432" s="280"/>
      <c r="F3432" s="280"/>
      <c r="G3432" s="280"/>
      <c r="N3432" s="278"/>
      <c r="O3432" s="278"/>
      <c r="P3432" s="278"/>
      <c r="Q3432" s="278"/>
      <c r="R3432" s="278"/>
      <c r="S3432" s="278"/>
      <c r="T3432" s="278"/>
      <c r="U3432" s="278"/>
      <c r="V3432" s="278"/>
      <c r="W3432" s="278"/>
      <c r="AH3432" s="280"/>
      <c r="AI3432" s="280"/>
      <c r="AJ3432" s="280"/>
      <c r="AK3432" s="280"/>
      <c r="AL3432" s="280"/>
      <c r="AM3432" s="280"/>
      <c r="AN3432" s="280"/>
      <c r="AO3432" s="280"/>
      <c r="AP3432" s="280"/>
      <c r="AQ3432" s="280"/>
      <c r="AR3432" s="280"/>
      <c r="AV3432" s="278"/>
      <c r="AW3432" s="278"/>
      <c r="AX3432" s="278"/>
      <c r="AY3432" s="278"/>
      <c r="AZ3432" s="278"/>
      <c r="BB3432" s="276"/>
      <c r="BE3432" s="280"/>
      <c r="BF3432" s="280"/>
      <c r="BG3432" s="280"/>
      <c r="BH3432" s="279"/>
      <c r="BI3432" s="279"/>
      <c r="BJ3432" s="279"/>
      <c r="BK3432" s="279"/>
      <c r="BN3432" s="279"/>
      <c r="BO3432" s="279"/>
      <c r="BP3432" s="279"/>
    </row>
    <row r="3433" spans="3:68" ht="0.75" customHeight="1">
      <c r="C3433" s="280"/>
      <c r="D3433" s="280"/>
      <c r="E3433" s="280"/>
      <c r="F3433" s="280"/>
      <c r="G3433" s="280"/>
      <c r="N3433" s="278"/>
      <c r="O3433" s="278"/>
      <c r="P3433" s="278"/>
      <c r="Q3433" s="278"/>
      <c r="R3433" s="278"/>
      <c r="S3433" s="278"/>
      <c r="T3433" s="278"/>
      <c r="U3433" s="278"/>
      <c r="V3433" s="278"/>
      <c r="W3433" s="278"/>
      <c r="AH3433" s="280"/>
      <c r="AI3433" s="280"/>
      <c r="AJ3433" s="280"/>
      <c r="AK3433" s="280"/>
      <c r="AL3433" s="280"/>
      <c r="AM3433" s="280"/>
      <c r="AN3433" s="280"/>
      <c r="AO3433" s="280"/>
      <c r="AP3433" s="280"/>
      <c r="AQ3433" s="280"/>
      <c r="AR3433" s="280"/>
      <c r="AV3433" s="278"/>
      <c r="AW3433" s="278"/>
      <c r="AX3433" s="278"/>
      <c r="AY3433" s="278"/>
      <c r="AZ3433" s="278"/>
      <c r="BB3433" s="276"/>
      <c r="BE3433" s="280"/>
      <c r="BF3433" s="280"/>
      <c r="BG3433" s="280"/>
      <c r="BH3433" s="279"/>
      <c r="BI3433" s="279"/>
      <c r="BJ3433" s="279"/>
      <c r="BK3433" s="279"/>
      <c r="BN3433" s="279"/>
      <c r="BO3433" s="279"/>
      <c r="BP3433" s="279"/>
    </row>
    <row r="3434" spans="3:68" ht="11.25" customHeight="1">
      <c r="C3434" s="280"/>
      <c r="D3434" s="280"/>
      <c r="E3434" s="280"/>
      <c r="F3434" s="280"/>
      <c r="G3434" s="280"/>
      <c r="N3434" s="278"/>
      <c r="O3434" s="278"/>
      <c r="P3434" s="278"/>
      <c r="Q3434" s="278"/>
      <c r="R3434" s="278"/>
      <c r="S3434" s="278"/>
      <c r="T3434" s="278"/>
      <c r="U3434" s="278"/>
      <c r="V3434" s="278"/>
      <c r="W3434" s="278"/>
      <c r="AH3434" s="280"/>
      <c r="AI3434" s="280"/>
      <c r="AJ3434" s="280"/>
      <c r="AK3434" s="280"/>
      <c r="AL3434" s="280"/>
      <c r="AM3434" s="280"/>
      <c r="AN3434" s="280"/>
      <c r="AO3434" s="280"/>
      <c r="AP3434" s="280"/>
      <c r="AQ3434" s="280"/>
      <c r="AR3434" s="280"/>
      <c r="AV3434" s="278"/>
      <c r="AW3434" s="278"/>
      <c r="AX3434" s="278"/>
      <c r="AY3434" s="278"/>
      <c r="AZ3434" s="278"/>
      <c r="BB3434" s="266"/>
      <c r="BE3434" s="275"/>
      <c r="BF3434" s="275"/>
      <c r="BG3434" s="275"/>
      <c r="BH3434" s="276"/>
      <c r="BI3434" s="276"/>
      <c r="BJ3434" s="276"/>
      <c r="BK3434" s="276"/>
      <c r="BN3434" s="276"/>
      <c r="BO3434" s="276"/>
      <c r="BP3434" s="276"/>
    </row>
    <row r="3435" spans="3:68" ht="7.5" customHeight="1"/>
    <row r="3436" spans="3:68" ht="1.5" customHeight="1">
      <c r="C3436" s="280"/>
      <c r="D3436" s="280"/>
      <c r="E3436" s="280"/>
      <c r="F3436" s="280"/>
      <c r="G3436" s="280"/>
      <c r="H3436" s="280"/>
      <c r="I3436" s="280"/>
      <c r="J3436" s="280"/>
      <c r="P3436" s="278"/>
      <c r="Q3436" s="278"/>
      <c r="R3436" s="278"/>
      <c r="S3436" s="278"/>
      <c r="U3436" s="278"/>
      <c r="V3436" s="278"/>
      <c r="W3436" s="278"/>
      <c r="AH3436" s="280"/>
      <c r="AI3436" s="280"/>
      <c r="AJ3436" s="280"/>
      <c r="AK3436" s="280"/>
      <c r="AL3436" s="280"/>
      <c r="AM3436" s="280"/>
      <c r="AN3436" s="280"/>
      <c r="AO3436" s="280"/>
      <c r="AP3436" s="280"/>
      <c r="AQ3436" s="280"/>
      <c r="AR3436" s="280"/>
      <c r="AV3436" s="278"/>
      <c r="AW3436" s="278"/>
      <c r="AX3436" s="278"/>
      <c r="AY3436" s="278"/>
      <c r="AZ3436" s="278"/>
      <c r="BB3436" s="276"/>
      <c r="BE3436" s="275"/>
      <c r="BF3436" s="275"/>
      <c r="BG3436" s="275"/>
      <c r="BH3436" s="276"/>
      <c r="BI3436" s="276"/>
      <c r="BJ3436" s="276"/>
      <c r="BK3436" s="276"/>
    </row>
    <row r="3437" spans="3:68" ht="9" customHeight="1">
      <c r="C3437" s="280"/>
      <c r="D3437" s="280"/>
      <c r="E3437" s="280"/>
      <c r="F3437" s="280"/>
      <c r="G3437" s="280"/>
      <c r="H3437" s="280"/>
      <c r="I3437" s="280"/>
      <c r="J3437" s="280"/>
      <c r="P3437" s="278"/>
      <c r="Q3437" s="278"/>
      <c r="R3437" s="278"/>
      <c r="S3437" s="278"/>
      <c r="U3437" s="278"/>
      <c r="V3437" s="278"/>
      <c r="W3437" s="278"/>
      <c r="AH3437" s="280"/>
      <c r="AI3437" s="280"/>
      <c r="AJ3437" s="280"/>
      <c r="AK3437" s="280"/>
      <c r="AL3437" s="280"/>
      <c r="AM3437" s="280"/>
      <c r="AN3437" s="280"/>
      <c r="AO3437" s="280"/>
      <c r="AP3437" s="280"/>
      <c r="AQ3437" s="280"/>
      <c r="AR3437" s="280"/>
      <c r="AV3437" s="278"/>
      <c r="AW3437" s="278"/>
      <c r="AX3437" s="278"/>
      <c r="AY3437" s="278"/>
      <c r="AZ3437" s="278"/>
      <c r="BB3437" s="276"/>
      <c r="BE3437" s="275"/>
      <c r="BF3437" s="275"/>
      <c r="BG3437" s="275"/>
      <c r="BH3437" s="276"/>
      <c r="BI3437" s="276"/>
      <c r="BJ3437" s="276"/>
      <c r="BK3437" s="276"/>
    </row>
    <row r="3438" spans="3:68" ht="0.75" customHeight="1">
      <c r="C3438" s="280"/>
      <c r="D3438" s="280"/>
      <c r="E3438" s="280"/>
      <c r="F3438" s="280"/>
      <c r="G3438" s="280"/>
      <c r="H3438" s="280"/>
      <c r="I3438" s="280"/>
      <c r="J3438" s="280"/>
      <c r="P3438" s="278"/>
      <c r="Q3438" s="278"/>
      <c r="R3438" s="278"/>
      <c r="S3438" s="278"/>
      <c r="U3438" s="278"/>
      <c r="V3438" s="278"/>
      <c r="W3438" s="278"/>
      <c r="AH3438" s="280"/>
      <c r="AI3438" s="280"/>
      <c r="AJ3438" s="280"/>
      <c r="AK3438" s="280"/>
      <c r="AL3438" s="280"/>
      <c r="AM3438" s="280"/>
      <c r="AN3438" s="280"/>
      <c r="AO3438" s="280"/>
      <c r="AP3438" s="280"/>
      <c r="AQ3438" s="280"/>
      <c r="AR3438" s="280"/>
      <c r="AV3438" s="278"/>
      <c r="AW3438" s="278"/>
      <c r="AX3438" s="278"/>
      <c r="AY3438" s="278"/>
      <c r="AZ3438" s="278"/>
      <c r="BB3438" s="276"/>
      <c r="BE3438" s="275"/>
      <c r="BF3438" s="275"/>
      <c r="BG3438" s="275"/>
    </row>
    <row r="3439" spans="3:68" ht="11.25" customHeight="1">
      <c r="C3439" s="280"/>
      <c r="D3439" s="280"/>
      <c r="E3439" s="280"/>
      <c r="F3439" s="280"/>
      <c r="G3439" s="280"/>
      <c r="H3439" s="280"/>
      <c r="I3439" s="280"/>
      <c r="J3439" s="280"/>
      <c r="N3439" s="278"/>
      <c r="O3439" s="278"/>
      <c r="P3439" s="278"/>
      <c r="Q3439" s="278"/>
      <c r="R3439" s="278"/>
      <c r="S3439" s="278"/>
      <c r="T3439" s="278"/>
      <c r="U3439" s="278"/>
      <c r="V3439" s="278"/>
      <c r="W3439" s="278"/>
      <c r="AH3439" s="280"/>
      <c r="AI3439" s="280"/>
      <c r="AJ3439" s="280"/>
      <c r="AK3439" s="280"/>
      <c r="AL3439" s="280"/>
      <c r="AM3439" s="280"/>
      <c r="AN3439" s="280"/>
      <c r="AO3439" s="280"/>
      <c r="AP3439" s="280"/>
      <c r="AQ3439" s="280"/>
      <c r="AR3439" s="280"/>
      <c r="AV3439" s="278"/>
      <c r="AW3439" s="278"/>
      <c r="AX3439" s="278"/>
      <c r="AY3439" s="278"/>
      <c r="AZ3439" s="278"/>
      <c r="BB3439" s="266"/>
      <c r="BE3439" s="275"/>
      <c r="BF3439" s="275"/>
      <c r="BG3439" s="275"/>
      <c r="BH3439" s="276"/>
      <c r="BI3439" s="276"/>
      <c r="BJ3439" s="276"/>
      <c r="BK3439" s="276"/>
    </row>
    <row r="3440" spans="3:68" ht="9" customHeight="1"/>
    <row r="3441" spans="2:69" ht="0.75" customHeight="1">
      <c r="BE3441" s="275"/>
      <c r="BF3441" s="275"/>
      <c r="BG3441" s="275"/>
      <c r="BH3441" s="276"/>
      <c r="BI3441" s="276"/>
      <c r="BJ3441" s="276"/>
      <c r="BK3441" s="276"/>
      <c r="BN3441" s="276"/>
      <c r="BO3441" s="276"/>
      <c r="BP3441" s="276"/>
    </row>
    <row r="3442" spans="2:69">
      <c r="BE3442" s="275"/>
      <c r="BF3442" s="275"/>
      <c r="BG3442" s="275"/>
      <c r="BH3442" s="276"/>
      <c r="BI3442" s="276"/>
      <c r="BJ3442" s="276"/>
      <c r="BK3442" s="276"/>
      <c r="BN3442" s="276"/>
      <c r="BO3442" s="276"/>
      <c r="BP3442" s="276"/>
    </row>
    <row r="3443" spans="2:69" ht="10.5" customHeight="1">
      <c r="C3443" s="277"/>
      <c r="D3443" s="277"/>
      <c r="E3443" s="277"/>
      <c r="F3443" s="277"/>
      <c r="G3443" s="277"/>
      <c r="H3443" s="278"/>
      <c r="I3443" s="278"/>
      <c r="J3443" s="278"/>
      <c r="K3443" s="278"/>
      <c r="L3443" s="278"/>
      <c r="N3443" s="278"/>
      <c r="O3443" s="278"/>
      <c r="P3443" s="278"/>
      <c r="Q3443" s="278"/>
      <c r="R3443" s="278"/>
      <c r="S3443" s="278"/>
      <c r="T3443" s="278"/>
      <c r="U3443" s="281"/>
      <c r="V3443" s="281"/>
      <c r="W3443" s="281"/>
      <c r="Z3443" s="278"/>
      <c r="AA3443" s="278"/>
      <c r="AB3443" s="278"/>
      <c r="AC3443" s="278"/>
      <c r="AD3443" s="281"/>
      <c r="AE3443" s="281"/>
      <c r="AH3443" s="277"/>
      <c r="AI3443" s="277"/>
      <c r="AJ3443" s="277"/>
      <c r="AK3443" s="277"/>
      <c r="AL3443" s="277"/>
      <c r="AM3443" s="277"/>
      <c r="AO3443" s="278"/>
      <c r="AP3443" s="278"/>
      <c r="AQ3443" s="278"/>
      <c r="AR3443" s="278"/>
      <c r="AS3443" s="278"/>
      <c r="AT3443" s="278"/>
      <c r="AV3443" s="278"/>
      <c r="AW3443" s="278"/>
      <c r="AX3443" s="278"/>
      <c r="AY3443" s="278"/>
      <c r="AZ3443" s="278"/>
      <c r="BB3443" s="281"/>
      <c r="BC3443" s="281"/>
      <c r="BE3443" s="280"/>
      <c r="BF3443" s="280"/>
      <c r="BI3443" s="279"/>
      <c r="BJ3443" s="279"/>
      <c r="BL3443" s="285"/>
      <c r="BM3443" s="285"/>
      <c r="BN3443" s="285"/>
      <c r="BO3443" s="285"/>
      <c r="BP3443" s="285"/>
    </row>
    <row r="3444" spans="2:69" ht="7.5" customHeight="1"/>
    <row r="3445" spans="2:69" ht="12" customHeight="1">
      <c r="B3445" s="282"/>
      <c r="C3445" s="282"/>
      <c r="D3445" s="282"/>
      <c r="E3445" s="282"/>
      <c r="F3445" s="282"/>
      <c r="G3445" s="282"/>
      <c r="H3445" s="282"/>
      <c r="I3445" s="282"/>
      <c r="J3445" s="282"/>
      <c r="K3445" s="282"/>
      <c r="L3445" s="282"/>
      <c r="M3445" s="282"/>
      <c r="N3445" s="282"/>
      <c r="O3445" s="282"/>
      <c r="P3445" s="282"/>
      <c r="Q3445" s="282"/>
      <c r="R3445" s="282"/>
      <c r="S3445" s="282"/>
      <c r="T3445" s="282"/>
      <c r="U3445" s="282"/>
      <c r="V3445" s="282"/>
      <c r="W3445" s="282"/>
      <c r="X3445" s="282"/>
      <c r="Y3445" s="282"/>
      <c r="Z3445" s="282"/>
      <c r="AA3445" s="282"/>
      <c r="AB3445" s="282"/>
      <c r="AC3445" s="282"/>
      <c r="AD3445" s="282"/>
      <c r="AE3445" s="282"/>
      <c r="AF3445" s="282"/>
      <c r="AG3445" s="282"/>
      <c r="AH3445" s="282"/>
      <c r="AI3445" s="282"/>
      <c r="AJ3445" s="282"/>
      <c r="AL3445" s="282"/>
      <c r="AM3445" s="282"/>
      <c r="AN3445" s="282"/>
      <c r="AO3445" s="282"/>
      <c r="AP3445" s="282"/>
      <c r="AQ3445" s="282"/>
      <c r="AR3445" s="282"/>
      <c r="AS3445" s="282"/>
      <c r="AT3445" s="282"/>
      <c r="AU3445" s="282"/>
      <c r="AV3445" s="282"/>
      <c r="AW3445" s="282"/>
      <c r="AX3445" s="282"/>
      <c r="AY3445" s="282"/>
      <c r="AZ3445" s="282"/>
      <c r="BA3445" s="282"/>
      <c r="BB3445" s="282"/>
      <c r="BC3445" s="282"/>
      <c r="BD3445" s="282"/>
      <c r="BE3445" s="282"/>
      <c r="BF3445" s="282"/>
      <c r="BG3445" s="282"/>
      <c r="BH3445" s="282"/>
      <c r="BI3445" s="282"/>
      <c r="BJ3445" s="282"/>
      <c r="BK3445" s="282"/>
      <c r="BL3445" s="282"/>
      <c r="BM3445" s="282"/>
      <c r="BN3445" s="282"/>
      <c r="BO3445" s="282"/>
      <c r="BP3445" s="282"/>
      <c r="BQ3445" s="282"/>
    </row>
    <row r="3446" spans="2:69" ht="0.75" customHeight="1">
      <c r="B3446" s="282"/>
      <c r="C3446" s="282"/>
      <c r="D3446" s="282"/>
      <c r="E3446" s="282"/>
      <c r="F3446" s="282"/>
      <c r="G3446" s="282"/>
      <c r="H3446" s="282"/>
      <c r="I3446" s="282"/>
      <c r="J3446" s="282"/>
      <c r="K3446" s="282"/>
      <c r="L3446" s="282"/>
      <c r="M3446" s="282"/>
      <c r="N3446" s="282"/>
      <c r="O3446" s="282"/>
      <c r="P3446" s="282"/>
      <c r="Q3446" s="282"/>
      <c r="R3446" s="282"/>
      <c r="S3446" s="282"/>
      <c r="T3446" s="282"/>
      <c r="U3446" s="282"/>
      <c r="V3446" s="282"/>
      <c r="W3446" s="282"/>
      <c r="X3446" s="282"/>
      <c r="Y3446" s="282"/>
      <c r="Z3446" s="282"/>
      <c r="AA3446" s="282"/>
      <c r="AB3446" s="282"/>
      <c r="AC3446" s="282"/>
      <c r="AD3446" s="282"/>
      <c r="AE3446" s="282"/>
      <c r="AF3446" s="282"/>
      <c r="AG3446" s="282"/>
      <c r="AH3446" s="282"/>
      <c r="AI3446" s="282"/>
      <c r="AJ3446" s="282"/>
      <c r="AL3446" s="282"/>
      <c r="AM3446" s="282"/>
      <c r="AN3446" s="282"/>
      <c r="AO3446" s="282"/>
      <c r="AP3446" s="282"/>
      <c r="AQ3446" s="282"/>
      <c r="AR3446" s="282"/>
      <c r="AS3446" s="282"/>
      <c r="AT3446" s="282"/>
      <c r="AU3446" s="282"/>
      <c r="AV3446" s="282"/>
      <c r="AW3446" s="282"/>
      <c r="AX3446" s="282"/>
      <c r="AY3446" s="282"/>
      <c r="AZ3446" s="282"/>
      <c r="BA3446" s="282"/>
      <c r="BB3446" s="282"/>
      <c r="BC3446" s="282"/>
      <c r="BD3446" s="282"/>
      <c r="BE3446" s="282"/>
      <c r="BF3446" s="282"/>
      <c r="BG3446" s="282"/>
      <c r="BH3446" s="282"/>
      <c r="BI3446" s="282"/>
      <c r="BJ3446" s="282"/>
      <c r="BK3446" s="282"/>
      <c r="BL3446" s="282"/>
      <c r="BM3446" s="282"/>
      <c r="BN3446" s="282"/>
      <c r="BO3446" s="282"/>
      <c r="BP3446" s="282"/>
      <c r="BQ3446" s="282"/>
    </row>
    <row r="3447" spans="2:69" ht="10.5" customHeight="1">
      <c r="G3447" s="283"/>
      <c r="H3447" s="283"/>
      <c r="I3447" s="283"/>
      <c r="J3447" s="283"/>
      <c r="K3447" s="283"/>
      <c r="L3447" s="283"/>
      <c r="N3447" s="283"/>
      <c r="O3447" s="283"/>
      <c r="P3447" s="284"/>
      <c r="Q3447" s="284"/>
      <c r="R3447" s="284"/>
      <c r="S3447" s="284"/>
      <c r="U3447" s="283"/>
      <c r="V3447" s="283"/>
      <c r="W3447" s="283"/>
      <c r="X3447" s="283"/>
      <c r="Y3447" s="283"/>
      <c r="Z3447" s="283"/>
      <c r="AA3447" s="283"/>
      <c r="AB3447" s="283"/>
      <c r="AD3447" s="283"/>
      <c r="AE3447" s="283"/>
      <c r="AF3447" s="283"/>
      <c r="AG3447" s="283"/>
      <c r="AH3447" s="283"/>
      <c r="AI3447" s="283"/>
      <c r="AO3447" s="283"/>
      <c r="AP3447" s="283"/>
      <c r="AQ3447" s="283"/>
      <c r="AR3447" s="283"/>
      <c r="AU3447" s="284"/>
      <c r="AV3447" s="284"/>
      <c r="AW3447" s="284"/>
      <c r="AX3447" s="284"/>
      <c r="AY3447" s="284"/>
      <c r="BE3447" s="283"/>
      <c r="BF3447" s="283"/>
      <c r="BG3447" s="283"/>
      <c r="BH3447" s="283"/>
      <c r="BI3447" s="283"/>
      <c r="BJ3447" s="283"/>
      <c r="BK3447" s="283"/>
      <c r="BL3447" s="283"/>
      <c r="BM3447" s="283"/>
      <c r="BN3447" s="283"/>
      <c r="BO3447" s="283"/>
      <c r="BP3447" s="283"/>
      <c r="BQ3447" s="283"/>
    </row>
    <row r="3448" spans="2:69" ht="7.5" customHeight="1"/>
    <row r="3449" spans="2:69" ht="0.75" customHeight="1">
      <c r="F3449" s="285"/>
      <c r="G3449" s="285"/>
      <c r="H3449" s="285"/>
      <c r="I3449" s="285"/>
      <c r="K3449" s="285"/>
      <c r="L3449" s="285"/>
      <c r="M3449" s="285"/>
      <c r="N3449" s="285"/>
      <c r="O3449" s="285"/>
      <c r="R3449" s="285"/>
      <c r="S3449" s="285"/>
      <c r="T3449" s="285"/>
      <c r="U3449" s="285"/>
      <c r="V3449" s="285"/>
      <c r="W3449" s="285"/>
      <c r="X3449" s="285"/>
      <c r="Y3449" s="285"/>
      <c r="Z3449" s="285"/>
      <c r="AA3449" s="285"/>
      <c r="AB3449" s="285"/>
      <c r="AD3449" s="285"/>
      <c r="AE3449" s="285"/>
      <c r="AF3449" s="285"/>
      <c r="AG3449" s="285"/>
      <c r="AH3449" s="285"/>
      <c r="AI3449" s="285"/>
      <c r="AU3449" s="285"/>
      <c r="AV3449" s="285"/>
      <c r="AW3449" s="285"/>
      <c r="AX3449" s="283"/>
      <c r="AY3449" s="283"/>
      <c r="BE3449" s="285"/>
      <c r="BF3449" s="285"/>
      <c r="BH3449" s="285"/>
      <c r="BI3449" s="285"/>
      <c r="BJ3449" s="285"/>
      <c r="BK3449" s="285"/>
      <c r="BL3449" s="285"/>
      <c r="BM3449" s="285"/>
      <c r="BN3449" s="285"/>
      <c r="BO3449" s="285"/>
      <c r="BP3449" s="285"/>
      <c r="BQ3449" s="285"/>
    </row>
    <row r="3450" spans="2:69" ht="13.5" customHeight="1">
      <c r="F3450" s="285"/>
      <c r="G3450" s="285"/>
      <c r="H3450" s="285"/>
      <c r="I3450" s="285"/>
      <c r="K3450" s="285"/>
      <c r="L3450" s="285"/>
      <c r="M3450" s="285"/>
      <c r="N3450" s="285"/>
      <c r="O3450" s="285"/>
      <c r="R3450" s="285"/>
      <c r="S3450" s="285"/>
      <c r="T3450" s="285"/>
      <c r="U3450" s="285"/>
      <c r="V3450" s="285"/>
      <c r="W3450" s="285"/>
      <c r="X3450" s="285"/>
      <c r="Y3450" s="285"/>
      <c r="Z3450" s="285"/>
      <c r="AA3450" s="285"/>
      <c r="AB3450" s="285"/>
      <c r="AD3450" s="285"/>
      <c r="AE3450" s="285"/>
      <c r="AF3450" s="285"/>
      <c r="AG3450" s="285"/>
      <c r="AH3450" s="285"/>
      <c r="AI3450" s="285"/>
      <c r="AU3450" s="285"/>
      <c r="AV3450" s="285"/>
      <c r="AW3450" s="285"/>
      <c r="AX3450" s="283"/>
      <c r="AY3450" s="283"/>
      <c r="BE3450" s="285"/>
      <c r="BF3450" s="285"/>
      <c r="BH3450" s="285"/>
      <c r="BI3450" s="285"/>
      <c r="BJ3450" s="285"/>
      <c r="BK3450" s="285"/>
      <c r="BL3450" s="285"/>
      <c r="BM3450" s="285"/>
      <c r="BN3450" s="285"/>
      <c r="BO3450" s="285"/>
      <c r="BP3450" s="285"/>
      <c r="BQ3450" s="285"/>
    </row>
    <row r="3451" spans="2:69" ht="9.75" customHeight="1">
      <c r="C3451" s="280"/>
      <c r="D3451" s="280"/>
      <c r="F3451" s="279"/>
      <c r="G3451" s="279"/>
      <c r="H3451" s="279"/>
      <c r="I3451" s="279"/>
      <c r="J3451" s="279"/>
      <c r="K3451" s="279"/>
      <c r="L3451" s="279"/>
      <c r="M3451" s="279"/>
      <c r="N3451" s="279"/>
      <c r="O3451" s="279"/>
      <c r="R3451" s="278"/>
      <c r="S3451" s="278"/>
      <c r="T3451" s="278"/>
      <c r="U3451" s="279"/>
      <c r="V3451" s="279"/>
      <c r="W3451" s="279"/>
      <c r="X3451" s="279"/>
      <c r="Y3451" s="279"/>
      <c r="Z3451" s="279"/>
      <c r="AA3451" s="279"/>
      <c r="AB3451" s="279"/>
      <c r="AD3451" s="279"/>
      <c r="AE3451" s="279"/>
      <c r="AF3451" s="279"/>
      <c r="AG3451" s="279"/>
      <c r="AH3451" s="279"/>
      <c r="AI3451" s="279"/>
      <c r="AM3451" s="280"/>
      <c r="AN3451" s="280"/>
      <c r="AO3451" s="280"/>
      <c r="AP3451" s="278"/>
      <c r="AQ3451" s="278"/>
      <c r="AR3451" s="278"/>
      <c r="AS3451" s="278"/>
      <c r="BA3451" s="280"/>
      <c r="BB3451" s="280"/>
      <c r="BC3451" s="280"/>
      <c r="BD3451" s="279"/>
      <c r="BE3451" s="279"/>
      <c r="BH3451" s="278"/>
      <c r="BI3451" s="278"/>
      <c r="BJ3451" s="278"/>
      <c r="BK3451" s="278"/>
      <c r="BL3451" s="278"/>
      <c r="BM3451" s="279"/>
      <c r="BN3451" s="279"/>
      <c r="BO3451" s="279"/>
      <c r="BP3451" s="279"/>
      <c r="BQ3451" s="279"/>
    </row>
    <row r="3452" spans="2:69" ht="0.75" customHeight="1">
      <c r="C3452" s="280"/>
      <c r="D3452" s="280"/>
      <c r="F3452" s="279"/>
      <c r="G3452" s="279"/>
      <c r="H3452" s="279"/>
      <c r="I3452" s="279"/>
      <c r="J3452" s="279"/>
      <c r="K3452" s="279"/>
      <c r="L3452" s="279"/>
      <c r="M3452" s="279"/>
      <c r="N3452" s="279"/>
      <c r="O3452" s="279"/>
      <c r="R3452" s="278"/>
      <c r="S3452" s="278"/>
      <c r="T3452" s="278"/>
      <c r="U3452" s="279"/>
      <c r="V3452" s="279"/>
      <c r="W3452" s="279"/>
      <c r="X3452" s="279"/>
      <c r="Y3452" s="279"/>
      <c r="Z3452" s="279"/>
      <c r="AA3452" s="279"/>
      <c r="AB3452" s="279"/>
      <c r="AD3452" s="279"/>
      <c r="AE3452" s="279"/>
      <c r="AF3452" s="279"/>
      <c r="AG3452" s="279"/>
      <c r="AH3452" s="279"/>
      <c r="AI3452" s="279"/>
      <c r="AM3452" s="280"/>
      <c r="AN3452" s="280"/>
      <c r="AO3452" s="280"/>
      <c r="AP3452" s="278"/>
      <c r="AQ3452" s="278"/>
      <c r="AR3452" s="278"/>
      <c r="AS3452" s="278"/>
      <c r="BA3452" s="280"/>
      <c r="BB3452" s="280"/>
      <c r="BC3452" s="280"/>
      <c r="BD3452" s="279"/>
      <c r="BE3452" s="279"/>
      <c r="BH3452" s="278"/>
      <c r="BI3452" s="278"/>
      <c r="BJ3452" s="278"/>
      <c r="BK3452" s="278"/>
      <c r="BL3452" s="278"/>
      <c r="BM3452" s="279"/>
      <c r="BN3452" s="279"/>
      <c r="BO3452" s="279"/>
      <c r="BP3452" s="279"/>
      <c r="BQ3452" s="279"/>
    </row>
    <row r="3453" spans="2:69" ht="10.5" customHeight="1">
      <c r="C3453" s="280"/>
      <c r="D3453" s="280"/>
      <c r="F3453" s="279"/>
      <c r="G3453" s="279"/>
      <c r="H3453" s="279"/>
      <c r="I3453" s="279"/>
      <c r="J3453" s="279"/>
      <c r="K3453" s="279"/>
      <c r="L3453" s="279"/>
      <c r="M3453" s="279"/>
      <c r="N3453" s="279"/>
      <c r="O3453" s="279"/>
      <c r="R3453" s="278"/>
      <c r="S3453" s="278"/>
      <c r="T3453" s="278"/>
      <c r="U3453" s="279"/>
      <c r="V3453" s="279"/>
      <c r="W3453" s="279"/>
      <c r="X3453" s="279"/>
      <c r="Y3453" s="279"/>
      <c r="Z3453" s="279"/>
      <c r="AA3453" s="279"/>
      <c r="AB3453" s="279"/>
      <c r="AD3453" s="264"/>
      <c r="AE3453" s="279"/>
      <c r="AF3453" s="279"/>
      <c r="AG3453" s="279"/>
      <c r="AH3453" s="279"/>
      <c r="AI3453" s="264"/>
      <c r="AM3453" s="280"/>
      <c r="AN3453" s="280"/>
      <c r="AO3453" s="280"/>
      <c r="AP3453" s="278"/>
      <c r="AQ3453" s="278"/>
      <c r="AR3453" s="278"/>
      <c r="AS3453" s="278"/>
      <c r="BA3453" s="280"/>
      <c r="BB3453" s="280"/>
      <c r="BC3453" s="280"/>
      <c r="BD3453" s="279"/>
      <c r="BE3453" s="279"/>
      <c r="BH3453" s="278"/>
      <c r="BI3453" s="278"/>
      <c r="BJ3453" s="278"/>
      <c r="BK3453" s="278"/>
      <c r="BL3453" s="278"/>
      <c r="BM3453" s="279"/>
      <c r="BN3453" s="279"/>
      <c r="BO3453" s="279"/>
      <c r="BP3453" s="279"/>
      <c r="BQ3453" s="279"/>
    </row>
    <row r="3454" spans="2:69" ht="9.75" customHeight="1"/>
    <row r="3455" spans="2:69" ht="9.75" customHeight="1">
      <c r="C3455" s="280"/>
      <c r="D3455" s="280"/>
      <c r="F3455" s="279"/>
      <c r="G3455" s="279"/>
      <c r="H3455" s="279"/>
      <c r="I3455" s="279"/>
      <c r="J3455" s="279"/>
      <c r="K3455" s="279"/>
      <c r="L3455" s="279"/>
      <c r="M3455" s="279"/>
      <c r="N3455" s="279"/>
      <c r="O3455" s="279"/>
      <c r="R3455" s="278"/>
      <c r="S3455" s="278"/>
      <c r="T3455" s="278"/>
      <c r="U3455" s="279"/>
      <c r="V3455" s="279"/>
      <c r="W3455" s="279"/>
      <c r="X3455" s="279"/>
      <c r="Y3455" s="279"/>
      <c r="Z3455" s="279"/>
      <c r="AA3455" s="279"/>
      <c r="AB3455" s="279"/>
      <c r="AD3455" s="279"/>
      <c r="AE3455" s="279"/>
      <c r="AF3455" s="279"/>
      <c r="AG3455" s="279"/>
      <c r="AH3455" s="279"/>
      <c r="AI3455" s="279"/>
      <c r="AM3455" s="280"/>
      <c r="AN3455" s="280"/>
      <c r="AO3455" s="280"/>
      <c r="AP3455" s="280"/>
      <c r="AQ3455" s="278"/>
      <c r="AR3455" s="278"/>
      <c r="AS3455" s="278"/>
      <c r="AT3455" s="278"/>
      <c r="BA3455" s="280"/>
      <c r="BB3455" s="280"/>
      <c r="BC3455" s="280"/>
      <c r="BD3455" s="279"/>
      <c r="BE3455" s="279"/>
      <c r="BH3455" s="278"/>
      <c r="BI3455" s="278"/>
      <c r="BJ3455" s="278"/>
      <c r="BK3455" s="278"/>
      <c r="BL3455" s="278"/>
      <c r="BM3455" s="279"/>
      <c r="BN3455" s="279"/>
      <c r="BO3455" s="279"/>
      <c r="BP3455" s="279"/>
      <c r="BQ3455" s="279"/>
    </row>
    <row r="3456" spans="2:69" ht="0.75" customHeight="1">
      <c r="C3456" s="280"/>
      <c r="D3456" s="280"/>
      <c r="F3456" s="279"/>
      <c r="G3456" s="279"/>
      <c r="H3456" s="279"/>
      <c r="I3456" s="279"/>
      <c r="J3456" s="279"/>
      <c r="K3456" s="279"/>
      <c r="L3456" s="279"/>
      <c r="M3456" s="279"/>
      <c r="N3456" s="279"/>
      <c r="O3456" s="279"/>
      <c r="R3456" s="278"/>
      <c r="S3456" s="278"/>
      <c r="T3456" s="278"/>
      <c r="U3456" s="279"/>
      <c r="V3456" s="279"/>
      <c r="W3456" s="279"/>
      <c r="X3456" s="279"/>
      <c r="Y3456" s="279"/>
      <c r="Z3456" s="279"/>
      <c r="AA3456" s="279"/>
      <c r="AB3456" s="279"/>
      <c r="AD3456" s="279"/>
      <c r="AE3456" s="279"/>
      <c r="AF3456" s="279"/>
      <c r="AG3456" s="279"/>
      <c r="AH3456" s="279"/>
      <c r="AI3456" s="279"/>
      <c r="AM3456" s="280"/>
      <c r="AN3456" s="280"/>
      <c r="AO3456" s="280"/>
      <c r="AP3456" s="280"/>
      <c r="AQ3456" s="278"/>
      <c r="AR3456" s="278"/>
      <c r="AS3456" s="278"/>
      <c r="AT3456" s="278"/>
      <c r="BA3456" s="280"/>
      <c r="BB3456" s="280"/>
      <c r="BC3456" s="280"/>
      <c r="BD3456" s="279"/>
      <c r="BE3456" s="279"/>
      <c r="BH3456" s="278"/>
      <c r="BI3456" s="278"/>
      <c r="BJ3456" s="278"/>
      <c r="BK3456" s="278"/>
      <c r="BL3456" s="278"/>
      <c r="BM3456" s="279"/>
      <c r="BN3456" s="279"/>
      <c r="BO3456" s="279"/>
      <c r="BP3456" s="279"/>
      <c r="BQ3456" s="279"/>
    </row>
    <row r="3457" spans="2:69" ht="12.75" customHeight="1">
      <c r="F3457" s="279"/>
      <c r="G3457" s="279"/>
      <c r="H3457" s="279"/>
      <c r="I3457" s="279"/>
      <c r="J3457" s="279"/>
      <c r="K3457" s="279"/>
      <c r="L3457" s="279"/>
      <c r="M3457" s="279"/>
      <c r="N3457" s="279"/>
      <c r="O3457" s="279"/>
      <c r="AM3457" s="280"/>
      <c r="AN3457" s="280"/>
      <c r="AO3457" s="280"/>
      <c r="AP3457" s="278"/>
      <c r="AQ3457" s="278"/>
      <c r="AR3457" s="278"/>
      <c r="AS3457" s="278"/>
      <c r="BA3457" s="280"/>
      <c r="BB3457" s="280"/>
      <c r="BC3457" s="280"/>
      <c r="BD3457" s="279"/>
      <c r="BE3457" s="279"/>
      <c r="BH3457" s="278"/>
      <c r="BI3457" s="278"/>
      <c r="BJ3457" s="278"/>
      <c r="BK3457" s="278"/>
      <c r="BL3457" s="278"/>
      <c r="BM3457" s="279"/>
      <c r="BN3457" s="279"/>
      <c r="BO3457" s="279"/>
      <c r="BP3457" s="279"/>
      <c r="BQ3457" s="279"/>
    </row>
    <row r="3458" spans="2:69" ht="10.5" customHeight="1">
      <c r="AM3458" s="280"/>
      <c r="AN3458" s="280"/>
      <c r="AO3458" s="280"/>
      <c r="AP3458" s="278"/>
      <c r="AQ3458" s="278"/>
      <c r="AR3458" s="278"/>
      <c r="AS3458" s="278"/>
      <c r="BA3458" s="280"/>
      <c r="BB3458" s="280"/>
      <c r="BC3458" s="280"/>
      <c r="BD3458" s="279"/>
      <c r="BE3458" s="279"/>
      <c r="BH3458" s="278"/>
      <c r="BI3458" s="278"/>
      <c r="BJ3458" s="278"/>
      <c r="BK3458" s="278"/>
      <c r="BL3458" s="278"/>
      <c r="BM3458" s="279"/>
      <c r="BN3458" s="279"/>
      <c r="BO3458" s="279"/>
      <c r="BP3458" s="279"/>
      <c r="BQ3458" s="279"/>
    </row>
    <row r="3459" spans="2:69" ht="7.5" customHeight="1"/>
    <row r="3460" spans="2:69" ht="0.75" customHeight="1">
      <c r="C3460" s="277"/>
      <c r="D3460" s="277"/>
      <c r="F3460" s="279"/>
      <c r="G3460" s="279"/>
      <c r="H3460" s="279"/>
      <c r="I3460" s="279"/>
      <c r="J3460" s="279"/>
      <c r="K3460" s="279"/>
      <c r="L3460" s="279"/>
      <c r="M3460" s="279"/>
      <c r="AM3460" s="280"/>
      <c r="AN3460" s="280"/>
      <c r="AO3460" s="280"/>
      <c r="AP3460" s="278"/>
      <c r="AQ3460" s="278"/>
      <c r="AR3460" s="278"/>
      <c r="AS3460" s="278"/>
      <c r="AT3460" s="278"/>
      <c r="AU3460" s="278"/>
      <c r="AV3460" s="278"/>
      <c r="AX3460" s="278"/>
      <c r="AY3460" s="278"/>
      <c r="BA3460" s="280"/>
      <c r="BB3460" s="280"/>
      <c r="BC3460" s="280"/>
      <c r="BD3460" s="279"/>
      <c r="BE3460" s="279"/>
      <c r="BH3460" s="278"/>
      <c r="BI3460" s="278"/>
      <c r="BJ3460" s="278"/>
      <c r="BK3460" s="278"/>
      <c r="BL3460" s="278"/>
      <c r="BM3460" s="279"/>
      <c r="BN3460" s="279"/>
      <c r="BO3460" s="279"/>
      <c r="BP3460" s="279"/>
      <c r="BQ3460" s="279"/>
    </row>
    <row r="3461" spans="2:69" ht="8.25" customHeight="1">
      <c r="C3461" s="277"/>
      <c r="D3461" s="277"/>
      <c r="F3461" s="279"/>
      <c r="G3461" s="279"/>
      <c r="H3461" s="279"/>
      <c r="I3461" s="279"/>
      <c r="J3461" s="279"/>
      <c r="K3461" s="279"/>
      <c r="L3461" s="279"/>
      <c r="M3461" s="279"/>
      <c r="AM3461" s="280"/>
      <c r="AN3461" s="280"/>
      <c r="AO3461" s="280"/>
      <c r="AP3461" s="278"/>
      <c r="AQ3461" s="278"/>
      <c r="AR3461" s="278"/>
      <c r="AS3461" s="278"/>
      <c r="AT3461" s="278"/>
      <c r="AU3461" s="278"/>
      <c r="AV3461" s="278"/>
      <c r="AX3461" s="278"/>
      <c r="AY3461" s="278"/>
      <c r="BA3461" s="280"/>
      <c r="BB3461" s="280"/>
      <c r="BC3461" s="280"/>
      <c r="BD3461" s="279"/>
      <c r="BE3461" s="279"/>
      <c r="BH3461" s="278"/>
      <c r="BI3461" s="278"/>
      <c r="BJ3461" s="278"/>
      <c r="BK3461" s="278"/>
      <c r="BL3461" s="278"/>
      <c r="BM3461" s="279"/>
      <c r="BN3461" s="279"/>
      <c r="BO3461" s="279"/>
      <c r="BP3461" s="279"/>
      <c r="BQ3461" s="279"/>
    </row>
    <row r="3462" spans="2:69" ht="0.75" customHeight="1">
      <c r="C3462" s="277"/>
      <c r="D3462" s="277"/>
      <c r="F3462" s="279"/>
      <c r="G3462" s="279"/>
      <c r="H3462" s="279"/>
      <c r="I3462" s="279"/>
      <c r="J3462" s="279"/>
      <c r="K3462" s="279"/>
      <c r="L3462" s="279"/>
      <c r="M3462" s="279"/>
      <c r="AM3462" s="280"/>
      <c r="AN3462" s="280"/>
      <c r="AO3462" s="280"/>
      <c r="AP3462" s="278"/>
      <c r="AQ3462" s="278"/>
      <c r="AR3462" s="278"/>
      <c r="AS3462" s="278"/>
      <c r="AT3462" s="278"/>
      <c r="AU3462" s="278"/>
      <c r="AV3462" s="278"/>
      <c r="AX3462" s="278"/>
      <c r="AY3462" s="278"/>
      <c r="BA3462" s="280"/>
      <c r="BB3462" s="280"/>
      <c r="BC3462" s="280"/>
      <c r="BD3462" s="279"/>
      <c r="BE3462" s="279"/>
      <c r="BH3462" s="278"/>
      <c r="BI3462" s="278"/>
      <c r="BJ3462" s="278"/>
      <c r="BK3462" s="278"/>
      <c r="BL3462" s="278"/>
      <c r="BM3462" s="279"/>
      <c r="BN3462" s="279"/>
      <c r="BO3462" s="279"/>
      <c r="BP3462" s="279"/>
      <c r="BQ3462" s="279"/>
    </row>
    <row r="3463" spans="2:69" ht="10.5" customHeight="1">
      <c r="AM3463" s="280"/>
      <c r="AN3463" s="280"/>
      <c r="AO3463" s="280"/>
      <c r="AP3463" s="278"/>
      <c r="AQ3463" s="278"/>
      <c r="AR3463" s="278"/>
      <c r="AS3463" s="278"/>
      <c r="AT3463" s="278"/>
      <c r="AU3463" s="278"/>
      <c r="AV3463" s="278"/>
      <c r="AX3463" s="278"/>
      <c r="AY3463" s="278"/>
      <c r="BA3463" s="280"/>
      <c r="BB3463" s="280"/>
      <c r="BC3463" s="280"/>
      <c r="BD3463" s="279"/>
      <c r="BE3463" s="279"/>
      <c r="BH3463" s="278"/>
      <c r="BI3463" s="278"/>
      <c r="BJ3463" s="278"/>
      <c r="BK3463" s="278"/>
      <c r="BL3463" s="278"/>
      <c r="BM3463" s="279"/>
      <c r="BN3463" s="279"/>
      <c r="BO3463" s="279"/>
      <c r="BP3463" s="279"/>
      <c r="BQ3463" s="279"/>
    </row>
    <row r="3464" spans="2:69" ht="9.75" customHeight="1"/>
    <row r="3465" spans="2:69" ht="12" customHeight="1">
      <c r="AM3465" s="280"/>
      <c r="AN3465" s="280"/>
      <c r="AO3465" s="280"/>
      <c r="AP3465" s="280"/>
      <c r="AQ3465" s="278"/>
      <c r="AR3465" s="278"/>
      <c r="AS3465" s="278"/>
      <c r="AT3465" s="278"/>
      <c r="AU3465" s="278"/>
      <c r="AV3465" s="278"/>
      <c r="AW3465" s="278"/>
      <c r="AX3465" s="278"/>
      <c r="AY3465" s="278"/>
      <c r="AZ3465" s="278"/>
      <c r="BA3465" s="277"/>
      <c r="BB3465" s="277"/>
      <c r="BC3465" s="277"/>
      <c r="BD3465" s="279"/>
      <c r="BE3465" s="279"/>
    </row>
    <row r="3466" spans="2:69" ht="13.5" customHeight="1">
      <c r="C3466" s="289"/>
      <c r="D3466" s="289"/>
      <c r="E3466" s="289"/>
      <c r="F3466" s="289"/>
      <c r="G3466" s="289"/>
      <c r="H3466" s="289"/>
      <c r="I3466" s="289"/>
      <c r="J3466" s="289"/>
      <c r="K3466" s="289"/>
      <c r="L3466" s="289"/>
      <c r="M3466" s="289"/>
      <c r="N3466" s="289"/>
      <c r="O3466" s="289"/>
      <c r="P3466" s="289"/>
      <c r="Q3466" s="289"/>
      <c r="R3466" s="289"/>
      <c r="S3466" s="289"/>
      <c r="T3466" s="289"/>
      <c r="U3466" s="289"/>
      <c r="V3466" s="289"/>
      <c r="W3466" s="289"/>
      <c r="X3466" s="289"/>
      <c r="Y3466" s="289"/>
      <c r="Z3466" s="289"/>
      <c r="AA3466" s="289"/>
      <c r="AB3466" s="289"/>
      <c r="AC3466" s="289"/>
      <c r="AD3466" s="289"/>
      <c r="AE3466" s="289"/>
    </row>
    <row r="3467" spans="2:69" ht="7.5" customHeight="1"/>
    <row r="3468" spans="2:69" ht="16.5" customHeight="1">
      <c r="B3468" s="282"/>
      <c r="C3468" s="282"/>
      <c r="D3468" s="282"/>
      <c r="E3468" s="282"/>
      <c r="F3468" s="282"/>
      <c r="G3468" s="282"/>
      <c r="H3468" s="282"/>
      <c r="I3468" s="282"/>
      <c r="J3468" s="282"/>
      <c r="K3468" s="282"/>
      <c r="L3468" s="282"/>
      <c r="M3468" s="282"/>
      <c r="N3468" s="282"/>
      <c r="O3468" s="282"/>
      <c r="P3468" s="282"/>
      <c r="Q3468" s="282"/>
      <c r="R3468" s="282"/>
      <c r="S3468" s="282"/>
      <c r="T3468" s="282"/>
      <c r="U3468" s="282"/>
      <c r="X3468" s="282"/>
      <c r="Y3468" s="282"/>
      <c r="Z3468" s="282"/>
      <c r="AA3468" s="282"/>
      <c r="AB3468" s="282"/>
      <c r="AC3468" s="282"/>
      <c r="AD3468" s="282"/>
      <c r="AE3468" s="282"/>
      <c r="AF3468" s="282"/>
      <c r="AG3468" s="282"/>
      <c r="AM3468" s="282"/>
      <c r="AN3468" s="282"/>
      <c r="AO3468" s="282"/>
      <c r="AP3468" s="282"/>
      <c r="AQ3468" s="282"/>
      <c r="AR3468" s="282"/>
      <c r="AS3468" s="282"/>
      <c r="AT3468" s="282"/>
      <c r="AU3468" s="282"/>
      <c r="AV3468" s="282"/>
      <c r="AW3468" s="282"/>
      <c r="AX3468" s="282"/>
      <c r="AY3468" s="282"/>
      <c r="AZ3468" s="282"/>
      <c r="BA3468" s="282"/>
      <c r="BB3468" s="282"/>
      <c r="BE3468" s="282"/>
      <c r="BF3468" s="282"/>
      <c r="BG3468" s="282"/>
      <c r="BH3468" s="282"/>
      <c r="BI3468" s="282"/>
      <c r="BJ3468" s="282"/>
      <c r="BK3468" s="282"/>
      <c r="BL3468" s="282"/>
      <c r="BM3468" s="282"/>
      <c r="BN3468" s="282"/>
      <c r="BO3468" s="282"/>
      <c r="BP3468" s="282"/>
    </row>
    <row r="3469" spans="2:69" ht="9.75" customHeight="1">
      <c r="E3469" s="281"/>
      <c r="F3469" s="281"/>
      <c r="G3469" s="281"/>
      <c r="H3469" s="281"/>
      <c r="I3469" s="281"/>
      <c r="J3469" s="281"/>
      <c r="K3469" s="281"/>
      <c r="L3469" s="281"/>
      <c r="O3469" s="281"/>
      <c r="P3469" s="281"/>
      <c r="Q3469" s="281"/>
      <c r="S3469" s="286"/>
      <c r="T3469" s="286"/>
      <c r="U3469" s="286"/>
      <c r="V3469" s="286"/>
      <c r="AB3469" s="281"/>
      <c r="AC3469" s="281"/>
      <c r="AD3469" s="286"/>
      <c r="AE3469" s="286"/>
      <c r="AR3469" s="281"/>
      <c r="AS3469" s="281"/>
      <c r="AT3469" s="281"/>
      <c r="AV3469" s="286"/>
      <c r="AW3469" s="286"/>
      <c r="AX3469" s="286"/>
      <c r="AY3469" s="286"/>
      <c r="AZ3469" s="286"/>
      <c r="BA3469" s="286"/>
      <c r="BB3469" s="286"/>
      <c r="BH3469" s="283"/>
      <c r="BI3469" s="283"/>
      <c r="BJ3469" s="283"/>
      <c r="BK3469" s="283"/>
      <c r="BL3469" s="283"/>
      <c r="BN3469" s="283"/>
      <c r="BO3469" s="283"/>
      <c r="BP3469" s="283"/>
    </row>
    <row r="3470" spans="2:69" ht="0.75" customHeight="1">
      <c r="BH3470" s="283"/>
      <c r="BI3470" s="283"/>
      <c r="BJ3470" s="283"/>
      <c r="BK3470" s="283"/>
      <c r="BL3470" s="283"/>
      <c r="BN3470" s="283"/>
      <c r="BO3470" s="283"/>
      <c r="BP3470" s="283"/>
    </row>
    <row r="3471" spans="2:69" ht="10.5" customHeight="1">
      <c r="F3471" s="281"/>
      <c r="G3471" s="281"/>
      <c r="H3471" s="281"/>
      <c r="I3471" s="281"/>
      <c r="J3471" s="281"/>
      <c r="K3471" s="281"/>
      <c r="N3471" s="281"/>
      <c r="O3471" s="281"/>
      <c r="P3471" s="281"/>
      <c r="Q3471" s="281"/>
      <c r="R3471" s="281"/>
      <c r="S3471" s="286"/>
      <c r="T3471" s="286"/>
      <c r="U3471" s="286"/>
      <c r="V3471" s="286"/>
      <c r="AB3471" s="281"/>
      <c r="AC3471" s="281"/>
      <c r="AD3471" s="281"/>
      <c r="AE3471" s="286"/>
      <c r="AF3471" s="286"/>
      <c r="AG3471" s="286"/>
      <c r="AH3471" s="286"/>
      <c r="AI3471" s="286"/>
      <c r="AR3471" s="281"/>
      <c r="AS3471" s="281"/>
      <c r="AT3471" s="281"/>
      <c r="AV3471" s="290"/>
      <c r="AW3471" s="290"/>
      <c r="AX3471" s="290"/>
      <c r="AY3471" s="290"/>
      <c r="AZ3471" s="290"/>
      <c r="BE3471" s="263"/>
      <c r="BJ3471" s="279"/>
      <c r="BK3471" s="279"/>
      <c r="BL3471" s="279"/>
      <c r="BO3471" s="279"/>
      <c r="BP3471" s="279"/>
    </row>
    <row r="3472" spans="2:69" ht="8.25" customHeight="1"/>
    <row r="3473" spans="3:68" ht="12.75" customHeight="1">
      <c r="BE3473" s="280"/>
      <c r="BF3473" s="280"/>
      <c r="BJ3473" s="279"/>
      <c r="BK3473" s="279"/>
      <c r="BL3473" s="279"/>
      <c r="BO3473" s="279"/>
      <c r="BP3473" s="279"/>
    </row>
    <row r="3474" spans="3:68" ht="9.75" customHeight="1">
      <c r="BE3474" s="280"/>
      <c r="BF3474" s="280"/>
      <c r="BJ3474" s="279"/>
      <c r="BK3474" s="279"/>
      <c r="BL3474" s="279"/>
      <c r="BO3474" s="279"/>
      <c r="BP3474" s="279"/>
    </row>
    <row r="3475" spans="3:68" ht="12.75" customHeight="1">
      <c r="BE3475" s="280"/>
      <c r="BF3475" s="280"/>
    </row>
    <row r="3476" spans="3:68" ht="10.5" customHeight="1">
      <c r="I3476" s="283"/>
      <c r="J3476" s="283"/>
      <c r="K3476" s="283"/>
      <c r="L3476" s="283"/>
      <c r="N3476" s="283"/>
      <c r="O3476" s="283"/>
      <c r="P3476" s="283"/>
      <c r="Q3476" s="283"/>
      <c r="R3476" s="283"/>
      <c r="S3476" s="283"/>
      <c r="U3476" s="283"/>
      <c r="V3476" s="283"/>
      <c r="W3476" s="283"/>
      <c r="Z3476" s="283"/>
      <c r="AA3476" s="283"/>
      <c r="AB3476" s="283"/>
      <c r="AC3476" s="283"/>
      <c r="AD3476" s="283"/>
      <c r="AE3476" s="283"/>
      <c r="AO3476" s="283"/>
      <c r="AP3476" s="283"/>
      <c r="AQ3476" s="283"/>
      <c r="AR3476" s="283"/>
      <c r="AS3476" s="283"/>
      <c r="AT3476" s="283"/>
      <c r="AV3476" s="283"/>
      <c r="AW3476" s="283"/>
      <c r="AX3476" s="283"/>
      <c r="AY3476" s="283"/>
      <c r="AZ3476" s="283"/>
      <c r="BA3476" s="283"/>
      <c r="BB3476" s="283"/>
      <c r="BE3476" s="263"/>
      <c r="BJ3476" s="279"/>
      <c r="BK3476" s="279"/>
      <c r="BL3476" s="279"/>
      <c r="BO3476" s="279"/>
      <c r="BP3476" s="279"/>
    </row>
    <row r="3477" spans="3:68" ht="9.75" customHeight="1"/>
    <row r="3478" spans="3:68" ht="10.5" customHeight="1">
      <c r="H3478" s="283"/>
      <c r="I3478" s="283"/>
      <c r="J3478" s="283"/>
      <c r="K3478" s="283"/>
      <c r="L3478" s="283"/>
      <c r="N3478" s="283"/>
      <c r="O3478" s="283"/>
      <c r="P3478" s="283"/>
      <c r="Q3478" s="283"/>
      <c r="R3478" s="283"/>
      <c r="S3478" s="283"/>
      <c r="U3478" s="283"/>
      <c r="V3478" s="283"/>
      <c r="W3478" s="283"/>
      <c r="Z3478" s="283"/>
      <c r="AA3478" s="283"/>
      <c r="AB3478" s="283"/>
      <c r="AC3478" s="283"/>
      <c r="AD3478" s="283"/>
      <c r="AE3478" s="283"/>
      <c r="AO3478" s="283"/>
      <c r="AP3478" s="283"/>
      <c r="AQ3478" s="283"/>
      <c r="AR3478" s="283"/>
      <c r="AS3478" s="283"/>
      <c r="AT3478" s="283"/>
      <c r="AV3478" s="283"/>
      <c r="AW3478" s="283"/>
      <c r="AX3478" s="283"/>
      <c r="AY3478" s="283"/>
      <c r="AZ3478" s="283"/>
      <c r="BA3478" s="283"/>
      <c r="BB3478" s="283"/>
      <c r="BE3478" s="280"/>
      <c r="BJ3478" s="279"/>
      <c r="BK3478" s="279"/>
      <c r="BL3478" s="279"/>
      <c r="BO3478" s="279"/>
      <c r="BP3478" s="279"/>
    </row>
    <row r="3479" spans="3:68" ht="0.75" customHeight="1">
      <c r="H3479" s="283"/>
      <c r="I3479" s="283"/>
      <c r="J3479" s="283"/>
      <c r="K3479" s="283"/>
      <c r="L3479" s="283"/>
      <c r="N3479" s="283"/>
      <c r="O3479" s="283"/>
      <c r="P3479" s="283"/>
      <c r="Q3479" s="283"/>
      <c r="R3479" s="283"/>
      <c r="S3479" s="283"/>
      <c r="U3479" s="283"/>
      <c r="V3479" s="283"/>
      <c r="W3479" s="283"/>
      <c r="Z3479" s="283"/>
      <c r="AA3479" s="283"/>
      <c r="AB3479" s="283"/>
      <c r="AC3479" s="283"/>
      <c r="AD3479" s="283"/>
      <c r="AE3479" s="283"/>
      <c r="AO3479" s="283"/>
      <c r="AP3479" s="283"/>
      <c r="AQ3479" s="283"/>
      <c r="AR3479" s="283"/>
      <c r="AS3479" s="283"/>
      <c r="AT3479" s="283"/>
      <c r="AV3479" s="283"/>
      <c r="AW3479" s="283"/>
      <c r="AX3479" s="283"/>
      <c r="AY3479" s="283"/>
      <c r="AZ3479" s="283"/>
      <c r="BA3479" s="283"/>
      <c r="BB3479" s="283"/>
      <c r="BE3479" s="280"/>
      <c r="BJ3479" s="279"/>
      <c r="BK3479" s="279"/>
      <c r="BL3479" s="279"/>
      <c r="BO3479" s="279"/>
      <c r="BP3479" s="279"/>
    </row>
    <row r="3480" spans="3:68" ht="10.5" customHeight="1">
      <c r="H3480" s="285"/>
      <c r="I3480" s="285"/>
      <c r="J3480" s="285"/>
      <c r="K3480" s="285"/>
      <c r="L3480" s="285"/>
      <c r="N3480" s="285"/>
      <c r="O3480" s="285"/>
      <c r="P3480" s="285"/>
      <c r="R3480" s="285"/>
      <c r="S3480" s="285"/>
      <c r="U3480" s="283"/>
      <c r="V3480" s="283"/>
      <c r="W3480" s="283"/>
      <c r="Z3480" s="285"/>
      <c r="AA3480" s="285"/>
      <c r="AB3480" s="285"/>
      <c r="AC3480" s="285"/>
      <c r="AD3480" s="283"/>
      <c r="AE3480" s="283"/>
      <c r="AO3480" s="285"/>
      <c r="AP3480" s="285"/>
      <c r="AQ3480" s="285"/>
      <c r="AR3480" s="285"/>
      <c r="AS3480" s="285"/>
      <c r="AT3480" s="285"/>
      <c r="AV3480" s="285"/>
      <c r="AW3480" s="285"/>
      <c r="AX3480" s="285"/>
      <c r="AY3480" s="285"/>
      <c r="AZ3480" s="285"/>
      <c r="BB3480" s="261"/>
      <c r="BE3480" s="263"/>
      <c r="BK3480" s="279"/>
      <c r="BL3480" s="279"/>
      <c r="BP3480" s="264"/>
    </row>
    <row r="3481" spans="3:68" ht="8.25" customHeight="1"/>
    <row r="3482" spans="3:68" ht="0.75" customHeight="1">
      <c r="C3482" s="280"/>
      <c r="D3482" s="280"/>
      <c r="E3482" s="280"/>
      <c r="F3482" s="280"/>
      <c r="G3482" s="280"/>
      <c r="H3482" s="280"/>
      <c r="I3482" s="280"/>
      <c r="AH3482" s="280"/>
      <c r="AI3482" s="280"/>
      <c r="AJ3482" s="280"/>
      <c r="AK3482" s="280"/>
      <c r="AL3482" s="280"/>
      <c r="AM3482" s="280"/>
      <c r="AN3482" s="280"/>
      <c r="AO3482" s="280"/>
      <c r="BE3482" s="280"/>
      <c r="BK3482" s="279"/>
      <c r="BL3482" s="279"/>
      <c r="BP3482" s="279"/>
    </row>
    <row r="3483" spans="3:68" ht="9" customHeight="1">
      <c r="C3483" s="280"/>
      <c r="D3483" s="280"/>
      <c r="E3483" s="280"/>
      <c r="F3483" s="280"/>
      <c r="G3483" s="280"/>
      <c r="H3483" s="280"/>
      <c r="I3483" s="280"/>
      <c r="AH3483" s="280"/>
      <c r="AI3483" s="280"/>
      <c r="AJ3483" s="280"/>
      <c r="AK3483" s="280"/>
      <c r="AL3483" s="280"/>
      <c r="AM3483" s="280"/>
      <c r="AN3483" s="280"/>
      <c r="AO3483" s="280"/>
      <c r="BE3483" s="280"/>
      <c r="BK3483" s="279"/>
      <c r="BL3483" s="279"/>
      <c r="BP3483" s="279"/>
    </row>
    <row r="3484" spans="3:68" ht="0.75" customHeight="1">
      <c r="C3484" s="280"/>
      <c r="D3484" s="280"/>
      <c r="E3484" s="280"/>
      <c r="F3484" s="280"/>
      <c r="G3484" s="280"/>
      <c r="H3484" s="280"/>
      <c r="I3484" s="280"/>
      <c r="AH3484" s="280"/>
      <c r="AI3484" s="280"/>
      <c r="AJ3484" s="280"/>
      <c r="AK3484" s="280"/>
      <c r="AL3484" s="280"/>
      <c r="AM3484" s="280"/>
      <c r="AN3484" s="280"/>
      <c r="AO3484" s="280"/>
      <c r="BE3484" s="280"/>
      <c r="BK3484" s="279"/>
      <c r="BL3484" s="279"/>
    </row>
    <row r="3485" spans="3:68" ht="10.5" customHeight="1">
      <c r="C3485" s="287"/>
      <c r="D3485" s="287"/>
      <c r="E3485" s="287"/>
      <c r="F3485" s="287"/>
      <c r="G3485" s="287"/>
      <c r="H3485" s="278"/>
      <c r="I3485" s="278"/>
      <c r="J3485" s="278"/>
      <c r="K3485" s="278"/>
      <c r="L3485" s="278"/>
      <c r="N3485" s="278"/>
      <c r="O3485" s="278"/>
      <c r="P3485" s="278"/>
      <c r="Q3485" s="278"/>
      <c r="R3485" s="278"/>
      <c r="S3485" s="278"/>
      <c r="T3485" s="278"/>
      <c r="U3485" s="278"/>
      <c r="V3485" s="278"/>
      <c r="W3485" s="278"/>
      <c r="Z3485" s="278"/>
      <c r="AA3485" s="278"/>
      <c r="AB3485" s="278"/>
      <c r="AC3485" s="278"/>
      <c r="AD3485" s="278"/>
      <c r="AE3485" s="278"/>
      <c r="AI3485" s="287"/>
      <c r="AJ3485" s="287"/>
      <c r="AK3485" s="287"/>
      <c r="AL3485" s="287"/>
      <c r="AM3485" s="287"/>
      <c r="AO3485" s="278"/>
      <c r="AP3485" s="278"/>
      <c r="AQ3485" s="278"/>
      <c r="AR3485" s="278"/>
      <c r="AS3485" s="278"/>
      <c r="AT3485" s="278"/>
      <c r="AV3485" s="278"/>
      <c r="AW3485" s="278"/>
      <c r="AX3485" s="278"/>
      <c r="AY3485" s="278"/>
      <c r="AZ3485" s="278"/>
      <c r="BB3485" s="266"/>
      <c r="BE3485" s="263"/>
      <c r="BK3485" s="279"/>
      <c r="BL3485" s="279"/>
      <c r="BP3485" s="264"/>
    </row>
    <row r="3486" spans="3:68" ht="7.5" customHeight="1"/>
    <row r="3487" spans="3:68" ht="0.75" customHeight="1">
      <c r="C3487" s="287"/>
      <c r="D3487" s="287"/>
      <c r="E3487" s="287"/>
      <c r="F3487" s="287"/>
      <c r="G3487" s="287"/>
      <c r="H3487" s="278"/>
      <c r="I3487" s="278"/>
      <c r="J3487" s="278"/>
      <c r="K3487" s="278"/>
      <c r="L3487" s="278"/>
      <c r="N3487" s="278"/>
      <c r="O3487" s="278"/>
      <c r="P3487" s="278"/>
      <c r="Q3487" s="278"/>
      <c r="R3487" s="278"/>
      <c r="S3487" s="278"/>
      <c r="T3487" s="278"/>
      <c r="U3487" s="278"/>
      <c r="V3487" s="278"/>
      <c r="W3487" s="278"/>
      <c r="Z3487" s="278"/>
      <c r="AA3487" s="278"/>
      <c r="AB3487" s="278"/>
      <c r="AC3487" s="278"/>
      <c r="AD3487" s="278"/>
      <c r="AE3487" s="278"/>
      <c r="AI3487" s="287"/>
      <c r="AJ3487" s="287"/>
      <c r="AK3487" s="287"/>
      <c r="AL3487" s="287"/>
      <c r="AM3487" s="287"/>
      <c r="AO3487" s="278"/>
      <c r="AP3487" s="278"/>
      <c r="AQ3487" s="278"/>
      <c r="AR3487" s="278"/>
      <c r="AS3487" s="278"/>
      <c r="AT3487" s="278"/>
      <c r="AV3487" s="278"/>
      <c r="AW3487" s="278"/>
      <c r="AX3487" s="278"/>
      <c r="AY3487" s="278"/>
      <c r="AZ3487" s="278"/>
      <c r="BB3487" s="276"/>
    </row>
    <row r="3488" spans="3:68" ht="8.25" customHeight="1">
      <c r="C3488" s="287"/>
      <c r="D3488" s="287"/>
      <c r="E3488" s="287"/>
      <c r="F3488" s="287"/>
      <c r="G3488" s="287"/>
      <c r="H3488" s="278"/>
      <c r="I3488" s="278"/>
      <c r="J3488" s="278"/>
      <c r="K3488" s="278"/>
      <c r="L3488" s="278"/>
      <c r="N3488" s="278"/>
      <c r="O3488" s="278"/>
      <c r="P3488" s="278"/>
      <c r="Q3488" s="278"/>
      <c r="R3488" s="278"/>
      <c r="S3488" s="278"/>
      <c r="T3488" s="278"/>
      <c r="U3488" s="278"/>
      <c r="V3488" s="278"/>
      <c r="W3488" s="278"/>
      <c r="Z3488" s="278"/>
      <c r="AA3488" s="278"/>
      <c r="AB3488" s="278"/>
      <c r="AC3488" s="278"/>
      <c r="AD3488" s="278"/>
      <c r="AE3488" s="278"/>
      <c r="AI3488" s="287"/>
      <c r="AJ3488" s="287"/>
      <c r="AK3488" s="287"/>
      <c r="AL3488" s="287"/>
      <c r="AM3488" s="287"/>
      <c r="AO3488" s="278"/>
      <c r="AP3488" s="278"/>
      <c r="AQ3488" s="278"/>
      <c r="AR3488" s="278"/>
      <c r="AS3488" s="278"/>
      <c r="AT3488" s="278"/>
      <c r="AV3488" s="278"/>
      <c r="AW3488" s="278"/>
      <c r="AX3488" s="278"/>
      <c r="AY3488" s="278"/>
      <c r="AZ3488" s="278"/>
      <c r="BB3488" s="276"/>
    </row>
    <row r="3489" spans="3:68" ht="0.75" customHeight="1">
      <c r="C3489" s="287"/>
      <c r="D3489" s="287"/>
      <c r="E3489" s="287"/>
      <c r="F3489" s="287"/>
      <c r="G3489" s="287"/>
      <c r="H3489" s="278"/>
      <c r="I3489" s="278"/>
      <c r="J3489" s="278"/>
      <c r="K3489" s="278"/>
      <c r="L3489" s="278"/>
      <c r="N3489" s="278"/>
      <c r="O3489" s="278"/>
      <c r="P3489" s="278"/>
      <c r="Q3489" s="278"/>
      <c r="R3489" s="278"/>
      <c r="S3489" s="278"/>
      <c r="T3489" s="278"/>
      <c r="U3489" s="278"/>
      <c r="V3489" s="278"/>
      <c r="W3489" s="278"/>
      <c r="Z3489" s="278"/>
      <c r="AA3489" s="278"/>
      <c r="AB3489" s="278"/>
      <c r="AC3489" s="278"/>
      <c r="AD3489" s="278"/>
      <c r="AE3489" s="278"/>
      <c r="AI3489" s="287"/>
      <c r="AJ3489" s="287"/>
      <c r="AK3489" s="287"/>
      <c r="AL3489" s="287"/>
      <c r="AM3489" s="287"/>
      <c r="AO3489" s="278"/>
      <c r="AP3489" s="278"/>
      <c r="AQ3489" s="278"/>
      <c r="AR3489" s="278"/>
      <c r="AS3489" s="278"/>
      <c r="AT3489" s="278"/>
      <c r="AV3489" s="278"/>
      <c r="AW3489" s="278"/>
      <c r="AX3489" s="278"/>
      <c r="AY3489" s="278"/>
      <c r="AZ3489" s="278"/>
      <c r="BB3489" s="276"/>
    </row>
    <row r="3490" spans="3:68" ht="10.5" customHeight="1">
      <c r="C3490" s="287"/>
      <c r="D3490" s="287"/>
      <c r="E3490" s="287"/>
      <c r="F3490" s="287"/>
      <c r="G3490" s="287"/>
      <c r="H3490" s="278"/>
      <c r="I3490" s="278"/>
      <c r="J3490" s="278"/>
      <c r="K3490" s="278"/>
      <c r="L3490" s="278"/>
      <c r="N3490" s="278"/>
      <c r="O3490" s="278"/>
      <c r="P3490" s="278"/>
      <c r="Q3490" s="278"/>
      <c r="R3490" s="278"/>
      <c r="S3490" s="278"/>
      <c r="T3490" s="278"/>
      <c r="U3490" s="278"/>
      <c r="V3490" s="278"/>
      <c r="W3490" s="278"/>
      <c r="Z3490" s="278"/>
      <c r="AA3490" s="278"/>
      <c r="AB3490" s="278"/>
      <c r="AC3490" s="278"/>
      <c r="AD3490" s="278"/>
      <c r="AE3490" s="278"/>
      <c r="AI3490" s="287"/>
      <c r="AJ3490" s="287"/>
      <c r="AK3490" s="287"/>
      <c r="AL3490" s="287"/>
      <c r="AM3490" s="287"/>
      <c r="AO3490" s="278"/>
      <c r="AP3490" s="278"/>
      <c r="AQ3490" s="278"/>
      <c r="AR3490" s="278"/>
      <c r="AS3490" s="278"/>
      <c r="AT3490" s="278"/>
      <c r="AV3490" s="278"/>
      <c r="AW3490" s="278"/>
      <c r="AX3490" s="278"/>
      <c r="AY3490" s="278"/>
      <c r="AZ3490" s="278"/>
      <c r="BB3490" s="266"/>
    </row>
    <row r="3491" spans="3:68" ht="7.5" customHeight="1"/>
    <row r="3492" spans="3:68" ht="0.75" customHeight="1">
      <c r="C3492" s="287"/>
      <c r="D3492" s="287"/>
      <c r="E3492" s="287"/>
      <c r="F3492" s="287"/>
      <c r="G3492" s="287"/>
      <c r="H3492" s="278"/>
      <c r="I3492" s="278"/>
      <c r="J3492" s="278"/>
      <c r="K3492" s="278"/>
      <c r="L3492" s="278"/>
      <c r="N3492" s="278"/>
      <c r="O3492" s="278"/>
      <c r="P3492" s="278"/>
      <c r="Q3492" s="278"/>
      <c r="R3492" s="278"/>
      <c r="S3492" s="278"/>
      <c r="T3492" s="278"/>
      <c r="U3492" s="278"/>
      <c r="V3492" s="278"/>
      <c r="W3492" s="278"/>
      <c r="Z3492" s="278"/>
      <c r="AA3492" s="278"/>
      <c r="AB3492" s="278"/>
      <c r="AC3492" s="278"/>
      <c r="AD3492" s="278"/>
      <c r="AE3492" s="278"/>
      <c r="AI3492" s="287"/>
      <c r="AJ3492" s="287"/>
      <c r="AK3492" s="287"/>
      <c r="AL3492" s="287"/>
      <c r="AM3492" s="287"/>
      <c r="AO3492" s="278"/>
      <c r="AP3492" s="278"/>
      <c r="AQ3492" s="278"/>
      <c r="AR3492" s="278"/>
      <c r="AS3492" s="278"/>
      <c r="AT3492" s="278"/>
      <c r="AV3492" s="278"/>
      <c r="AW3492" s="278"/>
      <c r="AX3492" s="278"/>
      <c r="AY3492" s="278"/>
      <c r="AZ3492" s="278"/>
      <c r="BB3492" s="276"/>
      <c r="BE3492" s="282"/>
      <c r="BF3492" s="282"/>
      <c r="BG3492" s="282"/>
      <c r="BH3492" s="282"/>
      <c r="BI3492" s="282"/>
      <c r="BJ3492" s="282"/>
      <c r="BK3492" s="282"/>
      <c r="BL3492" s="282"/>
      <c r="BM3492" s="282"/>
      <c r="BN3492" s="282"/>
      <c r="BO3492" s="282"/>
      <c r="BP3492" s="282"/>
    </row>
    <row r="3493" spans="3:68">
      <c r="C3493" s="287"/>
      <c r="D3493" s="287"/>
      <c r="E3493" s="287"/>
      <c r="F3493" s="287"/>
      <c r="G3493" s="287"/>
      <c r="H3493" s="278"/>
      <c r="I3493" s="278"/>
      <c r="J3493" s="278"/>
      <c r="K3493" s="278"/>
      <c r="L3493" s="278"/>
      <c r="N3493" s="278"/>
      <c r="O3493" s="278"/>
      <c r="P3493" s="278"/>
      <c r="Q3493" s="278"/>
      <c r="R3493" s="278"/>
      <c r="S3493" s="278"/>
      <c r="T3493" s="278"/>
      <c r="U3493" s="278"/>
      <c r="V3493" s="278"/>
      <c r="W3493" s="278"/>
      <c r="Z3493" s="278"/>
      <c r="AA3493" s="278"/>
      <c r="AB3493" s="278"/>
      <c r="AC3493" s="278"/>
      <c r="AD3493" s="278"/>
      <c r="AE3493" s="278"/>
      <c r="AI3493" s="287"/>
      <c r="AJ3493" s="287"/>
      <c r="AK3493" s="287"/>
      <c r="AL3493" s="287"/>
      <c r="AM3493" s="287"/>
      <c r="AO3493" s="278"/>
      <c r="AP3493" s="278"/>
      <c r="AQ3493" s="278"/>
      <c r="AR3493" s="278"/>
      <c r="AS3493" s="278"/>
      <c r="AT3493" s="278"/>
      <c r="AV3493" s="278"/>
      <c r="AW3493" s="278"/>
      <c r="AX3493" s="278"/>
      <c r="AY3493" s="278"/>
      <c r="AZ3493" s="278"/>
      <c r="BB3493" s="276"/>
      <c r="BE3493" s="282"/>
      <c r="BF3493" s="282"/>
      <c r="BG3493" s="282"/>
      <c r="BH3493" s="282"/>
      <c r="BI3493" s="282"/>
      <c r="BJ3493" s="282"/>
      <c r="BK3493" s="282"/>
      <c r="BL3493" s="282"/>
      <c r="BM3493" s="282"/>
      <c r="BN3493" s="282"/>
      <c r="BO3493" s="282"/>
      <c r="BP3493" s="282"/>
    </row>
    <row r="3494" spans="3:68" ht="5.25" customHeight="1">
      <c r="C3494" s="287"/>
      <c r="D3494" s="287"/>
      <c r="E3494" s="287"/>
      <c r="F3494" s="287"/>
      <c r="G3494" s="287"/>
      <c r="H3494" s="278"/>
      <c r="I3494" s="278"/>
      <c r="J3494" s="278"/>
      <c r="K3494" s="278"/>
      <c r="L3494" s="278"/>
      <c r="N3494" s="278"/>
      <c r="O3494" s="278"/>
      <c r="P3494" s="278"/>
      <c r="Q3494" s="278"/>
      <c r="R3494" s="278"/>
      <c r="S3494" s="278"/>
      <c r="T3494" s="278"/>
      <c r="U3494" s="278"/>
      <c r="V3494" s="278"/>
      <c r="W3494" s="278"/>
      <c r="Z3494" s="278"/>
      <c r="AA3494" s="278"/>
      <c r="AB3494" s="278"/>
      <c r="AC3494" s="278"/>
      <c r="AD3494" s="278"/>
      <c r="AE3494" s="278"/>
      <c r="AI3494" s="287"/>
      <c r="AJ3494" s="287"/>
      <c r="AK3494" s="287"/>
      <c r="AL3494" s="287"/>
      <c r="AM3494" s="287"/>
      <c r="AN3494" s="287"/>
      <c r="AO3494" s="278"/>
      <c r="AP3494" s="278"/>
      <c r="AQ3494" s="278"/>
      <c r="AR3494" s="278"/>
      <c r="AS3494" s="278"/>
      <c r="AT3494" s="278"/>
      <c r="AV3494" s="278"/>
      <c r="AW3494" s="278"/>
      <c r="AX3494" s="278"/>
      <c r="AY3494" s="278"/>
      <c r="AZ3494" s="278"/>
      <c r="BB3494" s="276"/>
      <c r="BJ3494" s="283"/>
      <c r="BK3494" s="283"/>
      <c r="BL3494" s="283"/>
      <c r="BM3494" s="283"/>
      <c r="BN3494" s="283"/>
      <c r="BO3494" s="283"/>
      <c r="BP3494" s="283"/>
    </row>
    <row r="3495" spans="3:68" ht="5.25" customHeight="1">
      <c r="C3495" s="287"/>
      <c r="D3495" s="287"/>
      <c r="E3495" s="287"/>
      <c r="F3495" s="287"/>
      <c r="G3495" s="287"/>
      <c r="H3495" s="278"/>
      <c r="I3495" s="278"/>
      <c r="J3495" s="278"/>
      <c r="K3495" s="278"/>
      <c r="L3495" s="278"/>
      <c r="N3495" s="278"/>
      <c r="O3495" s="278"/>
      <c r="P3495" s="278"/>
      <c r="Q3495" s="278"/>
      <c r="R3495" s="278"/>
      <c r="S3495" s="278"/>
      <c r="T3495" s="278"/>
      <c r="U3495" s="278"/>
      <c r="V3495" s="278"/>
      <c r="W3495" s="278"/>
      <c r="Z3495" s="278"/>
      <c r="AA3495" s="278"/>
      <c r="AB3495" s="278"/>
      <c r="AC3495" s="278"/>
      <c r="AD3495" s="278"/>
      <c r="AE3495" s="278"/>
      <c r="AI3495" s="287"/>
      <c r="AJ3495" s="287"/>
      <c r="AK3495" s="287"/>
      <c r="AL3495" s="287"/>
      <c r="AM3495" s="287"/>
      <c r="AN3495" s="287"/>
      <c r="AO3495" s="278"/>
      <c r="AP3495" s="278"/>
      <c r="AQ3495" s="278"/>
      <c r="AR3495" s="278"/>
      <c r="AS3495" s="278"/>
      <c r="AT3495" s="278"/>
      <c r="AV3495" s="278"/>
      <c r="AW3495" s="278"/>
      <c r="AX3495" s="278"/>
      <c r="AY3495" s="278"/>
      <c r="AZ3495" s="278"/>
      <c r="BB3495" s="276"/>
      <c r="BJ3495" s="283"/>
      <c r="BK3495" s="283"/>
      <c r="BL3495" s="283"/>
      <c r="BM3495" s="283"/>
      <c r="BN3495" s="283"/>
      <c r="BO3495" s="283"/>
      <c r="BP3495" s="283"/>
    </row>
    <row r="3496" spans="3:68" ht="15" customHeight="1">
      <c r="C3496" s="287"/>
      <c r="D3496" s="287"/>
      <c r="E3496" s="287"/>
      <c r="F3496" s="287"/>
      <c r="G3496" s="287"/>
      <c r="H3496" s="278"/>
      <c r="I3496" s="278"/>
      <c r="J3496" s="278"/>
      <c r="K3496" s="278"/>
      <c r="L3496" s="278"/>
      <c r="N3496" s="278"/>
      <c r="O3496" s="278"/>
      <c r="P3496" s="278"/>
      <c r="Q3496" s="278"/>
      <c r="R3496" s="278"/>
      <c r="S3496" s="278"/>
      <c r="T3496" s="278"/>
      <c r="U3496" s="278"/>
      <c r="V3496" s="278"/>
      <c r="W3496" s="278"/>
      <c r="Z3496" s="278"/>
      <c r="AA3496" s="278"/>
      <c r="AB3496" s="278"/>
      <c r="AC3496" s="278"/>
      <c r="AD3496" s="278"/>
      <c r="AE3496" s="278"/>
      <c r="AI3496" s="287"/>
      <c r="AJ3496" s="287"/>
      <c r="AK3496" s="287"/>
      <c r="AL3496" s="287"/>
      <c r="AM3496" s="287"/>
      <c r="AO3496" s="278"/>
      <c r="AP3496" s="278"/>
      <c r="AQ3496" s="278"/>
      <c r="AR3496" s="278"/>
      <c r="AS3496" s="278"/>
      <c r="AT3496" s="278"/>
      <c r="AV3496" s="278"/>
      <c r="AW3496" s="278"/>
      <c r="AX3496" s="278"/>
      <c r="AY3496" s="278"/>
      <c r="AZ3496" s="278"/>
      <c r="BB3496" s="266"/>
    </row>
    <row r="3497" spans="3:68" ht="0.75" customHeight="1">
      <c r="C3497" s="287"/>
      <c r="D3497" s="287"/>
      <c r="E3497" s="287"/>
      <c r="F3497" s="287"/>
      <c r="G3497" s="287"/>
      <c r="H3497" s="278"/>
      <c r="I3497" s="278"/>
      <c r="J3497" s="278"/>
      <c r="K3497" s="278"/>
      <c r="L3497" s="278"/>
      <c r="P3497" s="278"/>
      <c r="Q3497" s="278"/>
      <c r="R3497" s="278"/>
      <c r="S3497" s="278"/>
      <c r="U3497" s="278"/>
      <c r="V3497" s="278"/>
      <c r="W3497" s="278"/>
      <c r="Z3497" s="278"/>
      <c r="AA3497" s="278"/>
      <c r="AB3497" s="278"/>
      <c r="AC3497" s="278"/>
      <c r="AD3497" s="278"/>
      <c r="AE3497" s="278"/>
      <c r="AI3497" s="287"/>
      <c r="AJ3497" s="287"/>
      <c r="AK3497" s="287"/>
      <c r="AL3497" s="287"/>
      <c r="AM3497" s="287"/>
      <c r="AO3497" s="278"/>
      <c r="AP3497" s="278"/>
      <c r="AQ3497" s="278"/>
      <c r="AR3497" s="278"/>
      <c r="AS3497" s="278"/>
      <c r="AT3497" s="278"/>
      <c r="AV3497" s="278"/>
      <c r="AW3497" s="278"/>
      <c r="AX3497" s="278"/>
      <c r="AY3497" s="278"/>
      <c r="AZ3497" s="278"/>
      <c r="BB3497" s="276"/>
      <c r="BE3497" s="280"/>
      <c r="BH3497" s="278"/>
      <c r="BI3497" s="278"/>
      <c r="BJ3497" s="278"/>
      <c r="BK3497" s="278"/>
      <c r="BL3497" s="278"/>
      <c r="BN3497" s="278"/>
      <c r="BO3497" s="278"/>
      <c r="BP3497" s="278"/>
    </row>
    <row r="3498" spans="3:68" ht="8.25" customHeight="1">
      <c r="C3498" s="287"/>
      <c r="D3498" s="287"/>
      <c r="E3498" s="287"/>
      <c r="F3498" s="287"/>
      <c r="G3498" s="287"/>
      <c r="H3498" s="278"/>
      <c r="I3498" s="278"/>
      <c r="J3498" s="278"/>
      <c r="K3498" s="278"/>
      <c r="L3498" s="278"/>
      <c r="P3498" s="278"/>
      <c r="Q3498" s="278"/>
      <c r="R3498" s="278"/>
      <c r="S3498" s="278"/>
      <c r="U3498" s="278"/>
      <c r="V3498" s="278"/>
      <c r="W3498" s="278"/>
      <c r="Z3498" s="278"/>
      <c r="AA3498" s="278"/>
      <c r="AB3498" s="278"/>
      <c r="AC3498" s="278"/>
      <c r="AD3498" s="278"/>
      <c r="AE3498" s="278"/>
      <c r="AI3498" s="287"/>
      <c r="AJ3498" s="287"/>
      <c r="AK3498" s="287"/>
      <c r="AL3498" s="287"/>
      <c r="AM3498" s="287"/>
      <c r="AO3498" s="278"/>
      <c r="AP3498" s="278"/>
      <c r="AQ3498" s="278"/>
      <c r="AR3498" s="278"/>
      <c r="AS3498" s="278"/>
      <c r="AT3498" s="278"/>
      <c r="AV3498" s="278"/>
      <c r="AW3498" s="278"/>
      <c r="AX3498" s="278"/>
      <c r="AY3498" s="278"/>
      <c r="AZ3498" s="278"/>
      <c r="BB3498" s="276"/>
      <c r="BE3498" s="280"/>
      <c r="BH3498" s="278"/>
      <c r="BI3498" s="278"/>
      <c r="BJ3498" s="278"/>
      <c r="BK3498" s="278"/>
      <c r="BL3498" s="278"/>
      <c r="BN3498" s="278"/>
      <c r="BO3498" s="278"/>
      <c r="BP3498" s="278"/>
    </row>
    <row r="3499" spans="3:68" ht="0.75" customHeight="1">
      <c r="C3499" s="287"/>
      <c r="D3499" s="287"/>
      <c r="E3499" s="287"/>
      <c r="F3499" s="287"/>
      <c r="G3499" s="287"/>
      <c r="H3499" s="278"/>
      <c r="I3499" s="278"/>
      <c r="J3499" s="278"/>
      <c r="K3499" s="278"/>
      <c r="L3499" s="278"/>
      <c r="P3499" s="278"/>
      <c r="Q3499" s="278"/>
      <c r="R3499" s="278"/>
      <c r="S3499" s="278"/>
      <c r="U3499" s="278"/>
      <c r="V3499" s="278"/>
      <c r="W3499" s="278"/>
      <c r="Z3499" s="278"/>
      <c r="AA3499" s="278"/>
      <c r="AB3499" s="278"/>
      <c r="AC3499" s="278"/>
      <c r="AD3499" s="278"/>
      <c r="AE3499" s="278"/>
      <c r="AI3499" s="287"/>
      <c r="AJ3499" s="287"/>
      <c r="AK3499" s="287"/>
      <c r="AL3499" s="287"/>
      <c r="AM3499" s="287"/>
      <c r="AO3499" s="278"/>
      <c r="AP3499" s="278"/>
      <c r="AQ3499" s="278"/>
      <c r="AR3499" s="278"/>
      <c r="AS3499" s="278"/>
      <c r="AT3499" s="278"/>
      <c r="AV3499" s="278"/>
      <c r="AW3499" s="278"/>
      <c r="AX3499" s="278"/>
      <c r="AY3499" s="278"/>
      <c r="AZ3499" s="278"/>
      <c r="BB3499" s="276"/>
      <c r="BE3499" s="280"/>
      <c r="BH3499" s="278"/>
      <c r="BI3499" s="278"/>
      <c r="BJ3499" s="278"/>
      <c r="BK3499" s="278"/>
      <c r="BL3499" s="278"/>
      <c r="BN3499" s="278"/>
      <c r="BO3499" s="278"/>
      <c r="BP3499" s="278"/>
    </row>
    <row r="3500" spans="3:68" ht="10.5" customHeight="1">
      <c r="C3500" s="287"/>
      <c r="D3500" s="287"/>
      <c r="E3500" s="287"/>
      <c r="F3500" s="287"/>
      <c r="G3500" s="287"/>
      <c r="H3500" s="278"/>
      <c r="I3500" s="278"/>
      <c r="J3500" s="278"/>
      <c r="K3500" s="278"/>
      <c r="L3500" s="278"/>
      <c r="P3500" s="278"/>
      <c r="Q3500" s="278"/>
      <c r="R3500" s="278"/>
      <c r="S3500" s="278"/>
      <c r="U3500" s="278"/>
      <c r="V3500" s="278"/>
      <c r="W3500" s="278"/>
      <c r="Z3500" s="278"/>
      <c r="AA3500" s="278"/>
      <c r="AB3500" s="278"/>
      <c r="AC3500" s="278"/>
      <c r="AD3500" s="278"/>
      <c r="AE3500" s="278"/>
      <c r="AI3500" s="287"/>
      <c r="AJ3500" s="287"/>
      <c r="AK3500" s="287"/>
      <c r="AL3500" s="287"/>
      <c r="AM3500" s="287"/>
      <c r="AO3500" s="278"/>
      <c r="AP3500" s="278"/>
      <c r="AQ3500" s="278"/>
      <c r="AR3500" s="278"/>
      <c r="AS3500" s="278"/>
      <c r="AT3500" s="278"/>
      <c r="AV3500" s="278"/>
      <c r="AW3500" s="278"/>
      <c r="AX3500" s="278"/>
      <c r="AY3500" s="278"/>
      <c r="AZ3500" s="278"/>
      <c r="BB3500" s="266"/>
      <c r="BE3500" s="263"/>
      <c r="BH3500" s="278"/>
      <c r="BI3500" s="278"/>
      <c r="BJ3500" s="278"/>
      <c r="BK3500" s="278"/>
      <c r="BL3500" s="278"/>
      <c r="BN3500" s="278"/>
      <c r="BO3500" s="278"/>
      <c r="BP3500" s="278"/>
    </row>
    <row r="3501" spans="3:68" ht="7.5" customHeight="1"/>
    <row r="3502" spans="3:68" ht="0.75" customHeight="1">
      <c r="C3502" s="287"/>
      <c r="D3502" s="287"/>
      <c r="E3502" s="287"/>
      <c r="F3502" s="287"/>
      <c r="G3502" s="287"/>
      <c r="H3502" s="278"/>
      <c r="I3502" s="278"/>
      <c r="J3502" s="278"/>
      <c r="K3502" s="278"/>
      <c r="L3502" s="278"/>
      <c r="N3502" s="278"/>
      <c r="O3502" s="278"/>
      <c r="P3502" s="278"/>
      <c r="Q3502" s="278"/>
      <c r="R3502" s="278"/>
      <c r="S3502" s="278"/>
      <c r="T3502" s="278"/>
      <c r="U3502" s="278"/>
      <c r="V3502" s="278"/>
      <c r="W3502" s="278"/>
      <c r="Z3502" s="278"/>
      <c r="AA3502" s="278"/>
      <c r="AB3502" s="278"/>
      <c r="AC3502" s="278"/>
      <c r="AD3502" s="278"/>
      <c r="AE3502" s="278"/>
      <c r="AI3502" s="287"/>
      <c r="AJ3502" s="287"/>
      <c r="AK3502" s="287"/>
      <c r="AL3502" s="287"/>
      <c r="AM3502" s="287"/>
      <c r="AO3502" s="278"/>
      <c r="AP3502" s="278"/>
      <c r="AQ3502" s="278"/>
      <c r="AR3502" s="278"/>
      <c r="AS3502" s="278"/>
      <c r="AT3502" s="278"/>
      <c r="AV3502" s="278"/>
      <c r="AW3502" s="278"/>
      <c r="AX3502" s="278"/>
      <c r="AY3502" s="278"/>
      <c r="AZ3502" s="278"/>
      <c r="BB3502" s="276"/>
      <c r="BE3502" s="280"/>
      <c r="BH3502" s="278"/>
      <c r="BI3502" s="278"/>
      <c r="BJ3502" s="278"/>
      <c r="BK3502" s="278"/>
      <c r="BL3502" s="278"/>
      <c r="BN3502" s="278"/>
      <c r="BO3502" s="278"/>
      <c r="BP3502" s="278"/>
    </row>
    <row r="3503" spans="3:68" ht="9" customHeight="1">
      <c r="C3503" s="287"/>
      <c r="D3503" s="287"/>
      <c r="E3503" s="287"/>
      <c r="F3503" s="287"/>
      <c r="G3503" s="287"/>
      <c r="H3503" s="278"/>
      <c r="I3503" s="278"/>
      <c r="J3503" s="278"/>
      <c r="K3503" s="278"/>
      <c r="L3503" s="278"/>
      <c r="N3503" s="278"/>
      <c r="O3503" s="278"/>
      <c r="P3503" s="278"/>
      <c r="Q3503" s="278"/>
      <c r="R3503" s="278"/>
      <c r="S3503" s="278"/>
      <c r="T3503" s="278"/>
      <c r="U3503" s="278"/>
      <c r="V3503" s="278"/>
      <c r="W3503" s="278"/>
      <c r="Z3503" s="278"/>
      <c r="AA3503" s="278"/>
      <c r="AB3503" s="278"/>
      <c r="AC3503" s="278"/>
      <c r="AD3503" s="278"/>
      <c r="AE3503" s="278"/>
      <c r="AI3503" s="287"/>
      <c r="AJ3503" s="287"/>
      <c r="AK3503" s="287"/>
      <c r="AL3503" s="287"/>
      <c r="AM3503" s="287"/>
      <c r="AO3503" s="278"/>
      <c r="AP3503" s="278"/>
      <c r="AQ3503" s="278"/>
      <c r="AR3503" s="278"/>
      <c r="AS3503" s="278"/>
      <c r="AT3503" s="278"/>
      <c r="AV3503" s="278"/>
      <c r="AW3503" s="278"/>
      <c r="AX3503" s="278"/>
      <c r="AY3503" s="278"/>
      <c r="AZ3503" s="278"/>
      <c r="BB3503" s="276"/>
      <c r="BE3503" s="280"/>
      <c r="BH3503" s="278"/>
      <c r="BI3503" s="278"/>
      <c r="BJ3503" s="278"/>
      <c r="BK3503" s="278"/>
      <c r="BL3503" s="278"/>
      <c r="BN3503" s="278"/>
      <c r="BO3503" s="278"/>
      <c r="BP3503" s="278"/>
    </row>
    <row r="3504" spans="3:68" ht="0.75" customHeight="1">
      <c r="C3504" s="287"/>
      <c r="D3504" s="287"/>
      <c r="E3504" s="287"/>
      <c r="F3504" s="287"/>
      <c r="G3504" s="287"/>
      <c r="H3504" s="278"/>
      <c r="I3504" s="278"/>
      <c r="J3504" s="278"/>
      <c r="K3504" s="278"/>
      <c r="L3504" s="278"/>
      <c r="N3504" s="278"/>
      <c r="O3504" s="278"/>
      <c r="P3504" s="278"/>
      <c r="Q3504" s="278"/>
      <c r="R3504" s="278"/>
      <c r="S3504" s="278"/>
      <c r="T3504" s="278"/>
      <c r="U3504" s="278"/>
      <c r="V3504" s="278"/>
      <c r="W3504" s="278"/>
      <c r="Z3504" s="278"/>
      <c r="AA3504" s="278"/>
      <c r="AB3504" s="278"/>
      <c r="AC3504" s="278"/>
      <c r="AD3504" s="278"/>
      <c r="AE3504" s="278"/>
      <c r="AI3504" s="287"/>
      <c r="AJ3504" s="287"/>
      <c r="AK3504" s="287"/>
      <c r="AL3504" s="287"/>
      <c r="AM3504" s="287"/>
      <c r="AO3504" s="278"/>
      <c r="AP3504" s="278"/>
      <c r="AQ3504" s="278"/>
      <c r="AR3504" s="278"/>
      <c r="AS3504" s="278"/>
      <c r="AT3504" s="278"/>
      <c r="AV3504" s="278"/>
      <c r="AW3504" s="278"/>
      <c r="AX3504" s="278"/>
      <c r="AY3504" s="278"/>
      <c r="AZ3504" s="278"/>
      <c r="BB3504" s="276"/>
      <c r="BE3504" s="280"/>
      <c r="BH3504" s="278"/>
      <c r="BI3504" s="278"/>
      <c r="BJ3504" s="278"/>
      <c r="BK3504" s="278"/>
      <c r="BL3504" s="278"/>
      <c r="BN3504" s="278"/>
      <c r="BO3504" s="278"/>
      <c r="BP3504" s="278"/>
    </row>
    <row r="3505" spans="3:68" ht="10.5" customHeight="1">
      <c r="C3505" s="287"/>
      <c r="D3505" s="287"/>
      <c r="E3505" s="287"/>
      <c r="F3505" s="287"/>
      <c r="G3505" s="287"/>
      <c r="H3505" s="278"/>
      <c r="I3505" s="278"/>
      <c r="J3505" s="278"/>
      <c r="K3505" s="278"/>
      <c r="L3505" s="278"/>
      <c r="P3505" s="278"/>
      <c r="Q3505" s="278"/>
      <c r="R3505" s="278"/>
      <c r="S3505" s="278"/>
      <c r="U3505" s="278"/>
      <c r="V3505" s="278"/>
      <c r="W3505" s="278"/>
      <c r="Z3505" s="278"/>
      <c r="AA3505" s="278"/>
      <c r="AB3505" s="278"/>
      <c r="AC3505" s="278"/>
      <c r="AD3505" s="278"/>
      <c r="AE3505" s="278"/>
      <c r="AI3505" s="287"/>
      <c r="AJ3505" s="287"/>
      <c r="AK3505" s="287"/>
      <c r="AL3505" s="287"/>
      <c r="AM3505" s="287"/>
      <c r="AO3505" s="278"/>
      <c r="AP3505" s="278"/>
      <c r="AQ3505" s="278"/>
      <c r="AR3505" s="278"/>
      <c r="AS3505" s="278"/>
      <c r="AT3505" s="278"/>
      <c r="AV3505" s="278"/>
      <c r="AW3505" s="278"/>
      <c r="AX3505" s="278"/>
      <c r="AY3505" s="278"/>
      <c r="AZ3505" s="278"/>
      <c r="BB3505" s="266"/>
      <c r="BE3505" s="263"/>
      <c r="BH3505" s="278"/>
      <c r="BI3505" s="278"/>
      <c r="BJ3505" s="278"/>
      <c r="BK3505" s="278"/>
      <c r="BL3505" s="278"/>
      <c r="BN3505" s="278"/>
      <c r="BO3505" s="278"/>
      <c r="BP3505" s="278"/>
    </row>
    <row r="3506" spans="3:68" ht="9" customHeight="1"/>
    <row r="3507" spans="3:68" ht="10.5" customHeight="1">
      <c r="C3507" s="291"/>
      <c r="D3507" s="291"/>
      <c r="E3507" s="291"/>
      <c r="F3507" s="291"/>
      <c r="G3507" s="291"/>
      <c r="H3507" s="278"/>
      <c r="I3507" s="278"/>
      <c r="J3507" s="278"/>
      <c r="K3507" s="278"/>
      <c r="L3507" s="278"/>
      <c r="N3507" s="278"/>
      <c r="O3507" s="278"/>
      <c r="P3507" s="278"/>
      <c r="Q3507" s="278"/>
      <c r="R3507" s="278"/>
      <c r="S3507" s="278"/>
      <c r="T3507" s="278"/>
      <c r="U3507" s="278"/>
      <c r="V3507" s="278"/>
      <c r="W3507" s="278"/>
      <c r="Z3507" s="278"/>
      <c r="AA3507" s="278"/>
      <c r="AB3507" s="278"/>
      <c r="AC3507" s="278"/>
      <c r="AD3507" s="278"/>
      <c r="AE3507" s="278"/>
      <c r="AI3507" s="291"/>
      <c r="AJ3507" s="291"/>
      <c r="AK3507" s="291"/>
      <c r="AL3507" s="291"/>
      <c r="AM3507" s="291"/>
      <c r="AO3507" s="278"/>
      <c r="AP3507" s="278"/>
      <c r="AQ3507" s="278"/>
      <c r="AR3507" s="278"/>
      <c r="AS3507" s="278"/>
      <c r="AT3507" s="278"/>
      <c r="AV3507" s="278"/>
      <c r="AW3507" s="278"/>
      <c r="AX3507" s="278"/>
      <c r="AY3507" s="278"/>
      <c r="AZ3507" s="278"/>
      <c r="BB3507" s="266"/>
      <c r="BE3507" s="280"/>
      <c r="BF3507" s="280"/>
      <c r="BH3507" s="278"/>
      <c r="BI3507" s="278"/>
      <c r="BJ3507" s="278"/>
      <c r="BK3507" s="278"/>
      <c r="BL3507" s="278"/>
      <c r="BN3507" s="278"/>
      <c r="BO3507" s="278"/>
      <c r="BP3507" s="278"/>
    </row>
    <row r="3508" spans="3:68" ht="12.75" customHeight="1">
      <c r="AO3508" s="278"/>
      <c r="AP3508" s="278"/>
      <c r="AQ3508" s="278"/>
      <c r="AR3508" s="278"/>
      <c r="AS3508" s="278"/>
      <c r="AT3508" s="278"/>
      <c r="AV3508" s="278"/>
      <c r="AW3508" s="278"/>
      <c r="AX3508" s="278"/>
      <c r="AY3508" s="278"/>
      <c r="AZ3508" s="278"/>
      <c r="BE3508" s="280"/>
      <c r="BF3508" s="280"/>
    </row>
    <row r="3509" spans="3:68" ht="12.75" customHeight="1">
      <c r="AO3509" s="278"/>
      <c r="AP3509" s="278"/>
      <c r="AQ3509" s="278"/>
      <c r="AR3509" s="278"/>
      <c r="AS3509" s="278"/>
      <c r="AT3509" s="278"/>
      <c r="AV3509" s="278"/>
      <c r="AW3509" s="278"/>
      <c r="AX3509" s="278"/>
      <c r="AY3509" s="278"/>
      <c r="AZ3509" s="278"/>
      <c r="BE3509" s="280"/>
      <c r="BH3509" s="278"/>
      <c r="BI3509" s="278"/>
      <c r="BJ3509" s="278"/>
      <c r="BK3509" s="278"/>
      <c r="BL3509" s="278"/>
      <c r="BN3509" s="278"/>
      <c r="BO3509" s="278"/>
      <c r="BP3509" s="278"/>
    </row>
    <row r="3510" spans="3:68" ht="10.5" customHeight="1">
      <c r="BE3510" s="280"/>
      <c r="BH3510" s="278"/>
      <c r="BI3510" s="278"/>
      <c r="BJ3510" s="278"/>
      <c r="BK3510" s="278"/>
      <c r="BL3510" s="278"/>
      <c r="BN3510" s="278"/>
      <c r="BO3510" s="278"/>
      <c r="BP3510" s="278"/>
    </row>
    <row r="3511" spans="3:68" ht="9" customHeight="1"/>
    <row r="3512" spans="3:68" ht="11.25" customHeight="1">
      <c r="C3512" s="280"/>
      <c r="D3512" s="280"/>
      <c r="E3512" s="280"/>
      <c r="F3512" s="280"/>
      <c r="G3512" s="280"/>
      <c r="H3512" s="280"/>
      <c r="I3512" s="280"/>
      <c r="AH3512" s="280"/>
      <c r="AI3512" s="280"/>
      <c r="AJ3512" s="280"/>
      <c r="AK3512" s="280"/>
      <c r="AL3512" s="280"/>
      <c r="AM3512" s="280"/>
      <c r="AN3512" s="280"/>
      <c r="AO3512" s="280"/>
      <c r="BE3512" s="263"/>
      <c r="BH3512" s="278"/>
      <c r="BI3512" s="278"/>
      <c r="BJ3512" s="278"/>
      <c r="BK3512" s="278"/>
      <c r="BL3512" s="278"/>
      <c r="BN3512" s="278"/>
      <c r="BO3512" s="278"/>
      <c r="BP3512" s="278"/>
    </row>
    <row r="3513" spans="3:68" ht="9.75" customHeight="1">
      <c r="C3513" s="287"/>
      <c r="D3513" s="287"/>
      <c r="E3513" s="287"/>
      <c r="F3513" s="287"/>
      <c r="G3513" s="287"/>
      <c r="H3513" s="278"/>
      <c r="I3513" s="278"/>
      <c r="J3513" s="278"/>
      <c r="K3513" s="278"/>
      <c r="L3513" s="278"/>
      <c r="N3513" s="278"/>
      <c r="O3513" s="278"/>
      <c r="P3513" s="278"/>
      <c r="Q3513" s="278"/>
      <c r="R3513" s="278"/>
      <c r="S3513" s="278"/>
      <c r="T3513" s="278"/>
      <c r="U3513" s="278"/>
      <c r="V3513" s="278"/>
      <c r="W3513" s="278"/>
      <c r="Z3513" s="278"/>
      <c r="AA3513" s="278"/>
      <c r="AB3513" s="278"/>
      <c r="AC3513" s="278"/>
      <c r="AD3513" s="278"/>
      <c r="AE3513" s="278"/>
      <c r="AI3513" s="287"/>
      <c r="AJ3513" s="287"/>
      <c r="AK3513" s="287"/>
      <c r="AL3513" s="287"/>
      <c r="AM3513" s="287"/>
      <c r="AO3513" s="278"/>
      <c r="AP3513" s="278"/>
      <c r="AQ3513" s="278"/>
      <c r="AR3513" s="278"/>
      <c r="AS3513" s="278"/>
      <c r="AT3513" s="278"/>
      <c r="AV3513" s="278"/>
      <c r="AW3513" s="278"/>
      <c r="AX3513" s="278"/>
      <c r="AY3513" s="278"/>
      <c r="AZ3513" s="278"/>
      <c r="BB3513" s="276"/>
      <c r="BE3513" s="280"/>
      <c r="BF3513" s="280"/>
      <c r="BH3513" s="278"/>
      <c r="BI3513" s="278"/>
      <c r="BJ3513" s="278"/>
      <c r="BK3513" s="278"/>
      <c r="BL3513" s="278"/>
      <c r="BN3513" s="278"/>
      <c r="BO3513" s="278"/>
      <c r="BP3513" s="278"/>
    </row>
    <row r="3514" spans="3:68" ht="1.5" customHeight="1">
      <c r="C3514" s="287"/>
      <c r="D3514" s="287"/>
      <c r="E3514" s="287"/>
      <c r="F3514" s="287"/>
      <c r="G3514" s="287"/>
      <c r="H3514" s="278"/>
      <c r="I3514" s="278"/>
      <c r="J3514" s="278"/>
      <c r="K3514" s="278"/>
      <c r="L3514" s="278"/>
      <c r="N3514" s="278"/>
      <c r="O3514" s="278"/>
      <c r="P3514" s="278"/>
      <c r="Q3514" s="278"/>
      <c r="R3514" s="278"/>
      <c r="S3514" s="278"/>
      <c r="T3514" s="278"/>
      <c r="U3514" s="278"/>
      <c r="V3514" s="278"/>
      <c r="W3514" s="278"/>
      <c r="Z3514" s="278"/>
      <c r="AA3514" s="278"/>
      <c r="AB3514" s="278"/>
      <c r="AC3514" s="278"/>
      <c r="AD3514" s="278"/>
      <c r="AE3514" s="278"/>
      <c r="AI3514" s="287"/>
      <c r="AJ3514" s="287"/>
      <c r="AK3514" s="287"/>
      <c r="AL3514" s="287"/>
      <c r="AM3514" s="287"/>
      <c r="AO3514" s="278"/>
      <c r="AP3514" s="278"/>
      <c r="AQ3514" s="278"/>
      <c r="AR3514" s="278"/>
      <c r="AS3514" s="278"/>
      <c r="AT3514" s="278"/>
      <c r="AV3514" s="278"/>
      <c r="AW3514" s="278"/>
      <c r="AX3514" s="278"/>
      <c r="AY3514" s="278"/>
      <c r="AZ3514" s="278"/>
      <c r="BB3514" s="276"/>
      <c r="BE3514" s="280"/>
      <c r="BF3514" s="280"/>
      <c r="BH3514" s="278"/>
      <c r="BI3514" s="278"/>
      <c r="BJ3514" s="278"/>
      <c r="BK3514" s="278"/>
      <c r="BL3514" s="278"/>
      <c r="BN3514" s="278"/>
      <c r="BO3514" s="278"/>
      <c r="BP3514" s="278"/>
    </row>
    <row r="3515" spans="3:68" ht="10.5" customHeight="1">
      <c r="C3515" s="287"/>
      <c r="D3515" s="287"/>
      <c r="E3515" s="287"/>
      <c r="F3515" s="287"/>
      <c r="G3515" s="287"/>
      <c r="H3515" s="278"/>
      <c r="I3515" s="278"/>
      <c r="J3515" s="278"/>
      <c r="K3515" s="278"/>
      <c r="L3515" s="278"/>
      <c r="N3515" s="278"/>
      <c r="O3515" s="278"/>
      <c r="P3515" s="278"/>
      <c r="Q3515" s="278"/>
      <c r="R3515" s="278"/>
      <c r="S3515" s="278"/>
      <c r="T3515" s="278"/>
      <c r="U3515" s="278"/>
      <c r="V3515" s="278"/>
      <c r="W3515" s="278"/>
      <c r="Z3515" s="278"/>
      <c r="AA3515" s="278"/>
      <c r="AB3515" s="278"/>
      <c r="AC3515" s="278"/>
      <c r="AD3515" s="278"/>
      <c r="AE3515" s="278"/>
      <c r="AI3515" s="287"/>
      <c r="AJ3515" s="287"/>
      <c r="AK3515" s="287"/>
      <c r="AL3515" s="287"/>
      <c r="AM3515" s="287"/>
      <c r="AO3515" s="278"/>
      <c r="AP3515" s="278"/>
      <c r="AQ3515" s="278"/>
      <c r="AR3515" s="278"/>
      <c r="AS3515" s="278"/>
      <c r="AT3515" s="278"/>
      <c r="AV3515" s="278"/>
      <c r="AW3515" s="278"/>
      <c r="AX3515" s="278"/>
      <c r="AY3515" s="278"/>
      <c r="AZ3515" s="278"/>
      <c r="BB3515" s="266"/>
      <c r="BE3515" s="263"/>
      <c r="BH3515" s="278"/>
      <c r="BI3515" s="278"/>
      <c r="BJ3515" s="278"/>
      <c r="BK3515" s="278"/>
      <c r="BL3515" s="278"/>
      <c r="BN3515" s="278"/>
      <c r="BO3515" s="278"/>
      <c r="BP3515" s="278"/>
    </row>
    <row r="3516" spans="3:68" ht="7.5" customHeight="1"/>
    <row r="3517" spans="3:68" ht="0.75" customHeight="1">
      <c r="C3517" s="287"/>
      <c r="D3517" s="287"/>
      <c r="E3517" s="287"/>
      <c r="F3517" s="287"/>
      <c r="G3517" s="287"/>
      <c r="H3517" s="278"/>
      <c r="I3517" s="278"/>
      <c r="J3517" s="278"/>
      <c r="K3517" s="278"/>
      <c r="L3517" s="278"/>
      <c r="N3517" s="278"/>
      <c r="O3517" s="278"/>
      <c r="P3517" s="278"/>
      <c r="Q3517" s="278"/>
      <c r="R3517" s="278"/>
      <c r="S3517" s="278"/>
      <c r="T3517" s="278"/>
      <c r="U3517" s="278"/>
      <c r="V3517" s="278"/>
      <c r="W3517" s="278"/>
      <c r="Z3517" s="278"/>
      <c r="AA3517" s="278"/>
      <c r="AB3517" s="278"/>
      <c r="AC3517" s="278"/>
      <c r="AD3517" s="278"/>
      <c r="AE3517" s="278"/>
      <c r="AI3517" s="287"/>
      <c r="AJ3517" s="287"/>
      <c r="AK3517" s="287"/>
      <c r="AL3517" s="287"/>
      <c r="AM3517" s="287"/>
      <c r="AO3517" s="278"/>
      <c r="AP3517" s="278"/>
      <c r="AQ3517" s="278"/>
      <c r="AR3517" s="278"/>
      <c r="AS3517" s="278"/>
      <c r="AT3517" s="278"/>
      <c r="AV3517" s="278"/>
      <c r="AW3517" s="278"/>
      <c r="AX3517" s="278"/>
      <c r="AY3517" s="278"/>
      <c r="AZ3517" s="278"/>
      <c r="BB3517" s="276"/>
      <c r="BE3517" s="280"/>
      <c r="BH3517" s="278"/>
      <c r="BI3517" s="278"/>
      <c r="BJ3517" s="278"/>
      <c r="BK3517" s="278"/>
      <c r="BL3517" s="278"/>
      <c r="BN3517" s="278"/>
      <c r="BO3517" s="278"/>
      <c r="BP3517" s="278"/>
    </row>
    <row r="3518" spans="3:68" ht="11.25" customHeight="1">
      <c r="C3518" s="287"/>
      <c r="D3518" s="287"/>
      <c r="E3518" s="287"/>
      <c r="F3518" s="287"/>
      <c r="G3518" s="287"/>
      <c r="H3518" s="278"/>
      <c r="I3518" s="278"/>
      <c r="J3518" s="278"/>
      <c r="K3518" s="278"/>
      <c r="L3518" s="278"/>
      <c r="N3518" s="278"/>
      <c r="O3518" s="278"/>
      <c r="P3518" s="278"/>
      <c r="Q3518" s="278"/>
      <c r="R3518" s="278"/>
      <c r="S3518" s="278"/>
      <c r="T3518" s="278"/>
      <c r="U3518" s="278"/>
      <c r="V3518" s="278"/>
      <c r="W3518" s="278"/>
      <c r="Z3518" s="278"/>
      <c r="AA3518" s="278"/>
      <c r="AB3518" s="278"/>
      <c r="AC3518" s="278"/>
      <c r="AD3518" s="278"/>
      <c r="AE3518" s="278"/>
      <c r="AI3518" s="287"/>
      <c r="AJ3518" s="287"/>
      <c r="AK3518" s="287"/>
      <c r="AL3518" s="287"/>
      <c r="AM3518" s="287"/>
      <c r="AO3518" s="278"/>
      <c r="AP3518" s="278"/>
      <c r="AQ3518" s="278"/>
      <c r="AR3518" s="278"/>
      <c r="AS3518" s="278"/>
      <c r="AT3518" s="278"/>
      <c r="AV3518" s="278"/>
      <c r="AW3518" s="278"/>
      <c r="AX3518" s="278"/>
      <c r="AY3518" s="278"/>
      <c r="AZ3518" s="278"/>
      <c r="BB3518" s="276"/>
      <c r="BE3518" s="280"/>
      <c r="BH3518" s="278"/>
      <c r="BI3518" s="278"/>
      <c r="BJ3518" s="278"/>
      <c r="BK3518" s="278"/>
      <c r="BL3518" s="278"/>
      <c r="BN3518" s="278"/>
      <c r="BO3518" s="278"/>
      <c r="BP3518" s="278"/>
    </row>
    <row r="3519" spans="3:68" ht="8.25" customHeight="1">
      <c r="C3519" s="291"/>
      <c r="D3519" s="291"/>
      <c r="E3519" s="291"/>
      <c r="F3519" s="291"/>
      <c r="G3519" s="291"/>
      <c r="H3519" s="278"/>
      <c r="I3519" s="278"/>
      <c r="J3519" s="278"/>
      <c r="K3519" s="278"/>
      <c r="L3519" s="278"/>
      <c r="N3519" s="278"/>
      <c r="O3519" s="278"/>
      <c r="P3519" s="278"/>
      <c r="Q3519" s="278"/>
      <c r="R3519" s="278"/>
      <c r="S3519" s="278"/>
      <c r="T3519" s="278"/>
      <c r="U3519" s="278"/>
      <c r="V3519" s="278"/>
      <c r="W3519" s="278"/>
      <c r="Z3519" s="278"/>
      <c r="AA3519" s="278"/>
      <c r="AB3519" s="278"/>
      <c r="AC3519" s="278"/>
      <c r="AD3519" s="278"/>
      <c r="AE3519" s="278"/>
      <c r="AI3519" s="291"/>
      <c r="AJ3519" s="291"/>
      <c r="AK3519" s="291"/>
      <c r="AL3519" s="291"/>
      <c r="AM3519" s="291"/>
      <c r="AO3519" s="278"/>
      <c r="AP3519" s="278"/>
      <c r="AQ3519" s="278"/>
      <c r="AR3519" s="278"/>
      <c r="AS3519" s="278"/>
      <c r="AT3519" s="278"/>
      <c r="AV3519" s="278"/>
      <c r="AW3519" s="278"/>
      <c r="AX3519" s="278"/>
      <c r="AY3519" s="278"/>
      <c r="AZ3519" s="278"/>
      <c r="BB3519" s="276"/>
      <c r="BE3519" s="280"/>
      <c r="BH3519" s="278"/>
      <c r="BI3519" s="278"/>
      <c r="BJ3519" s="278"/>
      <c r="BK3519" s="278"/>
      <c r="BL3519" s="278"/>
      <c r="BN3519" s="278"/>
      <c r="BO3519" s="278"/>
      <c r="BP3519" s="278"/>
    </row>
    <row r="3520" spans="3:68" ht="2.25" customHeight="1">
      <c r="C3520" s="291"/>
      <c r="D3520" s="291"/>
      <c r="E3520" s="291"/>
      <c r="F3520" s="291"/>
      <c r="G3520" s="291"/>
      <c r="H3520" s="278"/>
      <c r="I3520" s="278"/>
      <c r="J3520" s="278"/>
      <c r="K3520" s="278"/>
      <c r="L3520" s="278"/>
      <c r="N3520" s="278"/>
      <c r="O3520" s="278"/>
      <c r="P3520" s="278"/>
      <c r="Q3520" s="278"/>
      <c r="R3520" s="278"/>
      <c r="S3520" s="278"/>
      <c r="T3520" s="278"/>
      <c r="U3520" s="278"/>
      <c r="V3520" s="278"/>
      <c r="W3520" s="278"/>
      <c r="Z3520" s="278"/>
      <c r="AA3520" s="278"/>
      <c r="AB3520" s="278"/>
      <c r="AC3520" s="278"/>
      <c r="AD3520" s="278"/>
      <c r="AE3520" s="278"/>
      <c r="AI3520" s="291"/>
      <c r="AJ3520" s="291"/>
      <c r="AK3520" s="291"/>
      <c r="AL3520" s="291"/>
      <c r="AM3520" s="291"/>
      <c r="AO3520" s="278"/>
      <c r="AP3520" s="278"/>
      <c r="AQ3520" s="278"/>
      <c r="AR3520" s="278"/>
      <c r="AS3520" s="278"/>
      <c r="AT3520" s="278"/>
      <c r="AV3520" s="278"/>
      <c r="AW3520" s="278"/>
      <c r="AX3520" s="278"/>
      <c r="AY3520" s="278"/>
      <c r="AZ3520" s="278"/>
      <c r="BB3520" s="276"/>
      <c r="BE3520" s="280"/>
      <c r="BH3520" s="278"/>
      <c r="BI3520" s="278"/>
      <c r="BJ3520" s="278"/>
      <c r="BK3520" s="278"/>
      <c r="BL3520" s="278"/>
      <c r="BN3520" s="278"/>
      <c r="BO3520" s="278"/>
      <c r="BP3520" s="278"/>
    </row>
    <row r="3521" spans="3:68" ht="10.5" customHeight="1">
      <c r="BE3521" s="263"/>
      <c r="BH3521" s="278"/>
      <c r="BI3521" s="278"/>
      <c r="BJ3521" s="278"/>
      <c r="BK3521" s="278"/>
      <c r="BL3521" s="278"/>
      <c r="BN3521" s="278"/>
      <c r="BO3521" s="278"/>
      <c r="BP3521" s="278"/>
    </row>
    <row r="3522" spans="3:68" ht="7.5" customHeight="1"/>
    <row r="3523" spans="3:68" ht="9.75" customHeight="1">
      <c r="C3523" s="280"/>
      <c r="D3523" s="280"/>
      <c r="E3523" s="280"/>
      <c r="F3523" s="280"/>
      <c r="G3523" s="280"/>
      <c r="H3523" s="278"/>
      <c r="I3523" s="278"/>
      <c r="J3523" s="278"/>
      <c r="K3523" s="278"/>
      <c r="L3523" s="278"/>
      <c r="N3523" s="278"/>
      <c r="O3523" s="278"/>
      <c r="P3523" s="278"/>
      <c r="Q3523" s="278"/>
      <c r="R3523" s="278"/>
      <c r="S3523" s="278"/>
      <c r="T3523" s="278"/>
      <c r="U3523" s="278"/>
      <c r="V3523" s="278"/>
      <c r="W3523" s="278"/>
      <c r="Z3523" s="278"/>
      <c r="AA3523" s="278"/>
      <c r="AB3523" s="278"/>
      <c r="AC3523" s="278"/>
      <c r="AD3523" s="278"/>
      <c r="AE3523" s="278"/>
      <c r="AH3523" s="280"/>
      <c r="AI3523" s="280"/>
      <c r="AJ3523" s="280"/>
      <c r="AK3523" s="280"/>
      <c r="AL3523" s="280"/>
      <c r="AM3523" s="280"/>
      <c r="AO3523" s="278"/>
      <c r="AP3523" s="278"/>
      <c r="AQ3523" s="278"/>
      <c r="AR3523" s="278"/>
      <c r="AS3523" s="278"/>
      <c r="AT3523" s="278"/>
      <c r="AZ3523" s="281"/>
      <c r="BB3523" s="281"/>
      <c r="BE3523" s="280"/>
      <c r="BF3523" s="280"/>
      <c r="BG3523" s="280"/>
      <c r="BH3523" s="278"/>
      <c r="BI3523" s="278"/>
      <c r="BJ3523" s="278"/>
      <c r="BK3523" s="278"/>
      <c r="BL3523" s="278"/>
      <c r="BN3523" s="278"/>
      <c r="BO3523" s="278"/>
      <c r="BP3523" s="278"/>
    </row>
    <row r="3524" spans="3:68" ht="0.75" customHeight="1">
      <c r="C3524" s="280"/>
      <c r="D3524" s="280"/>
      <c r="E3524" s="280"/>
      <c r="F3524" s="280"/>
      <c r="G3524" s="280"/>
      <c r="H3524" s="278"/>
      <c r="I3524" s="278"/>
      <c r="J3524" s="278"/>
      <c r="K3524" s="278"/>
      <c r="L3524" s="278"/>
      <c r="N3524" s="278"/>
      <c r="O3524" s="278"/>
      <c r="P3524" s="278"/>
      <c r="Q3524" s="278"/>
      <c r="R3524" s="278"/>
      <c r="S3524" s="278"/>
      <c r="T3524" s="278"/>
      <c r="U3524" s="278"/>
      <c r="V3524" s="278"/>
      <c r="W3524" s="278"/>
      <c r="Z3524" s="278"/>
      <c r="AA3524" s="278"/>
      <c r="AB3524" s="278"/>
      <c r="AC3524" s="278"/>
      <c r="AD3524" s="278"/>
      <c r="AE3524" s="278"/>
      <c r="AH3524" s="280"/>
      <c r="AI3524" s="280"/>
      <c r="AJ3524" s="280"/>
      <c r="AK3524" s="280"/>
      <c r="AL3524" s="280"/>
      <c r="AM3524" s="280"/>
      <c r="AO3524" s="278"/>
      <c r="AP3524" s="278"/>
      <c r="AQ3524" s="278"/>
      <c r="AR3524" s="278"/>
      <c r="AS3524" s="278"/>
      <c r="AT3524" s="278"/>
      <c r="AZ3524" s="281"/>
      <c r="BB3524" s="281"/>
      <c r="BE3524" s="280"/>
      <c r="BF3524" s="280"/>
      <c r="BG3524" s="280"/>
      <c r="BH3524" s="278"/>
      <c r="BI3524" s="278"/>
      <c r="BJ3524" s="278"/>
      <c r="BK3524" s="278"/>
      <c r="BL3524" s="278"/>
      <c r="BN3524" s="278"/>
      <c r="BO3524" s="278"/>
      <c r="BP3524" s="278"/>
    </row>
    <row r="3525" spans="3:68" ht="10.5" customHeight="1">
      <c r="C3525" s="280"/>
      <c r="D3525" s="280"/>
      <c r="E3525" s="280"/>
      <c r="F3525" s="280"/>
      <c r="G3525" s="280"/>
      <c r="H3525" s="278"/>
      <c r="I3525" s="278"/>
      <c r="J3525" s="278"/>
      <c r="K3525" s="278"/>
      <c r="L3525" s="278"/>
      <c r="N3525" s="278"/>
      <c r="O3525" s="278"/>
      <c r="P3525" s="278"/>
      <c r="Q3525" s="278"/>
      <c r="R3525" s="278"/>
      <c r="S3525" s="278"/>
      <c r="T3525" s="278"/>
      <c r="U3525" s="278"/>
      <c r="V3525" s="278"/>
      <c r="W3525" s="278"/>
      <c r="Z3525" s="278"/>
      <c r="AA3525" s="278"/>
      <c r="AB3525" s="278"/>
      <c r="AC3525" s="278"/>
      <c r="AD3525" s="278"/>
      <c r="AE3525" s="278"/>
      <c r="AH3525" s="280"/>
      <c r="AI3525" s="280"/>
      <c r="AJ3525" s="280"/>
      <c r="AK3525" s="280"/>
      <c r="AL3525" s="280"/>
      <c r="AM3525" s="280"/>
      <c r="AN3525" s="280"/>
      <c r="AO3525" s="278"/>
      <c r="AP3525" s="278"/>
      <c r="AQ3525" s="278"/>
      <c r="AR3525" s="278"/>
      <c r="AS3525" s="278"/>
      <c r="AT3525" s="278"/>
      <c r="AV3525" s="278"/>
      <c r="AW3525" s="278"/>
      <c r="AX3525" s="278"/>
      <c r="AY3525" s="278"/>
      <c r="AZ3525" s="278"/>
      <c r="BB3525" s="266"/>
      <c r="BE3525" s="280"/>
      <c r="BF3525" s="280"/>
      <c r="BG3525" s="280"/>
      <c r="BH3525" s="278"/>
      <c r="BI3525" s="278"/>
      <c r="BJ3525" s="278"/>
      <c r="BK3525" s="278"/>
      <c r="BL3525" s="278"/>
      <c r="BN3525" s="278"/>
      <c r="BO3525" s="278"/>
      <c r="BP3525" s="278"/>
    </row>
    <row r="3526" spans="3:68" ht="9" customHeight="1"/>
    <row r="3527" spans="3:68" ht="11.25" customHeight="1">
      <c r="C3527" s="280"/>
      <c r="D3527" s="280"/>
      <c r="E3527" s="280"/>
      <c r="F3527" s="280"/>
      <c r="G3527" s="280"/>
      <c r="H3527" s="280"/>
      <c r="I3527" s="278"/>
      <c r="J3527" s="278"/>
      <c r="K3527" s="278"/>
      <c r="L3527" s="278"/>
      <c r="M3527" s="278"/>
      <c r="P3527" s="278"/>
      <c r="Q3527" s="278"/>
      <c r="R3527" s="278"/>
      <c r="S3527" s="278"/>
      <c r="U3527" s="278"/>
      <c r="V3527" s="278"/>
      <c r="W3527" s="278"/>
      <c r="Z3527" s="278"/>
      <c r="AA3527" s="278"/>
      <c r="AB3527" s="278"/>
      <c r="AC3527" s="278"/>
      <c r="AD3527" s="278"/>
      <c r="AE3527" s="278"/>
      <c r="AH3527" s="280"/>
      <c r="AI3527" s="280"/>
      <c r="AJ3527" s="280"/>
      <c r="AK3527" s="280"/>
      <c r="AL3527" s="280"/>
      <c r="AM3527" s="280"/>
      <c r="AN3527" s="280"/>
      <c r="AO3527" s="278"/>
      <c r="AP3527" s="278"/>
      <c r="AQ3527" s="278"/>
      <c r="AR3527" s="278"/>
      <c r="AS3527" s="278"/>
      <c r="AT3527" s="278"/>
      <c r="AV3527" s="278"/>
      <c r="AW3527" s="278"/>
      <c r="AX3527" s="278"/>
      <c r="AY3527" s="278"/>
      <c r="AZ3527" s="278"/>
      <c r="BB3527" s="265"/>
    </row>
    <row r="3528" spans="3:68" ht="9.75" customHeight="1">
      <c r="C3528" s="280"/>
      <c r="D3528" s="280"/>
      <c r="E3528" s="280"/>
      <c r="F3528" s="280"/>
      <c r="G3528" s="280"/>
      <c r="H3528" s="280"/>
      <c r="I3528" s="280"/>
      <c r="J3528" s="280"/>
      <c r="K3528" s="280"/>
      <c r="P3528" s="278"/>
      <c r="Q3528" s="278"/>
      <c r="R3528" s="278"/>
      <c r="S3528" s="278"/>
      <c r="U3528" s="278"/>
      <c r="V3528" s="278"/>
      <c r="W3528" s="278"/>
      <c r="AH3528" s="280"/>
      <c r="AI3528" s="280"/>
      <c r="AJ3528" s="280"/>
      <c r="AK3528" s="280"/>
      <c r="AL3528" s="280"/>
      <c r="AM3528" s="280"/>
      <c r="AO3528" s="278"/>
      <c r="AP3528" s="278"/>
      <c r="AQ3528" s="278"/>
      <c r="AR3528" s="278"/>
      <c r="AS3528" s="278"/>
      <c r="AT3528" s="278"/>
      <c r="AV3528" s="278"/>
      <c r="AW3528" s="278"/>
      <c r="AX3528" s="278"/>
      <c r="AY3528" s="278"/>
      <c r="AZ3528" s="278"/>
      <c r="BB3528" s="276"/>
    </row>
    <row r="3529" spans="3:68" ht="0.75" customHeight="1">
      <c r="C3529" s="280"/>
      <c r="D3529" s="280"/>
      <c r="E3529" s="280"/>
      <c r="F3529" s="280"/>
      <c r="G3529" s="280"/>
      <c r="H3529" s="280"/>
      <c r="I3529" s="280"/>
      <c r="J3529" s="280"/>
      <c r="K3529" s="280"/>
      <c r="P3529" s="278"/>
      <c r="Q3529" s="278"/>
      <c r="R3529" s="278"/>
      <c r="S3529" s="278"/>
      <c r="U3529" s="278"/>
      <c r="V3529" s="278"/>
      <c r="W3529" s="278"/>
      <c r="AH3529" s="280"/>
      <c r="AI3529" s="280"/>
      <c r="AJ3529" s="280"/>
      <c r="AK3529" s="280"/>
      <c r="AL3529" s="280"/>
      <c r="AM3529" s="280"/>
      <c r="AO3529" s="278"/>
      <c r="AP3529" s="278"/>
      <c r="AQ3529" s="278"/>
      <c r="AR3529" s="278"/>
      <c r="AS3529" s="278"/>
      <c r="AT3529" s="278"/>
      <c r="AV3529" s="278"/>
      <c r="AW3529" s="278"/>
      <c r="AX3529" s="278"/>
      <c r="AY3529" s="278"/>
      <c r="AZ3529" s="278"/>
      <c r="BB3529" s="276"/>
    </row>
    <row r="3530" spans="3:68">
      <c r="C3530" s="280"/>
      <c r="D3530" s="280"/>
      <c r="E3530" s="280"/>
      <c r="F3530" s="280"/>
      <c r="G3530" s="280"/>
      <c r="H3530" s="278"/>
      <c r="I3530" s="278"/>
      <c r="J3530" s="278"/>
      <c r="K3530" s="278"/>
      <c r="L3530" s="278"/>
      <c r="P3530" s="278"/>
      <c r="Q3530" s="278"/>
      <c r="R3530" s="278"/>
      <c r="S3530" s="278"/>
      <c r="U3530" s="278"/>
      <c r="V3530" s="278"/>
      <c r="W3530" s="278"/>
      <c r="Z3530" s="278"/>
      <c r="AA3530" s="278"/>
      <c r="AB3530" s="278"/>
      <c r="AC3530" s="278"/>
      <c r="AD3530" s="278"/>
      <c r="AE3530" s="278"/>
      <c r="AH3530" s="280"/>
      <c r="AI3530" s="280"/>
      <c r="AJ3530" s="280"/>
      <c r="AK3530" s="280"/>
      <c r="AL3530" s="280"/>
      <c r="AM3530" s="280"/>
      <c r="AV3530" s="278"/>
      <c r="AW3530" s="278"/>
      <c r="AX3530" s="278"/>
      <c r="AY3530" s="278"/>
      <c r="AZ3530" s="278"/>
      <c r="BB3530" s="266"/>
      <c r="BE3530" s="282"/>
      <c r="BF3530" s="282"/>
      <c r="BG3530" s="282"/>
      <c r="BH3530" s="282"/>
      <c r="BI3530" s="282"/>
      <c r="BJ3530" s="282"/>
      <c r="BK3530" s="282"/>
      <c r="BL3530" s="282"/>
      <c r="BM3530" s="282"/>
      <c r="BN3530" s="282"/>
      <c r="BO3530" s="282"/>
      <c r="BP3530" s="282"/>
    </row>
    <row r="3531" spans="3:68" ht="6.75" customHeight="1"/>
    <row r="3532" spans="3:68" ht="2.25" customHeight="1">
      <c r="C3532" s="280"/>
      <c r="D3532" s="280"/>
      <c r="E3532" s="280"/>
      <c r="F3532" s="280"/>
      <c r="G3532" s="280"/>
      <c r="N3532" s="278"/>
      <c r="O3532" s="278"/>
      <c r="P3532" s="278"/>
      <c r="Q3532" s="278"/>
      <c r="R3532" s="278"/>
      <c r="S3532" s="278"/>
      <c r="T3532" s="278"/>
      <c r="U3532" s="278"/>
      <c r="V3532" s="278"/>
      <c r="W3532" s="278"/>
      <c r="AH3532" s="280"/>
      <c r="AI3532" s="280"/>
      <c r="AJ3532" s="280"/>
      <c r="AK3532" s="280"/>
      <c r="AL3532" s="280"/>
      <c r="AM3532" s="280"/>
      <c r="AN3532" s="280"/>
      <c r="AO3532" s="280"/>
      <c r="AP3532" s="280"/>
      <c r="AQ3532" s="280"/>
      <c r="AR3532" s="280"/>
      <c r="AV3532" s="278"/>
      <c r="AW3532" s="278"/>
      <c r="AX3532" s="278"/>
      <c r="AY3532" s="278"/>
      <c r="AZ3532" s="278"/>
      <c r="BB3532" s="276"/>
    </row>
    <row r="3533" spans="3:68" ht="7.5" customHeight="1">
      <c r="C3533" s="280"/>
      <c r="D3533" s="280"/>
      <c r="E3533" s="280"/>
      <c r="F3533" s="280"/>
      <c r="G3533" s="280"/>
      <c r="N3533" s="278"/>
      <c r="O3533" s="278"/>
      <c r="P3533" s="278"/>
      <c r="Q3533" s="278"/>
      <c r="R3533" s="278"/>
      <c r="S3533" s="278"/>
      <c r="T3533" s="278"/>
      <c r="U3533" s="278"/>
      <c r="V3533" s="278"/>
      <c r="W3533" s="278"/>
      <c r="AH3533" s="280"/>
      <c r="AI3533" s="280"/>
      <c r="AJ3533" s="280"/>
      <c r="AK3533" s="280"/>
      <c r="AL3533" s="280"/>
      <c r="AM3533" s="280"/>
      <c r="AN3533" s="280"/>
      <c r="AO3533" s="280"/>
      <c r="AP3533" s="280"/>
      <c r="AQ3533" s="280"/>
      <c r="AR3533" s="280"/>
      <c r="AV3533" s="278"/>
      <c r="AW3533" s="278"/>
      <c r="AX3533" s="278"/>
      <c r="AY3533" s="278"/>
      <c r="AZ3533" s="278"/>
      <c r="BB3533" s="276"/>
    </row>
    <row r="3534" spans="3:68" ht="0.75" customHeight="1">
      <c r="C3534" s="280"/>
      <c r="D3534" s="280"/>
      <c r="E3534" s="280"/>
      <c r="F3534" s="280"/>
      <c r="G3534" s="280"/>
      <c r="N3534" s="278"/>
      <c r="O3534" s="278"/>
      <c r="P3534" s="278"/>
      <c r="Q3534" s="278"/>
      <c r="R3534" s="278"/>
      <c r="S3534" s="278"/>
      <c r="T3534" s="278"/>
      <c r="U3534" s="278"/>
      <c r="V3534" s="278"/>
      <c r="W3534" s="278"/>
      <c r="AH3534" s="280"/>
      <c r="AI3534" s="280"/>
      <c r="AJ3534" s="280"/>
      <c r="AK3534" s="280"/>
      <c r="AL3534" s="280"/>
      <c r="AM3534" s="280"/>
      <c r="AN3534" s="280"/>
      <c r="AO3534" s="280"/>
      <c r="AP3534" s="280"/>
      <c r="AQ3534" s="280"/>
      <c r="AR3534" s="280"/>
      <c r="AV3534" s="278"/>
      <c r="AW3534" s="278"/>
      <c r="AX3534" s="278"/>
      <c r="AY3534" s="278"/>
      <c r="AZ3534" s="278"/>
      <c r="BB3534" s="276"/>
    </row>
    <row r="3535" spans="3:68" ht="10.5" customHeight="1">
      <c r="C3535" s="280"/>
      <c r="D3535" s="280"/>
      <c r="E3535" s="280"/>
      <c r="F3535" s="280"/>
      <c r="G3535" s="280"/>
      <c r="P3535" s="278"/>
      <c r="Q3535" s="278"/>
      <c r="R3535" s="278"/>
      <c r="S3535" s="278"/>
      <c r="U3535" s="278"/>
      <c r="V3535" s="278"/>
      <c r="W3535" s="278"/>
      <c r="AH3535" s="280"/>
      <c r="AI3535" s="280"/>
      <c r="AJ3535" s="280"/>
      <c r="AK3535" s="280"/>
      <c r="AL3535" s="280"/>
      <c r="AM3535" s="280"/>
      <c r="AN3535" s="280"/>
      <c r="AO3535" s="280"/>
      <c r="AP3535" s="280"/>
      <c r="AQ3535" s="280"/>
      <c r="AR3535" s="280"/>
      <c r="AV3535" s="278"/>
      <c r="AW3535" s="278"/>
      <c r="AX3535" s="278"/>
      <c r="AY3535" s="278"/>
      <c r="AZ3535" s="278"/>
      <c r="BB3535" s="266"/>
      <c r="BG3535" s="283"/>
      <c r="BH3535" s="283"/>
      <c r="BI3535" s="283"/>
      <c r="BJ3535" s="283"/>
      <c r="BN3535" s="283"/>
      <c r="BO3535" s="283"/>
      <c r="BP3535" s="283"/>
    </row>
    <row r="3536" spans="3:68" ht="7.5" customHeight="1"/>
    <row r="3537" spans="2:69" ht="0.75" customHeight="1">
      <c r="C3537" s="280"/>
      <c r="D3537" s="280"/>
      <c r="E3537" s="280"/>
      <c r="F3537" s="280"/>
      <c r="G3537" s="280"/>
      <c r="N3537" s="278"/>
      <c r="O3537" s="278"/>
      <c r="P3537" s="278"/>
      <c r="Q3537" s="278"/>
      <c r="R3537" s="278"/>
      <c r="S3537" s="278"/>
      <c r="T3537" s="278"/>
      <c r="U3537" s="278"/>
      <c r="V3537" s="278"/>
      <c r="W3537" s="278"/>
      <c r="AH3537" s="280"/>
      <c r="AI3537" s="280"/>
      <c r="AJ3537" s="280"/>
      <c r="AK3537" s="280"/>
      <c r="AL3537" s="280"/>
      <c r="AM3537" s="280"/>
      <c r="AN3537" s="280"/>
      <c r="AO3537" s="280"/>
      <c r="AP3537" s="280"/>
      <c r="AQ3537" s="280"/>
      <c r="AR3537" s="280"/>
      <c r="AV3537" s="278"/>
      <c r="AW3537" s="278"/>
      <c r="AX3537" s="278"/>
      <c r="AY3537" s="278"/>
      <c r="AZ3537" s="278"/>
      <c r="BB3537" s="276"/>
      <c r="BE3537" s="280"/>
      <c r="BF3537" s="280"/>
      <c r="BG3537" s="280"/>
      <c r="BH3537" s="279"/>
      <c r="BI3537" s="279"/>
      <c r="BJ3537" s="279"/>
      <c r="BK3537" s="279"/>
      <c r="BN3537" s="279"/>
      <c r="BO3537" s="279"/>
      <c r="BP3537" s="279"/>
    </row>
    <row r="3538" spans="2:69" ht="8.25" customHeight="1">
      <c r="C3538" s="280"/>
      <c r="D3538" s="280"/>
      <c r="E3538" s="280"/>
      <c r="F3538" s="280"/>
      <c r="G3538" s="280"/>
      <c r="N3538" s="278"/>
      <c r="O3538" s="278"/>
      <c r="P3538" s="278"/>
      <c r="Q3538" s="278"/>
      <c r="R3538" s="278"/>
      <c r="S3538" s="278"/>
      <c r="T3538" s="278"/>
      <c r="U3538" s="278"/>
      <c r="V3538" s="278"/>
      <c r="W3538" s="278"/>
      <c r="AH3538" s="280"/>
      <c r="AI3538" s="280"/>
      <c r="AJ3538" s="280"/>
      <c r="AK3538" s="280"/>
      <c r="AL3538" s="280"/>
      <c r="AM3538" s="280"/>
      <c r="AN3538" s="280"/>
      <c r="AO3538" s="280"/>
      <c r="AP3538" s="280"/>
      <c r="AQ3538" s="280"/>
      <c r="AR3538" s="280"/>
      <c r="AV3538" s="278"/>
      <c r="AW3538" s="278"/>
      <c r="AX3538" s="278"/>
      <c r="AY3538" s="278"/>
      <c r="AZ3538" s="278"/>
      <c r="BB3538" s="276"/>
      <c r="BE3538" s="280"/>
      <c r="BF3538" s="280"/>
      <c r="BG3538" s="280"/>
      <c r="BH3538" s="279"/>
      <c r="BI3538" s="279"/>
      <c r="BJ3538" s="279"/>
      <c r="BK3538" s="279"/>
      <c r="BN3538" s="279"/>
      <c r="BO3538" s="279"/>
      <c r="BP3538" s="279"/>
    </row>
    <row r="3539" spans="2:69" ht="0.75" customHeight="1">
      <c r="C3539" s="280"/>
      <c r="D3539" s="280"/>
      <c r="E3539" s="280"/>
      <c r="F3539" s="280"/>
      <c r="G3539" s="280"/>
      <c r="N3539" s="278"/>
      <c r="O3539" s="278"/>
      <c r="P3539" s="278"/>
      <c r="Q3539" s="278"/>
      <c r="R3539" s="278"/>
      <c r="S3539" s="278"/>
      <c r="T3539" s="278"/>
      <c r="U3539" s="278"/>
      <c r="V3539" s="278"/>
      <c r="W3539" s="278"/>
      <c r="AH3539" s="280"/>
      <c r="AI3539" s="280"/>
      <c r="AJ3539" s="280"/>
      <c r="AK3539" s="280"/>
      <c r="AL3539" s="280"/>
      <c r="AM3539" s="280"/>
      <c r="AN3539" s="280"/>
      <c r="AO3539" s="280"/>
      <c r="AP3539" s="280"/>
      <c r="AQ3539" s="280"/>
      <c r="AR3539" s="280"/>
      <c r="AV3539" s="278"/>
      <c r="AW3539" s="278"/>
      <c r="AX3539" s="278"/>
      <c r="AY3539" s="278"/>
      <c r="AZ3539" s="278"/>
      <c r="BB3539" s="276"/>
      <c r="BE3539" s="280"/>
      <c r="BF3539" s="280"/>
      <c r="BG3539" s="280"/>
      <c r="BH3539" s="279"/>
      <c r="BI3539" s="279"/>
      <c r="BJ3539" s="279"/>
      <c r="BK3539" s="279"/>
      <c r="BN3539" s="279"/>
      <c r="BO3539" s="279"/>
      <c r="BP3539" s="279"/>
    </row>
    <row r="3540" spans="2:69" ht="11.25" customHeight="1">
      <c r="C3540" s="280"/>
      <c r="D3540" s="280"/>
      <c r="E3540" s="280"/>
      <c r="F3540" s="280"/>
      <c r="G3540" s="280"/>
      <c r="N3540" s="278"/>
      <c r="O3540" s="278"/>
      <c r="P3540" s="278"/>
      <c r="Q3540" s="278"/>
      <c r="R3540" s="278"/>
      <c r="S3540" s="278"/>
      <c r="T3540" s="278"/>
      <c r="U3540" s="278"/>
      <c r="V3540" s="278"/>
      <c r="W3540" s="278"/>
      <c r="AH3540" s="280"/>
      <c r="AI3540" s="280"/>
      <c r="AJ3540" s="280"/>
      <c r="AK3540" s="280"/>
      <c r="AL3540" s="280"/>
      <c r="AM3540" s="280"/>
      <c r="AN3540" s="280"/>
      <c r="AO3540" s="280"/>
      <c r="AP3540" s="280"/>
      <c r="AQ3540" s="280"/>
      <c r="AR3540" s="280"/>
      <c r="AV3540" s="278"/>
      <c r="AW3540" s="278"/>
      <c r="AX3540" s="278"/>
      <c r="AY3540" s="278"/>
      <c r="AZ3540" s="278"/>
      <c r="BB3540" s="266"/>
      <c r="BE3540" s="275"/>
      <c r="BF3540" s="275"/>
      <c r="BG3540" s="275"/>
      <c r="BH3540" s="276"/>
      <c r="BI3540" s="276"/>
      <c r="BJ3540" s="276"/>
      <c r="BK3540" s="276"/>
      <c r="BN3540" s="276"/>
      <c r="BO3540" s="276"/>
      <c r="BP3540" s="276"/>
    </row>
    <row r="3541" spans="2:69" ht="7.5" customHeight="1"/>
    <row r="3542" spans="2:69" ht="1.5" customHeight="1">
      <c r="C3542" s="280"/>
      <c r="D3542" s="280"/>
      <c r="E3542" s="280"/>
      <c r="F3542" s="280"/>
      <c r="G3542" s="280"/>
      <c r="H3542" s="280"/>
      <c r="I3542" s="280"/>
      <c r="J3542" s="280"/>
      <c r="P3542" s="278"/>
      <c r="Q3542" s="278"/>
      <c r="R3542" s="278"/>
      <c r="S3542" s="278"/>
      <c r="U3542" s="278"/>
      <c r="V3542" s="278"/>
      <c r="W3542" s="278"/>
      <c r="AH3542" s="280"/>
      <c r="AI3542" s="280"/>
      <c r="AJ3542" s="280"/>
      <c r="AK3542" s="280"/>
      <c r="AL3542" s="280"/>
      <c r="AM3542" s="280"/>
      <c r="AN3542" s="280"/>
      <c r="AO3542" s="280"/>
      <c r="AP3542" s="280"/>
      <c r="AQ3542" s="280"/>
      <c r="AR3542" s="280"/>
      <c r="AV3542" s="278"/>
      <c r="AW3542" s="278"/>
      <c r="AX3542" s="278"/>
      <c r="AY3542" s="278"/>
      <c r="AZ3542" s="278"/>
      <c r="BB3542" s="276"/>
      <c r="BE3542" s="275"/>
      <c r="BF3542" s="275"/>
      <c r="BG3542" s="275"/>
      <c r="BH3542" s="276"/>
      <c r="BI3542" s="276"/>
      <c r="BJ3542" s="276"/>
      <c r="BK3542" s="276"/>
    </row>
    <row r="3543" spans="2:69" ht="9" customHeight="1">
      <c r="C3543" s="280"/>
      <c r="D3543" s="280"/>
      <c r="E3543" s="280"/>
      <c r="F3543" s="280"/>
      <c r="G3543" s="280"/>
      <c r="H3543" s="280"/>
      <c r="I3543" s="280"/>
      <c r="J3543" s="280"/>
      <c r="P3543" s="278"/>
      <c r="Q3543" s="278"/>
      <c r="R3543" s="278"/>
      <c r="S3543" s="278"/>
      <c r="U3543" s="278"/>
      <c r="V3543" s="278"/>
      <c r="W3543" s="278"/>
      <c r="AH3543" s="280"/>
      <c r="AI3543" s="280"/>
      <c r="AJ3543" s="280"/>
      <c r="AK3543" s="280"/>
      <c r="AL3543" s="280"/>
      <c r="AM3543" s="280"/>
      <c r="AN3543" s="280"/>
      <c r="AO3543" s="280"/>
      <c r="AP3543" s="280"/>
      <c r="AQ3543" s="280"/>
      <c r="AR3543" s="280"/>
      <c r="AV3543" s="278"/>
      <c r="AW3543" s="278"/>
      <c r="AX3543" s="278"/>
      <c r="AY3543" s="278"/>
      <c r="AZ3543" s="278"/>
      <c r="BB3543" s="276"/>
      <c r="BE3543" s="275"/>
      <c r="BF3543" s="275"/>
      <c r="BG3543" s="275"/>
      <c r="BH3543" s="276"/>
      <c r="BI3543" s="276"/>
      <c r="BJ3543" s="276"/>
      <c r="BK3543" s="276"/>
    </row>
    <row r="3544" spans="2:69" ht="0.75" customHeight="1">
      <c r="C3544" s="280"/>
      <c r="D3544" s="280"/>
      <c r="E3544" s="280"/>
      <c r="F3544" s="280"/>
      <c r="G3544" s="280"/>
      <c r="H3544" s="280"/>
      <c r="I3544" s="280"/>
      <c r="J3544" s="280"/>
      <c r="P3544" s="278"/>
      <c r="Q3544" s="278"/>
      <c r="R3544" s="278"/>
      <c r="S3544" s="278"/>
      <c r="U3544" s="278"/>
      <c r="V3544" s="278"/>
      <c r="W3544" s="278"/>
      <c r="AH3544" s="280"/>
      <c r="AI3544" s="280"/>
      <c r="AJ3544" s="280"/>
      <c r="AK3544" s="280"/>
      <c r="AL3544" s="280"/>
      <c r="AM3544" s="280"/>
      <c r="AN3544" s="280"/>
      <c r="AO3544" s="280"/>
      <c r="AP3544" s="280"/>
      <c r="AQ3544" s="280"/>
      <c r="AR3544" s="280"/>
      <c r="AV3544" s="278"/>
      <c r="AW3544" s="278"/>
      <c r="AX3544" s="278"/>
      <c r="AY3544" s="278"/>
      <c r="AZ3544" s="278"/>
      <c r="BB3544" s="276"/>
      <c r="BE3544" s="275"/>
      <c r="BF3544" s="275"/>
      <c r="BG3544" s="275"/>
    </row>
    <row r="3545" spans="2:69" ht="11.25" customHeight="1">
      <c r="C3545" s="280"/>
      <c r="D3545" s="280"/>
      <c r="E3545" s="280"/>
      <c r="F3545" s="280"/>
      <c r="G3545" s="280"/>
      <c r="H3545" s="280"/>
      <c r="I3545" s="280"/>
      <c r="J3545" s="280"/>
      <c r="N3545" s="278"/>
      <c r="O3545" s="278"/>
      <c r="P3545" s="278"/>
      <c r="Q3545" s="278"/>
      <c r="R3545" s="278"/>
      <c r="S3545" s="278"/>
      <c r="T3545" s="278"/>
      <c r="U3545" s="278"/>
      <c r="V3545" s="278"/>
      <c r="W3545" s="278"/>
      <c r="AH3545" s="280"/>
      <c r="AI3545" s="280"/>
      <c r="AJ3545" s="280"/>
      <c r="AK3545" s="280"/>
      <c r="AL3545" s="280"/>
      <c r="AM3545" s="280"/>
      <c r="AN3545" s="280"/>
      <c r="AO3545" s="280"/>
      <c r="AP3545" s="280"/>
      <c r="AQ3545" s="280"/>
      <c r="AR3545" s="280"/>
      <c r="AV3545" s="278"/>
      <c r="AW3545" s="278"/>
      <c r="AX3545" s="278"/>
      <c r="AY3545" s="278"/>
      <c r="AZ3545" s="278"/>
      <c r="BB3545" s="266"/>
      <c r="BE3545" s="275"/>
      <c r="BF3545" s="275"/>
      <c r="BG3545" s="275"/>
      <c r="BH3545" s="276"/>
      <c r="BI3545" s="276"/>
      <c r="BJ3545" s="276"/>
      <c r="BK3545" s="276"/>
    </row>
    <row r="3546" spans="2:69" ht="9" customHeight="1"/>
    <row r="3547" spans="2:69" ht="0.75" customHeight="1">
      <c r="BE3547" s="275"/>
      <c r="BF3547" s="275"/>
      <c r="BG3547" s="275"/>
      <c r="BH3547" s="276"/>
      <c r="BI3547" s="276"/>
      <c r="BJ3547" s="276"/>
      <c r="BK3547" s="276"/>
      <c r="BN3547" s="276"/>
      <c r="BO3547" s="276"/>
      <c r="BP3547" s="276"/>
    </row>
    <row r="3548" spans="2:69">
      <c r="BE3548" s="275"/>
      <c r="BF3548" s="275"/>
      <c r="BG3548" s="275"/>
      <c r="BH3548" s="276"/>
      <c r="BI3548" s="276"/>
      <c r="BJ3548" s="276"/>
      <c r="BK3548" s="276"/>
      <c r="BN3548" s="276"/>
      <c r="BO3548" s="276"/>
      <c r="BP3548" s="276"/>
    </row>
    <row r="3549" spans="2:69" ht="10.5" customHeight="1">
      <c r="C3549" s="277"/>
      <c r="D3549" s="277"/>
      <c r="E3549" s="277"/>
      <c r="F3549" s="277"/>
      <c r="G3549" s="277"/>
      <c r="H3549" s="278"/>
      <c r="I3549" s="278"/>
      <c r="J3549" s="278"/>
      <c r="K3549" s="278"/>
      <c r="L3549" s="278"/>
      <c r="N3549" s="278"/>
      <c r="O3549" s="278"/>
      <c r="P3549" s="278"/>
      <c r="Q3549" s="278"/>
      <c r="R3549" s="278"/>
      <c r="S3549" s="278"/>
      <c r="T3549" s="278"/>
      <c r="U3549" s="281"/>
      <c r="V3549" s="281"/>
      <c r="W3549" s="281"/>
      <c r="Z3549" s="278"/>
      <c r="AA3549" s="278"/>
      <c r="AB3549" s="278"/>
      <c r="AC3549" s="278"/>
      <c r="AD3549" s="281"/>
      <c r="AE3549" s="281"/>
      <c r="AH3549" s="277"/>
      <c r="AI3549" s="277"/>
      <c r="AJ3549" s="277"/>
      <c r="AK3549" s="277"/>
      <c r="AL3549" s="277"/>
      <c r="AM3549" s="277"/>
      <c r="AO3549" s="278"/>
      <c r="AP3549" s="278"/>
      <c r="AQ3549" s="278"/>
      <c r="AR3549" s="278"/>
      <c r="AS3549" s="278"/>
      <c r="AT3549" s="278"/>
      <c r="AV3549" s="278"/>
      <c r="AW3549" s="278"/>
      <c r="AX3549" s="278"/>
      <c r="AY3549" s="278"/>
      <c r="AZ3549" s="278"/>
      <c r="BB3549" s="281"/>
      <c r="BC3549" s="281"/>
      <c r="BE3549" s="280"/>
      <c r="BF3549" s="280"/>
      <c r="BI3549" s="279"/>
      <c r="BJ3549" s="279"/>
      <c r="BL3549" s="285"/>
      <c r="BM3549" s="285"/>
      <c r="BN3549" s="285"/>
      <c r="BO3549" s="285"/>
      <c r="BP3549" s="285"/>
    </row>
    <row r="3550" spans="2:69" ht="7.5" customHeight="1"/>
    <row r="3551" spans="2:69" ht="12" customHeight="1">
      <c r="B3551" s="282"/>
      <c r="C3551" s="282"/>
      <c r="D3551" s="282"/>
      <c r="E3551" s="282"/>
      <c r="F3551" s="282"/>
      <c r="G3551" s="282"/>
      <c r="H3551" s="282"/>
      <c r="I3551" s="282"/>
      <c r="J3551" s="282"/>
      <c r="K3551" s="282"/>
      <c r="L3551" s="282"/>
      <c r="M3551" s="282"/>
      <c r="N3551" s="282"/>
      <c r="O3551" s="282"/>
      <c r="P3551" s="282"/>
      <c r="Q3551" s="282"/>
      <c r="R3551" s="282"/>
      <c r="S3551" s="282"/>
      <c r="T3551" s="282"/>
      <c r="U3551" s="282"/>
      <c r="V3551" s="282"/>
      <c r="W3551" s="282"/>
      <c r="X3551" s="282"/>
      <c r="Y3551" s="282"/>
      <c r="Z3551" s="282"/>
      <c r="AA3551" s="282"/>
      <c r="AB3551" s="282"/>
      <c r="AC3551" s="282"/>
      <c r="AD3551" s="282"/>
      <c r="AE3551" s="282"/>
      <c r="AF3551" s="282"/>
      <c r="AG3551" s="282"/>
      <c r="AH3551" s="282"/>
      <c r="AI3551" s="282"/>
      <c r="AJ3551" s="282"/>
      <c r="AL3551" s="282"/>
      <c r="AM3551" s="282"/>
      <c r="AN3551" s="282"/>
      <c r="AO3551" s="282"/>
      <c r="AP3551" s="282"/>
      <c r="AQ3551" s="282"/>
      <c r="AR3551" s="282"/>
      <c r="AS3551" s="282"/>
      <c r="AT3551" s="282"/>
      <c r="AU3551" s="282"/>
      <c r="AV3551" s="282"/>
      <c r="AW3551" s="282"/>
      <c r="AX3551" s="282"/>
      <c r="AY3551" s="282"/>
      <c r="AZ3551" s="282"/>
      <c r="BA3551" s="282"/>
      <c r="BB3551" s="282"/>
      <c r="BC3551" s="282"/>
      <c r="BD3551" s="282"/>
      <c r="BE3551" s="282"/>
      <c r="BF3551" s="282"/>
      <c r="BG3551" s="282"/>
      <c r="BH3551" s="282"/>
      <c r="BI3551" s="282"/>
      <c r="BJ3551" s="282"/>
      <c r="BK3551" s="282"/>
      <c r="BL3551" s="282"/>
      <c r="BM3551" s="282"/>
      <c r="BN3551" s="282"/>
      <c r="BO3551" s="282"/>
      <c r="BP3551" s="282"/>
      <c r="BQ3551" s="282"/>
    </row>
    <row r="3552" spans="2:69" ht="0.75" customHeight="1">
      <c r="B3552" s="282"/>
      <c r="C3552" s="282"/>
      <c r="D3552" s="282"/>
      <c r="E3552" s="282"/>
      <c r="F3552" s="282"/>
      <c r="G3552" s="282"/>
      <c r="H3552" s="282"/>
      <c r="I3552" s="282"/>
      <c r="J3552" s="282"/>
      <c r="K3552" s="282"/>
      <c r="L3552" s="282"/>
      <c r="M3552" s="282"/>
      <c r="N3552" s="282"/>
      <c r="O3552" s="282"/>
      <c r="P3552" s="282"/>
      <c r="Q3552" s="282"/>
      <c r="R3552" s="282"/>
      <c r="S3552" s="282"/>
      <c r="T3552" s="282"/>
      <c r="U3552" s="282"/>
      <c r="V3552" s="282"/>
      <c r="W3552" s="282"/>
      <c r="X3552" s="282"/>
      <c r="Y3552" s="282"/>
      <c r="Z3552" s="282"/>
      <c r="AA3552" s="282"/>
      <c r="AB3552" s="282"/>
      <c r="AC3552" s="282"/>
      <c r="AD3552" s="282"/>
      <c r="AE3552" s="282"/>
      <c r="AF3552" s="282"/>
      <c r="AG3552" s="282"/>
      <c r="AH3552" s="282"/>
      <c r="AI3552" s="282"/>
      <c r="AJ3552" s="282"/>
      <c r="AL3552" s="282"/>
      <c r="AM3552" s="282"/>
      <c r="AN3552" s="282"/>
      <c r="AO3552" s="282"/>
      <c r="AP3552" s="282"/>
      <c r="AQ3552" s="282"/>
      <c r="AR3552" s="282"/>
      <c r="AS3552" s="282"/>
      <c r="AT3552" s="282"/>
      <c r="AU3552" s="282"/>
      <c r="AV3552" s="282"/>
      <c r="AW3552" s="282"/>
      <c r="AX3552" s="282"/>
      <c r="AY3552" s="282"/>
      <c r="AZ3552" s="282"/>
      <c r="BA3552" s="282"/>
      <c r="BB3552" s="282"/>
      <c r="BC3552" s="282"/>
      <c r="BD3552" s="282"/>
      <c r="BE3552" s="282"/>
      <c r="BF3552" s="282"/>
      <c r="BG3552" s="282"/>
      <c r="BH3552" s="282"/>
      <c r="BI3552" s="282"/>
      <c r="BJ3552" s="282"/>
      <c r="BK3552" s="282"/>
      <c r="BL3552" s="282"/>
      <c r="BM3552" s="282"/>
      <c r="BN3552" s="282"/>
      <c r="BO3552" s="282"/>
      <c r="BP3552" s="282"/>
      <c r="BQ3552" s="282"/>
    </row>
    <row r="3553" spans="3:69" ht="10.5" customHeight="1">
      <c r="G3553" s="283"/>
      <c r="H3553" s="283"/>
      <c r="I3553" s="283"/>
      <c r="J3553" s="283"/>
      <c r="K3553" s="283"/>
      <c r="L3553" s="283"/>
      <c r="N3553" s="283"/>
      <c r="O3553" s="283"/>
      <c r="P3553" s="284"/>
      <c r="Q3553" s="284"/>
      <c r="R3553" s="284"/>
      <c r="S3553" s="284"/>
      <c r="U3553" s="283"/>
      <c r="V3553" s="283"/>
      <c r="W3553" s="283"/>
      <c r="X3553" s="283"/>
      <c r="Y3553" s="283"/>
      <c r="Z3553" s="283"/>
      <c r="AA3553" s="283"/>
      <c r="AB3553" s="283"/>
      <c r="AD3553" s="283"/>
      <c r="AE3553" s="283"/>
      <c r="AF3553" s="283"/>
      <c r="AG3553" s="283"/>
      <c r="AH3553" s="283"/>
      <c r="AI3553" s="283"/>
      <c r="AO3553" s="283"/>
      <c r="AP3553" s="283"/>
      <c r="AQ3553" s="283"/>
      <c r="AR3553" s="283"/>
      <c r="AU3553" s="284"/>
      <c r="AV3553" s="284"/>
      <c r="AW3553" s="284"/>
      <c r="AX3553" s="284"/>
      <c r="AY3553" s="284"/>
      <c r="BE3553" s="283"/>
      <c r="BF3553" s="283"/>
      <c r="BG3553" s="283"/>
      <c r="BH3553" s="283"/>
      <c r="BI3553" s="283"/>
      <c r="BJ3553" s="283"/>
      <c r="BK3553" s="283"/>
      <c r="BL3553" s="283"/>
      <c r="BM3553" s="283"/>
      <c r="BN3553" s="283"/>
      <c r="BO3553" s="283"/>
      <c r="BP3553" s="283"/>
      <c r="BQ3553" s="283"/>
    </row>
    <row r="3554" spans="3:69" ht="7.5" customHeight="1"/>
    <row r="3555" spans="3:69" ht="0.75" customHeight="1">
      <c r="F3555" s="285"/>
      <c r="G3555" s="285"/>
      <c r="H3555" s="285"/>
      <c r="I3555" s="285"/>
      <c r="K3555" s="285"/>
      <c r="L3555" s="285"/>
      <c r="M3555" s="285"/>
      <c r="N3555" s="285"/>
      <c r="O3555" s="285"/>
      <c r="R3555" s="285"/>
      <c r="S3555" s="285"/>
      <c r="T3555" s="285"/>
      <c r="U3555" s="285"/>
      <c r="V3555" s="285"/>
      <c r="W3555" s="285"/>
      <c r="X3555" s="285"/>
      <c r="Y3555" s="285"/>
      <c r="Z3555" s="285"/>
      <c r="AA3555" s="285"/>
      <c r="AB3555" s="285"/>
      <c r="AD3555" s="285"/>
      <c r="AE3555" s="285"/>
      <c r="AF3555" s="285"/>
      <c r="AG3555" s="285"/>
      <c r="AH3555" s="285"/>
      <c r="AI3555" s="285"/>
      <c r="AU3555" s="285"/>
      <c r="AV3555" s="285"/>
      <c r="AW3555" s="285"/>
      <c r="AX3555" s="283"/>
      <c r="AY3555" s="283"/>
      <c r="BE3555" s="285"/>
      <c r="BF3555" s="285"/>
      <c r="BH3555" s="285"/>
      <c r="BI3555" s="285"/>
      <c r="BJ3555" s="285"/>
      <c r="BK3555" s="285"/>
      <c r="BL3555" s="285"/>
      <c r="BM3555" s="285"/>
      <c r="BN3555" s="285"/>
      <c r="BO3555" s="285"/>
      <c r="BP3555" s="285"/>
      <c r="BQ3555" s="285"/>
    </row>
    <row r="3556" spans="3:69" ht="13.5" customHeight="1">
      <c r="F3556" s="285"/>
      <c r="G3556" s="285"/>
      <c r="H3556" s="285"/>
      <c r="I3556" s="285"/>
      <c r="K3556" s="285"/>
      <c r="L3556" s="285"/>
      <c r="M3556" s="285"/>
      <c r="N3556" s="285"/>
      <c r="O3556" s="285"/>
      <c r="R3556" s="285"/>
      <c r="S3556" s="285"/>
      <c r="T3556" s="285"/>
      <c r="U3556" s="285"/>
      <c r="V3556" s="285"/>
      <c r="W3556" s="285"/>
      <c r="X3556" s="285"/>
      <c r="Y3556" s="285"/>
      <c r="Z3556" s="285"/>
      <c r="AA3556" s="285"/>
      <c r="AB3556" s="285"/>
      <c r="AD3556" s="285"/>
      <c r="AE3556" s="285"/>
      <c r="AF3556" s="285"/>
      <c r="AG3556" s="285"/>
      <c r="AH3556" s="285"/>
      <c r="AI3556" s="285"/>
      <c r="AU3556" s="285"/>
      <c r="AV3556" s="285"/>
      <c r="AW3556" s="285"/>
      <c r="AX3556" s="283"/>
      <c r="AY3556" s="283"/>
      <c r="BE3556" s="285"/>
      <c r="BF3556" s="285"/>
      <c r="BH3556" s="285"/>
      <c r="BI3556" s="285"/>
      <c r="BJ3556" s="285"/>
      <c r="BK3556" s="285"/>
      <c r="BL3556" s="285"/>
      <c r="BM3556" s="285"/>
      <c r="BN3556" s="285"/>
      <c r="BO3556" s="285"/>
      <c r="BP3556" s="285"/>
      <c r="BQ3556" s="285"/>
    </row>
    <row r="3557" spans="3:69" ht="9.75" customHeight="1">
      <c r="C3557" s="280"/>
      <c r="D3557" s="280"/>
      <c r="F3557" s="279"/>
      <c r="G3557" s="279"/>
      <c r="H3557" s="279"/>
      <c r="I3557" s="279"/>
      <c r="J3557" s="279"/>
      <c r="K3557" s="279"/>
      <c r="L3557" s="279"/>
      <c r="M3557" s="279"/>
      <c r="N3557" s="279"/>
      <c r="O3557" s="279"/>
      <c r="R3557" s="278"/>
      <c r="S3557" s="278"/>
      <c r="T3557" s="278"/>
      <c r="U3557" s="279"/>
      <c r="V3557" s="279"/>
      <c r="W3557" s="279"/>
      <c r="X3557" s="279"/>
      <c r="Y3557" s="279"/>
      <c r="Z3557" s="279"/>
      <c r="AA3557" s="279"/>
      <c r="AB3557" s="279"/>
      <c r="AD3557" s="279"/>
      <c r="AE3557" s="279"/>
      <c r="AF3557" s="279"/>
      <c r="AG3557" s="279"/>
      <c r="AH3557" s="279"/>
      <c r="AI3557" s="279"/>
      <c r="AM3557" s="280"/>
      <c r="AN3557" s="280"/>
      <c r="AO3557" s="280"/>
      <c r="AP3557" s="278"/>
      <c r="AQ3557" s="278"/>
      <c r="AR3557" s="278"/>
      <c r="AS3557" s="278"/>
      <c r="BA3557" s="280"/>
      <c r="BB3557" s="280"/>
      <c r="BC3557" s="280"/>
      <c r="BD3557" s="279"/>
      <c r="BE3557" s="279"/>
      <c r="BH3557" s="278"/>
      <c r="BI3557" s="278"/>
      <c r="BJ3557" s="278"/>
      <c r="BK3557" s="278"/>
      <c r="BL3557" s="278"/>
      <c r="BM3557" s="279"/>
      <c r="BN3557" s="279"/>
      <c r="BO3557" s="279"/>
      <c r="BP3557" s="279"/>
      <c r="BQ3557" s="279"/>
    </row>
    <row r="3558" spans="3:69" ht="0.75" customHeight="1">
      <c r="C3558" s="280"/>
      <c r="D3558" s="280"/>
      <c r="F3558" s="279"/>
      <c r="G3558" s="279"/>
      <c r="H3558" s="279"/>
      <c r="I3558" s="279"/>
      <c r="J3558" s="279"/>
      <c r="K3558" s="279"/>
      <c r="L3558" s="279"/>
      <c r="M3558" s="279"/>
      <c r="N3558" s="279"/>
      <c r="O3558" s="279"/>
      <c r="R3558" s="278"/>
      <c r="S3558" s="278"/>
      <c r="T3558" s="278"/>
      <c r="U3558" s="279"/>
      <c r="V3558" s="279"/>
      <c r="W3558" s="279"/>
      <c r="X3558" s="279"/>
      <c r="Y3558" s="279"/>
      <c r="Z3558" s="279"/>
      <c r="AA3558" s="279"/>
      <c r="AB3558" s="279"/>
      <c r="AD3558" s="279"/>
      <c r="AE3558" s="279"/>
      <c r="AF3558" s="279"/>
      <c r="AG3558" s="279"/>
      <c r="AH3558" s="279"/>
      <c r="AI3558" s="279"/>
      <c r="AM3558" s="280"/>
      <c r="AN3558" s="280"/>
      <c r="AO3558" s="280"/>
      <c r="AP3558" s="278"/>
      <c r="AQ3558" s="278"/>
      <c r="AR3558" s="278"/>
      <c r="AS3558" s="278"/>
      <c r="BA3558" s="280"/>
      <c r="BB3558" s="280"/>
      <c r="BC3558" s="280"/>
      <c r="BD3558" s="279"/>
      <c r="BE3558" s="279"/>
      <c r="BH3558" s="278"/>
      <c r="BI3558" s="278"/>
      <c r="BJ3558" s="278"/>
      <c r="BK3558" s="278"/>
      <c r="BL3558" s="278"/>
      <c r="BM3558" s="279"/>
      <c r="BN3558" s="279"/>
      <c r="BO3558" s="279"/>
      <c r="BP3558" s="279"/>
      <c r="BQ3558" s="279"/>
    </row>
    <row r="3559" spans="3:69" ht="10.5" customHeight="1">
      <c r="C3559" s="280"/>
      <c r="D3559" s="280"/>
      <c r="F3559" s="279"/>
      <c r="G3559" s="279"/>
      <c r="H3559" s="279"/>
      <c r="I3559" s="279"/>
      <c r="J3559" s="279"/>
      <c r="K3559" s="279"/>
      <c r="L3559" s="279"/>
      <c r="M3559" s="279"/>
      <c r="N3559" s="279"/>
      <c r="O3559" s="279"/>
      <c r="R3559" s="278"/>
      <c r="S3559" s="278"/>
      <c r="T3559" s="278"/>
      <c r="U3559" s="279"/>
      <c r="V3559" s="279"/>
      <c r="W3559" s="279"/>
      <c r="X3559" s="279"/>
      <c r="Y3559" s="279"/>
      <c r="Z3559" s="279"/>
      <c r="AA3559" s="279"/>
      <c r="AB3559" s="279"/>
      <c r="AD3559" s="264"/>
      <c r="AE3559" s="279"/>
      <c r="AF3559" s="279"/>
      <c r="AG3559" s="279"/>
      <c r="AH3559" s="279"/>
      <c r="AI3559" s="264"/>
      <c r="AM3559" s="280"/>
      <c r="AN3559" s="280"/>
      <c r="AO3559" s="280"/>
      <c r="AP3559" s="278"/>
      <c r="AQ3559" s="278"/>
      <c r="AR3559" s="278"/>
      <c r="AS3559" s="278"/>
      <c r="BA3559" s="280"/>
      <c r="BB3559" s="280"/>
      <c r="BC3559" s="280"/>
      <c r="BD3559" s="279"/>
      <c r="BE3559" s="279"/>
      <c r="BH3559" s="278"/>
      <c r="BI3559" s="278"/>
      <c r="BJ3559" s="278"/>
      <c r="BK3559" s="278"/>
      <c r="BL3559" s="278"/>
      <c r="BM3559" s="279"/>
      <c r="BN3559" s="279"/>
      <c r="BO3559" s="279"/>
      <c r="BP3559" s="279"/>
      <c r="BQ3559" s="279"/>
    </row>
    <row r="3560" spans="3:69" ht="9.75" customHeight="1"/>
    <row r="3561" spans="3:69" ht="9.75" customHeight="1">
      <c r="C3561" s="280"/>
      <c r="D3561" s="280"/>
      <c r="F3561" s="279"/>
      <c r="G3561" s="279"/>
      <c r="H3561" s="279"/>
      <c r="I3561" s="279"/>
      <c r="J3561" s="279"/>
      <c r="K3561" s="279"/>
      <c r="L3561" s="279"/>
      <c r="M3561" s="279"/>
      <c r="N3561" s="279"/>
      <c r="O3561" s="279"/>
      <c r="R3561" s="278"/>
      <c r="S3561" s="278"/>
      <c r="T3561" s="278"/>
      <c r="U3561" s="279"/>
      <c r="V3561" s="279"/>
      <c r="W3561" s="279"/>
      <c r="X3561" s="279"/>
      <c r="Y3561" s="279"/>
      <c r="Z3561" s="279"/>
      <c r="AA3561" s="279"/>
      <c r="AB3561" s="279"/>
      <c r="AD3561" s="279"/>
      <c r="AE3561" s="279"/>
      <c r="AF3561" s="279"/>
      <c r="AG3561" s="279"/>
      <c r="AH3561" s="279"/>
      <c r="AI3561" s="279"/>
      <c r="AM3561" s="280"/>
      <c r="AN3561" s="280"/>
      <c r="AO3561" s="280"/>
      <c r="AP3561" s="280"/>
      <c r="AQ3561" s="278"/>
      <c r="AR3561" s="278"/>
      <c r="AS3561" s="278"/>
      <c r="AT3561" s="278"/>
      <c r="BA3561" s="280"/>
      <c r="BB3561" s="280"/>
      <c r="BC3561" s="280"/>
      <c r="BD3561" s="279"/>
      <c r="BE3561" s="279"/>
      <c r="BH3561" s="278"/>
      <c r="BI3561" s="278"/>
      <c r="BJ3561" s="278"/>
      <c r="BK3561" s="278"/>
      <c r="BL3561" s="278"/>
      <c r="BM3561" s="279"/>
      <c r="BN3561" s="279"/>
      <c r="BO3561" s="279"/>
      <c r="BP3561" s="279"/>
      <c r="BQ3561" s="279"/>
    </row>
    <row r="3562" spans="3:69" ht="0.75" customHeight="1">
      <c r="C3562" s="280"/>
      <c r="D3562" s="280"/>
      <c r="F3562" s="279"/>
      <c r="G3562" s="279"/>
      <c r="H3562" s="279"/>
      <c r="I3562" s="279"/>
      <c r="J3562" s="279"/>
      <c r="K3562" s="279"/>
      <c r="L3562" s="279"/>
      <c r="M3562" s="279"/>
      <c r="N3562" s="279"/>
      <c r="O3562" s="279"/>
      <c r="R3562" s="278"/>
      <c r="S3562" s="278"/>
      <c r="T3562" s="278"/>
      <c r="U3562" s="279"/>
      <c r="V3562" s="279"/>
      <c r="W3562" s="279"/>
      <c r="X3562" s="279"/>
      <c r="Y3562" s="279"/>
      <c r="Z3562" s="279"/>
      <c r="AA3562" s="279"/>
      <c r="AB3562" s="279"/>
      <c r="AD3562" s="279"/>
      <c r="AE3562" s="279"/>
      <c r="AF3562" s="279"/>
      <c r="AG3562" s="279"/>
      <c r="AH3562" s="279"/>
      <c r="AI3562" s="279"/>
      <c r="AM3562" s="280"/>
      <c r="AN3562" s="280"/>
      <c r="AO3562" s="280"/>
      <c r="AP3562" s="280"/>
      <c r="AQ3562" s="278"/>
      <c r="AR3562" s="278"/>
      <c r="AS3562" s="278"/>
      <c r="AT3562" s="278"/>
      <c r="BA3562" s="280"/>
      <c r="BB3562" s="280"/>
      <c r="BC3562" s="280"/>
      <c r="BD3562" s="279"/>
      <c r="BE3562" s="279"/>
      <c r="BH3562" s="278"/>
      <c r="BI3562" s="278"/>
      <c r="BJ3562" s="278"/>
      <c r="BK3562" s="278"/>
      <c r="BL3562" s="278"/>
      <c r="BM3562" s="279"/>
      <c r="BN3562" s="279"/>
      <c r="BO3562" s="279"/>
      <c r="BP3562" s="279"/>
      <c r="BQ3562" s="279"/>
    </row>
    <row r="3563" spans="3:69" ht="12.75" customHeight="1">
      <c r="F3563" s="279"/>
      <c r="G3563" s="279"/>
      <c r="H3563" s="279"/>
      <c r="I3563" s="279"/>
      <c r="J3563" s="279"/>
      <c r="K3563" s="279"/>
      <c r="L3563" s="279"/>
      <c r="M3563" s="279"/>
      <c r="N3563" s="279"/>
      <c r="O3563" s="279"/>
      <c r="AM3563" s="280"/>
      <c r="AN3563" s="280"/>
      <c r="AO3563" s="280"/>
      <c r="AP3563" s="278"/>
      <c r="AQ3563" s="278"/>
      <c r="AR3563" s="278"/>
      <c r="AS3563" s="278"/>
      <c r="BA3563" s="280"/>
      <c r="BB3563" s="280"/>
      <c r="BC3563" s="280"/>
      <c r="BD3563" s="279"/>
      <c r="BE3563" s="279"/>
      <c r="BH3563" s="278"/>
      <c r="BI3563" s="278"/>
      <c r="BJ3563" s="278"/>
      <c r="BK3563" s="278"/>
      <c r="BL3563" s="278"/>
      <c r="BM3563" s="279"/>
      <c r="BN3563" s="279"/>
      <c r="BO3563" s="279"/>
      <c r="BP3563" s="279"/>
      <c r="BQ3563" s="279"/>
    </row>
    <row r="3564" spans="3:69" ht="10.5" customHeight="1">
      <c r="AM3564" s="280"/>
      <c r="AN3564" s="280"/>
      <c r="AO3564" s="280"/>
      <c r="AP3564" s="278"/>
      <c r="AQ3564" s="278"/>
      <c r="AR3564" s="278"/>
      <c r="AS3564" s="278"/>
      <c r="BA3564" s="280"/>
      <c r="BB3564" s="280"/>
      <c r="BC3564" s="280"/>
      <c r="BD3564" s="279"/>
      <c r="BE3564" s="279"/>
      <c r="BH3564" s="278"/>
      <c r="BI3564" s="278"/>
      <c r="BJ3564" s="278"/>
      <c r="BK3564" s="278"/>
      <c r="BL3564" s="278"/>
      <c r="BM3564" s="279"/>
      <c r="BN3564" s="279"/>
      <c r="BO3564" s="279"/>
      <c r="BP3564" s="279"/>
      <c r="BQ3564" s="279"/>
    </row>
    <row r="3565" spans="3:69" ht="7.5" customHeight="1"/>
    <row r="3566" spans="3:69" ht="0.75" customHeight="1">
      <c r="C3566" s="277"/>
      <c r="D3566" s="277"/>
      <c r="F3566" s="279"/>
      <c r="G3566" s="279"/>
      <c r="H3566" s="279"/>
      <c r="I3566" s="279"/>
      <c r="J3566" s="279"/>
      <c r="K3566" s="279"/>
      <c r="L3566" s="279"/>
      <c r="M3566" s="279"/>
      <c r="AM3566" s="280"/>
      <c r="AN3566" s="280"/>
      <c r="AO3566" s="280"/>
      <c r="AP3566" s="278"/>
      <c r="AQ3566" s="278"/>
      <c r="AR3566" s="278"/>
      <c r="AS3566" s="278"/>
      <c r="AT3566" s="278"/>
      <c r="AU3566" s="278"/>
      <c r="AV3566" s="278"/>
      <c r="AX3566" s="278"/>
      <c r="AY3566" s="278"/>
      <c r="BA3566" s="280"/>
      <c r="BB3566" s="280"/>
      <c r="BC3566" s="280"/>
      <c r="BD3566" s="279"/>
      <c r="BE3566" s="279"/>
      <c r="BH3566" s="278"/>
      <c r="BI3566" s="278"/>
      <c r="BJ3566" s="278"/>
      <c r="BK3566" s="278"/>
      <c r="BL3566" s="278"/>
      <c r="BM3566" s="279"/>
      <c r="BN3566" s="279"/>
      <c r="BO3566" s="279"/>
      <c r="BP3566" s="279"/>
      <c r="BQ3566" s="279"/>
    </row>
    <row r="3567" spans="3:69" ht="8.25" customHeight="1">
      <c r="C3567" s="277"/>
      <c r="D3567" s="277"/>
      <c r="F3567" s="279"/>
      <c r="G3567" s="279"/>
      <c r="H3567" s="279"/>
      <c r="I3567" s="279"/>
      <c r="J3567" s="279"/>
      <c r="K3567" s="279"/>
      <c r="L3567" s="279"/>
      <c r="M3567" s="279"/>
      <c r="AM3567" s="280"/>
      <c r="AN3567" s="280"/>
      <c r="AO3567" s="280"/>
      <c r="AP3567" s="278"/>
      <c r="AQ3567" s="278"/>
      <c r="AR3567" s="278"/>
      <c r="AS3567" s="278"/>
      <c r="AT3567" s="278"/>
      <c r="AU3567" s="278"/>
      <c r="AV3567" s="278"/>
      <c r="AX3567" s="278"/>
      <c r="AY3567" s="278"/>
      <c r="BA3567" s="280"/>
      <c r="BB3567" s="280"/>
      <c r="BC3567" s="280"/>
      <c r="BD3567" s="279"/>
      <c r="BE3567" s="279"/>
      <c r="BH3567" s="278"/>
      <c r="BI3567" s="278"/>
      <c r="BJ3567" s="278"/>
      <c r="BK3567" s="278"/>
      <c r="BL3567" s="278"/>
      <c r="BM3567" s="279"/>
      <c r="BN3567" s="279"/>
      <c r="BO3567" s="279"/>
      <c r="BP3567" s="279"/>
      <c r="BQ3567" s="279"/>
    </row>
    <row r="3568" spans="3:69" ht="0.75" customHeight="1">
      <c r="C3568" s="277"/>
      <c r="D3568" s="277"/>
      <c r="F3568" s="279"/>
      <c r="G3568" s="279"/>
      <c r="H3568" s="279"/>
      <c r="I3568" s="279"/>
      <c r="J3568" s="279"/>
      <c r="K3568" s="279"/>
      <c r="L3568" s="279"/>
      <c r="M3568" s="279"/>
      <c r="AM3568" s="280"/>
      <c r="AN3568" s="280"/>
      <c r="AO3568" s="280"/>
      <c r="AP3568" s="278"/>
      <c r="AQ3568" s="278"/>
      <c r="AR3568" s="278"/>
      <c r="AS3568" s="278"/>
      <c r="AT3568" s="278"/>
      <c r="AU3568" s="278"/>
      <c r="AV3568" s="278"/>
      <c r="AX3568" s="278"/>
      <c r="AY3568" s="278"/>
      <c r="BA3568" s="280"/>
      <c r="BB3568" s="280"/>
      <c r="BC3568" s="280"/>
      <c r="BD3568" s="279"/>
      <c r="BE3568" s="279"/>
      <c r="BH3568" s="278"/>
      <c r="BI3568" s="278"/>
      <c r="BJ3568" s="278"/>
      <c r="BK3568" s="278"/>
      <c r="BL3568" s="278"/>
      <c r="BM3568" s="279"/>
      <c r="BN3568" s="279"/>
      <c r="BO3568" s="279"/>
      <c r="BP3568" s="279"/>
      <c r="BQ3568" s="279"/>
    </row>
    <row r="3569" spans="2:69" ht="10.5" customHeight="1">
      <c r="AM3569" s="280"/>
      <c r="AN3569" s="280"/>
      <c r="AO3569" s="280"/>
      <c r="AP3569" s="278"/>
      <c r="AQ3569" s="278"/>
      <c r="AR3569" s="278"/>
      <c r="AS3569" s="278"/>
      <c r="AT3569" s="278"/>
      <c r="AU3569" s="278"/>
      <c r="AV3569" s="278"/>
      <c r="AX3569" s="278"/>
      <c r="AY3569" s="278"/>
      <c r="BA3569" s="280"/>
      <c r="BB3569" s="280"/>
      <c r="BC3569" s="280"/>
      <c r="BD3569" s="279"/>
      <c r="BE3569" s="279"/>
      <c r="BH3569" s="278"/>
      <c r="BI3569" s="278"/>
      <c r="BJ3569" s="278"/>
      <c r="BK3569" s="278"/>
      <c r="BL3569" s="278"/>
      <c r="BM3569" s="279"/>
      <c r="BN3569" s="279"/>
      <c r="BO3569" s="279"/>
      <c r="BP3569" s="279"/>
      <c r="BQ3569" s="279"/>
    </row>
    <row r="3570" spans="2:69" ht="9.75" customHeight="1"/>
    <row r="3571" spans="2:69" ht="12" customHeight="1">
      <c r="AM3571" s="280"/>
      <c r="AN3571" s="280"/>
      <c r="AO3571" s="280"/>
      <c r="AP3571" s="280"/>
      <c r="AQ3571" s="278"/>
      <c r="AR3571" s="278"/>
      <c r="AS3571" s="278"/>
      <c r="AT3571" s="278"/>
      <c r="AU3571" s="278"/>
      <c r="AV3571" s="278"/>
      <c r="AW3571" s="278"/>
      <c r="AX3571" s="278"/>
      <c r="AY3571" s="278"/>
      <c r="AZ3571" s="278"/>
      <c r="BA3571" s="277"/>
      <c r="BB3571" s="277"/>
      <c r="BC3571" s="277"/>
      <c r="BD3571" s="279"/>
      <c r="BE3571" s="279"/>
    </row>
    <row r="3572" spans="2:69" ht="13.5" customHeight="1">
      <c r="C3572" s="289"/>
      <c r="D3572" s="289"/>
      <c r="E3572" s="289"/>
      <c r="F3572" s="289"/>
      <c r="G3572" s="289"/>
      <c r="H3572" s="289"/>
      <c r="I3572" s="289"/>
      <c r="J3572" s="289"/>
      <c r="K3572" s="289"/>
      <c r="L3572" s="289"/>
      <c r="M3572" s="289"/>
      <c r="N3572" s="289"/>
      <c r="O3572" s="289"/>
      <c r="P3572" s="289"/>
      <c r="Q3572" s="289"/>
      <c r="R3572" s="289"/>
      <c r="S3572" s="289"/>
      <c r="T3572" s="289"/>
      <c r="U3572" s="289"/>
      <c r="V3572" s="289"/>
      <c r="W3572" s="289"/>
      <c r="X3572" s="289"/>
      <c r="Y3572" s="289"/>
      <c r="Z3572" s="289"/>
      <c r="AA3572" s="289"/>
      <c r="AB3572" s="289"/>
      <c r="AC3572" s="289"/>
      <c r="AD3572" s="289"/>
      <c r="AE3572" s="289"/>
    </row>
    <row r="3573" spans="2:69" ht="7.5" customHeight="1"/>
    <row r="3574" spans="2:69" ht="16.5" customHeight="1">
      <c r="B3574" s="282"/>
      <c r="C3574" s="282"/>
      <c r="D3574" s="282"/>
      <c r="E3574" s="282"/>
      <c r="F3574" s="282"/>
      <c r="G3574" s="282"/>
      <c r="H3574" s="282"/>
      <c r="I3574" s="282"/>
      <c r="J3574" s="282"/>
      <c r="K3574" s="282"/>
      <c r="L3574" s="282"/>
      <c r="M3574" s="282"/>
      <c r="N3574" s="282"/>
      <c r="O3574" s="282"/>
      <c r="P3574" s="282"/>
      <c r="Q3574" s="282"/>
      <c r="R3574" s="282"/>
      <c r="S3574" s="282"/>
      <c r="T3574" s="282"/>
      <c r="U3574" s="282"/>
      <c r="X3574" s="282"/>
      <c r="Y3574" s="282"/>
      <c r="Z3574" s="282"/>
      <c r="AA3574" s="282"/>
      <c r="AB3574" s="282"/>
      <c r="AC3574" s="282"/>
      <c r="AD3574" s="282"/>
      <c r="AE3574" s="282"/>
      <c r="AF3574" s="282"/>
      <c r="AG3574" s="282"/>
      <c r="AM3574" s="282"/>
      <c r="AN3574" s="282"/>
      <c r="AO3574" s="282"/>
      <c r="AP3574" s="282"/>
      <c r="AQ3574" s="282"/>
      <c r="AR3574" s="282"/>
      <c r="AS3574" s="282"/>
      <c r="AT3574" s="282"/>
      <c r="AU3574" s="282"/>
      <c r="AV3574" s="282"/>
      <c r="AW3574" s="282"/>
      <c r="AX3574" s="282"/>
      <c r="AY3574" s="282"/>
      <c r="AZ3574" s="282"/>
      <c r="BA3574" s="282"/>
      <c r="BB3574" s="282"/>
      <c r="BE3574" s="282"/>
      <c r="BF3574" s="282"/>
      <c r="BG3574" s="282"/>
      <c r="BH3574" s="282"/>
      <c r="BI3574" s="282"/>
      <c r="BJ3574" s="282"/>
      <c r="BK3574" s="282"/>
      <c r="BL3574" s="282"/>
      <c r="BM3574" s="282"/>
      <c r="BN3574" s="282"/>
      <c r="BO3574" s="282"/>
      <c r="BP3574" s="282"/>
    </row>
    <row r="3575" spans="2:69" ht="9.75" customHeight="1">
      <c r="E3575" s="281"/>
      <c r="F3575" s="281"/>
      <c r="G3575" s="281"/>
      <c r="H3575" s="281"/>
      <c r="I3575" s="281"/>
      <c r="J3575" s="281"/>
      <c r="K3575" s="281"/>
      <c r="L3575" s="281"/>
      <c r="O3575" s="281"/>
      <c r="P3575" s="281"/>
      <c r="Q3575" s="281"/>
      <c r="S3575" s="286"/>
      <c r="T3575" s="286"/>
      <c r="U3575" s="286"/>
      <c r="V3575" s="286"/>
      <c r="AB3575" s="281"/>
      <c r="AC3575" s="281"/>
      <c r="AD3575" s="286"/>
      <c r="AE3575" s="286"/>
      <c r="AR3575" s="281"/>
      <c r="AS3575" s="281"/>
      <c r="AT3575" s="281"/>
      <c r="AV3575" s="286"/>
      <c r="AW3575" s="286"/>
      <c r="AX3575" s="286"/>
      <c r="AY3575" s="286"/>
      <c r="AZ3575" s="286"/>
      <c r="BA3575" s="286"/>
      <c r="BB3575" s="286"/>
      <c r="BH3575" s="283"/>
      <c r="BI3575" s="283"/>
      <c r="BJ3575" s="283"/>
      <c r="BK3575" s="283"/>
      <c r="BL3575" s="283"/>
      <c r="BN3575" s="283"/>
      <c r="BO3575" s="283"/>
      <c r="BP3575" s="283"/>
    </row>
    <row r="3576" spans="2:69" ht="0.75" customHeight="1">
      <c r="BH3576" s="283"/>
      <c r="BI3576" s="283"/>
      <c r="BJ3576" s="283"/>
      <c r="BK3576" s="283"/>
      <c r="BL3576" s="283"/>
      <c r="BN3576" s="283"/>
      <c r="BO3576" s="283"/>
      <c r="BP3576" s="283"/>
    </row>
    <row r="3577" spans="2:69" ht="10.5" customHeight="1">
      <c r="F3577" s="281"/>
      <c r="G3577" s="281"/>
      <c r="H3577" s="281"/>
      <c r="I3577" s="281"/>
      <c r="J3577" s="281"/>
      <c r="K3577" s="281"/>
      <c r="N3577" s="281"/>
      <c r="O3577" s="281"/>
      <c r="P3577" s="281"/>
      <c r="Q3577" s="281"/>
      <c r="R3577" s="281"/>
      <c r="S3577" s="286"/>
      <c r="T3577" s="286"/>
      <c r="U3577" s="286"/>
      <c r="V3577" s="286"/>
      <c r="AB3577" s="281"/>
      <c r="AC3577" s="281"/>
      <c r="AD3577" s="281"/>
      <c r="AE3577" s="286"/>
      <c r="AF3577" s="286"/>
      <c r="AG3577" s="286"/>
      <c r="AH3577" s="286"/>
      <c r="AI3577" s="286"/>
      <c r="AR3577" s="281"/>
      <c r="AS3577" s="281"/>
      <c r="AT3577" s="281"/>
      <c r="AV3577" s="290"/>
      <c r="AW3577" s="290"/>
      <c r="AX3577" s="290"/>
      <c r="AY3577" s="290"/>
      <c r="AZ3577" s="290"/>
      <c r="BE3577" s="263"/>
      <c r="BJ3577" s="279"/>
      <c r="BK3577" s="279"/>
      <c r="BL3577" s="279"/>
      <c r="BO3577" s="279"/>
      <c r="BP3577" s="279"/>
    </row>
    <row r="3578" spans="2:69" ht="8.25" customHeight="1"/>
    <row r="3579" spans="2:69" ht="12.75" customHeight="1">
      <c r="BE3579" s="280"/>
      <c r="BF3579" s="280"/>
      <c r="BJ3579" s="279"/>
      <c r="BK3579" s="279"/>
      <c r="BL3579" s="279"/>
      <c r="BO3579" s="279"/>
      <c r="BP3579" s="279"/>
    </row>
    <row r="3580" spans="2:69" ht="9.75" customHeight="1">
      <c r="BE3580" s="280"/>
      <c r="BF3580" s="280"/>
      <c r="BJ3580" s="279"/>
      <c r="BK3580" s="279"/>
      <c r="BL3580" s="279"/>
      <c r="BO3580" s="279"/>
      <c r="BP3580" s="279"/>
    </row>
    <row r="3581" spans="2:69" ht="12.75" customHeight="1">
      <c r="BE3581" s="280"/>
      <c r="BF3581" s="280"/>
    </row>
    <row r="3582" spans="2:69" ht="10.5" customHeight="1">
      <c r="I3582" s="283"/>
      <c r="J3582" s="283"/>
      <c r="K3582" s="283"/>
      <c r="L3582" s="283"/>
      <c r="N3582" s="283"/>
      <c r="O3582" s="283"/>
      <c r="P3582" s="283"/>
      <c r="Q3582" s="283"/>
      <c r="R3582" s="283"/>
      <c r="S3582" s="283"/>
      <c r="U3582" s="283"/>
      <c r="V3582" s="283"/>
      <c r="W3582" s="283"/>
      <c r="Z3582" s="283"/>
      <c r="AA3582" s="283"/>
      <c r="AB3582" s="283"/>
      <c r="AC3582" s="283"/>
      <c r="AD3582" s="283"/>
      <c r="AE3582" s="283"/>
      <c r="AO3582" s="283"/>
      <c r="AP3582" s="283"/>
      <c r="AQ3582" s="283"/>
      <c r="AR3582" s="283"/>
      <c r="AS3582" s="283"/>
      <c r="AT3582" s="283"/>
      <c r="AV3582" s="283"/>
      <c r="AW3582" s="283"/>
      <c r="AX3582" s="283"/>
      <c r="AY3582" s="283"/>
      <c r="AZ3582" s="283"/>
      <c r="BA3582" s="283"/>
      <c r="BB3582" s="283"/>
      <c r="BE3582" s="263"/>
      <c r="BJ3582" s="279"/>
      <c r="BK3582" s="279"/>
      <c r="BL3582" s="279"/>
      <c r="BO3582" s="279"/>
      <c r="BP3582" s="279"/>
    </row>
    <row r="3583" spans="2:69" ht="9.75" customHeight="1"/>
    <row r="3584" spans="2:69" ht="10.5" customHeight="1">
      <c r="H3584" s="283"/>
      <c r="I3584" s="283"/>
      <c r="J3584" s="283"/>
      <c r="K3584" s="283"/>
      <c r="L3584" s="283"/>
      <c r="N3584" s="283"/>
      <c r="O3584" s="283"/>
      <c r="P3584" s="283"/>
      <c r="Q3584" s="283"/>
      <c r="R3584" s="283"/>
      <c r="S3584" s="283"/>
      <c r="U3584" s="283"/>
      <c r="V3584" s="283"/>
      <c r="W3584" s="283"/>
      <c r="Z3584" s="283"/>
      <c r="AA3584" s="283"/>
      <c r="AB3584" s="283"/>
      <c r="AC3584" s="283"/>
      <c r="AD3584" s="283"/>
      <c r="AE3584" s="283"/>
      <c r="AO3584" s="283"/>
      <c r="AP3584" s="283"/>
      <c r="AQ3584" s="283"/>
      <c r="AR3584" s="283"/>
      <c r="AS3584" s="283"/>
      <c r="AT3584" s="283"/>
      <c r="AV3584" s="283"/>
      <c r="AW3584" s="283"/>
      <c r="AX3584" s="283"/>
      <c r="AY3584" s="283"/>
      <c r="AZ3584" s="283"/>
      <c r="BA3584" s="283"/>
      <c r="BB3584" s="283"/>
      <c r="BE3584" s="280"/>
      <c r="BJ3584" s="279"/>
      <c r="BK3584" s="279"/>
      <c r="BL3584" s="279"/>
      <c r="BO3584" s="279"/>
      <c r="BP3584" s="279"/>
    </row>
    <row r="3585" spans="3:68" ht="0.75" customHeight="1">
      <c r="H3585" s="283"/>
      <c r="I3585" s="283"/>
      <c r="J3585" s="283"/>
      <c r="K3585" s="283"/>
      <c r="L3585" s="283"/>
      <c r="N3585" s="283"/>
      <c r="O3585" s="283"/>
      <c r="P3585" s="283"/>
      <c r="Q3585" s="283"/>
      <c r="R3585" s="283"/>
      <c r="S3585" s="283"/>
      <c r="U3585" s="283"/>
      <c r="V3585" s="283"/>
      <c r="W3585" s="283"/>
      <c r="Z3585" s="283"/>
      <c r="AA3585" s="283"/>
      <c r="AB3585" s="283"/>
      <c r="AC3585" s="283"/>
      <c r="AD3585" s="283"/>
      <c r="AE3585" s="283"/>
      <c r="AO3585" s="283"/>
      <c r="AP3585" s="283"/>
      <c r="AQ3585" s="283"/>
      <c r="AR3585" s="283"/>
      <c r="AS3585" s="283"/>
      <c r="AT3585" s="283"/>
      <c r="AV3585" s="283"/>
      <c r="AW3585" s="283"/>
      <c r="AX3585" s="283"/>
      <c r="AY3585" s="283"/>
      <c r="AZ3585" s="283"/>
      <c r="BA3585" s="283"/>
      <c r="BB3585" s="283"/>
      <c r="BE3585" s="280"/>
      <c r="BJ3585" s="279"/>
      <c r="BK3585" s="279"/>
      <c r="BL3585" s="279"/>
      <c r="BO3585" s="279"/>
      <c r="BP3585" s="279"/>
    </row>
    <row r="3586" spans="3:68" ht="10.5" customHeight="1">
      <c r="H3586" s="285"/>
      <c r="I3586" s="285"/>
      <c r="J3586" s="285"/>
      <c r="K3586" s="285"/>
      <c r="L3586" s="285"/>
      <c r="N3586" s="285"/>
      <c r="O3586" s="285"/>
      <c r="P3586" s="285"/>
      <c r="R3586" s="285"/>
      <c r="S3586" s="285"/>
      <c r="U3586" s="283"/>
      <c r="V3586" s="283"/>
      <c r="W3586" s="283"/>
      <c r="Z3586" s="285"/>
      <c r="AA3586" s="285"/>
      <c r="AB3586" s="285"/>
      <c r="AC3586" s="285"/>
      <c r="AD3586" s="283"/>
      <c r="AE3586" s="283"/>
      <c r="AO3586" s="285"/>
      <c r="AP3586" s="285"/>
      <c r="AQ3586" s="285"/>
      <c r="AR3586" s="285"/>
      <c r="AS3586" s="285"/>
      <c r="AT3586" s="285"/>
      <c r="AV3586" s="285"/>
      <c r="AW3586" s="285"/>
      <c r="AX3586" s="285"/>
      <c r="AY3586" s="285"/>
      <c r="AZ3586" s="285"/>
      <c r="BB3586" s="261"/>
      <c r="BE3586" s="263"/>
      <c r="BK3586" s="279"/>
      <c r="BL3586" s="279"/>
      <c r="BP3586" s="264"/>
    </row>
    <row r="3587" spans="3:68" ht="8.25" customHeight="1"/>
    <row r="3588" spans="3:68" ht="0.75" customHeight="1">
      <c r="C3588" s="280"/>
      <c r="D3588" s="280"/>
      <c r="E3588" s="280"/>
      <c r="F3588" s="280"/>
      <c r="G3588" s="280"/>
      <c r="H3588" s="280"/>
      <c r="I3588" s="280"/>
      <c r="AH3588" s="280"/>
      <c r="AI3588" s="280"/>
      <c r="AJ3588" s="280"/>
      <c r="AK3588" s="280"/>
      <c r="AL3588" s="280"/>
      <c r="AM3588" s="280"/>
      <c r="AN3588" s="280"/>
      <c r="AO3588" s="280"/>
      <c r="BE3588" s="280"/>
      <c r="BK3588" s="279"/>
      <c r="BL3588" s="279"/>
      <c r="BP3588" s="279"/>
    </row>
    <row r="3589" spans="3:68" ht="9" customHeight="1">
      <c r="C3589" s="280"/>
      <c r="D3589" s="280"/>
      <c r="E3589" s="280"/>
      <c r="F3589" s="280"/>
      <c r="G3589" s="280"/>
      <c r="H3589" s="280"/>
      <c r="I3589" s="280"/>
      <c r="AH3589" s="280"/>
      <c r="AI3589" s="280"/>
      <c r="AJ3589" s="280"/>
      <c r="AK3589" s="280"/>
      <c r="AL3589" s="280"/>
      <c r="AM3589" s="280"/>
      <c r="AN3589" s="280"/>
      <c r="AO3589" s="280"/>
      <c r="BE3589" s="280"/>
      <c r="BK3589" s="279"/>
      <c r="BL3589" s="279"/>
      <c r="BP3589" s="279"/>
    </row>
    <row r="3590" spans="3:68" ht="0.75" customHeight="1">
      <c r="C3590" s="280"/>
      <c r="D3590" s="280"/>
      <c r="E3590" s="280"/>
      <c r="F3590" s="280"/>
      <c r="G3590" s="280"/>
      <c r="H3590" s="280"/>
      <c r="I3590" s="280"/>
      <c r="AH3590" s="280"/>
      <c r="AI3590" s="280"/>
      <c r="AJ3590" s="280"/>
      <c r="AK3590" s="280"/>
      <c r="AL3590" s="280"/>
      <c r="AM3590" s="280"/>
      <c r="AN3590" s="280"/>
      <c r="AO3590" s="280"/>
      <c r="BE3590" s="280"/>
      <c r="BK3590" s="279"/>
      <c r="BL3590" s="279"/>
    </row>
    <row r="3591" spans="3:68" ht="10.5" customHeight="1">
      <c r="C3591" s="287"/>
      <c r="D3591" s="287"/>
      <c r="E3591" s="287"/>
      <c r="F3591" s="287"/>
      <c r="G3591" s="287"/>
      <c r="H3591" s="278"/>
      <c r="I3591" s="278"/>
      <c r="J3591" s="278"/>
      <c r="K3591" s="278"/>
      <c r="L3591" s="278"/>
      <c r="N3591" s="278"/>
      <c r="O3591" s="278"/>
      <c r="P3591" s="278"/>
      <c r="Q3591" s="278"/>
      <c r="R3591" s="278"/>
      <c r="S3591" s="278"/>
      <c r="T3591" s="278"/>
      <c r="U3591" s="278"/>
      <c r="V3591" s="278"/>
      <c r="W3591" s="278"/>
      <c r="Z3591" s="278"/>
      <c r="AA3591" s="278"/>
      <c r="AB3591" s="278"/>
      <c r="AC3591" s="278"/>
      <c r="AD3591" s="278"/>
      <c r="AE3591" s="278"/>
      <c r="AI3591" s="287"/>
      <c r="AJ3591" s="287"/>
      <c r="AK3591" s="287"/>
      <c r="AL3591" s="287"/>
      <c r="AM3591" s="287"/>
      <c r="AO3591" s="278"/>
      <c r="AP3591" s="278"/>
      <c r="AQ3591" s="278"/>
      <c r="AR3591" s="278"/>
      <c r="AS3591" s="278"/>
      <c r="AT3591" s="278"/>
      <c r="AV3591" s="278"/>
      <c r="AW3591" s="278"/>
      <c r="AX3591" s="278"/>
      <c r="AY3591" s="278"/>
      <c r="AZ3591" s="278"/>
      <c r="BB3591" s="266"/>
      <c r="BE3591" s="263"/>
      <c r="BK3591" s="279"/>
      <c r="BL3591" s="279"/>
      <c r="BP3591" s="264"/>
    </row>
    <row r="3592" spans="3:68" ht="7.5" customHeight="1"/>
    <row r="3593" spans="3:68" ht="0.75" customHeight="1">
      <c r="C3593" s="287"/>
      <c r="D3593" s="287"/>
      <c r="E3593" s="287"/>
      <c r="F3593" s="287"/>
      <c r="G3593" s="287"/>
      <c r="H3593" s="278"/>
      <c r="I3593" s="278"/>
      <c r="J3593" s="278"/>
      <c r="K3593" s="278"/>
      <c r="L3593" s="278"/>
      <c r="N3593" s="278"/>
      <c r="O3593" s="278"/>
      <c r="P3593" s="278"/>
      <c r="Q3593" s="278"/>
      <c r="R3593" s="278"/>
      <c r="S3593" s="278"/>
      <c r="T3593" s="278"/>
      <c r="U3593" s="278"/>
      <c r="V3593" s="278"/>
      <c r="W3593" s="278"/>
      <c r="Z3593" s="278"/>
      <c r="AA3593" s="278"/>
      <c r="AB3593" s="278"/>
      <c r="AC3593" s="278"/>
      <c r="AD3593" s="278"/>
      <c r="AE3593" s="278"/>
      <c r="AI3593" s="287"/>
      <c r="AJ3593" s="287"/>
      <c r="AK3593" s="287"/>
      <c r="AL3593" s="287"/>
      <c r="AM3593" s="287"/>
      <c r="AO3593" s="278"/>
      <c r="AP3593" s="278"/>
      <c r="AQ3593" s="278"/>
      <c r="AR3593" s="278"/>
      <c r="AS3593" s="278"/>
      <c r="AT3593" s="278"/>
      <c r="AV3593" s="278"/>
      <c r="AW3593" s="278"/>
      <c r="AX3593" s="278"/>
      <c r="AY3593" s="278"/>
      <c r="AZ3593" s="278"/>
      <c r="BB3593" s="276"/>
    </row>
    <row r="3594" spans="3:68" ht="8.25" customHeight="1">
      <c r="C3594" s="287"/>
      <c r="D3594" s="287"/>
      <c r="E3594" s="287"/>
      <c r="F3594" s="287"/>
      <c r="G3594" s="287"/>
      <c r="H3594" s="278"/>
      <c r="I3594" s="278"/>
      <c r="J3594" s="278"/>
      <c r="K3594" s="278"/>
      <c r="L3594" s="278"/>
      <c r="N3594" s="278"/>
      <c r="O3594" s="278"/>
      <c r="P3594" s="278"/>
      <c r="Q3594" s="278"/>
      <c r="R3594" s="278"/>
      <c r="S3594" s="278"/>
      <c r="T3594" s="278"/>
      <c r="U3594" s="278"/>
      <c r="V3594" s="278"/>
      <c r="W3594" s="278"/>
      <c r="Z3594" s="278"/>
      <c r="AA3594" s="278"/>
      <c r="AB3594" s="278"/>
      <c r="AC3594" s="278"/>
      <c r="AD3594" s="278"/>
      <c r="AE3594" s="278"/>
      <c r="AI3594" s="287"/>
      <c r="AJ3594" s="287"/>
      <c r="AK3594" s="287"/>
      <c r="AL3594" s="287"/>
      <c r="AM3594" s="287"/>
      <c r="AO3594" s="278"/>
      <c r="AP3594" s="278"/>
      <c r="AQ3594" s="278"/>
      <c r="AR3594" s="278"/>
      <c r="AS3594" s="278"/>
      <c r="AT3594" s="278"/>
      <c r="AV3594" s="278"/>
      <c r="AW3594" s="278"/>
      <c r="AX3594" s="278"/>
      <c r="AY3594" s="278"/>
      <c r="AZ3594" s="278"/>
      <c r="BB3594" s="276"/>
    </row>
    <row r="3595" spans="3:68" ht="0.75" customHeight="1">
      <c r="C3595" s="287"/>
      <c r="D3595" s="287"/>
      <c r="E3595" s="287"/>
      <c r="F3595" s="287"/>
      <c r="G3595" s="287"/>
      <c r="H3595" s="278"/>
      <c r="I3595" s="278"/>
      <c r="J3595" s="278"/>
      <c r="K3595" s="278"/>
      <c r="L3595" s="278"/>
      <c r="N3595" s="278"/>
      <c r="O3595" s="278"/>
      <c r="P3595" s="278"/>
      <c r="Q3595" s="278"/>
      <c r="R3595" s="278"/>
      <c r="S3595" s="278"/>
      <c r="T3595" s="278"/>
      <c r="U3595" s="278"/>
      <c r="V3595" s="278"/>
      <c r="W3595" s="278"/>
      <c r="Z3595" s="278"/>
      <c r="AA3595" s="278"/>
      <c r="AB3595" s="278"/>
      <c r="AC3595" s="278"/>
      <c r="AD3595" s="278"/>
      <c r="AE3595" s="278"/>
      <c r="AI3595" s="287"/>
      <c r="AJ3595" s="287"/>
      <c r="AK3595" s="287"/>
      <c r="AL3595" s="287"/>
      <c r="AM3595" s="287"/>
      <c r="AO3595" s="278"/>
      <c r="AP3595" s="278"/>
      <c r="AQ3595" s="278"/>
      <c r="AR3595" s="278"/>
      <c r="AS3595" s="278"/>
      <c r="AT3595" s="278"/>
      <c r="AV3595" s="278"/>
      <c r="AW3595" s="278"/>
      <c r="AX3595" s="278"/>
      <c r="AY3595" s="278"/>
      <c r="AZ3595" s="278"/>
      <c r="BB3595" s="276"/>
    </row>
    <row r="3596" spans="3:68" ht="10.5" customHeight="1">
      <c r="C3596" s="287"/>
      <c r="D3596" s="287"/>
      <c r="E3596" s="287"/>
      <c r="F3596" s="287"/>
      <c r="G3596" s="287"/>
      <c r="H3596" s="278"/>
      <c r="I3596" s="278"/>
      <c r="J3596" s="278"/>
      <c r="K3596" s="278"/>
      <c r="L3596" s="278"/>
      <c r="N3596" s="278"/>
      <c r="O3596" s="278"/>
      <c r="P3596" s="278"/>
      <c r="Q3596" s="278"/>
      <c r="R3596" s="278"/>
      <c r="S3596" s="278"/>
      <c r="T3596" s="278"/>
      <c r="U3596" s="278"/>
      <c r="V3596" s="278"/>
      <c r="W3596" s="278"/>
      <c r="Z3596" s="278"/>
      <c r="AA3596" s="278"/>
      <c r="AB3596" s="278"/>
      <c r="AC3596" s="278"/>
      <c r="AD3596" s="278"/>
      <c r="AE3596" s="278"/>
      <c r="AI3596" s="287"/>
      <c r="AJ3596" s="287"/>
      <c r="AK3596" s="287"/>
      <c r="AL3596" s="287"/>
      <c r="AM3596" s="287"/>
      <c r="AO3596" s="278"/>
      <c r="AP3596" s="278"/>
      <c r="AQ3596" s="278"/>
      <c r="AR3596" s="278"/>
      <c r="AS3596" s="278"/>
      <c r="AT3596" s="278"/>
      <c r="AV3596" s="278"/>
      <c r="AW3596" s="278"/>
      <c r="AX3596" s="278"/>
      <c r="AY3596" s="278"/>
      <c r="AZ3596" s="278"/>
      <c r="BB3596" s="266"/>
    </row>
    <row r="3597" spans="3:68" ht="7.5" customHeight="1"/>
    <row r="3598" spans="3:68" ht="0.75" customHeight="1">
      <c r="C3598" s="287"/>
      <c r="D3598" s="287"/>
      <c r="E3598" s="287"/>
      <c r="F3598" s="287"/>
      <c r="G3598" s="287"/>
      <c r="H3598" s="278"/>
      <c r="I3598" s="278"/>
      <c r="J3598" s="278"/>
      <c r="K3598" s="278"/>
      <c r="L3598" s="278"/>
      <c r="N3598" s="278"/>
      <c r="O3598" s="278"/>
      <c r="P3598" s="278"/>
      <c r="Q3598" s="278"/>
      <c r="R3598" s="278"/>
      <c r="S3598" s="278"/>
      <c r="T3598" s="278"/>
      <c r="U3598" s="278"/>
      <c r="V3598" s="278"/>
      <c r="W3598" s="278"/>
      <c r="Z3598" s="278"/>
      <c r="AA3598" s="278"/>
      <c r="AB3598" s="278"/>
      <c r="AC3598" s="278"/>
      <c r="AD3598" s="278"/>
      <c r="AE3598" s="278"/>
      <c r="AI3598" s="287"/>
      <c r="AJ3598" s="287"/>
      <c r="AK3598" s="287"/>
      <c r="AL3598" s="287"/>
      <c r="AM3598" s="287"/>
      <c r="AO3598" s="278"/>
      <c r="AP3598" s="278"/>
      <c r="AQ3598" s="278"/>
      <c r="AR3598" s="278"/>
      <c r="AS3598" s="278"/>
      <c r="AT3598" s="278"/>
      <c r="AV3598" s="278"/>
      <c r="AW3598" s="278"/>
      <c r="AX3598" s="278"/>
      <c r="AY3598" s="278"/>
      <c r="AZ3598" s="278"/>
      <c r="BB3598" s="276"/>
      <c r="BE3598" s="282"/>
      <c r="BF3598" s="282"/>
      <c r="BG3598" s="282"/>
      <c r="BH3598" s="282"/>
      <c r="BI3598" s="282"/>
      <c r="BJ3598" s="282"/>
      <c r="BK3598" s="282"/>
      <c r="BL3598" s="282"/>
      <c r="BM3598" s="282"/>
      <c r="BN3598" s="282"/>
      <c r="BO3598" s="282"/>
      <c r="BP3598" s="282"/>
    </row>
    <row r="3599" spans="3:68">
      <c r="C3599" s="287"/>
      <c r="D3599" s="287"/>
      <c r="E3599" s="287"/>
      <c r="F3599" s="287"/>
      <c r="G3599" s="287"/>
      <c r="H3599" s="278"/>
      <c r="I3599" s="278"/>
      <c r="J3599" s="278"/>
      <c r="K3599" s="278"/>
      <c r="L3599" s="278"/>
      <c r="N3599" s="278"/>
      <c r="O3599" s="278"/>
      <c r="P3599" s="278"/>
      <c r="Q3599" s="278"/>
      <c r="R3599" s="278"/>
      <c r="S3599" s="278"/>
      <c r="T3599" s="278"/>
      <c r="U3599" s="278"/>
      <c r="V3599" s="278"/>
      <c r="W3599" s="278"/>
      <c r="Z3599" s="278"/>
      <c r="AA3599" s="278"/>
      <c r="AB3599" s="278"/>
      <c r="AC3599" s="278"/>
      <c r="AD3599" s="278"/>
      <c r="AE3599" s="278"/>
      <c r="AI3599" s="287"/>
      <c r="AJ3599" s="287"/>
      <c r="AK3599" s="287"/>
      <c r="AL3599" s="287"/>
      <c r="AM3599" s="287"/>
      <c r="AO3599" s="278"/>
      <c r="AP3599" s="278"/>
      <c r="AQ3599" s="278"/>
      <c r="AR3599" s="278"/>
      <c r="AS3599" s="278"/>
      <c r="AT3599" s="278"/>
      <c r="AV3599" s="278"/>
      <c r="AW3599" s="278"/>
      <c r="AX3599" s="278"/>
      <c r="AY3599" s="278"/>
      <c r="AZ3599" s="278"/>
      <c r="BB3599" s="276"/>
      <c r="BE3599" s="282"/>
      <c r="BF3599" s="282"/>
      <c r="BG3599" s="282"/>
      <c r="BH3599" s="282"/>
      <c r="BI3599" s="282"/>
      <c r="BJ3599" s="282"/>
      <c r="BK3599" s="282"/>
      <c r="BL3599" s="282"/>
      <c r="BM3599" s="282"/>
      <c r="BN3599" s="282"/>
      <c r="BO3599" s="282"/>
      <c r="BP3599" s="282"/>
    </row>
    <row r="3600" spans="3:68" ht="5.25" customHeight="1">
      <c r="C3600" s="287"/>
      <c r="D3600" s="287"/>
      <c r="E3600" s="287"/>
      <c r="F3600" s="287"/>
      <c r="G3600" s="287"/>
      <c r="H3600" s="278"/>
      <c r="I3600" s="278"/>
      <c r="J3600" s="278"/>
      <c r="K3600" s="278"/>
      <c r="L3600" s="278"/>
      <c r="N3600" s="278"/>
      <c r="O3600" s="278"/>
      <c r="P3600" s="278"/>
      <c r="Q3600" s="278"/>
      <c r="R3600" s="278"/>
      <c r="S3600" s="278"/>
      <c r="T3600" s="278"/>
      <c r="U3600" s="278"/>
      <c r="V3600" s="278"/>
      <c r="W3600" s="278"/>
      <c r="Z3600" s="278"/>
      <c r="AA3600" s="278"/>
      <c r="AB3600" s="278"/>
      <c r="AC3600" s="278"/>
      <c r="AD3600" s="278"/>
      <c r="AE3600" s="278"/>
      <c r="AI3600" s="287"/>
      <c r="AJ3600" s="287"/>
      <c r="AK3600" s="287"/>
      <c r="AL3600" s="287"/>
      <c r="AM3600" s="287"/>
      <c r="AN3600" s="287"/>
      <c r="AO3600" s="278"/>
      <c r="AP3600" s="278"/>
      <c r="AQ3600" s="278"/>
      <c r="AR3600" s="278"/>
      <c r="AS3600" s="278"/>
      <c r="AT3600" s="278"/>
      <c r="AV3600" s="278"/>
      <c r="AW3600" s="278"/>
      <c r="AX3600" s="278"/>
      <c r="AY3600" s="278"/>
      <c r="AZ3600" s="278"/>
      <c r="BB3600" s="276"/>
      <c r="BJ3600" s="283"/>
      <c r="BK3600" s="283"/>
      <c r="BL3600" s="283"/>
      <c r="BM3600" s="283"/>
      <c r="BN3600" s="283"/>
      <c r="BO3600" s="283"/>
      <c r="BP3600" s="283"/>
    </row>
    <row r="3601" spans="3:68" ht="5.25" customHeight="1">
      <c r="C3601" s="287"/>
      <c r="D3601" s="287"/>
      <c r="E3601" s="287"/>
      <c r="F3601" s="287"/>
      <c r="G3601" s="287"/>
      <c r="H3601" s="278"/>
      <c r="I3601" s="278"/>
      <c r="J3601" s="278"/>
      <c r="K3601" s="278"/>
      <c r="L3601" s="278"/>
      <c r="N3601" s="278"/>
      <c r="O3601" s="278"/>
      <c r="P3601" s="278"/>
      <c r="Q3601" s="278"/>
      <c r="R3601" s="278"/>
      <c r="S3601" s="278"/>
      <c r="T3601" s="278"/>
      <c r="U3601" s="278"/>
      <c r="V3601" s="278"/>
      <c r="W3601" s="278"/>
      <c r="Z3601" s="278"/>
      <c r="AA3601" s="278"/>
      <c r="AB3601" s="278"/>
      <c r="AC3601" s="278"/>
      <c r="AD3601" s="278"/>
      <c r="AE3601" s="278"/>
      <c r="AI3601" s="287"/>
      <c r="AJ3601" s="287"/>
      <c r="AK3601" s="287"/>
      <c r="AL3601" s="287"/>
      <c r="AM3601" s="287"/>
      <c r="AN3601" s="287"/>
      <c r="AO3601" s="278"/>
      <c r="AP3601" s="278"/>
      <c r="AQ3601" s="278"/>
      <c r="AR3601" s="278"/>
      <c r="AS3601" s="278"/>
      <c r="AT3601" s="278"/>
      <c r="AV3601" s="278"/>
      <c r="AW3601" s="278"/>
      <c r="AX3601" s="278"/>
      <c r="AY3601" s="278"/>
      <c r="AZ3601" s="278"/>
      <c r="BB3601" s="276"/>
      <c r="BJ3601" s="283"/>
      <c r="BK3601" s="283"/>
      <c r="BL3601" s="283"/>
      <c r="BM3601" s="283"/>
      <c r="BN3601" s="283"/>
      <c r="BO3601" s="283"/>
      <c r="BP3601" s="283"/>
    </row>
    <row r="3602" spans="3:68" ht="15" customHeight="1">
      <c r="C3602" s="287"/>
      <c r="D3602" s="287"/>
      <c r="E3602" s="287"/>
      <c r="F3602" s="287"/>
      <c r="G3602" s="287"/>
      <c r="H3602" s="278"/>
      <c r="I3602" s="278"/>
      <c r="J3602" s="278"/>
      <c r="K3602" s="278"/>
      <c r="L3602" s="278"/>
      <c r="N3602" s="278"/>
      <c r="O3602" s="278"/>
      <c r="P3602" s="278"/>
      <c r="Q3602" s="278"/>
      <c r="R3602" s="278"/>
      <c r="S3602" s="278"/>
      <c r="T3602" s="278"/>
      <c r="U3602" s="278"/>
      <c r="V3602" s="278"/>
      <c r="W3602" s="278"/>
      <c r="Z3602" s="278"/>
      <c r="AA3602" s="278"/>
      <c r="AB3602" s="278"/>
      <c r="AC3602" s="278"/>
      <c r="AD3602" s="278"/>
      <c r="AE3602" s="278"/>
      <c r="AI3602" s="287"/>
      <c r="AJ3602" s="287"/>
      <c r="AK3602" s="287"/>
      <c r="AL3602" s="287"/>
      <c r="AM3602" s="287"/>
      <c r="AO3602" s="278"/>
      <c r="AP3602" s="278"/>
      <c r="AQ3602" s="278"/>
      <c r="AR3602" s="278"/>
      <c r="AS3602" s="278"/>
      <c r="AT3602" s="278"/>
      <c r="AV3602" s="278"/>
      <c r="AW3602" s="278"/>
      <c r="AX3602" s="278"/>
      <c r="AY3602" s="278"/>
      <c r="AZ3602" s="278"/>
      <c r="BB3602" s="266"/>
    </row>
    <row r="3603" spans="3:68" ht="0.75" customHeight="1">
      <c r="C3603" s="287"/>
      <c r="D3603" s="287"/>
      <c r="E3603" s="287"/>
      <c r="F3603" s="287"/>
      <c r="G3603" s="287"/>
      <c r="H3603" s="278"/>
      <c r="I3603" s="278"/>
      <c r="J3603" s="278"/>
      <c r="K3603" s="278"/>
      <c r="L3603" s="278"/>
      <c r="P3603" s="278"/>
      <c r="Q3603" s="278"/>
      <c r="R3603" s="278"/>
      <c r="S3603" s="278"/>
      <c r="U3603" s="278"/>
      <c r="V3603" s="278"/>
      <c r="W3603" s="278"/>
      <c r="Z3603" s="278"/>
      <c r="AA3603" s="278"/>
      <c r="AB3603" s="278"/>
      <c r="AC3603" s="278"/>
      <c r="AD3603" s="278"/>
      <c r="AE3603" s="278"/>
      <c r="AI3603" s="287"/>
      <c r="AJ3603" s="287"/>
      <c r="AK3603" s="287"/>
      <c r="AL3603" s="287"/>
      <c r="AM3603" s="287"/>
      <c r="AO3603" s="278"/>
      <c r="AP3603" s="278"/>
      <c r="AQ3603" s="278"/>
      <c r="AR3603" s="278"/>
      <c r="AS3603" s="278"/>
      <c r="AT3603" s="278"/>
      <c r="AV3603" s="278"/>
      <c r="AW3603" s="278"/>
      <c r="AX3603" s="278"/>
      <c r="AY3603" s="278"/>
      <c r="AZ3603" s="278"/>
      <c r="BB3603" s="276"/>
      <c r="BE3603" s="280"/>
      <c r="BH3603" s="278"/>
      <c r="BI3603" s="278"/>
      <c r="BJ3603" s="278"/>
      <c r="BK3603" s="278"/>
      <c r="BL3603" s="278"/>
      <c r="BN3603" s="278"/>
      <c r="BO3603" s="278"/>
      <c r="BP3603" s="278"/>
    </row>
    <row r="3604" spans="3:68" ht="8.25" customHeight="1">
      <c r="C3604" s="287"/>
      <c r="D3604" s="287"/>
      <c r="E3604" s="287"/>
      <c r="F3604" s="287"/>
      <c r="G3604" s="287"/>
      <c r="H3604" s="278"/>
      <c r="I3604" s="278"/>
      <c r="J3604" s="278"/>
      <c r="K3604" s="278"/>
      <c r="L3604" s="278"/>
      <c r="P3604" s="278"/>
      <c r="Q3604" s="278"/>
      <c r="R3604" s="278"/>
      <c r="S3604" s="278"/>
      <c r="U3604" s="278"/>
      <c r="V3604" s="278"/>
      <c r="W3604" s="278"/>
      <c r="Z3604" s="278"/>
      <c r="AA3604" s="278"/>
      <c r="AB3604" s="278"/>
      <c r="AC3604" s="278"/>
      <c r="AD3604" s="278"/>
      <c r="AE3604" s="278"/>
      <c r="AI3604" s="287"/>
      <c r="AJ3604" s="287"/>
      <c r="AK3604" s="287"/>
      <c r="AL3604" s="287"/>
      <c r="AM3604" s="287"/>
      <c r="AO3604" s="278"/>
      <c r="AP3604" s="278"/>
      <c r="AQ3604" s="278"/>
      <c r="AR3604" s="278"/>
      <c r="AS3604" s="278"/>
      <c r="AT3604" s="278"/>
      <c r="AV3604" s="278"/>
      <c r="AW3604" s="278"/>
      <c r="AX3604" s="278"/>
      <c r="AY3604" s="278"/>
      <c r="AZ3604" s="278"/>
      <c r="BB3604" s="276"/>
      <c r="BE3604" s="280"/>
      <c r="BH3604" s="278"/>
      <c r="BI3604" s="278"/>
      <c r="BJ3604" s="278"/>
      <c r="BK3604" s="278"/>
      <c r="BL3604" s="278"/>
      <c r="BN3604" s="278"/>
      <c r="BO3604" s="278"/>
      <c r="BP3604" s="278"/>
    </row>
    <row r="3605" spans="3:68" ht="0.75" customHeight="1">
      <c r="C3605" s="287"/>
      <c r="D3605" s="287"/>
      <c r="E3605" s="287"/>
      <c r="F3605" s="287"/>
      <c r="G3605" s="287"/>
      <c r="H3605" s="278"/>
      <c r="I3605" s="278"/>
      <c r="J3605" s="278"/>
      <c r="K3605" s="278"/>
      <c r="L3605" s="278"/>
      <c r="P3605" s="278"/>
      <c r="Q3605" s="278"/>
      <c r="R3605" s="278"/>
      <c r="S3605" s="278"/>
      <c r="U3605" s="278"/>
      <c r="V3605" s="278"/>
      <c r="W3605" s="278"/>
      <c r="Z3605" s="278"/>
      <c r="AA3605" s="278"/>
      <c r="AB3605" s="278"/>
      <c r="AC3605" s="278"/>
      <c r="AD3605" s="278"/>
      <c r="AE3605" s="278"/>
      <c r="AI3605" s="287"/>
      <c r="AJ3605" s="287"/>
      <c r="AK3605" s="287"/>
      <c r="AL3605" s="287"/>
      <c r="AM3605" s="287"/>
      <c r="AO3605" s="278"/>
      <c r="AP3605" s="278"/>
      <c r="AQ3605" s="278"/>
      <c r="AR3605" s="278"/>
      <c r="AS3605" s="278"/>
      <c r="AT3605" s="278"/>
      <c r="AV3605" s="278"/>
      <c r="AW3605" s="278"/>
      <c r="AX3605" s="278"/>
      <c r="AY3605" s="278"/>
      <c r="AZ3605" s="278"/>
      <c r="BB3605" s="276"/>
      <c r="BE3605" s="280"/>
      <c r="BH3605" s="278"/>
      <c r="BI3605" s="278"/>
      <c r="BJ3605" s="278"/>
      <c r="BK3605" s="278"/>
      <c r="BL3605" s="278"/>
      <c r="BN3605" s="278"/>
      <c r="BO3605" s="278"/>
      <c r="BP3605" s="278"/>
    </row>
    <row r="3606" spans="3:68" ht="10.5" customHeight="1">
      <c r="C3606" s="287"/>
      <c r="D3606" s="287"/>
      <c r="E3606" s="287"/>
      <c r="F3606" s="287"/>
      <c r="G3606" s="287"/>
      <c r="H3606" s="278"/>
      <c r="I3606" s="278"/>
      <c r="J3606" s="278"/>
      <c r="K3606" s="278"/>
      <c r="L3606" s="278"/>
      <c r="P3606" s="278"/>
      <c r="Q3606" s="278"/>
      <c r="R3606" s="278"/>
      <c r="S3606" s="278"/>
      <c r="U3606" s="278"/>
      <c r="V3606" s="278"/>
      <c r="W3606" s="278"/>
      <c r="Z3606" s="278"/>
      <c r="AA3606" s="278"/>
      <c r="AB3606" s="278"/>
      <c r="AC3606" s="278"/>
      <c r="AD3606" s="278"/>
      <c r="AE3606" s="278"/>
      <c r="AI3606" s="287"/>
      <c r="AJ3606" s="287"/>
      <c r="AK3606" s="287"/>
      <c r="AL3606" s="287"/>
      <c r="AM3606" s="287"/>
      <c r="AO3606" s="278"/>
      <c r="AP3606" s="278"/>
      <c r="AQ3606" s="278"/>
      <c r="AR3606" s="278"/>
      <c r="AS3606" s="278"/>
      <c r="AT3606" s="278"/>
      <c r="AV3606" s="278"/>
      <c r="AW3606" s="278"/>
      <c r="AX3606" s="278"/>
      <c r="AY3606" s="278"/>
      <c r="AZ3606" s="278"/>
      <c r="BB3606" s="266"/>
      <c r="BE3606" s="263"/>
      <c r="BH3606" s="278"/>
      <c r="BI3606" s="278"/>
      <c r="BJ3606" s="278"/>
      <c r="BK3606" s="278"/>
      <c r="BL3606" s="278"/>
      <c r="BN3606" s="278"/>
      <c r="BO3606" s="278"/>
      <c r="BP3606" s="278"/>
    </row>
    <row r="3607" spans="3:68" ht="7.5" customHeight="1"/>
    <row r="3608" spans="3:68" ht="0.75" customHeight="1">
      <c r="C3608" s="287"/>
      <c r="D3608" s="287"/>
      <c r="E3608" s="287"/>
      <c r="F3608" s="287"/>
      <c r="G3608" s="287"/>
      <c r="H3608" s="278"/>
      <c r="I3608" s="278"/>
      <c r="J3608" s="278"/>
      <c r="K3608" s="278"/>
      <c r="L3608" s="278"/>
      <c r="N3608" s="278"/>
      <c r="O3608" s="278"/>
      <c r="P3608" s="278"/>
      <c r="Q3608" s="278"/>
      <c r="R3608" s="278"/>
      <c r="S3608" s="278"/>
      <c r="T3608" s="278"/>
      <c r="U3608" s="278"/>
      <c r="V3608" s="278"/>
      <c r="W3608" s="278"/>
      <c r="Z3608" s="278"/>
      <c r="AA3608" s="278"/>
      <c r="AB3608" s="278"/>
      <c r="AC3608" s="278"/>
      <c r="AD3608" s="278"/>
      <c r="AE3608" s="278"/>
      <c r="AI3608" s="287"/>
      <c r="AJ3608" s="287"/>
      <c r="AK3608" s="287"/>
      <c r="AL3608" s="287"/>
      <c r="AM3608" s="287"/>
      <c r="AO3608" s="278"/>
      <c r="AP3608" s="278"/>
      <c r="AQ3608" s="278"/>
      <c r="AR3608" s="278"/>
      <c r="AS3608" s="278"/>
      <c r="AT3608" s="278"/>
      <c r="AV3608" s="278"/>
      <c r="AW3608" s="278"/>
      <c r="AX3608" s="278"/>
      <c r="AY3608" s="278"/>
      <c r="AZ3608" s="278"/>
      <c r="BB3608" s="276"/>
      <c r="BE3608" s="280"/>
      <c r="BH3608" s="278"/>
      <c r="BI3608" s="278"/>
      <c r="BJ3608" s="278"/>
      <c r="BK3608" s="278"/>
      <c r="BL3608" s="278"/>
      <c r="BN3608" s="278"/>
      <c r="BO3608" s="278"/>
      <c r="BP3608" s="278"/>
    </row>
    <row r="3609" spans="3:68" ht="9" customHeight="1">
      <c r="C3609" s="287"/>
      <c r="D3609" s="287"/>
      <c r="E3609" s="287"/>
      <c r="F3609" s="287"/>
      <c r="G3609" s="287"/>
      <c r="H3609" s="278"/>
      <c r="I3609" s="278"/>
      <c r="J3609" s="278"/>
      <c r="K3609" s="278"/>
      <c r="L3609" s="278"/>
      <c r="N3609" s="278"/>
      <c r="O3609" s="278"/>
      <c r="P3609" s="278"/>
      <c r="Q3609" s="278"/>
      <c r="R3609" s="278"/>
      <c r="S3609" s="278"/>
      <c r="T3609" s="278"/>
      <c r="U3609" s="278"/>
      <c r="V3609" s="278"/>
      <c r="W3609" s="278"/>
      <c r="Z3609" s="278"/>
      <c r="AA3609" s="278"/>
      <c r="AB3609" s="278"/>
      <c r="AC3609" s="278"/>
      <c r="AD3609" s="278"/>
      <c r="AE3609" s="278"/>
      <c r="AI3609" s="287"/>
      <c r="AJ3609" s="287"/>
      <c r="AK3609" s="287"/>
      <c r="AL3609" s="287"/>
      <c r="AM3609" s="287"/>
      <c r="AO3609" s="278"/>
      <c r="AP3609" s="278"/>
      <c r="AQ3609" s="278"/>
      <c r="AR3609" s="278"/>
      <c r="AS3609" s="278"/>
      <c r="AT3609" s="278"/>
      <c r="AV3609" s="278"/>
      <c r="AW3609" s="278"/>
      <c r="AX3609" s="278"/>
      <c r="AY3609" s="278"/>
      <c r="AZ3609" s="278"/>
      <c r="BB3609" s="276"/>
      <c r="BE3609" s="280"/>
      <c r="BH3609" s="278"/>
      <c r="BI3609" s="278"/>
      <c r="BJ3609" s="278"/>
      <c r="BK3609" s="278"/>
      <c r="BL3609" s="278"/>
      <c r="BN3609" s="278"/>
      <c r="BO3609" s="278"/>
      <c r="BP3609" s="278"/>
    </row>
    <row r="3610" spans="3:68" ht="0.75" customHeight="1">
      <c r="C3610" s="287"/>
      <c r="D3610" s="287"/>
      <c r="E3610" s="287"/>
      <c r="F3610" s="287"/>
      <c r="G3610" s="287"/>
      <c r="H3610" s="278"/>
      <c r="I3610" s="278"/>
      <c r="J3610" s="278"/>
      <c r="K3610" s="278"/>
      <c r="L3610" s="278"/>
      <c r="N3610" s="278"/>
      <c r="O3610" s="278"/>
      <c r="P3610" s="278"/>
      <c r="Q3610" s="278"/>
      <c r="R3610" s="278"/>
      <c r="S3610" s="278"/>
      <c r="T3610" s="278"/>
      <c r="U3610" s="278"/>
      <c r="V3610" s="278"/>
      <c r="W3610" s="278"/>
      <c r="Z3610" s="278"/>
      <c r="AA3610" s="278"/>
      <c r="AB3610" s="278"/>
      <c r="AC3610" s="278"/>
      <c r="AD3610" s="278"/>
      <c r="AE3610" s="278"/>
      <c r="AI3610" s="287"/>
      <c r="AJ3610" s="287"/>
      <c r="AK3610" s="287"/>
      <c r="AL3610" s="287"/>
      <c r="AM3610" s="287"/>
      <c r="AO3610" s="278"/>
      <c r="AP3610" s="278"/>
      <c r="AQ3610" s="278"/>
      <c r="AR3610" s="278"/>
      <c r="AS3610" s="278"/>
      <c r="AT3610" s="278"/>
      <c r="AV3610" s="278"/>
      <c r="AW3610" s="278"/>
      <c r="AX3610" s="278"/>
      <c r="AY3610" s="278"/>
      <c r="AZ3610" s="278"/>
      <c r="BB3610" s="276"/>
      <c r="BE3610" s="280"/>
      <c r="BH3610" s="278"/>
      <c r="BI3610" s="278"/>
      <c r="BJ3610" s="278"/>
      <c r="BK3610" s="278"/>
      <c r="BL3610" s="278"/>
      <c r="BN3610" s="278"/>
      <c r="BO3610" s="278"/>
      <c r="BP3610" s="278"/>
    </row>
    <row r="3611" spans="3:68" ht="10.5" customHeight="1">
      <c r="C3611" s="287"/>
      <c r="D3611" s="287"/>
      <c r="E3611" s="287"/>
      <c r="F3611" s="287"/>
      <c r="G3611" s="287"/>
      <c r="H3611" s="278"/>
      <c r="I3611" s="278"/>
      <c r="J3611" s="278"/>
      <c r="K3611" s="278"/>
      <c r="L3611" s="278"/>
      <c r="P3611" s="278"/>
      <c r="Q3611" s="278"/>
      <c r="R3611" s="278"/>
      <c r="S3611" s="278"/>
      <c r="U3611" s="278"/>
      <c r="V3611" s="278"/>
      <c r="W3611" s="278"/>
      <c r="Z3611" s="278"/>
      <c r="AA3611" s="278"/>
      <c r="AB3611" s="278"/>
      <c r="AC3611" s="278"/>
      <c r="AD3611" s="278"/>
      <c r="AE3611" s="278"/>
      <c r="AI3611" s="287"/>
      <c r="AJ3611" s="287"/>
      <c r="AK3611" s="287"/>
      <c r="AL3611" s="287"/>
      <c r="AM3611" s="287"/>
      <c r="AO3611" s="278"/>
      <c r="AP3611" s="278"/>
      <c r="AQ3611" s="278"/>
      <c r="AR3611" s="278"/>
      <c r="AS3611" s="278"/>
      <c r="AT3611" s="278"/>
      <c r="AV3611" s="278"/>
      <c r="AW3611" s="278"/>
      <c r="AX3611" s="278"/>
      <c r="AY3611" s="278"/>
      <c r="AZ3611" s="278"/>
      <c r="BB3611" s="266"/>
      <c r="BE3611" s="263"/>
      <c r="BH3611" s="278"/>
      <c r="BI3611" s="278"/>
      <c r="BJ3611" s="278"/>
      <c r="BK3611" s="278"/>
      <c r="BL3611" s="278"/>
      <c r="BN3611" s="278"/>
      <c r="BO3611" s="278"/>
      <c r="BP3611" s="278"/>
    </row>
    <row r="3612" spans="3:68" ht="9" customHeight="1"/>
    <row r="3613" spans="3:68" ht="10.5" customHeight="1">
      <c r="C3613" s="291"/>
      <c r="D3613" s="291"/>
      <c r="E3613" s="291"/>
      <c r="F3613" s="291"/>
      <c r="G3613" s="291"/>
      <c r="H3613" s="278"/>
      <c r="I3613" s="278"/>
      <c r="J3613" s="278"/>
      <c r="K3613" s="278"/>
      <c r="L3613" s="278"/>
      <c r="N3613" s="278"/>
      <c r="O3613" s="278"/>
      <c r="P3613" s="278"/>
      <c r="Q3613" s="278"/>
      <c r="R3613" s="278"/>
      <c r="S3613" s="278"/>
      <c r="T3613" s="278"/>
      <c r="U3613" s="278"/>
      <c r="V3613" s="278"/>
      <c r="W3613" s="278"/>
      <c r="Z3613" s="278"/>
      <c r="AA3613" s="278"/>
      <c r="AB3613" s="278"/>
      <c r="AC3613" s="278"/>
      <c r="AD3613" s="278"/>
      <c r="AE3613" s="278"/>
      <c r="AI3613" s="291"/>
      <c r="AJ3613" s="291"/>
      <c r="AK3613" s="291"/>
      <c r="AL3613" s="291"/>
      <c r="AM3613" s="291"/>
      <c r="AO3613" s="278"/>
      <c r="AP3613" s="278"/>
      <c r="AQ3613" s="278"/>
      <c r="AR3613" s="278"/>
      <c r="AS3613" s="278"/>
      <c r="AT3613" s="278"/>
      <c r="AV3613" s="278"/>
      <c r="AW3613" s="278"/>
      <c r="AX3613" s="278"/>
      <c r="AY3613" s="278"/>
      <c r="AZ3613" s="278"/>
      <c r="BB3613" s="266"/>
      <c r="BE3613" s="280"/>
      <c r="BF3613" s="280"/>
      <c r="BH3613" s="278"/>
      <c r="BI3613" s="278"/>
      <c r="BJ3613" s="278"/>
      <c r="BK3613" s="278"/>
      <c r="BL3613" s="278"/>
      <c r="BN3613" s="278"/>
      <c r="BO3613" s="278"/>
      <c r="BP3613" s="278"/>
    </row>
    <row r="3614" spans="3:68" ht="12.75" customHeight="1">
      <c r="AO3614" s="278"/>
      <c r="AP3614" s="278"/>
      <c r="AQ3614" s="278"/>
      <c r="AR3614" s="278"/>
      <c r="AS3614" s="278"/>
      <c r="AT3614" s="278"/>
      <c r="AV3614" s="278"/>
      <c r="AW3614" s="278"/>
      <c r="AX3614" s="278"/>
      <c r="AY3614" s="278"/>
      <c r="AZ3614" s="278"/>
      <c r="BE3614" s="280"/>
      <c r="BF3614" s="280"/>
    </row>
    <row r="3615" spans="3:68" ht="12.75" customHeight="1">
      <c r="AO3615" s="278"/>
      <c r="AP3615" s="278"/>
      <c r="AQ3615" s="278"/>
      <c r="AR3615" s="278"/>
      <c r="AS3615" s="278"/>
      <c r="AT3615" s="278"/>
      <c r="AV3615" s="278"/>
      <c r="AW3615" s="278"/>
      <c r="AX3615" s="278"/>
      <c r="AY3615" s="278"/>
      <c r="AZ3615" s="278"/>
      <c r="BE3615" s="280"/>
      <c r="BH3615" s="278"/>
      <c r="BI3615" s="278"/>
      <c r="BJ3615" s="278"/>
      <c r="BK3615" s="278"/>
      <c r="BL3615" s="278"/>
      <c r="BN3615" s="278"/>
      <c r="BO3615" s="278"/>
      <c r="BP3615" s="278"/>
    </row>
    <row r="3616" spans="3:68" ht="10.5" customHeight="1">
      <c r="BE3616" s="280"/>
      <c r="BH3616" s="278"/>
      <c r="BI3616" s="278"/>
      <c r="BJ3616" s="278"/>
      <c r="BK3616" s="278"/>
      <c r="BL3616" s="278"/>
      <c r="BN3616" s="278"/>
      <c r="BO3616" s="278"/>
      <c r="BP3616" s="278"/>
    </row>
    <row r="3617" spans="3:68" ht="9" customHeight="1"/>
    <row r="3618" spans="3:68" ht="11.25" customHeight="1">
      <c r="C3618" s="280"/>
      <c r="D3618" s="280"/>
      <c r="E3618" s="280"/>
      <c r="F3618" s="280"/>
      <c r="G3618" s="280"/>
      <c r="H3618" s="280"/>
      <c r="I3618" s="280"/>
      <c r="AH3618" s="280"/>
      <c r="AI3618" s="280"/>
      <c r="AJ3618" s="280"/>
      <c r="AK3618" s="280"/>
      <c r="AL3618" s="280"/>
      <c r="AM3618" s="280"/>
      <c r="AN3618" s="280"/>
      <c r="AO3618" s="280"/>
      <c r="BE3618" s="263"/>
      <c r="BH3618" s="278"/>
      <c r="BI3618" s="278"/>
      <c r="BJ3618" s="278"/>
      <c r="BK3618" s="278"/>
      <c r="BL3618" s="278"/>
      <c r="BN3618" s="278"/>
      <c r="BO3618" s="278"/>
      <c r="BP3618" s="278"/>
    </row>
    <row r="3619" spans="3:68" ht="9.75" customHeight="1">
      <c r="C3619" s="287"/>
      <c r="D3619" s="287"/>
      <c r="E3619" s="287"/>
      <c r="F3619" s="287"/>
      <c r="G3619" s="287"/>
      <c r="H3619" s="278"/>
      <c r="I3619" s="278"/>
      <c r="J3619" s="278"/>
      <c r="K3619" s="278"/>
      <c r="L3619" s="278"/>
      <c r="N3619" s="278"/>
      <c r="O3619" s="278"/>
      <c r="P3619" s="278"/>
      <c r="Q3619" s="278"/>
      <c r="R3619" s="278"/>
      <c r="S3619" s="278"/>
      <c r="T3619" s="278"/>
      <c r="U3619" s="278"/>
      <c r="V3619" s="278"/>
      <c r="W3619" s="278"/>
      <c r="Z3619" s="278"/>
      <c r="AA3619" s="278"/>
      <c r="AB3619" s="278"/>
      <c r="AC3619" s="278"/>
      <c r="AD3619" s="278"/>
      <c r="AE3619" s="278"/>
      <c r="AI3619" s="287"/>
      <c r="AJ3619" s="287"/>
      <c r="AK3619" s="287"/>
      <c r="AL3619" s="287"/>
      <c r="AM3619" s="287"/>
      <c r="AO3619" s="278"/>
      <c r="AP3619" s="278"/>
      <c r="AQ3619" s="278"/>
      <c r="AR3619" s="278"/>
      <c r="AS3619" s="278"/>
      <c r="AT3619" s="278"/>
      <c r="AV3619" s="278"/>
      <c r="AW3619" s="278"/>
      <c r="AX3619" s="278"/>
      <c r="AY3619" s="278"/>
      <c r="AZ3619" s="278"/>
      <c r="BB3619" s="276"/>
      <c r="BE3619" s="280"/>
      <c r="BF3619" s="280"/>
      <c r="BH3619" s="278"/>
      <c r="BI3619" s="278"/>
      <c r="BJ3619" s="278"/>
      <c r="BK3619" s="278"/>
      <c r="BL3619" s="278"/>
      <c r="BN3619" s="278"/>
      <c r="BO3619" s="278"/>
      <c r="BP3619" s="278"/>
    </row>
    <row r="3620" spans="3:68" ht="1.5" customHeight="1">
      <c r="C3620" s="287"/>
      <c r="D3620" s="287"/>
      <c r="E3620" s="287"/>
      <c r="F3620" s="287"/>
      <c r="G3620" s="287"/>
      <c r="H3620" s="278"/>
      <c r="I3620" s="278"/>
      <c r="J3620" s="278"/>
      <c r="K3620" s="278"/>
      <c r="L3620" s="278"/>
      <c r="N3620" s="278"/>
      <c r="O3620" s="278"/>
      <c r="P3620" s="278"/>
      <c r="Q3620" s="278"/>
      <c r="R3620" s="278"/>
      <c r="S3620" s="278"/>
      <c r="T3620" s="278"/>
      <c r="U3620" s="278"/>
      <c r="V3620" s="278"/>
      <c r="W3620" s="278"/>
      <c r="Z3620" s="278"/>
      <c r="AA3620" s="278"/>
      <c r="AB3620" s="278"/>
      <c r="AC3620" s="278"/>
      <c r="AD3620" s="278"/>
      <c r="AE3620" s="278"/>
      <c r="AI3620" s="287"/>
      <c r="AJ3620" s="287"/>
      <c r="AK3620" s="287"/>
      <c r="AL3620" s="287"/>
      <c r="AM3620" s="287"/>
      <c r="AO3620" s="278"/>
      <c r="AP3620" s="278"/>
      <c r="AQ3620" s="278"/>
      <c r="AR3620" s="278"/>
      <c r="AS3620" s="278"/>
      <c r="AT3620" s="278"/>
      <c r="AV3620" s="278"/>
      <c r="AW3620" s="278"/>
      <c r="AX3620" s="278"/>
      <c r="AY3620" s="278"/>
      <c r="AZ3620" s="278"/>
      <c r="BB3620" s="276"/>
      <c r="BE3620" s="280"/>
      <c r="BF3620" s="280"/>
      <c r="BH3620" s="278"/>
      <c r="BI3620" s="278"/>
      <c r="BJ3620" s="278"/>
      <c r="BK3620" s="278"/>
      <c r="BL3620" s="278"/>
      <c r="BN3620" s="278"/>
      <c r="BO3620" s="278"/>
      <c r="BP3620" s="278"/>
    </row>
    <row r="3621" spans="3:68" ht="10.5" customHeight="1">
      <c r="C3621" s="287"/>
      <c r="D3621" s="287"/>
      <c r="E3621" s="287"/>
      <c r="F3621" s="287"/>
      <c r="G3621" s="287"/>
      <c r="H3621" s="278"/>
      <c r="I3621" s="278"/>
      <c r="J3621" s="278"/>
      <c r="K3621" s="278"/>
      <c r="L3621" s="278"/>
      <c r="N3621" s="278"/>
      <c r="O3621" s="278"/>
      <c r="P3621" s="278"/>
      <c r="Q3621" s="278"/>
      <c r="R3621" s="278"/>
      <c r="S3621" s="278"/>
      <c r="T3621" s="278"/>
      <c r="U3621" s="278"/>
      <c r="V3621" s="278"/>
      <c r="W3621" s="278"/>
      <c r="Z3621" s="278"/>
      <c r="AA3621" s="278"/>
      <c r="AB3621" s="278"/>
      <c r="AC3621" s="278"/>
      <c r="AD3621" s="278"/>
      <c r="AE3621" s="278"/>
      <c r="AI3621" s="287"/>
      <c r="AJ3621" s="287"/>
      <c r="AK3621" s="287"/>
      <c r="AL3621" s="287"/>
      <c r="AM3621" s="287"/>
      <c r="AO3621" s="278"/>
      <c r="AP3621" s="278"/>
      <c r="AQ3621" s="278"/>
      <c r="AR3621" s="278"/>
      <c r="AS3621" s="278"/>
      <c r="AT3621" s="278"/>
      <c r="AV3621" s="278"/>
      <c r="AW3621" s="278"/>
      <c r="AX3621" s="278"/>
      <c r="AY3621" s="278"/>
      <c r="AZ3621" s="278"/>
      <c r="BB3621" s="266"/>
      <c r="BE3621" s="263"/>
      <c r="BH3621" s="278"/>
      <c r="BI3621" s="278"/>
      <c r="BJ3621" s="278"/>
      <c r="BK3621" s="278"/>
      <c r="BL3621" s="278"/>
      <c r="BN3621" s="278"/>
      <c r="BO3621" s="278"/>
      <c r="BP3621" s="278"/>
    </row>
    <row r="3622" spans="3:68" ht="7.5" customHeight="1"/>
    <row r="3623" spans="3:68" ht="0.75" customHeight="1">
      <c r="C3623" s="287"/>
      <c r="D3623" s="287"/>
      <c r="E3623" s="287"/>
      <c r="F3623" s="287"/>
      <c r="G3623" s="287"/>
      <c r="H3623" s="278"/>
      <c r="I3623" s="278"/>
      <c r="J3623" s="278"/>
      <c r="K3623" s="278"/>
      <c r="L3623" s="278"/>
      <c r="N3623" s="278"/>
      <c r="O3623" s="278"/>
      <c r="P3623" s="278"/>
      <c r="Q3623" s="278"/>
      <c r="R3623" s="278"/>
      <c r="S3623" s="278"/>
      <c r="T3623" s="278"/>
      <c r="U3623" s="278"/>
      <c r="V3623" s="278"/>
      <c r="W3623" s="278"/>
      <c r="Z3623" s="278"/>
      <c r="AA3623" s="278"/>
      <c r="AB3623" s="278"/>
      <c r="AC3623" s="278"/>
      <c r="AD3623" s="278"/>
      <c r="AE3623" s="278"/>
      <c r="AI3623" s="287"/>
      <c r="AJ3623" s="287"/>
      <c r="AK3623" s="287"/>
      <c r="AL3623" s="287"/>
      <c r="AM3623" s="287"/>
      <c r="AO3623" s="278"/>
      <c r="AP3623" s="278"/>
      <c r="AQ3623" s="278"/>
      <c r="AR3623" s="278"/>
      <c r="AS3623" s="278"/>
      <c r="AT3623" s="278"/>
      <c r="AV3623" s="278"/>
      <c r="AW3623" s="278"/>
      <c r="AX3623" s="278"/>
      <c r="AY3623" s="278"/>
      <c r="AZ3623" s="278"/>
      <c r="BB3623" s="276"/>
      <c r="BE3623" s="280"/>
      <c r="BH3623" s="278"/>
      <c r="BI3623" s="278"/>
      <c r="BJ3623" s="278"/>
      <c r="BK3623" s="278"/>
      <c r="BL3623" s="278"/>
      <c r="BN3623" s="278"/>
      <c r="BO3623" s="278"/>
      <c r="BP3623" s="278"/>
    </row>
    <row r="3624" spans="3:68" ht="11.25" customHeight="1">
      <c r="C3624" s="287"/>
      <c r="D3624" s="287"/>
      <c r="E3624" s="287"/>
      <c r="F3624" s="287"/>
      <c r="G3624" s="287"/>
      <c r="H3624" s="278"/>
      <c r="I3624" s="278"/>
      <c r="J3624" s="278"/>
      <c r="K3624" s="278"/>
      <c r="L3624" s="278"/>
      <c r="N3624" s="278"/>
      <c r="O3624" s="278"/>
      <c r="P3624" s="278"/>
      <c r="Q3624" s="278"/>
      <c r="R3624" s="278"/>
      <c r="S3624" s="278"/>
      <c r="T3624" s="278"/>
      <c r="U3624" s="278"/>
      <c r="V3624" s="278"/>
      <c r="W3624" s="278"/>
      <c r="Z3624" s="278"/>
      <c r="AA3624" s="278"/>
      <c r="AB3624" s="278"/>
      <c r="AC3624" s="278"/>
      <c r="AD3624" s="278"/>
      <c r="AE3624" s="278"/>
      <c r="AI3624" s="287"/>
      <c r="AJ3624" s="287"/>
      <c r="AK3624" s="287"/>
      <c r="AL3624" s="287"/>
      <c r="AM3624" s="287"/>
      <c r="AO3624" s="278"/>
      <c r="AP3624" s="278"/>
      <c r="AQ3624" s="278"/>
      <c r="AR3624" s="278"/>
      <c r="AS3624" s="278"/>
      <c r="AT3624" s="278"/>
      <c r="AV3624" s="278"/>
      <c r="AW3624" s="278"/>
      <c r="AX3624" s="278"/>
      <c r="AY3624" s="278"/>
      <c r="AZ3624" s="278"/>
      <c r="BB3624" s="276"/>
      <c r="BE3624" s="280"/>
      <c r="BH3624" s="278"/>
      <c r="BI3624" s="278"/>
      <c r="BJ3624" s="278"/>
      <c r="BK3624" s="278"/>
      <c r="BL3624" s="278"/>
      <c r="BN3624" s="278"/>
      <c r="BO3624" s="278"/>
      <c r="BP3624" s="278"/>
    </row>
    <row r="3625" spans="3:68" ht="8.25" customHeight="1">
      <c r="C3625" s="291"/>
      <c r="D3625" s="291"/>
      <c r="E3625" s="291"/>
      <c r="F3625" s="291"/>
      <c r="G3625" s="291"/>
      <c r="H3625" s="278"/>
      <c r="I3625" s="278"/>
      <c r="J3625" s="278"/>
      <c r="K3625" s="278"/>
      <c r="L3625" s="278"/>
      <c r="N3625" s="278"/>
      <c r="O3625" s="278"/>
      <c r="P3625" s="278"/>
      <c r="Q3625" s="278"/>
      <c r="R3625" s="278"/>
      <c r="S3625" s="278"/>
      <c r="T3625" s="278"/>
      <c r="U3625" s="278"/>
      <c r="V3625" s="278"/>
      <c r="W3625" s="278"/>
      <c r="Z3625" s="278"/>
      <c r="AA3625" s="278"/>
      <c r="AB3625" s="278"/>
      <c r="AC3625" s="278"/>
      <c r="AD3625" s="278"/>
      <c r="AE3625" s="278"/>
      <c r="AI3625" s="291"/>
      <c r="AJ3625" s="291"/>
      <c r="AK3625" s="291"/>
      <c r="AL3625" s="291"/>
      <c r="AM3625" s="291"/>
      <c r="AO3625" s="278"/>
      <c r="AP3625" s="278"/>
      <c r="AQ3625" s="278"/>
      <c r="AR3625" s="278"/>
      <c r="AS3625" s="278"/>
      <c r="AT3625" s="278"/>
      <c r="AV3625" s="278"/>
      <c r="AW3625" s="278"/>
      <c r="AX3625" s="278"/>
      <c r="AY3625" s="278"/>
      <c r="AZ3625" s="278"/>
      <c r="BB3625" s="276"/>
      <c r="BE3625" s="280"/>
      <c r="BH3625" s="278"/>
      <c r="BI3625" s="278"/>
      <c r="BJ3625" s="278"/>
      <c r="BK3625" s="278"/>
      <c r="BL3625" s="278"/>
      <c r="BN3625" s="278"/>
      <c r="BO3625" s="278"/>
      <c r="BP3625" s="278"/>
    </row>
    <row r="3626" spans="3:68" ht="2.25" customHeight="1">
      <c r="C3626" s="291"/>
      <c r="D3626" s="291"/>
      <c r="E3626" s="291"/>
      <c r="F3626" s="291"/>
      <c r="G3626" s="291"/>
      <c r="H3626" s="278"/>
      <c r="I3626" s="278"/>
      <c r="J3626" s="278"/>
      <c r="K3626" s="278"/>
      <c r="L3626" s="278"/>
      <c r="N3626" s="278"/>
      <c r="O3626" s="278"/>
      <c r="P3626" s="278"/>
      <c r="Q3626" s="278"/>
      <c r="R3626" s="278"/>
      <c r="S3626" s="278"/>
      <c r="T3626" s="278"/>
      <c r="U3626" s="278"/>
      <c r="V3626" s="278"/>
      <c r="W3626" s="278"/>
      <c r="Z3626" s="278"/>
      <c r="AA3626" s="278"/>
      <c r="AB3626" s="278"/>
      <c r="AC3626" s="278"/>
      <c r="AD3626" s="278"/>
      <c r="AE3626" s="278"/>
      <c r="AI3626" s="291"/>
      <c r="AJ3626" s="291"/>
      <c r="AK3626" s="291"/>
      <c r="AL3626" s="291"/>
      <c r="AM3626" s="291"/>
      <c r="AO3626" s="278"/>
      <c r="AP3626" s="278"/>
      <c r="AQ3626" s="278"/>
      <c r="AR3626" s="278"/>
      <c r="AS3626" s="278"/>
      <c r="AT3626" s="278"/>
      <c r="AV3626" s="278"/>
      <c r="AW3626" s="278"/>
      <c r="AX3626" s="278"/>
      <c r="AY3626" s="278"/>
      <c r="AZ3626" s="278"/>
      <c r="BB3626" s="276"/>
      <c r="BE3626" s="280"/>
      <c r="BH3626" s="278"/>
      <c r="BI3626" s="278"/>
      <c r="BJ3626" s="278"/>
      <c r="BK3626" s="278"/>
      <c r="BL3626" s="278"/>
      <c r="BN3626" s="278"/>
      <c r="BO3626" s="278"/>
      <c r="BP3626" s="278"/>
    </row>
    <row r="3627" spans="3:68" ht="10.5" customHeight="1">
      <c r="BE3627" s="263"/>
      <c r="BH3627" s="278"/>
      <c r="BI3627" s="278"/>
      <c r="BJ3627" s="278"/>
      <c r="BK3627" s="278"/>
      <c r="BL3627" s="278"/>
      <c r="BN3627" s="278"/>
      <c r="BO3627" s="278"/>
      <c r="BP3627" s="278"/>
    </row>
    <row r="3628" spans="3:68" ht="7.5" customHeight="1"/>
    <row r="3629" spans="3:68" ht="9.75" customHeight="1">
      <c r="C3629" s="280"/>
      <c r="D3629" s="280"/>
      <c r="E3629" s="280"/>
      <c r="F3629" s="280"/>
      <c r="G3629" s="280"/>
      <c r="H3629" s="278"/>
      <c r="I3629" s="278"/>
      <c r="J3629" s="278"/>
      <c r="K3629" s="278"/>
      <c r="L3629" s="278"/>
      <c r="N3629" s="278"/>
      <c r="O3629" s="278"/>
      <c r="P3629" s="278"/>
      <c r="Q3629" s="278"/>
      <c r="R3629" s="278"/>
      <c r="S3629" s="278"/>
      <c r="T3629" s="278"/>
      <c r="U3629" s="278"/>
      <c r="V3629" s="278"/>
      <c r="W3629" s="278"/>
      <c r="Z3629" s="278"/>
      <c r="AA3629" s="278"/>
      <c r="AB3629" s="278"/>
      <c r="AC3629" s="278"/>
      <c r="AD3629" s="278"/>
      <c r="AE3629" s="278"/>
      <c r="AH3629" s="280"/>
      <c r="AI3629" s="280"/>
      <c r="AJ3629" s="280"/>
      <c r="AK3629" s="280"/>
      <c r="AL3629" s="280"/>
      <c r="AM3629" s="280"/>
      <c r="AO3629" s="278"/>
      <c r="AP3629" s="278"/>
      <c r="AQ3629" s="278"/>
      <c r="AR3629" s="278"/>
      <c r="AS3629" s="278"/>
      <c r="AT3629" s="278"/>
      <c r="AZ3629" s="281"/>
      <c r="BB3629" s="281"/>
      <c r="BE3629" s="280"/>
      <c r="BF3629" s="280"/>
      <c r="BG3629" s="280"/>
      <c r="BH3629" s="278"/>
      <c r="BI3629" s="278"/>
      <c r="BJ3629" s="278"/>
      <c r="BK3629" s="278"/>
      <c r="BL3629" s="278"/>
      <c r="BN3629" s="278"/>
      <c r="BO3629" s="278"/>
      <c r="BP3629" s="278"/>
    </row>
    <row r="3630" spans="3:68" ht="0.75" customHeight="1">
      <c r="C3630" s="280"/>
      <c r="D3630" s="280"/>
      <c r="E3630" s="280"/>
      <c r="F3630" s="280"/>
      <c r="G3630" s="280"/>
      <c r="H3630" s="278"/>
      <c r="I3630" s="278"/>
      <c r="J3630" s="278"/>
      <c r="K3630" s="278"/>
      <c r="L3630" s="278"/>
      <c r="N3630" s="278"/>
      <c r="O3630" s="278"/>
      <c r="P3630" s="278"/>
      <c r="Q3630" s="278"/>
      <c r="R3630" s="278"/>
      <c r="S3630" s="278"/>
      <c r="T3630" s="278"/>
      <c r="U3630" s="278"/>
      <c r="V3630" s="278"/>
      <c r="W3630" s="278"/>
      <c r="Z3630" s="278"/>
      <c r="AA3630" s="278"/>
      <c r="AB3630" s="278"/>
      <c r="AC3630" s="278"/>
      <c r="AD3630" s="278"/>
      <c r="AE3630" s="278"/>
      <c r="AH3630" s="280"/>
      <c r="AI3630" s="280"/>
      <c r="AJ3630" s="280"/>
      <c r="AK3630" s="280"/>
      <c r="AL3630" s="280"/>
      <c r="AM3630" s="280"/>
      <c r="AO3630" s="278"/>
      <c r="AP3630" s="278"/>
      <c r="AQ3630" s="278"/>
      <c r="AR3630" s="278"/>
      <c r="AS3630" s="278"/>
      <c r="AT3630" s="278"/>
      <c r="AZ3630" s="281"/>
      <c r="BB3630" s="281"/>
      <c r="BE3630" s="280"/>
      <c r="BF3630" s="280"/>
      <c r="BG3630" s="280"/>
      <c r="BH3630" s="278"/>
      <c r="BI3630" s="278"/>
      <c r="BJ3630" s="278"/>
      <c r="BK3630" s="278"/>
      <c r="BL3630" s="278"/>
      <c r="BN3630" s="278"/>
      <c r="BO3630" s="278"/>
      <c r="BP3630" s="278"/>
    </row>
    <row r="3631" spans="3:68" ht="10.5" customHeight="1">
      <c r="C3631" s="280"/>
      <c r="D3631" s="280"/>
      <c r="E3631" s="280"/>
      <c r="F3631" s="280"/>
      <c r="G3631" s="280"/>
      <c r="H3631" s="278"/>
      <c r="I3631" s="278"/>
      <c r="J3631" s="278"/>
      <c r="K3631" s="278"/>
      <c r="L3631" s="278"/>
      <c r="N3631" s="278"/>
      <c r="O3631" s="278"/>
      <c r="P3631" s="278"/>
      <c r="Q3631" s="278"/>
      <c r="R3631" s="278"/>
      <c r="S3631" s="278"/>
      <c r="T3631" s="278"/>
      <c r="U3631" s="278"/>
      <c r="V3631" s="278"/>
      <c r="W3631" s="278"/>
      <c r="Z3631" s="278"/>
      <c r="AA3631" s="278"/>
      <c r="AB3631" s="278"/>
      <c r="AC3631" s="278"/>
      <c r="AD3631" s="278"/>
      <c r="AE3631" s="278"/>
      <c r="AH3631" s="280"/>
      <c r="AI3631" s="280"/>
      <c r="AJ3631" s="280"/>
      <c r="AK3631" s="280"/>
      <c r="AL3631" s="280"/>
      <c r="AM3631" s="280"/>
      <c r="AN3631" s="280"/>
      <c r="AO3631" s="278"/>
      <c r="AP3631" s="278"/>
      <c r="AQ3631" s="278"/>
      <c r="AR3631" s="278"/>
      <c r="AS3631" s="278"/>
      <c r="AT3631" s="278"/>
      <c r="AV3631" s="278"/>
      <c r="AW3631" s="278"/>
      <c r="AX3631" s="278"/>
      <c r="AY3631" s="278"/>
      <c r="AZ3631" s="278"/>
      <c r="BB3631" s="266"/>
      <c r="BE3631" s="280"/>
      <c r="BF3631" s="280"/>
      <c r="BG3631" s="280"/>
      <c r="BH3631" s="278"/>
      <c r="BI3631" s="278"/>
      <c r="BJ3631" s="278"/>
      <c r="BK3631" s="278"/>
      <c r="BL3631" s="278"/>
      <c r="BN3631" s="278"/>
      <c r="BO3631" s="278"/>
      <c r="BP3631" s="278"/>
    </row>
    <row r="3632" spans="3:68" ht="9" customHeight="1"/>
    <row r="3633" spans="3:68" ht="11.25" customHeight="1">
      <c r="C3633" s="280"/>
      <c r="D3633" s="280"/>
      <c r="E3633" s="280"/>
      <c r="F3633" s="280"/>
      <c r="G3633" s="280"/>
      <c r="H3633" s="280"/>
      <c r="I3633" s="278"/>
      <c r="J3633" s="278"/>
      <c r="K3633" s="278"/>
      <c r="L3633" s="278"/>
      <c r="M3633" s="278"/>
      <c r="P3633" s="278"/>
      <c r="Q3633" s="278"/>
      <c r="R3633" s="278"/>
      <c r="S3633" s="278"/>
      <c r="U3633" s="278"/>
      <c r="V3633" s="278"/>
      <c r="W3633" s="278"/>
      <c r="Z3633" s="278"/>
      <c r="AA3633" s="278"/>
      <c r="AB3633" s="278"/>
      <c r="AC3633" s="278"/>
      <c r="AD3633" s="278"/>
      <c r="AE3633" s="278"/>
      <c r="AH3633" s="280"/>
      <c r="AI3633" s="280"/>
      <c r="AJ3633" s="280"/>
      <c r="AK3633" s="280"/>
      <c r="AL3633" s="280"/>
      <c r="AM3633" s="280"/>
      <c r="AN3633" s="280"/>
      <c r="AO3633" s="278"/>
      <c r="AP3633" s="278"/>
      <c r="AQ3633" s="278"/>
      <c r="AR3633" s="278"/>
      <c r="AS3633" s="278"/>
      <c r="AT3633" s="278"/>
      <c r="AV3633" s="278"/>
      <c r="AW3633" s="278"/>
      <c r="AX3633" s="278"/>
      <c r="AY3633" s="278"/>
      <c r="AZ3633" s="278"/>
      <c r="BB3633" s="265"/>
    </row>
    <row r="3634" spans="3:68" ht="9.75" customHeight="1">
      <c r="C3634" s="280"/>
      <c r="D3634" s="280"/>
      <c r="E3634" s="280"/>
      <c r="F3634" s="280"/>
      <c r="G3634" s="280"/>
      <c r="H3634" s="280"/>
      <c r="I3634" s="280"/>
      <c r="J3634" s="280"/>
      <c r="K3634" s="280"/>
      <c r="P3634" s="278"/>
      <c r="Q3634" s="278"/>
      <c r="R3634" s="278"/>
      <c r="S3634" s="278"/>
      <c r="U3634" s="278"/>
      <c r="V3634" s="278"/>
      <c r="W3634" s="278"/>
      <c r="AH3634" s="280"/>
      <c r="AI3634" s="280"/>
      <c r="AJ3634" s="280"/>
      <c r="AK3634" s="280"/>
      <c r="AL3634" s="280"/>
      <c r="AM3634" s="280"/>
      <c r="AO3634" s="278"/>
      <c r="AP3634" s="278"/>
      <c r="AQ3634" s="278"/>
      <c r="AR3634" s="278"/>
      <c r="AS3634" s="278"/>
      <c r="AT3634" s="278"/>
      <c r="AV3634" s="278"/>
      <c r="AW3634" s="278"/>
      <c r="AX3634" s="278"/>
      <c r="AY3634" s="278"/>
      <c r="AZ3634" s="278"/>
      <c r="BB3634" s="276"/>
    </row>
    <row r="3635" spans="3:68" ht="0.75" customHeight="1">
      <c r="C3635" s="280"/>
      <c r="D3635" s="280"/>
      <c r="E3635" s="280"/>
      <c r="F3635" s="280"/>
      <c r="G3635" s="280"/>
      <c r="H3635" s="280"/>
      <c r="I3635" s="280"/>
      <c r="J3635" s="280"/>
      <c r="K3635" s="280"/>
      <c r="P3635" s="278"/>
      <c r="Q3635" s="278"/>
      <c r="R3635" s="278"/>
      <c r="S3635" s="278"/>
      <c r="U3635" s="278"/>
      <c r="V3635" s="278"/>
      <c r="W3635" s="278"/>
      <c r="AH3635" s="280"/>
      <c r="AI3635" s="280"/>
      <c r="AJ3635" s="280"/>
      <c r="AK3635" s="280"/>
      <c r="AL3635" s="280"/>
      <c r="AM3635" s="280"/>
      <c r="AO3635" s="278"/>
      <c r="AP3635" s="278"/>
      <c r="AQ3635" s="278"/>
      <c r="AR3635" s="278"/>
      <c r="AS3635" s="278"/>
      <c r="AT3635" s="278"/>
      <c r="AV3635" s="278"/>
      <c r="AW3635" s="278"/>
      <c r="AX3635" s="278"/>
      <c r="AY3635" s="278"/>
      <c r="AZ3635" s="278"/>
      <c r="BB3635" s="276"/>
    </row>
    <row r="3636" spans="3:68">
      <c r="C3636" s="280"/>
      <c r="D3636" s="280"/>
      <c r="E3636" s="280"/>
      <c r="F3636" s="280"/>
      <c r="G3636" s="280"/>
      <c r="H3636" s="278"/>
      <c r="I3636" s="278"/>
      <c r="J3636" s="278"/>
      <c r="K3636" s="278"/>
      <c r="L3636" s="278"/>
      <c r="P3636" s="278"/>
      <c r="Q3636" s="278"/>
      <c r="R3636" s="278"/>
      <c r="S3636" s="278"/>
      <c r="U3636" s="278"/>
      <c r="V3636" s="278"/>
      <c r="W3636" s="278"/>
      <c r="Z3636" s="278"/>
      <c r="AA3636" s="278"/>
      <c r="AB3636" s="278"/>
      <c r="AC3636" s="278"/>
      <c r="AD3636" s="278"/>
      <c r="AE3636" s="278"/>
      <c r="AH3636" s="280"/>
      <c r="AI3636" s="280"/>
      <c r="AJ3636" s="280"/>
      <c r="AK3636" s="280"/>
      <c r="AL3636" s="280"/>
      <c r="AM3636" s="280"/>
      <c r="AV3636" s="278"/>
      <c r="AW3636" s="278"/>
      <c r="AX3636" s="278"/>
      <c r="AY3636" s="278"/>
      <c r="AZ3636" s="278"/>
      <c r="BB3636" s="266"/>
      <c r="BE3636" s="282"/>
      <c r="BF3636" s="282"/>
      <c r="BG3636" s="282"/>
      <c r="BH3636" s="282"/>
      <c r="BI3636" s="282"/>
      <c r="BJ3636" s="282"/>
      <c r="BK3636" s="282"/>
      <c r="BL3636" s="282"/>
      <c r="BM3636" s="282"/>
      <c r="BN3636" s="282"/>
      <c r="BO3636" s="282"/>
      <c r="BP3636" s="282"/>
    </row>
    <row r="3637" spans="3:68" ht="6.75" customHeight="1"/>
    <row r="3638" spans="3:68" ht="2.25" customHeight="1">
      <c r="C3638" s="280"/>
      <c r="D3638" s="280"/>
      <c r="E3638" s="280"/>
      <c r="F3638" s="280"/>
      <c r="G3638" s="280"/>
      <c r="N3638" s="278"/>
      <c r="O3638" s="278"/>
      <c r="P3638" s="278"/>
      <c r="Q3638" s="278"/>
      <c r="R3638" s="278"/>
      <c r="S3638" s="278"/>
      <c r="T3638" s="278"/>
      <c r="U3638" s="278"/>
      <c r="V3638" s="278"/>
      <c r="W3638" s="278"/>
      <c r="AH3638" s="280"/>
      <c r="AI3638" s="280"/>
      <c r="AJ3638" s="280"/>
      <c r="AK3638" s="280"/>
      <c r="AL3638" s="280"/>
      <c r="AM3638" s="280"/>
      <c r="AN3638" s="280"/>
      <c r="AO3638" s="280"/>
      <c r="AP3638" s="280"/>
      <c r="AQ3638" s="280"/>
      <c r="AR3638" s="280"/>
      <c r="AV3638" s="278"/>
      <c r="AW3638" s="278"/>
      <c r="AX3638" s="278"/>
      <c r="AY3638" s="278"/>
      <c r="AZ3638" s="278"/>
      <c r="BB3638" s="276"/>
    </row>
    <row r="3639" spans="3:68" ht="7.5" customHeight="1">
      <c r="C3639" s="280"/>
      <c r="D3639" s="280"/>
      <c r="E3639" s="280"/>
      <c r="F3639" s="280"/>
      <c r="G3639" s="280"/>
      <c r="N3639" s="278"/>
      <c r="O3639" s="278"/>
      <c r="P3639" s="278"/>
      <c r="Q3639" s="278"/>
      <c r="R3639" s="278"/>
      <c r="S3639" s="278"/>
      <c r="T3639" s="278"/>
      <c r="U3639" s="278"/>
      <c r="V3639" s="278"/>
      <c r="W3639" s="278"/>
      <c r="AH3639" s="280"/>
      <c r="AI3639" s="280"/>
      <c r="AJ3639" s="280"/>
      <c r="AK3639" s="280"/>
      <c r="AL3639" s="280"/>
      <c r="AM3639" s="280"/>
      <c r="AN3639" s="280"/>
      <c r="AO3639" s="280"/>
      <c r="AP3639" s="280"/>
      <c r="AQ3639" s="280"/>
      <c r="AR3639" s="280"/>
      <c r="AV3639" s="278"/>
      <c r="AW3639" s="278"/>
      <c r="AX3639" s="278"/>
      <c r="AY3639" s="278"/>
      <c r="AZ3639" s="278"/>
      <c r="BB3639" s="276"/>
    </row>
    <row r="3640" spans="3:68" ht="0.75" customHeight="1">
      <c r="C3640" s="280"/>
      <c r="D3640" s="280"/>
      <c r="E3640" s="280"/>
      <c r="F3640" s="280"/>
      <c r="G3640" s="280"/>
      <c r="N3640" s="278"/>
      <c r="O3640" s="278"/>
      <c r="P3640" s="278"/>
      <c r="Q3640" s="278"/>
      <c r="R3640" s="278"/>
      <c r="S3640" s="278"/>
      <c r="T3640" s="278"/>
      <c r="U3640" s="278"/>
      <c r="V3640" s="278"/>
      <c r="W3640" s="278"/>
      <c r="AH3640" s="280"/>
      <c r="AI3640" s="280"/>
      <c r="AJ3640" s="280"/>
      <c r="AK3640" s="280"/>
      <c r="AL3640" s="280"/>
      <c r="AM3640" s="280"/>
      <c r="AN3640" s="280"/>
      <c r="AO3640" s="280"/>
      <c r="AP3640" s="280"/>
      <c r="AQ3640" s="280"/>
      <c r="AR3640" s="280"/>
      <c r="AV3640" s="278"/>
      <c r="AW3640" s="278"/>
      <c r="AX3640" s="278"/>
      <c r="AY3640" s="278"/>
      <c r="AZ3640" s="278"/>
      <c r="BB3640" s="276"/>
    </row>
    <row r="3641" spans="3:68" ht="10.5" customHeight="1">
      <c r="C3641" s="280"/>
      <c r="D3641" s="280"/>
      <c r="E3641" s="280"/>
      <c r="F3641" s="280"/>
      <c r="G3641" s="280"/>
      <c r="P3641" s="278"/>
      <c r="Q3641" s="278"/>
      <c r="R3641" s="278"/>
      <c r="S3641" s="278"/>
      <c r="U3641" s="278"/>
      <c r="V3641" s="278"/>
      <c r="W3641" s="278"/>
      <c r="AH3641" s="280"/>
      <c r="AI3641" s="280"/>
      <c r="AJ3641" s="280"/>
      <c r="AK3641" s="280"/>
      <c r="AL3641" s="280"/>
      <c r="AM3641" s="280"/>
      <c r="AN3641" s="280"/>
      <c r="AO3641" s="280"/>
      <c r="AP3641" s="280"/>
      <c r="AQ3641" s="280"/>
      <c r="AR3641" s="280"/>
      <c r="AV3641" s="278"/>
      <c r="AW3641" s="278"/>
      <c r="AX3641" s="278"/>
      <c r="AY3641" s="278"/>
      <c r="AZ3641" s="278"/>
      <c r="BB3641" s="266"/>
      <c r="BG3641" s="283"/>
      <c r="BH3641" s="283"/>
      <c r="BI3641" s="283"/>
      <c r="BJ3641" s="283"/>
      <c r="BN3641" s="283"/>
      <c r="BO3641" s="283"/>
      <c r="BP3641" s="283"/>
    </row>
    <row r="3642" spans="3:68" ht="7.5" customHeight="1"/>
    <row r="3643" spans="3:68" ht="0.75" customHeight="1">
      <c r="C3643" s="280"/>
      <c r="D3643" s="280"/>
      <c r="E3643" s="280"/>
      <c r="F3643" s="280"/>
      <c r="G3643" s="280"/>
      <c r="N3643" s="278"/>
      <c r="O3643" s="278"/>
      <c r="P3643" s="278"/>
      <c r="Q3643" s="278"/>
      <c r="R3643" s="278"/>
      <c r="S3643" s="278"/>
      <c r="T3643" s="278"/>
      <c r="U3643" s="278"/>
      <c r="V3643" s="278"/>
      <c r="W3643" s="278"/>
      <c r="AH3643" s="280"/>
      <c r="AI3643" s="280"/>
      <c r="AJ3643" s="280"/>
      <c r="AK3643" s="280"/>
      <c r="AL3643" s="280"/>
      <c r="AM3643" s="280"/>
      <c r="AN3643" s="280"/>
      <c r="AO3643" s="280"/>
      <c r="AP3643" s="280"/>
      <c r="AQ3643" s="280"/>
      <c r="AR3643" s="280"/>
      <c r="AV3643" s="278"/>
      <c r="AW3643" s="278"/>
      <c r="AX3643" s="278"/>
      <c r="AY3643" s="278"/>
      <c r="AZ3643" s="278"/>
      <c r="BB3643" s="276"/>
      <c r="BE3643" s="280"/>
      <c r="BF3643" s="280"/>
      <c r="BG3643" s="280"/>
      <c r="BH3643" s="279"/>
      <c r="BI3643" s="279"/>
      <c r="BJ3643" s="279"/>
      <c r="BK3643" s="279"/>
      <c r="BN3643" s="279"/>
      <c r="BO3643" s="279"/>
      <c r="BP3643" s="279"/>
    </row>
    <row r="3644" spans="3:68" ht="8.25" customHeight="1">
      <c r="C3644" s="280"/>
      <c r="D3644" s="280"/>
      <c r="E3644" s="280"/>
      <c r="F3644" s="280"/>
      <c r="G3644" s="280"/>
      <c r="N3644" s="278"/>
      <c r="O3644" s="278"/>
      <c r="P3644" s="278"/>
      <c r="Q3644" s="278"/>
      <c r="R3644" s="278"/>
      <c r="S3644" s="278"/>
      <c r="T3644" s="278"/>
      <c r="U3644" s="278"/>
      <c r="V3644" s="278"/>
      <c r="W3644" s="278"/>
      <c r="AH3644" s="280"/>
      <c r="AI3644" s="280"/>
      <c r="AJ3644" s="280"/>
      <c r="AK3644" s="280"/>
      <c r="AL3644" s="280"/>
      <c r="AM3644" s="280"/>
      <c r="AN3644" s="280"/>
      <c r="AO3644" s="280"/>
      <c r="AP3644" s="280"/>
      <c r="AQ3644" s="280"/>
      <c r="AR3644" s="280"/>
      <c r="AV3644" s="278"/>
      <c r="AW3644" s="278"/>
      <c r="AX3644" s="278"/>
      <c r="AY3644" s="278"/>
      <c r="AZ3644" s="278"/>
      <c r="BB3644" s="276"/>
      <c r="BE3644" s="280"/>
      <c r="BF3644" s="280"/>
      <c r="BG3644" s="280"/>
      <c r="BH3644" s="279"/>
      <c r="BI3644" s="279"/>
      <c r="BJ3644" s="279"/>
      <c r="BK3644" s="279"/>
      <c r="BN3644" s="279"/>
      <c r="BO3644" s="279"/>
      <c r="BP3644" s="279"/>
    </row>
    <row r="3645" spans="3:68" ht="0.75" customHeight="1">
      <c r="C3645" s="280"/>
      <c r="D3645" s="280"/>
      <c r="E3645" s="280"/>
      <c r="F3645" s="280"/>
      <c r="G3645" s="280"/>
      <c r="N3645" s="278"/>
      <c r="O3645" s="278"/>
      <c r="P3645" s="278"/>
      <c r="Q3645" s="278"/>
      <c r="R3645" s="278"/>
      <c r="S3645" s="278"/>
      <c r="T3645" s="278"/>
      <c r="U3645" s="278"/>
      <c r="V3645" s="278"/>
      <c r="W3645" s="278"/>
      <c r="AH3645" s="280"/>
      <c r="AI3645" s="280"/>
      <c r="AJ3645" s="280"/>
      <c r="AK3645" s="280"/>
      <c r="AL3645" s="280"/>
      <c r="AM3645" s="280"/>
      <c r="AN3645" s="280"/>
      <c r="AO3645" s="280"/>
      <c r="AP3645" s="280"/>
      <c r="AQ3645" s="280"/>
      <c r="AR3645" s="280"/>
      <c r="AV3645" s="278"/>
      <c r="AW3645" s="278"/>
      <c r="AX3645" s="278"/>
      <c r="AY3645" s="278"/>
      <c r="AZ3645" s="278"/>
      <c r="BB3645" s="276"/>
      <c r="BE3645" s="280"/>
      <c r="BF3645" s="280"/>
      <c r="BG3645" s="280"/>
      <c r="BH3645" s="279"/>
      <c r="BI3645" s="279"/>
      <c r="BJ3645" s="279"/>
      <c r="BK3645" s="279"/>
      <c r="BN3645" s="279"/>
      <c r="BO3645" s="279"/>
      <c r="BP3645" s="279"/>
    </row>
    <row r="3646" spans="3:68" ht="11.25" customHeight="1">
      <c r="C3646" s="280"/>
      <c r="D3646" s="280"/>
      <c r="E3646" s="280"/>
      <c r="F3646" s="280"/>
      <c r="G3646" s="280"/>
      <c r="N3646" s="278"/>
      <c r="O3646" s="278"/>
      <c r="P3646" s="278"/>
      <c r="Q3646" s="278"/>
      <c r="R3646" s="278"/>
      <c r="S3646" s="278"/>
      <c r="T3646" s="278"/>
      <c r="U3646" s="278"/>
      <c r="V3646" s="278"/>
      <c r="W3646" s="278"/>
      <c r="AH3646" s="280"/>
      <c r="AI3646" s="280"/>
      <c r="AJ3646" s="280"/>
      <c r="AK3646" s="280"/>
      <c r="AL3646" s="280"/>
      <c r="AM3646" s="280"/>
      <c r="AN3646" s="280"/>
      <c r="AO3646" s="280"/>
      <c r="AP3646" s="280"/>
      <c r="AQ3646" s="280"/>
      <c r="AR3646" s="280"/>
      <c r="AV3646" s="278"/>
      <c r="AW3646" s="278"/>
      <c r="AX3646" s="278"/>
      <c r="AY3646" s="278"/>
      <c r="AZ3646" s="278"/>
      <c r="BB3646" s="266"/>
      <c r="BE3646" s="275"/>
      <c r="BF3646" s="275"/>
      <c r="BG3646" s="275"/>
      <c r="BH3646" s="276"/>
      <c r="BI3646" s="276"/>
      <c r="BJ3646" s="276"/>
      <c r="BK3646" s="276"/>
      <c r="BN3646" s="276"/>
      <c r="BO3646" s="276"/>
      <c r="BP3646" s="276"/>
    </row>
    <row r="3647" spans="3:68" ht="7.5" customHeight="1"/>
    <row r="3648" spans="3:68" ht="1.5" customHeight="1">
      <c r="C3648" s="280"/>
      <c r="D3648" s="280"/>
      <c r="E3648" s="280"/>
      <c r="F3648" s="280"/>
      <c r="G3648" s="280"/>
      <c r="H3648" s="280"/>
      <c r="I3648" s="280"/>
      <c r="J3648" s="280"/>
      <c r="P3648" s="278"/>
      <c r="Q3648" s="278"/>
      <c r="R3648" s="278"/>
      <c r="S3648" s="278"/>
      <c r="U3648" s="278"/>
      <c r="V3648" s="278"/>
      <c r="W3648" s="278"/>
      <c r="AH3648" s="280"/>
      <c r="AI3648" s="280"/>
      <c r="AJ3648" s="280"/>
      <c r="AK3648" s="280"/>
      <c r="AL3648" s="280"/>
      <c r="AM3648" s="280"/>
      <c r="AN3648" s="280"/>
      <c r="AO3648" s="280"/>
      <c r="AP3648" s="280"/>
      <c r="AQ3648" s="280"/>
      <c r="AR3648" s="280"/>
      <c r="AV3648" s="278"/>
      <c r="AW3648" s="278"/>
      <c r="AX3648" s="278"/>
      <c r="AY3648" s="278"/>
      <c r="AZ3648" s="278"/>
      <c r="BB3648" s="276"/>
      <c r="BE3648" s="275"/>
      <c r="BF3648" s="275"/>
      <c r="BG3648" s="275"/>
      <c r="BH3648" s="276"/>
      <c r="BI3648" s="276"/>
      <c r="BJ3648" s="276"/>
      <c r="BK3648" s="276"/>
    </row>
    <row r="3649" spans="2:69" ht="9" customHeight="1">
      <c r="C3649" s="280"/>
      <c r="D3649" s="280"/>
      <c r="E3649" s="280"/>
      <c r="F3649" s="280"/>
      <c r="G3649" s="280"/>
      <c r="H3649" s="280"/>
      <c r="I3649" s="280"/>
      <c r="J3649" s="280"/>
      <c r="P3649" s="278"/>
      <c r="Q3649" s="278"/>
      <c r="R3649" s="278"/>
      <c r="S3649" s="278"/>
      <c r="U3649" s="278"/>
      <c r="V3649" s="278"/>
      <c r="W3649" s="278"/>
      <c r="AH3649" s="280"/>
      <c r="AI3649" s="280"/>
      <c r="AJ3649" s="280"/>
      <c r="AK3649" s="280"/>
      <c r="AL3649" s="280"/>
      <c r="AM3649" s="280"/>
      <c r="AN3649" s="280"/>
      <c r="AO3649" s="280"/>
      <c r="AP3649" s="280"/>
      <c r="AQ3649" s="280"/>
      <c r="AR3649" s="280"/>
      <c r="AV3649" s="278"/>
      <c r="AW3649" s="278"/>
      <c r="AX3649" s="278"/>
      <c r="AY3649" s="278"/>
      <c r="AZ3649" s="278"/>
      <c r="BB3649" s="276"/>
      <c r="BE3649" s="275"/>
      <c r="BF3649" s="275"/>
      <c r="BG3649" s="275"/>
      <c r="BH3649" s="276"/>
      <c r="BI3649" s="276"/>
      <c r="BJ3649" s="276"/>
      <c r="BK3649" s="276"/>
    </row>
    <row r="3650" spans="2:69" ht="0.75" customHeight="1">
      <c r="C3650" s="280"/>
      <c r="D3650" s="280"/>
      <c r="E3650" s="280"/>
      <c r="F3650" s="280"/>
      <c r="G3650" s="280"/>
      <c r="H3650" s="280"/>
      <c r="I3650" s="280"/>
      <c r="J3650" s="280"/>
      <c r="P3650" s="278"/>
      <c r="Q3650" s="278"/>
      <c r="R3650" s="278"/>
      <c r="S3650" s="278"/>
      <c r="U3650" s="278"/>
      <c r="V3650" s="278"/>
      <c r="W3650" s="278"/>
      <c r="AH3650" s="280"/>
      <c r="AI3650" s="280"/>
      <c r="AJ3650" s="280"/>
      <c r="AK3650" s="280"/>
      <c r="AL3650" s="280"/>
      <c r="AM3650" s="280"/>
      <c r="AN3650" s="280"/>
      <c r="AO3650" s="280"/>
      <c r="AP3650" s="280"/>
      <c r="AQ3650" s="280"/>
      <c r="AR3650" s="280"/>
      <c r="AV3650" s="278"/>
      <c r="AW3650" s="278"/>
      <c r="AX3650" s="278"/>
      <c r="AY3650" s="278"/>
      <c r="AZ3650" s="278"/>
      <c r="BB3650" s="276"/>
      <c r="BE3650" s="275"/>
      <c r="BF3650" s="275"/>
      <c r="BG3650" s="275"/>
    </row>
    <row r="3651" spans="2:69" ht="11.25" customHeight="1">
      <c r="C3651" s="280"/>
      <c r="D3651" s="280"/>
      <c r="E3651" s="280"/>
      <c r="F3651" s="280"/>
      <c r="G3651" s="280"/>
      <c r="H3651" s="280"/>
      <c r="I3651" s="280"/>
      <c r="J3651" s="280"/>
      <c r="N3651" s="278"/>
      <c r="O3651" s="278"/>
      <c r="P3651" s="278"/>
      <c r="Q3651" s="278"/>
      <c r="R3651" s="278"/>
      <c r="S3651" s="278"/>
      <c r="T3651" s="278"/>
      <c r="U3651" s="278"/>
      <c r="V3651" s="278"/>
      <c r="W3651" s="278"/>
      <c r="AH3651" s="280"/>
      <c r="AI3651" s="280"/>
      <c r="AJ3651" s="280"/>
      <c r="AK3651" s="280"/>
      <c r="AL3651" s="280"/>
      <c r="AM3651" s="280"/>
      <c r="AN3651" s="280"/>
      <c r="AO3651" s="280"/>
      <c r="AP3651" s="280"/>
      <c r="AQ3651" s="280"/>
      <c r="AR3651" s="280"/>
      <c r="AV3651" s="278"/>
      <c r="AW3651" s="278"/>
      <c r="AX3651" s="278"/>
      <c r="AY3651" s="278"/>
      <c r="AZ3651" s="278"/>
      <c r="BB3651" s="266"/>
      <c r="BE3651" s="275"/>
      <c r="BF3651" s="275"/>
      <c r="BG3651" s="275"/>
      <c r="BH3651" s="276"/>
      <c r="BI3651" s="276"/>
      <c r="BJ3651" s="276"/>
      <c r="BK3651" s="276"/>
    </row>
    <row r="3652" spans="2:69" ht="9" customHeight="1"/>
    <row r="3653" spans="2:69" ht="0.75" customHeight="1">
      <c r="BE3653" s="275"/>
      <c r="BF3653" s="275"/>
      <c r="BG3653" s="275"/>
      <c r="BH3653" s="276"/>
      <c r="BI3653" s="276"/>
      <c r="BJ3653" s="276"/>
      <c r="BK3653" s="276"/>
      <c r="BN3653" s="276"/>
      <c r="BO3653" s="276"/>
      <c r="BP3653" s="276"/>
    </row>
    <row r="3654" spans="2:69">
      <c r="BE3654" s="275"/>
      <c r="BF3654" s="275"/>
      <c r="BG3654" s="275"/>
      <c r="BH3654" s="276"/>
      <c r="BI3654" s="276"/>
      <c r="BJ3654" s="276"/>
      <c r="BK3654" s="276"/>
      <c r="BN3654" s="276"/>
      <c r="BO3654" s="276"/>
      <c r="BP3654" s="276"/>
    </row>
    <row r="3655" spans="2:69" ht="10.5" customHeight="1">
      <c r="C3655" s="277"/>
      <c r="D3655" s="277"/>
      <c r="E3655" s="277"/>
      <c r="F3655" s="277"/>
      <c r="G3655" s="277"/>
      <c r="H3655" s="278"/>
      <c r="I3655" s="278"/>
      <c r="J3655" s="278"/>
      <c r="K3655" s="278"/>
      <c r="L3655" s="278"/>
      <c r="N3655" s="278"/>
      <c r="O3655" s="278"/>
      <c r="P3655" s="278"/>
      <c r="Q3655" s="278"/>
      <c r="R3655" s="278"/>
      <c r="S3655" s="278"/>
      <c r="T3655" s="278"/>
      <c r="U3655" s="281"/>
      <c r="V3655" s="281"/>
      <c r="W3655" s="281"/>
      <c r="Z3655" s="278"/>
      <c r="AA3655" s="278"/>
      <c r="AB3655" s="278"/>
      <c r="AC3655" s="278"/>
      <c r="AD3655" s="281"/>
      <c r="AE3655" s="281"/>
      <c r="AH3655" s="277"/>
      <c r="AI3655" s="277"/>
      <c r="AJ3655" s="277"/>
      <c r="AK3655" s="277"/>
      <c r="AL3655" s="277"/>
      <c r="AM3655" s="277"/>
      <c r="AO3655" s="278"/>
      <c r="AP3655" s="278"/>
      <c r="AQ3655" s="278"/>
      <c r="AR3655" s="278"/>
      <c r="AS3655" s="278"/>
      <c r="AT3655" s="278"/>
      <c r="AV3655" s="278"/>
      <c r="AW3655" s="278"/>
      <c r="AX3655" s="278"/>
      <c r="AY3655" s="278"/>
      <c r="AZ3655" s="278"/>
      <c r="BB3655" s="281"/>
      <c r="BC3655" s="281"/>
      <c r="BE3655" s="280"/>
      <c r="BF3655" s="280"/>
      <c r="BI3655" s="279"/>
      <c r="BJ3655" s="279"/>
      <c r="BL3655" s="285"/>
      <c r="BM3655" s="285"/>
      <c r="BN3655" s="285"/>
      <c r="BO3655" s="285"/>
      <c r="BP3655" s="285"/>
    </row>
    <row r="3656" spans="2:69" ht="7.5" customHeight="1"/>
    <row r="3657" spans="2:69" ht="12" customHeight="1">
      <c r="B3657" s="282"/>
      <c r="C3657" s="282"/>
      <c r="D3657" s="282"/>
      <c r="E3657" s="282"/>
      <c r="F3657" s="282"/>
      <c r="G3657" s="282"/>
      <c r="H3657" s="282"/>
      <c r="I3657" s="282"/>
      <c r="J3657" s="282"/>
      <c r="K3657" s="282"/>
      <c r="L3657" s="282"/>
      <c r="M3657" s="282"/>
      <c r="N3657" s="282"/>
      <c r="O3657" s="282"/>
      <c r="P3657" s="282"/>
      <c r="Q3657" s="282"/>
      <c r="R3657" s="282"/>
      <c r="S3657" s="282"/>
      <c r="T3657" s="282"/>
      <c r="U3657" s="282"/>
      <c r="V3657" s="282"/>
      <c r="W3657" s="282"/>
      <c r="X3657" s="282"/>
      <c r="Y3657" s="282"/>
      <c r="Z3657" s="282"/>
      <c r="AA3657" s="282"/>
      <c r="AB3657" s="282"/>
      <c r="AC3657" s="282"/>
      <c r="AD3657" s="282"/>
      <c r="AE3657" s="282"/>
      <c r="AF3657" s="282"/>
      <c r="AG3657" s="282"/>
      <c r="AH3657" s="282"/>
      <c r="AI3657" s="282"/>
      <c r="AJ3657" s="282"/>
      <c r="AL3657" s="282"/>
      <c r="AM3657" s="282"/>
      <c r="AN3657" s="282"/>
      <c r="AO3657" s="282"/>
      <c r="AP3657" s="282"/>
      <c r="AQ3657" s="282"/>
      <c r="AR3657" s="282"/>
      <c r="AS3657" s="282"/>
      <c r="AT3657" s="282"/>
      <c r="AU3657" s="282"/>
      <c r="AV3657" s="282"/>
      <c r="AW3657" s="282"/>
      <c r="AX3657" s="282"/>
      <c r="AY3657" s="282"/>
      <c r="AZ3657" s="282"/>
      <c r="BA3657" s="282"/>
      <c r="BB3657" s="282"/>
      <c r="BC3657" s="282"/>
      <c r="BD3657" s="282"/>
      <c r="BE3657" s="282"/>
      <c r="BF3657" s="282"/>
      <c r="BG3657" s="282"/>
      <c r="BH3657" s="282"/>
      <c r="BI3657" s="282"/>
      <c r="BJ3657" s="282"/>
      <c r="BK3657" s="282"/>
      <c r="BL3657" s="282"/>
      <c r="BM3657" s="282"/>
      <c r="BN3657" s="282"/>
      <c r="BO3657" s="282"/>
      <c r="BP3657" s="282"/>
      <c r="BQ3657" s="282"/>
    </row>
    <row r="3658" spans="2:69" ht="0.75" customHeight="1">
      <c r="B3658" s="282"/>
      <c r="C3658" s="282"/>
      <c r="D3658" s="282"/>
      <c r="E3658" s="282"/>
      <c r="F3658" s="282"/>
      <c r="G3658" s="282"/>
      <c r="H3658" s="282"/>
      <c r="I3658" s="282"/>
      <c r="J3658" s="282"/>
      <c r="K3658" s="282"/>
      <c r="L3658" s="282"/>
      <c r="M3658" s="282"/>
      <c r="N3658" s="282"/>
      <c r="O3658" s="282"/>
      <c r="P3658" s="282"/>
      <c r="Q3658" s="282"/>
      <c r="R3658" s="282"/>
      <c r="S3658" s="282"/>
      <c r="T3658" s="282"/>
      <c r="U3658" s="282"/>
      <c r="V3658" s="282"/>
      <c r="W3658" s="282"/>
      <c r="X3658" s="282"/>
      <c r="Y3658" s="282"/>
      <c r="Z3658" s="282"/>
      <c r="AA3658" s="282"/>
      <c r="AB3658" s="282"/>
      <c r="AC3658" s="282"/>
      <c r="AD3658" s="282"/>
      <c r="AE3658" s="282"/>
      <c r="AF3658" s="282"/>
      <c r="AG3658" s="282"/>
      <c r="AH3658" s="282"/>
      <c r="AI3658" s="282"/>
      <c r="AJ3658" s="282"/>
      <c r="AL3658" s="282"/>
      <c r="AM3658" s="282"/>
      <c r="AN3658" s="282"/>
      <c r="AO3658" s="282"/>
      <c r="AP3658" s="282"/>
      <c r="AQ3658" s="282"/>
      <c r="AR3658" s="282"/>
      <c r="AS3658" s="282"/>
      <c r="AT3658" s="282"/>
      <c r="AU3658" s="282"/>
      <c r="AV3658" s="282"/>
      <c r="AW3658" s="282"/>
      <c r="AX3658" s="282"/>
      <c r="AY3658" s="282"/>
      <c r="AZ3658" s="282"/>
      <c r="BA3658" s="282"/>
      <c r="BB3658" s="282"/>
      <c r="BC3658" s="282"/>
      <c r="BD3658" s="282"/>
      <c r="BE3658" s="282"/>
      <c r="BF3658" s="282"/>
      <c r="BG3658" s="282"/>
      <c r="BH3658" s="282"/>
      <c r="BI3658" s="282"/>
      <c r="BJ3658" s="282"/>
      <c r="BK3658" s="282"/>
      <c r="BL3658" s="282"/>
      <c r="BM3658" s="282"/>
      <c r="BN3658" s="282"/>
      <c r="BO3658" s="282"/>
      <c r="BP3658" s="282"/>
      <c r="BQ3658" s="282"/>
    </row>
    <row r="3659" spans="2:69" ht="10.5" customHeight="1">
      <c r="G3659" s="283"/>
      <c r="H3659" s="283"/>
      <c r="I3659" s="283"/>
      <c r="J3659" s="283"/>
      <c r="K3659" s="283"/>
      <c r="L3659" s="283"/>
      <c r="N3659" s="283"/>
      <c r="O3659" s="283"/>
      <c r="P3659" s="284"/>
      <c r="Q3659" s="284"/>
      <c r="R3659" s="284"/>
      <c r="S3659" s="284"/>
      <c r="U3659" s="283"/>
      <c r="V3659" s="283"/>
      <c r="W3659" s="283"/>
      <c r="X3659" s="283"/>
      <c r="Y3659" s="283"/>
      <c r="Z3659" s="283"/>
      <c r="AA3659" s="283"/>
      <c r="AB3659" s="283"/>
      <c r="AD3659" s="283"/>
      <c r="AE3659" s="283"/>
      <c r="AF3659" s="283"/>
      <c r="AG3659" s="283"/>
      <c r="AH3659" s="283"/>
      <c r="AI3659" s="283"/>
      <c r="AO3659" s="283"/>
      <c r="AP3659" s="283"/>
      <c r="AQ3659" s="283"/>
      <c r="AR3659" s="283"/>
      <c r="AU3659" s="284"/>
      <c r="AV3659" s="284"/>
      <c r="AW3659" s="284"/>
      <c r="AX3659" s="284"/>
      <c r="AY3659" s="284"/>
      <c r="BE3659" s="283"/>
      <c r="BF3659" s="283"/>
      <c r="BG3659" s="283"/>
      <c r="BH3659" s="283"/>
      <c r="BI3659" s="283"/>
      <c r="BJ3659" s="283"/>
      <c r="BK3659" s="283"/>
      <c r="BL3659" s="283"/>
      <c r="BM3659" s="283"/>
      <c r="BN3659" s="283"/>
      <c r="BO3659" s="283"/>
      <c r="BP3659" s="283"/>
      <c r="BQ3659" s="283"/>
    </row>
    <row r="3660" spans="2:69" ht="7.5" customHeight="1"/>
    <row r="3661" spans="2:69" ht="0.75" customHeight="1">
      <c r="F3661" s="285"/>
      <c r="G3661" s="285"/>
      <c r="H3661" s="285"/>
      <c r="I3661" s="285"/>
      <c r="K3661" s="285"/>
      <c r="L3661" s="285"/>
      <c r="M3661" s="285"/>
      <c r="N3661" s="285"/>
      <c r="O3661" s="285"/>
      <c r="R3661" s="285"/>
      <c r="S3661" s="285"/>
      <c r="T3661" s="285"/>
      <c r="U3661" s="285"/>
      <c r="V3661" s="285"/>
      <c r="W3661" s="285"/>
      <c r="X3661" s="285"/>
      <c r="Y3661" s="285"/>
      <c r="Z3661" s="285"/>
      <c r="AA3661" s="285"/>
      <c r="AB3661" s="285"/>
      <c r="AD3661" s="285"/>
      <c r="AE3661" s="285"/>
      <c r="AF3661" s="285"/>
      <c r="AG3661" s="285"/>
      <c r="AH3661" s="285"/>
      <c r="AI3661" s="285"/>
      <c r="AU3661" s="285"/>
      <c r="AV3661" s="285"/>
      <c r="AW3661" s="285"/>
      <c r="AX3661" s="283"/>
      <c r="AY3661" s="283"/>
      <c r="BE3661" s="285"/>
      <c r="BF3661" s="285"/>
      <c r="BH3661" s="285"/>
      <c r="BI3661" s="285"/>
      <c r="BJ3661" s="285"/>
      <c r="BK3661" s="285"/>
      <c r="BL3661" s="285"/>
      <c r="BM3661" s="285"/>
      <c r="BN3661" s="285"/>
      <c r="BO3661" s="285"/>
      <c r="BP3661" s="285"/>
      <c r="BQ3661" s="285"/>
    </row>
    <row r="3662" spans="2:69" ht="13.5" customHeight="1">
      <c r="F3662" s="285"/>
      <c r="G3662" s="285"/>
      <c r="H3662" s="285"/>
      <c r="I3662" s="285"/>
      <c r="K3662" s="285"/>
      <c r="L3662" s="285"/>
      <c r="M3662" s="285"/>
      <c r="N3662" s="285"/>
      <c r="O3662" s="285"/>
      <c r="R3662" s="285"/>
      <c r="S3662" s="285"/>
      <c r="T3662" s="285"/>
      <c r="U3662" s="285"/>
      <c r="V3662" s="285"/>
      <c r="W3662" s="285"/>
      <c r="X3662" s="285"/>
      <c r="Y3662" s="285"/>
      <c r="Z3662" s="285"/>
      <c r="AA3662" s="285"/>
      <c r="AB3662" s="285"/>
      <c r="AD3662" s="285"/>
      <c r="AE3662" s="285"/>
      <c r="AF3662" s="285"/>
      <c r="AG3662" s="285"/>
      <c r="AH3662" s="285"/>
      <c r="AI3662" s="285"/>
      <c r="AU3662" s="285"/>
      <c r="AV3662" s="285"/>
      <c r="AW3662" s="285"/>
      <c r="AX3662" s="283"/>
      <c r="AY3662" s="283"/>
      <c r="BE3662" s="285"/>
      <c r="BF3662" s="285"/>
      <c r="BH3662" s="285"/>
      <c r="BI3662" s="285"/>
      <c r="BJ3662" s="285"/>
      <c r="BK3662" s="285"/>
      <c r="BL3662" s="285"/>
      <c r="BM3662" s="285"/>
      <c r="BN3662" s="285"/>
      <c r="BO3662" s="285"/>
      <c r="BP3662" s="285"/>
      <c r="BQ3662" s="285"/>
    </row>
    <row r="3663" spans="2:69" ht="9.75" customHeight="1">
      <c r="C3663" s="280"/>
      <c r="D3663" s="280"/>
      <c r="F3663" s="279"/>
      <c r="G3663" s="279"/>
      <c r="H3663" s="279"/>
      <c r="I3663" s="279"/>
      <c r="J3663" s="279"/>
      <c r="K3663" s="279"/>
      <c r="L3663" s="279"/>
      <c r="M3663" s="279"/>
      <c r="N3663" s="279"/>
      <c r="O3663" s="279"/>
      <c r="R3663" s="278"/>
      <c r="S3663" s="278"/>
      <c r="T3663" s="278"/>
      <c r="U3663" s="279"/>
      <c r="V3663" s="279"/>
      <c r="W3663" s="279"/>
      <c r="X3663" s="279"/>
      <c r="Y3663" s="279"/>
      <c r="Z3663" s="279"/>
      <c r="AA3663" s="279"/>
      <c r="AB3663" s="279"/>
      <c r="AD3663" s="279"/>
      <c r="AE3663" s="279"/>
      <c r="AF3663" s="279"/>
      <c r="AG3663" s="279"/>
      <c r="AH3663" s="279"/>
      <c r="AI3663" s="279"/>
      <c r="AM3663" s="280"/>
      <c r="AN3663" s="280"/>
      <c r="AO3663" s="280"/>
      <c r="AP3663" s="278"/>
      <c r="AQ3663" s="278"/>
      <c r="AR3663" s="278"/>
      <c r="AS3663" s="278"/>
      <c r="BA3663" s="280"/>
      <c r="BB3663" s="280"/>
      <c r="BC3663" s="280"/>
      <c r="BD3663" s="279"/>
      <c r="BE3663" s="279"/>
      <c r="BH3663" s="278"/>
      <c r="BI3663" s="278"/>
      <c r="BJ3663" s="278"/>
      <c r="BK3663" s="278"/>
      <c r="BL3663" s="278"/>
      <c r="BM3663" s="279"/>
      <c r="BN3663" s="279"/>
      <c r="BO3663" s="279"/>
      <c r="BP3663" s="279"/>
      <c r="BQ3663" s="279"/>
    </row>
    <row r="3664" spans="2:69" ht="0.75" customHeight="1">
      <c r="C3664" s="280"/>
      <c r="D3664" s="280"/>
      <c r="F3664" s="279"/>
      <c r="G3664" s="279"/>
      <c r="H3664" s="279"/>
      <c r="I3664" s="279"/>
      <c r="J3664" s="279"/>
      <c r="K3664" s="279"/>
      <c r="L3664" s="279"/>
      <c r="M3664" s="279"/>
      <c r="N3664" s="279"/>
      <c r="O3664" s="279"/>
      <c r="R3664" s="278"/>
      <c r="S3664" s="278"/>
      <c r="T3664" s="278"/>
      <c r="U3664" s="279"/>
      <c r="V3664" s="279"/>
      <c r="W3664" s="279"/>
      <c r="X3664" s="279"/>
      <c r="Y3664" s="279"/>
      <c r="Z3664" s="279"/>
      <c r="AA3664" s="279"/>
      <c r="AB3664" s="279"/>
      <c r="AD3664" s="279"/>
      <c r="AE3664" s="279"/>
      <c r="AF3664" s="279"/>
      <c r="AG3664" s="279"/>
      <c r="AH3664" s="279"/>
      <c r="AI3664" s="279"/>
      <c r="AM3664" s="280"/>
      <c r="AN3664" s="280"/>
      <c r="AO3664" s="280"/>
      <c r="AP3664" s="278"/>
      <c r="AQ3664" s="278"/>
      <c r="AR3664" s="278"/>
      <c r="AS3664" s="278"/>
      <c r="BA3664" s="280"/>
      <c r="BB3664" s="280"/>
      <c r="BC3664" s="280"/>
      <c r="BD3664" s="279"/>
      <c r="BE3664" s="279"/>
      <c r="BH3664" s="278"/>
      <c r="BI3664" s="278"/>
      <c r="BJ3664" s="278"/>
      <c r="BK3664" s="278"/>
      <c r="BL3664" s="278"/>
      <c r="BM3664" s="279"/>
      <c r="BN3664" s="279"/>
      <c r="BO3664" s="279"/>
      <c r="BP3664" s="279"/>
      <c r="BQ3664" s="279"/>
    </row>
    <row r="3665" spans="2:69" ht="10.5" customHeight="1">
      <c r="C3665" s="280"/>
      <c r="D3665" s="280"/>
      <c r="F3665" s="279"/>
      <c r="G3665" s="279"/>
      <c r="H3665" s="279"/>
      <c r="I3665" s="279"/>
      <c r="J3665" s="279"/>
      <c r="K3665" s="279"/>
      <c r="L3665" s="279"/>
      <c r="M3665" s="279"/>
      <c r="N3665" s="279"/>
      <c r="O3665" s="279"/>
      <c r="R3665" s="278"/>
      <c r="S3665" s="278"/>
      <c r="T3665" s="278"/>
      <c r="U3665" s="279"/>
      <c r="V3665" s="279"/>
      <c r="W3665" s="279"/>
      <c r="X3665" s="279"/>
      <c r="Y3665" s="279"/>
      <c r="Z3665" s="279"/>
      <c r="AA3665" s="279"/>
      <c r="AB3665" s="279"/>
      <c r="AD3665" s="264"/>
      <c r="AE3665" s="279"/>
      <c r="AF3665" s="279"/>
      <c r="AG3665" s="279"/>
      <c r="AH3665" s="279"/>
      <c r="AI3665" s="264"/>
      <c r="AM3665" s="280"/>
      <c r="AN3665" s="280"/>
      <c r="AO3665" s="280"/>
      <c r="AP3665" s="278"/>
      <c r="AQ3665" s="278"/>
      <c r="AR3665" s="278"/>
      <c r="AS3665" s="278"/>
      <c r="BA3665" s="280"/>
      <c r="BB3665" s="280"/>
      <c r="BC3665" s="280"/>
      <c r="BD3665" s="279"/>
      <c r="BE3665" s="279"/>
      <c r="BH3665" s="278"/>
      <c r="BI3665" s="278"/>
      <c r="BJ3665" s="278"/>
      <c r="BK3665" s="278"/>
      <c r="BL3665" s="278"/>
      <c r="BM3665" s="279"/>
      <c r="BN3665" s="279"/>
      <c r="BO3665" s="279"/>
      <c r="BP3665" s="279"/>
      <c r="BQ3665" s="279"/>
    </row>
    <row r="3666" spans="2:69" ht="9.75" customHeight="1"/>
    <row r="3667" spans="2:69" ht="9.75" customHeight="1">
      <c r="C3667" s="280"/>
      <c r="D3667" s="280"/>
      <c r="F3667" s="279"/>
      <c r="G3667" s="279"/>
      <c r="H3667" s="279"/>
      <c r="I3667" s="279"/>
      <c r="J3667" s="279"/>
      <c r="K3667" s="279"/>
      <c r="L3667" s="279"/>
      <c r="M3667" s="279"/>
      <c r="N3667" s="279"/>
      <c r="O3667" s="279"/>
      <c r="R3667" s="278"/>
      <c r="S3667" s="278"/>
      <c r="T3667" s="278"/>
      <c r="U3667" s="279"/>
      <c r="V3667" s="279"/>
      <c r="W3667" s="279"/>
      <c r="X3667" s="279"/>
      <c r="Y3667" s="279"/>
      <c r="Z3667" s="279"/>
      <c r="AA3667" s="279"/>
      <c r="AB3667" s="279"/>
      <c r="AD3667" s="279"/>
      <c r="AE3667" s="279"/>
      <c r="AF3667" s="279"/>
      <c r="AG3667" s="279"/>
      <c r="AH3667" s="279"/>
      <c r="AI3667" s="279"/>
      <c r="AM3667" s="280"/>
      <c r="AN3667" s="280"/>
      <c r="AO3667" s="280"/>
      <c r="AP3667" s="280"/>
      <c r="AQ3667" s="278"/>
      <c r="AR3667" s="278"/>
      <c r="AS3667" s="278"/>
      <c r="AT3667" s="278"/>
      <c r="BA3667" s="280"/>
      <c r="BB3667" s="280"/>
      <c r="BC3667" s="280"/>
      <c r="BD3667" s="279"/>
      <c r="BE3667" s="279"/>
      <c r="BH3667" s="278"/>
      <c r="BI3667" s="278"/>
      <c r="BJ3667" s="278"/>
      <c r="BK3667" s="278"/>
      <c r="BL3667" s="278"/>
      <c r="BM3667" s="279"/>
      <c r="BN3667" s="279"/>
      <c r="BO3667" s="279"/>
      <c r="BP3667" s="279"/>
      <c r="BQ3667" s="279"/>
    </row>
    <row r="3668" spans="2:69" ht="0.75" customHeight="1">
      <c r="C3668" s="280"/>
      <c r="D3668" s="280"/>
      <c r="F3668" s="279"/>
      <c r="G3668" s="279"/>
      <c r="H3668" s="279"/>
      <c r="I3668" s="279"/>
      <c r="J3668" s="279"/>
      <c r="K3668" s="279"/>
      <c r="L3668" s="279"/>
      <c r="M3668" s="279"/>
      <c r="N3668" s="279"/>
      <c r="O3668" s="279"/>
      <c r="R3668" s="278"/>
      <c r="S3668" s="278"/>
      <c r="T3668" s="278"/>
      <c r="U3668" s="279"/>
      <c r="V3668" s="279"/>
      <c r="W3668" s="279"/>
      <c r="X3668" s="279"/>
      <c r="Y3668" s="279"/>
      <c r="Z3668" s="279"/>
      <c r="AA3668" s="279"/>
      <c r="AB3668" s="279"/>
      <c r="AD3668" s="279"/>
      <c r="AE3668" s="279"/>
      <c r="AF3668" s="279"/>
      <c r="AG3668" s="279"/>
      <c r="AH3668" s="279"/>
      <c r="AI3668" s="279"/>
      <c r="AM3668" s="280"/>
      <c r="AN3668" s="280"/>
      <c r="AO3668" s="280"/>
      <c r="AP3668" s="280"/>
      <c r="AQ3668" s="278"/>
      <c r="AR3668" s="278"/>
      <c r="AS3668" s="278"/>
      <c r="AT3668" s="278"/>
      <c r="BA3668" s="280"/>
      <c r="BB3668" s="280"/>
      <c r="BC3668" s="280"/>
      <c r="BD3668" s="279"/>
      <c r="BE3668" s="279"/>
      <c r="BH3668" s="278"/>
      <c r="BI3668" s="278"/>
      <c r="BJ3668" s="278"/>
      <c r="BK3668" s="278"/>
      <c r="BL3668" s="278"/>
      <c r="BM3668" s="279"/>
      <c r="BN3668" s="279"/>
      <c r="BO3668" s="279"/>
      <c r="BP3668" s="279"/>
      <c r="BQ3668" s="279"/>
    </row>
    <row r="3669" spans="2:69" ht="12.75" customHeight="1">
      <c r="F3669" s="279"/>
      <c r="G3669" s="279"/>
      <c r="H3669" s="279"/>
      <c r="I3669" s="279"/>
      <c r="J3669" s="279"/>
      <c r="K3669" s="279"/>
      <c r="L3669" s="279"/>
      <c r="M3669" s="279"/>
      <c r="N3669" s="279"/>
      <c r="O3669" s="279"/>
      <c r="AM3669" s="280"/>
      <c r="AN3669" s="280"/>
      <c r="AO3669" s="280"/>
      <c r="AP3669" s="278"/>
      <c r="AQ3669" s="278"/>
      <c r="AR3669" s="278"/>
      <c r="AS3669" s="278"/>
      <c r="BA3669" s="280"/>
      <c r="BB3669" s="280"/>
      <c r="BC3669" s="280"/>
      <c r="BD3669" s="279"/>
      <c r="BE3669" s="279"/>
      <c r="BH3669" s="278"/>
      <c r="BI3669" s="278"/>
      <c r="BJ3669" s="278"/>
      <c r="BK3669" s="278"/>
      <c r="BL3669" s="278"/>
      <c r="BM3669" s="279"/>
      <c r="BN3669" s="279"/>
      <c r="BO3669" s="279"/>
      <c r="BP3669" s="279"/>
      <c r="BQ3669" s="279"/>
    </row>
    <row r="3670" spans="2:69" ht="10.5" customHeight="1">
      <c r="AM3670" s="280"/>
      <c r="AN3670" s="280"/>
      <c r="AO3670" s="280"/>
      <c r="AP3670" s="278"/>
      <c r="AQ3670" s="278"/>
      <c r="AR3670" s="278"/>
      <c r="AS3670" s="278"/>
      <c r="BA3670" s="280"/>
      <c r="BB3670" s="280"/>
      <c r="BC3670" s="280"/>
      <c r="BD3670" s="279"/>
      <c r="BE3670" s="279"/>
      <c r="BH3670" s="278"/>
      <c r="BI3670" s="278"/>
      <c r="BJ3670" s="278"/>
      <c r="BK3670" s="278"/>
      <c r="BL3670" s="278"/>
      <c r="BM3670" s="279"/>
      <c r="BN3670" s="279"/>
      <c r="BO3670" s="279"/>
      <c r="BP3670" s="279"/>
      <c r="BQ3670" s="279"/>
    </row>
    <row r="3671" spans="2:69" ht="7.5" customHeight="1"/>
    <row r="3672" spans="2:69" ht="0.75" customHeight="1">
      <c r="C3672" s="277"/>
      <c r="D3672" s="277"/>
      <c r="F3672" s="279"/>
      <c r="G3672" s="279"/>
      <c r="H3672" s="279"/>
      <c r="I3672" s="279"/>
      <c r="J3672" s="279"/>
      <c r="K3672" s="279"/>
      <c r="L3672" s="279"/>
      <c r="M3672" s="279"/>
      <c r="AM3672" s="280"/>
      <c r="AN3672" s="280"/>
      <c r="AO3672" s="280"/>
      <c r="AP3672" s="278"/>
      <c r="AQ3672" s="278"/>
      <c r="AR3672" s="278"/>
      <c r="AS3672" s="278"/>
      <c r="AT3672" s="278"/>
      <c r="AU3672" s="278"/>
      <c r="AV3672" s="278"/>
      <c r="AX3672" s="278"/>
      <c r="AY3672" s="278"/>
      <c r="BA3672" s="280"/>
      <c r="BB3672" s="280"/>
      <c r="BC3672" s="280"/>
      <c r="BD3672" s="279"/>
      <c r="BE3672" s="279"/>
      <c r="BH3672" s="278"/>
      <c r="BI3672" s="278"/>
      <c r="BJ3672" s="278"/>
      <c r="BK3672" s="278"/>
      <c r="BL3672" s="278"/>
      <c r="BM3672" s="279"/>
      <c r="BN3672" s="279"/>
      <c r="BO3672" s="279"/>
      <c r="BP3672" s="279"/>
      <c r="BQ3672" s="279"/>
    </row>
    <row r="3673" spans="2:69" ht="8.25" customHeight="1">
      <c r="C3673" s="277"/>
      <c r="D3673" s="277"/>
      <c r="F3673" s="279"/>
      <c r="G3673" s="279"/>
      <c r="H3673" s="279"/>
      <c r="I3673" s="279"/>
      <c r="J3673" s="279"/>
      <c r="K3673" s="279"/>
      <c r="L3673" s="279"/>
      <c r="M3673" s="279"/>
      <c r="AM3673" s="280"/>
      <c r="AN3673" s="280"/>
      <c r="AO3673" s="280"/>
      <c r="AP3673" s="278"/>
      <c r="AQ3673" s="278"/>
      <c r="AR3673" s="278"/>
      <c r="AS3673" s="278"/>
      <c r="AT3673" s="278"/>
      <c r="AU3673" s="278"/>
      <c r="AV3673" s="278"/>
      <c r="AX3673" s="278"/>
      <c r="AY3673" s="278"/>
      <c r="BA3673" s="280"/>
      <c r="BB3673" s="280"/>
      <c r="BC3673" s="280"/>
      <c r="BD3673" s="279"/>
      <c r="BE3673" s="279"/>
      <c r="BH3673" s="278"/>
      <c r="BI3673" s="278"/>
      <c r="BJ3673" s="278"/>
      <c r="BK3673" s="278"/>
      <c r="BL3673" s="278"/>
      <c r="BM3673" s="279"/>
      <c r="BN3673" s="279"/>
      <c r="BO3673" s="279"/>
      <c r="BP3673" s="279"/>
      <c r="BQ3673" s="279"/>
    </row>
    <row r="3674" spans="2:69" ht="0.75" customHeight="1">
      <c r="C3674" s="277"/>
      <c r="D3674" s="277"/>
      <c r="F3674" s="279"/>
      <c r="G3674" s="279"/>
      <c r="H3674" s="279"/>
      <c r="I3674" s="279"/>
      <c r="J3674" s="279"/>
      <c r="K3674" s="279"/>
      <c r="L3674" s="279"/>
      <c r="M3674" s="279"/>
      <c r="AM3674" s="280"/>
      <c r="AN3674" s="280"/>
      <c r="AO3674" s="280"/>
      <c r="AP3674" s="278"/>
      <c r="AQ3674" s="278"/>
      <c r="AR3674" s="278"/>
      <c r="AS3674" s="278"/>
      <c r="AT3674" s="278"/>
      <c r="AU3674" s="278"/>
      <c r="AV3674" s="278"/>
      <c r="AX3674" s="278"/>
      <c r="AY3674" s="278"/>
      <c r="BA3674" s="280"/>
      <c r="BB3674" s="280"/>
      <c r="BC3674" s="280"/>
      <c r="BD3674" s="279"/>
      <c r="BE3674" s="279"/>
      <c r="BH3674" s="278"/>
      <c r="BI3674" s="278"/>
      <c r="BJ3674" s="278"/>
      <c r="BK3674" s="278"/>
      <c r="BL3674" s="278"/>
      <c r="BM3674" s="279"/>
      <c r="BN3674" s="279"/>
      <c r="BO3674" s="279"/>
      <c r="BP3674" s="279"/>
      <c r="BQ3674" s="279"/>
    </row>
    <row r="3675" spans="2:69" ht="10.5" customHeight="1">
      <c r="AM3675" s="280"/>
      <c r="AN3675" s="280"/>
      <c r="AO3675" s="280"/>
      <c r="AP3675" s="278"/>
      <c r="AQ3675" s="278"/>
      <c r="AR3675" s="278"/>
      <c r="AS3675" s="278"/>
      <c r="AT3675" s="278"/>
      <c r="AU3675" s="278"/>
      <c r="AV3675" s="278"/>
      <c r="AX3675" s="278"/>
      <c r="AY3675" s="278"/>
      <c r="BA3675" s="280"/>
      <c r="BB3675" s="280"/>
      <c r="BC3675" s="280"/>
      <c r="BD3675" s="279"/>
      <c r="BE3675" s="279"/>
      <c r="BH3675" s="278"/>
      <c r="BI3675" s="278"/>
      <c r="BJ3675" s="278"/>
      <c r="BK3675" s="278"/>
      <c r="BL3675" s="278"/>
      <c r="BM3675" s="279"/>
      <c r="BN3675" s="279"/>
      <c r="BO3675" s="279"/>
      <c r="BP3675" s="279"/>
      <c r="BQ3675" s="279"/>
    </row>
    <row r="3676" spans="2:69" ht="9.75" customHeight="1"/>
    <row r="3677" spans="2:69" ht="12" customHeight="1">
      <c r="AM3677" s="280"/>
      <c r="AN3677" s="280"/>
      <c r="AO3677" s="280"/>
      <c r="AP3677" s="280"/>
      <c r="AQ3677" s="278"/>
      <c r="AR3677" s="278"/>
      <c r="AS3677" s="278"/>
      <c r="AT3677" s="278"/>
      <c r="AU3677" s="278"/>
      <c r="AV3677" s="278"/>
      <c r="AW3677" s="278"/>
      <c r="AX3677" s="278"/>
      <c r="AY3677" s="278"/>
      <c r="AZ3677" s="278"/>
      <c r="BA3677" s="277"/>
      <c r="BB3677" s="277"/>
      <c r="BC3677" s="277"/>
      <c r="BD3677" s="279"/>
      <c r="BE3677" s="279"/>
    </row>
    <row r="3678" spans="2:69" ht="13.5" customHeight="1">
      <c r="C3678" s="289"/>
      <c r="D3678" s="289"/>
      <c r="E3678" s="289"/>
      <c r="F3678" s="289"/>
      <c r="G3678" s="289"/>
      <c r="H3678" s="289"/>
      <c r="I3678" s="289"/>
      <c r="J3678" s="289"/>
      <c r="K3678" s="289"/>
      <c r="L3678" s="289"/>
      <c r="M3678" s="289"/>
      <c r="N3678" s="289"/>
      <c r="O3678" s="289"/>
      <c r="P3678" s="289"/>
      <c r="Q3678" s="289"/>
      <c r="R3678" s="289"/>
      <c r="S3678" s="289"/>
      <c r="T3678" s="289"/>
      <c r="U3678" s="289"/>
      <c r="V3678" s="289"/>
      <c r="W3678" s="289"/>
      <c r="X3678" s="289"/>
      <c r="Y3678" s="289"/>
      <c r="Z3678" s="289"/>
      <c r="AA3678" s="289"/>
      <c r="AB3678" s="289"/>
      <c r="AC3678" s="289"/>
      <c r="AD3678" s="289"/>
      <c r="AE3678" s="289"/>
    </row>
    <row r="3679" spans="2:69" ht="7.5" customHeight="1"/>
    <row r="3680" spans="2:69" ht="16.5" customHeight="1">
      <c r="B3680" s="282"/>
      <c r="C3680" s="282"/>
      <c r="D3680" s="282"/>
      <c r="E3680" s="282"/>
      <c r="F3680" s="282"/>
      <c r="G3680" s="282"/>
      <c r="H3680" s="282"/>
      <c r="I3680" s="282"/>
      <c r="J3680" s="282"/>
      <c r="K3680" s="282"/>
      <c r="L3680" s="282"/>
      <c r="M3680" s="282"/>
      <c r="N3680" s="282"/>
      <c r="O3680" s="282"/>
      <c r="P3680" s="282"/>
      <c r="Q3680" s="282"/>
      <c r="R3680" s="282"/>
      <c r="S3680" s="282"/>
      <c r="T3680" s="282"/>
      <c r="U3680" s="282"/>
      <c r="X3680" s="282"/>
      <c r="Y3680" s="282"/>
      <c r="Z3680" s="282"/>
      <c r="AA3680" s="282"/>
      <c r="AB3680" s="282"/>
      <c r="AC3680" s="282"/>
      <c r="AD3680" s="282"/>
      <c r="AE3680" s="282"/>
      <c r="AF3680" s="282"/>
      <c r="AG3680" s="282"/>
      <c r="AM3680" s="282"/>
      <c r="AN3680" s="282"/>
      <c r="AO3680" s="282"/>
      <c r="AP3680" s="282"/>
      <c r="AQ3680" s="282"/>
      <c r="AR3680" s="282"/>
      <c r="AS3680" s="282"/>
      <c r="AT3680" s="282"/>
      <c r="AU3680" s="282"/>
      <c r="AV3680" s="282"/>
      <c r="AW3680" s="282"/>
      <c r="AX3680" s="282"/>
      <c r="AY3680" s="282"/>
      <c r="AZ3680" s="282"/>
      <c r="BA3680" s="282"/>
      <c r="BB3680" s="282"/>
      <c r="BE3680" s="282"/>
      <c r="BF3680" s="282"/>
      <c r="BG3680" s="282"/>
      <c r="BH3680" s="282"/>
      <c r="BI3680" s="282"/>
      <c r="BJ3680" s="282"/>
      <c r="BK3680" s="282"/>
      <c r="BL3680" s="282"/>
      <c r="BM3680" s="282"/>
      <c r="BN3680" s="282"/>
      <c r="BO3680" s="282"/>
      <c r="BP3680" s="282"/>
    </row>
    <row r="3681" spans="3:68" ht="9.75" customHeight="1">
      <c r="E3681" s="281"/>
      <c r="F3681" s="281"/>
      <c r="G3681" s="281"/>
      <c r="H3681" s="281"/>
      <c r="I3681" s="281"/>
      <c r="J3681" s="281"/>
      <c r="K3681" s="281"/>
      <c r="L3681" s="281"/>
      <c r="O3681" s="281"/>
      <c r="P3681" s="281"/>
      <c r="Q3681" s="281"/>
      <c r="S3681" s="286"/>
      <c r="T3681" s="286"/>
      <c r="U3681" s="286"/>
      <c r="V3681" s="286"/>
      <c r="AB3681" s="281"/>
      <c r="AC3681" s="281"/>
      <c r="AD3681" s="286"/>
      <c r="AE3681" s="286"/>
      <c r="AR3681" s="281"/>
      <c r="AS3681" s="281"/>
      <c r="AT3681" s="281"/>
      <c r="AV3681" s="286"/>
      <c r="AW3681" s="286"/>
      <c r="AX3681" s="286"/>
      <c r="AY3681" s="286"/>
      <c r="AZ3681" s="286"/>
      <c r="BA3681" s="286"/>
      <c r="BB3681" s="286"/>
      <c r="BH3681" s="283"/>
      <c r="BI3681" s="283"/>
      <c r="BJ3681" s="283"/>
      <c r="BK3681" s="283"/>
      <c r="BL3681" s="283"/>
      <c r="BN3681" s="283"/>
      <c r="BO3681" s="283"/>
      <c r="BP3681" s="283"/>
    </row>
    <row r="3682" spans="3:68" ht="0.75" customHeight="1">
      <c r="BH3682" s="283"/>
      <c r="BI3682" s="283"/>
      <c r="BJ3682" s="283"/>
      <c r="BK3682" s="283"/>
      <c r="BL3682" s="283"/>
      <c r="BN3682" s="283"/>
      <c r="BO3682" s="283"/>
      <c r="BP3682" s="283"/>
    </row>
    <row r="3683" spans="3:68" ht="10.5" customHeight="1">
      <c r="F3683" s="281"/>
      <c r="G3683" s="281"/>
      <c r="H3683" s="281"/>
      <c r="I3683" s="281"/>
      <c r="J3683" s="281"/>
      <c r="K3683" s="281"/>
      <c r="N3683" s="281"/>
      <c r="O3683" s="281"/>
      <c r="P3683" s="281"/>
      <c r="Q3683" s="281"/>
      <c r="R3683" s="281"/>
      <c r="S3683" s="286"/>
      <c r="T3683" s="286"/>
      <c r="U3683" s="286"/>
      <c r="V3683" s="286"/>
      <c r="AB3683" s="281"/>
      <c r="AC3683" s="281"/>
      <c r="AD3683" s="281"/>
      <c r="AE3683" s="286"/>
      <c r="AF3683" s="286"/>
      <c r="AG3683" s="286"/>
      <c r="AH3683" s="286"/>
      <c r="AI3683" s="286"/>
      <c r="AR3683" s="281"/>
      <c r="AS3683" s="281"/>
      <c r="AT3683" s="281"/>
      <c r="AV3683" s="290"/>
      <c r="AW3683" s="290"/>
      <c r="AX3683" s="290"/>
      <c r="AY3683" s="290"/>
      <c r="AZ3683" s="290"/>
      <c r="BE3683" s="263"/>
      <c r="BJ3683" s="279"/>
      <c r="BK3683" s="279"/>
      <c r="BL3683" s="279"/>
      <c r="BO3683" s="279"/>
      <c r="BP3683" s="279"/>
    </row>
    <row r="3684" spans="3:68" ht="8.25" customHeight="1"/>
    <row r="3685" spans="3:68" ht="12.75" customHeight="1">
      <c r="BE3685" s="280"/>
      <c r="BF3685" s="280"/>
      <c r="BJ3685" s="279"/>
      <c r="BK3685" s="279"/>
      <c r="BL3685" s="279"/>
      <c r="BO3685" s="279"/>
      <c r="BP3685" s="279"/>
    </row>
    <row r="3686" spans="3:68" ht="9.75" customHeight="1">
      <c r="BE3686" s="280"/>
      <c r="BF3686" s="280"/>
      <c r="BJ3686" s="279"/>
      <c r="BK3686" s="279"/>
      <c r="BL3686" s="279"/>
      <c r="BO3686" s="279"/>
      <c r="BP3686" s="279"/>
    </row>
    <row r="3687" spans="3:68" ht="12.75" customHeight="1">
      <c r="BE3687" s="280"/>
      <c r="BF3687" s="280"/>
    </row>
    <row r="3688" spans="3:68" ht="10.5" customHeight="1">
      <c r="I3688" s="283"/>
      <c r="J3688" s="283"/>
      <c r="K3688" s="283"/>
      <c r="L3688" s="283"/>
      <c r="N3688" s="283"/>
      <c r="O3688" s="283"/>
      <c r="P3688" s="283"/>
      <c r="Q3688" s="283"/>
      <c r="R3688" s="283"/>
      <c r="S3688" s="283"/>
      <c r="U3688" s="283"/>
      <c r="V3688" s="283"/>
      <c r="W3688" s="283"/>
      <c r="Z3688" s="283"/>
      <c r="AA3688" s="283"/>
      <c r="AB3688" s="283"/>
      <c r="AC3688" s="283"/>
      <c r="AD3688" s="283"/>
      <c r="AE3688" s="283"/>
      <c r="AO3688" s="283"/>
      <c r="AP3688" s="283"/>
      <c r="AQ3688" s="283"/>
      <c r="AR3688" s="283"/>
      <c r="AS3688" s="283"/>
      <c r="AT3688" s="283"/>
      <c r="AV3688" s="283"/>
      <c r="AW3688" s="283"/>
      <c r="AX3688" s="283"/>
      <c r="AY3688" s="283"/>
      <c r="AZ3688" s="283"/>
      <c r="BA3688" s="283"/>
      <c r="BB3688" s="283"/>
      <c r="BE3688" s="263"/>
      <c r="BJ3688" s="279"/>
      <c r="BK3688" s="279"/>
      <c r="BL3688" s="279"/>
      <c r="BO3688" s="279"/>
      <c r="BP3688" s="279"/>
    </row>
    <row r="3689" spans="3:68" ht="9.75" customHeight="1"/>
    <row r="3690" spans="3:68" ht="10.5" customHeight="1">
      <c r="H3690" s="283"/>
      <c r="I3690" s="283"/>
      <c r="J3690" s="283"/>
      <c r="K3690" s="283"/>
      <c r="L3690" s="283"/>
      <c r="N3690" s="283"/>
      <c r="O3690" s="283"/>
      <c r="P3690" s="283"/>
      <c r="Q3690" s="283"/>
      <c r="R3690" s="283"/>
      <c r="S3690" s="283"/>
      <c r="U3690" s="283"/>
      <c r="V3690" s="283"/>
      <c r="W3690" s="283"/>
      <c r="Z3690" s="283"/>
      <c r="AA3690" s="283"/>
      <c r="AB3690" s="283"/>
      <c r="AC3690" s="283"/>
      <c r="AD3690" s="283"/>
      <c r="AE3690" s="283"/>
      <c r="AO3690" s="283"/>
      <c r="AP3690" s="283"/>
      <c r="AQ3690" s="283"/>
      <c r="AR3690" s="283"/>
      <c r="AS3690" s="283"/>
      <c r="AT3690" s="283"/>
      <c r="AV3690" s="283"/>
      <c r="AW3690" s="283"/>
      <c r="AX3690" s="283"/>
      <c r="AY3690" s="283"/>
      <c r="AZ3690" s="283"/>
      <c r="BA3690" s="283"/>
      <c r="BB3690" s="283"/>
      <c r="BE3690" s="280"/>
      <c r="BJ3690" s="279"/>
      <c r="BK3690" s="279"/>
      <c r="BL3690" s="279"/>
      <c r="BO3690" s="279"/>
      <c r="BP3690" s="279"/>
    </row>
    <row r="3691" spans="3:68" ht="0.75" customHeight="1">
      <c r="H3691" s="283"/>
      <c r="I3691" s="283"/>
      <c r="J3691" s="283"/>
      <c r="K3691" s="283"/>
      <c r="L3691" s="283"/>
      <c r="N3691" s="283"/>
      <c r="O3691" s="283"/>
      <c r="P3691" s="283"/>
      <c r="Q3691" s="283"/>
      <c r="R3691" s="283"/>
      <c r="S3691" s="283"/>
      <c r="U3691" s="283"/>
      <c r="V3691" s="283"/>
      <c r="W3691" s="283"/>
      <c r="Z3691" s="283"/>
      <c r="AA3691" s="283"/>
      <c r="AB3691" s="283"/>
      <c r="AC3691" s="283"/>
      <c r="AD3691" s="283"/>
      <c r="AE3691" s="283"/>
      <c r="AO3691" s="283"/>
      <c r="AP3691" s="283"/>
      <c r="AQ3691" s="283"/>
      <c r="AR3691" s="283"/>
      <c r="AS3691" s="283"/>
      <c r="AT3691" s="283"/>
      <c r="AV3691" s="283"/>
      <c r="AW3691" s="283"/>
      <c r="AX3691" s="283"/>
      <c r="AY3691" s="283"/>
      <c r="AZ3691" s="283"/>
      <c r="BA3691" s="283"/>
      <c r="BB3691" s="283"/>
      <c r="BE3691" s="280"/>
      <c r="BJ3691" s="279"/>
      <c r="BK3691" s="279"/>
      <c r="BL3691" s="279"/>
      <c r="BO3691" s="279"/>
      <c r="BP3691" s="279"/>
    </row>
    <row r="3692" spans="3:68" ht="10.5" customHeight="1">
      <c r="H3692" s="285"/>
      <c r="I3692" s="285"/>
      <c r="J3692" s="285"/>
      <c r="K3692" s="285"/>
      <c r="L3692" s="285"/>
      <c r="N3692" s="285"/>
      <c r="O3692" s="285"/>
      <c r="P3692" s="285"/>
      <c r="R3692" s="285"/>
      <c r="S3692" s="285"/>
      <c r="U3692" s="283"/>
      <c r="V3692" s="283"/>
      <c r="W3692" s="283"/>
      <c r="Z3692" s="285"/>
      <c r="AA3692" s="285"/>
      <c r="AB3692" s="285"/>
      <c r="AC3692" s="285"/>
      <c r="AD3692" s="283"/>
      <c r="AE3692" s="283"/>
      <c r="AO3692" s="285"/>
      <c r="AP3692" s="285"/>
      <c r="AQ3692" s="285"/>
      <c r="AR3692" s="285"/>
      <c r="AS3692" s="285"/>
      <c r="AT3692" s="285"/>
      <c r="AV3692" s="285"/>
      <c r="AW3692" s="285"/>
      <c r="AX3692" s="285"/>
      <c r="AY3692" s="285"/>
      <c r="AZ3692" s="285"/>
      <c r="BB3692" s="261"/>
      <c r="BE3692" s="263"/>
      <c r="BK3692" s="279"/>
      <c r="BL3692" s="279"/>
      <c r="BP3692" s="264"/>
    </row>
    <row r="3693" spans="3:68" ht="8.25" customHeight="1"/>
    <row r="3694" spans="3:68" ht="0.75" customHeight="1">
      <c r="C3694" s="280"/>
      <c r="D3694" s="280"/>
      <c r="E3694" s="280"/>
      <c r="F3694" s="280"/>
      <c r="G3694" s="280"/>
      <c r="H3694" s="280"/>
      <c r="I3694" s="280"/>
      <c r="AH3694" s="280"/>
      <c r="AI3694" s="280"/>
      <c r="AJ3694" s="280"/>
      <c r="AK3694" s="280"/>
      <c r="AL3694" s="280"/>
      <c r="AM3694" s="280"/>
      <c r="AN3694" s="280"/>
      <c r="AO3694" s="280"/>
      <c r="BE3694" s="280"/>
      <c r="BK3694" s="279"/>
      <c r="BL3694" s="279"/>
      <c r="BP3694" s="279"/>
    </row>
    <row r="3695" spans="3:68" ht="9" customHeight="1">
      <c r="C3695" s="280"/>
      <c r="D3695" s="280"/>
      <c r="E3695" s="280"/>
      <c r="F3695" s="280"/>
      <c r="G3695" s="280"/>
      <c r="H3695" s="280"/>
      <c r="I3695" s="280"/>
      <c r="AH3695" s="280"/>
      <c r="AI3695" s="280"/>
      <c r="AJ3695" s="280"/>
      <c r="AK3695" s="280"/>
      <c r="AL3695" s="280"/>
      <c r="AM3695" s="280"/>
      <c r="AN3695" s="280"/>
      <c r="AO3695" s="280"/>
      <c r="BE3695" s="280"/>
      <c r="BK3695" s="279"/>
      <c r="BL3695" s="279"/>
      <c r="BP3695" s="279"/>
    </row>
    <row r="3696" spans="3:68" ht="0.75" customHeight="1">
      <c r="C3696" s="280"/>
      <c r="D3696" s="280"/>
      <c r="E3696" s="280"/>
      <c r="F3696" s="280"/>
      <c r="G3696" s="280"/>
      <c r="H3696" s="280"/>
      <c r="I3696" s="280"/>
      <c r="AH3696" s="280"/>
      <c r="AI3696" s="280"/>
      <c r="AJ3696" s="280"/>
      <c r="AK3696" s="280"/>
      <c r="AL3696" s="280"/>
      <c r="AM3696" s="280"/>
      <c r="AN3696" s="280"/>
      <c r="AO3696" s="280"/>
      <c r="BE3696" s="280"/>
      <c r="BK3696" s="279"/>
      <c r="BL3696" s="279"/>
    </row>
    <row r="3697" spans="3:68" ht="10.5" customHeight="1">
      <c r="C3697" s="287"/>
      <c r="D3697" s="287"/>
      <c r="E3697" s="287"/>
      <c r="F3697" s="287"/>
      <c r="G3697" s="287"/>
      <c r="H3697" s="278"/>
      <c r="I3697" s="278"/>
      <c r="J3697" s="278"/>
      <c r="K3697" s="278"/>
      <c r="L3697" s="278"/>
      <c r="N3697" s="278"/>
      <c r="O3697" s="278"/>
      <c r="P3697" s="278"/>
      <c r="Q3697" s="278"/>
      <c r="R3697" s="278"/>
      <c r="S3697" s="278"/>
      <c r="T3697" s="278"/>
      <c r="U3697" s="278"/>
      <c r="V3697" s="278"/>
      <c r="W3697" s="278"/>
      <c r="Z3697" s="278"/>
      <c r="AA3697" s="278"/>
      <c r="AB3697" s="278"/>
      <c r="AC3697" s="278"/>
      <c r="AD3697" s="278"/>
      <c r="AE3697" s="278"/>
      <c r="AI3697" s="287"/>
      <c r="AJ3697" s="287"/>
      <c r="AK3697" s="287"/>
      <c r="AL3697" s="287"/>
      <c r="AM3697" s="287"/>
      <c r="AO3697" s="278"/>
      <c r="AP3697" s="278"/>
      <c r="AQ3697" s="278"/>
      <c r="AR3697" s="278"/>
      <c r="AS3697" s="278"/>
      <c r="AT3697" s="278"/>
      <c r="AV3697" s="278"/>
      <c r="AW3697" s="278"/>
      <c r="AX3697" s="278"/>
      <c r="AY3697" s="278"/>
      <c r="AZ3697" s="278"/>
      <c r="BB3697" s="266"/>
      <c r="BE3697" s="263"/>
      <c r="BK3697" s="279"/>
      <c r="BL3697" s="279"/>
      <c r="BP3697" s="264"/>
    </row>
    <row r="3698" spans="3:68" ht="7.5" customHeight="1"/>
    <row r="3699" spans="3:68" ht="0.75" customHeight="1">
      <c r="C3699" s="287"/>
      <c r="D3699" s="287"/>
      <c r="E3699" s="287"/>
      <c r="F3699" s="287"/>
      <c r="G3699" s="287"/>
      <c r="H3699" s="278"/>
      <c r="I3699" s="278"/>
      <c r="J3699" s="278"/>
      <c r="K3699" s="278"/>
      <c r="L3699" s="278"/>
      <c r="N3699" s="278"/>
      <c r="O3699" s="278"/>
      <c r="P3699" s="278"/>
      <c r="Q3699" s="278"/>
      <c r="R3699" s="278"/>
      <c r="S3699" s="278"/>
      <c r="T3699" s="278"/>
      <c r="U3699" s="278"/>
      <c r="V3699" s="278"/>
      <c r="W3699" s="278"/>
      <c r="Z3699" s="278"/>
      <c r="AA3699" s="278"/>
      <c r="AB3699" s="278"/>
      <c r="AC3699" s="278"/>
      <c r="AD3699" s="278"/>
      <c r="AE3699" s="278"/>
      <c r="AI3699" s="287"/>
      <c r="AJ3699" s="287"/>
      <c r="AK3699" s="287"/>
      <c r="AL3699" s="287"/>
      <c r="AM3699" s="287"/>
      <c r="AO3699" s="278"/>
      <c r="AP3699" s="278"/>
      <c r="AQ3699" s="278"/>
      <c r="AR3699" s="278"/>
      <c r="AS3699" s="278"/>
      <c r="AT3699" s="278"/>
      <c r="AV3699" s="278"/>
      <c r="AW3699" s="278"/>
      <c r="AX3699" s="278"/>
      <c r="AY3699" s="278"/>
      <c r="AZ3699" s="278"/>
      <c r="BB3699" s="276"/>
    </row>
    <row r="3700" spans="3:68" ht="8.25" customHeight="1">
      <c r="C3700" s="287"/>
      <c r="D3700" s="287"/>
      <c r="E3700" s="287"/>
      <c r="F3700" s="287"/>
      <c r="G3700" s="287"/>
      <c r="H3700" s="278"/>
      <c r="I3700" s="278"/>
      <c r="J3700" s="278"/>
      <c r="K3700" s="278"/>
      <c r="L3700" s="278"/>
      <c r="N3700" s="278"/>
      <c r="O3700" s="278"/>
      <c r="P3700" s="278"/>
      <c r="Q3700" s="278"/>
      <c r="R3700" s="278"/>
      <c r="S3700" s="278"/>
      <c r="T3700" s="278"/>
      <c r="U3700" s="278"/>
      <c r="V3700" s="278"/>
      <c r="W3700" s="278"/>
      <c r="Z3700" s="278"/>
      <c r="AA3700" s="278"/>
      <c r="AB3700" s="278"/>
      <c r="AC3700" s="278"/>
      <c r="AD3700" s="278"/>
      <c r="AE3700" s="278"/>
      <c r="AI3700" s="287"/>
      <c r="AJ3700" s="287"/>
      <c r="AK3700" s="287"/>
      <c r="AL3700" s="287"/>
      <c r="AM3700" s="287"/>
      <c r="AO3700" s="278"/>
      <c r="AP3700" s="278"/>
      <c r="AQ3700" s="278"/>
      <c r="AR3700" s="278"/>
      <c r="AS3700" s="278"/>
      <c r="AT3700" s="278"/>
      <c r="AV3700" s="278"/>
      <c r="AW3700" s="278"/>
      <c r="AX3700" s="278"/>
      <c r="AY3700" s="278"/>
      <c r="AZ3700" s="278"/>
      <c r="BB3700" s="276"/>
    </row>
    <row r="3701" spans="3:68" ht="0.75" customHeight="1">
      <c r="C3701" s="287"/>
      <c r="D3701" s="287"/>
      <c r="E3701" s="287"/>
      <c r="F3701" s="287"/>
      <c r="G3701" s="287"/>
      <c r="H3701" s="278"/>
      <c r="I3701" s="278"/>
      <c r="J3701" s="278"/>
      <c r="K3701" s="278"/>
      <c r="L3701" s="278"/>
      <c r="N3701" s="278"/>
      <c r="O3701" s="278"/>
      <c r="P3701" s="278"/>
      <c r="Q3701" s="278"/>
      <c r="R3701" s="278"/>
      <c r="S3701" s="278"/>
      <c r="T3701" s="278"/>
      <c r="U3701" s="278"/>
      <c r="V3701" s="278"/>
      <c r="W3701" s="278"/>
      <c r="Z3701" s="278"/>
      <c r="AA3701" s="278"/>
      <c r="AB3701" s="278"/>
      <c r="AC3701" s="278"/>
      <c r="AD3701" s="278"/>
      <c r="AE3701" s="278"/>
      <c r="AI3701" s="287"/>
      <c r="AJ3701" s="287"/>
      <c r="AK3701" s="287"/>
      <c r="AL3701" s="287"/>
      <c r="AM3701" s="287"/>
      <c r="AO3701" s="278"/>
      <c r="AP3701" s="278"/>
      <c r="AQ3701" s="278"/>
      <c r="AR3701" s="278"/>
      <c r="AS3701" s="278"/>
      <c r="AT3701" s="278"/>
      <c r="AV3701" s="278"/>
      <c r="AW3701" s="278"/>
      <c r="AX3701" s="278"/>
      <c r="AY3701" s="278"/>
      <c r="AZ3701" s="278"/>
      <c r="BB3701" s="276"/>
    </row>
    <row r="3702" spans="3:68" ht="10.5" customHeight="1">
      <c r="C3702" s="287"/>
      <c r="D3702" s="287"/>
      <c r="E3702" s="287"/>
      <c r="F3702" s="287"/>
      <c r="G3702" s="287"/>
      <c r="H3702" s="278"/>
      <c r="I3702" s="278"/>
      <c r="J3702" s="278"/>
      <c r="K3702" s="278"/>
      <c r="L3702" s="278"/>
      <c r="N3702" s="278"/>
      <c r="O3702" s="278"/>
      <c r="P3702" s="278"/>
      <c r="Q3702" s="278"/>
      <c r="R3702" s="278"/>
      <c r="S3702" s="278"/>
      <c r="T3702" s="278"/>
      <c r="U3702" s="278"/>
      <c r="V3702" s="278"/>
      <c r="W3702" s="278"/>
      <c r="Z3702" s="278"/>
      <c r="AA3702" s="278"/>
      <c r="AB3702" s="278"/>
      <c r="AC3702" s="278"/>
      <c r="AD3702" s="278"/>
      <c r="AE3702" s="278"/>
      <c r="AI3702" s="287"/>
      <c r="AJ3702" s="287"/>
      <c r="AK3702" s="287"/>
      <c r="AL3702" s="287"/>
      <c r="AM3702" s="287"/>
      <c r="AO3702" s="278"/>
      <c r="AP3702" s="278"/>
      <c r="AQ3702" s="278"/>
      <c r="AR3702" s="278"/>
      <c r="AS3702" s="278"/>
      <c r="AT3702" s="278"/>
      <c r="AV3702" s="278"/>
      <c r="AW3702" s="278"/>
      <c r="AX3702" s="278"/>
      <c r="AY3702" s="278"/>
      <c r="AZ3702" s="278"/>
      <c r="BB3702" s="266"/>
    </row>
    <row r="3703" spans="3:68" ht="7.5" customHeight="1"/>
    <row r="3704" spans="3:68" ht="0.75" customHeight="1">
      <c r="C3704" s="287"/>
      <c r="D3704" s="287"/>
      <c r="E3704" s="287"/>
      <c r="F3704" s="287"/>
      <c r="G3704" s="287"/>
      <c r="H3704" s="278"/>
      <c r="I3704" s="278"/>
      <c r="J3704" s="278"/>
      <c r="K3704" s="278"/>
      <c r="L3704" s="278"/>
      <c r="N3704" s="278"/>
      <c r="O3704" s="278"/>
      <c r="P3704" s="278"/>
      <c r="Q3704" s="278"/>
      <c r="R3704" s="278"/>
      <c r="S3704" s="278"/>
      <c r="T3704" s="278"/>
      <c r="U3704" s="278"/>
      <c r="V3704" s="278"/>
      <c r="W3704" s="278"/>
      <c r="Z3704" s="278"/>
      <c r="AA3704" s="278"/>
      <c r="AB3704" s="278"/>
      <c r="AC3704" s="278"/>
      <c r="AD3704" s="278"/>
      <c r="AE3704" s="278"/>
      <c r="AI3704" s="287"/>
      <c r="AJ3704" s="287"/>
      <c r="AK3704" s="287"/>
      <c r="AL3704" s="287"/>
      <c r="AM3704" s="287"/>
      <c r="AO3704" s="278"/>
      <c r="AP3704" s="278"/>
      <c r="AQ3704" s="278"/>
      <c r="AR3704" s="278"/>
      <c r="AS3704" s="278"/>
      <c r="AT3704" s="278"/>
      <c r="AV3704" s="278"/>
      <c r="AW3704" s="278"/>
      <c r="AX3704" s="278"/>
      <c r="AY3704" s="278"/>
      <c r="AZ3704" s="278"/>
      <c r="BB3704" s="276"/>
      <c r="BE3704" s="282"/>
      <c r="BF3704" s="282"/>
      <c r="BG3704" s="282"/>
      <c r="BH3704" s="282"/>
      <c r="BI3704" s="282"/>
      <c r="BJ3704" s="282"/>
      <c r="BK3704" s="282"/>
      <c r="BL3704" s="282"/>
      <c r="BM3704" s="282"/>
      <c r="BN3704" s="282"/>
      <c r="BO3704" s="282"/>
      <c r="BP3704" s="282"/>
    </row>
    <row r="3705" spans="3:68">
      <c r="C3705" s="287"/>
      <c r="D3705" s="287"/>
      <c r="E3705" s="287"/>
      <c r="F3705" s="287"/>
      <c r="G3705" s="287"/>
      <c r="H3705" s="278"/>
      <c r="I3705" s="278"/>
      <c r="J3705" s="278"/>
      <c r="K3705" s="278"/>
      <c r="L3705" s="278"/>
      <c r="N3705" s="278"/>
      <c r="O3705" s="278"/>
      <c r="P3705" s="278"/>
      <c r="Q3705" s="278"/>
      <c r="R3705" s="278"/>
      <c r="S3705" s="278"/>
      <c r="T3705" s="278"/>
      <c r="U3705" s="278"/>
      <c r="V3705" s="278"/>
      <c r="W3705" s="278"/>
      <c r="Z3705" s="278"/>
      <c r="AA3705" s="278"/>
      <c r="AB3705" s="278"/>
      <c r="AC3705" s="278"/>
      <c r="AD3705" s="278"/>
      <c r="AE3705" s="278"/>
      <c r="AI3705" s="287"/>
      <c r="AJ3705" s="287"/>
      <c r="AK3705" s="287"/>
      <c r="AL3705" s="287"/>
      <c r="AM3705" s="287"/>
      <c r="AO3705" s="278"/>
      <c r="AP3705" s="278"/>
      <c r="AQ3705" s="278"/>
      <c r="AR3705" s="278"/>
      <c r="AS3705" s="278"/>
      <c r="AT3705" s="278"/>
      <c r="AV3705" s="278"/>
      <c r="AW3705" s="278"/>
      <c r="AX3705" s="278"/>
      <c r="AY3705" s="278"/>
      <c r="AZ3705" s="278"/>
      <c r="BB3705" s="276"/>
      <c r="BE3705" s="282"/>
      <c r="BF3705" s="282"/>
      <c r="BG3705" s="282"/>
      <c r="BH3705" s="282"/>
      <c r="BI3705" s="282"/>
      <c r="BJ3705" s="282"/>
      <c r="BK3705" s="282"/>
      <c r="BL3705" s="282"/>
      <c r="BM3705" s="282"/>
      <c r="BN3705" s="282"/>
      <c r="BO3705" s="282"/>
      <c r="BP3705" s="282"/>
    </row>
    <row r="3706" spans="3:68" ht="5.25" customHeight="1">
      <c r="C3706" s="287"/>
      <c r="D3706" s="287"/>
      <c r="E3706" s="287"/>
      <c r="F3706" s="287"/>
      <c r="G3706" s="287"/>
      <c r="H3706" s="278"/>
      <c r="I3706" s="278"/>
      <c r="J3706" s="278"/>
      <c r="K3706" s="278"/>
      <c r="L3706" s="278"/>
      <c r="N3706" s="278"/>
      <c r="O3706" s="278"/>
      <c r="P3706" s="278"/>
      <c r="Q3706" s="278"/>
      <c r="R3706" s="278"/>
      <c r="S3706" s="278"/>
      <c r="T3706" s="278"/>
      <c r="U3706" s="278"/>
      <c r="V3706" s="278"/>
      <c r="W3706" s="278"/>
      <c r="Z3706" s="278"/>
      <c r="AA3706" s="278"/>
      <c r="AB3706" s="278"/>
      <c r="AC3706" s="278"/>
      <c r="AD3706" s="278"/>
      <c r="AE3706" s="278"/>
      <c r="AI3706" s="287"/>
      <c r="AJ3706" s="287"/>
      <c r="AK3706" s="287"/>
      <c r="AL3706" s="287"/>
      <c r="AM3706" s="287"/>
      <c r="AN3706" s="287"/>
      <c r="AO3706" s="278"/>
      <c r="AP3706" s="278"/>
      <c r="AQ3706" s="278"/>
      <c r="AR3706" s="278"/>
      <c r="AS3706" s="278"/>
      <c r="AT3706" s="278"/>
      <c r="AV3706" s="278"/>
      <c r="AW3706" s="278"/>
      <c r="AX3706" s="278"/>
      <c r="AY3706" s="278"/>
      <c r="AZ3706" s="278"/>
      <c r="BB3706" s="276"/>
      <c r="BJ3706" s="283"/>
      <c r="BK3706" s="283"/>
      <c r="BL3706" s="283"/>
      <c r="BM3706" s="283"/>
      <c r="BN3706" s="283"/>
      <c r="BO3706" s="283"/>
      <c r="BP3706" s="283"/>
    </row>
    <row r="3707" spans="3:68" ht="5.25" customHeight="1">
      <c r="C3707" s="287"/>
      <c r="D3707" s="287"/>
      <c r="E3707" s="287"/>
      <c r="F3707" s="287"/>
      <c r="G3707" s="287"/>
      <c r="H3707" s="278"/>
      <c r="I3707" s="278"/>
      <c r="J3707" s="278"/>
      <c r="K3707" s="278"/>
      <c r="L3707" s="278"/>
      <c r="N3707" s="278"/>
      <c r="O3707" s="278"/>
      <c r="P3707" s="278"/>
      <c r="Q3707" s="278"/>
      <c r="R3707" s="278"/>
      <c r="S3707" s="278"/>
      <c r="T3707" s="278"/>
      <c r="U3707" s="278"/>
      <c r="V3707" s="278"/>
      <c r="W3707" s="278"/>
      <c r="Z3707" s="278"/>
      <c r="AA3707" s="278"/>
      <c r="AB3707" s="278"/>
      <c r="AC3707" s="278"/>
      <c r="AD3707" s="278"/>
      <c r="AE3707" s="278"/>
      <c r="AI3707" s="287"/>
      <c r="AJ3707" s="287"/>
      <c r="AK3707" s="287"/>
      <c r="AL3707" s="287"/>
      <c r="AM3707" s="287"/>
      <c r="AN3707" s="287"/>
      <c r="AO3707" s="278"/>
      <c r="AP3707" s="278"/>
      <c r="AQ3707" s="278"/>
      <c r="AR3707" s="278"/>
      <c r="AS3707" s="278"/>
      <c r="AT3707" s="278"/>
      <c r="AV3707" s="278"/>
      <c r="AW3707" s="278"/>
      <c r="AX3707" s="278"/>
      <c r="AY3707" s="278"/>
      <c r="AZ3707" s="278"/>
      <c r="BB3707" s="276"/>
      <c r="BJ3707" s="283"/>
      <c r="BK3707" s="283"/>
      <c r="BL3707" s="283"/>
      <c r="BM3707" s="283"/>
      <c r="BN3707" s="283"/>
      <c r="BO3707" s="283"/>
      <c r="BP3707" s="283"/>
    </row>
    <row r="3708" spans="3:68" ht="15" customHeight="1">
      <c r="C3708" s="287"/>
      <c r="D3708" s="287"/>
      <c r="E3708" s="287"/>
      <c r="F3708" s="287"/>
      <c r="G3708" s="287"/>
      <c r="H3708" s="278"/>
      <c r="I3708" s="278"/>
      <c r="J3708" s="278"/>
      <c r="K3708" s="278"/>
      <c r="L3708" s="278"/>
      <c r="N3708" s="278"/>
      <c r="O3708" s="278"/>
      <c r="P3708" s="278"/>
      <c r="Q3708" s="278"/>
      <c r="R3708" s="278"/>
      <c r="S3708" s="278"/>
      <c r="T3708" s="278"/>
      <c r="U3708" s="278"/>
      <c r="V3708" s="278"/>
      <c r="W3708" s="278"/>
      <c r="Z3708" s="278"/>
      <c r="AA3708" s="278"/>
      <c r="AB3708" s="278"/>
      <c r="AC3708" s="278"/>
      <c r="AD3708" s="278"/>
      <c r="AE3708" s="278"/>
      <c r="AI3708" s="287"/>
      <c r="AJ3708" s="287"/>
      <c r="AK3708" s="287"/>
      <c r="AL3708" s="287"/>
      <c r="AM3708" s="287"/>
      <c r="AO3708" s="278"/>
      <c r="AP3708" s="278"/>
      <c r="AQ3708" s="278"/>
      <c r="AR3708" s="278"/>
      <c r="AS3708" s="278"/>
      <c r="AT3708" s="278"/>
      <c r="AV3708" s="278"/>
      <c r="AW3708" s="278"/>
      <c r="AX3708" s="278"/>
      <c r="AY3708" s="278"/>
      <c r="AZ3708" s="278"/>
      <c r="BB3708" s="266"/>
    </row>
    <row r="3709" spans="3:68" ht="0.75" customHeight="1">
      <c r="C3709" s="287"/>
      <c r="D3709" s="287"/>
      <c r="E3709" s="287"/>
      <c r="F3709" s="287"/>
      <c r="G3709" s="287"/>
      <c r="H3709" s="278"/>
      <c r="I3709" s="278"/>
      <c r="J3709" s="278"/>
      <c r="K3709" s="278"/>
      <c r="L3709" s="278"/>
      <c r="P3709" s="278"/>
      <c r="Q3709" s="278"/>
      <c r="R3709" s="278"/>
      <c r="S3709" s="278"/>
      <c r="U3709" s="278"/>
      <c r="V3709" s="278"/>
      <c r="W3709" s="278"/>
      <c r="Z3709" s="278"/>
      <c r="AA3709" s="278"/>
      <c r="AB3709" s="278"/>
      <c r="AC3709" s="278"/>
      <c r="AD3709" s="278"/>
      <c r="AE3709" s="278"/>
      <c r="AI3709" s="287"/>
      <c r="AJ3709" s="287"/>
      <c r="AK3709" s="287"/>
      <c r="AL3709" s="287"/>
      <c r="AM3709" s="287"/>
      <c r="AO3709" s="278"/>
      <c r="AP3709" s="278"/>
      <c r="AQ3709" s="278"/>
      <c r="AR3709" s="278"/>
      <c r="AS3709" s="278"/>
      <c r="AT3709" s="278"/>
      <c r="AV3709" s="278"/>
      <c r="AW3709" s="278"/>
      <c r="AX3709" s="278"/>
      <c r="AY3709" s="278"/>
      <c r="AZ3709" s="278"/>
      <c r="BB3709" s="276"/>
      <c r="BE3709" s="280"/>
      <c r="BH3709" s="278"/>
      <c r="BI3709" s="278"/>
      <c r="BJ3709" s="278"/>
      <c r="BK3709" s="278"/>
      <c r="BL3709" s="278"/>
      <c r="BN3709" s="278"/>
      <c r="BO3709" s="278"/>
      <c r="BP3709" s="278"/>
    </row>
    <row r="3710" spans="3:68" ht="8.25" customHeight="1">
      <c r="C3710" s="287"/>
      <c r="D3710" s="287"/>
      <c r="E3710" s="287"/>
      <c r="F3710" s="287"/>
      <c r="G3710" s="287"/>
      <c r="H3710" s="278"/>
      <c r="I3710" s="278"/>
      <c r="J3710" s="278"/>
      <c r="K3710" s="278"/>
      <c r="L3710" s="278"/>
      <c r="P3710" s="278"/>
      <c r="Q3710" s="278"/>
      <c r="R3710" s="278"/>
      <c r="S3710" s="278"/>
      <c r="U3710" s="278"/>
      <c r="V3710" s="278"/>
      <c r="W3710" s="278"/>
      <c r="Z3710" s="278"/>
      <c r="AA3710" s="278"/>
      <c r="AB3710" s="278"/>
      <c r="AC3710" s="278"/>
      <c r="AD3710" s="278"/>
      <c r="AE3710" s="278"/>
      <c r="AI3710" s="287"/>
      <c r="AJ3710" s="287"/>
      <c r="AK3710" s="287"/>
      <c r="AL3710" s="287"/>
      <c r="AM3710" s="287"/>
      <c r="AO3710" s="278"/>
      <c r="AP3710" s="278"/>
      <c r="AQ3710" s="278"/>
      <c r="AR3710" s="278"/>
      <c r="AS3710" s="278"/>
      <c r="AT3710" s="278"/>
      <c r="AV3710" s="278"/>
      <c r="AW3710" s="278"/>
      <c r="AX3710" s="278"/>
      <c r="AY3710" s="278"/>
      <c r="AZ3710" s="278"/>
      <c r="BB3710" s="276"/>
      <c r="BE3710" s="280"/>
      <c r="BH3710" s="278"/>
      <c r="BI3710" s="278"/>
      <c r="BJ3710" s="278"/>
      <c r="BK3710" s="278"/>
      <c r="BL3710" s="278"/>
      <c r="BN3710" s="278"/>
      <c r="BO3710" s="278"/>
      <c r="BP3710" s="278"/>
    </row>
    <row r="3711" spans="3:68" ht="0.75" customHeight="1">
      <c r="C3711" s="287"/>
      <c r="D3711" s="287"/>
      <c r="E3711" s="287"/>
      <c r="F3711" s="287"/>
      <c r="G3711" s="287"/>
      <c r="H3711" s="278"/>
      <c r="I3711" s="278"/>
      <c r="J3711" s="278"/>
      <c r="K3711" s="278"/>
      <c r="L3711" s="278"/>
      <c r="P3711" s="278"/>
      <c r="Q3711" s="278"/>
      <c r="R3711" s="278"/>
      <c r="S3711" s="278"/>
      <c r="U3711" s="278"/>
      <c r="V3711" s="278"/>
      <c r="W3711" s="278"/>
      <c r="Z3711" s="278"/>
      <c r="AA3711" s="278"/>
      <c r="AB3711" s="278"/>
      <c r="AC3711" s="278"/>
      <c r="AD3711" s="278"/>
      <c r="AE3711" s="278"/>
      <c r="AI3711" s="287"/>
      <c r="AJ3711" s="287"/>
      <c r="AK3711" s="287"/>
      <c r="AL3711" s="287"/>
      <c r="AM3711" s="287"/>
      <c r="AO3711" s="278"/>
      <c r="AP3711" s="278"/>
      <c r="AQ3711" s="278"/>
      <c r="AR3711" s="278"/>
      <c r="AS3711" s="278"/>
      <c r="AT3711" s="278"/>
      <c r="AV3711" s="278"/>
      <c r="AW3711" s="278"/>
      <c r="AX3711" s="278"/>
      <c r="AY3711" s="278"/>
      <c r="AZ3711" s="278"/>
      <c r="BB3711" s="276"/>
      <c r="BE3711" s="280"/>
      <c r="BH3711" s="278"/>
      <c r="BI3711" s="278"/>
      <c r="BJ3711" s="278"/>
      <c r="BK3711" s="278"/>
      <c r="BL3711" s="278"/>
      <c r="BN3711" s="278"/>
      <c r="BO3711" s="278"/>
      <c r="BP3711" s="278"/>
    </row>
    <row r="3712" spans="3:68" ht="10.5" customHeight="1">
      <c r="C3712" s="287"/>
      <c r="D3712" s="287"/>
      <c r="E3712" s="287"/>
      <c r="F3712" s="287"/>
      <c r="G3712" s="287"/>
      <c r="H3712" s="278"/>
      <c r="I3712" s="278"/>
      <c r="J3712" s="278"/>
      <c r="K3712" s="278"/>
      <c r="L3712" s="278"/>
      <c r="P3712" s="278"/>
      <c r="Q3712" s="278"/>
      <c r="R3712" s="278"/>
      <c r="S3712" s="278"/>
      <c r="U3712" s="278"/>
      <c r="V3712" s="278"/>
      <c r="W3712" s="278"/>
      <c r="Z3712" s="278"/>
      <c r="AA3712" s="278"/>
      <c r="AB3712" s="278"/>
      <c r="AC3712" s="278"/>
      <c r="AD3712" s="278"/>
      <c r="AE3712" s="278"/>
      <c r="AI3712" s="287"/>
      <c r="AJ3712" s="287"/>
      <c r="AK3712" s="287"/>
      <c r="AL3712" s="287"/>
      <c r="AM3712" s="287"/>
      <c r="AO3712" s="278"/>
      <c r="AP3712" s="278"/>
      <c r="AQ3712" s="278"/>
      <c r="AR3712" s="278"/>
      <c r="AS3712" s="278"/>
      <c r="AT3712" s="278"/>
      <c r="AV3712" s="278"/>
      <c r="AW3712" s="278"/>
      <c r="AX3712" s="278"/>
      <c r="AY3712" s="278"/>
      <c r="AZ3712" s="278"/>
      <c r="BB3712" s="266"/>
      <c r="BE3712" s="263"/>
      <c r="BH3712" s="278"/>
      <c r="BI3712" s="278"/>
      <c r="BJ3712" s="278"/>
      <c r="BK3712" s="278"/>
      <c r="BL3712" s="278"/>
      <c r="BN3712" s="278"/>
      <c r="BO3712" s="278"/>
      <c r="BP3712" s="278"/>
    </row>
    <row r="3713" spans="3:68" ht="7.5" customHeight="1"/>
    <row r="3714" spans="3:68" ht="0.75" customHeight="1">
      <c r="C3714" s="287"/>
      <c r="D3714" s="287"/>
      <c r="E3714" s="287"/>
      <c r="F3714" s="287"/>
      <c r="G3714" s="287"/>
      <c r="H3714" s="278"/>
      <c r="I3714" s="278"/>
      <c r="J3714" s="278"/>
      <c r="K3714" s="278"/>
      <c r="L3714" s="278"/>
      <c r="N3714" s="278"/>
      <c r="O3714" s="278"/>
      <c r="P3714" s="278"/>
      <c r="Q3714" s="278"/>
      <c r="R3714" s="278"/>
      <c r="S3714" s="278"/>
      <c r="T3714" s="278"/>
      <c r="U3714" s="278"/>
      <c r="V3714" s="278"/>
      <c r="W3714" s="278"/>
      <c r="Z3714" s="278"/>
      <c r="AA3714" s="278"/>
      <c r="AB3714" s="278"/>
      <c r="AC3714" s="278"/>
      <c r="AD3714" s="278"/>
      <c r="AE3714" s="278"/>
      <c r="AI3714" s="287"/>
      <c r="AJ3714" s="287"/>
      <c r="AK3714" s="287"/>
      <c r="AL3714" s="287"/>
      <c r="AM3714" s="287"/>
      <c r="AO3714" s="278"/>
      <c r="AP3714" s="278"/>
      <c r="AQ3714" s="278"/>
      <c r="AR3714" s="278"/>
      <c r="AS3714" s="278"/>
      <c r="AT3714" s="278"/>
      <c r="AV3714" s="278"/>
      <c r="AW3714" s="278"/>
      <c r="AX3714" s="278"/>
      <c r="AY3714" s="278"/>
      <c r="AZ3714" s="278"/>
      <c r="BB3714" s="276"/>
      <c r="BE3714" s="280"/>
      <c r="BH3714" s="278"/>
      <c r="BI3714" s="278"/>
      <c r="BJ3714" s="278"/>
      <c r="BK3714" s="278"/>
      <c r="BL3714" s="278"/>
      <c r="BN3714" s="278"/>
      <c r="BO3714" s="278"/>
      <c r="BP3714" s="278"/>
    </row>
    <row r="3715" spans="3:68" ht="9" customHeight="1">
      <c r="C3715" s="287"/>
      <c r="D3715" s="287"/>
      <c r="E3715" s="287"/>
      <c r="F3715" s="287"/>
      <c r="G3715" s="287"/>
      <c r="H3715" s="278"/>
      <c r="I3715" s="278"/>
      <c r="J3715" s="278"/>
      <c r="K3715" s="278"/>
      <c r="L3715" s="278"/>
      <c r="N3715" s="278"/>
      <c r="O3715" s="278"/>
      <c r="P3715" s="278"/>
      <c r="Q3715" s="278"/>
      <c r="R3715" s="278"/>
      <c r="S3715" s="278"/>
      <c r="T3715" s="278"/>
      <c r="U3715" s="278"/>
      <c r="V3715" s="278"/>
      <c r="W3715" s="278"/>
      <c r="Z3715" s="278"/>
      <c r="AA3715" s="278"/>
      <c r="AB3715" s="278"/>
      <c r="AC3715" s="278"/>
      <c r="AD3715" s="278"/>
      <c r="AE3715" s="278"/>
      <c r="AI3715" s="287"/>
      <c r="AJ3715" s="287"/>
      <c r="AK3715" s="287"/>
      <c r="AL3715" s="287"/>
      <c r="AM3715" s="287"/>
      <c r="AO3715" s="278"/>
      <c r="AP3715" s="278"/>
      <c r="AQ3715" s="278"/>
      <c r="AR3715" s="278"/>
      <c r="AS3715" s="278"/>
      <c r="AT3715" s="278"/>
      <c r="AV3715" s="278"/>
      <c r="AW3715" s="278"/>
      <c r="AX3715" s="278"/>
      <c r="AY3715" s="278"/>
      <c r="AZ3715" s="278"/>
      <c r="BB3715" s="276"/>
      <c r="BE3715" s="280"/>
      <c r="BH3715" s="278"/>
      <c r="BI3715" s="278"/>
      <c r="BJ3715" s="278"/>
      <c r="BK3715" s="278"/>
      <c r="BL3715" s="278"/>
      <c r="BN3715" s="278"/>
      <c r="BO3715" s="278"/>
      <c r="BP3715" s="278"/>
    </row>
    <row r="3716" spans="3:68" ht="0.75" customHeight="1">
      <c r="C3716" s="287"/>
      <c r="D3716" s="287"/>
      <c r="E3716" s="287"/>
      <c r="F3716" s="287"/>
      <c r="G3716" s="287"/>
      <c r="H3716" s="278"/>
      <c r="I3716" s="278"/>
      <c r="J3716" s="278"/>
      <c r="K3716" s="278"/>
      <c r="L3716" s="278"/>
      <c r="N3716" s="278"/>
      <c r="O3716" s="278"/>
      <c r="P3716" s="278"/>
      <c r="Q3716" s="278"/>
      <c r="R3716" s="278"/>
      <c r="S3716" s="278"/>
      <c r="T3716" s="278"/>
      <c r="U3716" s="278"/>
      <c r="V3716" s="278"/>
      <c r="W3716" s="278"/>
      <c r="Z3716" s="278"/>
      <c r="AA3716" s="278"/>
      <c r="AB3716" s="278"/>
      <c r="AC3716" s="278"/>
      <c r="AD3716" s="278"/>
      <c r="AE3716" s="278"/>
      <c r="AI3716" s="287"/>
      <c r="AJ3716" s="287"/>
      <c r="AK3716" s="287"/>
      <c r="AL3716" s="287"/>
      <c r="AM3716" s="287"/>
      <c r="AO3716" s="278"/>
      <c r="AP3716" s="278"/>
      <c r="AQ3716" s="278"/>
      <c r="AR3716" s="278"/>
      <c r="AS3716" s="278"/>
      <c r="AT3716" s="278"/>
      <c r="AV3716" s="278"/>
      <c r="AW3716" s="278"/>
      <c r="AX3716" s="278"/>
      <c r="AY3716" s="278"/>
      <c r="AZ3716" s="278"/>
      <c r="BB3716" s="276"/>
      <c r="BE3716" s="280"/>
      <c r="BH3716" s="278"/>
      <c r="BI3716" s="278"/>
      <c r="BJ3716" s="278"/>
      <c r="BK3716" s="278"/>
      <c r="BL3716" s="278"/>
      <c r="BN3716" s="278"/>
      <c r="BO3716" s="278"/>
      <c r="BP3716" s="278"/>
    </row>
    <row r="3717" spans="3:68" ht="10.5" customHeight="1">
      <c r="C3717" s="287"/>
      <c r="D3717" s="287"/>
      <c r="E3717" s="287"/>
      <c r="F3717" s="287"/>
      <c r="G3717" s="287"/>
      <c r="H3717" s="278"/>
      <c r="I3717" s="278"/>
      <c r="J3717" s="278"/>
      <c r="K3717" s="278"/>
      <c r="L3717" s="278"/>
      <c r="P3717" s="278"/>
      <c r="Q3717" s="278"/>
      <c r="R3717" s="278"/>
      <c r="S3717" s="278"/>
      <c r="U3717" s="278"/>
      <c r="V3717" s="278"/>
      <c r="W3717" s="278"/>
      <c r="Z3717" s="278"/>
      <c r="AA3717" s="278"/>
      <c r="AB3717" s="278"/>
      <c r="AC3717" s="278"/>
      <c r="AD3717" s="278"/>
      <c r="AE3717" s="278"/>
      <c r="AI3717" s="287"/>
      <c r="AJ3717" s="287"/>
      <c r="AK3717" s="287"/>
      <c r="AL3717" s="287"/>
      <c r="AM3717" s="287"/>
      <c r="AO3717" s="278"/>
      <c r="AP3717" s="278"/>
      <c r="AQ3717" s="278"/>
      <c r="AR3717" s="278"/>
      <c r="AS3717" s="278"/>
      <c r="AT3717" s="278"/>
      <c r="AV3717" s="278"/>
      <c r="AW3717" s="278"/>
      <c r="AX3717" s="278"/>
      <c r="AY3717" s="278"/>
      <c r="AZ3717" s="278"/>
      <c r="BB3717" s="266"/>
      <c r="BE3717" s="263"/>
      <c r="BH3717" s="278"/>
      <c r="BI3717" s="278"/>
      <c r="BJ3717" s="278"/>
      <c r="BK3717" s="278"/>
      <c r="BL3717" s="278"/>
      <c r="BN3717" s="278"/>
      <c r="BO3717" s="278"/>
      <c r="BP3717" s="278"/>
    </row>
    <row r="3718" spans="3:68" ht="9" customHeight="1"/>
    <row r="3719" spans="3:68" ht="10.5" customHeight="1">
      <c r="C3719" s="291"/>
      <c r="D3719" s="291"/>
      <c r="E3719" s="291"/>
      <c r="F3719" s="291"/>
      <c r="G3719" s="291"/>
      <c r="H3719" s="278"/>
      <c r="I3719" s="278"/>
      <c r="J3719" s="278"/>
      <c r="K3719" s="278"/>
      <c r="L3719" s="278"/>
      <c r="N3719" s="278"/>
      <c r="O3719" s="278"/>
      <c r="P3719" s="278"/>
      <c r="Q3719" s="278"/>
      <c r="R3719" s="278"/>
      <c r="S3719" s="278"/>
      <c r="T3719" s="278"/>
      <c r="U3719" s="278"/>
      <c r="V3719" s="278"/>
      <c r="W3719" s="278"/>
      <c r="Z3719" s="278"/>
      <c r="AA3719" s="278"/>
      <c r="AB3719" s="278"/>
      <c r="AC3719" s="278"/>
      <c r="AD3719" s="278"/>
      <c r="AE3719" s="278"/>
      <c r="AI3719" s="291"/>
      <c r="AJ3719" s="291"/>
      <c r="AK3719" s="291"/>
      <c r="AL3719" s="291"/>
      <c r="AM3719" s="291"/>
      <c r="AO3719" s="278"/>
      <c r="AP3719" s="278"/>
      <c r="AQ3719" s="278"/>
      <c r="AR3719" s="278"/>
      <c r="AS3719" s="278"/>
      <c r="AT3719" s="278"/>
      <c r="AV3719" s="278"/>
      <c r="AW3719" s="278"/>
      <c r="AX3719" s="278"/>
      <c r="AY3719" s="278"/>
      <c r="AZ3719" s="278"/>
      <c r="BB3719" s="266"/>
      <c r="BE3719" s="280"/>
      <c r="BF3719" s="280"/>
      <c r="BH3719" s="278"/>
      <c r="BI3719" s="278"/>
      <c r="BJ3719" s="278"/>
      <c r="BK3719" s="278"/>
      <c r="BL3719" s="278"/>
      <c r="BN3719" s="278"/>
      <c r="BO3719" s="278"/>
      <c r="BP3719" s="278"/>
    </row>
    <row r="3720" spans="3:68" ht="12.75" customHeight="1">
      <c r="AO3720" s="278"/>
      <c r="AP3720" s="278"/>
      <c r="AQ3720" s="278"/>
      <c r="AR3720" s="278"/>
      <c r="AS3720" s="278"/>
      <c r="AT3720" s="278"/>
      <c r="AV3720" s="278"/>
      <c r="AW3720" s="278"/>
      <c r="AX3720" s="278"/>
      <c r="AY3720" s="278"/>
      <c r="AZ3720" s="278"/>
      <c r="BE3720" s="280"/>
      <c r="BF3720" s="280"/>
    </row>
    <row r="3721" spans="3:68" ht="12.75" customHeight="1">
      <c r="AO3721" s="278"/>
      <c r="AP3721" s="278"/>
      <c r="AQ3721" s="278"/>
      <c r="AR3721" s="278"/>
      <c r="AS3721" s="278"/>
      <c r="AT3721" s="278"/>
      <c r="AV3721" s="278"/>
      <c r="AW3721" s="278"/>
      <c r="AX3721" s="278"/>
      <c r="AY3721" s="278"/>
      <c r="AZ3721" s="278"/>
      <c r="BE3721" s="280"/>
      <c r="BH3721" s="278"/>
      <c r="BI3721" s="278"/>
      <c r="BJ3721" s="278"/>
      <c r="BK3721" s="278"/>
      <c r="BL3721" s="278"/>
      <c r="BN3721" s="278"/>
      <c r="BO3721" s="278"/>
      <c r="BP3721" s="278"/>
    </row>
    <row r="3722" spans="3:68" ht="10.5" customHeight="1">
      <c r="BE3722" s="280"/>
      <c r="BH3722" s="278"/>
      <c r="BI3722" s="278"/>
      <c r="BJ3722" s="278"/>
      <c r="BK3722" s="278"/>
      <c r="BL3722" s="278"/>
      <c r="BN3722" s="278"/>
      <c r="BO3722" s="278"/>
      <c r="BP3722" s="278"/>
    </row>
    <row r="3723" spans="3:68" ht="9" customHeight="1"/>
    <row r="3724" spans="3:68" ht="11.25" customHeight="1">
      <c r="C3724" s="280"/>
      <c r="D3724" s="280"/>
      <c r="E3724" s="280"/>
      <c r="F3724" s="280"/>
      <c r="G3724" s="280"/>
      <c r="H3724" s="280"/>
      <c r="I3724" s="280"/>
      <c r="AH3724" s="280"/>
      <c r="AI3724" s="280"/>
      <c r="AJ3724" s="280"/>
      <c r="AK3724" s="280"/>
      <c r="AL3724" s="280"/>
      <c r="AM3724" s="280"/>
      <c r="AN3724" s="280"/>
      <c r="AO3724" s="280"/>
      <c r="BE3724" s="263"/>
      <c r="BH3724" s="278"/>
      <c r="BI3724" s="278"/>
      <c r="BJ3724" s="278"/>
      <c r="BK3724" s="278"/>
      <c r="BL3724" s="278"/>
      <c r="BN3724" s="278"/>
      <c r="BO3724" s="278"/>
      <c r="BP3724" s="278"/>
    </row>
    <row r="3725" spans="3:68" ht="9.75" customHeight="1">
      <c r="C3725" s="287"/>
      <c r="D3725" s="287"/>
      <c r="E3725" s="287"/>
      <c r="F3725" s="287"/>
      <c r="G3725" s="287"/>
      <c r="H3725" s="278"/>
      <c r="I3725" s="278"/>
      <c r="J3725" s="278"/>
      <c r="K3725" s="278"/>
      <c r="L3725" s="278"/>
      <c r="N3725" s="278"/>
      <c r="O3725" s="278"/>
      <c r="P3725" s="278"/>
      <c r="Q3725" s="278"/>
      <c r="R3725" s="278"/>
      <c r="S3725" s="278"/>
      <c r="T3725" s="278"/>
      <c r="U3725" s="278"/>
      <c r="V3725" s="278"/>
      <c r="W3725" s="278"/>
      <c r="Z3725" s="278"/>
      <c r="AA3725" s="278"/>
      <c r="AB3725" s="278"/>
      <c r="AC3725" s="278"/>
      <c r="AD3725" s="278"/>
      <c r="AE3725" s="278"/>
      <c r="AI3725" s="287"/>
      <c r="AJ3725" s="287"/>
      <c r="AK3725" s="287"/>
      <c r="AL3725" s="287"/>
      <c r="AM3725" s="287"/>
      <c r="AO3725" s="278"/>
      <c r="AP3725" s="278"/>
      <c r="AQ3725" s="278"/>
      <c r="AR3725" s="278"/>
      <c r="AS3725" s="278"/>
      <c r="AT3725" s="278"/>
      <c r="AV3725" s="278"/>
      <c r="AW3725" s="278"/>
      <c r="AX3725" s="278"/>
      <c r="AY3725" s="278"/>
      <c r="AZ3725" s="278"/>
      <c r="BB3725" s="276"/>
      <c r="BE3725" s="280"/>
      <c r="BF3725" s="280"/>
      <c r="BH3725" s="278"/>
      <c r="BI3725" s="278"/>
      <c r="BJ3725" s="278"/>
      <c r="BK3725" s="278"/>
      <c r="BL3725" s="278"/>
      <c r="BN3725" s="278"/>
      <c r="BO3725" s="278"/>
      <c r="BP3725" s="278"/>
    </row>
    <row r="3726" spans="3:68" ht="1.5" customHeight="1">
      <c r="C3726" s="287"/>
      <c r="D3726" s="287"/>
      <c r="E3726" s="287"/>
      <c r="F3726" s="287"/>
      <c r="G3726" s="287"/>
      <c r="H3726" s="278"/>
      <c r="I3726" s="278"/>
      <c r="J3726" s="278"/>
      <c r="K3726" s="278"/>
      <c r="L3726" s="278"/>
      <c r="N3726" s="278"/>
      <c r="O3726" s="278"/>
      <c r="P3726" s="278"/>
      <c r="Q3726" s="278"/>
      <c r="R3726" s="278"/>
      <c r="S3726" s="278"/>
      <c r="T3726" s="278"/>
      <c r="U3726" s="278"/>
      <c r="V3726" s="278"/>
      <c r="W3726" s="278"/>
      <c r="Z3726" s="278"/>
      <c r="AA3726" s="278"/>
      <c r="AB3726" s="278"/>
      <c r="AC3726" s="278"/>
      <c r="AD3726" s="278"/>
      <c r="AE3726" s="278"/>
      <c r="AI3726" s="287"/>
      <c r="AJ3726" s="287"/>
      <c r="AK3726" s="287"/>
      <c r="AL3726" s="287"/>
      <c r="AM3726" s="287"/>
      <c r="AO3726" s="278"/>
      <c r="AP3726" s="278"/>
      <c r="AQ3726" s="278"/>
      <c r="AR3726" s="278"/>
      <c r="AS3726" s="278"/>
      <c r="AT3726" s="278"/>
      <c r="AV3726" s="278"/>
      <c r="AW3726" s="278"/>
      <c r="AX3726" s="278"/>
      <c r="AY3726" s="278"/>
      <c r="AZ3726" s="278"/>
      <c r="BB3726" s="276"/>
      <c r="BE3726" s="280"/>
      <c r="BF3726" s="280"/>
      <c r="BH3726" s="278"/>
      <c r="BI3726" s="278"/>
      <c r="BJ3726" s="278"/>
      <c r="BK3726" s="278"/>
      <c r="BL3726" s="278"/>
      <c r="BN3726" s="278"/>
      <c r="BO3726" s="278"/>
      <c r="BP3726" s="278"/>
    </row>
    <row r="3727" spans="3:68" ht="10.5" customHeight="1">
      <c r="C3727" s="287"/>
      <c r="D3727" s="287"/>
      <c r="E3727" s="287"/>
      <c r="F3727" s="287"/>
      <c r="G3727" s="287"/>
      <c r="H3727" s="278"/>
      <c r="I3727" s="278"/>
      <c r="J3727" s="278"/>
      <c r="K3727" s="278"/>
      <c r="L3727" s="278"/>
      <c r="N3727" s="278"/>
      <c r="O3727" s="278"/>
      <c r="P3727" s="278"/>
      <c r="Q3727" s="278"/>
      <c r="R3727" s="278"/>
      <c r="S3727" s="278"/>
      <c r="T3727" s="278"/>
      <c r="U3727" s="278"/>
      <c r="V3727" s="278"/>
      <c r="W3727" s="278"/>
      <c r="Z3727" s="278"/>
      <c r="AA3727" s="278"/>
      <c r="AB3727" s="278"/>
      <c r="AC3727" s="278"/>
      <c r="AD3727" s="278"/>
      <c r="AE3727" s="278"/>
      <c r="AI3727" s="287"/>
      <c r="AJ3727" s="287"/>
      <c r="AK3727" s="287"/>
      <c r="AL3727" s="287"/>
      <c r="AM3727" s="287"/>
      <c r="AO3727" s="278"/>
      <c r="AP3727" s="278"/>
      <c r="AQ3727" s="278"/>
      <c r="AR3727" s="278"/>
      <c r="AS3727" s="278"/>
      <c r="AT3727" s="278"/>
      <c r="AV3727" s="278"/>
      <c r="AW3727" s="278"/>
      <c r="AX3727" s="278"/>
      <c r="AY3727" s="278"/>
      <c r="AZ3727" s="278"/>
      <c r="BB3727" s="266"/>
      <c r="BE3727" s="263"/>
      <c r="BH3727" s="278"/>
      <c r="BI3727" s="278"/>
      <c r="BJ3727" s="278"/>
      <c r="BK3727" s="278"/>
      <c r="BL3727" s="278"/>
      <c r="BN3727" s="278"/>
      <c r="BO3727" s="278"/>
      <c r="BP3727" s="278"/>
    </row>
    <row r="3728" spans="3:68" ht="7.5" customHeight="1"/>
    <row r="3729" spans="3:68" ht="0.75" customHeight="1">
      <c r="C3729" s="287"/>
      <c r="D3729" s="287"/>
      <c r="E3729" s="287"/>
      <c r="F3729" s="287"/>
      <c r="G3729" s="287"/>
      <c r="H3729" s="278"/>
      <c r="I3729" s="278"/>
      <c r="J3729" s="278"/>
      <c r="K3729" s="278"/>
      <c r="L3729" s="278"/>
      <c r="N3729" s="278"/>
      <c r="O3729" s="278"/>
      <c r="P3729" s="278"/>
      <c r="Q3729" s="278"/>
      <c r="R3729" s="278"/>
      <c r="S3729" s="278"/>
      <c r="T3729" s="278"/>
      <c r="U3729" s="278"/>
      <c r="V3729" s="278"/>
      <c r="W3729" s="278"/>
      <c r="Z3729" s="278"/>
      <c r="AA3729" s="278"/>
      <c r="AB3729" s="278"/>
      <c r="AC3729" s="278"/>
      <c r="AD3729" s="278"/>
      <c r="AE3729" s="278"/>
      <c r="AI3729" s="287"/>
      <c r="AJ3729" s="287"/>
      <c r="AK3729" s="287"/>
      <c r="AL3729" s="287"/>
      <c r="AM3729" s="287"/>
      <c r="AO3729" s="278"/>
      <c r="AP3729" s="278"/>
      <c r="AQ3729" s="278"/>
      <c r="AR3729" s="278"/>
      <c r="AS3729" s="278"/>
      <c r="AT3729" s="278"/>
      <c r="AV3729" s="278"/>
      <c r="AW3729" s="278"/>
      <c r="AX3729" s="278"/>
      <c r="AY3729" s="278"/>
      <c r="AZ3729" s="278"/>
      <c r="BB3729" s="276"/>
      <c r="BE3729" s="280"/>
      <c r="BH3729" s="278"/>
      <c r="BI3729" s="278"/>
      <c r="BJ3729" s="278"/>
      <c r="BK3729" s="278"/>
      <c r="BL3729" s="278"/>
      <c r="BN3729" s="278"/>
      <c r="BO3729" s="278"/>
      <c r="BP3729" s="278"/>
    </row>
    <row r="3730" spans="3:68" ht="11.25" customHeight="1">
      <c r="C3730" s="287"/>
      <c r="D3730" s="287"/>
      <c r="E3730" s="287"/>
      <c r="F3730" s="287"/>
      <c r="G3730" s="287"/>
      <c r="H3730" s="278"/>
      <c r="I3730" s="278"/>
      <c r="J3730" s="278"/>
      <c r="K3730" s="278"/>
      <c r="L3730" s="278"/>
      <c r="N3730" s="278"/>
      <c r="O3730" s="278"/>
      <c r="P3730" s="278"/>
      <c r="Q3730" s="278"/>
      <c r="R3730" s="278"/>
      <c r="S3730" s="278"/>
      <c r="T3730" s="278"/>
      <c r="U3730" s="278"/>
      <c r="V3730" s="278"/>
      <c r="W3730" s="278"/>
      <c r="Z3730" s="278"/>
      <c r="AA3730" s="278"/>
      <c r="AB3730" s="278"/>
      <c r="AC3730" s="278"/>
      <c r="AD3730" s="278"/>
      <c r="AE3730" s="278"/>
      <c r="AI3730" s="287"/>
      <c r="AJ3730" s="287"/>
      <c r="AK3730" s="287"/>
      <c r="AL3730" s="287"/>
      <c r="AM3730" s="287"/>
      <c r="AO3730" s="278"/>
      <c r="AP3730" s="278"/>
      <c r="AQ3730" s="278"/>
      <c r="AR3730" s="278"/>
      <c r="AS3730" s="278"/>
      <c r="AT3730" s="278"/>
      <c r="AV3730" s="278"/>
      <c r="AW3730" s="278"/>
      <c r="AX3730" s="278"/>
      <c r="AY3730" s="278"/>
      <c r="AZ3730" s="278"/>
      <c r="BB3730" s="276"/>
      <c r="BE3730" s="280"/>
      <c r="BH3730" s="278"/>
      <c r="BI3730" s="278"/>
      <c r="BJ3730" s="278"/>
      <c r="BK3730" s="278"/>
      <c r="BL3730" s="278"/>
      <c r="BN3730" s="278"/>
      <c r="BO3730" s="278"/>
      <c r="BP3730" s="278"/>
    </row>
    <row r="3731" spans="3:68" ht="8.25" customHeight="1">
      <c r="C3731" s="291"/>
      <c r="D3731" s="291"/>
      <c r="E3731" s="291"/>
      <c r="F3731" s="291"/>
      <c r="G3731" s="291"/>
      <c r="H3731" s="278"/>
      <c r="I3731" s="278"/>
      <c r="J3731" s="278"/>
      <c r="K3731" s="278"/>
      <c r="L3731" s="278"/>
      <c r="N3731" s="278"/>
      <c r="O3731" s="278"/>
      <c r="P3731" s="278"/>
      <c r="Q3731" s="278"/>
      <c r="R3731" s="278"/>
      <c r="S3731" s="278"/>
      <c r="T3731" s="278"/>
      <c r="U3731" s="278"/>
      <c r="V3731" s="278"/>
      <c r="W3731" s="278"/>
      <c r="Z3731" s="278"/>
      <c r="AA3731" s="278"/>
      <c r="AB3731" s="278"/>
      <c r="AC3731" s="278"/>
      <c r="AD3731" s="278"/>
      <c r="AE3731" s="278"/>
      <c r="AI3731" s="291"/>
      <c r="AJ3731" s="291"/>
      <c r="AK3731" s="291"/>
      <c r="AL3731" s="291"/>
      <c r="AM3731" s="291"/>
      <c r="AO3731" s="278"/>
      <c r="AP3731" s="278"/>
      <c r="AQ3731" s="278"/>
      <c r="AR3731" s="278"/>
      <c r="AS3731" s="278"/>
      <c r="AT3731" s="278"/>
      <c r="AV3731" s="278"/>
      <c r="AW3731" s="278"/>
      <c r="AX3731" s="278"/>
      <c r="AY3731" s="278"/>
      <c r="AZ3731" s="278"/>
      <c r="BB3731" s="276"/>
      <c r="BE3731" s="280"/>
      <c r="BH3731" s="278"/>
      <c r="BI3731" s="278"/>
      <c r="BJ3731" s="278"/>
      <c r="BK3731" s="278"/>
      <c r="BL3731" s="278"/>
      <c r="BN3731" s="278"/>
      <c r="BO3731" s="278"/>
      <c r="BP3731" s="278"/>
    </row>
    <row r="3732" spans="3:68" ht="2.25" customHeight="1">
      <c r="C3732" s="291"/>
      <c r="D3732" s="291"/>
      <c r="E3732" s="291"/>
      <c r="F3732" s="291"/>
      <c r="G3732" s="291"/>
      <c r="H3732" s="278"/>
      <c r="I3732" s="278"/>
      <c r="J3732" s="278"/>
      <c r="K3732" s="278"/>
      <c r="L3732" s="278"/>
      <c r="N3732" s="278"/>
      <c r="O3732" s="278"/>
      <c r="P3732" s="278"/>
      <c r="Q3732" s="278"/>
      <c r="R3732" s="278"/>
      <c r="S3732" s="278"/>
      <c r="T3732" s="278"/>
      <c r="U3732" s="278"/>
      <c r="V3732" s="278"/>
      <c r="W3732" s="278"/>
      <c r="Z3732" s="278"/>
      <c r="AA3732" s="278"/>
      <c r="AB3732" s="278"/>
      <c r="AC3732" s="278"/>
      <c r="AD3732" s="278"/>
      <c r="AE3732" s="278"/>
      <c r="AI3732" s="291"/>
      <c r="AJ3732" s="291"/>
      <c r="AK3732" s="291"/>
      <c r="AL3732" s="291"/>
      <c r="AM3732" s="291"/>
      <c r="AO3732" s="278"/>
      <c r="AP3732" s="278"/>
      <c r="AQ3732" s="278"/>
      <c r="AR3732" s="278"/>
      <c r="AS3732" s="278"/>
      <c r="AT3732" s="278"/>
      <c r="AV3732" s="278"/>
      <c r="AW3732" s="278"/>
      <c r="AX3732" s="278"/>
      <c r="AY3732" s="278"/>
      <c r="AZ3732" s="278"/>
      <c r="BB3732" s="276"/>
      <c r="BE3732" s="280"/>
      <c r="BH3732" s="278"/>
      <c r="BI3732" s="278"/>
      <c r="BJ3732" s="278"/>
      <c r="BK3732" s="278"/>
      <c r="BL3732" s="278"/>
      <c r="BN3732" s="278"/>
      <c r="BO3732" s="278"/>
      <c r="BP3732" s="278"/>
    </row>
    <row r="3733" spans="3:68" ht="10.5" customHeight="1">
      <c r="BE3733" s="263"/>
      <c r="BH3733" s="278"/>
      <c r="BI3733" s="278"/>
      <c r="BJ3733" s="278"/>
      <c r="BK3733" s="278"/>
      <c r="BL3733" s="278"/>
      <c r="BN3733" s="278"/>
      <c r="BO3733" s="278"/>
      <c r="BP3733" s="278"/>
    </row>
    <row r="3734" spans="3:68" ht="7.5" customHeight="1"/>
    <row r="3735" spans="3:68" ht="9.75" customHeight="1">
      <c r="C3735" s="280"/>
      <c r="D3735" s="280"/>
      <c r="E3735" s="280"/>
      <c r="F3735" s="280"/>
      <c r="G3735" s="280"/>
      <c r="H3735" s="278"/>
      <c r="I3735" s="278"/>
      <c r="J3735" s="278"/>
      <c r="K3735" s="278"/>
      <c r="L3735" s="278"/>
      <c r="N3735" s="278"/>
      <c r="O3735" s="278"/>
      <c r="P3735" s="278"/>
      <c r="Q3735" s="278"/>
      <c r="R3735" s="278"/>
      <c r="S3735" s="278"/>
      <c r="T3735" s="278"/>
      <c r="U3735" s="278"/>
      <c r="V3735" s="278"/>
      <c r="W3735" s="278"/>
      <c r="Z3735" s="278"/>
      <c r="AA3735" s="278"/>
      <c r="AB3735" s="278"/>
      <c r="AC3735" s="278"/>
      <c r="AD3735" s="278"/>
      <c r="AE3735" s="278"/>
      <c r="AH3735" s="280"/>
      <c r="AI3735" s="280"/>
      <c r="AJ3735" s="280"/>
      <c r="AK3735" s="280"/>
      <c r="AL3735" s="280"/>
      <c r="AM3735" s="280"/>
      <c r="AO3735" s="278"/>
      <c r="AP3735" s="278"/>
      <c r="AQ3735" s="278"/>
      <c r="AR3735" s="278"/>
      <c r="AS3735" s="278"/>
      <c r="AT3735" s="278"/>
      <c r="AZ3735" s="281"/>
      <c r="BB3735" s="281"/>
      <c r="BE3735" s="280"/>
      <c r="BF3735" s="280"/>
      <c r="BG3735" s="280"/>
      <c r="BH3735" s="278"/>
      <c r="BI3735" s="278"/>
      <c r="BJ3735" s="278"/>
      <c r="BK3735" s="278"/>
      <c r="BL3735" s="278"/>
      <c r="BN3735" s="278"/>
      <c r="BO3735" s="278"/>
      <c r="BP3735" s="278"/>
    </row>
    <row r="3736" spans="3:68" ht="0.75" customHeight="1">
      <c r="C3736" s="280"/>
      <c r="D3736" s="280"/>
      <c r="E3736" s="280"/>
      <c r="F3736" s="280"/>
      <c r="G3736" s="280"/>
      <c r="H3736" s="278"/>
      <c r="I3736" s="278"/>
      <c r="J3736" s="278"/>
      <c r="K3736" s="278"/>
      <c r="L3736" s="278"/>
      <c r="N3736" s="278"/>
      <c r="O3736" s="278"/>
      <c r="P3736" s="278"/>
      <c r="Q3736" s="278"/>
      <c r="R3736" s="278"/>
      <c r="S3736" s="278"/>
      <c r="T3736" s="278"/>
      <c r="U3736" s="278"/>
      <c r="V3736" s="278"/>
      <c r="W3736" s="278"/>
      <c r="Z3736" s="278"/>
      <c r="AA3736" s="278"/>
      <c r="AB3736" s="278"/>
      <c r="AC3736" s="278"/>
      <c r="AD3736" s="278"/>
      <c r="AE3736" s="278"/>
      <c r="AH3736" s="280"/>
      <c r="AI3736" s="280"/>
      <c r="AJ3736" s="280"/>
      <c r="AK3736" s="280"/>
      <c r="AL3736" s="280"/>
      <c r="AM3736" s="280"/>
      <c r="AO3736" s="278"/>
      <c r="AP3736" s="278"/>
      <c r="AQ3736" s="278"/>
      <c r="AR3736" s="278"/>
      <c r="AS3736" s="278"/>
      <c r="AT3736" s="278"/>
      <c r="AZ3736" s="281"/>
      <c r="BB3736" s="281"/>
      <c r="BE3736" s="280"/>
      <c r="BF3736" s="280"/>
      <c r="BG3736" s="280"/>
      <c r="BH3736" s="278"/>
      <c r="BI3736" s="278"/>
      <c r="BJ3736" s="278"/>
      <c r="BK3736" s="278"/>
      <c r="BL3736" s="278"/>
      <c r="BN3736" s="278"/>
      <c r="BO3736" s="278"/>
      <c r="BP3736" s="278"/>
    </row>
    <row r="3737" spans="3:68" ht="10.5" customHeight="1">
      <c r="C3737" s="280"/>
      <c r="D3737" s="280"/>
      <c r="E3737" s="280"/>
      <c r="F3737" s="280"/>
      <c r="G3737" s="280"/>
      <c r="H3737" s="278"/>
      <c r="I3737" s="278"/>
      <c r="J3737" s="278"/>
      <c r="K3737" s="278"/>
      <c r="L3737" s="278"/>
      <c r="N3737" s="278"/>
      <c r="O3737" s="278"/>
      <c r="P3737" s="278"/>
      <c r="Q3737" s="278"/>
      <c r="R3737" s="278"/>
      <c r="S3737" s="278"/>
      <c r="T3737" s="278"/>
      <c r="U3737" s="278"/>
      <c r="V3737" s="278"/>
      <c r="W3737" s="278"/>
      <c r="Z3737" s="278"/>
      <c r="AA3737" s="278"/>
      <c r="AB3737" s="278"/>
      <c r="AC3737" s="278"/>
      <c r="AD3737" s="278"/>
      <c r="AE3737" s="278"/>
      <c r="AH3737" s="280"/>
      <c r="AI3737" s="280"/>
      <c r="AJ3737" s="280"/>
      <c r="AK3737" s="280"/>
      <c r="AL3737" s="280"/>
      <c r="AM3737" s="280"/>
      <c r="AN3737" s="280"/>
      <c r="AO3737" s="278"/>
      <c r="AP3737" s="278"/>
      <c r="AQ3737" s="278"/>
      <c r="AR3737" s="278"/>
      <c r="AS3737" s="278"/>
      <c r="AT3737" s="278"/>
      <c r="AV3737" s="278"/>
      <c r="AW3737" s="278"/>
      <c r="AX3737" s="278"/>
      <c r="AY3737" s="278"/>
      <c r="AZ3737" s="278"/>
      <c r="BB3737" s="266"/>
      <c r="BE3737" s="280"/>
      <c r="BF3737" s="280"/>
      <c r="BG3737" s="280"/>
      <c r="BH3737" s="278"/>
      <c r="BI3737" s="278"/>
      <c r="BJ3737" s="278"/>
      <c r="BK3737" s="278"/>
      <c r="BL3737" s="278"/>
      <c r="BN3737" s="278"/>
      <c r="BO3737" s="278"/>
      <c r="BP3737" s="278"/>
    </row>
    <row r="3738" spans="3:68" ht="9" customHeight="1"/>
    <row r="3739" spans="3:68" ht="11.25" customHeight="1">
      <c r="C3739" s="280"/>
      <c r="D3739" s="280"/>
      <c r="E3739" s="280"/>
      <c r="F3739" s="280"/>
      <c r="G3739" s="280"/>
      <c r="H3739" s="280"/>
      <c r="I3739" s="278"/>
      <c r="J3739" s="278"/>
      <c r="K3739" s="278"/>
      <c r="L3739" s="278"/>
      <c r="M3739" s="278"/>
      <c r="P3739" s="278"/>
      <c r="Q3739" s="278"/>
      <c r="R3739" s="278"/>
      <c r="S3739" s="278"/>
      <c r="U3739" s="278"/>
      <c r="V3739" s="278"/>
      <c r="W3739" s="278"/>
      <c r="Z3739" s="278"/>
      <c r="AA3739" s="278"/>
      <c r="AB3739" s="278"/>
      <c r="AC3739" s="278"/>
      <c r="AD3739" s="278"/>
      <c r="AE3739" s="278"/>
      <c r="AH3739" s="280"/>
      <c r="AI3739" s="280"/>
      <c r="AJ3739" s="280"/>
      <c r="AK3739" s="280"/>
      <c r="AL3739" s="280"/>
      <c r="AM3739" s="280"/>
      <c r="AN3739" s="280"/>
      <c r="AO3739" s="278"/>
      <c r="AP3739" s="278"/>
      <c r="AQ3739" s="278"/>
      <c r="AR3739" s="278"/>
      <c r="AS3739" s="278"/>
      <c r="AT3739" s="278"/>
      <c r="AV3739" s="278"/>
      <c r="AW3739" s="278"/>
      <c r="AX3739" s="278"/>
      <c r="AY3739" s="278"/>
      <c r="AZ3739" s="278"/>
      <c r="BB3739" s="265"/>
    </row>
    <row r="3740" spans="3:68" ht="9.75" customHeight="1">
      <c r="C3740" s="280"/>
      <c r="D3740" s="280"/>
      <c r="E3740" s="280"/>
      <c r="F3740" s="280"/>
      <c r="G3740" s="280"/>
      <c r="H3740" s="280"/>
      <c r="I3740" s="280"/>
      <c r="J3740" s="280"/>
      <c r="K3740" s="280"/>
      <c r="P3740" s="278"/>
      <c r="Q3740" s="278"/>
      <c r="R3740" s="278"/>
      <c r="S3740" s="278"/>
      <c r="U3740" s="278"/>
      <c r="V3740" s="278"/>
      <c r="W3740" s="278"/>
      <c r="AH3740" s="280"/>
      <c r="AI3740" s="280"/>
      <c r="AJ3740" s="280"/>
      <c r="AK3740" s="280"/>
      <c r="AL3740" s="280"/>
      <c r="AM3740" s="280"/>
      <c r="AO3740" s="278"/>
      <c r="AP3740" s="278"/>
      <c r="AQ3740" s="278"/>
      <c r="AR3740" s="278"/>
      <c r="AS3740" s="278"/>
      <c r="AT3740" s="278"/>
      <c r="AV3740" s="278"/>
      <c r="AW3740" s="278"/>
      <c r="AX3740" s="278"/>
      <c r="AY3740" s="278"/>
      <c r="AZ3740" s="278"/>
      <c r="BB3740" s="276"/>
    </row>
    <row r="3741" spans="3:68" ht="0.75" customHeight="1">
      <c r="C3741" s="280"/>
      <c r="D3741" s="280"/>
      <c r="E3741" s="280"/>
      <c r="F3741" s="280"/>
      <c r="G3741" s="280"/>
      <c r="H3741" s="280"/>
      <c r="I3741" s="280"/>
      <c r="J3741" s="280"/>
      <c r="K3741" s="280"/>
      <c r="P3741" s="278"/>
      <c r="Q3741" s="278"/>
      <c r="R3741" s="278"/>
      <c r="S3741" s="278"/>
      <c r="U3741" s="278"/>
      <c r="V3741" s="278"/>
      <c r="W3741" s="278"/>
      <c r="AH3741" s="280"/>
      <c r="AI3741" s="280"/>
      <c r="AJ3741" s="280"/>
      <c r="AK3741" s="280"/>
      <c r="AL3741" s="280"/>
      <c r="AM3741" s="280"/>
      <c r="AO3741" s="278"/>
      <c r="AP3741" s="278"/>
      <c r="AQ3741" s="278"/>
      <c r="AR3741" s="278"/>
      <c r="AS3741" s="278"/>
      <c r="AT3741" s="278"/>
      <c r="AV3741" s="278"/>
      <c r="AW3741" s="278"/>
      <c r="AX3741" s="278"/>
      <c r="AY3741" s="278"/>
      <c r="AZ3741" s="278"/>
      <c r="BB3741" s="276"/>
    </row>
    <row r="3742" spans="3:68">
      <c r="C3742" s="280"/>
      <c r="D3742" s="280"/>
      <c r="E3742" s="280"/>
      <c r="F3742" s="280"/>
      <c r="G3742" s="280"/>
      <c r="H3742" s="278"/>
      <c r="I3742" s="278"/>
      <c r="J3742" s="278"/>
      <c r="K3742" s="278"/>
      <c r="L3742" s="278"/>
      <c r="P3742" s="278"/>
      <c r="Q3742" s="278"/>
      <c r="R3742" s="278"/>
      <c r="S3742" s="278"/>
      <c r="U3742" s="278"/>
      <c r="V3742" s="278"/>
      <c r="W3742" s="278"/>
      <c r="Z3742" s="278"/>
      <c r="AA3742" s="278"/>
      <c r="AB3742" s="278"/>
      <c r="AC3742" s="278"/>
      <c r="AD3742" s="278"/>
      <c r="AE3742" s="278"/>
      <c r="AH3742" s="280"/>
      <c r="AI3742" s="280"/>
      <c r="AJ3742" s="280"/>
      <c r="AK3742" s="280"/>
      <c r="AL3742" s="280"/>
      <c r="AM3742" s="280"/>
      <c r="AV3742" s="278"/>
      <c r="AW3742" s="278"/>
      <c r="AX3742" s="278"/>
      <c r="AY3742" s="278"/>
      <c r="AZ3742" s="278"/>
      <c r="BB3742" s="266"/>
      <c r="BE3742" s="282"/>
      <c r="BF3742" s="282"/>
      <c r="BG3742" s="282"/>
      <c r="BH3742" s="282"/>
      <c r="BI3742" s="282"/>
      <c r="BJ3742" s="282"/>
      <c r="BK3742" s="282"/>
      <c r="BL3742" s="282"/>
      <c r="BM3742" s="282"/>
      <c r="BN3742" s="282"/>
      <c r="BO3742" s="282"/>
      <c r="BP3742" s="282"/>
    </row>
    <row r="3743" spans="3:68" ht="6.75" customHeight="1"/>
    <row r="3744" spans="3:68" ht="2.25" customHeight="1">
      <c r="C3744" s="280"/>
      <c r="D3744" s="280"/>
      <c r="E3744" s="280"/>
      <c r="F3744" s="280"/>
      <c r="G3744" s="280"/>
      <c r="N3744" s="278"/>
      <c r="O3744" s="278"/>
      <c r="P3744" s="278"/>
      <c r="Q3744" s="278"/>
      <c r="R3744" s="278"/>
      <c r="S3744" s="278"/>
      <c r="T3744" s="278"/>
      <c r="U3744" s="278"/>
      <c r="V3744" s="278"/>
      <c r="W3744" s="278"/>
      <c r="AH3744" s="280"/>
      <c r="AI3744" s="280"/>
      <c r="AJ3744" s="280"/>
      <c r="AK3744" s="280"/>
      <c r="AL3744" s="280"/>
      <c r="AM3744" s="280"/>
      <c r="AN3744" s="280"/>
      <c r="AO3744" s="280"/>
      <c r="AP3744" s="280"/>
      <c r="AQ3744" s="280"/>
      <c r="AR3744" s="280"/>
      <c r="AV3744" s="278"/>
      <c r="AW3744" s="278"/>
      <c r="AX3744" s="278"/>
      <c r="AY3744" s="278"/>
      <c r="AZ3744" s="278"/>
      <c r="BB3744" s="276"/>
    </row>
    <row r="3745" spans="3:68" ht="7.5" customHeight="1">
      <c r="C3745" s="280"/>
      <c r="D3745" s="280"/>
      <c r="E3745" s="280"/>
      <c r="F3745" s="280"/>
      <c r="G3745" s="280"/>
      <c r="N3745" s="278"/>
      <c r="O3745" s="278"/>
      <c r="P3745" s="278"/>
      <c r="Q3745" s="278"/>
      <c r="R3745" s="278"/>
      <c r="S3745" s="278"/>
      <c r="T3745" s="278"/>
      <c r="U3745" s="278"/>
      <c r="V3745" s="278"/>
      <c r="W3745" s="278"/>
      <c r="AH3745" s="280"/>
      <c r="AI3745" s="280"/>
      <c r="AJ3745" s="280"/>
      <c r="AK3745" s="280"/>
      <c r="AL3745" s="280"/>
      <c r="AM3745" s="280"/>
      <c r="AN3745" s="280"/>
      <c r="AO3745" s="280"/>
      <c r="AP3745" s="280"/>
      <c r="AQ3745" s="280"/>
      <c r="AR3745" s="280"/>
      <c r="AV3745" s="278"/>
      <c r="AW3745" s="278"/>
      <c r="AX3745" s="278"/>
      <c r="AY3745" s="278"/>
      <c r="AZ3745" s="278"/>
      <c r="BB3745" s="276"/>
    </row>
    <row r="3746" spans="3:68" ht="0.75" customHeight="1">
      <c r="C3746" s="280"/>
      <c r="D3746" s="280"/>
      <c r="E3746" s="280"/>
      <c r="F3746" s="280"/>
      <c r="G3746" s="280"/>
      <c r="N3746" s="278"/>
      <c r="O3746" s="278"/>
      <c r="P3746" s="278"/>
      <c r="Q3746" s="278"/>
      <c r="R3746" s="278"/>
      <c r="S3746" s="278"/>
      <c r="T3746" s="278"/>
      <c r="U3746" s="278"/>
      <c r="V3746" s="278"/>
      <c r="W3746" s="278"/>
      <c r="AH3746" s="280"/>
      <c r="AI3746" s="280"/>
      <c r="AJ3746" s="280"/>
      <c r="AK3746" s="280"/>
      <c r="AL3746" s="280"/>
      <c r="AM3746" s="280"/>
      <c r="AN3746" s="280"/>
      <c r="AO3746" s="280"/>
      <c r="AP3746" s="280"/>
      <c r="AQ3746" s="280"/>
      <c r="AR3746" s="280"/>
      <c r="AV3746" s="278"/>
      <c r="AW3746" s="278"/>
      <c r="AX3746" s="278"/>
      <c r="AY3746" s="278"/>
      <c r="AZ3746" s="278"/>
      <c r="BB3746" s="276"/>
    </row>
    <row r="3747" spans="3:68" ht="10.5" customHeight="1">
      <c r="C3747" s="280"/>
      <c r="D3747" s="280"/>
      <c r="E3747" s="280"/>
      <c r="F3747" s="280"/>
      <c r="G3747" s="280"/>
      <c r="P3747" s="278"/>
      <c r="Q3747" s="278"/>
      <c r="R3747" s="278"/>
      <c r="S3747" s="278"/>
      <c r="U3747" s="278"/>
      <c r="V3747" s="278"/>
      <c r="W3747" s="278"/>
      <c r="AH3747" s="280"/>
      <c r="AI3747" s="280"/>
      <c r="AJ3747" s="280"/>
      <c r="AK3747" s="280"/>
      <c r="AL3747" s="280"/>
      <c r="AM3747" s="280"/>
      <c r="AN3747" s="280"/>
      <c r="AO3747" s="280"/>
      <c r="AP3747" s="280"/>
      <c r="AQ3747" s="280"/>
      <c r="AR3747" s="280"/>
      <c r="AV3747" s="278"/>
      <c r="AW3747" s="278"/>
      <c r="AX3747" s="278"/>
      <c r="AY3747" s="278"/>
      <c r="AZ3747" s="278"/>
      <c r="BB3747" s="266"/>
      <c r="BG3747" s="283"/>
      <c r="BH3747" s="283"/>
      <c r="BI3747" s="283"/>
      <c r="BJ3747" s="283"/>
      <c r="BN3747" s="283"/>
      <c r="BO3747" s="283"/>
      <c r="BP3747" s="283"/>
    </row>
    <row r="3748" spans="3:68" ht="7.5" customHeight="1"/>
    <row r="3749" spans="3:68" ht="0.75" customHeight="1">
      <c r="C3749" s="280"/>
      <c r="D3749" s="280"/>
      <c r="E3749" s="280"/>
      <c r="F3749" s="280"/>
      <c r="G3749" s="280"/>
      <c r="N3749" s="278"/>
      <c r="O3749" s="278"/>
      <c r="P3749" s="278"/>
      <c r="Q3749" s="278"/>
      <c r="R3749" s="278"/>
      <c r="S3749" s="278"/>
      <c r="T3749" s="278"/>
      <c r="U3749" s="278"/>
      <c r="V3749" s="278"/>
      <c r="W3749" s="278"/>
      <c r="AH3749" s="280"/>
      <c r="AI3749" s="280"/>
      <c r="AJ3749" s="280"/>
      <c r="AK3749" s="280"/>
      <c r="AL3749" s="280"/>
      <c r="AM3749" s="280"/>
      <c r="AN3749" s="280"/>
      <c r="AO3749" s="280"/>
      <c r="AP3749" s="280"/>
      <c r="AQ3749" s="280"/>
      <c r="AR3749" s="280"/>
      <c r="AV3749" s="278"/>
      <c r="AW3749" s="278"/>
      <c r="AX3749" s="278"/>
      <c r="AY3749" s="278"/>
      <c r="AZ3749" s="278"/>
      <c r="BB3749" s="276"/>
      <c r="BE3749" s="280"/>
      <c r="BF3749" s="280"/>
      <c r="BG3749" s="280"/>
      <c r="BH3749" s="279"/>
      <c r="BI3749" s="279"/>
      <c r="BJ3749" s="279"/>
      <c r="BK3749" s="279"/>
      <c r="BN3749" s="279"/>
      <c r="BO3749" s="279"/>
      <c r="BP3749" s="279"/>
    </row>
    <row r="3750" spans="3:68" ht="8.25" customHeight="1">
      <c r="C3750" s="280"/>
      <c r="D3750" s="280"/>
      <c r="E3750" s="280"/>
      <c r="F3750" s="280"/>
      <c r="G3750" s="280"/>
      <c r="N3750" s="278"/>
      <c r="O3750" s="278"/>
      <c r="P3750" s="278"/>
      <c r="Q3750" s="278"/>
      <c r="R3750" s="278"/>
      <c r="S3750" s="278"/>
      <c r="T3750" s="278"/>
      <c r="U3750" s="278"/>
      <c r="V3750" s="278"/>
      <c r="W3750" s="278"/>
      <c r="AH3750" s="280"/>
      <c r="AI3750" s="280"/>
      <c r="AJ3750" s="280"/>
      <c r="AK3750" s="280"/>
      <c r="AL3750" s="280"/>
      <c r="AM3750" s="280"/>
      <c r="AN3750" s="280"/>
      <c r="AO3750" s="280"/>
      <c r="AP3750" s="280"/>
      <c r="AQ3750" s="280"/>
      <c r="AR3750" s="280"/>
      <c r="AV3750" s="278"/>
      <c r="AW3750" s="278"/>
      <c r="AX3750" s="278"/>
      <c r="AY3750" s="278"/>
      <c r="AZ3750" s="278"/>
      <c r="BB3750" s="276"/>
      <c r="BE3750" s="280"/>
      <c r="BF3750" s="280"/>
      <c r="BG3750" s="280"/>
      <c r="BH3750" s="279"/>
      <c r="BI3750" s="279"/>
      <c r="BJ3750" s="279"/>
      <c r="BK3750" s="279"/>
      <c r="BN3750" s="279"/>
      <c r="BO3750" s="279"/>
      <c r="BP3750" s="279"/>
    </row>
    <row r="3751" spans="3:68" ht="0.75" customHeight="1">
      <c r="C3751" s="280"/>
      <c r="D3751" s="280"/>
      <c r="E3751" s="280"/>
      <c r="F3751" s="280"/>
      <c r="G3751" s="280"/>
      <c r="N3751" s="278"/>
      <c r="O3751" s="278"/>
      <c r="P3751" s="278"/>
      <c r="Q3751" s="278"/>
      <c r="R3751" s="278"/>
      <c r="S3751" s="278"/>
      <c r="T3751" s="278"/>
      <c r="U3751" s="278"/>
      <c r="V3751" s="278"/>
      <c r="W3751" s="278"/>
      <c r="AH3751" s="280"/>
      <c r="AI3751" s="280"/>
      <c r="AJ3751" s="280"/>
      <c r="AK3751" s="280"/>
      <c r="AL3751" s="280"/>
      <c r="AM3751" s="280"/>
      <c r="AN3751" s="280"/>
      <c r="AO3751" s="280"/>
      <c r="AP3751" s="280"/>
      <c r="AQ3751" s="280"/>
      <c r="AR3751" s="280"/>
      <c r="AV3751" s="278"/>
      <c r="AW3751" s="278"/>
      <c r="AX3751" s="278"/>
      <c r="AY3751" s="278"/>
      <c r="AZ3751" s="278"/>
      <c r="BB3751" s="276"/>
      <c r="BE3751" s="280"/>
      <c r="BF3751" s="280"/>
      <c r="BG3751" s="280"/>
      <c r="BH3751" s="279"/>
      <c r="BI3751" s="279"/>
      <c r="BJ3751" s="279"/>
      <c r="BK3751" s="279"/>
      <c r="BN3751" s="279"/>
      <c r="BO3751" s="279"/>
      <c r="BP3751" s="279"/>
    </row>
    <row r="3752" spans="3:68" ht="11.25" customHeight="1">
      <c r="C3752" s="280"/>
      <c r="D3752" s="280"/>
      <c r="E3752" s="280"/>
      <c r="F3752" s="280"/>
      <c r="G3752" s="280"/>
      <c r="N3752" s="278"/>
      <c r="O3752" s="278"/>
      <c r="P3752" s="278"/>
      <c r="Q3752" s="278"/>
      <c r="R3752" s="278"/>
      <c r="S3752" s="278"/>
      <c r="T3752" s="278"/>
      <c r="U3752" s="278"/>
      <c r="V3752" s="278"/>
      <c r="W3752" s="278"/>
      <c r="AH3752" s="280"/>
      <c r="AI3752" s="280"/>
      <c r="AJ3752" s="280"/>
      <c r="AK3752" s="280"/>
      <c r="AL3752" s="280"/>
      <c r="AM3752" s="280"/>
      <c r="AN3752" s="280"/>
      <c r="AO3752" s="280"/>
      <c r="AP3752" s="280"/>
      <c r="AQ3752" s="280"/>
      <c r="AR3752" s="280"/>
      <c r="AV3752" s="278"/>
      <c r="AW3752" s="278"/>
      <c r="AX3752" s="278"/>
      <c r="AY3752" s="278"/>
      <c r="AZ3752" s="278"/>
      <c r="BB3752" s="266"/>
      <c r="BE3752" s="275"/>
      <c r="BF3752" s="275"/>
      <c r="BG3752" s="275"/>
      <c r="BH3752" s="276"/>
      <c r="BI3752" s="276"/>
      <c r="BJ3752" s="276"/>
      <c r="BK3752" s="276"/>
      <c r="BN3752" s="276"/>
      <c r="BO3752" s="276"/>
      <c r="BP3752" s="276"/>
    </row>
    <row r="3753" spans="3:68" ht="7.5" customHeight="1"/>
    <row r="3754" spans="3:68" ht="1.5" customHeight="1">
      <c r="C3754" s="280"/>
      <c r="D3754" s="280"/>
      <c r="E3754" s="280"/>
      <c r="F3754" s="280"/>
      <c r="G3754" s="280"/>
      <c r="H3754" s="280"/>
      <c r="I3754" s="280"/>
      <c r="J3754" s="280"/>
      <c r="P3754" s="278"/>
      <c r="Q3754" s="278"/>
      <c r="R3754" s="278"/>
      <c r="S3754" s="278"/>
      <c r="U3754" s="278"/>
      <c r="V3754" s="278"/>
      <c r="W3754" s="278"/>
      <c r="AH3754" s="280"/>
      <c r="AI3754" s="280"/>
      <c r="AJ3754" s="280"/>
      <c r="AK3754" s="280"/>
      <c r="AL3754" s="280"/>
      <c r="AM3754" s="280"/>
      <c r="AN3754" s="280"/>
      <c r="AO3754" s="280"/>
      <c r="AP3754" s="280"/>
      <c r="AQ3754" s="280"/>
      <c r="AR3754" s="280"/>
      <c r="AV3754" s="278"/>
      <c r="AW3754" s="278"/>
      <c r="AX3754" s="278"/>
      <c r="AY3754" s="278"/>
      <c r="AZ3754" s="278"/>
      <c r="BB3754" s="276"/>
      <c r="BE3754" s="275"/>
      <c r="BF3754" s="275"/>
      <c r="BG3754" s="275"/>
      <c r="BH3754" s="276"/>
      <c r="BI3754" s="276"/>
      <c r="BJ3754" s="276"/>
      <c r="BK3754" s="276"/>
    </row>
    <row r="3755" spans="3:68" ht="9" customHeight="1">
      <c r="C3755" s="280"/>
      <c r="D3755" s="280"/>
      <c r="E3755" s="280"/>
      <c r="F3755" s="280"/>
      <c r="G3755" s="280"/>
      <c r="H3755" s="280"/>
      <c r="I3755" s="280"/>
      <c r="J3755" s="280"/>
      <c r="P3755" s="278"/>
      <c r="Q3755" s="278"/>
      <c r="R3755" s="278"/>
      <c r="S3755" s="278"/>
      <c r="U3755" s="278"/>
      <c r="V3755" s="278"/>
      <c r="W3755" s="278"/>
      <c r="AH3755" s="280"/>
      <c r="AI3755" s="280"/>
      <c r="AJ3755" s="280"/>
      <c r="AK3755" s="280"/>
      <c r="AL3755" s="280"/>
      <c r="AM3755" s="280"/>
      <c r="AN3755" s="280"/>
      <c r="AO3755" s="280"/>
      <c r="AP3755" s="280"/>
      <c r="AQ3755" s="280"/>
      <c r="AR3755" s="280"/>
      <c r="AV3755" s="278"/>
      <c r="AW3755" s="278"/>
      <c r="AX3755" s="278"/>
      <c r="AY3755" s="278"/>
      <c r="AZ3755" s="278"/>
      <c r="BB3755" s="276"/>
      <c r="BE3755" s="275"/>
      <c r="BF3755" s="275"/>
      <c r="BG3755" s="275"/>
      <c r="BH3755" s="276"/>
      <c r="BI3755" s="276"/>
      <c r="BJ3755" s="276"/>
      <c r="BK3755" s="276"/>
    </row>
    <row r="3756" spans="3:68" ht="0.75" customHeight="1">
      <c r="C3756" s="280"/>
      <c r="D3756" s="280"/>
      <c r="E3756" s="280"/>
      <c r="F3756" s="280"/>
      <c r="G3756" s="280"/>
      <c r="H3756" s="280"/>
      <c r="I3756" s="280"/>
      <c r="J3756" s="280"/>
      <c r="P3756" s="278"/>
      <c r="Q3756" s="278"/>
      <c r="R3756" s="278"/>
      <c r="S3756" s="278"/>
      <c r="U3756" s="278"/>
      <c r="V3756" s="278"/>
      <c r="W3756" s="278"/>
      <c r="AH3756" s="280"/>
      <c r="AI3756" s="280"/>
      <c r="AJ3756" s="280"/>
      <c r="AK3756" s="280"/>
      <c r="AL3756" s="280"/>
      <c r="AM3756" s="280"/>
      <c r="AN3756" s="280"/>
      <c r="AO3756" s="280"/>
      <c r="AP3756" s="280"/>
      <c r="AQ3756" s="280"/>
      <c r="AR3756" s="280"/>
      <c r="AV3756" s="278"/>
      <c r="AW3756" s="278"/>
      <c r="AX3756" s="278"/>
      <c r="AY3756" s="278"/>
      <c r="AZ3756" s="278"/>
      <c r="BB3756" s="276"/>
      <c r="BE3756" s="275"/>
      <c r="BF3756" s="275"/>
      <c r="BG3756" s="275"/>
    </row>
    <row r="3757" spans="3:68" ht="11.25" customHeight="1">
      <c r="C3757" s="280"/>
      <c r="D3757" s="280"/>
      <c r="E3757" s="280"/>
      <c r="F3757" s="280"/>
      <c r="G3757" s="280"/>
      <c r="H3757" s="280"/>
      <c r="I3757" s="280"/>
      <c r="J3757" s="280"/>
      <c r="N3757" s="278"/>
      <c r="O3757" s="278"/>
      <c r="P3757" s="278"/>
      <c r="Q3757" s="278"/>
      <c r="R3757" s="278"/>
      <c r="S3757" s="278"/>
      <c r="T3757" s="278"/>
      <c r="U3757" s="278"/>
      <c r="V3757" s="278"/>
      <c r="W3757" s="278"/>
      <c r="AH3757" s="280"/>
      <c r="AI3757" s="280"/>
      <c r="AJ3757" s="280"/>
      <c r="AK3757" s="280"/>
      <c r="AL3757" s="280"/>
      <c r="AM3757" s="280"/>
      <c r="AN3757" s="280"/>
      <c r="AO3757" s="280"/>
      <c r="AP3757" s="280"/>
      <c r="AQ3757" s="280"/>
      <c r="AR3757" s="280"/>
      <c r="AV3757" s="278"/>
      <c r="AW3757" s="278"/>
      <c r="AX3757" s="278"/>
      <c r="AY3757" s="278"/>
      <c r="AZ3757" s="278"/>
      <c r="BB3757" s="266"/>
      <c r="BE3757" s="275"/>
      <c r="BF3757" s="275"/>
      <c r="BG3757" s="275"/>
      <c r="BH3757" s="276"/>
      <c r="BI3757" s="276"/>
      <c r="BJ3757" s="276"/>
      <c r="BK3757" s="276"/>
    </row>
    <row r="3758" spans="3:68" ht="9" customHeight="1"/>
    <row r="3759" spans="3:68" ht="0.75" customHeight="1">
      <c r="BE3759" s="275"/>
      <c r="BF3759" s="275"/>
      <c r="BG3759" s="275"/>
      <c r="BH3759" s="276"/>
      <c r="BI3759" s="276"/>
      <c r="BJ3759" s="276"/>
      <c r="BK3759" s="276"/>
      <c r="BN3759" s="276"/>
      <c r="BO3759" s="276"/>
      <c r="BP3759" s="276"/>
    </row>
    <row r="3760" spans="3:68">
      <c r="BE3760" s="275"/>
      <c r="BF3760" s="275"/>
      <c r="BG3760" s="275"/>
      <c r="BH3760" s="276"/>
      <c r="BI3760" s="276"/>
      <c r="BJ3760" s="276"/>
      <c r="BK3760" s="276"/>
      <c r="BN3760" s="276"/>
      <c r="BO3760" s="276"/>
      <c r="BP3760" s="276"/>
    </row>
    <row r="3761" spans="2:69" ht="10.5" customHeight="1">
      <c r="C3761" s="277"/>
      <c r="D3761" s="277"/>
      <c r="E3761" s="277"/>
      <c r="F3761" s="277"/>
      <c r="G3761" s="277"/>
      <c r="H3761" s="278"/>
      <c r="I3761" s="278"/>
      <c r="J3761" s="278"/>
      <c r="K3761" s="278"/>
      <c r="L3761" s="278"/>
      <c r="N3761" s="278"/>
      <c r="O3761" s="278"/>
      <c r="P3761" s="278"/>
      <c r="Q3761" s="278"/>
      <c r="R3761" s="278"/>
      <c r="S3761" s="278"/>
      <c r="T3761" s="278"/>
      <c r="U3761" s="281"/>
      <c r="V3761" s="281"/>
      <c r="W3761" s="281"/>
      <c r="Z3761" s="278"/>
      <c r="AA3761" s="278"/>
      <c r="AB3761" s="278"/>
      <c r="AC3761" s="278"/>
      <c r="AD3761" s="281"/>
      <c r="AE3761" s="281"/>
      <c r="AH3761" s="277"/>
      <c r="AI3761" s="277"/>
      <c r="AJ3761" s="277"/>
      <c r="AK3761" s="277"/>
      <c r="AL3761" s="277"/>
      <c r="AM3761" s="277"/>
      <c r="AO3761" s="278"/>
      <c r="AP3761" s="278"/>
      <c r="AQ3761" s="278"/>
      <c r="AR3761" s="278"/>
      <c r="AS3761" s="278"/>
      <c r="AT3761" s="278"/>
      <c r="AV3761" s="278"/>
      <c r="AW3761" s="278"/>
      <c r="AX3761" s="278"/>
      <c r="AY3761" s="278"/>
      <c r="AZ3761" s="278"/>
      <c r="BB3761" s="281"/>
      <c r="BC3761" s="281"/>
      <c r="BE3761" s="280"/>
      <c r="BF3761" s="280"/>
      <c r="BI3761" s="279"/>
      <c r="BJ3761" s="279"/>
      <c r="BL3761" s="285"/>
      <c r="BM3761" s="285"/>
      <c r="BN3761" s="285"/>
      <c r="BO3761" s="285"/>
      <c r="BP3761" s="285"/>
    </row>
    <row r="3762" spans="2:69" ht="7.5" customHeight="1"/>
    <row r="3763" spans="2:69" ht="12" customHeight="1">
      <c r="B3763" s="282"/>
      <c r="C3763" s="282"/>
      <c r="D3763" s="282"/>
      <c r="E3763" s="282"/>
      <c r="F3763" s="282"/>
      <c r="G3763" s="282"/>
      <c r="H3763" s="282"/>
      <c r="I3763" s="282"/>
      <c r="J3763" s="282"/>
      <c r="K3763" s="282"/>
      <c r="L3763" s="282"/>
      <c r="M3763" s="282"/>
      <c r="N3763" s="282"/>
      <c r="O3763" s="282"/>
      <c r="P3763" s="282"/>
      <c r="Q3763" s="282"/>
      <c r="R3763" s="282"/>
      <c r="S3763" s="282"/>
      <c r="T3763" s="282"/>
      <c r="U3763" s="282"/>
      <c r="V3763" s="282"/>
      <c r="W3763" s="282"/>
      <c r="X3763" s="282"/>
      <c r="Y3763" s="282"/>
      <c r="Z3763" s="282"/>
      <c r="AA3763" s="282"/>
      <c r="AB3763" s="282"/>
      <c r="AC3763" s="282"/>
      <c r="AD3763" s="282"/>
      <c r="AE3763" s="282"/>
      <c r="AF3763" s="282"/>
      <c r="AG3763" s="282"/>
      <c r="AH3763" s="282"/>
      <c r="AI3763" s="282"/>
      <c r="AJ3763" s="282"/>
      <c r="AL3763" s="282"/>
      <c r="AM3763" s="282"/>
      <c r="AN3763" s="282"/>
      <c r="AO3763" s="282"/>
      <c r="AP3763" s="282"/>
      <c r="AQ3763" s="282"/>
      <c r="AR3763" s="282"/>
      <c r="AS3763" s="282"/>
      <c r="AT3763" s="282"/>
      <c r="AU3763" s="282"/>
      <c r="AV3763" s="282"/>
      <c r="AW3763" s="282"/>
      <c r="AX3763" s="282"/>
      <c r="AY3763" s="282"/>
      <c r="AZ3763" s="282"/>
      <c r="BA3763" s="282"/>
      <c r="BB3763" s="282"/>
      <c r="BC3763" s="282"/>
      <c r="BD3763" s="282"/>
      <c r="BE3763" s="282"/>
      <c r="BF3763" s="282"/>
      <c r="BG3763" s="282"/>
      <c r="BH3763" s="282"/>
      <c r="BI3763" s="282"/>
      <c r="BJ3763" s="282"/>
      <c r="BK3763" s="282"/>
      <c r="BL3763" s="282"/>
      <c r="BM3763" s="282"/>
      <c r="BN3763" s="282"/>
      <c r="BO3763" s="282"/>
      <c r="BP3763" s="282"/>
      <c r="BQ3763" s="282"/>
    </row>
    <row r="3764" spans="2:69" ht="0.75" customHeight="1">
      <c r="B3764" s="282"/>
      <c r="C3764" s="282"/>
      <c r="D3764" s="282"/>
      <c r="E3764" s="282"/>
      <c r="F3764" s="282"/>
      <c r="G3764" s="282"/>
      <c r="H3764" s="282"/>
      <c r="I3764" s="282"/>
      <c r="J3764" s="282"/>
      <c r="K3764" s="282"/>
      <c r="L3764" s="282"/>
      <c r="M3764" s="282"/>
      <c r="N3764" s="282"/>
      <c r="O3764" s="282"/>
      <c r="P3764" s="282"/>
      <c r="Q3764" s="282"/>
      <c r="R3764" s="282"/>
      <c r="S3764" s="282"/>
      <c r="T3764" s="282"/>
      <c r="U3764" s="282"/>
      <c r="V3764" s="282"/>
      <c r="W3764" s="282"/>
      <c r="X3764" s="282"/>
      <c r="Y3764" s="282"/>
      <c r="Z3764" s="282"/>
      <c r="AA3764" s="282"/>
      <c r="AB3764" s="282"/>
      <c r="AC3764" s="282"/>
      <c r="AD3764" s="282"/>
      <c r="AE3764" s="282"/>
      <c r="AF3764" s="282"/>
      <c r="AG3764" s="282"/>
      <c r="AH3764" s="282"/>
      <c r="AI3764" s="282"/>
      <c r="AJ3764" s="282"/>
      <c r="AL3764" s="282"/>
      <c r="AM3764" s="282"/>
      <c r="AN3764" s="282"/>
      <c r="AO3764" s="282"/>
      <c r="AP3764" s="282"/>
      <c r="AQ3764" s="282"/>
      <c r="AR3764" s="282"/>
      <c r="AS3764" s="282"/>
      <c r="AT3764" s="282"/>
      <c r="AU3764" s="282"/>
      <c r="AV3764" s="282"/>
      <c r="AW3764" s="282"/>
      <c r="AX3764" s="282"/>
      <c r="AY3764" s="282"/>
      <c r="AZ3764" s="282"/>
      <c r="BA3764" s="282"/>
      <c r="BB3764" s="282"/>
      <c r="BC3764" s="282"/>
      <c r="BD3764" s="282"/>
      <c r="BE3764" s="282"/>
      <c r="BF3764" s="282"/>
      <c r="BG3764" s="282"/>
      <c r="BH3764" s="282"/>
      <c r="BI3764" s="282"/>
      <c r="BJ3764" s="282"/>
      <c r="BK3764" s="282"/>
      <c r="BL3764" s="282"/>
      <c r="BM3764" s="282"/>
      <c r="BN3764" s="282"/>
      <c r="BO3764" s="282"/>
      <c r="BP3764" s="282"/>
      <c r="BQ3764" s="282"/>
    </row>
    <row r="3765" spans="2:69" ht="10.5" customHeight="1">
      <c r="G3765" s="283"/>
      <c r="H3765" s="283"/>
      <c r="I3765" s="283"/>
      <c r="J3765" s="283"/>
      <c r="K3765" s="283"/>
      <c r="L3765" s="283"/>
      <c r="N3765" s="283"/>
      <c r="O3765" s="283"/>
      <c r="P3765" s="284"/>
      <c r="Q3765" s="284"/>
      <c r="R3765" s="284"/>
      <c r="S3765" s="284"/>
      <c r="U3765" s="283"/>
      <c r="V3765" s="283"/>
      <c r="W3765" s="283"/>
      <c r="X3765" s="283"/>
      <c r="Y3765" s="283"/>
      <c r="Z3765" s="283"/>
      <c r="AA3765" s="283"/>
      <c r="AB3765" s="283"/>
      <c r="AD3765" s="283"/>
      <c r="AE3765" s="283"/>
      <c r="AF3765" s="283"/>
      <c r="AG3765" s="283"/>
      <c r="AH3765" s="283"/>
      <c r="AI3765" s="283"/>
      <c r="AO3765" s="283"/>
      <c r="AP3765" s="283"/>
      <c r="AQ3765" s="283"/>
      <c r="AR3765" s="283"/>
      <c r="AU3765" s="284"/>
      <c r="AV3765" s="284"/>
      <c r="AW3765" s="284"/>
      <c r="AX3765" s="284"/>
      <c r="AY3765" s="284"/>
      <c r="BE3765" s="283"/>
      <c r="BF3765" s="283"/>
      <c r="BG3765" s="283"/>
      <c r="BH3765" s="283"/>
      <c r="BI3765" s="283"/>
      <c r="BJ3765" s="283"/>
      <c r="BK3765" s="283"/>
      <c r="BL3765" s="283"/>
      <c r="BM3765" s="283"/>
      <c r="BN3765" s="283"/>
      <c r="BO3765" s="283"/>
      <c r="BP3765" s="283"/>
      <c r="BQ3765" s="283"/>
    </row>
    <row r="3766" spans="2:69" ht="7.5" customHeight="1"/>
    <row r="3767" spans="2:69" ht="0.75" customHeight="1">
      <c r="F3767" s="285"/>
      <c r="G3767" s="285"/>
      <c r="H3767" s="285"/>
      <c r="I3767" s="285"/>
      <c r="K3767" s="285"/>
      <c r="L3767" s="285"/>
      <c r="M3767" s="285"/>
      <c r="N3767" s="285"/>
      <c r="O3767" s="285"/>
      <c r="R3767" s="285"/>
      <c r="S3767" s="285"/>
      <c r="T3767" s="285"/>
      <c r="U3767" s="285"/>
      <c r="V3767" s="285"/>
      <c r="W3767" s="285"/>
      <c r="X3767" s="285"/>
      <c r="Y3767" s="285"/>
      <c r="Z3767" s="285"/>
      <c r="AA3767" s="285"/>
      <c r="AB3767" s="285"/>
      <c r="AD3767" s="285"/>
      <c r="AE3767" s="285"/>
      <c r="AF3767" s="285"/>
      <c r="AG3767" s="285"/>
      <c r="AH3767" s="285"/>
      <c r="AI3767" s="285"/>
      <c r="AU3767" s="285"/>
      <c r="AV3767" s="285"/>
      <c r="AW3767" s="285"/>
      <c r="AX3767" s="283"/>
      <c r="AY3767" s="283"/>
      <c r="BE3767" s="285"/>
      <c r="BF3767" s="285"/>
      <c r="BH3767" s="285"/>
      <c r="BI3767" s="285"/>
      <c r="BJ3767" s="285"/>
      <c r="BK3767" s="285"/>
      <c r="BL3767" s="285"/>
      <c r="BM3767" s="285"/>
      <c r="BN3767" s="285"/>
      <c r="BO3767" s="285"/>
      <c r="BP3767" s="285"/>
      <c r="BQ3767" s="285"/>
    </row>
    <row r="3768" spans="2:69" ht="13.5" customHeight="1">
      <c r="F3768" s="285"/>
      <c r="G3768" s="285"/>
      <c r="H3768" s="285"/>
      <c r="I3768" s="285"/>
      <c r="K3768" s="285"/>
      <c r="L3768" s="285"/>
      <c r="M3768" s="285"/>
      <c r="N3768" s="285"/>
      <c r="O3768" s="285"/>
      <c r="R3768" s="285"/>
      <c r="S3768" s="285"/>
      <c r="T3768" s="285"/>
      <c r="U3768" s="285"/>
      <c r="V3768" s="285"/>
      <c r="W3768" s="285"/>
      <c r="X3768" s="285"/>
      <c r="Y3768" s="285"/>
      <c r="Z3768" s="285"/>
      <c r="AA3768" s="285"/>
      <c r="AB3768" s="285"/>
      <c r="AD3768" s="285"/>
      <c r="AE3768" s="285"/>
      <c r="AF3768" s="285"/>
      <c r="AG3768" s="285"/>
      <c r="AH3768" s="285"/>
      <c r="AI3768" s="285"/>
      <c r="AU3768" s="285"/>
      <c r="AV3768" s="285"/>
      <c r="AW3768" s="285"/>
      <c r="AX3768" s="283"/>
      <c r="AY3768" s="283"/>
      <c r="BE3768" s="285"/>
      <c r="BF3768" s="285"/>
      <c r="BH3768" s="285"/>
      <c r="BI3768" s="285"/>
      <c r="BJ3768" s="285"/>
      <c r="BK3768" s="285"/>
      <c r="BL3768" s="285"/>
      <c r="BM3768" s="285"/>
      <c r="BN3768" s="285"/>
      <c r="BO3768" s="285"/>
      <c r="BP3768" s="285"/>
      <c r="BQ3768" s="285"/>
    </row>
    <row r="3769" spans="2:69" ht="9.75" customHeight="1">
      <c r="C3769" s="280"/>
      <c r="D3769" s="280"/>
      <c r="F3769" s="279"/>
      <c r="G3769" s="279"/>
      <c r="H3769" s="279"/>
      <c r="I3769" s="279"/>
      <c r="J3769" s="279"/>
      <c r="K3769" s="279"/>
      <c r="L3769" s="279"/>
      <c r="M3769" s="279"/>
      <c r="N3769" s="279"/>
      <c r="O3769" s="279"/>
      <c r="R3769" s="278"/>
      <c r="S3769" s="278"/>
      <c r="T3769" s="278"/>
      <c r="U3769" s="279"/>
      <c r="V3769" s="279"/>
      <c r="W3769" s="279"/>
      <c r="X3769" s="279"/>
      <c r="Y3769" s="279"/>
      <c r="Z3769" s="279"/>
      <c r="AA3769" s="279"/>
      <c r="AB3769" s="279"/>
      <c r="AD3769" s="279"/>
      <c r="AE3769" s="279"/>
      <c r="AF3769" s="279"/>
      <c r="AG3769" s="279"/>
      <c r="AH3769" s="279"/>
      <c r="AI3769" s="279"/>
      <c r="AM3769" s="280"/>
      <c r="AN3769" s="280"/>
      <c r="AO3769" s="280"/>
      <c r="AP3769" s="278"/>
      <c r="AQ3769" s="278"/>
      <c r="AR3769" s="278"/>
      <c r="AS3769" s="278"/>
      <c r="BA3769" s="280"/>
      <c r="BB3769" s="280"/>
      <c r="BC3769" s="280"/>
      <c r="BD3769" s="279"/>
      <c r="BE3769" s="279"/>
      <c r="BH3769" s="278"/>
      <c r="BI3769" s="278"/>
      <c r="BJ3769" s="278"/>
      <c r="BK3769" s="278"/>
      <c r="BL3769" s="278"/>
      <c r="BM3769" s="279"/>
      <c r="BN3769" s="279"/>
      <c r="BO3769" s="279"/>
      <c r="BP3769" s="279"/>
      <c r="BQ3769" s="279"/>
    </row>
    <row r="3770" spans="2:69" ht="0.75" customHeight="1">
      <c r="C3770" s="280"/>
      <c r="D3770" s="280"/>
      <c r="F3770" s="279"/>
      <c r="G3770" s="279"/>
      <c r="H3770" s="279"/>
      <c r="I3770" s="279"/>
      <c r="J3770" s="279"/>
      <c r="K3770" s="279"/>
      <c r="L3770" s="279"/>
      <c r="M3770" s="279"/>
      <c r="N3770" s="279"/>
      <c r="O3770" s="279"/>
      <c r="R3770" s="278"/>
      <c r="S3770" s="278"/>
      <c r="T3770" s="278"/>
      <c r="U3770" s="279"/>
      <c r="V3770" s="279"/>
      <c r="W3770" s="279"/>
      <c r="X3770" s="279"/>
      <c r="Y3770" s="279"/>
      <c r="Z3770" s="279"/>
      <c r="AA3770" s="279"/>
      <c r="AB3770" s="279"/>
      <c r="AD3770" s="279"/>
      <c r="AE3770" s="279"/>
      <c r="AF3770" s="279"/>
      <c r="AG3770" s="279"/>
      <c r="AH3770" s="279"/>
      <c r="AI3770" s="279"/>
      <c r="AM3770" s="280"/>
      <c r="AN3770" s="280"/>
      <c r="AO3770" s="280"/>
      <c r="AP3770" s="278"/>
      <c r="AQ3770" s="278"/>
      <c r="AR3770" s="278"/>
      <c r="AS3770" s="278"/>
      <c r="BA3770" s="280"/>
      <c r="BB3770" s="280"/>
      <c r="BC3770" s="280"/>
      <c r="BD3770" s="279"/>
      <c r="BE3770" s="279"/>
      <c r="BH3770" s="278"/>
      <c r="BI3770" s="278"/>
      <c r="BJ3770" s="278"/>
      <c r="BK3770" s="278"/>
      <c r="BL3770" s="278"/>
      <c r="BM3770" s="279"/>
      <c r="BN3770" s="279"/>
      <c r="BO3770" s="279"/>
      <c r="BP3770" s="279"/>
      <c r="BQ3770" s="279"/>
    </row>
    <row r="3771" spans="2:69" ht="10.5" customHeight="1">
      <c r="C3771" s="280"/>
      <c r="D3771" s="280"/>
      <c r="F3771" s="279"/>
      <c r="G3771" s="279"/>
      <c r="H3771" s="279"/>
      <c r="I3771" s="279"/>
      <c r="J3771" s="279"/>
      <c r="K3771" s="279"/>
      <c r="L3771" s="279"/>
      <c r="M3771" s="279"/>
      <c r="N3771" s="279"/>
      <c r="O3771" s="279"/>
      <c r="R3771" s="278"/>
      <c r="S3771" s="278"/>
      <c r="T3771" s="278"/>
      <c r="U3771" s="279"/>
      <c r="V3771" s="279"/>
      <c r="W3771" s="279"/>
      <c r="X3771" s="279"/>
      <c r="Y3771" s="279"/>
      <c r="Z3771" s="279"/>
      <c r="AA3771" s="279"/>
      <c r="AB3771" s="279"/>
      <c r="AD3771" s="264"/>
      <c r="AE3771" s="279"/>
      <c r="AF3771" s="279"/>
      <c r="AG3771" s="279"/>
      <c r="AH3771" s="279"/>
      <c r="AI3771" s="264"/>
      <c r="AM3771" s="280"/>
      <c r="AN3771" s="280"/>
      <c r="AO3771" s="280"/>
      <c r="AP3771" s="278"/>
      <c r="AQ3771" s="278"/>
      <c r="AR3771" s="278"/>
      <c r="AS3771" s="278"/>
      <c r="BA3771" s="280"/>
      <c r="BB3771" s="280"/>
      <c r="BC3771" s="280"/>
      <c r="BD3771" s="279"/>
      <c r="BE3771" s="279"/>
      <c r="BH3771" s="278"/>
      <c r="BI3771" s="278"/>
      <c r="BJ3771" s="278"/>
      <c r="BK3771" s="278"/>
      <c r="BL3771" s="278"/>
      <c r="BM3771" s="279"/>
      <c r="BN3771" s="279"/>
      <c r="BO3771" s="279"/>
      <c r="BP3771" s="279"/>
      <c r="BQ3771" s="279"/>
    </row>
    <row r="3772" spans="2:69" ht="9.75" customHeight="1"/>
    <row r="3773" spans="2:69" ht="9.75" customHeight="1">
      <c r="C3773" s="280"/>
      <c r="D3773" s="280"/>
      <c r="F3773" s="279"/>
      <c r="G3773" s="279"/>
      <c r="H3773" s="279"/>
      <c r="I3773" s="279"/>
      <c r="J3773" s="279"/>
      <c r="K3773" s="279"/>
      <c r="L3773" s="279"/>
      <c r="M3773" s="279"/>
      <c r="N3773" s="279"/>
      <c r="O3773" s="279"/>
      <c r="R3773" s="278"/>
      <c r="S3773" s="278"/>
      <c r="T3773" s="278"/>
      <c r="U3773" s="279"/>
      <c r="V3773" s="279"/>
      <c r="W3773" s="279"/>
      <c r="X3773" s="279"/>
      <c r="Y3773" s="279"/>
      <c r="Z3773" s="279"/>
      <c r="AA3773" s="279"/>
      <c r="AB3773" s="279"/>
      <c r="AD3773" s="279"/>
      <c r="AE3773" s="279"/>
      <c r="AF3773" s="279"/>
      <c r="AG3773" s="279"/>
      <c r="AH3773" s="279"/>
      <c r="AI3773" s="279"/>
      <c r="AM3773" s="280"/>
      <c r="AN3773" s="280"/>
      <c r="AO3773" s="280"/>
      <c r="AP3773" s="280"/>
      <c r="AQ3773" s="278"/>
      <c r="AR3773" s="278"/>
      <c r="AS3773" s="278"/>
      <c r="AT3773" s="278"/>
      <c r="BA3773" s="280"/>
      <c r="BB3773" s="280"/>
      <c r="BC3773" s="280"/>
      <c r="BD3773" s="279"/>
      <c r="BE3773" s="279"/>
      <c r="BH3773" s="278"/>
      <c r="BI3773" s="278"/>
      <c r="BJ3773" s="278"/>
      <c r="BK3773" s="278"/>
      <c r="BL3773" s="278"/>
      <c r="BM3773" s="279"/>
      <c r="BN3773" s="279"/>
      <c r="BO3773" s="279"/>
      <c r="BP3773" s="279"/>
      <c r="BQ3773" s="279"/>
    </row>
    <row r="3774" spans="2:69" ht="0.75" customHeight="1">
      <c r="C3774" s="280"/>
      <c r="D3774" s="280"/>
      <c r="F3774" s="279"/>
      <c r="G3774" s="279"/>
      <c r="H3774" s="279"/>
      <c r="I3774" s="279"/>
      <c r="J3774" s="279"/>
      <c r="K3774" s="279"/>
      <c r="L3774" s="279"/>
      <c r="M3774" s="279"/>
      <c r="N3774" s="279"/>
      <c r="O3774" s="279"/>
      <c r="R3774" s="278"/>
      <c r="S3774" s="278"/>
      <c r="T3774" s="278"/>
      <c r="U3774" s="279"/>
      <c r="V3774" s="279"/>
      <c r="W3774" s="279"/>
      <c r="X3774" s="279"/>
      <c r="Y3774" s="279"/>
      <c r="Z3774" s="279"/>
      <c r="AA3774" s="279"/>
      <c r="AB3774" s="279"/>
      <c r="AD3774" s="279"/>
      <c r="AE3774" s="279"/>
      <c r="AF3774" s="279"/>
      <c r="AG3774" s="279"/>
      <c r="AH3774" s="279"/>
      <c r="AI3774" s="279"/>
      <c r="AM3774" s="280"/>
      <c r="AN3774" s="280"/>
      <c r="AO3774" s="280"/>
      <c r="AP3774" s="280"/>
      <c r="AQ3774" s="278"/>
      <c r="AR3774" s="278"/>
      <c r="AS3774" s="278"/>
      <c r="AT3774" s="278"/>
      <c r="BA3774" s="280"/>
      <c r="BB3774" s="280"/>
      <c r="BC3774" s="280"/>
      <c r="BD3774" s="279"/>
      <c r="BE3774" s="279"/>
      <c r="BH3774" s="278"/>
      <c r="BI3774" s="278"/>
      <c r="BJ3774" s="278"/>
      <c r="BK3774" s="278"/>
      <c r="BL3774" s="278"/>
      <c r="BM3774" s="279"/>
      <c r="BN3774" s="279"/>
      <c r="BO3774" s="279"/>
      <c r="BP3774" s="279"/>
      <c r="BQ3774" s="279"/>
    </row>
    <row r="3775" spans="2:69" ht="12.75" customHeight="1">
      <c r="F3775" s="279"/>
      <c r="G3775" s="279"/>
      <c r="H3775" s="279"/>
      <c r="I3775" s="279"/>
      <c r="J3775" s="279"/>
      <c r="K3775" s="279"/>
      <c r="L3775" s="279"/>
      <c r="M3775" s="279"/>
      <c r="N3775" s="279"/>
      <c r="O3775" s="279"/>
      <c r="AM3775" s="280"/>
      <c r="AN3775" s="280"/>
      <c r="AO3775" s="280"/>
      <c r="AP3775" s="278"/>
      <c r="AQ3775" s="278"/>
      <c r="AR3775" s="278"/>
      <c r="AS3775" s="278"/>
      <c r="BA3775" s="280"/>
      <c r="BB3775" s="280"/>
      <c r="BC3775" s="280"/>
      <c r="BD3775" s="279"/>
      <c r="BE3775" s="279"/>
      <c r="BH3775" s="278"/>
      <c r="BI3775" s="278"/>
      <c r="BJ3775" s="278"/>
      <c r="BK3775" s="278"/>
      <c r="BL3775" s="278"/>
      <c r="BM3775" s="279"/>
      <c r="BN3775" s="279"/>
      <c r="BO3775" s="279"/>
      <c r="BP3775" s="279"/>
      <c r="BQ3775" s="279"/>
    </row>
    <row r="3776" spans="2:69" ht="10.5" customHeight="1">
      <c r="AM3776" s="280"/>
      <c r="AN3776" s="280"/>
      <c r="AO3776" s="280"/>
      <c r="AP3776" s="278"/>
      <c r="AQ3776" s="278"/>
      <c r="AR3776" s="278"/>
      <c r="AS3776" s="278"/>
      <c r="BA3776" s="280"/>
      <c r="BB3776" s="280"/>
      <c r="BC3776" s="280"/>
      <c r="BD3776" s="279"/>
      <c r="BE3776" s="279"/>
      <c r="BH3776" s="278"/>
      <c r="BI3776" s="278"/>
      <c r="BJ3776" s="278"/>
      <c r="BK3776" s="278"/>
      <c r="BL3776" s="278"/>
      <c r="BM3776" s="279"/>
      <c r="BN3776" s="279"/>
      <c r="BO3776" s="279"/>
      <c r="BP3776" s="279"/>
      <c r="BQ3776" s="279"/>
    </row>
    <row r="3777" spans="2:69" ht="7.5" customHeight="1"/>
    <row r="3778" spans="2:69" ht="0.75" customHeight="1">
      <c r="C3778" s="277"/>
      <c r="D3778" s="277"/>
      <c r="F3778" s="279"/>
      <c r="G3778" s="279"/>
      <c r="H3778" s="279"/>
      <c r="I3778" s="279"/>
      <c r="J3778" s="279"/>
      <c r="K3778" s="279"/>
      <c r="L3778" s="279"/>
      <c r="M3778" s="279"/>
      <c r="AM3778" s="280"/>
      <c r="AN3778" s="280"/>
      <c r="AO3778" s="280"/>
      <c r="AP3778" s="278"/>
      <c r="AQ3778" s="278"/>
      <c r="AR3778" s="278"/>
      <c r="AS3778" s="278"/>
      <c r="AT3778" s="278"/>
      <c r="AU3778" s="278"/>
      <c r="AV3778" s="278"/>
      <c r="AX3778" s="278"/>
      <c r="AY3778" s="278"/>
      <c r="BA3778" s="280"/>
      <c r="BB3778" s="280"/>
      <c r="BC3778" s="280"/>
      <c r="BD3778" s="279"/>
      <c r="BE3778" s="279"/>
      <c r="BH3778" s="278"/>
      <c r="BI3778" s="278"/>
      <c r="BJ3778" s="278"/>
      <c r="BK3778" s="278"/>
      <c r="BL3778" s="278"/>
      <c r="BM3778" s="279"/>
      <c r="BN3778" s="279"/>
      <c r="BO3778" s="279"/>
      <c r="BP3778" s="279"/>
      <c r="BQ3778" s="279"/>
    </row>
    <row r="3779" spans="2:69" ht="8.25" customHeight="1">
      <c r="C3779" s="277"/>
      <c r="D3779" s="277"/>
      <c r="F3779" s="279"/>
      <c r="G3779" s="279"/>
      <c r="H3779" s="279"/>
      <c r="I3779" s="279"/>
      <c r="J3779" s="279"/>
      <c r="K3779" s="279"/>
      <c r="L3779" s="279"/>
      <c r="M3779" s="279"/>
      <c r="AM3779" s="280"/>
      <c r="AN3779" s="280"/>
      <c r="AO3779" s="280"/>
      <c r="AP3779" s="278"/>
      <c r="AQ3779" s="278"/>
      <c r="AR3779" s="278"/>
      <c r="AS3779" s="278"/>
      <c r="AT3779" s="278"/>
      <c r="AU3779" s="278"/>
      <c r="AV3779" s="278"/>
      <c r="AX3779" s="278"/>
      <c r="AY3779" s="278"/>
      <c r="BA3779" s="280"/>
      <c r="BB3779" s="280"/>
      <c r="BC3779" s="280"/>
      <c r="BD3779" s="279"/>
      <c r="BE3779" s="279"/>
      <c r="BH3779" s="278"/>
      <c r="BI3779" s="278"/>
      <c r="BJ3779" s="278"/>
      <c r="BK3779" s="278"/>
      <c r="BL3779" s="278"/>
      <c r="BM3779" s="279"/>
      <c r="BN3779" s="279"/>
      <c r="BO3779" s="279"/>
      <c r="BP3779" s="279"/>
      <c r="BQ3779" s="279"/>
    </row>
    <row r="3780" spans="2:69" ht="0.75" customHeight="1">
      <c r="C3780" s="277"/>
      <c r="D3780" s="277"/>
      <c r="F3780" s="279"/>
      <c r="G3780" s="279"/>
      <c r="H3780" s="279"/>
      <c r="I3780" s="279"/>
      <c r="J3780" s="279"/>
      <c r="K3780" s="279"/>
      <c r="L3780" s="279"/>
      <c r="M3780" s="279"/>
      <c r="AM3780" s="280"/>
      <c r="AN3780" s="280"/>
      <c r="AO3780" s="280"/>
      <c r="AP3780" s="278"/>
      <c r="AQ3780" s="278"/>
      <c r="AR3780" s="278"/>
      <c r="AS3780" s="278"/>
      <c r="AT3780" s="278"/>
      <c r="AU3780" s="278"/>
      <c r="AV3780" s="278"/>
      <c r="AX3780" s="278"/>
      <c r="AY3780" s="278"/>
      <c r="BA3780" s="280"/>
      <c r="BB3780" s="280"/>
      <c r="BC3780" s="280"/>
      <c r="BD3780" s="279"/>
      <c r="BE3780" s="279"/>
      <c r="BH3780" s="278"/>
      <c r="BI3780" s="278"/>
      <c r="BJ3780" s="278"/>
      <c r="BK3780" s="278"/>
      <c r="BL3780" s="278"/>
      <c r="BM3780" s="279"/>
      <c r="BN3780" s="279"/>
      <c r="BO3780" s="279"/>
      <c r="BP3780" s="279"/>
      <c r="BQ3780" s="279"/>
    </row>
    <row r="3781" spans="2:69" ht="10.5" customHeight="1">
      <c r="AM3781" s="280"/>
      <c r="AN3781" s="280"/>
      <c r="AO3781" s="280"/>
      <c r="AP3781" s="278"/>
      <c r="AQ3781" s="278"/>
      <c r="AR3781" s="278"/>
      <c r="AS3781" s="278"/>
      <c r="AT3781" s="278"/>
      <c r="AU3781" s="278"/>
      <c r="AV3781" s="278"/>
      <c r="AX3781" s="278"/>
      <c r="AY3781" s="278"/>
      <c r="BA3781" s="280"/>
      <c r="BB3781" s="280"/>
      <c r="BC3781" s="280"/>
      <c r="BD3781" s="279"/>
      <c r="BE3781" s="279"/>
      <c r="BH3781" s="278"/>
      <c r="BI3781" s="278"/>
      <c r="BJ3781" s="278"/>
      <c r="BK3781" s="278"/>
      <c r="BL3781" s="278"/>
      <c r="BM3781" s="279"/>
      <c r="BN3781" s="279"/>
      <c r="BO3781" s="279"/>
      <c r="BP3781" s="279"/>
      <c r="BQ3781" s="279"/>
    </row>
    <row r="3782" spans="2:69" ht="9.75" customHeight="1"/>
    <row r="3783" spans="2:69" ht="12" customHeight="1">
      <c r="AM3783" s="280"/>
      <c r="AN3783" s="280"/>
      <c r="AO3783" s="280"/>
      <c r="AP3783" s="280"/>
      <c r="AQ3783" s="278"/>
      <c r="AR3783" s="278"/>
      <c r="AS3783" s="278"/>
      <c r="AT3783" s="278"/>
      <c r="AU3783" s="278"/>
      <c r="AV3783" s="278"/>
      <c r="AW3783" s="278"/>
      <c r="AX3783" s="278"/>
      <c r="AY3783" s="278"/>
      <c r="AZ3783" s="278"/>
      <c r="BA3783" s="277"/>
      <c r="BB3783" s="277"/>
      <c r="BC3783" s="277"/>
      <c r="BD3783" s="279"/>
      <c r="BE3783" s="279"/>
    </row>
    <row r="3784" spans="2:69" ht="13.5" customHeight="1">
      <c r="C3784" s="289"/>
      <c r="D3784" s="289"/>
      <c r="E3784" s="289"/>
      <c r="F3784" s="289"/>
      <c r="G3784" s="289"/>
      <c r="H3784" s="289"/>
      <c r="I3784" s="289"/>
      <c r="J3784" s="289"/>
      <c r="K3784" s="289"/>
      <c r="L3784" s="289"/>
      <c r="M3784" s="289"/>
      <c r="N3784" s="289"/>
      <c r="O3784" s="289"/>
      <c r="P3784" s="289"/>
      <c r="Q3784" s="289"/>
      <c r="R3784" s="289"/>
      <c r="S3784" s="289"/>
      <c r="T3784" s="289"/>
      <c r="U3784" s="289"/>
      <c r="V3784" s="289"/>
      <c r="W3784" s="289"/>
      <c r="X3784" s="289"/>
      <c r="Y3784" s="289"/>
      <c r="Z3784" s="289"/>
      <c r="AA3784" s="289"/>
      <c r="AB3784" s="289"/>
      <c r="AC3784" s="289"/>
      <c r="AD3784" s="289"/>
      <c r="AE3784" s="289"/>
    </row>
    <row r="3785" spans="2:69" ht="7.5" customHeight="1"/>
    <row r="3786" spans="2:69" ht="16.5" customHeight="1">
      <c r="B3786" s="282"/>
      <c r="C3786" s="282"/>
      <c r="D3786" s="282"/>
      <c r="E3786" s="282"/>
      <c r="F3786" s="282"/>
      <c r="G3786" s="282"/>
      <c r="H3786" s="282"/>
      <c r="I3786" s="282"/>
      <c r="J3786" s="282"/>
      <c r="K3786" s="282"/>
      <c r="L3786" s="282"/>
      <c r="M3786" s="282"/>
      <c r="N3786" s="282"/>
      <c r="O3786" s="282"/>
      <c r="P3786" s="282"/>
      <c r="Q3786" s="282"/>
      <c r="R3786" s="282"/>
      <c r="S3786" s="282"/>
      <c r="T3786" s="282"/>
      <c r="U3786" s="282"/>
      <c r="X3786" s="282"/>
      <c r="Y3786" s="282"/>
      <c r="Z3786" s="282"/>
      <c r="AA3786" s="282"/>
      <c r="AB3786" s="282"/>
      <c r="AC3786" s="282"/>
      <c r="AD3786" s="282"/>
      <c r="AE3786" s="282"/>
      <c r="AF3786" s="282"/>
      <c r="AG3786" s="282"/>
      <c r="AM3786" s="282"/>
      <c r="AN3786" s="282"/>
      <c r="AO3786" s="282"/>
      <c r="AP3786" s="282"/>
      <c r="AQ3786" s="282"/>
      <c r="AR3786" s="282"/>
      <c r="AS3786" s="282"/>
      <c r="AT3786" s="282"/>
      <c r="AU3786" s="282"/>
      <c r="AV3786" s="282"/>
      <c r="AW3786" s="282"/>
      <c r="AX3786" s="282"/>
      <c r="AY3786" s="282"/>
      <c r="AZ3786" s="282"/>
      <c r="BA3786" s="282"/>
      <c r="BB3786" s="282"/>
      <c r="BE3786" s="282"/>
      <c r="BF3786" s="282"/>
      <c r="BG3786" s="282"/>
      <c r="BH3786" s="282"/>
      <c r="BI3786" s="282"/>
      <c r="BJ3786" s="282"/>
      <c r="BK3786" s="282"/>
      <c r="BL3786" s="282"/>
      <c r="BM3786" s="282"/>
      <c r="BN3786" s="282"/>
      <c r="BO3786" s="282"/>
      <c r="BP3786" s="282"/>
    </row>
    <row r="3787" spans="2:69" ht="9.75" customHeight="1">
      <c r="E3787" s="281"/>
      <c r="F3787" s="281"/>
      <c r="G3787" s="281"/>
      <c r="H3787" s="281"/>
      <c r="I3787" s="281"/>
      <c r="J3787" s="281"/>
      <c r="K3787" s="281"/>
      <c r="L3787" s="281"/>
      <c r="O3787" s="281"/>
      <c r="P3787" s="281"/>
      <c r="Q3787" s="281"/>
      <c r="S3787" s="286"/>
      <c r="T3787" s="286"/>
      <c r="U3787" s="286"/>
      <c r="V3787" s="286"/>
      <c r="AB3787" s="281"/>
      <c r="AC3787" s="281"/>
      <c r="AD3787" s="286"/>
      <c r="AE3787" s="286"/>
      <c r="AR3787" s="281"/>
      <c r="AS3787" s="281"/>
      <c r="AT3787" s="281"/>
      <c r="AV3787" s="286"/>
      <c r="AW3787" s="286"/>
      <c r="AX3787" s="286"/>
      <c r="AY3787" s="286"/>
      <c r="AZ3787" s="286"/>
      <c r="BA3787" s="286"/>
      <c r="BB3787" s="286"/>
      <c r="BH3787" s="283"/>
      <c r="BI3787" s="283"/>
      <c r="BJ3787" s="283"/>
      <c r="BK3787" s="283"/>
      <c r="BL3787" s="283"/>
      <c r="BN3787" s="283"/>
      <c r="BO3787" s="283"/>
      <c r="BP3787" s="283"/>
    </row>
    <row r="3788" spans="2:69" ht="0.75" customHeight="1">
      <c r="BH3788" s="283"/>
      <c r="BI3788" s="283"/>
      <c r="BJ3788" s="283"/>
      <c r="BK3788" s="283"/>
      <c r="BL3788" s="283"/>
      <c r="BN3788" s="283"/>
      <c r="BO3788" s="283"/>
      <c r="BP3788" s="283"/>
    </row>
    <row r="3789" spans="2:69" ht="10.5" customHeight="1">
      <c r="F3789" s="281"/>
      <c r="G3789" s="281"/>
      <c r="H3789" s="281"/>
      <c r="I3789" s="281"/>
      <c r="J3789" s="281"/>
      <c r="K3789" s="281"/>
      <c r="N3789" s="281"/>
      <c r="O3789" s="281"/>
      <c r="P3789" s="281"/>
      <c r="Q3789" s="281"/>
      <c r="R3789" s="281"/>
      <c r="S3789" s="286"/>
      <c r="T3789" s="286"/>
      <c r="U3789" s="286"/>
      <c r="V3789" s="286"/>
      <c r="AB3789" s="281"/>
      <c r="AC3789" s="281"/>
      <c r="AD3789" s="281"/>
      <c r="AE3789" s="286"/>
      <c r="AF3789" s="286"/>
      <c r="AG3789" s="286"/>
      <c r="AH3789" s="286"/>
      <c r="AI3789" s="286"/>
      <c r="AR3789" s="281"/>
      <c r="AS3789" s="281"/>
      <c r="AT3789" s="281"/>
      <c r="AV3789" s="290"/>
      <c r="AW3789" s="290"/>
      <c r="AX3789" s="290"/>
      <c r="AY3789" s="290"/>
      <c r="AZ3789" s="290"/>
      <c r="BE3789" s="263"/>
      <c r="BJ3789" s="279"/>
      <c r="BK3789" s="279"/>
      <c r="BL3789" s="279"/>
      <c r="BO3789" s="279"/>
      <c r="BP3789" s="279"/>
    </row>
    <row r="3790" spans="2:69" ht="8.25" customHeight="1"/>
    <row r="3791" spans="2:69" ht="12.75" customHeight="1">
      <c r="BE3791" s="280"/>
      <c r="BF3791" s="280"/>
      <c r="BJ3791" s="279"/>
      <c r="BK3791" s="279"/>
      <c r="BL3791" s="279"/>
      <c r="BO3791" s="279"/>
      <c r="BP3791" s="279"/>
    </row>
    <row r="3792" spans="2:69" ht="9.75" customHeight="1">
      <c r="BE3792" s="280"/>
      <c r="BF3792" s="280"/>
      <c r="BJ3792" s="279"/>
      <c r="BK3792" s="279"/>
      <c r="BL3792" s="279"/>
      <c r="BO3792" s="279"/>
      <c r="BP3792" s="279"/>
    </row>
    <row r="3793" spans="3:68" ht="12.75" customHeight="1">
      <c r="BE3793" s="280"/>
      <c r="BF3793" s="280"/>
    </row>
    <row r="3794" spans="3:68" ht="10.5" customHeight="1">
      <c r="I3794" s="283"/>
      <c r="J3794" s="283"/>
      <c r="K3794" s="283"/>
      <c r="L3794" s="283"/>
      <c r="N3794" s="283"/>
      <c r="O3794" s="283"/>
      <c r="P3794" s="283"/>
      <c r="Q3794" s="283"/>
      <c r="R3794" s="283"/>
      <c r="S3794" s="283"/>
      <c r="U3794" s="283"/>
      <c r="V3794" s="283"/>
      <c r="W3794" s="283"/>
      <c r="Z3794" s="283"/>
      <c r="AA3794" s="283"/>
      <c r="AB3794" s="283"/>
      <c r="AC3794" s="283"/>
      <c r="AD3794" s="283"/>
      <c r="AE3794" s="283"/>
      <c r="AO3794" s="283"/>
      <c r="AP3794" s="283"/>
      <c r="AQ3794" s="283"/>
      <c r="AR3794" s="283"/>
      <c r="AS3794" s="283"/>
      <c r="AT3794" s="283"/>
      <c r="AV3794" s="283"/>
      <c r="AW3794" s="283"/>
      <c r="AX3794" s="283"/>
      <c r="AY3794" s="283"/>
      <c r="AZ3794" s="283"/>
      <c r="BA3794" s="283"/>
      <c r="BB3794" s="283"/>
      <c r="BE3794" s="263"/>
      <c r="BJ3794" s="279"/>
      <c r="BK3794" s="279"/>
      <c r="BL3794" s="279"/>
      <c r="BO3794" s="279"/>
      <c r="BP3794" s="279"/>
    </row>
    <row r="3795" spans="3:68" ht="9.75" customHeight="1"/>
    <row r="3796" spans="3:68" ht="10.5" customHeight="1">
      <c r="H3796" s="283"/>
      <c r="I3796" s="283"/>
      <c r="J3796" s="283"/>
      <c r="K3796" s="283"/>
      <c r="L3796" s="283"/>
      <c r="N3796" s="283"/>
      <c r="O3796" s="283"/>
      <c r="P3796" s="283"/>
      <c r="Q3796" s="283"/>
      <c r="R3796" s="283"/>
      <c r="S3796" s="283"/>
      <c r="U3796" s="283"/>
      <c r="V3796" s="283"/>
      <c r="W3796" s="283"/>
      <c r="Z3796" s="283"/>
      <c r="AA3796" s="283"/>
      <c r="AB3796" s="283"/>
      <c r="AC3796" s="283"/>
      <c r="AD3796" s="283"/>
      <c r="AE3796" s="283"/>
      <c r="AO3796" s="283"/>
      <c r="AP3796" s="283"/>
      <c r="AQ3796" s="283"/>
      <c r="AR3796" s="283"/>
      <c r="AS3796" s="283"/>
      <c r="AT3796" s="283"/>
      <c r="AV3796" s="283"/>
      <c r="AW3796" s="283"/>
      <c r="AX3796" s="283"/>
      <c r="AY3796" s="283"/>
      <c r="AZ3796" s="283"/>
      <c r="BA3796" s="283"/>
      <c r="BB3796" s="283"/>
      <c r="BE3796" s="280"/>
      <c r="BJ3796" s="279"/>
      <c r="BK3796" s="279"/>
      <c r="BL3796" s="279"/>
      <c r="BO3796" s="279"/>
      <c r="BP3796" s="279"/>
    </row>
    <row r="3797" spans="3:68" ht="0.75" customHeight="1">
      <c r="H3797" s="283"/>
      <c r="I3797" s="283"/>
      <c r="J3797" s="283"/>
      <c r="K3797" s="283"/>
      <c r="L3797" s="283"/>
      <c r="N3797" s="283"/>
      <c r="O3797" s="283"/>
      <c r="P3797" s="283"/>
      <c r="Q3797" s="283"/>
      <c r="R3797" s="283"/>
      <c r="S3797" s="283"/>
      <c r="U3797" s="283"/>
      <c r="V3797" s="283"/>
      <c r="W3797" s="283"/>
      <c r="Z3797" s="283"/>
      <c r="AA3797" s="283"/>
      <c r="AB3797" s="283"/>
      <c r="AC3797" s="283"/>
      <c r="AD3797" s="283"/>
      <c r="AE3797" s="283"/>
      <c r="AO3797" s="283"/>
      <c r="AP3797" s="283"/>
      <c r="AQ3797" s="283"/>
      <c r="AR3797" s="283"/>
      <c r="AS3797" s="283"/>
      <c r="AT3797" s="283"/>
      <c r="AV3797" s="283"/>
      <c r="AW3797" s="283"/>
      <c r="AX3797" s="283"/>
      <c r="AY3797" s="283"/>
      <c r="AZ3797" s="283"/>
      <c r="BA3797" s="283"/>
      <c r="BB3797" s="283"/>
      <c r="BE3797" s="280"/>
      <c r="BJ3797" s="279"/>
      <c r="BK3797" s="279"/>
      <c r="BL3797" s="279"/>
      <c r="BO3797" s="279"/>
      <c r="BP3797" s="279"/>
    </row>
    <row r="3798" spans="3:68" ht="10.5" customHeight="1">
      <c r="H3798" s="285"/>
      <c r="I3798" s="285"/>
      <c r="J3798" s="285"/>
      <c r="K3798" s="285"/>
      <c r="L3798" s="285"/>
      <c r="N3798" s="285"/>
      <c r="O3798" s="285"/>
      <c r="P3798" s="285"/>
      <c r="R3798" s="285"/>
      <c r="S3798" s="285"/>
      <c r="U3798" s="283"/>
      <c r="V3798" s="283"/>
      <c r="W3798" s="283"/>
      <c r="Z3798" s="285"/>
      <c r="AA3798" s="285"/>
      <c r="AB3798" s="285"/>
      <c r="AC3798" s="285"/>
      <c r="AD3798" s="283"/>
      <c r="AE3798" s="283"/>
      <c r="AO3798" s="285"/>
      <c r="AP3798" s="285"/>
      <c r="AQ3798" s="285"/>
      <c r="AR3798" s="285"/>
      <c r="AS3798" s="285"/>
      <c r="AT3798" s="285"/>
      <c r="AV3798" s="285"/>
      <c r="AW3798" s="285"/>
      <c r="AX3798" s="285"/>
      <c r="AY3798" s="285"/>
      <c r="AZ3798" s="285"/>
      <c r="BB3798" s="261"/>
      <c r="BE3798" s="263"/>
      <c r="BK3798" s="279"/>
      <c r="BL3798" s="279"/>
      <c r="BP3798" s="264"/>
    </row>
    <row r="3799" spans="3:68" ht="8.25" customHeight="1"/>
    <row r="3800" spans="3:68" ht="0.75" customHeight="1">
      <c r="C3800" s="280"/>
      <c r="D3800" s="280"/>
      <c r="E3800" s="280"/>
      <c r="F3800" s="280"/>
      <c r="G3800" s="280"/>
      <c r="H3800" s="280"/>
      <c r="I3800" s="280"/>
      <c r="AH3800" s="280"/>
      <c r="AI3800" s="280"/>
      <c r="AJ3800" s="280"/>
      <c r="AK3800" s="280"/>
      <c r="AL3800" s="280"/>
      <c r="AM3800" s="280"/>
      <c r="AN3800" s="280"/>
      <c r="AO3800" s="280"/>
      <c r="BE3800" s="280"/>
      <c r="BK3800" s="279"/>
      <c r="BL3800" s="279"/>
      <c r="BP3800" s="279"/>
    </row>
    <row r="3801" spans="3:68" ht="9" customHeight="1">
      <c r="C3801" s="280"/>
      <c r="D3801" s="280"/>
      <c r="E3801" s="280"/>
      <c r="F3801" s="280"/>
      <c r="G3801" s="280"/>
      <c r="H3801" s="280"/>
      <c r="I3801" s="280"/>
      <c r="AH3801" s="280"/>
      <c r="AI3801" s="280"/>
      <c r="AJ3801" s="280"/>
      <c r="AK3801" s="280"/>
      <c r="AL3801" s="280"/>
      <c r="AM3801" s="280"/>
      <c r="AN3801" s="280"/>
      <c r="AO3801" s="280"/>
      <c r="BE3801" s="280"/>
      <c r="BK3801" s="279"/>
      <c r="BL3801" s="279"/>
      <c r="BP3801" s="279"/>
    </row>
    <row r="3802" spans="3:68" ht="0.75" customHeight="1">
      <c r="C3802" s="280"/>
      <c r="D3802" s="280"/>
      <c r="E3802" s="280"/>
      <c r="F3802" s="280"/>
      <c r="G3802" s="280"/>
      <c r="H3802" s="280"/>
      <c r="I3802" s="280"/>
      <c r="AH3802" s="280"/>
      <c r="AI3802" s="280"/>
      <c r="AJ3802" s="280"/>
      <c r="AK3802" s="280"/>
      <c r="AL3802" s="280"/>
      <c r="AM3802" s="280"/>
      <c r="AN3802" s="280"/>
      <c r="AO3802" s="280"/>
      <c r="BE3802" s="280"/>
      <c r="BK3802" s="279"/>
      <c r="BL3802" s="279"/>
    </row>
    <row r="3803" spans="3:68" ht="10.5" customHeight="1">
      <c r="C3803" s="287"/>
      <c r="D3803" s="287"/>
      <c r="E3803" s="287"/>
      <c r="F3803" s="287"/>
      <c r="G3803" s="287"/>
      <c r="H3803" s="278"/>
      <c r="I3803" s="278"/>
      <c r="J3803" s="278"/>
      <c r="K3803" s="278"/>
      <c r="L3803" s="278"/>
      <c r="N3803" s="278"/>
      <c r="O3803" s="278"/>
      <c r="P3803" s="278"/>
      <c r="Q3803" s="278"/>
      <c r="R3803" s="278"/>
      <c r="S3803" s="278"/>
      <c r="T3803" s="278"/>
      <c r="U3803" s="278"/>
      <c r="V3803" s="278"/>
      <c r="W3803" s="278"/>
      <c r="Z3803" s="278"/>
      <c r="AA3803" s="278"/>
      <c r="AB3803" s="278"/>
      <c r="AC3803" s="278"/>
      <c r="AD3803" s="278"/>
      <c r="AE3803" s="278"/>
      <c r="AI3803" s="287"/>
      <c r="AJ3803" s="287"/>
      <c r="AK3803" s="287"/>
      <c r="AL3803" s="287"/>
      <c r="AM3803" s="287"/>
      <c r="AO3803" s="278"/>
      <c r="AP3803" s="278"/>
      <c r="AQ3803" s="278"/>
      <c r="AR3803" s="278"/>
      <c r="AS3803" s="278"/>
      <c r="AT3803" s="278"/>
      <c r="AV3803" s="278"/>
      <c r="AW3803" s="278"/>
      <c r="AX3803" s="278"/>
      <c r="AY3803" s="278"/>
      <c r="AZ3803" s="278"/>
      <c r="BB3803" s="266"/>
      <c r="BE3803" s="263"/>
      <c r="BK3803" s="279"/>
      <c r="BL3803" s="279"/>
      <c r="BP3803" s="264"/>
    </row>
    <row r="3804" spans="3:68" ht="7.5" customHeight="1"/>
    <row r="3805" spans="3:68" ht="0.75" customHeight="1">
      <c r="C3805" s="287"/>
      <c r="D3805" s="287"/>
      <c r="E3805" s="287"/>
      <c r="F3805" s="287"/>
      <c r="G3805" s="287"/>
      <c r="H3805" s="278"/>
      <c r="I3805" s="278"/>
      <c r="J3805" s="278"/>
      <c r="K3805" s="278"/>
      <c r="L3805" s="278"/>
      <c r="N3805" s="278"/>
      <c r="O3805" s="278"/>
      <c r="P3805" s="278"/>
      <c r="Q3805" s="278"/>
      <c r="R3805" s="278"/>
      <c r="S3805" s="278"/>
      <c r="T3805" s="278"/>
      <c r="U3805" s="278"/>
      <c r="V3805" s="278"/>
      <c r="W3805" s="278"/>
      <c r="Z3805" s="278"/>
      <c r="AA3805" s="278"/>
      <c r="AB3805" s="278"/>
      <c r="AC3805" s="278"/>
      <c r="AD3805" s="278"/>
      <c r="AE3805" s="278"/>
      <c r="AI3805" s="287"/>
      <c r="AJ3805" s="287"/>
      <c r="AK3805" s="287"/>
      <c r="AL3805" s="287"/>
      <c r="AM3805" s="287"/>
      <c r="AO3805" s="278"/>
      <c r="AP3805" s="278"/>
      <c r="AQ3805" s="278"/>
      <c r="AR3805" s="278"/>
      <c r="AS3805" s="278"/>
      <c r="AT3805" s="278"/>
      <c r="AV3805" s="278"/>
      <c r="AW3805" s="278"/>
      <c r="AX3805" s="278"/>
      <c r="AY3805" s="278"/>
      <c r="AZ3805" s="278"/>
      <c r="BB3805" s="276"/>
    </row>
    <row r="3806" spans="3:68" ht="8.25" customHeight="1">
      <c r="C3806" s="287"/>
      <c r="D3806" s="287"/>
      <c r="E3806" s="287"/>
      <c r="F3806" s="287"/>
      <c r="G3806" s="287"/>
      <c r="H3806" s="278"/>
      <c r="I3806" s="278"/>
      <c r="J3806" s="278"/>
      <c r="K3806" s="278"/>
      <c r="L3806" s="278"/>
      <c r="N3806" s="278"/>
      <c r="O3806" s="278"/>
      <c r="P3806" s="278"/>
      <c r="Q3806" s="278"/>
      <c r="R3806" s="278"/>
      <c r="S3806" s="278"/>
      <c r="T3806" s="278"/>
      <c r="U3806" s="278"/>
      <c r="V3806" s="278"/>
      <c r="W3806" s="278"/>
      <c r="Z3806" s="278"/>
      <c r="AA3806" s="278"/>
      <c r="AB3806" s="278"/>
      <c r="AC3806" s="278"/>
      <c r="AD3806" s="278"/>
      <c r="AE3806" s="278"/>
      <c r="AI3806" s="287"/>
      <c r="AJ3806" s="287"/>
      <c r="AK3806" s="287"/>
      <c r="AL3806" s="287"/>
      <c r="AM3806" s="287"/>
      <c r="AO3806" s="278"/>
      <c r="AP3806" s="278"/>
      <c r="AQ3806" s="278"/>
      <c r="AR3806" s="278"/>
      <c r="AS3806" s="278"/>
      <c r="AT3806" s="278"/>
      <c r="AV3806" s="278"/>
      <c r="AW3806" s="278"/>
      <c r="AX3806" s="278"/>
      <c r="AY3806" s="278"/>
      <c r="AZ3806" s="278"/>
      <c r="BB3806" s="276"/>
    </row>
    <row r="3807" spans="3:68" ht="0.75" customHeight="1">
      <c r="C3807" s="287"/>
      <c r="D3807" s="287"/>
      <c r="E3807" s="287"/>
      <c r="F3807" s="287"/>
      <c r="G3807" s="287"/>
      <c r="H3807" s="278"/>
      <c r="I3807" s="278"/>
      <c r="J3807" s="278"/>
      <c r="K3807" s="278"/>
      <c r="L3807" s="278"/>
      <c r="N3807" s="278"/>
      <c r="O3807" s="278"/>
      <c r="P3807" s="278"/>
      <c r="Q3807" s="278"/>
      <c r="R3807" s="278"/>
      <c r="S3807" s="278"/>
      <c r="T3807" s="278"/>
      <c r="U3807" s="278"/>
      <c r="V3807" s="278"/>
      <c r="W3807" s="278"/>
      <c r="Z3807" s="278"/>
      <c r="AA3807" s="278"/>
      <c r="AB3807" s="278"/>
      <c r="AC3807" s="278"/>
      <c r="AD3807" s="278"/>
      <c r="AE3807" s="278"/>
      <c r="AI3807" s="287"/>
      <c r="AJ3807" s="287"/>
      <c r="AK3807" s="287"/>
      <c r="AL3807" s="287"/>
      <c r="AM3807" s="287"/>
      <c r="AO3807" s="278"/>
      <c r="AP3807" s="278"/>
      <c r="AQ3807" s="278"/>
      <c r="AR3807" s="278"/>
      <c r="AS3807" s="278"/>
      <c r="AT3807" s="278"/>
      <c r="AV3807" s="278"/>
      <c r="AW3807" s="278"/>
      <c r="AX3807" s="278"/>
      <c r="AY3807" s="278"/>
      <c r="AZ3807" s="278"/>
      <c r="BB3807" s="276"/>
    </row>
    <row r="3808" spans="3:68" ht="10.5" customHeight="1">
      <c r="C3808" s="287"/>
      <c r="D3808" s="287"/>
      <c r="E3808" s="287"/>
      <c r="F3808" s="287"/>
      <c r="G3808" s="287"/>
      <c r="H3808" s="278"/>
      <c r="I3808" s="278"/>
      <c r="J3808" s="278"/>
      <c r="K3808" s="278"/>
      <c r="L3808" s="278"/>
      <c r="N3808" s="278"/>
      <c r="O3808" s="278"/>
      <c r="P3808" s="278"/>
      <c r="Q3808" s="278"/>
      <c r="R3808" s="278"/>
      <c r="S3808" s="278"/>
      <c r="T3808" s="278"/>
      <c r="U3808" s="278"/>
      <c r="V3808" s="278"/>
      <c r="W3808" s="278"/>
      <c r="Z3808" s="278"/>
      <c r="AA3808" s="278"/>
      <c r="AB3808" s="278"/>
      <c r="AC3808" s="278"/>
      <c r="AD3808" s="278"/>
      <c r="AE3808" s="278"/>
      <c r="AI3808" s="287"/>
      <c r="AJ3808" s="287"/>
      <c r="AK3808" s="287"/>
      <c r="AL3808" s="287"/>
      <c r="AM3808" s="287"/>
      <c r="AO3808" s="278"/>
      <c r="AP3808" s="278"/>
      <c r="AQ3808" s="278"/>
      <c r="AR3808" s="278"/>
      <c r="AS3808" s="278"/>
      <c r="AT3808" s="278"/>
      <c r="AV3808" s="278"/>
      <c r="AW3808" s="278"/>
      <c r="AX3808" s="278"/>
      <c r="AY3808" s="278"/>
      <c r="AZ3808" s="278"/>
      <c r="BB3808" s="266"/>
    </row>
    <row r="3809" spans="3:68" ht="7.5" customHeight="1"/>
    <row r="3810" spans="3:68" ht="0.75" customHeight="1">
      <c r="C3810" s="287"/>
      <c r="D3810" s="287"/>
      <c r="E3810" s="287"/>
      <c r="F3810" s="287"/>
      <c r="G3810" s="287"/>
      <c r="H3810" s="278"/>
      <c r="I3810" s="278"/>
      <c r="J3810" s="278"/>
      <c r="K3810" s="278"/>
      <c r="L3810" s="278"/>
      <c r="N3810" s="278"/>
      <c r="O3810" s="278"/>
      <c r="P3810" s="278"/>
      <c r="Q3810" s="278"/>
      <c r="R3810" s="278"/>
      <c r="S3810" s="278"/>
      <c r="T3810" s="278"/>
      <c r="U3810" s="278"/>
      <c r="V3810" s="278"/>
      <c r="W3810" s="278"/>
      <c r="Z3810" s="278"/>
      <c r="AA3810" s="278"/>
      <c r="AB3810" s="278"/>
      <c r="AC3810" s="278"/>
      <c r="AD3810" s="278"/>
      <c r="AE3810" s="278"/>
      <c r="AI3810" s="287"/>
      <c r="AJ3810" s="287"/>
      <c r="AK3810" s="287"/>
      <c r="AL3810" s="287"/>
      <c r="AM3810" s="287"/>
      <c r="AO3810" s="278"/>
      <c r="AP3810" s="278"/>
      <c r="AQ3810" s="278"/>
      <c r="AR3810" s="278"/>
      <c r="AS3810" s="278"/>
      <c r="AT3810" s="278"/>
      <c r="AV3810" s="278"/>
      <c r="AW3810" s="278"/>
      <c r="AX3810" s="278"/>
      <c r="AY3810" s="278"/>
      <c r="AZ3810" s="278"/>
      <c r="BB3810" s="276"/>
      <c r="BE3810" s="282"/>
      <c r="BF3810" s="282"/>
      <c r="BG3810" s="282"/>
      <c r="BH3810" s="282"/>
      <c r="BI3810" s="282"/>
      <c r="BJ3810" s="282"/>
      <c r="BK3810" s="282"/>
      <c r="BL3810" s="282"/>
      <c r="BM3810" s="282"/>
      <c r="BN3810" s="282"/>
      <c r="BO3810" s="282"/>
      <c r="BP3810" s="282"/>
    </row>
    <row r="3811" spans="3:68">
      <c r="C3811" s="287"/>
      <c r="D3811" s="287"/>
      <c r="E3811" s="287"/>
      <c r="F3811" s="287"/>
      <c r="G3811" s="287"/>
      <c r="H3811" s="278"/>
      <c r="I3811" s="278"/>
      <c r="J3811" s="278"/>
      <c r="K3811" s="278"/>
      <c r="L3811" s="278"/>
      <c r="N3811" s="278"/>
      <c r="O3811" s="278"/>
      <c r="P3811" s="278"/>
      <c r="Q3811" s="278"/>
      <c r="R3811" s="278"/>
      <c r="S3811" s="278"/>
      <c r="T3811" s="278"/>
      <c r="U3811" s="278"/>
      <c r="V3811" s="278"/>
      <c r="W3811" s="278"/>
      <c r="Z3811" s="278"/>
      <c r="AA3811" s="278"/>
      <c r="AB3811" s="278"/>
      <c r="AC3811" s="278"/>
      <c r="AD3811" s="278"/>
      <c r="AE3811" s="278"/>
      <c r="AI3811" s="287"/>
      <c r="AJ3811" s="287"/>
      <c r="AK3811" s="287"/>
      <c r="AL3811" s="287"/>
      <c r="AM3811" s="287"/>
      <c r="AO3811" s="278"/>
      <c r="AP3811" s="278"/>
      <c r="AQ3811" s="278"/>
      <c r="AR3811" s="278"/>
      <c r="AS3811" s="278"/>
      <c r="AT3811" s="278"/>
      <c r="AV3811" s="278"/>
      <c r="AW3811" s="278"/>
      <c r="AX3811" s="278"/>
      <c r="AY3811" s="278"/>
      <c r="AZ3811" s="278"/>
      <c r="BB3811" s="276"/>
      <c r="BE3811" s="282"/>
      <c r="BF3811" s="282"/>
      <c r="BG3811" s="282"/>
      <c r="BH3811" s="282"/>
      <c r="BI3811" s="282"/>
      <c r="BJ3811" s="282"/>
      <c r="BK3811" s="282"/>
      <c r="BL3811" s="282"/>
      <c r="BM3811" s="282"/>
      <c r="BN3811" s="282"/>
      <c r="BO3811" s="282"/>
      <c r="BP3811" s="282"/>
    </row>
    <row r="3812" spans="3:68" ht="5.25" customHeight="1">
      <c r="C3812" s="287"/>
      <c r="D3812" s="287"/>
      <c r="E3812" s="287"/>
      <c r="F3812" s="287"/>
      <c r="G3812" s="287"/>
      <c r="H3812" s="278"/>
      <c r="I3812" s="278"/>
      <c r="J3812" s="278"/>
      <c r="K3812" s="278"/>
      <c r="L3812" s="278"/>
      <c r="N3812" s="278"/>
      <c r="O3812" s="278"/>
      <c r="P3812" s="278"/>
      <c r="Q3812" s="278"/>
      <c r="R3812" s="278"/>
      <c r="S3812" s="278"/>
      <c r="T3812" s="278"/>
      <c r="U3812" s="278"/>
      <c r="V3812" s="278"/>
      <c r="W3812" s="278"/>
      <c r="Z3812" s="278"/>
      <c r="AA3812" s="278"/>
      <c r="AB3812" s="278"/>
      <c r="AC3812" s="278"/>
      <c r="AD3812" s="278"/>
      <c r="AE3812" s="278"/>
      <c r="AI3812" s="287"/>
      <c r="AJ3812" s="287"/>
      <c r="AK3812" s="287"/>
      <c r="AL3812" s="287"/>
      <c r="AM3812" s="287"/>
      <c r="AN3812" s="287"/>
      <c r="AO3812" s="278"/>
      <c r="AP3812" s="278"/>
      <c r="AQ3812" s="278"/>
      <c r="AR3812" s="278"/>
      <c r="AS3812" s="278"/>
      <c r="AT3812" s="278"/>
      <c r="AV3812" s="278"/>
      <c r="AW3812" s="278"/>
      <c r="AX3812" s="278"/>
      <c r="AY3812" s="278"/>
      <c r="AZ3812" s="278"/>
      <c r="BB3812" s="276"/>
      <c r="BJ3812" s="283"/>
      <c r="BK3812" s="283"/>
      <c r="BL3812" s="283"/>
      <c r="BM3812" s="283"/>
      <c r="BN3812" s="283"/>
      <c r="BO3812" s="283"/>
      <c r="BP3812" s="283"/>
    </row>
    <row r="3813" spans="3:68" ht="5.25" customHeight="1">
      <c r="C3813" s="287"/>
      <c r="D3813" s="287"/>
      <c r="E3813" s="287"/>
      <c r="F3813" s="287"/>
      <c r="G3813" s="287"/>
      <c r="H3813" s="278"/>
      <c r="I3813" s="278"/>
      <c r="J3813" s="278"/>
      <c r="K3813" s="278"/>
      <c r="L3813" s="278"/>
      <c r="N3813" s="278"/>
      <c r="O3813" s="278"/>
      <c r="P3813" s="278"/>
      <c r="Q3813" s="278"/>
      <c r="R3813" s="278"/>
      <c r="S3813" s="278"/>
      <c r="T3813" s="278"/>
      <c r="U3813" s="278"/>
      <c r="V3813" s="278"/>
      <c r="W3813" s="278"/>
      <c r="Z3813" s="278"/>
      <c r="AA3813" s="278"/>
      <c r="AB3813" s="278"/>
      <c r="AC3813" s="278"/>
      <c r="AD3813" s="278"/>
      <c r="AE3813" s="278"/>
      <c r="AI3813" s="287"/>
      <c r="AJ3813" s="287"/>
      <c r="AK3813" s="287"/>
      <c r="AL3813" s="287"/>
      <c r="AM3813" s="287"/>
      <c r="AN3813" s="287"/>
      <c r="AO3813" s="278"/>
      <c r="AP3813" s="278"/>
      <c r="AQ3813" s="278"/>
      <c r="AR3813" s="278"/>
      <c r="AS3813" s="278"/>
      <c r="AT3813" s="278"/>
      <c r="AV3813" s="278"/>
      <c r="AW3813" s="278"/>
      <c r="AX3813" s="278"/>
      <c r="AY3813" s="278"/>
      <c r="AZ3813" s="278"/>
      <c r="BB3813" s="276"/>
      <c r="BJ3813" s="283"/>
      <c r="BK3813" s="283"/>
      <c r="BL3813" s="283"/>
      <c r="BM3813" s="283"/>
      <c r="BN3813" s="283"/>
      <c r="BO3813" s="283"/>
      <c r="BP3813" s="283"/>
    </row>
    <row r="3814" spans="3:68" ht="15" customHeight="1">
      <c r="C3814" s="287"/>
      <c r="D3814" s="287"/>
      <c r="E3814" s="287"/>
      <c r="F3814" s="287"/>
      <c r="G3814" s="287"/>
      <c r="H3814" s="278"/>
      <c r="I3814" s="278"/>
      <c r="J3814" s="278"/>
      <c r="K3814" s="278"/>
      <c r="L3814" s="278"/>
      <c r="N3814" s="278"/>
      <c r="O3814" s="278"/>
      <c r="P3814" s="278"/>
      <c r="Q3814" s="278"/>
      <c r="R3814" s="278"/>
      <c r="S3814" s="278"/>
      <c r="T3814" s="278"/>
      <c r="U3814" s="278"/>
      <c r="V3814" s="278"/>
      <c r="W3814" s="278"/>
      <c r="Z3814" s="278"/>
      <c r="AA3814" s="278"/>
      <c r="AB3814" s="278"/>
      <c r="AC3814" s="278"/>
      <c r="AD3814" s="278"/>
      <c r="AE3814" s="278"/>
      <c r="AI3814" s="287"/>
      <c r="AJ3814" s="287"/>
      <c r="AK3814" s="287"/>
      <c r="AL3814" s="287"/>
      <c r="AM3814" s="287"/>
      <c r="AO3814" s="278"/>
      <c r="AP3814" s="278"/>
      <c r="AQ3814" s="278"/>
      <c r="AR3814" s="278"/>
      <c r="AS3814" s="278"/>
      <c r="AT3814" s="278"/>
      <c r="AV3814" s="278"/>
      <c r="AW3814" s="278"/>
      <c r="AX3814" s="278"/>
      <c r="AY3814" s="278"/>
      <c r="AZ3814" s="278"/>
      <c r="BB3814" s="266"/>
    </row>
    <row r="3815" spans="3:68" ht="0.75" customHeight="1">
      <c r="C3815" s="287"/>
      <c r="D3815" s="287"/>
      <c r="E3815" s="287"/>
      <c r="F3815" s="287"/>
      <c r="G3815" s="287"/>
      <c r="H3815" s="278"/>
      <c r="I3815" s="278"/>
      <c r="J3815" s="278"/>
      <c r="K3815" s="278"/>
      <c r="L3815" s="278"/>
      <c r="P3815" s="278"/>
      <c r="Q3815" s="278"/>
      <c r="R3815" s="278"/>
      <c r="S3815" s="278"/>
      <c r="U3815" s="278"/>
      <c r="V3815" s="278"/>
      <c r="W3815" s="278"/>
      <c r="Z3815" s="278"/>
      <c r="AA3815" s="278"/>
      <c r="AB3815" s="278"/>
      <c r="AC3815" s="278"/>
      <c r="AD3815" s="278"/>
      <c r="AE3815" s="278"/>
      <c r="AI3815" s="287"/>
      <c r="AJ3815" s="287"/>
      <c r="AK3815" s="287"/>
      <c r="AL3815" s="287"/>
      <c r="AM3815" s="287"/>
      <c r="AO3815" s="278"/>
      <c r="AP3815" s="278"/>
      <c r="AQ3815" s="278"/>
      <c r="AR3815" s="278"/>
      <c r="AS3815" s="278"/>
      <c r="AT3815" s="278"/>
      <c r="AV3815" s="278"/>
      <c r="AW3815" s="278"/>
      <c r="AX3815" s="278"/>
      <c r="AY3815" s="278"/>
      <c r="AZ3815" s="278"/>
      <c r="BB3815" s="276"/>
      <c r="BE3815" s="280"/>
      <c r="BH3815" s="278"/>
      <c r="BI3815" s="278"/>
      <c r="BJ3815" s="278"/>
      <c r="BK3815" s="278"/>
      <c r="BL3815" s="278"/>
      <c r="BN3815" s="278"/>
      <c r="BO3815" s="278"/>
      <c r="BP3815" s="278"/>
    </row>
    <row r="3816" spans="3:68" ht="8.25" customHeight="1">
      <c r="C3816" s="287"/>
      <c r="D3816" s="287"/>
      <c r="E3816" s="287"/>
      <c r="F3816" s="287"/>
      <c r="G3816" s="287"/>
      <c r="H3816" s="278"/>
      <c r="I3816" s="278"/>
      <c r="J3816" s="278"/>
      <c r="K3816" s="278"/>
      <c r="L3816" s="278"/>
      <c r="P3816" s="278"/>
      <c r="Q3816" s="278"/>
      <c r="R3816" s="278"/>
      <c r="S3816" s="278"/>
      <c r="U3816" s="278"/>
      <c r="V3816" s="278"/>
      <c r="W3816" s="278"/>
      <c r="Z3816" s="278"/>
      <c r="AA3816" s="278"/>
      <c r="AB3816" s="278"/>
      <c r="AC3816" s="278"/>
      <c r="AD3816" s="278"/>
      <c r="AE3816" s="278"/>
      <c r="AI3816" s="287"/>
      <c r="AJ3816" s="287"/>
      <c r="AK3816" s="287"/>
      <c r="AL3816" s="287"/>
      <c r="AM3816" s="287"/>
      <c r="AO3816" s="278"/>
      <c r="AP3816" s="278"/>
      <c r="AQ3816" s="278"/>
      <c r="AR3816" s="278"/>
      <c r="AS3816" s="278"/>
      <c r="AT3816" s="278"/>
      <c r="AV3816" s="278"/>
      <c r="AW3816" s="278"/>
      <c r="AX3816" s="278"/>
      <c r="AY3816" s="278"/>
      <c r="AZ3816" s="278"/>
      <c r="BB3816" s="276"/>
      <c r="BE3816" s="280"/>
      <c r="BH3816" s="278"/>
      <c r="BI3816" s="278"/>
      <c r="BJ3816" s="278"/>
      <c r="BK3816" s="278"/>
      <c r="BL3816" s="278"/>
      <c r="BN3816" s="278"/>
      <c r="BO3816" s="278"/>
      <c r="BP3816" s="278"/>
    </row>
    <row r="3817" spans="3:68" ht="0.75" customHeight="1">
      <c r="C3817" s="287"/>
      <c r="D3817" s="287"/>
      <c r="E3817" s="287"/>
      <c r="F3817" s="287"/>
      <c r="G3817" s="287"/>
      <c r="H3817" s="278"/>
      <c r="I3817" s="278"/>
      <c r="J3817" s="278"/>
      <c r="K3817" s="278"/>
      <c r="L3817" s="278"/>
      <c r="P3817" s="278"/>
      <c r="Q3817" s="278"/>
      <c r="R3817" s="278"/>
      <c r="S3817" s="278"/>
      <c r="U3817" s="278"/>
      <c r="V3817" s="278"/>
      <c r="W3817" s="278"/>
      <c r="Z3817" s="278"/>
      <c r="AA3817" s="278"/>
      <c r="AB3817" s="278"/>
      <c r="AC3817" s="278"/>
      <c r="AD3817" s="278"/>
      <c r="AE3817" s="278"/>
      <c r="AI3817" s="287"/>
      <c r="AJ3817" s="287"/>
      <c r="AK3817" s="287"/>
      <c r="AL3817" s="287"/>
      <c r="AM3817" s="287"/>
      <c r="AO3817" s="278"/>
      <c r="AP3817" s="278"/>
      <c r="AQ3817" s="278"/>
      <c r="AR3817" s="278"/>
      <c r="AS3817" s="278"/>
      <c r="AT3817" s="278"/>
      <c r="AV3817" s="278"/>
      <c r="AW3817" s="278"/>
      <c r="AX3817" s="278"/>
      <c r="AY3817" s="278"/>
      <c r="AZ3817" s="278"/>
      <c r="BB3817" s="276"/>
      <c r="BE3817" s="280"/>
      <c r="BH3817" s="278"/>
      <c r="BI3817" s="278"/>
      <c r="BJ3817" s="278"/>
      <c r="BK3817" s="278"/>
      <c r="BL3817" s="278"/>
      <c r="BN3817" s="278"/>
      <c r="BO3817" s="278"/>
      <c r="BP3817" s="278"/>
    </row>
    <row r="3818" spans="3:68" ht="10.5" customHeight="1">
      <c r="C3818" s="287"/>
      <c r="D3818" s="287"/>
      <c r="E3818" s="287"/>
      <c r="F3818" s="287"/>
      <c r="G3818" s="287"/>
      <c r="H3818" s="278"/>
      <c r="I3818" s="278"/>
      <c r="J3818" s="278"/>
      <c r="K3818" s="278"/>
      <c r="L3818" s="278"/>
      <c r="P3818" s="278"/>
      <c r="Q3818" s="278"/>
      <c r="R3818" s="278"/>
      <c r="S3818" s="278"/>
      <c r="U3818" s="278"/>
      <c r="V3818" s="278"/>
      <c r="W3818" s="278"/>
      <c r="Z3818" s="278"/>
      <c r="AA3818" s="278"/>
      <c r="AB3818" s="278"/>
      <c r="AC3818" s="278"/>
      <c r="AD3818" s="278"/>
      <c r="AE3818" s="278"/>
      <c r="AI3818" s="287"/>
      <c r="AJ3818" s="287"/>
      <c r="AK3818" s="287"/>
      <c r="AL3818" s="287"/>
      <c r="AM3818" s="287"/>
      <c r="AO3818" s="278"/>
      <c r="AP3818" s="278"/>
      <c r="AQ3818" s="278"/>
      <c r="AR3818" s="278"/>
      <c r="AS3818" s="278"/>
      <c r="AT3818" s="278"/>
      <c r="AV3818" s="278"/>
      <c r="AW3818" s="278"/>
      <c r="AX3818" s="278"/>
      <c r="AY3818" s="278"/>
      <c r="AZ3818" s="278"/>
      <c r="BB3818" s="266"/>
      <c r="BE3818" s="263"/>
      <c r="BH3818" s="278"/>
      <c r="BI3818" s="278"/>
      <c r="BJ3818" s="278"/>
      <c r="BK3818" s="278"/>
      <c r="BL3818" s="278"/>
      <c r="BN3818" s="278"/>
      <c r="BO3818" s="278"/>
      <c r="BP3818" s="278"/>
    </row>
    <row r="3819" spans="3:68" ht="7.5" customHeight="1"/>
    <row r="3820" spans="3:68" ht="0.75" customHeight="1">
      <c r="C3820" s="287"/>
      <c r="D3820" s="287"/>
      <c r="E3820" s="287"/>
      <c r="F3820" s="287"/>
      <c r="G3820" s="287"/>
      <c r="H3820" s="278"/>
      <c r="I3820" s="278"/>
      <c r="J3820" s="278"/>
      <c r="K3820" s="278"/>
      <c r="L3820" s="278"/>
      <c r="N3820" s="278"/>
      <c r="O3820" s="278"/>
      <c r="P3820" s="278"/>
      <c r="Q3820" s="278"/>
      <c r="R3820" s="278"/>
      <c r="S3820" s="278"/>
      <c r="T3820" s="278"/>
      <c r="U3820" s="278"/>
      <c r="V3820" s="278"/>
      <c r="W3820" s="278"/>
      <c r="Z3820" s="278"/>
      <c r="AA3820" s="278"/>
      <c r="AB3820" s="278"/>
      <c r="AC3820" s="278"/>
      <c r="AD3820" s="278"/>
      <c r="AE3820" s="278"/>
      <c r="AI3820" s="287"/>
      <c r="AJ3820" s="287"/>
      <c r="AK3820" s="287"/>
      <c r="AL3820" s="287"/>
      <c r="AM3820" s="287"/>
      <c r="AO3820" s="278"/>
      <c r="AP3820" s="278"/>
      <c r="AQ3820" s="278"/>
      <c r="AR3820" s="278"/>
      <c r="AS3820" s="278"/>
      <c r="AT3820" s="278"/>
      <c r="AV3820" s="278"/>
      <c r="AW3820" s="278"/>
      <c r="AX3820" s="278"/>
      <c r="AY3820" s="278"/>
      <c r="AZ3820" s="278"/>
      <c r="BB3820" s="276"/>
      <c r="BE3820" s="280"/>
      <c r="BH3820" s="278"/>
      <c r="BI3820" s="278"/>
      <c r="BJ3820" s="278"/>
      <c r="BK3820" s="278"/>
      <c r="BL3820" s="278"/>
      <c r="BN3820" s="278"/>
      <c r="BO3820" s="278"/>
      <c r="BP3820" s="278"/>
    </row>
    <row r="3821" spans="3:68" ht="9" customHeight="1">
      <c r="C3821" s="287"/>
      <c r="D3821" s="287"/>
      <c r="E3821" s="287"/>
      <c r="F3821" s="287"/>
      <c r="G3821" s="287"/>
      <c r="H3821" s="278"/>
      <c r="I3821" s="278"/>
      <c r="J3821" s="278"/>
      <c r="K3821" s="278"/>
      <c r="L3821" s="278"/>
      <c r="N3821" s="278"/>
      <c r="O3821" s="278"/>
      <c r="P3821" s="278"/>
      <c r="Q3821" s="278"/>
      <c r="R3821" s="278"/>
      <c r="S3821" s="278"/>
      <c r="T3821" s="278"/>
      <c r="U3821" s="278"/>
      <c r="V3821" s="278"/>
      <c r="W3821" s="278"/>
      <c r="Z3821" s="278"/>
      <c r="AA3821" s="278"/>
      <c r="AB3821" s="278"/>
      <c r="AC3821" s="278"/>
      <c r="AD3821" s="278"/>
      <c r="AE3821" s="278"/>
      <c r="AI3821" s="287"/>
      <c r="AJ3821" s="287"/>
      <c r="AK3821" s="287"/>
      <c r="AL3821" s="287"/>
      <c r="AM3821" s="287"/>
      <c r="AO3821" s="278"/>
      <c r="AP3821" s="278"/>
      <c r="AQ3821" s="278"/>
      <c r="AR3821" s="278"/>
      <c r="AS3821" s="278"/>
      <c r="AT3821" s="278"/>
      <c r="AV3821" s="278"/>
      <c r="AW3821" s="278"/>
      <c r="AX3821" s="278"/>
      <c r="AY3821" s="278"/>
      <c r="AZ3821" s="278"/>
      <c r="BB3821" s="276"/>
      <c r="BE3821" s="280"/>
      <c r="BH3821" s="278"/>
      <c r="BI3821" s="278"/>
      <c r="BJ3821" s="278"/>
      <c r="BK3821" s="278"/>
      <c r="BL3821" s="278"/>
      <c r="BN3821" s="278"/>
      <c r="BO3821" s="278"/>
      <c r="BP3821" s="278"/>
    </row>
    <row r="3822" spans="3:68" ht="0.75" customHeight="1">
      <c r="C3822" s="287"/>
      <c r="D3822" s="287"/>
      <c r="E3822" s="287"/>
      <c r="F3822" s="287"/>
      <c r="G3822" s="287"/>
      <c r="H3822" s="278"/>
      <c r="I3822" s="278"/>
      <c r="J3822" s="278"/>
      <c r="K3822" s="278"/>
      <c r="L3822" s="278"/>
      <c r="N3822" s="278"/>
      <c r="O3822" s="278"/>
      <c r="P3822" s="278"/>
      <c r="Q3822" s="278"/>
      <c r="R3822" s="278"/>
      <c r="S3822" s="278"/>
      <c r="T3822" s="278"/>
      <c r="U3822" s="278"/>
      <c r="V3822" s="278"/>
      <c r="W3822" s="278"/>
      <c r="Z3822" s="278"/>
      <c r="AA3822" s="278"/>
      <c r="AB3822" s="278"/>
      <c r="AC3822" s="278"/>
      <c r="AD3822" s="278"/>
      <c r="AE3822" s="278"/>
      <c r="AI3822" s="287"/>
      <c r="AJ3822" s="287"/>
      <c r="AK3822" s="287"/>
      <c r="AL3822" s="287"/>
      <c r="AM3822" s="287"/>
      <c r="AO3822" s="278"/>
      <c r="AP3822" s="278"/>
      <c r="AQ3822" s="278"/>
      <c r="AR3822" s="278"/>
      <c r="AS3822" s="278"/>
      <c r="AT3822" s="278"/>
      <c r="AV3822" s="278"/>
      <c r="AW3822" s="278"/>
      <c r="AX3822" s="278"/>
      <c r="AY3822" s="278"/>
      <c r="AZ3822" s="278"/>
      <c r="BB3822" s="276"/>
      <c r="BE3822" s="280"/>
      <c r="BH3822" s="278"/>
      <c r="BI3822" s="278"/>
      <c r="BJ3822" s="278"/>
      <c r="BK3822" s="278"/>
      <c r="BL3822" s="278"/>
      <c r="BN3822" s="278"/>
      <c r="BO3822" s="278"/>
      <c r="BP3822" s="278"/>
    </row>
    <row r="3823" spans="3:68" ht="10.5" customHeight="1">
      <c r="C3823" s="287"/>
      <c r="D3823" s="287"/>
      <c r="E3823" s="287"/>
      <c r="F3823" s="287"/>
      <c r="G3823" s="287"/>
      <c r="H3823" s="278"/>
      <c r="I3823" s="278"/>
      <c r="J3823" s="278"/>
      <c r="K3823" s="278"/>
      <c r="L3823" s="278"/>
      <c r="P3823" s="278"/>
      <c r="Q3823" s="278"/>
      <c r="R3823" s="278"/>
      <c r="S3823" s="278"/>
      <c r="U3823" s="278"/>
      <c r="V3823" s="278"/>
      <c r="W3823" s="278"/>
      <c r="Z3823" s="278"/>
      <c r="AA3823" s="278"/>
      <c r="AB3823" s="278"/>
      <c r="AC3823" s="278"/>
      <c r="AD3823" s="278"/>
      <c r="AE3823" s="278"/>
      <c r="AI3823" s="287"/>
      <c r="AJ3823" s="287"/>
      <c r="AK3823" s="287"/>
      <c r="AL3823" s="287"/>
      <c r="AM3823" s="287"/>
      <c r="AO3823" s="278"/>
      <c r="AP3823" s="278"/>
      <c r="AQ3823" s="278"/>
      <c r="AR3823" s="278"/>
      <c r="AS3823" s="278"/>
      <c r="AT3823" s="278"/>
      <c r="AV3823" s="278"/>
      <c r="AW3823" s="278"/>
      <c r="AX3823" s="278"/>
      <c r="AY3823" s="278"/>
      <c r="AZ3823" s="278"/>
      <c r="BB3823" s="266"/>
      <c r="BE3823" s="263"/>
      <c r="BH3823" s="278"/>
      <c r="BI3823" s="278"/>
      <c r="BJ3823" s="278"/>
      <c r="BK3823" s="278"/>
      <c r="BL3823" s="278"/>
      <c r="BN3823" s="278"/>
      <c r="BO3823" s="278"/>
      <c r="BP3823" s="278"/>
    </row>
    <row r="3824" spans="3:68" ht="9" customHeight="1"/>
    <row r="3825" spans="3:68" ht="10.5" customHeight="1">
      <c r="C3825" s="291"/>
      <c r="D3825" s="291"/>
      <c r="E3825" s="291"/>
      <c r="F3825" s="291"/>
      <c r="G3825" s="291"/>
      <c r="H3825" s="278"/>
      <c r="I3825" s="278"/>
      <c r="J3825" s="278"/>
      <c r="K3825" s="278"/>
      <c r="L3825" s="278"/>
      <c r="N3825" s="278"/>
      <c r="O3825" s="278"/>
      <c r="P3825" s="278"/>
      <c r="Q3825" s="278"/>
      <c r="R3825" s="278"/>
      <c r="S3825" s="278"/>
      <c r="T3825" s="278"/>
      <c r="U3825" s="278"/>
      <c r="V3825" s="278"/>
      <c r="W3825" s="278"/>
      <c r="Z3825" s="278"/>
      <c r="AA3825" s="278"/>
      <c r="AB3825" s="278"/>
      <c r="AC3825" s="278"/>
      <c r="AD3825" s="278"/>
      <c r="AE3825" s="278"/>
      <c r="AI3825" s="291"/>
      <c r="AJ3825" s="291"/>
      <c r="AK3825" s="291"/>
      <c r="AL3825" s="291"/>
      <c r="AM3825" s="291"/>
      <c r="AO3825" s="278"/>
      <c r="AP3825" s="278"/>
      <c r="AQ3825" s="278"/>
      <c r="AR3825" s="278"/>
      <c r="AS3825" s="278"/>
      <c r="AT3825" s="278"/>
      <c r="AV3825" s="278"/>
      <c r="AW3825" s="278"/>
      <c r="AX3825" s="278"/>
      <c r="AY3825" s="278"/>
      <c r="AZ3825" s="278"/>
      <c r="BB3825" s="266"/>
      <c r="BE3825" s="280"/>
      <c r="BF3825" s="280"/>
      <c r="BH3825" s="278"/>
      <c r="BI3825" s="278"/>
      <c r="BJ3825" s="278"/>
      <c r="BK3825" s="278"/>
      <c r="BL3825" s="278"/>
      <c r="BN3825" s="278"/>
      <c r="BO3825" s="278"/>
      <c r="BP3825" s="278"/>
    </row>
    <row r="3826" spans="3:68" ht="12.75" customHeight="1">
      <c r="AO3826" s="278"/>
      <c r="AP3826" s="278"/>
      <c r="AQ3826" s="278"/>
      <c r="AR3826" s="278"/>
      <c r="AS3826" s="278"/>
      <c r="AT3826" s="278"/>
      <c r="AV3826" s="278"/>
      <c r="AW3826" s="278"/>
      <c r="AX3826" s="278"/>
      <c r="AY3826" s="278"/>
      <c r="AZ3826" s="278"/>
      <c r="BE3826" s="280"/>
      <c r="BF3826" s="280"/>
    </row>
    <row r="3827" spans="3:68" ht="12.75" customHeight="1">
      <c r="AO3827" s="278"/>
      <c r="AP3827" s="278"/>
      <c r="AQ3827" s="278"/>
      <c r="AR3827" s="278"/>
      <c r="AS3827" s="278"/>
      <c r="AT3827" s="278"/>
      <c r="AV3827" s="278"/>
      <c r="AW3827" s="278"/>
      <c r="AX3827" s="278"/>
      <c r="AY3827" s="278"/>
      <c r="AZ3827" s="278"/>
      <c r="BE3827" s="280"/>
      <c r="BH3827" s="278"/>
      <c r="BI3827" s="278"/>
      <c r="BJ3827" s="278"/>
      <c r="BK3827" s="278"/>
      <c r="BL3827" s="278"/>
      <c r="BN3827" s="278"/>
      <c r="BO3827" s="278"/>
      <c r="BP3827" s="278"/>
    </row>
    <row r="3828" spans="3:68" ht="10.5" customHeight="1">
      <c r="BE3828" s="280"/>
      <c r="BH3828" s="278"/>
      <c r="BI3828" s="278"/>
      <c r="BJ3828" s="278"/>
      <c r="BK3828" s="278"/>
      <c r="BL3828" s="278"/>
      <c r="BN3828" s="278"/>
      <c r="BO3828" s="278"/>
      <c r="BP3828" s="278"/>
    </row>
    <row r="3829" spans="3:68" ht="9" customHeight="1"/>
    <row r="3830" spans="3:68" ht="11.25" customHeight="1">
      <c r="C3830" s="280"/>
      <c r="D3830" s="280"/>
      <c r="E3830" s="280"/>
      <c r="F3830" s="280"/>
      <c r="G3830" s="280"/>
      <c r="H3830" s="280"/>
      <c r="I3830" s="280"/>
      <c r="AH3830" s="280"/>
      <c r="AI3830" s="280"/>
      <c r="AJ3830" s="280"/>
      <c r="AK3830" s="280"/>
      <c r="AL3830" s="280"/>
      <c r="AM3830" s="280"/>
      <c r="AN3830" s="280"/>
      <c r="AO3830" s="280"/>
      <c r="BE3830" s="263"/>
      <c r="BH3830" s="278"/>
      <c r="BI3830" s="278"/>
      <c r="BJ3830" s="278"/>
      <c r="BK3830" s="278"/>
      <c r="BL3830" s="278"/>
      <c r="BN3830" s="278"/>
      <c r="BO3830" s="278"/>
      <c r="BP3830" s="278"/>
    </row>
    <row r="3831" spans="3:68" ht="9.75" customHeight="1">
      <c r="C3831" s="287"/>
      <c r="D3831" s="287"/>
      <c r="E3831" s="287"/>
      <c r="F3831" s="287"/>
      <c r="G3831" s="287"/>
      <c r="H3831" s="278"/>
      <c r="I3831" s="278"/>
      <c r="J3831" s="278"/>
      <c r="K3831" s="278"/>
      <c r="L3831" s="278"/>
      <c r="N3831" s="278"/>
      <c r="O3831" s="278"/>
      <c r="P3831" s="278"/>
      <c r="Q3831" s="278"/>
      <c r="R3831" s="278"/>
      <c r="S3831" s="278"/>
      <c r="T3831" s="278"/>
      <c r="U3831" s="278"/>
      <c r="V3831" s="278"/>
      <c r="W3831" s="278"/>
      <c r="Z3831" s="278"/>
      <c r="AA3831" s="278"/>
      <c r="AB3831" s="278"/>
      <c r="AC3831" s="278"/>
      <c r="AD3831" s="278"/>
      <c r="AE3831" s="278"/>
      <c r="AI3831" s="287"/>
      <c r="AJ3831" s="287"/>
      <c r="AK3831" s="287"/>
      <c r="AL3831" s="287"/>
      <c r="AM3831" s="287"/>
      <c r="AO3831" s="278"/>
      <c r="AP3831" s="278"/>
      <c r="AQ3831" s="278"/>
      <c r="AR3831" s="278"/>
      <c r="AS3831" s="278"/>
      <c r="AT3831" s="278"/>
      <c r="AV3831" s="278"/>
      <c r="AW3831" s="278"/>
      <c r="AX3831" s="278"/>
      <c r="AY3831" s="278"/>
      <c r="AZ3831" s="278"/>
      <c r="BB3831" s="276"/>
      <c r="BE3831" s="280"/>
      <c r="BF3831" s="280"/>
      <c r="BH3831" s="278"/>
      <c r="BI3831" s="278"/>
      <c r="BJ3831" s="278"/>
      <c r="BK3831" s="278"/>
      <c r="BL3831" s="278"/>
      <c r="BN3831" s="278"/>
      <c r="BO3831" s="278"/>
      <c r="BP3831" s="278"/>
    </row>
    <row r="3832" spans="3:68" ht="1.5" customHeight="1">
      <c r="C3832" s="287"/>
      <c r="D3832" s="287"/>
      <c r="E3832" s="287"/>
      <c r="F3832" s="287"/>
      <c r="G3832" s="287"/>
      <c r="H3832" s="278"/>
      <c r="I3832" s="278"/>
      <c r="J3832" s="278"/>
      <c r="K3832" s="278"/>
      <c r="L3832" s="278"/>
      <c r="N3832" s="278"/>
      <c r="O3832" s="278"/>
      <c r="P3832" s="278"/>
      <c r="Q3832" s="278"/>
      <c r="R3832" s="278"/>
      <c r="S3832" s="278"/>
      <c r="T3832" s="278"/>
      <c r="U3832" s="278"/>
      <c r="V3832" s="278"/>
      <c r="W3832" s="278"/>
      <c r="Z3832" s="278"/>
      <c r="AA3832" s="278"/>
      <c r="AB3832" s="278"/>
      <c r="AC3832" s="278"/>
      <c r="AD3832" s="278"/>
      <c r="AE3832" s="278"/>
      <c r="AI3832" s="287"/>
      <c r="AJ3832" s="287"/>
      <c r="AK3832" s="287"/>
      <c r="AL3832" s="287"/>
      <c r="AM3832" s="287"/>
      <c r="AO3832" s="278"/>
      <c r="AP3832" s="278"/>
      <c r="AQ3832" s="278"/>
      <c r="AR3832" s="278"/>
      <c r="AS3832" s="278"/>
      <c r="AT3832" s="278"/>
      <c r="AV3832" s="278"/>
      <c r="AW3832" s="278"/>
      <c r="AX3832" s="278"/>
      <c r="AY3832" s="278"/>
      <c r="AZ3832" s="278"/>
      <c r="BB3832" s="276"/>
      <c r="BE3832" s="280"/>
      <c r="BF3832" s="280"/>
      <c r="BH3832" s="278"/>
      <c r="BI3832" s="278"/>
      <c r="BJ3832" s="278"/>
      <c r="BK3832" s="278"/>
      <c r="BL3832" s="278"/>
      <c r="BN3832" s="278"/>
      <c r="BO3832" s="278"/>
      <c r="BP3832" s="278"/>
    </row>
    <row r="3833" spans="3:68" ht="10.5" customHeight="1">
      <c r="C3833" s="287"/>
      <c r="D3833" s="287"/>
      <c r="E3833" s="287"/>
      <c r="F3833" s="287"/>
      <c r="G3833" s="287"/>
      <c r="H3833" s="278"/>
      <c r="I3833" s="278"/>
      <c r="J3833" s="278"/>
      <c r="K3833" s="278"/>
      <c r="L3833" s="278"/>
      <c r="N3833" s="278"/>
      <c r="O3833" s="278"/>
      <c r="P3833" s="278"/>
      <c r="Q3833" s="278"/>
      <c r="R3833" s="278"/>
      <c r="S3833" s="278"/>
      <c r="T3833" s="278"/>
      <c r="U3833" s="278"/>
      <c r="V3833" s="278"/>
      <c r="W3833" s="278"/>
      <c r="Z3833" s="278"/>
      <c r="AA3833" s="278"/>
      <c r="AB3833" s="278"/>
      <c r="AC3833" s="278"/>
      <c r="AD3833" s="278"/>
      <c r="AE3833" s="278"/>
      <c r="AI3833" s="287"/>
      <c r="AJ3833" s="287"/>
      <c r="AK3833" s="287"/>
      <c r="AL3833" s="287"/>
      <c r="AM3833" s="287"/>
      <c r="AO3833" s="278"/>
      <c r="AP3833" s="278"/>
      <c r="AQ3833" s="278"/>
      <c r="AR3833" s="278"/>
      <c r="AS3833" s="278"/>
      <c r="AT3833" s="278"/>
      <c r="AV3833" s="278"/>
      <c r="AW3833" s="278"/>
      <c r="AX3833" s="278"/>
      <c r="AY3833" s="278"/>
      <c r="AZ3833" s="278"/>
      <c r="BB3833" s="266"/>
      <c r="BE3833" s="263"/>
      <c r="BH3833" s="278"/>
      <c r="BI3833" s="278"/>
      <c r="BJ3833" s="278"/>
      <c r="BK3833" s="278"/>
      <c r="BL3833" s="278"/>
      <c r="BN3833" s="278"/>
      <c r="BO3833" s="278"/>
      <c r="BP3833" s="278"/>
    </row>
    <row r="3834" spans="3:68" ht="7.5" customHeight="1"/>
    <row r="3835" spans="3:68" ht="0.75" customHeight="1">
      <c r="C3835" s="287"/>
      <c r="D3835" s="287"/>
      <c r="E3835" s="287"/>
      <c r="F3835" s="287"/>
      <c r="G3835" s="287"/>
      <c r="H3835" s="278"/>
      <c r="I3835" s="278"/>
      <c r="J3835" s="278"/>
      <c r="K3835" s="278"/>
      <c r="L3835" s="278"/>
      <c r="N3835" s="278"/>
      <c r="O3835" s="278"/>
      <c r="P3835" s="278"/>
      <c r="Q3835" s="278"/>
      <c r="R3835" s="278"/>
      <c r="S3835" s="278"/>
      <c r="T3835" s="278"/>
      <c r="U3835" s="278"/>
      <c r="V3835" s="278"/>
      <c r="W3835" s="278"/>
      <c r="Z3835" s="278"/>
      <c r="AA3835" s="278"/>
      <c r="AB3835" s="278"/>
      <c r="AC3835" s="278"/>
      <c r="AD3835" s="278"/>
      <c r="AE3835" s="278"/>
      <c r="AI3835" s="287"/>
      <c r="AJ3835" s="287"/>
      <c r="AK3835" s="287"/>
      <c r="AL3835" s="287"/>
      <c r="AM3835" s="287"/>
      <c r="AO3835" s="278"/>
      <c r="AP3835" s="278"/>
      <c r="AQ3835" s="278"/>
      <c r="AR3835" s="278"/>
      <c r="AS3835" s="278"/>
      <c r="AT3835" s="278"/>
      <c r="AV3835" s="278"/>
      <c r="AW3835" s="278"/>
      <c r="AX3835" s="278"/>
      <c r="AY3835" s="278"/>
      <c r="AZ3835" s="278"/>
      <c r="BB3835" s="276"/>
      <c r="BE3835" s="280"/>
      <c r="BH3835" s="278"/>
      <c r="BI3835" s="278"/>
      <c r="BJ3835" s="278"/>
      <c r="BK3835" s="278"/>
      <c r="BL3835" s="278"/>
      <c r="BN3835" s="278"/>
      <c r="BO3835" s="278"/>
      <c r="BP3835" s="278"/>
    </row>
    <row r="3836" spans="3:68" ht="11.25" customHeight="1">
      <c r="C3836" s="287"/>
      <c r="D3836" s="287"/>
      <c r="E3836" s="287"/>
      <c r="F3836" s="287"/>
      <c r="G3836" s="287"/>
      <c r="H3836" s="278"/>
      <c r="I3836" s="278"/>
      <c r="J3836" s="278"/>
      <c r="K3836" s="278"/>
      <c r="L3836" s="278"/>
      <c r="N3836" s="278"/>
      <c r="O3836" s="278"/>
      <c r="P3836" s="278"/>
      <c r="Q3836" s="278"/>
      <c r="R3836" s="278"/>
      <c r="S3836" s="278"/>
      <c r="T3836" s="278"/>
      <c r="U3836" s="278"/>
      <c r="V3836" s="278"/>
      <c r="W3836" s="278"/>
      <c r="Z3836" s="278"/>
      <c r="AA3836" s="278"/>
      <c r="AB3836" s="278"/>
      <c r="AC3836" s="278"/>
      <c r="AD3836" s="278"/>
      <c r="AE3836" s="278"/>
      <c r="AI3836" s="287"/>
      <c r="AJ3836" s="287"/>
      <c r="AK3836" s="287"/>
      <c r="AL3836" s="287"/>
      <c r="AM3836" s="287"/>
      <c r="AO3836" s="278"/>
      <c r="AP3836" s="278"/>
      <c r="AQ3836" s="278"/>
      <c r="AR3836" s="278"/>
      <c r="AS3836" s="278"/>
      <c r="AT3836" s="278"/>
      <c r="AV3836" s="278"/>
      <c r="AW3836" s="278"/>
      <c r="AX3836" s="278"/>
      <c r="AY3836" s="278"/>
      <c r="AZ3836" s="278"/>
      <c r="BB3836" s="276"/>
      <c r="BE3836" s="280"/>
      <c r="BH3836" s="278"/>
      <c r="BI3836" s="278"/>
      <c r="BJ3836" s="278"/>
      <c r="BK3836" s="278"/>
      <c r="BL3836" s="278"/>
      <c r="BN3836" s="278"/>
      <c r="BO3836" s="278"/>
      <c r="BP3836" s="278"/>
    </row>
    <row r="3837" spans="3:68" ht="8.25" customHeight="1">
      <c r="C3837" s="291"/>
      <c r="D3837" s="291"/>
      <c r="E3837" s="291"/>
      <c r="F3837" s="291"/>
      <c r="G3837" s="291"/>
      <c r="H3837" s="278"/>
      <c r="I3837" s="278"/>
      <c r="J3837" s="278"/>
      <c r="K3837" s="278"/>
      <c r="L3837" s="278"/>
      <c r="N3837" s="278"/>
      <c r="O3837" s="278"/>
      <c r="P3837" s="278"/>
      <c r="Q3837" s="278"/>
      <c r="R3837" s="278"/>
      <c r="S3837" s="278"/>
      <c r="T3837" s="278"/>
      <c r="U3837" s="278"/>
      <c r="V3837" s="278"/>
      <c r="W3837" s="278"/>
      <c r="Z3837" s="278"/>
      <c r="AA3837" s="278"/>
      <c r="AB3837" s="278"/>
      <c r="AC3837" s="278"/>
      <c r="AD3837" s="278"/>
      <c r="AE3837" s="278"/>
      <c r="AI3837" s="291"/>
      <c r="AJ3837" s="291"/>
      <c r="AK3837" s="291"/>
      <c r="AL3837" s="291"/>
      <c r="AM3837" s="291"/>
      <c r="AO3837" s="278"/>
      <c r="AP3837" s="278"/>
      <c r="AQ3837" s="278"/>
      <c r="AR3837" s="278"/>
      <c r="AS3837" s="278"/>
      <c r="AT3837" s="278"/>
      <c r="AV3837" s="278"/>
      <c r="AW3837" s="278"/>
      <c r="AX3837" s="278"/>
      <c r="AY3837" s="278"/>
      <c r="AZ3837" s="278"/>
      <c r="BB3837" s="276"/>
      <c r="BE3837" s="280"/>
      <c r="BH3837" s="278"/>
      <c r="BI3837" s="278"/>
      <c r="BJ3837" s="278"/>
      <c r="BK3837" s="278"/>
      <c r="BL3837" s="278"/>
      <c r="BN3837" s="278"/>
      <c r="BO3837" s="278"/>
      <c r="BP3837" s="278"/>
    </row>
    <row r="3838" spans="3:68" ht="2.25" customHeight="1">
      <c r="C3838" s="291"/>
      <c r="D3838" s="291"/>
      <c r="E3838" s="291"/>
      <c r="F3838" s="291"/>
      <c r="G3838" s="291"/>
      <c r="H3838" s="278"/>
      <c r="I3838" s="278"/>
      <c r="J3838" s="278"/>
      <c r="K3838" s="278"/>
      <c r="L3838" s="278"/>
      <c r="N3838" s="278"/>
      <c r="O3838" s="278"/>
      <c r="P3838" s="278"/>
      <c r="Q3838" s="278"/>
      <c r="R3838" s="278"/>
      <c r="S3838" s="278"/>
      <c r="T3838" s="278"/>
      <c r="U3838" s="278"/>
      <c r="V3838" s="278"/>
      <c r="W3838" s="278"/>
      <c r="Z3838" s="278"/>
      <c r="AA3838" s="278"/>
      <c r="AB3838" s="278"/>
      <c r="AC3838" s="278"/>
      <c r="AD3838" s="278"/>
      <c r="AE3838" s="278"/>
      <c r="AI3838" s="291"/>
      <c r="AJ3838" s="291"/>
      <c r="AK3838" s="291"/>
      <c r="AL3838" s="291"/>
      <c r="AM3838" s="291"/>
      <c r="AO3838" s="278"/>
      <c r="AP3838" s="278"/>
      <c r="AQ3838" s="278"/>
      <c r="AR3838" s="278"/>
      <c r="AS3838" s="278"/>
      <c r="AT3838" s="278"/>
      <c r="AV3838" s="278"/>
      <c r="AW3838" s="278"/>
      <c r="AX3838" s="278"/>
      <c r="AY3838" s="278"/>
      <c r="AZ3838" s="278"/>
      <c r="BB3838" s="276"/>
      <c r="BE3838" s="280"/>
      <c r="BH3838" s="278"/>
      <c r="BI3838" s="278"/>
      <c r="BJ3838" s="278"/>
      <c r="BK3838" s="278"/>
      <c r="BL3838" s="278"/>
      <c r="BN3838" s="278"/>
      <c r="BO3838" s="278"/>
      <c r="BP3838" s="278"/>
    </row>
    <row r="3839" spans="3:68" ht="10.5" customHeight="1">
      <c r="BE3839" s="263"/>
      <c r="BH3839" s="278"/>
      <c r="BI3839" s="278"/>
      <c r="BJ3839" s="278"/>
      <c r="BK3839" s="278"/>
      <c r="BL3839" s="278"/>
      <c r="BN3839" s="278"/>
      <c r="BO3839" s="278"/>
      <c r="BP3839" s="278"/>
    </row>
    <row r="3840" spans="3:68" ht="7.5" customHeight="1"/>
    <row r="3841" spans="3:68" ht="9.75" customHeight="1">
      <c r="C3841" s="280"/>
      <c r="D3841" s="280"/>
      <c r="E3841" s="280"/>
      <c r="F3841" s="280"/>
      <c r="G3841" s="280"/>
      <c r="H3841" s="278"/>
      <c r="I3841" s="278"/>
      <c r="J3841" s="278"/>
      <c r="K3841" s="278"/>
      <c r="L3841" s="278"/>
      <c r="N3841" s="278"/>
      <c r="O3841" s="278"/>
      <c r="P3841" s="278"/>
      <c r="Q3841" s="278"/>
      <c r="R3841" s="278"/>
      <c r="S3841" s="278"/>
      <c r="T3841" s="278"/>
      <c r="U3841" s="278"/>
      <c r="V3841" s="278"/>
      <c r="W3841" s="278"/>
      <c r="Z3841" s="278"/>
      <c r="AA3841" s="278"/>
      <c r="AB3841" s="278"/>
      <c r="AC3841" s="278"/>
      <c r="AD3841" s="278"/>
      <c r="AE3841" s="278"/>
      <c r="AH3841" s="280"/>
      <c r="AI3841" s="280"/>
      <c r="AJ3841" s="280"/>
      <c r="AK3841" s="280"/>
      <c r="AL3841" s="280"/>
      <c r="AM3841" s="280"/>
      <c r="AO3841" s="278"/>
      <c r="AP3841" s="278"/>
      <c r="AQ3841" s="278"/>
      <c r="AR3841" s="278"/>
      <c r="AS3841" s="278"/>
      <c r="AT3841" s="278"/>
      <c r="AZ3841" s="281"/>
      <c r="BB3841" s="281"/>
      <c r="BE3841" s="280"/>
      <c r="BF3841" s="280"/>
      <c r="BG3841" s="280"/>
      <c r="BH3841" s="278"/>
      <c r="BI3841" s="278"/>
      <c r="BJ3841" s="278"/>
      <c r="BK3841" s="278"/>
      <c r="BL3841" s="278"/>
      <c r="BN3841" s="278"/>
      <c r="BO3841" s="278"/>
      <c r="BP3841" s="278"/>
    </row>
    <row r="3842" spans="3:68" ht="0.75" customHeight="1">
      <c r="C3842" s="280"/>
      <c r="D3842" s="280"/>
      <c r="E3842" s="280"/>
      <c r="F3842" s="280"/>
      <c r="G3842" s="280"/>
      <c r="H3842" s="278"/>
      <c r="I3842" s="278"/>
      <c r="J3842" s="278"/>
      <c r="K3842" s="278"/>
      <c r="L3842" s="278"/>
      <c r="N3842" s="278"/>
      <c r="O3842" s="278"/>
      <c r="P3842" s="278"/>
      <c r="Q3842" s="278"/>
      <c r="R3842" s="278"/>
      <c r="S3842" s="278"/>
      <c r="T3842" s="278"/>
      <c r="U3842" s="278"/>
      <c r="V3842" s="278"/>
      <c r="W3842" s="278"/>
      <c r="Z3842" s="278"/>
      <c r="AA3842" s="278"/>
      <c r="AB3842" s="278"/>
      <c r="AC3842" s="278"/>
      <c r="AD3842" s="278"/>
      <c r="AE3842" s="278"/>
      <c r="AH3842" s="280"/>
      <c r="AI3842" s="280"/>
      <c r="AJ3842" s="280"/>
      <c r="AK3842" s="280"/>
      <c r="AL3842" s="280"/>
      <c r="AM3842" s="280"/>
      <c r="AO3842" s="278"/>
      <c r="AP3842" s="278"/>
      <c r="AQ3842" s="278"/>
      <c r="AR3842" s="278"/>
      <c r="AS3842" s="278"/>
      <c r="AT3842" s="278"/>
      <c r="AZ3842" s="281"/>
      <c r="BB3842" s="281"/>
      <c r="BE3842" s="280"/>
      <c r="BF3842" s="280"/>
      <c r="BG3842" s="280"/>
      <c r="BH3842" s="278"/>
      <c r="BI3842" s="278"/>
      <c r="BJ3842" s="278"/>
      <c r="BK3842" s="278"/>
      <c r="BL3842" s="278"/>
      <c r="BN3842" s="278"/>
      <c r="BO3842" s="278"/>
      <c r="BP3842" s="278"/>
    </row>
    <row r="3843" spans="3:68" ht="10.5" customHeight="1">
      <c r="C3843" s="280"/>
      <c r="D3843" s="280"/>
      <c r="E3843" s="280"/>
      <c r="F3843" s="280"/>
      <c r="G3843" s="280"/>
      <c r="H3843" s="278"/>
      <c r="I3843" s="278"/>
      <c r="J3843" s="278"/>
      <c r="K3843" s="278"/>
      <c r="L3843" s="278"/>
      <c r="N3843" s="278"/>
      <c r="O3843" s="278"/>
      <c r="P3843" s="278"/>
      <c r="Q3843" s="278"/>
      <c r="R3843" s="278"/>
      <c r="S3843" s="278"/>
      <c r="T3843" s="278"/>
      <c r="U3843" s="278"/>
      <c r="V3843" s="278"/>
      <c r="W3843" s="278"/>
      <c r="Z3843" s="278"/>
      <c r="AA3843" s="278"/>
      <c r="AB3843" s="278"/>
      <c r="AC3843" s="278"/>
      <c r="AD3843" s="278"/>
      <c r="AE3843" s="278"/>
      <c r="AH3843" s="280"/>
      <c r="AI3843" s="280"/>
      <c r="AJ3843" s="280"/>
      <c r="AK3843" s="280"/>
      <c r="AL3843" s="280"/>
      <c r="AM3843" s="280"/>
      <c r="AN3843" s="280"/>
      <c r="AO3843" s="278"/>
      <c r="AP3843" s="278"/>
      <c r="AQ3843" s="278"/>
      <c r="AR3843" s="278"/>
      <c r="AS3843" s="278"/>
      <c r="AT3843" s="278"/>
      <c r="AV3843" s="278"/>
      <c r="AW3843" s="278"/>
      <c r="AX3843" s="278"/>
      <c r="AY3843" s="278"/>
      <c r="AZ3843" s="278"/>
      <c r="BB3843" s="266"/>
      <c r="BE3843" s="280"/>
      <c r="BF3843" s="280"/>
      <c r="BG3843" s="280"/>
      <c r="BH3843" s="278"/>
      <c r="BI3843" s="278"/>
      <c r="BJ3843" s="278"/>
      <c r="BK3843" s="278"/>
      <c r="BL3843" s="278"/>
      <c r="BN3843" s="278"/>
      <c r="BO3843" s="278"/>
      <c r="BP3843" s="278"/>
    </row>
    <row r="3844" spans="3:68" ht="9" customHeight="1"/>
    <row r="3845" spans="3:68" ht="11.25" customHeight="1">
      <c r="C3845" s="280"/>
      <c r="D3845" s="280"/>
      <c r="E3845" s="280"/>
      <c r="F3845" s="280"/>
      <c r="G3845" s="280"/>
      <c r="H3845" s="280"/>
      <c r="I3845" s="278"/>
      <c r="J3845" s="278"/>
      <c r="K3845" s="278"/>
      <c r="L3845" s="278"/>
      <c r="M3845" s="278"/>
      <c r="P3845" s="278"/>
      <c r="Q3845" s="278"/>
      <c r="R3845" s="278"/>
      <c r="S3845" s="278"/>
      <c r="U3845" s="278"/>
      <c r="V3845" s="278"/>
      <c r="W3845" s="278"/>
      <c r="Z3845" s="278"/>
      <c r="AA3845" s="278"/>
      <c r="AB3845" s="278"/>
      <c r="AC3845" s="278"/>
      <c r="AD3845" s="278"/>
      <c r="AE3845" s="278"/>
      <c r="AH3845" s="280"/>
      <c r="AI3845" s="280"/>
      <c r="AJ3845" s="280"/>
      <c r="AK3845" s="280"/>
      <c r="AL3845" s="280"/>
      <c r="AM3845" s="280"/>
      <c r="AN3845" s="280"/>
      <c r="AO3845" s="278"/>
      <c r="AP3845" s="278"/>
      <c r="AQ3845" s="278"/>
      <c r="AR3845" s="278"/>
      <c r="AS3845" s="278"/>
      <c r="AT3845" s="278"/>
      <c r="AV3845" s="278"/>
      <c r="AW3845" s="278"/>
      <c r="AX3845" s="278"/>
      <c r="AY3845" s="278"/>
      <c r="AZ3845" s="278"/>
      <c r="BB3845" s="265"/>
    </row>
    <row r="3846" spans="3:68" ht="9.75" customHeight="1">
      <c r="C3846" s="280"/>
      <c r="D3846" s="280"/>
      <c r="E3846" s="280"/>
      <c r="F3846" s="280"/>
      <c r="G3846" s="280"/>
      <c r="H3846" s="280"/>
      <c r="I3846" s="280"/>
      <c r="J3846" s="280"/>
      <c r="K3846" s="280"/>
      <c r="P3846" s="278"/>
      <c r="Q3846" s="278"/>
      <c r="R3846" s="278"/>
      <c r="S3846" s="278"/>
      <c r="U3846" s="278"/>
      <c r="V3846" s="278"/>
      <c r="W3846" s="278"/>
      <c r="AH3846" s="280"/>
      <c r="AI3846" s="280"/>
      <c r="AJ3846" s="280"/>
      <c r="AK3846" s="280"/>
      <c r="AL3846" s="280"/>
      <c r="AM3846" s="280"/>
      <c r="AO3846" s="278"/>
      <c r="AP3846" s="278"/>
      <c r="AQ3846" s="278"/>
      <c r="AR3846" s="278"/>
      <c r="AS3846" s="278"/>
      <c r="AT3846" s="278"/>
      <c r="AV3846" s="278"/>
      <c r="AW3846" s="278"/>
      <c r="AX3846" s="278"/>
      <c r="AY3846" s="278"/>
      <c r="AZ3846" s="278"/>
      <c r="BB3846" s="276"/>
    </row>
    <row r="3847" spans="3:68" ht="0.75" customHeight="1">
      <c r="C3847" s="280"/>
      <c r="D3847" s="280"/>
      <c r="E3847" s="280"/>
      <c r="F3847" s="280"/>
      <c r="G3847" s="280"/>
      <c r="H3847" s="280"/>
      <c r="I3847" s="280"/>
      <c r="J3847" s="280"/>
      <c r="K3847" s="280"/>
      <c r="P3847" s="278"/>
      <c r="Q3847" s="278"/>
      <c r="R3847" s="278"/>
      <c r="S3847" s="278"/>
      <c r="U3847" s="278"/>
      <c r="V3847" s="278"/>
      <c r="W3847" s="278"/>
      <c r="AH3847" s="280"/>
      <c r="AI3847" s="280"/>
      <c r="AJ3847" s="280"/>
      <c r="AK3847" s="280"/>
      <c r="AL3847" s="280"/>
      <c r="AM3847" s="280"/>
      <c r="AO3847" s="278"/>
      <c r="AP3847" s="278"/>
      <c r="AQ3847" s="278"/>
      <c r="AR3847" s="278"/>
      <c r="AS3847" s="278"/>
      <c r="AT3847" s="278"/>
      <c r="AV3847" s="278"/>
      <c r="AW3847" s="278"/>
      <c r="AX3847" s="278"/>
      <c r="AY3847" s="278"/>
      <c r="AZ3847" s="278"/>
      <c r="BB3847" s="276"/>
    </row>
    <row r="3848" spans="3:68">
      <c r="C3848" s="280"/>
      <c r="D3848" s="280"/>
      <c r="E3848" s="280"/>
      <c r="F3848" s="280"/>
      <c r="G3848" s="280"/>
      <c r="H3848" s="278"/>
      <c r="I3848" s="278"/>
      <c r="J3848" s="278"/>
      <c r="K3848" s="278"/>
      <c r="L3848" s="278"/>
      <c r="P3848" s="278"/>
      <c r="Q3848" s="278"/>
      <c r="R3848" s="278"/>
      <c r="S3848" s="278"/>
      <c r="U3848" s="278"/>
      <c r="V3848" s="278"/>
      <c r="W3848" s="278"/>
      <c r="Z3848" s="278"/>
      <c r="AA3848" s="278"/>
      <c r="AB3848" s="278"/>
      <c r="AC3848" s="278"/>
      <c r="AD3848" s="278"/>
      <c r="AE3848" s="278"/>
      <c r="AH3848" s="280"/>
      <c r="AI3848" s="280"/>
      <c r="AJ3848" s="280"/>
      <c r="AK3848" s="280"/>
      <c r="AL3848" s="280"/>
      <c r="AM3848" s="280"/>
      <c r="AV3848" s="278"/>
      <c r="AW3848" s="278"/>
      <c r="AX3848" s="278"/>
      <c r="AY3848" s="278"/>
      <c r="AZ3848" s="278"/>
      <c r="BB3848" s="266"/>
      <c r="BE3848" s="282"/>
      <c r="BF3848" s="282"/>
      <c r="BG3848" s="282"/>
      <c r="BH3848" s="282"/>
      <c r="BI3848" s="282"/>
      <c r="BJ3848" s="282"/>
      <c r="BK3848" s="282"/>
      <c r="BL3848" s="282"/>
      <c r="BM3848" s="282"/>
      <c r="BN3848" s="282"/>
      <c r="BO3848" s="282"/>
      <c r="BP3848" s="282"/>
    </row>
    <row r="3849" spans="3:68" ht="6.75" customHeight="1"/>
    <row r="3850" spans="3:68" ht="2.25" customHeight="1">
      <c r="C3850" s="280"/>
      <c r="D3850" s="280"/>
      <c r="E3850" s="280"/>
      <c r="F3850" s="280"/>
      <c r="G3850" s="280"/>
      <c r="N3850" s="278"/>
      <c r="O3850" s="278"/>
      <c r="P3850" s="278"/>
      <c r="Q3850" s="278"/>
      <c r="R3850" s="278"/>
      <c r="S3850" s="278"/>
      <c r="T3850" s="278"/>
      <c r="U3850" s="278"/>
      <c r="V3850" s="278"/>
      <c r="W3850" s="278"/>
      <c r="AH3850" s="280"/>
      <c r="AI3850" s="280"/>
      <c r="AJ3850" s="280"/>
      <c r="AK3850" s="280"/>
      <c r="AL3850" s="280"/>
      <c r="AM3850" s="280"/>
      <c r="AN3850" s="280"/>
      <c r="AO3850" s="280"/>
      <c r="AP3850" s="280"/>
      <c r="AQ3850" s="280"/>
      <c r="AR3850" s="280"/>
      <c r="AV3850" s="278"/>
      <c r="AW3850" s="278"/>
      <c r="AX3850" s="278"/>
      <c r="AY3850" s="278"/>
      <c r="AZ3850" s="278"/>
      <c r="BB3850" s="276"/>
    </row>
    <row r="3851" spans="3:68" ht="7.5" customHeight="1">
      <c r="C3851" s="280"/>
      <c r="D3851" s="280"/>
      <c r="E3851" s="280"/>
      <c r="F3851" s="280"/>
      <c r="G3851" s="280"/>
      <c r="N3851" s="278"/>
      <c r="O3851" s="278"/>
      <c r="P3851" s="278"/>
      <c r="Q3851" s="278"/>
      <c r="R3851" s="278"/>
      <c r="S3851" s="278"/>
      <c r="T3851" s="278"/>
      <c r="U3851" s="278"/>
      <c r="V3851" s="278"/>
      <c r="W3851" s="278"/>
      <c r="AH3851" s="280"/>
      <c r="AI3851" s="280"/>
      <c r="AJ3851" s="280"/>
      <c r="AK3851" s="280"/>
      <c r="AL3851" s="280"/>
      <c r="AM3851" s="280"/>
      <c r="AN3851" s="280"/>
      <c r="AO3851" s="280"/>
      <c r="AP3851" s="280"/>
      <c r="AQ3851" s="280"/>
      <c r="AR3851" s="280"/>
      <c r="AV3851" s="278"/>
      <c r="AW3851" s="278"/>
      <c r="AX3851" s="278"/>
      <c r="AY3851" s="278"/>
      <c r="AZ3851" s="278"/>
      <c r="BB3851" s="276"/>
    </row>
    <row r="3852" spans="3:68" ht="0.75" customHeight="1">
      <c r="C3852" s="280"/>
      <c r="D3852" s="280"/>
      <c r="E3852" s="280"/>
      <c r="F3852" s="280"/>
      <c r="G3852" s="280"/>
      <c r="N3852" s="278"/>
      <c r="O3852" s="278"/>
      <c r="P3852" s="278"/>
      <c r="Q3852" s="278"/>
      <c r="R3852" s="278"/>
      <c r="S3852" s="278"/>
      <c r="T3852" s="278"/>
      <c r="U3852" s="278"/>
      <c r="V3852" s="278"/>
      <c r="W3852" s="278"/>
      <c r="AH3852" s="280"/>
      <c r="AI3852" s="280"/>
      <c r="AJ3852" s="280"/>
      <c r="AK3852" s="280"/>
      <c r="AL3852" s="280"/>
      <c r="AM3852" s="280"/>
      <c r="AN3852" s="280"/>
      <c r="AO3852" s="280"/>
      <c r="AP3852" s="280"/>
      <c r="AQ3852" s="280"/>
      <c r="AR3852" s="280"/>
      <c r="AV3852" s="278"/>
      <c r="AW3852" s="278"/>
      <c r="AX3852" s="278"/>
      <c r="AY3852" s="278"/>
      <c r="AZ3852" s="278"/>
      <c r="BB3852" s="276"/>
    </row>
    <row r="3853" spans="3:68" ht="10.5" customHeight="1">
      <c r="C3853" s="280"/>
      <c r="D3853" s="280"/>
      <c r="E3853" s="280"/>
      <c r="F3853" s="280"/>
      <c r="G3853" s="280"/>
      <c r="P3853" s="278"/>
      <c r="Q3853" s="278"/>
      <c r="R3853" s="278"/>
      <c r="S3853" s="278"/>
      <c r="U3853" s="278"/>
      <c r="V3853" s="278"/>
      <c r="W3853" s="278"/>
      <c r="AH3853" s="280"/>
      <c r="AI3853" s="280"/>
      <c r="AJ3853" s="280"/>
      <c r="AK3853" s="280"/>
      <c r="AL3853" s="280"/>
      <c r="AM3853" s="280"/>
      <c r="AN3853" s="280"/>
      <c r="AO3853" s="280"/>
      <c r="AP3853" s="280"/>
      <c r="AQ3853" s="280"/>
      <c r="AR3853" s="280"/>
      <c r="AV3853" s="278"/>
      <c r="AW3853" s="278"/>
      <c r="AX3853" s="278"/>
      <c r="AY3853" s="278"/>
      <c r="AZ3853" s="278"/>
      <c r="BB3853" s="266"/>
      <c r="BG3853" s="283"/>
      <c r="BH3853" s="283"/>
      <c r="BI3853" s="283"/>
      <c r="BJ3853" s="283"/>
      <c r="BN3853" s="283"/>
      <c r="BO3853" s="283"/>
      <c r="BP3853" s="283"/>
    </row>
    <row r="3854" spans="3:68" ht="7.5" customHeight="1"/>
    <row r="3855" spans="3:68" ht="0.75" customHeight="1">
      <c r="C3855" s="280"/>
      <c r="D3855" s="280"/>
      <c r="E3855" s="280"/>
      <c r="F3855" s="280"/>
      <c r="G3855" s="280"/>
      <c r="N3855" s="278"/>
      <c r="O3855" s="278"/>
      <c r="P3855" s="278"/>
      <c r="Q3855" s="278"/>
      <c r="R3855" s="278"/>
      <c r="S3855" s="278"/>
      <c r="T3855" s="278"/>
      <c r="U3855" s="278"/>
      <c r="V3855" s="278"/>
      <c r="W3855" s="278"/>
      <c r="AH3855" s="280"/>
      <c r="AI3855" s="280"/>
      <c r="AJ3855" s="280"/>
      <c r="AK3855" s="280"/>
      <c r="AL3855" s="280"/>
      <c r="AM3855" s="280"/>
      <c r="AN3855" s="280"/>
      <c r="AO3855" s="280"/>
      <c r="AP3855" s="280"/>
      <c r="AQ3855" s="280"/>
      <c r="AR3855" s="280"/>
      <c r="AV3855" s="278"/>
      <c r="AW3855" s="278"/>
      <c r="AX3855" s="278"/>
      <c r="AY3855" s="278"/>
      <c r="AZ3855" s="278"/>
      <c r="BB3855" s="276"/>
      <c r="BE3855" s="280"/>
      <c r="BF3855" s="280"/>
      <c r="BG3855" s="280"/>
      <c r="BH3855" s="279"/>
      <c r="BI3855" s="279"/>
      <c r="BJ3855" s="279"/>
      <c r="BK3855" s="279"/>
      <c r="BN3855" s="279"/>
      <c r="BO3855" s="279"/>
      <c r="BP3855" s="279"/>
    </row>
    <row r="3856" spans="3:68" ht="8.25" customHeight="1">
      <c r="C3856" s="280"/>
      <c r="D3856" s="280"/>
      <c r="E3856" s="280"/>
      <c r="F3856" s="280"/>
      <c r="G3856" s="280"/>
      <c r="N3856" s="278"/>
      <c r="O3856" s="278"/>
      <c r="P3856" s="278"/>
      <c r="Q3856" s="278"/>
      <c r="R3856" s="278"/>
      <c r="S3856" s="278"/>
      <c r="T3856" s="278"/>
      <c r="U3856" s="278"/>
      <c r="V3856" s="278"/>
      <c r="W3856" s="278"/>
      <c r="AH3856" s="280"/>
      <c r="AI3856" s="280"/>
      <c r="AJ3856" s="280"/>
      <c r="AK3856" s="280"/>
      <c r="AL3856" s="280"/>
      <c r="AM3856" s="280"/>
      <c r="AN3856" s="280"/>
      <c r="AO3856" s="280"/>
      <c r="AP3856" s="280"/>
      <c r="AQ3856" s="280"/>
      <c r="AR3856" s="280"/>
      <c r="AV3856" s="278"/>
      <c r="AW3856" s="278"/>
      <c r="AX3856" s="278"/>
      <c r="AY3856" s="278"/>
      <c r="AZ3856" s="278"/>
      <c r="BB3856" s="276"/>
      <c r="BE3856" s="280"/>
      <c r="BF3856" s="280"/>
      <c r="BG3856" s="280"/>
      <c r="BH3856" s="279"/>
      <c r="BI3856" s="279"/>
      <c r="BJ3856" s="279"/>
      <c r="BK3856" s="279"/>
      <c r="BN3856" s="279"/>
      <c r="BO3856" s="279"/>
      <c r="BP3856" s="279"/>
    </row>
    <row r="3857" spans="2:69" ht="0.75" customHeight="1">
      <c r="C3857" s="280"/>
      <c r="D3857" s="280"/>
      <c r="E3857" s="280"/>
      <c r="F3857" s="280"/>
      <c r="G3857" s="280"/>
      <c r="N3857" s="278"/>
      <c r="O3857" s="278"/>
      <c r="P3857" s="278"/>
      <c r="Q3857" s="278"/>
      <c r="R3857" s="278"/>
      <c r="S3857" s="278"/>
      <c r="T3857" s="278"/>
      <c r="U3857" s="278"/>
      <c r="V3857" s="278"/>
      <c r="W3857" s="278"/>
      <c r="AH3857" s="280"/>
      <c r="AI3857" s="280"/>
      <c r="AJ3857" s="280"/>
      <c r="AK3857" s="280"/>
      <c r="AL3857" s="280"/>
      <c r="AM3857" s="280"/>
      <c r="AN3857" s="280"/>
      <c r="AO3857" s="280"/>
      <c r="AP3857" s="280"/>
      <c r="AQ3857" s="280"/>
      <c r="AR3857" s="280"/>
      <c r="AV3857" s="278"/>
      <c r="AW3857" s="278"/>
      <c r="AX3857" s="278"/>
      <c r="AY3857" s="278"/>
      <c r="AZ3857" s="278"/>
      <c r="BB3857" s="276"/>
      <c r="BE3857" s="280"/>
      <c r="BF3857" s="280"/>
      <c r="BG3857" s="280"/>
      <c r="BH3857" s="279"/>
      <c r="BI3857" s="279"/>
      <c r="BJ3857" s="279"/>
      <c r="BK3857" s="279"/>
      <c r="BN3857" s="279"/>
      <c r="BO3857" s="279"/>
      <c r="BP3857" s="279"/>
    </row>
    <row r="3858" spans="2:69" ht="11.25" customHeight="1">
      <c r="C3858" s="280"/>
      <c r="D3858" s="280"/>
      <c r="E3858" s="280"/>
      <c r="F3858" s="280"/>
      <c r="G3858" s="280"/>
      <c r="N3858" s="278"/>
      <c r="O3858" s="278"/>
      <c r="P3858" s="278"/>
      <c r="Q3858" s="278"/>
      <c r="R3858" s="278"/>
      <c r="S3858" s="278"/>
      <c r="T3858" s="278"/>
      <c r="U3858" s="278"/>
      <c r="V3858" s="278"/>
      <c r="W3858" s="278"/>
      <c r="AH3858" s="280"/>
      <c r="AI3858" s="280"/>
      <c r="AJ3858" s="280"/>
      <c r="AK3858" s="280"/>
      <c r="AL3858" s="280"/>
      <c r="AM3858" s="280"/>
      <c r="AN3858" s="280"/>
      <c r="AO3858" s="280"/>
      <c r="AP3858" s="280"/>
      <c r="AQ3858" s="280"/>
      <c r="AR3858" s="280"/>
      <c r="AV3858" s="278"/>
      <c r="AW3858" s="278"/>
      <c r="AX3858" s="278"/>
      <c r="AY3858" s="278"/>
      <c r="AZ3858" s="278"/>
      <c r="BB3858" s="266"/>
      <c r="BE3858" s="275"/>
      <c r="BF3858" s="275"/>
      <c r="BG3858" s="275"/>
      <c r="BH3858" s="276"/>
      <c r="BI3858" s="276"/>
      <c r="BJ3858" s="276"/>
      <c r="BK3858" s="276"/>
      <c r="BN3858" s="276"/>
      <c r="BO3858" s="276"/>
      <c r="BP3858" s="276"/>
    </row>
    <row r="3859" spans="2:69" ht="7.5" customHeight="1"/>
    <row r="3860" spans="2:69" ht="1.5" customHeight="1">
      <c r="C3860" s="280"/>
      <c r="D3860" s="280"/>
      <c r="E3860" s="280"/>
      <c r="F3860" s="280"/>
      <c r="G3860" s="280"/>
      <c r="H3860" s="280"/>
      <c r="I3860" s="280"/>
      <c r="J3860" s="280"/>
      <c r="P3860" s="278"/>
      <c r="Q3860" s="278"/>
      <c r="R3860" s="278"/>
      <c r="S3860" s="278"/>
      <c r="U3860" s="278"/>
      <c r="V3860" s="278"/>
      <c r="W3860" s="278"/>
      <c r="AH3860" s="280"/>
      <c r="AI3860" s="280"/>
      <c r="AJ3860" s="280"/>
      <c r="AK3860" s="280"/>
      <c r="AL3860" s="280"/>
      <c r="AM3860" s="280"/>
      <c r="AN3860" s="280"/>
      <c r="AO3860" s="280"/>
      <c r="AP3860" s="280"/>
      <c r="AQ3860" s="280"/>
      <c r="AR3860" s="280"/>
      <c r="AV3860" s="278"/>
      <c r="AW3860" s="278"/>
      <c r="AX3860" s="278"/>
      <c r="AY3860" s="278"/>
      <c r="AZ3860" s="278"/>
      <c r="BB3860" s="276"/>
      <c r="BE3860" s="275"/>
      <c r="BF3860" s="275"/>
      <c r="BG3860" s="275"/>
      <c r="BH3860" s="276"/>
      <c r="BI3860" s="276"/>
      <c r="BJ3860" s="276"/>
      <c r="BK3860" s="276"/>
    </row>
    <row r="3861" spans="2:69" ht="9" customHeight="1">
      <c r="C3861" s="280"/>
      <c r="D3861" s="280"/>
      <c r="E3861" s="280"/>
      <c r="F3861" s="280"/>
      <c r="G3861" s="280"/>
      <c r="H3861" s="280"/>
      <c r="I3861" s="280"/>
      <c r="J3861" s="280"/>
      <c r="P3861" s="278"/>
      <c r="Q3861" s="278"/>
      <c r="R3861" s="278"/>
      <c r="S3861" s="278"/>
      <c r="U3861" s="278"/>
      <c r="V3861" s="278"/>
      <c r="W3861" s="278"/>
      <c r="AH3861" s="280"/>
      <c r="AI3861" s="280"/>
      <c r="AJ3861" s="280"/>
      <c r="AK3861" s="280"/>
      <c r="AL3861" s="280"/>
      <c r="AM3861" s="280"/>
      <c r="AN3861" s="280"/>
      <c r="AO3861" s="280"/>
      <c r="AP3861" s="280"/>
      <c r="AQ3861" s="280"/>
      <c r="AR3861" s="280"/>
      <c r="AV3861" s="278"/>
      <c r="AW3861" s="278"/>
      <c r="AX3861" s="278"/>
      <c r="AY3861" s="278"/>
      <c r="AZ3861" s="278"/>
      <c r="BB3861" s="276"/>
      <c r="BE3861" s="275"/>
      <c r="BF3861" s="275"/>
      <c r="BG3861" s="275"/>
      <c r="BH3861" s="276"/>
      <c r="BI3861" s="276"/>
      <c r="BJ3861" s="276"/>
      <c r="BK3861" s="276"/>
    </row>
    <row r="3862" spans="2:69" ht="0.75" customHeight="1">
      <c r="C3862" s="280"/>
      <c r="D3862" s="280"/>
      <c r="E3862" s="280"/>
      <c r="F3862" s="280"/>
      <c r="G3862" s="280"/>
      <c r="H3862" s="280"/>
      <c r="I3862" s="280"/>
      <c r="J3862" s="280"/>
      <c r="P3862" s="278"/>
      <c r="Q3862" s="278"/>
      <c r="R3862" s="278"/>
      <c r="S3862" s="278"/>
      <c r="U3862" s="278"/>
      <c r="V3862" s="278"/>
      <c r="W3862" s="278"/>
      <c r="AH3862" s="280"/>
      <c r="AI3862" s="280"/>
      <c r="AJ3862" s="280"/>
      <c r="AK3862" s="280"/>
      <c r="AL3862" s="280"/>
      <c r="AM3862" s="280"/>
      <c r="AN3862" s="280"/>
      <c r="AO3862" s="280"/>
      <c r="AP3862" s="280"/>
      <c r="AQ3862" s="280"/>
      <c r="AR3862" s="280"/>
      <c r="AV3862" s="278"/>
      <c r="AW3862" s="278"/>
      <c r="AX3862" s="278"/>
      <c r="AY3862" s="278"/>
      <c r="AZ3862" s="278"/>
      <c r="BB3862" s="276"/>
      <c r="BE3862" s="275"/>
      <c r="BF3862" s="275"/>
      <c r="BG3862" s="275"/>
    </row>
    <row r="3863" spans="2:69" ht="11.25" customHeight="1">
      <c r="C3863" s="280"/>
      <c r="D3863" s="280"/>
      <c r="E3863" s="280"/>
      <c r="F3863" s="280"/>
      <c r="G3863" s="280"/>
      <c r="H3863" s="280"/>
      <c r="I3863" s="280"/>
      <c r="J3863" s="280"/>
      <c r="N3863" s="278"/>
      <c r="O3863" s="278"/>
      <c r="P3863" s="278"/>
      <c r="Q3863" s="278"/>
      <c r="R3863" s="278"/>
      <c r="S3863" s="278"/>
      <c r="T3863" s="278"/>
      <c r="U3863" s="278"/>
      <c r="V3863" s="278"/>
      <c r="W3863" s="278"/>
      <c r="AH3863" s="280"/>
      <c r="AI3863" s="280"/>
      <c r="AJ3863" s="280"/>
      <c r="AK3863" s="280"/>
      <c r="AL3863" s="280"/>
      <c r="AM3863" s="280"/>
      <c r="AN3863" s="280"/>
      <c r="AO3863" s="280"/>
      <c r="AP3863" s="280"/>
      <c r="AQ3863" s="280"/>
      <c r="AR3863" s="280"/>
      <c r="AV3863" s="278"/>
      <c r="AW3863" s="278"/>
      <c r="AX3863" s="278"/>
      <c r="AY3863" s="278"/>
      <c r="AZ3863" s="278"/>
      <c r="BB3863" s="266"/>
      <c r="BE3863" s="275"/>
      <c r="BF3863" s="275"/>
      <c r="BG3863" s="275"/>
      <c r="BH3863" s="276"/>
      <c r="BI3863" s="276"/>
      <c r="BJ3863" s="276"/>
      <c r="BK3863" s="276"/>
    </row>
    <row r="3864" spans="2:69" ht="9" customHeight="1"/>
    <row r="3865" spans="2:69" ht="0.75" customHeight="1">
      <c r="BE3865" s="275"/>
      <c r="BF3865" s="275"/>
      <c r="BG3865" s="275"/>
      <c r="BH3865" s="276"/>
      <c r="BI3865" s="276"/>
      <c r="BJ3865" s="276"/>
      <c r="BK3865" s="276"/>
      <c r="BN3865" s="276"/>
      <c r="BO3865" s="276"/>
      <c r="BP3865" s="276"/>
    </row>
    <row r="3866" spans="2:69">
      <c r="BE3866" s="275"/>
      <c r="BF3866" s="275"/>
      <c r="BG3866" s="275"/>
      <c r="BH3866" s="276"/>
      <c r="BI3866" s="276"/>
      <c r="BJ3866" s="276"/>
      <c r="BK3866" s="276"/>
      <c r="BN3866" s="276"/>
      <c r="BO3866" s="276"/>
      <c r="BP3866" s="276"/>
    </row>
    <row r="3867" spans="2:69" ht="10.5" customHeight="1">
      <c r="C3867" s="277"/>
      <c r="D3867" s="277"/>
      <c r="E3867" s="277"/>
      <c r="F3867" s="277"/>
      <c r="G3867" s="277"/>
      <c r="H3867" s="278"/>
      <c r="I3867" s="278"/>
      <c r="J3867" s="278"/>
      <c r="K3867" s="278"/>
      <c r="L3867" s="278"/>
      <c r="N3867" s="278"/>
      <c r="O3867" s="278"/>
      <c r="P3867" s="278"/>
      <c r="Q3867" s="278"/>
      <c r="R3867" s="278"/>
      <c r="S3867" s="278"/>
      <c r="T3867" s="278"/>
      <c r="U3867" s="281"/>
      <c r="V3867" s="281"/>
      <c r="W3867" s="281"/>
      <c r="Z3867" s="278"/>
      <c r="AA3867" s="278"/>
      <c r="AB3867" s="278"/>
      <c r="AC3867" s="278"/>
      <c r="AD3867" s="281"/>
      <c r="AE3867" s="281"/>
      <c r="AH3867" s="277"/>
      <c r="AI3867" s="277"/>
      <c r="AJ3867" s="277"/>
      <c r="AK3867" s="277"/>
      <c r="AL3867" s="277"/>
      <c r="AM3867" s="277"/>
      <c r="AO3867" s="278"/>
      <c r="AP3867" s="278"/>
      <c r="AQ3867" s="278"/>
      <c r="AR3867" s="278"/>
      <c r="AS3867" s="278"/>
      <c r="AT3867" s="278"/>
      <c r="AV3867" s="278"/>
      <c r="AW3867" s="278"/>
      <c r="AX3867" s="278"/>
      <c r="AY3867" s="278"/>
      <c r="AZ3867" s="278"/>
      <c r="BB3867" s="281"/>
      <c r="BC3867" s="281"/>
      <c r="BE3867" s="280"/>
      <c r="BF3867" s="280"/>
      <c r="BI3867" s="279"/>
      <c r="BJ3867" s="279"/>
      <c r="BL3867" s="285"/>
      <c r="BM3867" s="285"/>
      <c r="BN3867" s="285"/>
      <c r="BO3867" s="285"/>
      <c r="BP3867" s="285"/>
    </row>
    <row r="3868" spans="2:69" ht="7.5" customHeight="1"/>
    <row r="3869" spans="2:69" ht="12" customHeight="1">
      <c r="B3869" s="282"/>
      <c r="C3869" s="282"/>
      <c r="D3869" s="282"/>
      <c r="E3869" s="282"/>
      <c r="F3869" s="282"/>
      <c r="G3869" s="282"/>
      <c r="H3869" s="282"/>
      <c r="I3869" s="282"/>
      <c r="J3869" s="282"/>
      <c r="K3869" s="282"/>
      <c r="L3869" s="282"/>
      <c r="M3869" s="282"/>
      <c r="N3869" s="282"/>
      <c r="O3869" s="282"/>
      <c r="P3869" s="282"/>
      <c r="Q3869" s="282"/>
      <c r="R3869" s="282"/>
      <c r="S3869" s="282"/>
      <c r="T3869" s="282"/>
      <c r="U3869" s="282"/>
      <c r="V3869" s="282"/>
      <c r="W3869" s="282"/>
      <c r="X3869" s="282"/>
      <c r="Y3869" s="282"/>
      <c r="Z3869" s="282"/>
      <c r="AA3869" s="282"/>
      <c r="AB3869" s="282"/>
      <c r="AC3869" s="282"/>
      <c r="AD3869" s="282"/>
      <c r="AE3869" s="282"/>
      <c r="AF3869" s="282"/>
      <c r="AG3869" s="282"/>
      <c r="AH3869" s="282"/>
      <c r="AI3869" s="282"/>
      <c r="AJ3869" s="282"/>
      <c r="AL3869" s="282"/>
      <c r="AM3869" s="282"/>
      <c r="AN3869" s="282"/>
      <c r="AO3869" s="282"/>
      <c r="AP3869" s="282"/>
      <c r="AQ3869" s="282"/>
      <c r="AR3869" s="282"/>
      <c r="AS3869" s="282"/>
      <c r="AT3869" s="282"/>
      <c r="AU3869" s="282"/>
      <c r="AV3869" s="282"/>
      <c r="AW3869" s="282"/>
      <c r="AX3869" s="282"/>
      <c r="AY3869" s="282"/>
      <c r="AZ3869" s="282"/>
      <c r="BA3869" s="282"/>
      <c r="BB3869" s="282"/>
      <c r="BC3869" s="282"/>
      <c r="BD3869" s="282"/>
      <c r="BE3869" s="282"/>
      <c r="BF3869" s="282"/>
      <c r="BG3869" s="282"/>
      <c r="BH3869" s="282"/>
      <c r="BI3869" s="282"/>
      <c r="BJ3869" s="282"/>
      <c r="BK3869" s="282"/>
      <c r="BL3869" s="282"/>
      <c r="BM3869" s="282"/>
      <c r="BN3869" s="282"/>
      <c r="BO3869" s="282"/>
      <c r="BP3869" s="282"/>
      <c r="BQ3869" s="282"/>
    </row>
    <row r="3870" spans="2:69" ht="0.75" customHeight="1">
      <c r="B3870" s="282"/>
      <c r="C3870" s="282"/>
      <c r="D3870" s="282"/>
      <c r="E3870" s="282"/>
      <c r="F3870" s="282"/>
      <c r="G3870" s="282"/>
      <c r="H3870" s="282"/>
      <c r="I3870" s="282"/>
      <c r="J3870" s="282"/>
      <c r="K3870" s="282"/>
      <c r="L3870" s="282"/>
      <c r="M3870" s="282"/>
      <c r="N3870" s="282"/>
      <c r="O3870" s="282"/>
      <c r="P3870" s="282"/>
      <c r="Q3870" s="282"/>
      <c r="R3870" s="282"/>
      <c r="S3870" s="282"/>
      <c r="T3870" s="282"/>
      <c r="U3870" s="282"/>
      <c r="V3870" s="282"/>
      <c r="W3870" s="282"/>
      <c r="X3870" s="282"/>
      <c r="Y3870" s="282"/>
      <c r="Z3870" s="282"/>
      <c r="AA3870" s="282"/>
      <c r="AB3870" s="282"/>
      <c r="AC3870" s="282"/>
      <c r="AD3870" s="282"/>
      <c r="AE3870" s="282"/>
      <c r="AF3870" s="282"/>
      <c r="AG3870" s="282"/>
      <c r="AH3870" s="282"/>
      <c r="AI3870" s="282"/>
      <c r="AJ3870" s="282"/>
      <c r="AL3870" s="282"/>
      <c r="AM3870" s="282"/>
      <c r="AN3870" s="282"/>
      <c r="AO3870" s="282"/>
      <c r="AP3870" s="282"/>
      <c r="AQ3870" s="282"/>
      <c r="AR3870" s="282"/>
      <c r="AS3870" s="282"/>
      <c r="AT3870" s="282"/>
      <c r="AU3870" s="282"/>
      <c r="AV3870" s="282"/>
      <c r="AW3870" s="282"/>
      <c r="AX3870" s="282"/>
      <c r="AY3870" s="282"/>
      <c r="AZ3870" s="282"/>
      <c r="BA3870" s="282"/>
      <c r="BB3870" s="282"/>
      <c r="BC3870" s="282"/>
      <c r="BD3870" s="282"/>
      <c r="BE3870" s="282"/>
      <c r="BF3870" s="282"/>
      <c r="BG3870" s="282"/>
      <c r="BH3870" s="282"/>
      <c r="BI3870" s="282"/>
      <c r="BJ3870" s="282"/>
      <c r="BK3870" s="282"/>
      <c r="BL3870" s="282"/>
      <c r="BM3870" s="282"/>
      <c r="BN3870" s="282"/>
      <c r="BO3870" s="282"/>
      <c r="BP3870" s="282"/>
      <c r="BQ3870" s="282"/>
    </row>
    <row r="3871" spans="2:69" ht="10.5" customHeight="1">
      <c r="G3871" s="283"/>
      <c r="H3871" s="283"/>
      <c r="I3871" s="283"/>
      <c r="J3871" s="283"/>
      <c r="K3871" s="283"/>
      <c r="L3871" s="283"/>
      <c r="N3871" s="283"/>
      <c r="O3871" s="283"/>
      <c r="P3871" s="284"/>
      <c r="Q3871" s="284"/>
      <c r="R3871" s="284"/>
      <c r="S3871" s="284"/>
      <c r="U3871" s="283"/>
      <c r="V3871" s="283"/>
      <c r="W3871" s="283"/>
      <c r="X3871" s="283"/>
      <c r="Y3871" s="283"/>
      <c r="Z3871" s="283"/>
      <c r="AA3871" s="283"/>
      <c r="AB3871" s="283"/>
      <c r="AD3871" s="283"/>
      <c r="AE3871" s="283"/>
      <c r="AF3871" s="283"/>
      <c r="AG3871" s="283"/>
      <c r="AH3871" s="283"/>
      <c r="AI3871" s="283"/>
      <c r="AO3871" s="283"/>
      <c r="AP3871" s="283"/>
      <c r="AQ3871" s="283"/>
      <c r="AR3871" s="283"/>
      <c r="AU3871" s="284"/>
      <c r="AV3871" s="284"/>
      <c r="AW3871" s="284"/>
      <c r="AX3871" s="284"/>
      <c r="AY3871" s="284"/>
      <c r="BE3871" s="283"/>
      <c r="BF3871" s="283"/>
      <c r="BG3871" s="283"/>
      <c r="BH3871" s="283"/>
      <c r="BI3871" s="283"/>
      <c r="BJ3871" s="283"/>
      <c r="BK3871" s="283"/>
      <c r="BL3871" s="283"/>
      <c r="BM3871" s="283"/>
      <c r="BN3871" s="283"/>
      <c r="BO3871" s="283"/>
      <c r="BP3871" s="283"/>
      <c r="BQ3871" s="283"/>
    </row>
    <row r="3872" spans="2:69" ht="7.5" customHeight="1"/>
    <row r="3873" spans="3:69" ht="0.75" customHeight="1">
      <c r="F3873" s="285"/>
      <c r="G3873" s="285"/>
      <c r="H3873" s="285"/>
      <c r="I3873" s="285"/>
      <c r="K3873" s="285"/>
      <c r="L3873" s="285"/>
      <c r="M3873" s="285"/>
      <c r="N3873" s="285"/>
      <c r="O3873" s="285"/>
      <c r="R3873" s="285"/>
      <c r="S3873" s="285"/>
      <c r="T3873" s="285"/>
      <c r="U3873" s="285"/>
      <c r="V3873" s="285"/>
      <c r="W3873" s="285"/>
      <c r="X3873" s="285"/>
      <c r="Y3873" s="285"/>
      <c r="Z3873" s="285"/>
      <c r="AA3873" s="285"/>
      <c r="AB3873" s="285"/>
      <c r="AD3873" s="285"/>
      <c r="AE3873" s="285"/>
      <c r="AF3873" s="285"/>
      <c r="AG3873" s="285"/>
      <c r="AH3873" s="285"/>
      <c r="AI3873" s="285"/>
      <c r="AU3873" s="285"/>
      <c r="AV3873" s="285"/>
      <c r="AW3873" s="285"/>
      <c r="AX3873" s="283"/>
      <c r="AY3873" s="283"/>
      <c r="BE3873" s="285"/>
      <c r="BF3873" s="285"/>
      <c r="BH3873" s="285"/>
      <c r="BI3873" s="285"/>
      <c r="BJ3873" s="285"/>
      <c r="BK3873" s="285"/>
      <c r="BL3873" s="285"/>
      <c r="BM3873" s="285"/>
      <c r="BN3873" s="285"/>
      <c r="BO3873" s="285"/>
      <c r="BP3873" s="285"/>
      <c r="BQ3873" s="285"/>
    </row>
    <row r="3874" spans="3:69" ht="13.5" customHeight="1">
      <c r="F3874" s="285"/>
      <c r="G3874" s="285"/>
      <c r="H3874" s="285"/>
      <c r="I3874" s="285"/>
      <c r="K3874" s="285"/>
      <c r="L3874" s="285"/>
      <c r="M3874" s="285"/>
      <c r="N3874" s="285"/>
      <c r="O3874" s="285"/>
      <c r="R3874" s="285"/>
      <c r="S3874" s="285"/>
      <c r="T3874" s="285"/>
      <c r="U3874" s="285"/>
      <c r="V3874" s="285"/>
      <c r="W3874" s="285"/>
      <c r="X3874" s="285"/>
      <c r="Y3874" s="285"/>
      <c r="Z3874" s="285"/>
      <c r="AA3874" s="285"/>
      <c r="AB3874" s="285"/>
      <c r="AD3874" s="285"/>
      <c r="AE3874" s="285"/>
      <c r="AF3874" s="285"/>
      <c r="AG3874" s="285"/>
      <c r="AH3874" s="285"/>
      <c r="AI3874" s="285"/>
      <c r="AU3874" s="285"/>
      <c r="AV3874" s="285"/>
      <c r="AW3874" s="285"/>
      <c r="AX3874" s="283"/>
      <c r="AY3874" s="283"/>
      <c r="BE3874" s="285"/>
      <c r="BF3874" s="285"/>
      <c r="BH3874" s="285"/>
      <c r="BI3874" s="285"/>
      <c r="BJ3874" s="285"/>
      <c r="BK3874" s="285"/>
      <c r="BL3874" s="285"/>
      <c r="BM3874" s="285"/>
      <c r="BN3874" s="285"/>
      <c r="BO3874" s="285"/>
      <c r="BP3874" s="285"/>
      <c r="BQ3874" s="285"/>
    </row>
    <row r="3875" spans="3:69" ht="9.75" customHeight="1">
      <c r="C3875" s="280"/>
      <c r="D3875" s="280"/>
      <c r="F3875" s="279"/>
      <c r="G3875" s="279"/>
      <c r="H3875" s="279"/>
      <c r="I3875" s="279"/>
      <c r="J3875" s="279"/>
      <c r="K3875" s="279"/>
      <c r="L3875" s="279"/>
      <c r="M3875" s="279"/>
      <c r="N3875" s="279"/>
      <c r="O3875" s="279"/>
      <c r="R3875" s="278"/>
      <c r="S3875" s="278"/>
      <c r="T3875" s="278"/>
      <c r="U3875" s="279"/>
      <c r="V3875" s="279"/>
      <c r="W3875" s="279"/>
      <c r="X3875" s="279"/>
      <c r="Y3875" s="279"/>
      <c r="Z3875" s="279"/>
      <c r="AA3875" s="279"/>
      <c r="AB3875" s="279"/>
      <c r="AD3875" s="279"/>
      <c r="AE3875" s="279"/>
      <c r="AF3875" s="279"/>
      <c r="AG3875" s="279"/>
      <c r="AH3875" s="279"/>
      <c r="AI3875" s="279"/>
      <c r="AM3875" s="280"/>
      <c r="AN3875" s="280"/>
      <c r="AO3875" s="280"/>
      <c r="AP3875" s="278"/>
      <c r="AQ3875" s="278"/>
      <c r="AR3875" s="278"/>
      <c r="AS3875" s="278"/>
      <c r="BA3875" s="280"/>
      <c r="BB3875" s="280"/>
      <c r="BC3875" s="280"/>
      <c r="BD3875" s="279"/>
      <c r="BE3875" s="279"/>
      <c r="BH3875" s="278"/>
      <c r="BI3875" s="278"/>
      <c r="BJ3875" s="278"/>
      <c r="BK3875" s="278"/>
      <c r="BL3875" s="278"/>
      <c r="BM3875" s="279"/>
      <c r="BN3875" s="279"/>
      <c r="BO3875" s="279"/>
      <c r="BP3875" s="279"/>
      <c r="BQ3875" s="279"/>
    </row>
    <row r="3876" spans="3:69" ht="0.75" customHeight="1">
      <c r="C3876" s="280"/>
      <c r="D3876" s="280"/>
      <c r="F3876" s="279"/>
      <c r="G3876" s="279"/>
      <c r="H3876" s="279"/>
      <c r="I3876" s="279"/>
      <c r="J3876" s="279"/>
      <c r="K3876" s="279"/>
      <c r="L3876" s="279"/>
      <c r="M3876" s="279"/>
      <c r="N3876" s="279"/>
      <c r="O3876" s="279"/>
      <c r="R3876" s="278"/>
      <c r="S3876" s="278"/>
      <c r="T3876" s="278"/>
      <c r="U3876" s="279"/>
      <c r="V3876" s="279"/>
      <c r="W3876" s="279"/>
      <c r="X3876" s="279"/>
      <c r="Y3876" s="279"/>
      <c r="Z3876" s="279"/>
      <c r="AA3876" s="279"/>
      <c r="AB3876" s="279"/>
      <c r="AD3876" s="279"/>
      <c r="AE3876" s="279"/>
      <c r="AF3876" s="279"/>
      <c r="AG3876" s="279"/>
      <c r="AH3876" s="279"/>
      <c r="AI3876" s="279"/>
      <c r="AM3876" s="280"/>
      <c r="AN3876" s="280"/>
      <c r="AO3876" s="280"/>
      <c r="AP3876" s="278"/>
      <c r="AQ3876" s="278"/>
      <c r="AR3876" s="278"/>
      <c r="AS3876" s="278"/>
      <c r="BA3876" s="280"/>
      <c r="BB3876" s="280"/>
      <c r="BC3876" s="280"/>
      <c r="BD3876" s="279"/>
      <c r="BE3876" s="279"/>
      <c r="BH3876" s="278"/>
      <c r="BI3876" s="278"/>
      <c r="BJ3876" s="278"/>
      <c r="BK3876" s="278"/>
      <c r="BL3876" s="278"/>
      <c r="BM3876" s="279"/>
      <c r="BN3876" s="279"/>
      <c r="BO3876" s="279"/>
      <c r="BP3876" s="279"/>
      <c r="BQ3876" s="279"/>
    </row>
    <row r="3877" spans="3:69" ht="10.5" customHeight="1">
      <c r="C3877" s="280"/>
      <c r="D3877" s="280"/>
      <c r="F3877" s="279"/>
      <c r="G3877" s="279"/>
      <c r="H3877" s="279"/>
      <c r="I3877" s="279"/>
      <c r="J3877" s="279"/>
      <c r="K3877" s="279"/>
      <c r="L3877" s="279"/>
      <c r="M3877" s="279"/>
      <c r="N3877" s="279"/>
      <c r="O3877" s="279"/>
      <c r="R3877" s="278"/>
      <c r="S3877" s="278"/>
      <c r="T3877" s="278"/>
      <c r="U3877" s="279"/>
      <c r="V3877" s="279"/>
      <c r="W3877" s="279"/>
      <c r="X3877" s="279"/>
      <c r="Y3877" s="279"/>
      <c r="Z3877" s="279"/>
      <c r="AA3877" s="279"/>
      <c r="AB3877" s="279"/>
      <c r="AD3877" s="264"/>
      <c r="AE3877" s="279"/>
      <c r="AF3877" s="279"/>
      <c r="AG3877" s="279"/>
      <c r="AH3877" s="279"/>
      <c r="AI3877" s="264"/>
      <c r="AM3877" s="280"/>
      <c r="AN3877" s="280"/>
      <c r="AO3877" s="280"/>
      <c r="AP3877" s="278"/>
      <c r="AQ3877" s="278"/>
      <c r="AR3877" s="278"/>
      <c r="AS3877" s="278"/>
      <c r="BA3877" s="280"/>
      <c r="BB3877" s="280"/>
      <c r="BC3877" s="280"/>
      <c r="BD3877" s="279"/>
      <c r="BE3877" s="279"/>
      <c r="BH3877" s="278"/>
      <c r="BI3877" s="278"/>
      <c r="BJ3877" s="278"/>
      <c r="BK3877" s="278"/>
      <c r="BL3877" s="278"/>
      <c r="BM3877" s="279"/>
      <c r="BN3877" s="279"/>
      <c r="BO3877" s="279"/>
      <c r="BP3877" s="279"/>
      <c r="BQ3877" s="279"/>
    </row>
    <row r="3878" spans="3:69" ht="9.75" customHeight="1"/>
    <row r="3879" spans="3:69" ht="9.75" customHeight="1">
      <c r="C3879" s="280"/>
      <c r="D3879" s="280"/>
      <c r="F3879" s="279"/>
      <c r="G3879" s="279"/>
      <c r="H3879" s="279"/>
      <c r="I3879" s="279"/>
      <c r="J3879" s="279"/>
      <c r="K3879" s="279"/>
      <c r="L3879" s="279"/>
      <c r="M3879" s="279"/>
      <c r="N3879" s="279"/>
      <c r="O3879" s="279"/>
      <c r="R3879" s="278"/>
      <c r="S3879" s="278"/>
      <c r="T3879" s="278"/>
      <c r="U3879" s="279"/>
      <c r="V3879" s="279"/>
      <c r="W3879" s="279"/>
      <c r="X3879" s="279"/>
      <c r="Y3879" s="279"/>
      <c r="Z3879" s="279"/>
      <c r="AA3879" s="279"/>
      <c r="AB3879" s="279"/>
      <c r="AD3879" s="279"/>
      <c r="AE3879" s="279"/>
      <c r="AF3879" s="279"/>
      <c r="AG3879" s="279"/>
      <c r="AH3879" s="279"/>
      <c r="AI3879" s="279"/>
      <c r="AM3879" s="280"/>
      <c r="AN3879" s="280"/>
      <c r="AO3879" s="280"/>
      <c r="AP3879" s="280"/>
      <c r="AQ3879" s="278"/>
      <c r="AR3879" s="278"/>
      <c r="AS3879" s="278"/>
      <c r="AT3879" s="278"/>
      <c r="BA3879" s="280"/>
      <c r="BB3879" s="280"/>
      <c r="BC3879" s="280"/>
      <c r="BD3879" s="279"/>
      <c r="BE3879" s="279"/>
      <c r="BH3879" s="278"/>
      <c r="BI3879" s="278"/>
      <c r="BJ3879" s="278"/>
      <c r="BK3879" s="278"/>
      <c r="BL3879" s="278"/>
      <c r="BM3879" s="279"/>
      <c r="BN3879" s="279"/>
      <c r="BO3879" s="279"/>
      <c r="BP3879" s="279"/>
      <c r="BQ3879" s="279"/>
    </row>
    <row r="3880" spans="3:69" ht="0.75" customHeight="1">
      <c r="C3880" s="280"/>
      <c r="D3880" s="280"/>
      <c r="F3880" s="279"/>
      <c r="G3880" s="279"/>
      <c r="H3880" s="279"/>
      <c r="I3880" s="279"/>
      <c r="J3880" s="279"/>
      <c r="K3880" s="279"/>
      <c r="L3880" s="279"/>
      <c r="M3880" s="279"/>
      <c r="N3880" s="279"/>
      <c r="O3880" s="279"/>
      <c r="R3880" s="278"/>
      <c r="S3880" s="278"/>
      <c r="T3880" s="278"/>
      <c r="U3880" s="279"/>
      <c r="V3880" s="279"/>
      <c r="W3880" s="279"/>
      <c r="X3880" s="279"/>
      <c r="Y3880" s="279"/>
      <c r="Z3880" s="279"/>
      <c r="AA3880" s="279"/>
      <c r="AB3880" s="279"/>
      <c r="AD3880" s="279"/>
      <c r="AE3880" s="279"/>
      <c r="AF3880" s="279"/>
      <c r="AG3880" s="279"/>
      <c r="AH3880" s="279"/>
      <c r="AI3880" s="279"/>
      <c r="AM3880" s="280"/>
      <c r="AN3880" s="280"/>
      <c r="AO3880" s="280"/>
      <c r="AP3880" s="280"/>
      <c r="AQ3880" s="278"/>
      <c r="AR3880" s="278"/>
      <c r="AS3880" s="278"/>
      <c r="AT3880" s="278"/>
      <c r="BA3880" s="280"/>
      <c r="BB3880" s="280"/>
      <c r="BC3880" s="280"/>
      <c r="BD3880" s="279"/>
      <c r="BE3880" s="279"/>
      <c r="BH3880" s="278"/>
      <c r="BI3880" s="278"/>
      <c r="BJ3880" s="278"/>
      <c r="BK3880" s="278"/>
      <c r="BL3880" s="278"/>
      <c r="BM3880" s="279"/>
      <c r="BN3880" s="279"/>
      <c r="BO3880" s="279"/>
      <c r="BP3880" s="279"/>
      <c r="BQ3880" s="279"/>
    </row>
    <row r="3881" spans="3:69" ht="12.75" customHeight="1">
      <c r="F3881" s="279"/>
      <c r="G3881" s="279"/>
      <c r="H3881" s="279"/>
      <c r="I3881" s="279"/>
      <c r="J3881" s="279"/>
      <c r="K3881" s="279"/>
      <c r="L3881" s="279"/>
      <c r="M3881" s="279"/>
      <c r="N3881" s="279"/>
      <c r="O3881" s="279"/>
      <c r="AM3881" s="280"/>
      <c r="AN3881" s="280"/>
      <c r="AO3881" s="280"/>
      <c r="AP3881" s="278"/>
      <c r="AQ3881" s="278"/>
      <c r="AR3881" s="278"/>
      <c r="AS3881" s="278"/>
      <c r="BA3881" s="280"/>
      <c r="BB3881" s="280"/>
      <c r="BC3881" s="280"/>
      <c r="BD3881" s="279"/>
      <c r="BE3881" s="279"/>
      <c r="BH3881" s="278"/>
      <c r="BI3881" s="278"/>
      <c r="BJ3881" s="278"/>
      <c r="BK3881" s="278"/>
      <c r="BL3881" s="278"/>
      <c r="BM3881" s="279"/>
      <c r="BN3881" s="279"/>
      <c r="BO3881" s="279"/>
      <c r="BP3881" s="279"/>
      <c r="BQ3881" s="279"/>
    </row>
    <row r="3882" spans="3:69" ht="10.5" customHeight="1">
      <c r="AM3882" s="280"/>
      <c r="AN3882" s="280"/>
      <c r="AO3882" s="280"/>
      <c r="AP3882" s="278"/>
      <c r="AQ3882" s="278"/>
      <c r="AR3882" s="278"/>
      <c r="AS3882" s="278"/>
      <c r="BA3882" s="280"/>
      <c r="BB3882" s="280"/>
      <c r="BC3882" s="280"/>
      <c r="BD3882" s="279"/>
      <c r="BE3882" s="279"/>
      <c r="BH3882" s="278"/>
      <c r="BI3882" s="278"/>
      <c r="BJ3882" s="278"/>
      <c r="BK3882" s="278"/>
      <c r="BL3882" s="278"/>
      <c r="BM3882" s="279"/>
      <c r="BN3882" s="279"/>
      <c r="BO3882" s="279"/>
      <c r="BP3882" s="279"/>
      <c r="BQ3882" s="279"/>
    </row>
    <row r="3883" spans="3:69" ht="7.5" customHeight="1"/>
    <row r="3884" spans="3:69" ht="0.75" customHeight="1">
      <c r="C3884" s="277"/>
      <c r="D3884" s="277"/>
      <c r="F3884" s="279"/>
      <c r="G3884" s="279"/>
      <c r="H3884" s="279"/>
      <c r="I3884" s="279"/>
      <c r="J3884" s="279"/>
      <c r="K3884" s="279"/>
      <c r="L3884" s="279"/>
      <c r="M3884" s="279"/>
      <c r="AM3884" s="280"/>
      <c r="AN3884" s="280"/>
      <c r="AO3884" s="280"/>
      <c r="AP3884" s="278"/>
      <c r="AQ3884" s="278"/>
      <c r="AR3884" s="278"/>
      <c r="AS3884" s="278"/>
      <c r="AT3884" s="278"/>
      <c r="AU3884" s="278"/>
      <c r="AV3884" s="278"/>
      <c r="AX3884" s="278"/>
      <c r="AY3884" s="278"/>
      <c r="BA3884" s="280"/>
      <c r="BB3884" s="280"/>
      <c r="BC3884" s="280"/>
      <c r="BD3884" s="279"/>
      <c r="BE3884" s="279"/>
      <c r="BH3884" s="278"/>
      <c r="BI3884" s="278"/>
      <c r="BJ3884" s="278"/>
      <c r="BK3884" s="278"/>
      <c r="BL3884" s="278"/>
      <c r="BM3884" s="279"/>
      <c r="BN3884" s="279"/>
      <c r="BO3884" s="279"/>
      <c r="BP3884" s="279"/>
      <c r="BQ3884" s="279"/>
    </row>
    <row r="3885" spans="3:69" ht="8.25" customHeight="1">
      <c r="C3885" s="277"/>
      <c r="D3885" s="277"/>
      <c r="F3885" s="279"/>
      <c r="G3885" s="279"/>
      <c r="H3885" s="279"/>
      <c r="I3885" s="279"/>
      <c r="J3885" s="279"/>
      <c r="K3885" s="279"/>
      <c r="L3885" s="279"/>
      <c r="M3885" s="279"/>
      <c r="AM3885" s="280"/>
      <c r="AN3885" s="280"/>
      <c r="AO3885" s="280"/>
      <c r="AP3885" s="278"/>
      <c r="AQ3885" s="278"/>
      <c r="AR3885" s="278"/>
      <c r="AS3885" s="278"/>
      <c r="AT3885" s="278"/>
      <c r="AU3885" s="278"/>
      <c r="AV3885" s="278"/>
      <c r="AX3885" s="278"/>
      <c r="AY3885" s="278"/>
      <c r="BA3885" s="280"/>
      <c r="BB3885" s="280"/>
      <c r="BC3885" s="280"/>
      <c r="BD3885" s="279"/>
      <c r="BE3885" s="279"/>
      <c r="BH3885" s="278"/>
      <c r="BI3885" s="278"/>
      <c r="BJ3885" s="278"/>
      <c r="BK3885" s="278"/>
      <c r="BL3885" s="278"/>
      <c r="BM3885" s="279"/>
      <c r="BN3885" s="279"/>
      <c r="BO3885" s="279"/>
      <c r="BP3885" s="279"/>
      <c r="BQ3885" s="279"/>
    </row>
    <row r="3886" spans="3:69" ht="0.75" customHeight="1">
      <c r="C3886" s="277"/>
      <c r="D3886" s="277"/>
      <c r="F3886" s="279"/>
      <c r="G3886" s="279"/>
      <c r="H3886" s="279"/>
      <c r="I3886" s="279"/>
      <c r="J3886" s="279"/>
      <c r="K3886" s="279"/>
      <c r="L3886" s="279"/>
      <c r="M3886" s="279"/>
      <c r="AM3886" s="280"/>
      <c r="AN3886" s="280"/>
      <c r="AO3886" s="280"/>
      <c r="AP3886" s="278"/>
      <c r="AQ3886" s="278"/>
      <c r="AR3886" s="278"/>
      <c r="AS3886" s="278"/>
      <c r="AT3886" s="278"/>
      <c r="AU3886" s="278"/>
      <c r="AV3886" s="278"/>
      <c r="AX3886" s="278"/>
      <c r="AY3886" s="278"/>
      <c r="BA3886" s="280"/>
      <c r="BB3886" s="280"/>
      <c r="BC3886" s="280"/>
      <c r="BD3886" s="279"/>
      <c r="BE3886" s="279"/>
      <c r="BH3886" s="278"/>
      <c r="BI3886" s="278"/>
      <c r="BJ3886" s="278"/>
      <c r="BK3886" s="278"/>
      <c r="BL3886" s="278"/>
      <c r="BM3886" s="279"/>
      <c r="BN3886" s="279"/>
      <c r="BO3886" s="279"/>
      <c r="BP3886" s="279"/>
      <c r="BQ3886" s="279"/>
    </row>
    <row r="3887" spans="3:69" ht="10.5" customHeight="1">
      <c r="AM3887" s="280"/>
      <c r="AN3887" s="280"/>
      <c r="AO3887" s="280"/>
      <c r="AP3887" s="278"/>
      <c r="AQ3887" s="278"/>
      <c r="AR3887" s="278"/>
      <c r="AS3887" s="278"/>
      <c r="AT3887" s="278"/>
      <c r="AU3887" s="278"/>
      <c r="AV3887" s="278"/>
      <c r="AX3887" s="278"/>
      <c r="AY3887" s="278"/>
      <c r="BA3887" s="280"/>
      <c r="BB3887" s="280"/>
      <c r="BC3887" s="280"/>
      <c r="BD3887" s="279"/>
      <c r="BE3887" s="279"/>
      <c r="BH3887" s="278"/>
      <c r="BI3887" s="278"/>
      <c r="BJ3887" s="278"/>
      <c r="BK3887" s="278"/>
      <c r="BL3887" s="278"/>
      <c r="BM3887" s="279"/>
      <c r="BN3887" s="279"/>
      <c r="BO3887" s="279"/>
      <c r="BP3887" s="279"/>
      <c r="BQ3887" s="279"/>
    </row>
    <row r="3888" spans="3:69" ht="9.75" customHeight="1"/>
    <row r="3889" spans="2:68" ht="12" customHeight="1">
      <c r="AM3889" s="280"/>
      <c r="AN3889" s="280"/>
      <c r="AO3889" s="280"/>
      <c r="AP3889" s="280"/>
      <c r="AQ3889" s="278"/>
      <c r="AR3889" s="278"/>
      <c r="AS3889" s="278"/>
      <c r="AT3889" s="278"/>
      <c r="AU3889" s="278"/>
      <c r="AV3889" s="278"/>
      <c r="AW3889" s="278"/>
      <c r="AX3889" s="278"/>
      <c r="AY3889" s="278"/>
      <c r="AZ3889" s="278"/>
      <c r="BA3889" s="277"/>
      <c r="BB3889" s="277"/>
      <c r="BC3889" s="277"/>
      <c r="BD3889" s="279"/>
      <c r="BE3889" s="279"/>
    </row>
    <row r="3890" spans="2:68" ht="13.5" customHeight="1">
      <c r="C3890" s="289"/>
      <c r="D3890" s="289"/>
      <c r="E3890" s="289"/>
      <c r="F3890" s="289"/>
      <c r="G3890" s="289"/>
      <c r="H3890" s="289"/>
      <c r="I3890" s="289"/>
      <c r="J3890" s="289"/>
      <c r="K3890" s="289"/>
      <c r="L3890" s="289"/>
      <c r="M3890" s="289"/>
      <c r="N3890" s="289"/>
      <c r="O3890" s="289"/>
      <c r="P3890" s="289"/>
      <c r="Q3890" s="289"/>
      <c r="R3890" s="289"/>
      <c r="S3890" s="289"/>
      <c r="T3890" s="289"/>
      <c r="U3890" s="289"/>
      <c r="V3890" s="289"/>
      <c r="W3890" s="289"/>
      <c r="X3890" s="289"/>
      <c r="Y3890" s="289"/>
      <c r="Z3890" s="289"/>
      <c r="AA3890" s="289"/>
      <c r="AB3890" s="289"/>
      <c r="AC3890" s="289"/>
      <c r="AD3890" s="289"/>
      <c r="AE3890" s="289"/>
    </row>
    <row r="3891" spans="2:68" ht="7.5" customHeight="1"/>
    <row r="3892" spans="2:68" ht="16.5" customHeight="1">
      <c r="B3892" s="282"/>
      <c r="C3892" s="282"/>
      <c r="D3892" s="282"/>
      <c r="E3892" s="282"/>
      <c r="F3892" s="282"/>
      <c r="G3892" s="282"/>
      <c r="H3892" s="282"/>
      <c r="I3892" s="282"/>
      <c r="J3892" s="282"/>
      <c r="K3892" s="282"/>
      <c r="L3892" s="282"/>
      <c r="M3892" s="282"/>
      <c r="N3892" s="282"/>
      <c r="O3892" s="282"/>
      <c r="P3892" s="282"/>
      <c r="Q3892" s="282"/>
      <c r="R3892" s="282"/>
      <c r="S3892" s="282"/>
      <c r="T3892" s="282"/>
      <c r="U3892" s="282"/>
      <c r="X3892" s="282"/>
      <c r="Y3892" s="282"/>
      <c r="Z3892" s="282"/>
      <c r="AA3892" s="282"/>
      <c r="AB3892" s="282"/>
      <c r="AC3892" s="282"/>
      <c r="AD3892" s="282"/>
      <c r="AE3892" s="282"/>
      <c r="AF3892" s="282"/>
      <c r="AG3892" s="282"/>
      <c r="AM3892" s="282"/>
      <c r="AN3892" s="282"/>
      <c r="AO3892" s="282"/>
      <c r="AP3892" s="282"/>
      <c r="AQ3892" s="282"/>
      <c r="AR3892" s="282"/>
      <c r="AS3892" s="282"/>
      <c r="AT3892" s="282"/>
      <c r="AU3892" s="282"/>
      <c r="AV3892" s="282"/>
      <c r="AW3892" s="282"/>
      <c r="AX3892" s="282"/>
      <c r="AY3892" s="282"/>
      <c r="AZ3892" s="282"/>
      <c r="BA3892" s="282"/>
      <c r="BB3892" s="282"/>
      <c r="BE3892" s="282"/>
      <c r="BF3892" s="282"/>
      <c r="BG3892" s="282"/>
      <c r="BH3892" s="282"/>
      <c r="BI3892" s="282"/>
      <c r="BJ3892" s="282"/>
      <c r="BK3892" s="282"/>
      <c r="BL3892" s="282"/>
      <c r="BM3892" s="282"/>
      <c r="BN3892" s="282"/>
      <c r="BO3892" s="282"/>
      <c r="BP3892" s="282"/>
    </row>
    <row r="3893" spans="2:68" ht="9.75" customHeight="1">
      <c r="E3893" s="281"/>
      <c r="F3893" s="281"/>
      <c r="G3893" s="281"/>
      <c r="H3893" s="281"/>
      <c r="I3893" s="281"/>
      <c r="J3893" s="281"/>
      <c r="K3893" s="281"/>
      <c r="L3893" s="281"/>
      <c r="O3893" s="281"/>
      <c r="P3893" s="281"/>
      <c r="Q3893" s="281"/>
      <c r="S3893" s="286"/>
      <c r="T3893" s="286"/>
      <c r="U3893" s="286"/>
      <c r="V3893" s="286"/>
      <c r="AB3893" s="281"/>
      <c r="AC3893" s="281"/>
      <c r="AD3893" s="286"/>
      <c r="AE3893" s="286"/>
      <c r="AR3893" s="281"/>
      <c r="AS3893" s="281"/>
      <c r="AT3893" s="281"/>
      <c r="AV3893" s="286"/>
      <c r="AW3893" s="286"/>
      <c r="AX3893" s="286"/>
      <c r="AY3893" s="286"/>
      <c r="AZ3893" s="286"/>
      <c r="BA3893" s="286"/>
      <c r="BB3893" s="286"/>
      <c r="BH3893" s="283"/>
      <c r="BI3893" s="283"/>
      <c r="BJ3893" s="283"/>
      <c r="BK3893" s="283"/>
      <c r="BL3893" s="283"/>
      <c r="BN3893" s="283"/>
      <c r="BO3893" s="283"/>
      <c r="BP3893" s="283"/>
    </row>
    <row r="3894" spans="2:68" ht="0.75" customHeight="1">
      <c r="BH3894" s="283"/>
      <c r="BI3894" s="283"/>
      <c r="BJ3894" s="283"/>
      <c r="BK3894" s="283"/>
      <c r="BL3894" s="283"/>
      <c r="BN3894" s="283"/>
      <c r="BO3894" s="283"/>
      <c r="BP3894" s="283"/>
    </row>
    <row r="3895" spans="2:68" ht="10.5" customHeight="1">
      <c r="F3895" s="281"/>
      <c r="G3895" s="281"/>
      <c r="H3895" s="281"/>
      <c r="I3895" s="281"/>
      <c r="J3895" s="281"/>
      <c r="K3895" s="281"/>
      <c r="N3895" s="281"/>
      <c r="O3895" s="281"/>
      <c r="P3895" s="281"/>
      <c r="Q3895" s="281"/>
      <c r="R3895" s="281"/>
      <c r="S3895" s="286"/>
      <c r="T3895" s="286"/>
      <c r="U3895" s="286"/>
      <c r="V3895" s="286"/>
      <c r="AB3895" s="281"/>
      <c r="AC3895" s="281"/>
      <c r="AD3895" s="281"/>
      <c r="AE3895" s="286"/>
      <c r="AF3895" s="286"/>
      <c r="AG3895" s="286"/>
      <c r="AH3895" s="286"/>
      <c r="AI3895" s="286"/>
      <c r="AR3895" s="281"/>
      <c r="AS3895" s="281"/>
      <c r="AT3895" s="281"/>
      <c r="AV3895" s="290"/>
      <c r="AW3895" s="290"/>
      <c r="AX3895" s="290"/>
      <c r="AY3895" s="290"/>
      <c r="AZ3895" s="290"/>
      <c r="BE3895" s="263"/>
      <c r="BJ3895" s="279"/>
      <c r="BK3895" s="279"/>
      <c r="BL3895" s="279"/>
      <c r="BO3895" s="279"/>
      <c r="BP3895" s="279"/>
    </row>
    <row r="3896" spans="2:68" ht="8.25" customHeight="1"/>
    <row r="3897" spans="2:68" ht="12.75" customHeight="1">
      <c r="BE3897" s="280"/>
      <c r="BF3897" s="280"/>
      <c r="BJ3897" s="279"/>
      <c r="BK3897" s="279"/>
      <c r="BL3897" s="279"/>
      <c r="BO3897" s="279"/>
      <c r="BP3897" s="279"/>
    </row>
    <row r="3898" spans="2:68" ht="9.75" customHeight="1">
      <c r="BE3898" s="280"/>
      <c r="BF3898" s="280"/>
      <c r="BJ3898" s="279"/>
      <c r="BK3898" s="279"/>
      <c r="BL3898" s="279"/>
      <c r="BO3898" s="279"/>
      <c r="BP3898" s="279"/>
    </row>
    <row r="3899" spans="2:68" ht="12.75" customHeight="1">
      <c r="BE3899" s="280"/>
      <c r="BF3899" s="280"/>
    </row>
    <row r="3900" spans="2:68" ht="10.5" customHeight="1">
      <c r="I3900" s="283"/>
      <c r="J3900" s="283"/>
      <c r="K3900" s="283"/>
      <c r="L3900" s="283"/>
      <c r="N3900" s="283"/>
      <c r="O3900" s="283"/>
      <c r="P3900" s="283"/>
      <c r="Q3900" s="283"/>
      <c r="R3900" s="283"/>
      <c r="S3900" s="283"/>
      <c r="U3900" s="283"/>
      <c r="V3900" s="283"/>
      <c r="W3900" s="283"/>
      <c r="Z3900" s="283"/>
      <c r="AA3900" s="283"/>
      <c r="AB3900" s="283"/>
      <c r="AC3900" s="283"/>
      <c r="AD3900" s="283"/>
      <c r="AE3900" s="283"/>
      <c r="AO3900" s="283"/>
      <c r="AP3900" s="283"/>
      <c r="AQ3900" s="283"/>
      <c r="AR3900" s="283"/>
      <c r="AS3900" s="283"/>
      <c r="AT3900" s="283"/>
      <c r="AV3900" s="283"/>
      <c r="AW3900" s="283"/>
      <c r="AX3900" s="283"/>
      <c r="AY3900" s="283"/>
      <c r="AZ3900" s="283"/>
      <c r="BA3900" s="283"/>
      <c r="BB3900" s="283"/>
      <c r="BE3900" s="263"/>
      <c r="BJ3900" s="279"/>
      <c r="BK3900" s="279"/>
      <c r="BL3900" s="279"/>
      <c r="BO3900" s="279"/>
      <c r="BP3900" s="279"/>
    </row>
    <row r="3901" spans="2:68" ht="9.75" customHeight="1"/>
    <row r="3902" spans="2:68" ht="10.5" customHeight="1">
      <c r="H3902" s="283"/>
      <c r="I3902" s="283"/>
      <c r="J3902" s="283"/>
      <c r="K3902" s="283"/>
      <c r="L3902" s="283"/>
      <c r="N3902" s="283"/>
      <c r="O3902" s="283"/>
      <c r="P3902" s="283"/>
      <c r="Q3902" s="283"/>
      <c r="R3902" s="283"/>
      <c r="S3902" s="283"/>
      <c r="U3902" s="283"/>
      <c r="V3902" s="283"/>
      <c r="W3902" s="283"/>
      <c r="Z3902" s="283"/>
      <c r="AA3902" s="283"/>
      <c r="AB3902" s="283"/>
      <c r="AC3902" s="283"/>
      <c r="AD3902" s="283"/>
      <c r="AE3902" s="283"/>
      <c r="AO3902" s="283"/>
      <c r="AP3902" s="283"/>
      <c r="AQ3902" s="283"/>
      <c r="AR3902" s="283"/>
      <c r="AS3902" s="283"/>
      <c r="AT3902" s="283"/>
      <c r="AV3902" s="283"/>
      <c r="AW3902" s="283"/>
      <c r="AX3902" s="283"/>
      <c r="AY3902" s="283"/>
      <c r="AZ3902" s="283"/>
      <c r="BA3902" s="283"/>
      <c r="BB3902" s="283"/>
      <c r="BE3902" s="280"/>
      <c r="BJ3902" s="279"/>
      <c r="BK3902" s="279"/>
      <c r="BL3902" s="279"/>
      <c r="BO3902" s="279"/>
      <c r="BP3902" s="279"/>
    </row>
    <row r="3903" spans="2:68" ht="0.75" customHeight="1">
      <c r="H3903" s="283"/>
      <c r="I3903" s="283"/>
      <c r="J3903" s="283"/>
      <c r="K3903" s="283"/>
      <c r="L3903" s="283"/>
      <c r="N3903" s="283"/>
      <c r="O3903" s="283"/>
      <c r="P3903" s="283"/>
      <c r="Q3903" s="283"/>
      <c r="R3903" s="283"/>
      <c r="S3903" s="283"/>
      <c r="U3903" s="283"/>
      <c r="V3903" s="283"/>
      <c r="W3903" s="283"/>
      <c r="Z3903" s="283"/>
      <c r="AA3903" s="283"/>
      <c r="AB3903" s="283"/>
      <c r="AC3903" s="283"/>
      <c r="AD3903" s="283"/>
      <c r="AE3903" s="283"/>
      <c r="AO3903" s="283"/>
      <c r="AP3903" s="283"/>
      <c r="AQ3903" s="283"/>
      <c r="AR3903" s="283"/>
      <c r="AS3903" s="283"/>
      <c r="AT3903" s="283"/>
      <c r="AV3903" s="283"/>
      <c r="AW3903" s="283"/>
      <c r="AX3903" s="283"/>
      <c r="AY3903" s="283"/>
      <c r="AZ3903" s="283"/>
      <c r="BA3903" s="283"/>
      <c r="BB3903" s="283"/>
      <c r="BE3903" s="280"/>
      <c r="BJ3903" s="279"/>
      <c r="BK3903" s="279"/>
      <c r="BL3903" s="279"/>
      <c r="BO3903" s="279"/>
      <c r="BP3903" s="279"/>
    </row>
    <row r="3904" spans="2:68" ht="10.5" customHeight="1">
      <c r="H3904" s="285"/>
      <c r="I3904" s="285"/>
      <c r="J3904" s="285"/>
      <c r="K3904" s="285"/>
      <c r="L3904" s="285"/>
      <c r="N3904" s="285"/>
      <c r="O3904" s="285"/>
      <c r="P3904" s="285"/>
      <c r="R3904" s="285"/>
      <c r="S3904" s="285"/>
      <c r="U3904" s="283"/>
      <c r="V3904" s="283"/>
      <c r="W3904" s="283"/>
      <c r="Z3904" s="285"/>
      <c r="AA3904" s="285"/>
      <c r="AB3904" s="285"/>
      <c r="AC3904" s="285"/>
      <c r="AD3904" s="283"/>
      <c r="AE3904" s="283"/>
      <c r="AO3904" s="285"/>
      <c r="AP3904" s="285"/>
      <c r="AQ3904" s="285"/>
      <c r="AR3904" s="285"/>
      <c r="AS3904" s="285"/>
      <c r="AT3904" s="285"/>
      <c r="AV3904" s="285"/>
      <c r="AW3904" s="285"/>
      <c r="AX3904" s="285"/>
      <c r="AY3904" s="285"/>
      <c r="AZ3904" s="285"/>
      <c r="BB3904" s="261"/>
      <c r="BE3904" s="263"/>
      <c r="BK3904" s="279"/>
      <c r="BL3904" s="279"/>
      <c r="BP3904" s="264"/>
    </row>
    <row r="3905" spans="3:68" ht="8.25" customHeight="1"/>
    <row r="3906" spans="3:68" ht="0.75" customHeight="1">
      <c r="C3906" s="280"/>
      <c r="D3906" s="280"/>
      <c r="E3906" s="280"/>
      <c r="F3906" s="280"/>
      <c r="G3906" s="280"/>
      <c r="H3906" s="280"/>
      <c r="I3906" s="280"/>
      <c r="AH3906" s="280"/>
      <c r="AI3906" s="280"/>
      <c r="AJ3906" s="280"/>
      <c r="AK3906" s="280"/>
      <c r="AL3906" s="280"/>
      <c r="AM3906" s="280"/>
      <c r="AN3906" s="280"/>
      <c r="AO3906" s="280"/>
      <c r="BE3906" s="280"/>
      <c r="BK3906" s="279"/>
      <c r="BL3906" s="279"/>
      <c r="BP3906" s="279"/>
    </row>
    <row r="3907" spans="3:68" ht="9" customHeight="1">
      <c r="C3907" s="280"/>
      <c r="D3907" s="280"/>
      <c r="E3907" s="280"/>
      <c r="F3907" s="280"/>
      <c r="G3907" s="280"/>
      <c r="H3907" s="280"/>
      <c r="I3907" s="280"/>
      <c r="AH3907" s="280"/>
      <c r="AI3907" s="280"/>
      <c r="AJ3907" s="280"/>
      <c r="AK3907" s="280"/>
      <c r="AL3907" s="280"/>
      <c r="AM3907" s="280"/>
      <c r="AN3907" s="280"/>
      <c r="AO3907" s="280"/>
      <c r="BE3907" s="280"/>
      <c r="BK3907" s="279"/>
      <c r="BL3907" s="279"/>
      <c r="BP3907" s="279"/>
    </row>
    <row r="3908" spans="3:68" ht="0.75" customHeight="1">
      <c r="C3908" s="280"/>
      <c r="D3908" s="280"/>
      <c r="E3908" s="280"/>
      <c r="F3908" s="280"/>
      <c r="G3908" s="280"/>
      <c r="H3908" s="280"/>
      <c r="I3908" s="280"/>
      <c r="AH3908" s="280"/>
      <c r="AI3908" s="280"/>
      <c r="AJ3908" s="280"/>
      <c r="AK3908" s="280"/>
      <c r="AL3908" s="280"/>
      <c r="AM3908" s="280"/>
      <c r="AN3908" s="280"/>
      <c r="AO3908" s="280"/>
      <c r="BE3908" s="280"/>
      <c r="BK3908" s="279"/>
      <c r="BL3908" s="279"/>
    </row>
    <row r="3909" spans="3:68" ht="10.5" customHeight="1">
      <c r="C3909" s="287"/>
      <c r="D3909" s="287"/>
      <c r="E3909" s="287"/>
      <c r="F3909" s="287"/>
      <c r="G3909" s="287"/>
      <c r="H3909" s="278"/>
      <c r="I3909" s="278"/>
      <c r="J3909" s="278"/>
      <c r="K3909" s="278"/>
      <c r="L3909" s="278"/>
      <c r="N3909" s="278"/>
      <c r="O3909" s="278"/>
      <c r="P3909" s="278"/>
      <c r="Q3909" s="278"/>
      <c r="R3909" s="278"/>
      <c r="S3909" s="278"/>
      <c r="T3909" s="278"/>
      <c r="U3909" s="278"/>
      <c r="V3909" s="278"/>
      <c r="W3909" s="278"/>
      <c r="Z3909" s="278"/>
      <c r="AA3909" s="278"/>
      <c r="AB3909" s="278"/>
      <c r="AC3909" s="278"/>
      <c r="AD3909" s="278"/>
      <c r="AE3909" s="278"/>
      <c r="AI3909" s="287"/>
      <c r="AJ3909" s="287"/>
      <c r="AK3909" s="287"/>
      <c r="AL3909" s="287"/>
      <c r="AM3909" s="287"/>
      <c r="AO3909" s="278"/>
      <c r="AP3909" s="278"/>
      <c r="AQ3909" s="278"/>
      <c r="AR3909" s="278"/>
      <c r="AS3909" s="278"/>
      <c r="AT3909" s="278"/>
      <c r="AV3909" s="278"/>
      <c r="AW3909" s="278"/>
      <c r="AX3909" s="278"/>
      <c r="AY3909" s="278"/>
      <c r="AZ3909" s="278"/>
      <c r="BB3909" s="266"/>
      <c r="BE3909" s="263"/>
      <c r="BK3909" s="279"/>
      <c r="BL3909" s="279"/>
      <c r="BP3909" s="264"/>
    </row>
    <row r="3910" spans="3:68" ht="7.5" customHeight="1"/>
    <row r="3911" spans="3:68" ht="0.75" customHeight="1">
      <c r="C3911" s="287"/>
      <c r="D3911" s="287"/>
      <c r="E3911" s="287"/>
      <c r="F3911" s="287"/>
      <c r="G3911" s="287"/>
      <c r="H3911" s="278"/>
      <c r="I3911" s="278"/>
      <c r="J3911" s="278"/>
      <c r="K3911" s="278"/>
      <c r="L3911" s="278"/>
      <c r="N3911" s="278"/>
      <c r="O3911" s="278"/>
      <c r="P3911" s="278"/>
      <c r="Q3911" s="278"/>
      <c r="R3911" s="278"/>
      <c r="S3911" s="278"/>
      <c r="T3911" s="278"/>
      <c r="U3911" s="278"/>
      <c r="V3911" s="278"/>
      <c r="W3911" s="278"/>
      <c r="Z3911" s="278"/>
      <c r="AA3911" s="278"/>
      <c r="AB3911" s="278"/>
      <c r="AC3911" s="278"/>
      <c r="AD3911" s="278"/>
      <c r="AE3911" s="278"/>
      <c r="AI3911" s="287"/>
      <c r="AJ3911" s="287"/>
      <c r="AK3911" s="287"/>
      <c r="AL3911" s="287"/>
      <c r="AM3911" s="287"/>
      <c r="AO3911" s="278"/>
      <c r="AP3911" s="278"/>
      <c r="AQ3911" s="278"/>
      <c r="AR3911" s="278"/>
      <c r="AS3911" s="278"/>
      <c r="AT3911" s="278"/>
      <c r="AV3911" s="278"/>
      <c r="AW3911" s="278"/>
      <c r="AX3911" s="278"/>
      <c r="AY3911" s="278"/>
      <c r="AZ3911" s="278"/>
      <c r="BB3911" s="276"/>
    </row>
    <row r="3912" spans="3:68" ht="8.25" customHeight="1">
      <c r="C3912" s="287"/>
      <c r="D3912" s="287"/>
      <c r="E3912" s="287"/>
      <c r="F3912" s="287"/>
      <c r="G3912" s="287"/>
      <c r="H3912" s="278"/>
      <c r="I3912" s="278"/>
      <c r="J3912" s="278"/>
      <c r="K3912" s="278"/>
      <c r="L3912" s="278"/>
      <c r="N3912" s="278"/>
      <c r="O3912" s="278"/>
      <c r="P3912" s="278"/>
      <c r="Q3912" s="278"/>
      <c r="R3912" s="278"/>
      <c r="S3912" s="278"/>
      <c r="T3912" s="278"/>
      <c r="U3912" s="278"/>
      <c r="V3912" s="278"/>
      <c r="W3912" s="278"/>
      <c r="Z3912" s="278"/>
      <c r="AA3912" s="278"/>
      <c r="AB3912" s="278"/>
      <c r="AC3912" s="278"/>
      <c r="AD3912" s="278"/>
      <c r="AE3912" s="278"/>
      <c r="AI3912" s="287"/>
      <c r="AJ3912" s="287"/>
      <c r="AK3912" s="287"/>
      <c r="AL3912" s="287"/>
      <c r="AM3912" s="287"/>
      <c r="AO3912" s="278"/>
      <c r="AP3912" s="278"/>
      <c r="AQ3912" s="278"/>
      <c r="AR3912" s="278"/>
      <c r="AS3912" s="278"/>
      <c r="AT3912" s="278"/>
      <c r="AV3912" s="278"/>
      <c r="AW3912" s="278"/>
      <c r="AX3912" s="278"/>
      <c r="AY3912" s="278"/>
      <c r="AZ3912" s="278"/>
      <c r="BB3912" s="276"/>
    </row>
    <row r="3913" spans="3:68" ht="0.75" customHeight="1">
      <c r="C3913" s="287"/>
      <c r="D3913" s="287"/>
      <c r="E3913" s="287"/>
      <c r="F3913" s="287"/>
      <c r="G3913" s="287"/>
      <c r="H3913" s="278"/>
      <c r="I3913" s="278"/>
      <c r="J3913" s="278"/>
      <c r="K3913" s="278"/>
      <c r="L3913" s="278"/>
      <c r="N3913" s="278"/>
      <c r="O3913" s="278"/>
      <c r="P3913" s="278"/>
      <c r="Q3913" s="278"/>
      <c r="R3913" s="278"/>
      <c r="S3913" s="278"/>
      <c r="T3913" s="278"/>
      <c r="U3913" s="278"/>
      <c r="V3913" s="278"/>
      <c r="W3913" s="278"/>
      <c r="Z3913" s="278"/>
      <c r="AA3913" s="278"/>
      <c r="AB3913" s="278"/>
      <c r="AC3913" s="278"/>
      <c r="AD3913" s="278"/>
      <c r="AE3913" s="278"/>
      <c r="AI3913" s="287"/>
      <c r="AJ3913" s="287"/>
      <c r="AK3913" s="287"/>
      <c r="AL3913" s="287"/>
      <c r="AM3913" s="287"/>
      <c r="AO3913" s="278"/>
      <c r="AP3913" s="278"/>
      <c r="AQ3913" s="278"/>
      <c r="AR3913" s="278"/>
      <c r="AS3913" s="278"/>
      <c r="AT3913" s="278"/>
      <c r="AV3913" s="278"/>
      <c r="AW3913" s="278"/>
      <c r="AX3913" s="278"/>
      <c r="AY3913" s="278"/>
      <c r="AZ3913" s="278"/>
      <c r="BB3913" s="276"/>
    </row>
    <row r="3914" spans="3:68" ht="10.5" customHeight="1">
      <c r="C3914" s="287"/>
      <c r="D3914" s="287"/>
      <c r="E3914" s="287"/>
      <c r="F3914" s="287"/>
      <c r="G3914" s="287"/>
      <c r="H3914" s="278"/>
      <c r="I3914" s="278"/>
      <c r="J3914" s="278"/>
      <c r="K3914" s="278"/>
      <c r="L3914" s="278"/>
      <c r="N3914" s="278"/>
      <c r="O3914" s="278"/>
      <c r="P3914" s="278"/>
      <c r="Q3914" s="278"/>
      <c r="R3914" s="278"/>
      <c r="S3914" s="278"/>
      <c r="T3914" s="278"/>
      <c r="U3914" s="278"/>
      <c r="V3914" s="278"/>
      <c r="W3914" s="278"/>
      <c r="Z3914" s="278"/>
      <c r="AA3914" s="278"/>
      <c r="AB3914" s="278"/>
      <c r="AC3914" s="278"/>
      <c r="AD3914" s="278"/>
      <c r="AE3914" s="278"/>
      <c r="AI3914" s="287"/>
      <c r="AJ3914" s="287"/>
      <c r="AK3914" s="287"/>
      <c r="AL3914" s="287"/>
      <c r="AM3914" s="287"/>
      <c r="AO3914" s="278"/>
      <c r="AP3914" s="278"/>
      <c r="AQ3914" s="278"/>
      <c r="AR3914" s="278"/>
      <c r="AS3914" s="278"/>
      <c r="AT3914" s="278"/>
      <c r="AV3914" s="278"/>
      <c r="AW3914" s="278"/>
      <c r="AX3914" s="278"/>
      <c r="AY3914" s="278"/>
      <c r="AZ3914" s="278"/>
      <c r="BB3914" s="266"/>
    </row>
    <row r="3915" spans="3:68" ht="7.5" customHeight="1"/>
    <row r="3916" spans="3:68" ht="0.75" customHeight="1">
      <c r="C3916" s="287"/>
      <c r="D3916" s="287"/>
      <c r="E3916" s="287"/>
      <c r="F3916" s="287"/>
      <c r="G3916" s="287"/>
      <c r="H3916" s="278"/>
      <c r="I3916" s="278"/>
      <c r="J3916" s="278"/>
      <c r="K3916" s="278"/>
      <c r="L3916" s="278"/>
      <c r="N3916" s="278"/>
      <c r="O3916" s="278"/>
      <c r="P3916" s="278"/>
      <c r="Q3916" s="278"/>
      <c r="R3916" s="278"/>
      <c r="S3916" s="278"/>
      <c r="T3916" s="278"/>
      <c r="U3916" s="278"/>
      <c r="V3916" s="278"/>
      <c r="W3916" s="278"/>
      <c r="Z3916" s="278"/>
      <c r="AA3916" s="278"/>
      <c r="AB3916" s="278"/>
      <c r="AC3916" s="278"/>
      <c r="AD3916" s="278"/>
      <c r="AE3916" s="278"/>
      <c r="AI3916" s="287"/>
      <c r="AJ3916" s="287"/>
      <c r="AK3916" s="287"/>
      <c r="AL3916" s="287"/>
      <c r="AM3916" s="287"/>
      <c r="AO3916" s="278"/>
      <c r="AP3916" s="278"/>
      <c r="AQ3916" s="278"/>
      <c r="AR3916" s="278"/>
      <c r="AS3916" s="278"/>
      <c r="AT3916" s="278"/>
      <c r="AV3916" s="278"/>
      <c r="AW3916" s="278"/>
      <c r="AX3916" s="278"/>
      <c r="AY3916" s="278"/>
      <c r="AZ3916" s="278"/>
      <c r="BB3916" s="276"/>
      <c r="BE3916" s="282"/>
      <c r="BF3916" s="282"/>
      <c r="BG3916" s="282"/>
      <c r="BH3916" s="282"/>
      <c r="BI3916" s="282"/>
      <c r="BJ3916" s="282"/>
      <c r="BK3916" s="282"/>
      <c r="BL3916" s="282"/>
      <c r="BM3916" s="282"/>
      <c r="BN3916" s="282"/>
      <c r="BO3916" s="282"/>
      <c r="BP3916" s="282"/>
    </row>
    <row r="3917" spans="3:68">
      <c r="C3917" s="287"/>
      <c r="D3917" s="287"/>
      <c r="E3917" s="287"/>
      <c r="F3917" s="287"/>
      <c r="G3917" s="287"/>
      <c r="H3917" s="278"/>
      <c r="I3917" s="278"/>
      <c r="J3917" s="278"/>
      <c r="K3917" s="278"/>
      <c r="L3917" s="278"/>
      <c r="N3917" s="278"/>
      <c r="O3917" s="278"/>
      <c r="P3917" s="278"/>
      <c r="Q3917" s="278"/>
      <c r="R3917" s="278"/>
      <c r="S3917" s="278"/>
      <c r="T3917" s="278"/>
      <c r="U3917" s="278"/>
      <c r="V3917" s="278"/>
      <c r="W3917" s="278"/>
      <c r="Z3917" s="278"/>
      <c r="AA3917" s="278"/>
      <c r="AB3917" s="278"/>
      <c r="AC3917" s="278"/>
      <c r="AD3917" s="278"/>
      <c r="AE3917" s="278"/>
      <c r="AI3917" s="287"/>
      <c r="AJ3917" s="287"/>
      <c r="AK3917" s="287"/>
      <c r="AL3917" s="287"/>
      <c r="AM3917" s="287"/>
      <c r="AO3917" s="278"/>
      <c r="AP3917" s="278"/>
      <c r="AQ3917" s="278"/>
      <c r="AR3917" s="278"/>
      <c r="AS3917" s="278"/>
      <c r="AT3917" s="278"/>
      <c r="AV3917" s="278"/>
      <c r="AW3917" s="278"/>
      <c r="AX3917" s="278"/>
      <c r="AY3917" s="278"/>
      <c r="AZ3917" s="278"/>
      <c r="BB3917" s="276"/>
      <c r="BE3917" s="282"/>
      <c r="BF3917" s="282"/>
      <c r="BG3917" s="282"/>
      <c r="BH3917" s="282"/>
      <c r="BI3917" s="282"/>
      <c r="BJ3917" s="282"/>
      <c r="BK3917" s="282"/>
      <c r="BL3917" s="282"/>
      <c r="BM3917" s="282"/>
      <c r="BN3917" s="282"/>
      <c r="BO3917" s="282"/>
      <c r="BP3917" s="282"/>
    </row>
    <row r="3918" spans="3:68" ht="5.25" customHeight="1">
      <c r="C3918" s="287"/>
      <c r="D3918" s="287"/>
      <c r="E3918" s="287"/>
      <c r="F3918" s="287"/>
      <c r="G3918" s="287"/>
      <c r="H3918" s="278"/>
      <c r="I3918" s="278"/>
      <c r="J3918" s="278"/>
      <c r="K3918" s="278"/>
      <c r="L3918" s="278"/>
      <c r="N3918" s="278"/>
      <c r="O3918" s="278"/>
      <c r="P3918" s="278"/>
      <c r="Q3918" s="278"/>
      <c r="R3918" s="278"/>
      <c r="S3918" s="278"/>
      <c r="T3918" s="278"/>
      <c r="U3918" s="278"/>
      <c r="V3918" s="278"/>
      <c r="W3918" s="278"/>
      <c r="Z3918" s="278"/>
      <c r="AA3918" s="278"/>
      <c r="AB3918" s="278"/>
      <c r="AC3918" s="278"/>
      <c r="AD3918" s="278"/>
      <c r="AE3918" s="278"/>
      <c r="AI3918" s="287"/>
      <c r="AJ3918" s="287"/>
      <c r="AK3918" s="287"/>
      <c r="AL3918" s="287"/>
      <c r="AM3918" s="287"/>
      <c r="AN3918" s="287"/>
      <c r="AO3918" s="278"/>
      <c r="AP3918" s="278"/>
      <c r="AQ3918" s="278"/>
      <c r="AR3918" s="278"/>
      <c r="AS3918" s="278"/>
      <c r="AT3918" s="278"/>
      <c r="AV3918" s="278"/>
      <c r="AW3918" s="278"/>
      <c r="AX3918" s="278"/>
      <c r="AY3918" s="278"/>
      <c r="AZ3918" s="278"/>
      <c r="BB3918" s="276"/>
      <c r="BJ3918" s="283"/>
      <c r="BK3918" s="283"/>
      <c r="BL3918" s="283"/>
      <c r="BM3918" s="283"/>
      <c r="BN3918" s="283"/>
      <c r="BO3918" s="283"/>
      <c r="BP3918" s="283"/>
    </row>
    <row r="3919" spans="3:68" ht="5.25" customHeight="1">
      <c r="C3919" s="287"/>
      <c r="D3919" s="287"/>
      <c r="E3919" s="287"/>
      <c r="F3919" s="287"/>
      <c r="G3919" s="287"/>
      <c r="H3919" s="278"/>
      <c r="I3919" s="278"/>
      <c r="J3919" s="278"/>
      <c r="K3919" s="278"/>
      <c r="L3919" s="278"/>
      <c r="N3919" s="278"/>
      <c r="O3919" s="278"/>
      <c r="P3919" s="278"/>
      <c r="Q3919" s="278"/>
      <c r="R3919" s="278"/>
      <c r="S3919" s="278"/>
      <c r="T3919" s="278"/>
      <c r="U3919" s="278"/>
      <c r="V3919" s="278"/>
      <c r="W3919" s="278"/>
      <c r="Z3919" s="278"/>
      <c r="AA3919" s="278"/>
      <c r="AB3919" s="278"/>
      <c r="AC3919" s="278"/>
      <c r="AD3919" s="278"/>
      <c r="AE3919" s="278"/>
      <c r="AI3919" s="287"/>
      <c r="AJ3919" s="287"/>
      <c r="AK3919" s="287"/>
      <c r="AL3919" s="287"/>
      <c r="AM3919" s="287"/>
      <c r="AN3919" s="287"/>
      <c r="AO3919" s="278"/>
      <c r="AP3919" s="278"/>
      <c r="AQ3919" s="278"/>
      <c r="AR3919" s="278"/>
      <c r="AS3919" s="278"/>
      <c r="AT3919" s="278"/>
      <c r="AV3919" s="278"/>
      <c r="AW3919" s="278"/>
      <c r="AX3919" s="278"/>
      <c r="AY3919" s="278"/>
      <c r="AZ3919" s="278"/>
      <c r="BB3919" s="276"/>
      <c r="BJ3919" s="283"/>
      <c r="BK3919" s="283"/>
      <c r="BL3919" s="283"/>
      <c r="BM3919" s="283"/>
      <c r="BN3919" s="283"/>
      <c r="BO3919" s="283"/>
      <c r="BP3919" s="283"/>
    </row>
    <row r="3920" spans="3:68" ht="15" customHeight="1">
      <c r="C3920" s="287"/>
      <c r="D3920" s="287"/>
      <c r="E3920" s="287"/>
      <c r="F3920" s="287"/>
      <c r="G3920" s="287"/>
      <c r="H3920" s="278"/>
      <c r="I3920" s="278"/>
      <c r="J3920" s="278"/>
      <c r="K3920" s="278"/>
      <c r="L3920" s="278"/>
      <c r="N3920" s="278"/>
      <c r="O3920" s="278"/>
      <c r="P3920" s="278"/>
      <c r="Q3920" s="278"/>
      <c r="R3920" s="278"/>
      <c r="S3920" s="278"/>
      <c r="T3920" s="278"/>
      <c r="U3920" s="278"/>
      <c r="V3920" s="278"/>
      <c r="W3920" s="278"/>
      <c r="Z3920" s="278"/>
      <c r="AA3920" s="278"/>
      <c r="AB3920" s="278"/>
      <c r="AC3920" s="278"/>
      <c r="AD3920" s="278"/>
      <c r="AE3920" s="278"/>
      <c r="AI3920" s="287"/>
      <c r="AJ3920" s="287"/>
      <c r="AK3920" s="287"/>
      <c r="AL3920" s="287"/>
      <c r="AM3920" s="287"/>
      <c r="AO3920" s="278"/>
      <c r="AP3920" s="278"/>
      <c r="AQ3920" s="278"/>
      <c r="AR3920" s="278"/>
      <c r="AS3920" s="278"/>
      <c r="AT3920" s="278"/>
      <c r="AV3920" s="278"/>
      <c r="AW3920" s="278"/>
      <c r="AX3920" s="278"/>
      <c r="AY3920" s="278"/>
      <c r="AZ3920" s="278"/>
      <c r="BB3920" s="266"/>
    </row>
    <row r="3921" spans="3:68" ht="0.75" customHeight="1">
      <c r="C3921" s="287"/>
      <c r="D3921" s="287"/>
      <c r="E3921" s="287"/>
      <c r="F3921" s="287"/>
      <c r="G3921" s="287"/>
      <c r="H3921" s="278"/>
      <c r="I3921" s="278"/>
      <c r="J3921" s="278"/>
      <c r="K3921" s="278"/>
      <c r="L3921" s="278"/>
      <c r="P3921" s="278"/>
      <c r="Q3921" s="278"/>
      <c r="R3921" s="278"/>
      <c r="S3921" s="278"/>
      <c r="U3921" s="278"/>
      <c r="V3921" s="278"/>
      <c r="W3921" s="278"/>
      <c r="Z3921" s="278"/>
      <c r="AA3921" s="278"/>
      <c r="AB3921" s="278"/>
      <c r="AC3921" s="278"/>
      <c r="AD3921" s="278"/>
      <c r="AE3921" s="278"/>
      <c r="AI3921" s="287"/>
      <c r="AJ3921" s="287"/>
      <c r="AK3921" s="287"/>
      <c r="AL3921" s="287"/>
      <c r="AM3921" s="287"/>
      <c r="AO3921" s="278"/>
      <c r="AP3921" s="278"/>
      <c r="AQ3921" s="278"/>
      <c r="AR3921" s="278"/>
      <c r="AS3921" s="278"/>
      <c r="AT3921" s="278"/>
      <c r="AV3921" s="278"/>
      <c r="AW3921" s="278"/>
      <c r="AX3921" s="278"/>
      <c r="AY3921" s="278"/>
      <c r="AZ3921" s="278"/>
      <c r="BB3921" s="276"/>
      <c r="BE3921" s="280"/>
      <c r="BH3921" s="278"/>
      <c r="BI3921" s="278"/>
      <c r="BJ3921" s="278"/>
      <c r="BK3921" s="278"/>
      <c r="BL3921" s="278"/>
      <c r="BN3921" s="278"/>
      <c r="BO3921" s="278"/>
      <c r="BP3921" s="278"/>
    </row>
    <row r="3922" spans="3:68" ht="8.25" customHeight="1">
      <c r="C3922" s="287"/>
      <c r="D3922" s="287"/>
      <c r="E3922" s="287"/>
      <c r="F3922" s="287"/>
      <c r="G3922" s="287"/>
      <c r="H3922" s="278"/>
      <c r="I3922" s="278"/>
      <c r="J3922" s="278"/>
      <c r="K3922" s="278"/>
      <c r="L3922" s="278"/>
      <c r="P3922" s="278"/>
      <c r="Q3922" s="278"/>
      <c r="R3922" s="278"/>
      <c r="S3922" s="278"/>
      <c r="U3922" s="278"/>
      <c r="V3922" s="278"/>
      <c r="W3922" s="278"/>
      <c r="Z3922" s="278"/>
      <c r="AA3922" s="278"/>
      <c r="AB3922" s="278"/>
      <c r="AC3922" s="278"/>
      <c r="AD3922" s="278"/>
      <c r="AE3922" s="278"/>
      <c r="AI3922" s="287"/>
      <c r="AJ3922" s="287"/>
      <c r="AK3922" s="287"/>
      <c r="AL3922" s="287"/>
      <c r="AM3922" s="287"/>
      <c r="AO3922" s="278"/>
      <c r="AP3922" s="278"/>
      <c r="AQ3922" s="278"/>
      <c r="AR3922" s="278"/>
      <c r="AS3922" s="278"/>
      <c r="AT3922" s="278"/>
      <c r="AV3922" s="278"/>
      <c r="AW3922" s="278"/>
      <c r="AX3922" s="278"/>
      <c r="AY3922" s="278"/>
      <c r="AZ3922" s="278"/>
      <c r="BB3922" s="276"/>
      <c r="BE3922" s="280"/>
      <c r="BH3922" s="278"/>
      <c r="BI3922" s="278"/>
      <c r="BJ3922" s="278"/>
      <c r="BK3922" s="278"/>
      <c r="BL3922" s="278"/>
      <c r="BN3922" s="278"/>
      <c r="BO3922" s="278"/>
      <c r="BP3922" s="278"/>
    </row>
    <row r="3923" spans="3:68" ht="0.75" customHeight="1">
      <c r="C3923" s="287"/>
      <c r="D3923" s="287"/>
      <c r="E3923" s="287"/>
      <c r="F3923" s="287"/>
      <c r="G3923" s="287"/>
      <c r="H3923" s="278"/>
      <c r="I3923" s="278"/>
      <c r="J3923" s="278"/>
      <c r="K3923" s="278"/>
      <c r="L3923" s="278"/>
      <c r="P3923" s="278"/>
      <c r="Q3923" s="278"/>
      <c r="R3923" s="278"/>
      <c r="S3923" s="278"/>
      <c r="U3923" s="278"/>
      <c r="V3923" s="278"/>
      <c r="W3923" s="278"/>
      <c r="Z3923" s="278"/>
      <c r="AA3923" s="278"/>
      <c r="AB3923" s="278"/>
      <c r="AC3923" s="278"/>
      <c r="AD3923" s="278"/>
      <c r="AE3923" s="278"/>
      <c r="AI3923" s="287"/>
      <c r="AJ3923" s="287"/>
      <c r="AK3923" s="287"/>
      <c r="AL3923" s="287"/>
      <c r="AM3923" s="287"/>
      <c r="AO3923" s="278"/>
      <c r="AP3923" s="278"/>
      <c r="AQ3923" s="278"/>
      <c r="AR3923" s="278"/>
      <c r="AS3923" s="278"/>
      <c r="AT3923" s="278"/>
      <c r="AV3923" s="278"/>
      <c r="AW3923" s="278"/>
      <c r="AX3923" s="278"/>
      <c r="AY3923" s="278"/>
      <c r="AZ3923" s="278"/>
      <c r="BB3923" s="276"/>
      <c r="BE3923" s="280"/>
      <c r="BH3923" s="278"/>
      <c r="BI3923" s="278"/>
      <c r="BJ3923" s="278"/>
      <c r="BK3923" s="278"/>
      <c r="BL3923" s="278"/>
      <c r="BN3923" s="278"/>
      <c r="BO3923" s="278"/>
      <c r="BP3923" s="278"/>
    </row>
    <row r="3924" spans="3:68" ht="10.5" customHeight="1">
      <c r="C3924" s="287"/>
      <c r="D3924" s="287"/>
      <c r="E3924" s="287"/>
      <c r="F3924" s="287"/>
      <c r="G3924" s="287"/>
      <c r="H3924" s="278"/>
      <c r="I3924" s="278"/>
      <c r="J3924" s="278"/>
      <c r="K3924" s="278"/>
      <c r="L3924" s="278"/>
      <c r="P3924" s="278"/>
      <c r="Q3924" s="278"/>
      <c r="R3924" s="278"/>
      <c r="S3924" s="278"/>
      <c r="U3924" s="278"/>
      <c r="V3924" s="278"/>
      <c r="W3924" s="278"/>
      <c r="Z3924" s="278"/>
      <c r="AA3924" s="278"/>
      <c r="AB3924" s="278"/>
      <c r="AC3924" s="278"/>
      <c r="AD3924" s="278"/>
      <c r="AE3924" s="278"/>
      <c r="AI3924" s="287"/>
      <c r="AJ3924" s="287"/>
      <c r="AK3924" s="287"/>
      <c r="AL3924" s="287"/>
      <c r="AM3924" s="287"/>
      <c r="AO3924" s="278"/>
      <c r="AP3924" s="278"/>
      <c r="AQ3924" s="278"/>
      <c r="AR3924" s="278"/>
      <c r="AS3924" s="278"/>
      <c r="AT3924" s="278"/>
      <c r="AV3924" s="278"/>
      <c r="AW3924" s="278"/>
      <c r="AX3924" s="278"/>
      <c r="AY3924" s="278"/>
      <c r="AZ3924" s="278"/>
      <c r="BB3924" s="266"/>
      <c r="BE3924" s="263"/>
      <c r="BH3924" s="278"/>
      <c r="BI3924" s="278"/>
      <c r="BJ3924" s="278"/>
      <c r="BK3924" s="278"/>
      <c r="BL3924" s="278"/>
      <c r="BN3924" s="278"/>
      <c r="BO3924" s="278"/>
      <c r="BP3924" s="278"/>
    </row>
    <row r="3925" spans="3:68" ht="7.5" customHeight="1"/>
    <row r="3926" spans="3:68" ht="0.75" customHeight="1">
      <c r="C3926" s="287"/>
      <c r="D3926" s="287"/>
      <c r="E3926" s="287"/>
      <c r="F3926" s="287"/>
      <c r="G3926" s="287"/>
      <c r="H3926" s="278"/>
      <c r="I3926" s="278"/>
      <c r="J3926" s="278"/>
      <c r="K3926" s="278"/>
      <c r="L3926" s="278"/>
      <c r="N3926" s="278"/>
      <c r="O3926" s="278"/>
      <c r="P3926" s="278"/>
      <c r="Q3926" s="278"/>
      <c r="R3926" s="278"/>
      <c r="S3926" s="278"/>
      <c r="T3926" s="278"/>
      <c r="U3926" s="278"/>
      <c r="V3926" s="278"/>
      <c r="W3926" s="278"/>
      <c r="Z3926" s="278"/>
      <c r="AA3926" s="278"/>
      <c r="AB3926" s="278"/>
      <c r="AC3926" s="278"/>
      <c r="AD3926" s="278"/>
      <c r="AE3926" s="278"/>
      <c r="AI3926" s="287"/>
      <c r="AJ3926" s="287"/>
      <c r="AK3926" s="287"/>
      <c r="AL3926" s="287"/>
      <c r="AM3926" s="287"/>
      <c r="AO3926" s="278"/>
      <c r="AP3926" s="278"/>
      <c r="AQ3926" s="278"/>
      <c r="AR3926" s="278"/>
      <c r="AS3926" s="278"/>
      <c r="AT3926" s="278"/>
      <c r="AV3926" s="278"/>
      <c r="AW3926" s="278"/>
      <c r="AX3926" s="278"/>
      <c r="AY3926" s="278"/>
      <c r="AZ3926" s="278"/>
      <c r="BB3926" s="276"/>
      <c r="BE3926" s="280"/>
      <c r="BH3926" s="278"/>
      <c r="BI3926" s="278"/>
      <c r="BJ3926" s="278"/>
      <c r="BK3926" s="278"/>
      <c r="BL3926" s="278"/>
      <c r="BN3926" s="278"/>
      <c r="BO3926" s="278"/>
      <c r="BP3926" s="278"/>
    </row>
    <row r="3927" spans="3:68" ht="9" customHeight="1">
      <c r="C3927" s="287"/>
      <c r="D3927" s="287"/>
      <c r="E3927" s="287"/>
      <c r="F3927" s="287"/>
      <c r="G3927" s="287"/>
      <c r="H3927" s="278"/>
      <c r="I3927" s="278"/>
      <c r="J3927" s="278"/>
      <c r="K3927" s="278"/>
      <c r="L3927" s="278"/>
      <c r="N3927" s="278"/>
      <c r="O3927" s="278"/>
      <c r="P3927" s="278"/>
      <c r="Q3927" s="278"/>
      <c r="R3927" s="278"/>
      <c r="S3927" s="278"/>
      <c r="T3927" s="278"/>
      <c r="U3927" s="278"/>
      <c r="V3927" s="278"/>
      <c r="W3927" s="278"/>
      <c r="Z3927" s="278"/>
      <c r="AA3927" s="278"/>
      <c r="AB3927" s="278"/>
      <c r="AC3927" s="278"/>
      <c r="AD3927" s="278"/>
      <c r="AE3927" s="278"/>
      <c r="AI3927" s="287"/>
      <c r="AJ3927" s="287"/>
      <c r="AK3927" s="287"/>
      <c r="AL3927" s="287"/>
      <c r="AM3927" s="287"/>
      <c r="AO3927" s="278"/>
      <c r="AP3927" s="278"/>
      <c r="AQ3927" s="278"/>
      <c r="AR3927" s="278"/>
      <c r="AS3927" s="278"/>
      <c r="AT3927" s="278"/>
      <c r="AV3927" s="278"/>
      <c r="AW3927" s="278"/>
      <c r="AX3927" s="278"/>
      <c r="AY3927" s="278"/>
      <c r="AZ3927" s="278"/>
      <c r="BB3927" s="276"/>
      <c r="BE3927" s="280"/>
      <c r="BH3927" s="278"/>
      <c r="BI3927" s="278"/>
      <c r="BJ3927" s="278"/>
      <c r="BK3927" s="278"/>
      <c r="BL3927" s="278"/>
      <c r="BN3927" s="278"/>
      <c r="BO3927" s="278"/>
      <c r="BP3927" s="278"/>
    </row>
    <row r="3928" spans="3:68" ht="0.75" customHeight="1">
      <c r="C3928" s="287"/>
      <c r="D3928" s="287"/>
      <c r="E3928" s="287"/>
      <c r="F3928" s="287"/>
      <c r="G3928" s="287"/>
      <c r="H3928" s="278"/>
      <c r="I3928" s="278"/>
      <c r="J3928" s="278"/>
      <c r="K3928" s="278"/>
      <c r="L3928" s="278"/>
      <c r="N3928" s="278"/>
      <c r="O3928" s="278"/>
      <c r="P3928" s="278"/>
      <c r="Q3928" s="278"/>
      <c r="R3928" s="278"/>
      <c r="S3928" s="278"/>
      <c r="T3928" s="278"/>
      <c r="U3928" s="278"/>
      <c r="V3928" s="278"/>
      <c r="W3928" s="278"/>
      <c r="Z3928" s="278"/>
      <c r="AA3928" s="278"/>
      <c r="AB3928" s="278"/>
      <c r="AC3928" s="278"/>
      <c r="AD3928" s="278"/>
      <c r="AE3928" s="278"/>
      <c r="AI3928" s="287"/>
      <c r="AJ3928" s="287"/>
      <c r="AK3928" s="287"/>
      <c r="AL3928" s="287"/>
      <c r="AM3928" s="287"/>
      <c r="AO3928" s="278"/>
      <c r="AP3928" s="278"/>
      <c r="AQ3928" s="278"/>
      <c r="AR3928" s="278"/>
      <c r="AS3928" s="278"/>
      <c r="AT3928" s="278"/>
      <c r="AV3928" s="278"/>
      <c r="AW3928" s="278"/>
      <c r="AX3928" s="278"/>
      <c r="AY3928" s="278"/>
      <c r="AZ3928" s="278"/>
      <c r="BB3928" s="276"/>
      <c r="BE3928" s="280"/>
      <c r="BH3928" s="278"/>
      <c r="BI3928" s="278"/>
      <c r="BJ3928" s="278"/>
      <c r="BK3928" s="278"/>
      <c r="BL3928" s="278"/>
      <c r="BN3928" s="278"/>
      <c r="BO3928" s="278"/>
      <c r="BP3928" s="278"/>
    </row>
    <row r="3929" spans="3:68" ht="10.5" customHeight="1">
      <c r="C3929" s="287"/>
      <c r="D3929" s="287"/>
      <c r="E3929" s="287"/>
      <c r="F3929" s="287"/>
      <c r="G3929" s="287"/>
      <c r="H3929" s="278"/>
      <c r="I3929" s="278"/>
      <c r="J3929" s="278"/>
      <c r="K3929" s="278"/>
      <c r="L3929" s="278"/>
      <c r="P3929" s="278"/>
      <c r="Q3929" s="278"/>
      <c r="R3929" s="278"/>
      <c r="S3929" s="278"/>
      <c r="U3929" s="278"/>
      <c r="V3929" s="278"/>
      <c r="W3929" s="278"/>
      <c r="Z3929" s="278"/>
      <c r="AA3929" s="278"/>
      <c r="AB3929" s="278"/>
      <c r="AC3929" s="278"/>
      <c r="AD3929" s="278"/>
      <c r="AE3929" s="278"/>
      <c r="AI3929" s="287"/>
      <c r="AJ3929" s="287"/>
      <c r="AK3929" s="287"/>
      <c r="AL3929" s="287"/>
      <c r="AM3929" s="287"/>
      <c r="AO3929" s="278"/>
      <c r="AP3929" s="278"/>
      <c r="AQ3929" s="278"/>
      <c r="AR3929" s="278"/>
      <c r="AS3929" s="278"/>
      <c r="AT3929" s="278"/>
      <c r="AV3929" s="278"/>
      <c r="AW3929" s="278"/>
      <c r="AX3929" s="278"/>
      <c r="AY3929" s="278"/>
      <c r="AZ3929" s="278"/>
      <c r="BB3929" s="266"/>
      <c r="BE3929" s="263"/>
      <c r="BH3929" s="278"/>
      <c r="BI3929" s="278"/>
      <c r="BJ3929" s="278"/>
      <c r="BK3929" s="278"/>
      <c r="BL3929" s="278"/>
      <c r="BN3929" s="278"/>
      <c r="BO3929" s="278"/>
      <c r="BP3929" s="278"/>
    </row>
    <row r="3930" spans="3:68" ht="9" customHeight="1"/>
    <row r="3931" spans="3:68" ht="10.5" customHeight="1">
      <c r="C3931" s="291"/>
      <c r="D3931" s="291"/>
      <c r="E3931" s="291"/>
      <c r="F3931" s="291"/>
      <c r="G3931" s="291"/>
      <c r="H3931" s="278"/>
      <c r="I3931" s="278"/>
      <c r="J3931" s="278"/>
      <c r="K3931" s="278"/>
      <c r="L3931" s="278"/>
      <c r="N3931" s="278"/>
      <c r="O3931" s="278"/>
      <c r="P3931" s="278"/>
      <c r="Q3931" s="278"/>
      <c r="R3931" s="278"/>
      <c r="S3931" s="278"/>
      <c r="T3931" s="278"/>
      <c r="U3931" s="278"/>
      <c r="V3931" s="278"/>
      <c r="W3931" s="278"/>
      <c r="Z3931" s="278"/>
      <c r="AA3931" s="278"/>
      <c r="AB3931" s="278"/>
      <c r="AC3931" s="278"/>
      <c r="AD3931" s="278"/>
      <c r="AE3931" s="278"/>
      <c r="AI3931" s="291"/>
      <c r="AJ3931" s="291"/>
      <c r="AK3931" s="291"/>
      <c r="AL3931" s="291"/>
      <c r="AM3931" s="291"/>
      <c r="AO3931" s="278"/>
      <c r="AP3931" s="278"/>
      <c r="AQ3931" s="278"/>
      <c r="AR3931" s="278"/>
      <c r="AS3931" s="278"/>
      <c r="AT3931" s="278"/>
      <c r="AV3931" s="278"/>
      <c r="AW3931" s="278"/>
      <c r="AX3931" s="278"/>
      <c r="AY3931" s="278"/>
      <c r="AZ3931" s="278"/>
      <c r="BB3931" s="266"/>
      <c r="BE3931" s="280"/>
      <c r="BF3931" s="280"/>
      <c r="BH3931" s="278"/>
      <c r="BI3931" s="278"/>
      <c r="BJ3931" s="278"/>
      <c r="BK3931" s="278"/>
      <c r="BL3931" s="278"/>
      <c r="BN3931" s="278"/>
      <c r="BO3931" s="278"/>
      <c r="BP3931" s="278"/>
    </row>
    <row r="3932" spans="3:68" ht="12.75" customHeight="1">
      <c r="AO3932" s="278"/>
      <c r="AP3932" s="278"/>
      <c r="AQ3932" s="278"/>
      <c r="AR3932" s="278"/>
      <c r="AS3932" s="278"/>
      <c r="AT3932" s="278"/>
      <c r="AV3932" s="278"/>
      <c r="AW3932" s="278"/>
      <c r="AX3932" s="278"/>
      <c r="AY3932" s="278"/>
      <c r="AZ3932" s="278"/>
      <c r="BE3932" s="280"/>
      <c r="BF3932" s="280"/>
    </row>
    <row r="3933" spans="3:68" ht="12.75" customHeight="1">
      <c r="AO3933" s="278"/>
      <c r="AP3933" s="278"/>
      <c r="AQ3933" s="278"/>
      <c r="AR3933" s="278"/>
      <c r="AS3933" s="278"/>
      <c r="AT3933" s="278"/>
      <c r="AV3933" s="278"/>
      <c r="AW3933" s="278"/>
      <c r="AX3933" s="278"/>
      <c r="AY3933" s="278"/>
      <c r="AZ3933" s="278"/>
      <c r="BE3933" s="280"/>
      <c r="BH3933" s="278"/>
      <c r="BI3933" s="278"/>
      <c r="BJ3933" s="278"/>
      <c r="BK3933" s="278"/>
      <c r="BL3933" s="278"/>
      <c r="BN3933" s="278"/>
      <c r="BO3933" s="278"/>
      <c r="BP3933" s="278"/>
    </row>
    <row r="3934" spans="3:68" ht="10.5" customHeight="1">
      <c r="BE3934" s="280"/>
      <c r="BH3934" s="278"/>
      <c r="BI3934" s="278"/>
      <c r="BJ3934" s="278"/>
      <c r="BK3934" s="278"/>
      <c r="BL3934" s="278"/>
      <c r="BN3934" s="278"/>
      <c r="BO3934" s="278"/>
      <c r="BP3934" s="278"/>
    </row>
    <row r="3935" spans="3:68" ht="9" customHeight="1"/>
    <row r="3936" spans="3:68" ht="11.25" customHeight="1">
      <c r="C3936" s="280"/>
      <c r="D3936" s="280"/>
      <c r="E3936" s="280"/>
      <c r="F3936" s="280"/>
      <c r="G3936" s="280"/>
      <c r="H3936" s="280"/>
      <c r="I3936" s="280"/>
      <c r="AH3936" s="280"/>
      <c r="AI3936" s="280"/>
      <c r="AJ3936" s="280"/>
      <c r="AK3936" s="280"/>
      <c r="AL3936" s="280"/>
      <c r="AM3936" s="280"/>
      <c r="AN3936" s="280"/>
      <c r="AO3936" s="280"/>
      <c r="BE3936" s="263"/>
      <c r="BH3936" s="278"/>
      <c r="BI3936" s="278"/>
      <c r="BJ3936" s="278"/>
      <c r="BK3936" s="278"/>
      <c r="BL3936" s="278"/>
      <c r="BN3936" s="278"/>
      <c r="BO3936" s="278"/>
      <c r="BP3936" s="278"/>
    </row>
    <row r="3937" spans="3:68" ht="9.75" customHeight="1">
      <c r="C3937" s="287"/>
      <c r="D3937" s="287"/>
      <c r="E3937" s="287"/>
      <c r="F3937" s="287"/>
      <c r="G3937" s="287"/>
      <c r="H3937" s="278"/>
      <c r="I3937" s="278"/>
      <c r="J3937" s="278"/>
      <c r="K3937" s="278"/>
      <c r="L3937" s="278"/>
      <c r="N3937" s="278"/>
      <c r="O3937" s="278"/>
      <c r="P3937" s="278"/>
      <c r="Q3937" s="278"/>
      <c r="R3937" s="278"/>
      <c r="S3937" s="278"/>
      <c r="T3937" s="278"/>
      <c r="U3937" s="278"/>
      <c r="V3937" s="278"/>
      <c r="W3937" s="278"/>
      <c r="Z3937" s="278"/>
      <c r="AA3937" s="278"/>
      <c r="AB3937" s="278"/>
      <c r="AC3937" s="278"/>
      <c r="AD3937" s="278"/>
      <c r="AE3937" s="278"/>
      <c r="AI3937" s="287"/>
      <c r="AJ3937" s="287"/>
      <c r="AK3937" s="287"/>
      <c r="AL3937" s="287"/>
      <c r="AM3937" s="287"/>
      <c r="AO3937" s="278"/>
      <c r="AP3937" s="278"/>
      <c r="AQ3937" s="278"/>
      <c r="AR3937" s="278"/>
      <c r="AS3937" s="278"/>
      <c r="AT3937" s="278"/>
      <c r="AV3937" s="278"/>
      <c r="AW3937" s="278"/>
      <c r="AX3937" s="278"/>
      <c r="AY3937" s="278"/>
      <c r="AZ3937" s="278"/>
      <c r="BB3937" s="276"/>
      <c r="BE3937" s="280"/>
      <c r="BF3937" s="280"/>
      <c r="BH3937" s="278"/>
      <c r="BI3937" s="278"/>
      <c r="BJ3937" s="278"/>
      <c r="BK3937" s="278"/>
      <c r="BL3937" s="278"/>
      <c r="BN3937" s="278"/>
      <c r="BO3937" s="278"/>
      <c r="BP3937" s="278"/>
    </row>
    <row r="3938" spans="3:68" ht="1.5" customHeight="1">
      <c r="C3938" s="287"/>
      <c r="D3938" s="287"/>
      <c r="E3938" s="287"/>
      <c r="F3938" s="287"/>
      <c r="G3938" s="287"/>
      <c r="H3938" s="278"/>
      <c r="I3938" s="278"/>
      <c r="J3938" s="278"/>
      <c r="K3938" s="278"/>
      <c r="L3938" s="278"/>
      <c r="N3938" s="278"/>
      <c r="O3938" s="278"/>
      <c r="P3938" s="278"/>
      <c r="Q3938" s="278"/>
      <c r="R3938" s="278"/>
      <c r="S3938" s="278"/>
      <c r="T3938" s="278"/>
      <c r="U3938" s="278"/>
      <c r="V3938" s="278"/>
      <c r="W3938" s="278"/>
      <c r="Z3938" s="278"/>
      <c r="AA3938" s="278"/>
      <c r="AB3938" s="278"/>
      <c r="AC3938" s="278"/>
      <c r="AD3938" s="278"/>
      <c r="AE3938" s="278"/>
      <c r="AI3938" s="287"/>
      <c r="AJ3938" s="287"/>
      <c r="AK3938" s="287"/>
      <c r="AL3938" s="287"/>
      <c r="AM3938" s="287"/>
      <c r="AO3938" s="278"/>
      <c r="AP3938" s="278"/>
      <c r="AQ3938" s="278"/>
      <c r="AR3938" s="278"/>
      <c r="AS3938" s="278"/>
      <c r="AT3938" s="278"/>
      <c r="AV3938" s="278"/>
      <c r="AW3938" s="278"/>
      <c r="AX3938" s="278"/>
      <c r="AY3938" s="278"/>
      <c r="AZ3938" s="278"/>
      <c r="BB3938" s="276"/>
      <c r="BE3938" s="280"/>
      <c r="BF3938" s="280"/>
      <c r="BH3938" s="278"/>
      <c r="BI3938" s="278"/>
      <c r="BJ3938" s="278"/>
      <c r="BK3938" s="278"/>
      <c r="BL3938" s="278"/>
      <c r="BN3938" s="278"/>
      <c r="BO3938" s="278"/>
      <c r="BP3938" s="278"/>
    </row>
    <row r="3939" spans="3:68" ht="10.5" customHeight="1">
      <c r="C3939" s="287"/>
      <c r="D3939" s="287"/>
      <c r="E3939" s="287"/>
      <c r="F3939" s="287"/>
      <c r="G3939" s="287"/>
      <c r="H3939" s="278"/>
      <c r="I3939" s="278"/>
      <c r="J3939" s="278"/>
      <c r="K3939" s="278"/>
      <c r="L3939" s="278"/>
      <c r="N3939" s="278"/>
      <c r="O3939" s="278"/>
      <c r="P3939" s="278"/>
      <c r="Q3939" s="278"/>
      <c r="R3939" s="278"/>
      <c r="S3939" s="278"/>
      <c r="T3939" s="278"/>
      <c r="U3939" s="278"/>
      <c r="V3939" s="278"/>
      <c r="W3939" s="278"/>
      <c r="Z3939" s="278"/>
      <c r="AA3939" s="278"/>
      <c r="AB3939" s="278"/>
      <c r="AC3939" s="278"/>
      <c r="AD3939" s="278"/>
      <c r="AE3939" s="278"/>
      <c r="AI3939" s="287"/>
      <c r="AJ3939" s="287"/>
      <c r="AK3939" s="287"/>
      <c r="AL3939" s="287"/>
      <c r="AM3939" s="287"/>
      <c r="AO3939" s="278"/>
      <c r="AP3939" s="278"/>
      <c r="AQ3939" s="278"/>
      <c r="AR3939" s="278"/>
      <c r="AS3939" s="278"/>
      <c r="AT3939" s="278"/>
      <c r="AV3939" s="278"/>
      <c r="AW3939" s="278"/>
      <c r="AX3939" s="278"/>
      <c r="AY3939" s="278"/>
      <c r="AZ3939" s="278"/>
      <c r="BB3939" s="266"/>
      <c r="BE3939" s="263"/>
      <c r="BH3939" s="278"/>
      <c r="BI3939" s="278"/>
      <c r="BJ3939" s="278"/>
      <c r="BK3939" s="278"/>
      <c r="BL3939" s="278"/>
      <c r="BN3939" s="278"/>
      <c r="BO3939" s="278"/>
      <c r="BP3939" s="278"/>
    </row>
    <row r="3940" spans="3:68" ht="7.5" customHeight="1"/>
    <row r="3941" spans="3:68" ht="0.75" customHeight="1">
      <c r="C3941" s="287"/>
      <c r="D3941" s="287"/>
      <c r="E3941" s="287"/>
      <c r="F3941" s="287"/>
      <c r="G3941" s="287"/>
      <c r="H3941" s="278"/>
      <c r="I3941" s="278"/>
      <c r="J3941" s="278"/>
      <c r="K3941" s="278"/>
      <c r="L3941" s="278"/>
      <c r="N3941" s="278"/>
      <c r="O3941" s="278"/>
      <c r="P3941" s="278"/>
      <c r="Q3941" s="278"/>
      <c r="R3941" s="278"/>
      <c r="S3941" s="278"/>
      <c r="T3941" s="278"/>
      <c r="U3941" s="278"/>
      <c r="V3941" s="278"/>
      <c r="W3941" s="278"/>
      <c r="Z3941" s="278"/>
      <c r="AA3941" s="278"/>
      <c r="AB3941" s="278"/>
      <c r="AC3941" s="278"/>
      <c r="AD3941" s="278"/>
      <c r="AE3941" s="278"/>
      <c r="AI3941" s="287"/>
      <c r="AJ3941" s="287"/>
      <c r="AK3941" s="287"/>
      <c r="AL3941" s="287"/>
      <c r="AM3941" s="287"/>
      <c r="AO3941" s="278"/>
      <c r="AP3941" s="278"/>
      <c r="AQ3941" s="278"/>
      <c r="AR3941" s="278"/>
      <c r="AS3941" s="278"/>
      <c r="AT3941" s="278"/>
      <c r="AV3941" s="278"/>
      <c r="AW3941" s="278"/>
      <c r="AX3941" s="278"/>
      <c r="AY3941" s="278"/>
      <c r="AZ3941" s="278"/>
      <c r="BB3941" s="276"/>
      <c r="BE3941" s="280"/>
      <c r="BH3941" s="278"/>
      <c r="BI3941" s="278"/>
      <c r="BJ3941" s="278"/>
      <c r="BK3941" s="278"/>
      <c r="BL3941" s="278"/>
      <c r="BN3941" s="278"/>
      <c r="BO3941" s="278"/>
      <c r="BP3941" s="278"/>
    </row>
    <row r="3942" spans="3:68" ht="11.25" customHeight="1">
      <c r="C3942" s="287"/>
      <c r="D3942" s="287"/>
      <c r="E3942" s="287"/>
      <c r="F3942" s="287"/>
      <c r="G3942" s="287"/>
      <c r="H3942" s="278"/>
      <c r="I3942" s="278"/>
      <c r="J3942" s="278"/>
      <c r="K3942" s="278"/>
      <c r="L3942" s="278"/>
      <c r="N3942" s="278"/>
      <c r="O3942" s="278"/>
      <c r="P3942" s="278"/>
      <c r="Q3942" s="278"/>
      <c r="R3942" s="278"/>
      <c r="S3942" s="278"/>
      <c r="T3942" s="278"/>
      <c r="U3942" s="278"/>
      <c r="V3942" s="278"/>
      <c r="W3942" s="278"/>
      <c r="Z3942" s="278"/>
      <c r="AA3942" s="278"/>
      <c r="AB3942" s="278"/>
      <c r="AC3942" s="278"/>
      <c r="AD3942" s="278"/>
      <c r="AE3942" s="278"/>
      <c r="AI3942" s="287"/>
      <c r="AJ3942" s="287"/>
      <c r="AK3942" s="287"/>
      <c r="AL3942" s="287"/>
      <c r="AM3942" s="287"/>
      <c r="AO3942" s="278"/>
      <c r="AP3942" s="278"/>
      <c r="AQ3942" s="278"/>
      <c r="AR3942" s="278"/>
      <c r="AS3942" s="278"/>
      <c r="AT3942" s="278"/>
      <c r="AV3942" s="278"/>
      <c r="AW3942" s="278"/>
      <c r="AX3942" s="278"/>
      <c r="AY3942" s="278"/>
      <c r="AZ3942" s="278"/>
      <c r="BB3942" s="276"/>
      <c r="BE3942" s="280"/>
      <c r="BH3942" s="278"/>
      <c r="BI3942" s="278"/>
      <c r="BJ3942" s="278"/>
      <c r="BK3942" s="278"/>
      <c r="BL3942" s="278"/>
      <c r="BN3942" s="278"/>
      <c r="BO3942" s="278"/>
      <c r="BP3942" s="278"/>
    </row>
    <row r="3943" spans="3:68" ht="8.25" customHeight="1">
      <c r="C3943" s="291"/>
      <c r="D3943" s="291"/>
      <c r="E3943" s="291"/>
      <c r="F3943" s="291"/>
      <c r="G3943" s="291"/>
      <c r="H3943" s="278"/>
      <c r="I3943" s="278"/>
      <c r="J3943" s="278"/>
      <c r="K3943" s="278"/>
      <c r="L3943" s="278"/>
      <c r="N3943" s="278"/>
      <c r="O3943" s="278"/>
      <c r="P3943" s="278"/>
      <c r="Q3943" s="278"/>
      <c r="R3943" s="278"/>
      <c r="S3943" s="278"/>
      <c r="T3943" s="278"/>
      <c r="U3943" s="278"/>
      <c r="V3943" s="278"/>
      <c r="W3943" s="278"/>
      <c r="Z3943" s="278"/>
      <c r="AA3943" s="278"/>
      <c r="AB3943" s="278"/>
      <c r="AC3943" s="278"/>
      <c r="AD3943" s="278"/>
      <c r="AE3943" s="278"/>
      <c r="AI3943" s="291"/>
      <c r="AJ3943" s="291"/>
      <c r="AK3943" s="291"/>
      <c r="AL3943" s="291"/>
      <c r="AM3943" s="291"/>
      <c r="AO3943" s="278"/>
      <c r="AP3943" s="278"/>
      <c r="AQ3943" s="278"/>
      <c r="AR3943" s="278"/>
      <c r="AS3943" s="278"/>
      <c r="AT3943" s="278"/>
      <c r="AV3943" s="278"/>
      <c r="AW3943" s="278"/>
      <c r="AX3943" s="278"/>
      <c r="AY3943" s="278"/>
      <c r="AZ3943" s="278"/>
      <c r="BB3943" s="276"/>
      <c r="BE3943" s="280"/>
      <c r="BH3943" s="278"/>
      <c r="BI3943" s="278"/>
      <c r="BJ3943" s="278"/>
      <c r="BK3943" s="278"/>
      <c r="BL3943" s="278"/>
      <c r="BN3943" s="278"/>
      <c r="BO3943" s="278"/>
      <c r="BP3943" s="278"/>
    </row>
    <row r="3944" spans="3:68" ht="2.25" customHeight="1">
      <c r="C3944" s="291"/>
      <c r="D3944" s="291"/>
      <c r="E3944" s="291"/>
      <c r="F3944" s="291"/>
      <c r="G3944" s="291"/>
      <c r="H3944" s="278"/>
      <c r="I3944" s="278"/>
      <c r="J3944" s="278"/>
      <c r="K3944" s="278"/>
      <c r="L3944" s="278"/>
      <c r="N3944" s="278"/>
      <c r="O3944" s="278"/>
      <c r="P3944" s="278"/>
      <c r="Q3944" s="278"/>
      <c r="R3944" s="278"/>
      <c r="S3944" s="278"/>
      <c r="T3944" s="278"/>
      <c r="U3944" s="278"/>
      <c r="V3944" s="278"/>
      <c r="W3944" s="278"/>
      <c r="Z3944" s="278"/>
      <c r="AA3944" s="278"/>
      <c r="AB3944" s="278"/>
      <c r="AC3944" s="278"/>
      <c r="AD3944" s="278"/>
      <c r="AE3944" s="278"/>
      <c r="AI3944" s="291"/>
      <c r="AJ3944" s="291"/>
      <c r="AK3944" s="291"/>
      <c r="AL3944" s="291"/>
      <c r="AM3944" s="291"/>
      <c r="AO3944" s="278"/>
      <c r="AP3944" s="278"/>
      <c r="AQ3944" s="278"/>
      <c r="AR3944" s="278"/>
      <c r="AS3944" s="278"/>
      <c r="AT3944" s="278"/>
      <c r="AV3944" s="278"/>
      <c r="AW3944" s="278"/>
      <c r="AX3944" s="278"/>
      <c r="AY3944" s="278"/>
      <c r="AZ3944" s="278"/>
      <c r="BB3944" s="276"/>
      <c r="BE3944" s="280"/>
      <c r="BH3944" s="278"/>
      <c r="BI3944" s="278"/>
      <c r="BJ3944" s="278"/>
      <c r="BK3944" s="278"/>
      <c r="BL3944" s="278"/>
      <c r="BN3944" s="278"/>
      <c r="BO3944" s="278"/>
      <c r="BP3944" s="278"/>
    </row>
    <row r="3945" spans="3:68" ht="10.5" customHeight="1">
      <c r="BE3945" s="263"/>
      <c r="BH3945" s="278"/>
      <c r="BI3945" s="278"/>
      <c r="BJ3945" s="278"/>
      <c r="BK3945" s="278"/>
      <c r="BL3945" s="278"/>
      <c r="BN3945" s="278"/>
      <c r="BO3945" s="278"/>
      <c r="BP3945" s="278"/>
    </row>
    <row r="3946" spans="3:68" ht="7.5" customHeight="1"/>
    <row r="3947" spans="3:68" ht="9.75" customHeight="1">
      <c r="C3947" s="280"/>
      <c r="D3947" s="280"/>
      <c r="E3947" s="280"/>
      <c r="F3947" s="280"/>
      <c r="G3947" s="280"/>
      <c r="H3947" s="278"/>
      <c r="I3947" s="278"/>
      <c r="J3947" s="278"/>
      <c r="K3947" s="278"/>
      <c r="L3947" s="278"/>
      <c r="N3947" s="278"/>
      <c r="O3947" s="278"/>
      <c r="P3947" s="278"/>
      <c r="Q3947" s="278"/>
      <c r="R3947" s="278"/>
      <c r="S3947" s="278"/>
      <c r="T3947" s="278"/>
      <c r="U3947" s="278"/>
      <c r="V3947" s="278"/>
      <c r="W3947" s="278"/>
      <c r="Z3947" s="278"/>
      <c r="AA3947" s="278"/>
      <c r="AB3947" s="278"/>
      <c r="AC3947" s="278"/>
      <c r="AD3947" s="278"/>
      <c r="AE3947" s="278"/>
      <c r="AH3947" s="280"/>
      <c r="AI3947" s="280"/>
      <c r="AJ3947" s="280"/>
      <c r="AK3947" s="280"/>
      <c r="AL3947" s="280"/>
      <c r="AM3947" s="280"/>
      <c r="AO3947" s="278"/>
      <c r="AP3947" s="278"/>
      <c r="AQ3947" s="278"/>
      <c r="AR3947" s="278"/>
      <c r="AS3947" s="278"/>
      <c r="AT3947" s="278"/>
      <c r="AZ3947" s="281"/>
      <c r="BB3947" s="281"/>
      <c r="BE3947" s="280"/>
      <c r="BF3947" s="280"/>
      <c r="BG3947" s="280"/>
      <c r="BH3947" s="278"/>
      <c r="BI3947" s="278"/>
      <c r="BJ3947" s="278"/>
      <c r="BK3947" s="278"/>
      <c r="BL3947" s="278"/>
      <c r="BN3947" s="278"/>
      <c r="BO3947" s="278"/>
      <c r="BP3947" s="278"/>
    </row>
    <row r="3948" spans="3:68" ht="0.75" customHeight="1">
      <c r="C3948" s="280"/>
      <c r="D3948" s="280"/>
      <c r="E3948" s="280"/>
      <c r="F3948" s="280"/>
      <c r="G3948" s="280"/>
      <c r="H3948" s="278"/>
      <c r="I3948" s="278"/>
      <c r="J3948" s="278"/>
      <c r="K3948" s="278"/>
      <c r="L3948" s="278"/>
      <c r="N3948" s="278"/>
      <c r="O3948" s="278"/>
      <c r="P3948" s="278"/>
      <c r="Q3948" s="278"/>
      <c r="R3948" s="278"/>
      <c r="S3948" s="278"/>
      <c r="T3948" s="278"/>
      <c r="U3948" s="278"/>
      <c r="V3948" s="278"/>
      <c r="W3948" s="278"/>
      <c r="Z3948" s="278"/>
      <c r="AA3948" s="278"/>
      <c r="AB3948" s="278"/>
      <c r="AC3948" s="278"/>
      <c r="AD3948" s="278"/>
      <c r="AE3948" s="278"/>
      <c r="AH3948" s="280"/>
      <c r="AI3948" s="280"/>
      <c r="AJ3948" s="280"/>
      <c r="AK3948" s="280"/>
      <c r="AL3948" s="280"/>
      <c r="AM3948" s="280"/>
      <c r="AO3948" s="278"/>
      <c r="AP3948" s="278"/>
      <c r="AQ3948" s="278"/>
      <c r="AR3948" s="278"/>
      <c r="AS3948" s="278"/>
      <c r="AT3948" s="278"/>
      <c r="AZ3948" s="281"/>
      <c r="BB3948" s="281"/>
      <c r="BE3948" s="280"/>
      <c r="BF3948" s="280"/>
      <c r="BG3948" s="280"/>
      <c r="BH3948" s="278"/>
      <c r="BI3948" s="278"/>
      <c r="BJ3948" s="278"/>
      <c r="BK3948" s="278"/>
      <c r="BL3948" s="278"/>
      <c r="BN3948" s="278"/>
      <c r="BO3948" s="278"/>
      <c r="BP3948" s="278"/>
    </row>
    <row r="3949" spans="3:68" ht="10.5" customHeight="1">
      <c r="C3949" s="280"/>
      <c r="D3949" s="280"/>
      <c r="E3949" s="280"/>
      <c r="F3949" s="280"/>
      <c r="G3949" s="280"/>
      <c r="H3949" s="278"/>
      <c r="I3949" s="278"/>
      <c r="J3949" s="278"/>
      <c r="K3949" s="278"/>
      <c r="L3949" s="278"/>
      <c r="N3949" s="278"/>
      <c r="O3949" s="278"/>
      <c r="P3949" s="278"/>
      <c r="Q3949" s="278"/>
      <c r="R3949" s="278"/>
      <c r="S3949" s="278"/>
      <c r="T3949" s="278"/>
      <c r="U3949" s="278"/>
      <c r="V3949" s="278"/>
      <c r="W3949" s="278"/>
      <c r="Z3949" s="278"/>
      <c r="AA3949" s="278"/>
      <c r="AB3949" s="278"/>
      <c r="AC3949" s="278"/>
      <c r="AD3949" s="278"/>
      <c r="AE3949" s="278"/>
      <c r="AH3949" s="280"/>
      <c r="AI3949" s="280"/>
      <c r="AJ3949" s="280"/>
      <c r="AK3949" s="280"/>
      <c r="AL3949" s="280"/>
      <c r="AM3949" s="280"/>
      <c r="AN3949" s="280"/>
      <c r="AO3949" s="278"/>
      <c r="AP3949" s="278"/>
      <c r="AQ3949" s="278"/>
      <c r="AR3949" s="278"/>
      <c r="AS3949" s="278"/>
      <c r="AT3949" s="278"/>
      <c r="AV3949" s="278"/>
      <c r="AW3949" s="278"/>
      <c r="AX3949" s="278"/>
      <c r="AY3949" s="278"/>
      <c r="AZ3949" s="278"/>
      <c r="BB3949" s="266"/>
      <c r="BE3949" s="280"/>
      <c r="BF3949" s="280"/>
      <c r="BG3949" s="280"/>
      <c r="BH3949" s="278"/>
      <c r="BI3949" s="278"/>
      <c r="BJ3949" s="278"/>
      <c r="BK3949" s="278"/>
      <c r="BL3949" s="278"/>
      <c r="BN3949" s="278"/>
      <c r="BO3949" s="278"/>
      <c r="BP3949" s="278"/>
    </row>
    <row r="3950" spans="3:68" ht="9" customHeight="1"/>
    <row r="3951" spans="3:68" ht="11.25" customHeight="1">
      <c r="C3951" s="280"/>
      <c r="D3951" s="280"/>
      <c r="E3951" s="280"/>
      <c r="F3951" s="280"/>
      <c r="G3951" s="280"/>
      <c r="H3951" s="280"/>
      <c r="I3951" s="278"/>
      <c r="J3951" s="278"/>
      <c r="K3951" s="278"/>
      <c r="L3951" s="278"/>
      <c r="M3951" s="278"/>
      <c r="P3951" s="278"/>
      <c r="Q3951" s="278"/>
      <c r="R3951" s="278"/>
      <c r="S3951" s="278"/>
      <c r="U3951" s="278"/>
      <c r="V3951" s="278"/>
      <c r="W3951" s="278"/>
      <c r="Z3951" s="278"/>
      <c r="AA3951" s="278"/>
      <c r="AB3951" s="278"/>
      <c r="AC3951" s="278"/>
      <c r="AD3951" s="278"/>
      <c r="AE3951" s="278"/>
      <c r="AH3951" s="280"/>
      <c r="AI3951" s="280"/>
      <c r="AJ3951" s="280"/>
      <c r="AK3951" s="280"/>
      <c r="AL3951" s="280"/>
      <c r="AM3951" s="280"/>
      <c r="AN3951" s="280"/>
      <c r="AO3951" s="278"/>
      <c r="AP3951" s="278"/>
      <c r="AQ3951" s="278"/>
      <c r="AR3951" s="278"/>
      <c r="AS3951" s="278"/>
      <c r="AT3951" s="278"/>
      <c r="AV3951" s="278"/>
      <c r="AW3951" s="278"/>
      <c r="AX3951" s="278"/>
      <c r="AY3951" s="278"/>
      <c r="AZ3951" s="278"/>
      <c r="BB3951" s="265"/>
    </row>
    <row r="3952" spans="3:68" ht="9.75" customHeight="1">
      <c r="C3952" s="280"/>
      <c r="D3952" s="280"/>
      <c r="E3952" s="280"/>
      <c r="F3952" s="280"/>
      <c r="G3952" s="280"/>
      <c r="H3952" s="280"/>
      <c r="I3952" s="280"/>
      <c r="J3952" s="280"/>
      <c r="K3952" s="280"/>
      <c r="P3952" s="278"/>
      <c r="Q3952" s="278"/>
      <c r="R3952" s="278"/>
      <c r="S3952" s="278"/>
      <c r="U3952" s="278"/>
      <c r="V3952" s="278"/>
      <c r="W3952" s="278"/>
      <c r="AH3952" s="280"/>
      <c r="AI3952" s="280"/>
      <c r="AJ3952" s="280"/>
      <c r="AK3952" s="280"/>
      <c r="AL3952" s="280"/>
      <c r="AM3952" s="280"/>
      <c r="AO3952" s="278"/>
      <c r="AP3952" s="278"/>
      <c r="AQ3952" s="278"/>
      <c r="AR3952" s="278"/>
      <c r="AS3952" s="278"/>
      <c r="AT3952" s="278"/>
      <c r="AV3952" s="278"/>
      <c r="AW3952" s="278"/>
      <c r="AX3952" s="278"/>
      <c r="AY3952" s="278"/>
      <c r="AZ3952" s="278"/>
      <c r="BB3952" s="276"/>
    </row>
    <row r="3953" spans="3:68" ht="0.75" customHeight="1">
      <c r="C3953" s="280"/>
      <c r="D3953" s="280"/>
      <c r="E3953" s="280"/>
      <c r="F3953" s="280"/>
      <c r="G3953" s="280"/>
      <c r="H3953" s="280"/>
      <c r="I3953" s="280"/>
      <c r="J3953" s="280"/>
      <c r="K3953" s="280"/>
      <c r="P3953" s="278"/>
      <c r="Q3953" s="278"/>
      <c r="R3953" s="278"/>
      <c r="S3953" s="278"/>
      <c r="U3953" s="278"/>
      <c r="V3953" s="278"/>
      <c r="W3953" s="278"/>
      <c r="AH3953" s="280"/>
      <c r="AI3953" s="280"/>
      <c r="AJ3953" s="280"/>
      <c r="AK3953" s="280"/>
      <c r="AL3953" s="280"/>
      <c r="AM3953" s="280"/>
      <c r="AO3953" s="278"/>
      <c r="AP3953" s="278"/>
      <c r="AQ3953" s="278"/>
      <c r="AR3953" s="278"/>
      <c r="AS3953" s="278"/>
      <c r="AT3953" s="278"/>
      <c r="AV3953" s="278"/>
      <c r="AW3953" s="278"/>
      <c r="AX3953" s="278"/>
      <c r="AY3953" s="278"/>
      <c r="AZ3953" s="278"/>
      <c r="BB3953" s="276"/>
    </row>
    <row r="3954" spans="3:68">
      <c r="C3954" s="280"/>
      <c r="D3954" s="280"/>
      <c r="E3954" s="280"/>
      <c r="F3954" s="280"/>
      <c r="G3954" s="280"/>
      <c r="H3954" s="278"/>
      <c r="I3954" s="278"/>
      <c r="J3954" s="278"/>
      <c r="K3954" s="278"/>
      <c r="L3954" s="278"/>
      <c r="P3954" s="278"/>
      <c r="Q3954" s="278"/>
      <c r="R3954" s="278"/>
      <c r="S3954" s="278"/>
      <c r="U3954" s="278"/>
      <c r="V3954" s="278"/>
      <c r="W3954" s="278"/>
      <c r="Z3954" s="278"/>
      <c r="AA3954" s="278"/>
      <c r="AB3954" s="278"/>
      <c r="AC3954" s="278"/>
      <c r="AD3954" s="278"/>
      <c r="AE3954" s="278"/>
      <c r="AH3954" s="280"/>
      <c r="AI3954" s="280"/>
      <c r="AJ3954" s="280"/>
      <c r="AK3954" s="280"/>
      <c r="AL3954" s="280"/>
      <c r="AM3954" s="280"/>
      <c r="AV3954" s="278"/>
      <c r="AW3954" s="278"/>
      <c r="AX3954" s="278"/>
      <c r="AY3954" s="278"/>
      <c r="AZ3954" s="278"/>
      <c r="BB3954" s="266"/>
      <c r="BE3954" s="282"/>
      <c r="BF3954" s="282"/>
      <c r="BG3954" s="282"/>
      <c r="BH3954" s="282"/>
      <c r="BI3954" s="282"/>
      <c r="BJ3954" s="282"/>
      <c r="BK3954" s="282"/>
      <c r="BL3954" s="282"/>
      <c r="BM3954" s="282"/>
      <c r="BN3954" s="282"/>
      <c r="BO3954" s="282"/>
      <c r="BP3954" s="282"/>
    </row>
    <row r="3955" spans="3:68" ht="6.75" customHeight="1"/>
    <row r="3956" spans="3:68" ht="2.25" customHeight="1">
      <c r="C3956" s="280"/>
      <c r="D3956" s="280"/>
      <c r="E3956" s="280"/>
      <c r="F3956" s="280"/>
      <c r="G3956" s="280"/>
      <c r="N3956" s="278"/>
      <c r="O3956" s="278"/>
      <c r="P3956" s="278"/>
      <c r="Q3956" s="278"/>
      <c r="R3956" s="278"/>
      <c r="S3956" s="278"/>
      <c r="T3956" s="278"/>
      <c r="U3956" s="278"/>
      <c r="V3956" s="278"/>
      <c r="W3956" s="278"/>
      <c r="AH3956" s="280"/>
      <c r="AI3956" s="280"/>
      <c r="AJ3956" s="280"/>
      <c r="AK3956" s="280"/>
      <c r="AL3956" s="280"/>
      <c r="AM3956" s="280"/>
      <c r="AN3956" s="280"/>
      <c r="AO3956" s="280"/>
      <c r="AP3956" s="280"/>
      <c r="AQ3956" s="280"/>
      <c r="AR3956" s="280"/>
      <c r="AV3956" s="278"/>
      <c r="AW3956" s="278"/>
      <c r="AX3956" s="278"/>
      <c r="AY3956" s="278"/>
      <c r="AZ3956" s="278"/>
      <c r="BB3956" s="276"/>
    </row>
    <row r="3957" spans="3:68" ht="7.5" customHeight="1">
      <c r="C3957" s="280"/>
      <c r="D3957" s="280"/>
      <c r="E3957" s="280"/>
      <c r="F3957" s="280"/>
      <c r="G3957" s="280"/>
      <c r="N3957" s="278"/>
      <c r="O3957" s="278"/>
      <c r="P3957" s="278"/>
      <c r="Q3957" s="278"/>
      <c r="R3957" s="278"/>
      <c r="S3957" s="278"/>
      <c r="T3957" s="278"/>
      <c r="U3957" s="278"/>
      <c r="V3957" s="278"/>
      <c r="W3957" s="278"/>
      <c r="AH3957" s="280"/>
      <c r="AI3957" s="280"/>
      <c r="AJ3957" s="280"/>
      <c r="AK3957" s="280"/>
      <c r="AL3957" s="280"/>
      <c r="AM3957" s="280"/>
      <c r="AN3957" s="280"/>
      <c r="AO3957" s="280"/>
      <c r="AP3957" s="280"/>
      <c r="AQ3957" s="280"/>
      <c r="AR3957" s="280"/>
      <c r="AV3957" s="278"/>
      <c r="AW3957" s="278"/>
      <c r="AX3957" s="278"/>
      <c r="AY3957" s="278"/>
      <c r="AZ3957" s="278"/>
      <c r="BB3957" s="276"/>
    </row>
    <row r="3958" spans="3:68" ht="0.75" customHeight="1">
      <c r="C3958" s="280"/>
      <c r="D3958" s="280"/>
      <c r="E3958" s="280"/>
      <c r="F3958" s="280"/>
      <c r="G3958" s="280"/>
      <c r="N3958" s="278"/>
      <c r="O3958" s="278"/>
      <c r="P3958" s="278"/>
      <c r="Q3958" s="278"/>
      <c r="R3958" s="278"/>
      <c r="S3958" s="278"/>
      <c r="T3958" s="278"/>
      <c r="U3958" s="278"/>
      <c r="V3958" s="278"/>
      <c r="W3958" s="278"/>
      <c r="AH3958" s="280"/>
      <c r="AI3958" s="280"/>
      <c r="AJ3958" s="280"/>
      <c r="AK3958" s="280"/>
      <c r="AL3958" s="280"/>
      <c r="AM3958" s="280"/>
      <c r="AN3958" s="280"/>
      <c r="AO3958" s="280"/>
      <c r="AP3958" s="280"/>
      <c r="AQ3958" s="280"/>
      <c r="AR3958" s="280"/>
      <c r="AV3958" s="278"/>
      <c r="AW3958" s="278"/>
      <c r="AX3958" s="278"/>
      <c r="AY3958" s="278"/>
      <c r="AZ3958" s="278"/>
      <c r="BB3958" s="276"/>
    </row>
    <row r="3959" spans="3:68" ht="10.5" customHeight="1">
      <c r="C3959" s="280"/>
      <c r="D3959" s="280"/>
      <c r="E3959" s="280"/>
      <c r="F3959" s="280"/>
      <c r="G3959" s="280"/>
      <c r="P3959" s="278"/>
      <c r="Q3959" s="278"/>
      <c r="R3959" s="278"/>
      <c r="S3959" s="278"/>
      <c r="U3959" s="278"/>
      <c r="V3959" s="278"/>
      <c r="W3959" s="278"/>
      <c r="AH3959" s="280"/>
      <c r="AI3959" s="280"/>
      <c r="AJ3959" s="280"/>
      <c r="AK3959" s="280"/>
      <c r="AL3959" s="280"/>
      <c r="AM3959" s="280"/>
      <c r="AN3959" s="280"/>
      <c r="AO3959" s="280"/>
      <c r="AP3959" s="280"/>
      <c r="AQ3959" s="280"/>
      <c r="AR3959" s="280"/>
      <c r="AV3959" s="278"/>
      <c r="AW3959" s="278"/>
      <c r="AX3959" s="278"/>
      <c r="AY3959" s="278"/>
      <c r="AZ3959" s="278"/>
      <c r="BB3959" s="266"/>
      <c r="BG3959" s="283"/>
      <c r="BH3959" s="283"/>
      <c r="BI3959" s="283"/>
      <c r="BJ3959" s="283"/>
      <c r="BN3959" s="283"/>
      <c r="BO3959" s="283"/>
      <c r="BP3959" s="283"/>
    </row>
    <row r="3960" spans="3:68" ht="7.5" customHeight="1"/>
    <row r="3961" spans="3:68" ht="0.75" customHeight="1">
      <c r="C3961" s="280"/>
      <c r="D3961" s="280"/>
      <c r="E3961" s="280"/>
      <c r="F3961" s="280"/>
      <c r="G3961" s="280"/>
      <c r="N3961" s="278"/>
      <c r="O3961" s="278"/>
      <c r="P3961" s="278"/>
      <c r="Q3961" s="278"/>
      <c r="R3961" s="278"/>
      <c r="S3961" s="278"/>
      <c r="T3961" s="278"/>
      <c r="U3961" s="278"/>
      <c r="V3961" s="278"/>
      <c r="W3961" s="278"/>
      <c r="AH3961" s="280"/>
      <c r="AI3961" s="280"/>
      <c r="AJ3961" s="280"/>
      <c r="AK3961" s="280"/>
      <c r="AL3961" s="280"/>
      <c r="AM3961" s="280"/>
      <c r="AN3961" s="280"/>
      <c r="AO3961" s="280"/>
      <c r="AP3961" s="280"/>
      <c r="AQ3961" s="280"/>
      <c r="AR3961" s="280"/>
      <c r="AV3961" s="278"/>
      <c r="AW3961" s="278"/>
      <c r="AX3961" s="278"/>
      <c r="AY3961" s="278"/>
      <c r="AZ3961" s="278"/>
      <c r="BB3961" s="276"/>
      <c r="BE3961" s="280"/>
      <c r="BF3961" s="280"/>
      <c r="BG3961" s="280"/>
      <c r="BH3961" s="279"/>
      <c r="BI3961" s="279"/>
      <c r="BJ3961" s="279"/>
      <c r="BK3961" s="279"/>
      <c r="BN3961" s="279"/>
      <c r="BO3961" s="279"/>
      <c r="BP3961" s="279"/>
    </row>
    <row r="3962" spans="3:68" ht="8.25" customHeight="1">
      <c r="C3962" s="280"/>
      <c r="D3962" s="280"/>
      <c r="E3962" s="280"/>
      <c r="F3962" s="280"/>
      <c r="G3962" s="280"/>
      <c r="N3962" s="278"/>
      <c r="O3962" s="278"/>
      <c r="P3962" s="278"/>
      <c r="Q3962" s="278"/>
      <c r="R3962" s="278"/>
      <c r="S3962" s="278"/>
      <c r="T3962" s="278"/>
      <c r="U3962" s="278"/>
      <c r="V3962" s="278"/>
      <c r="W3962" s="278"/>
      <c r="AH3962" s="280"/>
      <c r="AI3962" s="280"/>
      <c r="AJ3962" s="280"/>
      <c r="AK3962" s="280"/>
      <c r="AL3962" s="280"/>
      <c r="AM3962" s="280"/>
      <c r="AN3962" s="280"/>
      <c r="AO3962" s="280"/>
      <c r="AP3962" s="280"/>
      <c r="AQ3962" s="280"/>
      <c r="AR3962" s="280"/>
      <c r="AV3962" s="278"/>
      <c r="AW3962" s="278"/>
      <c r="AX3962" s="278"/>
      <c r="AY3962" s="278"/>
      <c r="AZ3962" s="278"/>
      <c r="BB3962" s="276"/>
      <c r="BE3962" s="280"/>
      <c r="BF3962" s="280"/>
      <c r="BG3962" s="280"/>
      <c r="BH3962" s="279"/>
      <c r="BI3962" s="279"/>
      <c r="BJ3962" s="279"/>
      <c r="BK3962" s="279"/>
      <c r="BN3962" s="279"/>
      <c r="BO3962" s="279"/>
      <c r="BP3962" s="279"/>
    </row>
    <row r="3963" spans="3:68" ht="0.75" customHeight="1">
      <c r="C3963" s="280"/>
      <c r="D3963" s="280"/>
      <c r="E3963" s="280"/>
      <c r="F3963" s="280"/>
      <c r="G3963" s="280"/>
      <c r="N3963" s="278"/>
      <c r="O3963" s="278"/>
      <c r="P3963" s="278"/>
      <c r="Q3963" s="278"/>
      <c r="R3963" s="278"/>
      <c r="S3963" s="278"/>
      <c r="T3963" s="278"/>
      <c r="U3963" s="278"/>
      <c r="V3963" s="278"/>
      <c r="W3963" s="278"/>
      <c r="AH3963" s="280"/>
      <c r="AI3963" s="280"/>
      <c r="AJ3963" s="280"/>
      <c r="AK3963" s="280"/>
      <c r="AL3963" s="280"/>
      <c r="AM3963" s="280"/>
      <c r="AN3963" s="280"/>
      <c r="AO3963" s="280"/>
      <c r="AP3963" s="280"/>
      <c r="AQ3963" s="280"/>
      <c r="AR3963" s="280"/>
      <c r="AV3963" s="278"/>
      <c r="AW3963" s="278"/>
      <c r="AX3963" s="278"/>
      <c r="AY3963" s="278"/>
      <c r="AZ3963" s="278"/>
      <c r="BB3963" s="276"/>
      <c r="BE3963" s="280"/>
      <c r="BF3963" s="280"/>
      <c r="BG3963" s="280"/>
      <c r="BH3963" s="279"/>
      <c r="BI3963" s="279"/>
      <c r="BJ3963" s="279"/>
      <c r="BK3963" s="279"/>
      <c r="BN3963" s="279"/>
      <c r="BO3963" s="279"/>
      <c r="BP3963" s="279"/>
    </row>
    <row r="3964" spans="3:68" ht="11.25" customHeight="1">
      <c r="C3964" s="280"/>
      <c r="D3964" s="280"/>
      <c r="E3964" s="280"/>
      <c r="F3964" s="280"/>
      <c r="G3964" s="280"/>
      <c r="N3964" s="278"/>
      <c r="O3964" s="278"/>
      <c r="P3964" s="278"/>
      <c r="Q3964" s="278"/>
      <c r="R3964" s="278"/>
      <c r="S3964" s="278"/>
      <c r="T3964" s="278"/>
      <c r="U3964" s="278"/>
      <c r="V3964" s="278"/>
      <c r="W3964" s="278"/>
      <c r="AH3964" s="280"/>
      <c r="AI3964" s="280"/>
      <c r="AJ3964" s="280"/>
      <c r="AK3964" s="280"/>
      <c r="AL3964" s="280"/>
      <c r="AM3964" s="280"/>
      <c r="AN3964" s="280"/>
      <c r="AO3964" s="280"/>
      <c r="AP3964" s="280"/>
      <c r="AQ3964" s="280"/>
      <c r="AR3964" s="280"/>
      <c r="AV3964" s="278"/>
      <c r="AW3964" s="278"/>
      <c r="AX3964" s="278"/>
      <c r="AY3964" s="278"/>
      <c r="AZ3964" s="278"/>
      <c r="BB3964" s="266"/>
      <c r="BE3964" s="275"/>
      <c r="BF3964" s="275"/>
      <c r="BG3964" s="275"/>
      <c r="BH3964" s="276"/>
      <c r="BI3964" s="276"/>
      <c r="BJ3964" s="276"/>
      <c r="BK3964" s="276"/>
      <c r="BN3964" s="276"/>
      <c r="BO3964" s="276"/>
      <c r="BP3964" s="276"/>
    </row>
    <row r="3965" spans="3:68" ht="7.5" customHeight="1"/>
    <row r="3966" spans="3:68" ht="1.5" customHeight="1">
      <c r="C3966" s="280"/>
      <c r="D3966" s="280"/>
      <c r="E3966" s="280"/>
      <c r="F3966" s="280"/>
      <c r="G3966" s="280"/>
      <c r="H3966" s="280"/>
      <c r="I3966" s="280"/>
      <c r="J3966" s="280"/>
      <c r="P3966" s="278"/>
      <c r="Q3966" s="278"/>
      <c r="R3966" s="278"/>
      <c r="S3966" s="278"/>
      <c r="U3966" s="278"/>
      <c r="V3966" s="278"/>
      <c r="W3966" s="278"/>
      <c r="AH3966" s="280"/>
      <c r="AI3966" s="280"/>
      <c r="AJ3966" s="280"/>
      <c r="AK3966" s="280"/>
      <c r="AL3966" s="280"/>
      <c r="AM3966" s="280"/>
      <c r="AN3966" s="280"/>
      <c r="AO3966" s="280"/>
      <c r="AP3966" s="280"/>
      <c r="AQ3966" s="280"/>
      <c r="AR3966" s="280"/>
      <c r="AV3966" s="278"/>
      <c r="AW3966" s="278"/>
      <c r="AX3966" s="278"/>
      <c r="AY3966" s="278"/>
      <c r="AZ3966" s="278"/>
      <c r="BB3966" s="276"/>
      <c r="BE3966" s="275"/>
      <c r="BF3966" s="275"/>
      <c r="BG3966" s="275"/>
      <c r="BH3966" s="276"/>
      <c r="BI3966" s="276"/>
      <c r="BJ3966" s="276"/>
      <c r="BK3966" s="276"/>
    </row>
    <row r="3967" spans="3:68" ht="9" customHeight="1">
      <c r="C3967" s="280"/>
      <c r="D3967" s="280"/>
      <c r="E3967" s="280"/>
      <c r="F3967" s="280"/>
      <c r="G3967" s="280"/>
      <c r="H3967" s="280"/>
      <c r="I3967" s="280"/>
      <c r="J3967" s="280"/>
      <c r="P3967" s="278"/>
      <c r="Q3967" s="278"/>
      <c r="R3967" s="278"/>
      <c r="S3967" s="278"/>
      <c r="U3967" s="278"/>
      <c r="V3967" s="278"/>
      <c r="W3967" s="278"/>
      <c r="AH3967" s="280"/>
      <c r="AI3967" s="280"/>
      <c r="AJ3967" s="280"/>
      <c r="AK3967" s="280"/>
      <c r="AL3967" s="280"/>
      <c r="AM3967" s="280"/>
      <c r="AN3967" s="280"/>
      <c r="AO3967" s="280"/>
      <c r="AP3967" s="280"/>
      <c r="AQ3967" s="280"/>
      <c r="AR3967" s="280"/>
      <c r="AV3967" s="278"/>
      <c r="AW3967" s="278"/>
      <c r="AX3967" s="278"/>
      <c r="AY3967" s="278"/>
      <c r="AZ3967" s="278"/>
      <c r="BB3967" s="276"/>
      <c r="BE3967" s="275"/>
      <c r="BF3967" s="275"/>
      <c r="BG3967" s="275"/>
      <c r="BH3967" s="276"/>
      <c r="BI3967" s="276"/>
      <c r="BJ3967" s="276"/>
      <c r="BK3967" s="276"/>
    </row>
    <row r="3968" spans="3:68" ht="0.75" customHeight="1">
      <c r="C3968" s="280"/>
      <c r="D3968" s="280"/>
      <c r="E3968" s="280"/>
      <c r="F3968" s="280"/>
      <c r="G3968" s="280"/>
      <c r="H3968" s="280"/>
      <c r="I3968" s="280"/>
      <c r="J3968" s="280"/>
      <c r="P3968" s="278"/>
      <c r="Q3968" s="278"/>
      <c r="R3968" s="278"/>
      <c r="S3968" s="278"/>
      <c r="U3968" s="278"/>
      <c r="V3968" s="278"/>
      <c r="W3968" s="278"/>
      <c r="AH3968" s="280"/>
      <c r="AI3968" s="280"/>
      <c r="AJ3968" s="280"/>
      <c r="AK3968" s="280"/>
      <c r="AL3968" s="280"/>
      <c r="AM3968" s="280"/>
      <c r="AN3968" s="280"/>
      <c r="AO3968" s="280"/>
      <c r="AP3968" s="280"/>
      <c r="AQ3968" s="280"/>
      <c r="AR3968" s="280"/>
      <c r="AV3968" s="278"/>
      <c r="AW3968" s="278"/>
      <c r="AX3968" s="278"/>
      <c r="AY3968" s="278"/>
      <c r="AZ3968" s="278"/>
      <c r="BB3968" s="276"/>
      <c r="BE3968" s="275"/>
      <c r="BF3968" s="275"/>
      <c r="BG3968" s="275"/>
    </row>
    <row r="3969" spans="2:69" ht="11.25" customHeight="1">
      <c r="C3969" s="280"/>
      <c r="D3969" s="280"/>
      <c r="E3969" s="280"/>
      <c r="F3969" s="280"/>
      <c r="G3969" s="280"/>
      <c r="H3969" s="280"/>
      <c r="I3969" s="280"/>
      <c r="J3969" s="280"/>
      <c r="N3969" s="278"/>
      <c r="O3969" s="278"/>
      <c r="P3969" s="278"/>
      <c r="Q3969" s="278"/>
      <c r="R3969" s="278"/>
      <c r="S3969" s="278"/>
      <c r="T3969" s="278"/>
      <c r="U3969" s="278"/>
      <c r="V3969" s="278"/>
      <c r="W3969" s="278"/>
      <c r="AH3969" s="280"/>
      <c r="AI3969" s="280"/>
      <c r="AJ3969" s="280"/>
      <c r="AK3969" s="280"/>
      <c r="AL3969" s="280"/>
      <c r="AM3969" s="280"/>
      <c r="AN3969" s="280"/>
      <c r="AO3969" s="280"/>
      <c r="AP3969" s="280"/>
      <c r="AQ3969" s="280"/>
      <c r="AR3969" s="280"/>
      <c r="AV3969" s="278"/>
      <c r="AW3969" s="278"/>
      <c r="AX3969" s="278"/>
      <c r="AY3969" s="278"/>
      <c r="AZ3969" s="278"/>
      <c r="BB3969" s="266"/>
      <c r="BE3969" s="275"/>
      <c r="BF3969" s="275"/>
      <c r="BG3969" s="275"/>
      <c r="BH3969" s="276"/>
      <c r="BI3969" s="276"/>
      <c r="BJ3969" s="276"/>
      <c r="BK3969" s="276"/>
    </row>
    <row r="3970" spans="2:69" ht="9" customHeight="1"/>
    <row r="3971" spans="2:69" ht="0.75" customHeight="1">
      <c r="BE3971" s="275"/>
      <c r="BF3971" s="275"/>
      <c r="BG3971" s="275"/>
      <c r="BH3971" s="276"/>
      <c r="BI3971" s="276"/>
      <c r="BJ3971" s="276"/>
      <c r="BK3971" s="276"/>
      <c r="BN3971" s="276"/>
      <c r="BO3971" s="276"/>
      <c r="BP3971" s="276"/>
    </row>
    <row r="3972" spans="2:69">
      <c r="BE3972" s="275"/>
      <c r="BF3972" s="275"/>
      <c r="BG3972" s="275"/>
      <c r="BH3972" s="276"/>
      <c r="BI3972" s="276"/>
      <c r="BJ3972" s="276"/>
      <c r="BK3972" s="276"/>
      <c r="BN3972" s="276"/>
      <c r="BO3972" s="276"/>
      <c r="BP3972" s="276"/>
    </row>
    <row r="3973" spans="2:69" ht="10.5" customHeight="1">
      <c r="C3973" s="277"/>
      <c r="D3973" s="277"/>
      <c r="E3973" s="277"/>
      <c r="F3973" s="277"/>
      <c r="G3973" s="277"/>
      <c r="H3973" s="278"/>
      <c r="I3973" s="278"/>
      <c r="J3973" s="278"/>
      <c r="K3973" s="278"/>
      <c r="L3973" s="278"/>
      <c r="N3973" s="278"/>
      <c r="O3973" s="278"/>
      <c r="P3973" s="278"/>
      <c r="Q3973" s="278"/>
      <c r="R3973" s="278"/>
      <c r="S3973" s="278"/>
      <c r="T3973" s="278"/>
      <c r="U3973" s="281"/>
      <c r="V3973" s="281"/>
      <c r="W3973" s="281"/>
      <c r="Z3973" s="278"/>
      <c r="AA3973" s="278"/>
      <c r="AB3973" s="278"/>
      <c r="AC3973" s="278"/>
      <c r="AD3973" s="281"/>
      <c r="AE3973" s="281"/>
      <c r="AH3973" s="277"/>
      <c r="AI3973" s="277"/>
      <c r="AJ3973" s="277"/>
      <c r="AK3973" s="277"/>
      <c r="AL3973" s="277"/>
      <c r="AM3973" s="277"/>
      <c r="AO3973" s="278"/>
      <c r="AP3973" s="278"/>
      <c r="AQ3973" s="278"/>
      <c r="AR3973" s="278"/>
      <c r="AS3973" s="278"/>
      <c r="AT3973" s="278"/>
      <c r="AV3973" s="278"/>
      <c r="AW3973" s="278"/>
      <c r="AX3973" s="278"/>
      <c r="AY3973" s="278"/>
      <c r="AZ3973" s="278"/>
      <c r="BB3973" s="281"/>
      <c r="BC3973" s="281"/>
      <c r="BE3973" s="280"/>
      <c r="BF3973" s="280"/>
      <c r="BI3973" s="279"/>
      <c r="BJ3973" s="279"/>
      <c r="BL3973" s="285"/>
      <c r="BM3973" s="285"/>
      <c r="BN3973" s="285"/>
      <c r="BO3973" s="285"/>
      <c r="BP3973" s="285"/>
    </row>
    <row r="3974" spans="2:69" ht="7.5" customHeight="1"/>
    <row r="3975" spans="2:69" ht="12" customHeight="1">
      <c r="B3975" s="282"/>
      <c r="C3975" s="282"/>
      <c r="D3975" s="282"/>
      <c r="E3975" s="282"/>
      <c r="F3975" s="282"/>
      <c r="G3975" s="282"/>
      <c r="H3975" s="282"/>
      <c r="I3975" s="282"/>
      <c r="J3975" s="282"/>
      <c r="K3975" s="282"/>
      <c r="L3975" s="282"/>
      <c r="M3975" s="282"/>
      <c r="N3975" s="282"/>
      <c r="O3975" s="282"/>
      <c r="P3975" s="282"/>
      <c r="Q3975" s="282"/>
      <c r="R3975" s="282"/>
      <c r="S3975" s="282"/>
      <c r="T3975" s="282"/>
      <c r="U3975" s="282"/>
      <c r="V3975" s="282"/>
      <c r="W3975" s="282"/>
      <c r="X3975" s="282"/>
      <c r="Y3975" s="282"/>
      <c r="Z3975" s="282"/>
      <c r="AA3975" s="282"/>
      <c r="AB3975" s="282"/>
      <c r="AC3975" s="282"/>
      <c r="AD3975" s="282"/>
      <c r="AE3975" s="282"/>
      <c r="AF3975" s="282"/>
      <c r="AG3975" s="282"/>
      <c r="AH3975" s="282"/>
      <c r="AI3975" s="282"/>
      <c r="AJ3975" s="282"/>
      <c r="AL3975" s="282"/>
      <c r="AM3975" s="282"/>
      <c r="AN3975" s="282"/>
      <c r="AO3975" s="282"/>
      <c r="AP3975" s="282"/>
      <c r="AQ3975" s="282"/>
      <c r="AR3975" s="282"/>
      <c r="AS3975" s="282"/>
      <c r="AT3975" s="282"/>
      <c r="AU3975" s="282"/>
      <c r="AV3975" s="282"/>
      <c r="AW3975" s="282"/>
      <c r="AX3975" s="282"/>
      <c r="AY3975" s="282"/>
      <c r="AZ3975" s="282"/>
      <c r="BA3975" s="282"/>
      <c r="BB3975" s="282"/>
      <c r="BC3975" s="282"/>
      <c r="BD3975" s="282"/>
      <c r="BE3975" s="282"/>
      <c r="BF3975" s="282"/>
      <c r="BG3975" s="282"/>
      <c r="BH3975" s="282"/>
      <c r="BI3975" s="282"/>
      <c r="BJ3975" s="282"/>
      <c r="BK3975" s="282"/>
      <c r="BL3975" s="282"/>
      <c r="BM3975" s="282"/>
      <c r="BN3975" s="282"/>
      <c r="BO3975" s="282"/>
      <c r="BP3975" s="282"/>
      <c r="BQ3975" s="282"/>
    </row>
    <row r="3976" spans="2:69" ht="0.75" customHeight="1">
      <c r="B3976" s="282"/>
      <c r="C3976" s="282"/>
      <c r="D3976" s="282"/>
      <c r="E3976" s="282"/>
      <c r="F3976" s="282"/>
      <c r="G3976" s="282"/>
      <c r="H3976" s="282"/>
      <c r="I3976" s="282"/>
      <c r="J3976" s="282"/>
      <c r="K3976" s="282"/>
      <c r="L3976" s="282"/>
      <c r="M3976" s="282"/>
      <c r="N3976" s="282"/>
      <c r="O3976" s="282"/>
      <c r="P3976" s="282"/>
      <c r="Q3976" s="282"/>
      <c r="R3976" s="282"/>
      <c r="S3976" s="282"/>
      <c r="T3976" s="282"/>
      <c r="U3976" s="282"/>
      <c r="V3976" s="282"/>
      <c r="W3976" s="282"/>
      <c r="X3976" s="282"/>
      <c r="Y3976" s="282"/>
      <c r="Z3976" s="282"/>
      <c r="AA3976" s="282"/>
      <c r="AB3976" s="282"/>
      <c r="AC3976" s="282"/>
      <c r="AD3976" s="282"/>
      <c r="AE3976" s="282"/>
      <c r="AF3976" s="282"/>
      <c r="AG3976" s="282"/>
      <c r="AH3976" s="282"/>
      <c r="AI3976" s="282"/>
      <c r="AJ3976" s="282"/>
      <c r="AL3976" s="282"/>
      <c r="AM3976" s="282"/>
      <c r="AN3976" s="282"/>
      <c r="AO3976" s="282"/>
      <c r="AP3976" s="282"/>
      <c r="AQ3976" s="282"/>
      <c r="AR3976" s="282"/>
      <c r="AS3976" s="282"/>
      <c r="AT3976" s="282"/>
      <c r="AU3976" s="282"/>
      <c r="AV3976" s="282"/>
      <c r="AW3976" s="282"/>
      <c r="AX3976" s="282"/>
      <c r="AY3976" s="282"/>
      <c r="AZ3976" s="282"/>
      <c r="BA3976" s="282"/>
      <c r="BB3976" s="282"/>
      <c r="BC3976" s="282"/>
      <c r="BD3976" s="282"/>
      <c r="BE3976" s="282"/>
      <c r="BF3976" s="282"/>
      <c r="BG3976" s="282"/>
      <c r="BH3976" s="282"/>
      <c r="BI3976" s="282"/>
      <c r="BJ3976" s="282"/>
      <c r="BK3976" s="282"/>
      <c r="BL3976" s="282"/>
      <c r="BM3976" s="282"/>
      <c r="BN3976" s="282"/>
      <c r="BO3976" s="282"/>
      <c r="BP3976" s="282"/>
      <c r="BQ3976" s="282"/>
    </row>
    <row r="3977" spans="2:69" ht="10.5" customHeight="1">
      <c r="G3977" s="283"/>
      <c r="H3977" s="283"/>
      <c r="I3977" s="283"/>
      <c r="J3977" s="283"/>
      <c r="K3977" s="283"/>
      <c r="L3977" s="283"/>
      <c r="N3977" s="283"/>
      <c r="O3977" s="283"/>
      <c r="P3977" s="284"/>
      <c r="Q3977" s="284"/>
      <c r="R3977" s="284"/>
      <c r="S3977" s="284"/>
      <c r="U3977" s="283"/>
      <c r="V3977" s="283"/>
      <c r="W3977" s="283"/>
      <c r="X3977" s="283"/>
      <c r="Y3977" s="283"/>
      <c r="Z3977" s="283"/>
      <c r="AA3977" s="283"/>
      <c r="AB3977" s="283"/>
      <c r="AD3977" s="283"/>
      <c r="AE3977" s="283"/>
      <c r="AF3977" s="283"/>
      <c r="AG3977" s="283"/>
      <c r="AH3977" s="283"/>
      <c r="AI3977" s="283"/>
      <c r="AO3977" s="283"/>
      <c r="AP3977" s="283"/>
      <c r="AQ3977" s="283"/>
      <c r="AR3977" s="283"/>
      <c r="AU3977" s="284"/>
      <c r="AV3977" s="284"/>
      <c r="AW3977" s="284"/>
      <c r="AX3977" s="284"/>
      <c r="AY3977" s="284"/>
      <c r="BE3977" s="283"/>
      <c r="BF3977" s="283"/>
      <c r="BG3977" s="283"/>
      <c r="BH3977" s="283"/>
      <c r="BI3977" s="283"/>
      <c r="BJ3977" s="283"/>
      <c r="BK3977" s="283"/>
      <c r="BL3977" s="283"/>
      <c r="BM3977" s="283"/>
      <c r="BN3977" s="283"/>
      <c r="BO3977" s="283"/>
      <c r="BP3977" s="283"/>
      <c r="BQ3977" s="283"/>
    </row>
    <row r="3978" spans="2:69" ht="7.5" customHeight="1"/>
    <row r="3979" spans="2:69" ht="0.75" customHeight="1">
      <c r="F3979" s="285"/>
      <c r="G3979" s="285"/>
      <c r="H3979" s="285"/>
      <c r="I3979" s="285"/>
      <c r="K3979" s="285"/>
      <c r="L3979" s="285"/>
      <c r="M3979" s="285"/>
      <c r="N3979" s="285"/>
      <c r="O3979" s="285"/>
      <c r="R3979" s="285"/>
      <c r="S3979" s="285"/>
      <c r="T3979" s="285"/>
      <c r="U3979" s="285"/>
      <c r="V3979" s="285"/>
      <c r="W3979" s="285"/>
      <c r="X3979" s="285"/>
      <c r="Y3979" s="285"/>
      <c r="Z3979" s="285"/>
      <c r="AA3979" s="285"/>
      <c r="AB3979" s="285"/>
      <c r="AD3979" s="285"/>
      <c r="AE3979" s="285"/>
      <c r="AF3979" s="285"/>
      <c r="AG3979" s="285"/>
      <c r="AH3979" s="285"/>
      <c r="AI3979" s="285"/>
      <c r="AU3979" s="285"/>
      <c r="AV3979" s="285"/>
      <c r="AW3979" s="285"/>
      <c r="AX3979" s="283"/>
      <c r="AY3979" s="283"/>
      <c r="BE3979" s="285"/>
      <c r="BF3979" s="285"/>
      <c r="BH3979" s="285"/>
      <c r="BI3979" s="285"/>
      <c r="BJ3979" s="285"/>
      <c r="BK3979" s="285"/>
      <c r="BL3979" s="285"/>
      <c r="BM3979" s="285"/>
      <c r="BN3979" s="285"/>
      <c r="BO3979" s="285"/>
      <c r="BP3979" s="285"/>
      <c r="BQ3979" s="285"/>
    </row>
    <row r="3980" spans="2:69" ht="13.5" customHeight="1">
      <c r="F3980" s="285"/>
      <c r="G3980" s="285"/>
      <c r="H3980" s="285"/>
      <c r="I3980" s="285"/>
      <c r="K3980" s="285"/>
      <c r="L3980" s="285"/>
      <c r="M3980" s="285"/>
      <c r="N3980" s="285"/>
      <c r="O3980" s="285"/>
      <c r="R3980" s="285"/>
      <c r="S3980" s="285"/>
      <c r="T3980" s="285"/>
      <c r="U3980" s="285"/>
      <c r="V3980" s="285"/>
      <c r="W3980" s="285"/>
      <c r="X3980" s="285"/>
      <c r="Y3980" s="285"/>
      <c r="Z3980" s="285"/>
      <c r="AA3980" s="285"/>
      <c r="AB3980" s="285"/>
      <c r="AD3980" s="285"/>
      <c r="AE3980" s="285"/>
      <c r="AF3980" s="285"/>
      <c r="AG3980" s="285"/>
      <c r="AH3980" s="285"/>
      <c r="AI3980" s="285"/>
      <c r="AU3980" s="285"/>
      <c r="AV3980" s="285"/>
      <c r="AW3980" s="285"/>
      <c r="AX3980" s="283"/>
      <c r="AY3980" s="283"/>
      <c r="BE3980" s="285"/>
      <c r="BF3980" s="285"/>
      <c r="BH3980" s="285"/>
      <c r="BI3980" s="285"/>
      <c r="BJ3980" s="285"/>
      <c r="BK3980" s="285"/>
      <c r="BL3980" s="285"/>
      <c r="BM3980" s="285"/>
      <c r="BN3980" s="285"/>
      <c r="BO3980" s="285"/>
      <c r="BP3980" s="285"/>
      <c r="BQ3980" s="285"/>
    </row>
    <row r="3981" spans="2:69" ht="9.75" customHeight="1">
      <c r="C3981" s="280"/>
      <c r="D3981" s="280"/>
      <c r="F3981" s="279"/>
      <c r="G3981" s="279"/>
      <c r="H3981" s="279"/>
      <c r="I3981" s="279"/>
      <c r="J3981" s="279"/>
      <c r="K3981" s="279"/>
      <c r="L3981" s="279"/>
      <c r="M3981" s="279"/>
      <c r="N3981" s="279"/>
      <c r="O3981" s="279"/>
      <c r="R3981" s="278"/>
      <c r="S3981" s="278"/>
      <c r="T3981" s="278"/>
      <c r="U3981" s="279"/>
      <c r="V3981" s="279"/>
      <c r="W3981" s="279"/>
      <c r="X3981" s="279"/>
      <c r="Y3981" s="279"/>
      <c r="Z3981" s="279"/>
      <c r="AA3981" s="279"/>
      <c r="AB3981" s="279"/>
      <c r="AD3981" s="279"/>
      <c r="AE3981" s="279"/>
      <c r="AF3981" s="279"/>
      <c r="AG3981" s="279"/>
      <c r="AH3981" s="279"/>
      <c r="AI3981" s="279"/>
      <c r="AM3981" s="280"/>
      <c r="AN3981" s="280"/>
      <c r="AO3981" s="280"/>
      <c r="AP3981" s="278"/>
      <c r="AQ3981" s="278"/>
      <c r="AR3981" s="278"/>
      <c r="AS3981" s="278"/>
      <c r="BA3981" s="280"/>
      <c r="BB3981" s="280"/>
      <c r="BC3981" s="280"/>
      <c r="BD3981" s="279"/>
      <c r="BE3981" s="279"/>
      <c r="BH3981" s="278"/>
      <c r="BI3981" s="278"/>
      <c r="BJ3981" s="278"/>
      <c r="BK3981" s="278"/>
      <c r="BL3981" s="278"/>
      <c r="BM3981" s="279"/>
      <c r="BN3981" s="279"/>
      <c r="BO3981" s="279"/>
      <c r="BP3981" s="279"/>
      <c r="BQ3981" s="279"/>
    </row>
    <row r="3982" spans="2:69" ht="0.75" customHeight="1">
      <c r="C3982" s="280"/>
      <c r="D3982" s="280"/>
      <c r="F3982" s="279"/>
      <c r="G3982" s="279"/>
      <c r="H3982" s="279"/>
      <c r="I3982" s="279"/>
      <c r="J3982" s="279"/>
      <c r="K3982" s="279"/>
      <c r="L3982" s="279"/>
      <c r="M3982" s="279"/>
      <c r="N3982" s="279"/>
      <c r="O3982" s="279"/>
      <c r="R3982" s="278"/>
      <c r="S3982" s="278"/>
      <c r="T3982" s="278"/>
      <c r="U3982" s="279"/>
      <c r="V3982" s="279"/>
      <c r="W3982" s="279"/>
      <c r="X3982" s="279"/>
      <c r="Y3982" s="279"/>
      <c r="Z3982" s="279"/>
      <c r="AA3982" s="279"/>
      <c r="AB3982" s="279"/>
      <c r="AD3982" s="279"/>
      <c r="AE3982" s="279"/>
      <c r="AF3982" s="279"/>
      <c r="AG3982" s="279"/>
      <c r="AH3982" s="279"/>
      <c r="AI3982" s="279"/>
      <c r="AM3982" s="280"/>
      <c r="AN3982" s="280"/>
      <c r="AO3982" s="280"/>
      <c r="AP3982" s="278"/>
      <c r="AQ3982" s="278"/>
      <c r="AR3982" s="278"/>
      <c r="AS3982" s="278"/>
      <c r="BA3982" s="280"/>
      <c r="BB3982" s="280"/>
      <c r="BC3982" s="280"/>
      <c r="BD3982" s="279"/>
      <c r="BE3982" s="279"/>
      <c r="BH3982" s="278"/>
      <c r="BI3982" s="278"/>
      <c r="BJ3982" s="278"/>
      <c r="BK3982" s="278"/>
      <c r="BL3982" s="278"/>
      <c r="BM3982" s="279"/>
      <c r="BN3982" s="279"/>
      <c r="BO3982" s="279"/>
      <c r="BP3982" s="279"/>
      <c r="BQ3982" s="279"/>
    </row>
    <row r="3983" spans="2:69" ht="10.5" customHeight="1">
      <c r="C3983" s="280"/>
      <c r="D3983" s="280"/>
      <c r="F3983" s="279"/>
      <c r="G3983" s="279"/>
      <c r="H3983" s="279"/>
      <c r="I3983" s="279"/>
      <c r="J3983" s="279"/>
      <c r="K3983" s="279"/>
      <c r="L3983" s="279"/>
      <c r="M3983" s="279"/>
      <c r="N3983" s="279"/>
      <c r="O3983" s="279"/>
      <c r="R3983" s="278"/>
      <c r="S3983" s="278"/>
      <c r="T3983" s="278"/>
      <c r="U3983" s="279"/>
      <c r="V3983" s="279"/>
      <c r="W3983" s="279"/>
      <c r="X3983" s="279"/>
      <c r="Y3983" s="279"/>
      <c r="Z3983" s="279"/>
      <c r="AA3983" s="279"/>
      <c r="AB3983" s="279"/>
      <c r="AD3983" s="264"/>
      <c r="AE3983" s="279"/>
      <c r="AF3983" s="279"/>
      <c r="AG3983" s="279"/>
      <c r="AH3983" s="279"/>
      <c r="AI3983" s="264"/>
      <c r="AM3983" s="280"/>
      <c r="AN3983" s="280"/>
      <c r="AO3983" s="280"/>
      <c r="AP3983" s="278"/>
      <c r="AQ3983" s="278"/>
      <c r="AR3983" s="278"/>
      <c r="AS3983" s="278"/>
      <c r="BA3983" s="280"/>
      <c r="BB3983" s="280"/>
      <c r="BC3983" s="280"/>
      <c r="BD3983" s="279"/>
      <c r="BE3983" s="279"/>
      <c r="BH3983" s="278"/>
      <c r="BI3983" s="278"/>
      <c r="BJ3983" s="278"/>
      <c r="BK3983" s="278"/>
      <c r="BL3983" s="278"/>
      <c r="BM3983" s="279"/>
      <c r="BN3983" s="279"/>
      <c r="BO3983" s="279"/>
      <c r="BP3983" s="279"/>
      <c r="BQ3983" s="279"/>
    </row>
    <row r="3984" spans="2:69" ht="9.75" customHeight="1"/>
    <row r="3985" spans="2:69" ht="9.75" customHeight="1">
      <c r="C3985" s="280"/>
      <c r="D3985" s="280"/>
      <c r="F3985" s="279"/>
      <c r="G3985" s="279"/>
      <c r="H3985" s="279"/>
      <c r="I3985" s="279"/>
      <c r="J3985" s="279"/>
      <c r="K3985" s="279"/>
      <c r="L3985" s="279"/>
      <c r="M3985" s="279"/>
      <c r="N3985" s="279"/>
      <c r="O3985" s="279"/>
      <c r="R3985" s="278"/>
      <c r="S3985" s="278"/>
      <c r="T3985" s="278"/>
      <c r="U3985" s="279"/>
      <c r="V3985" s="279"/>
      <c r="W3985" s="279"/>
      <c r="X3985" s="279"/>
      <c r="Y3985" s="279"/>
      <c r="Z3985" s="279"/>
      <c r="AA3985" s="279"/>
      <c r="AB3985" s="279"/>
      <c r="AD3985" s="279"/>
      <c r="AE3985" s="279"/>
      <c r="AF3985" s="279"/>
      <c r="AG3985" s="279"/>
      <c r="AH3985" s="279"/>
      <c r="AI3985" s="279"/>
      <c r="AM3985" s="280"/>
      <c r="AN3985" s="280"/>
      <c r="AO3985" s="280"/>
      <c r="AP3985" s="280"/>
      <c r="AQ3985" s="278"/>
      <c r="AR3985" s="278"/>
      <c r="AS3985" s="278"/>
      <c r="AT3985" s="278"/>
      <c r="BA3985" s="280"/>
      <c r="BB3985" s="280"/>
      <c r="BC3985" s="280"/>
      <c r="BD3985" s="279"/>
      <c r="BE3985" s="279"/>
      <c r="BH3985" s="278"/>
      <c r="BI3985" s="278"/>
      <c r="BJ3985" s="278"/>
      <c r="BK3985" s="278"/>
      <c r="BL3985" s="278"/>
      <c r="BM3985" s="279"/>
      <c r="BN3985" s="279"/>
      <c r="BO3985" s="279"/>
      <c r="BP3985" s="279"/>
      <c r="BQ3985" s="279"/>
    </row>
    <row r="3986" spans="2:69" ht="0.75" customHeight="1">
      <c r="C3986" s="280"/>
      <c r="D3986" s="280"/>
      <c r="F3986" s="279"/>
      <c r="G3986" s="279"/>
      <c r="H3986" s="279"/>
      <c r="I3986" s="279"/>
      <c r="J3986" s="279"/>
      <c r="K3986" s="279"/>
      <c r="L3986" s="279"/>
      <c r="M3986" s="279"/>
      <c r="N3986" s="279"/>
      <c r="O3986" s="279"/>
      <c r="R3986" s="278"/>
      <c r="S3986" s="278"/>
      <c r="T3986" s="278"/>
      <c r="U3986" s="279"/>
      <c r="V3986" s="279"/>
      <c r="W3986" s="279"/>
      <c r="X3986" s="279"/>
      <c r="Y3986" s="279"/>
      <c r="Z3986" s="279"/>
      <c r="AA3986" s="279"/>
      <c r="AB3986" s="279"/>
      <c r="AD3986" s="279"/>
      <c r="AE3986" s="279"/>
      <c r="AF3986" s="279"/>
      <c r="AG3986" s="279"/>
      <c r="AH3986" s="279"/>
      <c r="AI3986" s="279"/>
      <c r="AM3986" s="280"/>
      <c r="AN3986" s="280"/>
      <c r="AO3986" s="280"/>
      <c r="AP3986" s="280"/>
      <c r="AQ3986" s="278"/>
      <c r="AR3986" s="278"/>
      <c r="AS3986" s="278"/>
      <c r="AT3986" s="278"/>
      <c r="BA3986" s="280"/>
      <c r="BB3986" s="280"/>
      <c r="BC3986" s="280"/>
      <c r="BD3986" s="279"/>
      <c r="BE3986" s="279"/>
      <c r="BH3986" s="278"/>
      <c r="BI3986" s="278"/>
      <c r="BJ3986" s="278"/>
      <c r="BK3986" s="278"/>
      <c r="BL3986" s="278"/>
      <c r="BM3986" s="279"/>
      <c r="BN3986" s="279"/>
      <c r="BO3986" s="279"/>
      <c r="BP3986" s="279"/>
      <c r="BQ3986" s="279"/>
    </row>
    <row r="3987" spans="2:69" ht="12.75" customHeight="1">
      <c r="F3987" s="279"/>
      <c r="G3987" s="279"/>
      <c r="H3987" s="279"/>
      <c r="I3987" s="279"/>
      <c r="J3987" s="279"/>
      <c r="K3987" s="279"/>
      <c r="L3987" s="279"/>
      <c r="M3987" s="279"/>
      <c r="N3987" s="279"/>
      <c r="O3987" s="279"/>
      <c r="AM3987" s="280"/>
      <c r="AN3987" s="280"/>
      <c r="AO3987" s="280"/>
      <c r="AP3987" s="278"/>
      <c r="AQ3987" s="278"/>
      <c r="AR3987" s="278"/>
      <c r="AS3987" s="278"/>
      <c r="BA3987" s="280"/>
      <c r="BB3987" s="280"/>
      <c r="BC3987" s="280"/>
      <c r="BD3987" s="279"/>
      <c r="BE3987" s="279"/>
      <c r="BH3987" s="278"/>
      <c r="BI3987" s="278"/>
      <c r="BJ3987" s="278"/>
      <c r="BK3987" s="278"/>
      <c r="BL3987" s="278"/>
      <c r="BM3987" s="279"/>
      <c r="BN3987" s="279"/>
      <c r="BO3987" s="279"/>
      <c r="BP3987" s="279"/>
      <c r="BQ3987" s="279"/>
    </row>
    <row r="3988" spans="2:69" ht="10.5" customHeight="1">
      <c r="AM3988" s="280"/>
      <c r="AN3988" s="280"/>
      <c r="AO3988" s="280"/>
      <c r="AP3988" s="278"/>
      <c r="AQ3988" s="278"/>
      <c r="AR3988" s="278"/>
      <c r="AS3988" s="278"/>
      <c r="BA3988" s="280"/>
      <c r="BB3988" s="280"/>
      <c r="BC3988" s="280"/>
      <c r="BD3988" s="279"/>
      <c r="BE3988" s="279"/>
      <c r="BH3988" s="278"/>
      <c r="BI3988" s="278"/>
      <c r="BJ3988" s="278"/>
      <c r="BK3988" s="278"/>
      <c r="BL3988" s="278"/>
      <c r="BM3988" s="279"/>
      <c r="BN3988" s="279"/>
      <c r="BO3988" s="279"/>
      <c r="BP3988" s="279"/>
      <c r="BQ3988" s="279"/>
    </row>
    <row r="3989" spans="2:69" ht="7.5" customHeight="1"/>
    <row r="3990" spans="2:69" ht="0.75" customHeight="1">
      <c r="C3990" s="277"/>
      <c r="D3990" s="277"/>
      <c r="F3990" s="279"/>
      <c r="G3990" s="279"/>
      <c r="H3990" s="279"/>
      <c r="I3990" s="279"/>
      <c r="J3990" s="279"/>
      <c r="K3990" s="279"/>
      <c r="L3990" s="279"/>
      <c r="M3990" s="279"/>
      <c r="AM3990" s="280"/>
      <c r="AN3990" s="280"/>
      <c r="AO3990" s="280"/>
      <c r="AP3990" s="278"/>
      <c r="AQ3990" s="278"/>
      <c r="AR3990" s="278"/>
      <c r="AS3990" s="278"/>
      <c r="AT3990" s="278"/>
      <c r="AU3990" s="278"/>
      <c r="AV3990" s="278"/>
      <c r="AX3990" s="278"/>
      <c r="AY3990" s="278"/>
      <c r="BA3990" s="280"/>
      <c r="BB3990" s="280"/>
      <c r="BC3990" s="280"/>
      <c r="BD3990" s="279"/>
      <c r="BE3990" s="279"/>
      <c r="BH3990" s="278"/>
      <c r="BI3990" s="278"/>
      <c r="BJ3990" s="278"/>
      <c r="BK3990" s="278"/>
      <c r="BL3990" s="278"/>
      <c r="BM3990" s="279"/>
      <c r="BN3990" s="279"/>
      <c r="BO3990" s="279"/>
      <c r="BP3990" s="279"/>
      <c r="BQ3990" s="279"/>
    </row>
    <row r="3991" spans="2:69" ht="8.25" customHeight="1">
      <c r="C3991" s="277"/>
      <c r="D3991" s="277"/>
      <c r="F3991" s="279"/>
      <c r="G3991" s="279"/>
      <c r="H3991" s="279"/>
      <c r="I3991" s="279"/>
      <c r="J3991" s="279"/>
      <c r="K3991" s="279"/>
      <c r="L3991" s="279"/>
      <c r="M3991" s="279"/>
      <c r="AM3991" s="280"/>
      <c r="AN3991" s="280"/>
      <c r="AO3991" s="280"/>
      <c r="AP3991" s="278"/>
      <c r="AQ3991" s="278"/>
      <c r="AR3991" s="278"/>
      <c r="AS3991" s="278"/>
      <c r="AT3991" s="278"/>
      <c r="AU3991" s="278"/>
      <c r="AV3991" s="278"/>
      <c r="AX3991" s="278"/>
      <c r="AY3991" s="278"/>
      <c r="BA3991" s="280"/>
      <c r="BB3991" s="280"/>
      <c r="BC3991" s="280"/>
      <c r="BD3991" s="279"/>
      <c r="BE3991" s="279"/>
      <c r="BH3991" s="278"/>
      <c r="BI3991" s="278"/>
      <c r="BJ3991" s="278"/>
      <c r="BK3991" s="278"/>
      <c r="BL3991" s="278"/>
      <c r="BM3991" s="279"/>
      <c r="BN3991" s="279"/>
      <c r="BO3991" s="279"/>
      <c r="BP3991" s="279"/>
      <c r="BQ3991" s="279"/>
    </row>
    <row r="3992" spans="2:69" ht="0.75" customHeight="1">
      <c r="C3992" s="277"/>
      <c r="D3992" s="277"/>
      <c r="F3992" s="279"/>
      <c r="G3992" s="279"/>
      <c r="H3992" s="279"/>
      <c r="I3992" s="279"/>
      <c r="J3992" s="279"/>
      <c r="K3992" s="279"/>
      <c r="L3992" s="279"/>
      <c r="M3992" s="279"/>
      <c r="AM3992" s="280"/>
      <c r="AN3992" s="280"/>
      <c r="AO3992" s="280"/>
      <c r="AP3992" s="278"/>
      <c r="AQ3992" s="278"/>
      <c r="AR3992" s="278"/>
      <c r="AS3992" s="278"/>
      <c r="AT3992" s="278"/>
      <c r="AU3992" s="278"/>
      <c r="AV3992" s="278"/>
      <c r="AX3992" s="278"/>
      <c r="AY3992" s="278"/>
      <c r="BA3992" s="280"/>
      <c r="BB3992" s="280"/>
      <c r="BC3992" s="280"/>
      <c r="BD3992" s="279"/>
      <c r="BE3992" s="279"/>
      <c r="BH3992" s="278"/>
      <c r="BI3992" s="278"/>
      <c r="BJ3992" s="278"/>
      <c r="BK3992" s="278"/>
      <c r="BL3992" s="278"/>
      <c r="BM3992" s="279"/>
      <c r="BN3992" s="279"/>
      <c r="BO3992" s="279"/>
      <c r="BP3992" s="279"/>
      <c r="BQ3992" s="279"/>
    </row>
    <row r="3993" spans="2:69" ht="10.5" customHeight="1">
      <c r="AM3993" s="280"/>
      <c r="AN3993" s="280"/>
      <c r="AO3993" s="280"/>
      <c r="AP3993" s="278"/>
      <c r="AQ3993" s="278"/>
      <c r="AR3993" s="278"/>
      <c r="AS3993" s="278"/>
      <c r="AT3993" s="278"/>
      <c r="AU3993" s="278"/>
      <c r="AV3993" s="278"/>
      <c r="AX3993" s="278"/>
      <c r="AY3993" s="278"/>
      <c r="BA3993" s="280"/>
      <c r="BB3993" s="280"/>
      <c r="BC3993" s="280"/>
      <c r="BD3993" s="279"/>
      <c r="BE3993" s="279"/>
      <c r="BH3993" s="278"/>
      <c r="BI3993" s="278"/>
      <c r="BJ3993" s="278"/>
      <c r="BK3993" s="278"/>
      <c r="BL3993" s="278"/>
      <c r="BM3993" s="279"/>
      <c r="BN3993" s="279"/>
      <c r="BO3993" s="279"/>
      <c r="BP3993" s="279"/>
      <c r="BQ3993" s="279"/>
    </row>
    <row r="3994" spans="2:69" ht="9.75" customHeight="1"/>
    <row r="3995" spans="2:69" ht="12" customHeight="1">
      <c r="AM3995" s="280"/>
      <c r="AN3995" s="280"/>
      <c r="AO3995" s="280"/>
      <c r="AP3995" s="280"/>
      <c r="AQ3995" s="278"/>
      <c r="AR3995" s="278"/>
      <c r="AS3995" s="278"/>
      <c r="AT3995" s="278"/>
      <c r="AU3995" s="278"/>
      <c r="AV3995" s="278"/>
      <c r="AW3995" s="278"/>
      <c r="AX3995" s="278"/>
      <c r="AY3995" s="278"/>
      <c r="AZ3995" s="278"/>
      <c r="BA3995" s="277"/>
      <c r="BB3995" s="277"/>
      <c r="BC3995" s="277"/>
      <c r="BD3995" s="279"/>
      <c r="BE3995" s="279"/>
    </row>
    <row r="3996" spans="2:69" ht="13.5" customHeight="1">
      <c r="C3996" s="289"/>
      <c r="D3996" s="289"/>
      <c r="E3996" s="289"/>
      <c r="F3996" s="289"/>
      <c r="G3996" s="289"/>
      <c r="H3996" s="289"/>
      <c r="I3996" s="289"/>
      <c r="J3996" s="289"/>
      <c r="K3996" s="289"/>
      <c r="L3996" s="289"/>
      <c r="M3996" s="289"/>
      <c r="N3996" s="289"/>
      <c r="O3996" s="289"/>
      <c r="P3996" s="289"/>
      <c r="Q3996" s="289"/>
      <c r="R3996" s="289"/>
      <c r="S3996" s="289"/>
      <c r="T3996" s="289"/>
      <c r="U3996" s="289"/>
      <c r="V3996" s="289"/>
      <c r="W3996" s="289"/>
      <c r="X3996" s="289"/>
      <c r="Y3996" s="289"/>
      <c r="Z3996" s="289"/>
      <c r="AA3996" s="289"/>
      <c r="AB3996" s="289"/>
      <c r="AC3996" s="289"/>
      <c r="AD3996" s="289"/>
      <c r="AE3996" s="289"/>
    </row>
    <row r="3997" spans="2:69" ht="7.5" customHeight="1"/>
    <row r="3998" spans="2:69" ht="16.5" customHeight="1">
      <c r="B3998" s="282"/>
      <c r="C3998" s="282"/>
      <c r="D3998" s="282"/>
      <c r="E3998" s="282"/>
      <c r="F3998" s="282"/>
      <c r="G3998" s="282"/>
      <c r="H3998" s="282"/>
      <c r="I3998" s="282"/>
      <c r="J3998" s="282"/>
      <c r="K3998" s="282"/>
      <c r="L3998" s="282"/>
      <c r="M3998" s="282"/>
      <c r="N3998" s="282"/>
      <c r="O3998" s="282"/>
      <c r="P3998" s="282"/>
      <c r="Q3998" s="282"/>
      <c r="R3998" s="282"/>
      <c r="S3998" s="282"/>
      <c r="T3998" s="282"/>
      <c r="U3998" s="282"/>
      <c r="X3998" s="282"/>
      <c r="Y3998" s="282"/>
      <c r="Z3998" s="282"/>
      <c r="AA3998" s="282"/>
      <c r="AB3998" s="282"/>
      <c r="AC3998" s="282"/>
      <c r="AD3998" s="282"/>
      <c r="AE3998" s="282"/>
      <c r="AF3998" s="282"/>
      <c r="AG3998" s="282"/>
      <c r="AM3998" s="282"/>
      <c r="AN3998" s="282"/>
      <c r="AO3998" s="282"/>
      <c r="AP3998" s="282"/>
      <c r="AQ3998" s="282"/>
      <c r="AR3998" s="282"/>
      <c r="AS3998" s="282"/>
      <c r="AT3998" s="282"/>
      <c r="AU3998" s="282"/>
      <c r="AV3998" s="282"/>
      <c r="AW3998" s="282"/>
      <c r="AX3998" s="282"/>
      <c r="AY3998" s="282"/>
      <c r="AZ3998" s="282"/>
      <c r="BA3998" s="282"/>
      <c r="BB3998" s="282"/>
      <c r="BE3998" s="282"/>
      <c r="BF3998" s="282"/>
      <c r="BG3998" s="282"/>
      <c r="BH3998" s="282"/>
      <c r="BI3998" s="282"/>
      <c r="BJ3998" s="282"/>
      <c r="BK3998" s="282"/>
      <c r="BL3998" s="282"/>
      <c r="BM3998" s="282"/>
      <c r="BN3998" s="282"/>
      <c r="BO3998" s="282"/>
      <c r="BP3998" s="282"/>
    </row>
    <row r="3999" spans="2:69" ht="9.75" customHeight="1">
      <c r="E3999" s="281"/>
      <c r="F3999" s="281"/>
      <c r="G3999" s="281"/>
      <c r="H3999" s="281"/>
      <c r="I3999" s="281"/>
      <c r="J3999" s="281"/>
      <c r="K3999" s="281"/>
      <c r="L3999" s="281"/>
      <c r="O3999" s="281"/>
      <c r="P3999" s="281"/>
      <c r="Q3999" s="281"/>
      <c r="S3999" s="286"/>
      <c r="T3999" s="286"/>
      <c r="U3999" s="286"/>
      <c r="V3999" s="286"/>
      <c r="AB3999" s="281"/>
      <c r="AC3999" s="281"/>
      <c r="AD3999" s="286"/>
      <c r="AE3999" s="286"/>
      <c r="AR3999" s="281"/>
      <c r="AS3999" s="281"/>
      <c r="AT3999" s="281"/>
      <c r="AV3999" s="286"/>
      <c r="AW3999" s="286"/>
      <c r="AX3999" s="286"/>
      <c r="AY3999" s="286"/>
      <c r="AZ3999" s="286"/>
      <c r="BA3999" s="286"/>
      <c r="BB3999" s="286"/>
      <c r="BH3999" s="283"/>
      <c r="BI3999" s="283"/>
      <c r="BJ3999" s="283"/>
      <c r="BK3999" s="283"/>
      <c r="BL3999" s="283"/>
      <c r="BN3999" s="283"/>
      <c r="BO3999" s="283"/>
      <c r="BP3999" s="283"/>
    </row>
    <row r="4000" spans="2:69" ht="0.75" customHeight="1">
      <c r="BH4000" s="283"/>
      <c r="BI4000" s="283"/>
      <c r="BJ4000" s="283"/>
      <c r="BK4000" s="283"/>
      <c r="BL4000" s="283"/>
      <c r="BN4000" s="283"/>
      <c r="BO4000" s="283"/>
      <c r="BP4000" s="283"/>
    </row>
    <row r="4001" spans="3:68" ht="10.5" customHeight="1">
      <c r="F4001" s="281"/>
      <c r="G4001" s="281"/>
      <c r="H4001" s="281"/>
      <c r="I4001" s="281"/>
      <c r="J4001" s="281"/>
      <c r="K4001" s="281"/>
      <c r="N4001" s="281"/>
      <c r="O4001" s="281"/>
      <c r="P4001" s="281"/>
      <c r="Q4001" s="281"/>
      <c r="R4001" s="281"/>
      <c r="S4001" s="286"/>
      <c r="T4001" s="286"/>
      <c r="U4001" s="286"/>
      <c r="V4001" s="286"/>
      <c r="AB4001" s="281"/>
      <c r="AC4001" s="281"/>
      <c r="AD4001" s="281"/>
      <c r="AE4001" s="286"/>
      <c r="AF4001" s="286"/>
      <c r="AG4001" s="286"/>
      <c r="AH4001" s="286"/>
      <c r="AI4001" s="286"/>
      <c r="AR4001" s="281"/>
      <c r="AS4001" s="281"/>
      <c r="AT4001" s="281"/>
      <c r="AV4001" s="290"/>
      <c r="AW4001" s="290"/>
      <c r="AX4001" s="290"/>
      <c r="AY4001" s="290"/>
      <c r="AZ4001" s="290"/>
      <c r="BE4001" s="263"/>
      <c r="BJ4001" s="279"/>
      <c r="BK4001" s="279"/>
      <c r="BL4001" s="279"/>
      <c r="BO4001" s="279"/>
      <c r="BP4001" s="279"/>
    </row>
    <row r="4002" spans="3:68" ht="8.25" customHeight="1"/>
    <row r="4003" spans="3:68" ht="12.75" customHeight="1">
      <c r="BE4003" s="280"/>
      <c r="BF4003" s="280"/>
      <c r="BJ4003" s="279"/>
      <c r="BK4003" s="279"/>
      <c r="BL4003" s="279"/>
      <c r="BO4003" s="279"/>
      <c r="BP4003" s="279"/>
    </row>
    <row r="4004" spans="3:68" ht="9.75" customHeight="1">
      <c r="BE4004" s="280"/>
      <c r="BF4004" s="280"/>
      <c r="BJ4004" s="279"/>
      <c r="BK4004" s="279"/>
      <c r="BL4004" s="279"/>
      <c r="BO4004" s="279"/>
      <c r="BP4004" s="279"/>
    </row>
    <row r="4005" spans="3:68" ht="12.75" customHeight="1">
      <c r="BE4005" s="280"/>
      <c r="BF4005" s="280"/>
    </row>
    <row r="4006" spans="3:68" ht="10.5" customHeight="1">
      <c r="I4006" s="283"/>
      <c r="J4006" s="283"/>
      <c r="K4006" s="283"/>
      <c r="L4006" s="283"/>
      <c r="N4006" s="283"/>
      <c r="O4006" s="283"/>
      <c r="P4006" s="283"/>
      <c r="Q4006" s="283"/>
      <c r="R4006" s="283"/>
      <c r="S4006" s="283"/>
      <c r="U4006" s="283"/>
      <c r="V4006" s="283"/>
      <c r="W4006" s="283"/>
      <c r="Z4006" s="283"/>
      <c r="AA4006" s="283"/>
      <c r="AB4006" s="283"/>
      <c r="AC4006" s="283"/>
      <c r="AD4006" s="283"/>
      <c r="AE4006" s="283"/>
      <c r="AO4006" s="283"/>
      <c r="AP4006" s="283"/>
      <c r="AQ4006" s="283"/>
      <c r="AR4006" s="283"/>
      <c r="AS4006" s="283"/>
      <c r="AT4006" s="283"/>
      <c r="AV4006" s="283"/>
      <c r="AW4006" s="283"/>
      <c r="AX4006" s="283"/>
      <c r="AY4006" s="283"/>
      <c r="AZ4006" s="283"/>
      <c r="BA4006" s="283"/>
      <c r="BB4006" s="283"/>
      <c r="BE4006" s="263"/>
      <c r="BJ4006" s="279"/>
      <c r="BK4006" s="279"/>
      <c r="BL4006" s="279"/>
      <c r="BO4006" s="279"/>
      <c r="BP4006" s="279"/>
    </row>
    <row r="4007" spans="3:68" ht="9.75" customHeight="1"/>
    <row r="4008" spans="3:68" ht="10.5" customHeight="1">
      <c r="H4008" s="283"/>
      <c r="I4008" s="283"/>
      <c r="J4008" s="283"/>
      <c r="K4008" s="283"/>
      <c r="L4008" s="283"/>
      <c r="N4008" s="283"/>
      <c r="O4008" s="283"/>
      <c r="P4008" s="283"/>
      <c r="Q4008" s="283"/>
      <c r="R4008" s="283"/>
      <c r="S4008" s="283"/>
      <c r="U4008" s="283"/>
      <c r="V4008" s="283"/>
      <c r="W4008" s="283"/>
      <c r="Z4008" s="283"/>
      <c r="AA4008" s="283"/>
      <c r="AB4008" s="283"/>
      <c r="AC4008" s="283"/>
      <c r="AD4008" s="283"/>
      <c r="AE4008" s="283"/>
      <c r="AO4008" s="283"/>
      <c r="AP4008" s="283"/>
      <c r="AQ4008" s="283"/>
      <c r="AR4008" s="283"/>
      <c r="AS4008" s="283"/>
      <c r="AT4008" s="283"/>
      <c r="AV4008" s="283"/>
      <c r="AW4008" s="283"/>
      <c r="AX4008" s="283"/>
      <c r="AY4008" s="283"/>
      <c r="AZ4008" s="283"/>
      <c r="BA4008" s="283"/>
      <c r="BB4008" s="283"/>
      <c r="BE4008" s="280"/>
      <c r="BJ4008" s="279"/>
      <c r="BK4008" s="279"/>
      <c r="BL4008" s="279"/>
      <c r="BO4008" s="279"/>
      <c r="BP4008" s="279"/>
    </row>
    <row r="4009" spans="3:68" ht="0.75" customHeight="1">
      <c r="H4009" s="283"/>
      <c r="I4009" s="283"/>
      <c r="J4009" s="283"/>
      <c r="K4009" s="283"/>
      <c r="L4009" s="283"/>
      <c r="N4009" s="283"/>
      <c r="O4009" s="283"/>
      <c r="P4009" s="283"/>
      <c r="Q4009" s="283"/>
      <c r="R4009" s="283"/>
      <c r="S4009" s="283"/>
      <c r="U4009" s="283"/>
      <c r="V4009" s="283"/>
      <c r="W4009" s="283"/>
      <c r="Z4009" s="283"/>
      <c r="AA4009" s="283"/>
      <c r="AB4009" s="283"/>
      <c r="AC4009" s="283"/>
      <c r="AD4009" s="283"/>
      <c r="AE4009" s="283"/>
      <c r="AO4009" s="283"/>
      <c r="AP4009" s="283"/>
      <c r="AQ4009" s="283"/>
      <c r="AR4009" s="283"/>
      <c r="AS4009" s="283"/>
      <c r="AT4009" s="283"/>
      <c r="AV4009" s="283"/>
      <c r="AW4009" s="283"/>
      <c r="AX4009" s="283"/>
      <c r="AY4009" s="283"/>
      <c r="AZ4009" s="283"/>
      <c r="BA4009" s="283"/>
      <c r="BB4009" s="283"/>
      <c r="BE4009" s="280"/>
      <c r="BJ4009" s="279"/>
      <c r="BK4009" s="279"/>
      <c r="BL4009" s="279"/>
      <c r="BO4009" s="279"/>
      <c r="BP4009" s="279"/>
    </row>
    <row r="4010" spans="3:68" ht="10.5" customHeight="1">
      <c r="H4010" s="285"/>
      <c r="I4010" s="285"/>
      <c r="J4010" s="285"/>
      <c r="K4010" s="285"/>
      <c r="L4010" s="285"/>
      <c r="N4010" s="285"/>
      <c r="O4010" s="285"/>
      <c r="P4010" s="285"/>
      <c r="R4010" s="285"/>
      <c r="S4010" s="285"/>
      <c r="U4010" s="283"/>
      <c r="V4010" s="283"/>
      <c r="W4010" s="283"/>
      <c r="Z4010" s="285"/>
      <c r="AA4010" s="285"/>
      <c r="AB4010" s="285"/>
      <c r="AC4010" s="285"/>
      <c r="AD4010" s="283"/>
      <c r="AE4010" s="283"/>
      <c r="AO4010" s="285"/>
      <c r="AP4010" s="285"/>
      <c r="AQ4010" s="285"/>
      <c r="AR4010" s="285"/>
      <c r="AS4010" s="285"/>
      <c r="AT4010" s="285"/>
      <c r="AV4010" s="285"/>
      <c r="AW4010" s="285"/>
      <c r="AX4010" s="285"/>
      <c r="AY4010" s="285"/>
      <c r="AZ4010" s="285"/>
      <c r="BB4010" s="261"/>
      <c r="BE4010" s="263"/>
      <c r="BK4010" s="279"/>
      <c r="BL4010" s="279"/>
      <c r="BP4010" s="264"/>
    </row>
    <row r="4011" spans="3:68" ht="8.25" customHeight="1"/>
    <row r="4012" spans="3:68" ht="0.75" customHeight="1">
      <c r="C4012" s="280"/>
      <c r="D4012" s="280"/>
      <c r="E4012" s="280"/>
      <c r="F4012" s="280"/>
      <c r="G4012" s="280"/>
      <c r="H4012" s="280"/>
      <c r="I4012" s="280"/>
      <c r="AH4012" s="280"/>
      <c r="AI4012" s="280"/>
      <c r="AJ4012" s="280"/>
      <c r="AK4012" s="280"/>
      <c r="AL4012" s="280"/>
      <c r="AM4012" s="280"/>
      <c r="AN4012" s="280"/>
      <c r="AO4012" s="280"/>
      <c r="BE4012" s="280"/>
      <c r="BK4012" s="279"/>
      <c r="BL4012" s="279"/>
      <c r="BP4012" s="279"/>
    </row>
    <row r="4013" spans="3:68" ht="9" customHeight="1">
      <c r="C4013" s="280"/>
      <c r="D4013" s="280"/>
      <c r="E4013" s="280"/>
      <c r="F4013" s="280"/>
      <c r="G4013" s="280"/>
      <c r="H4013" s="280"/>
      <c r="I4013" s="280"/>
      <c r="AH4013" s="280"/>
      <c r="AI4013" s="280"/>
      <c r="AJ4013" s="280"/>
      <c r="AK4013" s="280"/>
      <c r="AL4013" s="280"/>
      <c r="AM4013" s="280"/>
      <c r="AN4013" s="280"/>
      <c r="AO4013" s="280"/>
      <c r="BE4013" s="280"/>
      <c r="BK4013" s="279"/>
      <c r="BL4013" s="279"/>
      <c r="BP4013" s="279"/>
    </row>
    <row r="4014" spans="3:68" ht="0.75" customHeight="1">
      <c r="C4014" s="280"/>
      <c r="D4014" s="280"/>
      <c r="E4014" s="280"/>
      <c r="F4014" s="280"/>
      <c r="G4014" s="280"/>
      <c r="H4014" s="280"/>
      <c r="I4014" s="280"/>
      <c r="AH4014" s="280"/>
      <c r="AI4014" s="280"/>
      <c r="AJ4014" s="280"/>
      <c r="AK4014" s="280"/>
      <c r="AL4014" s="280"/>
      <c r="AM4014" s="280"/>
      <c r="AN4014" s="280"/>
      <c r="AO4014" s="280"/>
      <c r="BE4014" s="280"/>
      <c r="BK4014" s="279"/>
      <c r="BL4014" s="279"/>
    </row>
    <row r="4015" spans="3:68" ht="10.5" customHeight="1">
      <c r="C4015" s="287"/>
      <c r="D4015" s="287"/>
      <c r="E4015" s="287"/>
      <c r="F4015" s="287"/>
      <c r="G4015" s="287"/>
      <c r="H4015" s="278"/>
      <c r="I4015" s="278"/>
      <c r="J4015" s="278"/>
      <c r="K4015" s="278"/>
      <c r="L4015" s="278"/>
      <c r="N4015" s="278"/>
      <c r="O4015" s="278"/>
      <c r="P4015" s="278"/>
      <c r="Q4015" s="278"/>
      <c r="R4015" s="278"/>
      <c r="S4015" s="278"/>
      <c r="T4015" s="278"/>
      <c r="U4015" s="278"/>
      <c r="V4015" s="278"/>
      <c r="W4015" s="278"/>
      <c r="Z4015" s="278"/>
      <c r="AA4015" s="278"/>
      <c r="AB4015" s="278"/>
      <c r="AC4015" s="278"/>
      <c r="AD4015" s="278"/>
      <c r="AE4015" s="278"/>
      <c r="AI4015" s="287"/>
      <c r="AJ4015" s="287"/>
      <c r="AK4015" s="287"/>
      <c r="AL4015" s="287"/>
      <c r="AM4015" s="287"/>
      <c r="AO4015" s="278"/>
      <c r="AP4015" s="278"/>
      <c r="AQ4015" s="278"/>
      <c r="AR4015" s="278"/>
      <c r="AS4015" s="278"/>
      <c r="AT4015" s="278"/>
      <c r="AV4015" s="278"/>
      <c r="AW4015" s="278"/>
      <c r="AX4015" s="278"/>
      <c r="AY4015" s="278"/>
      <c r="AZ4015" s="278"/>
      <c r="BB4015" s="266"/>
      <c r="BE4015" s="263"/>
      <c r="BK4015" s="279"/>
      <c r="BL4015" s="279"/>
      <c r="BP4015" s="264"/>
    </row>
    <row r="4016" spans="3:68" ht="7.5" customHeight="1"/>
    <row r="4017" spans="3:68" ht="0.75" customHeight="1">
      <c r="C4017" s="287"/>
      <c r="D4017" s="287"/>
      <c r="E4017" s="287"/>
      <c r="F4017" s="287"/>
      <c r="G4017" s="287"/>
      <c r="H4017" s="278"/>
      <c r="I4017" s="278"/>
      <c r="J4017" s="278"/>
      <c r="K4017" s="278"/>
      <c r="L4017" s="278"/>
      <c r="N4017" s="278"/>
      <c r="O4017" s="278"/>
      <c r="P4017" s="278"/>
      <c r="Q4017" s="278"/>
      <c r="R4017" s="278"/>
      <c r="S4017" s="278"/>
      <c r="T4017" s="278"/>
      <c r="U4017" s="278"/>
      <c r="V4017" s="278"/>
      <c r="W4017" s="278"/>
      <c r="Z4017" s="278"/>
      <c r="AA4017" s="278"/>
      <c r="AB4017" s="278"/>
      <c r="AC4017" s="278"/>
      <c r="AD4017" s="278"/>
      <c r="AE4017" s="278"/>
      <c r="AI4017" s="287"/>
      <c r="AJ4017" s="287"/>
      <c r="AK4017" s="287"/>
      <c r="AL4017" s="287"/>
      <c r="AM4017" s="287"/>
      <c r="AO4017" s="278"/>
      <c r="AP4017" s="278"/>
      <c r="AQ4017" s="278"/>
      <c r="AR4017" s="278"/>
      <c r="AS4017" s="278"/>
      <c r="AT4017" s="278"/>
      <c r="AV4017" s="278"/>
      <c r="AW4017" s="278"/>
      <c r="AX4017" s="278"/>
      <c r="AY4017" s="278"/>
      <c r="AZ4017" s="278"/>
      <c r="BB4017" s="276"/>
    </row>
    <row r="4018" spans="3:68" ht="8.25" customHeight="1">
      <c r="C4018" s="287"/>
      <c r="D4018" s="287"/>
      <c r="E4018" s="287"/>
      <c r="F4018" s="287"/>
      <c r="G4018" s="287"/>
      <c r="H4018" s="278"/>
      <c r="I4018" s="278"/>
      <c r="J4018" s="278"/>
      <c r="K4018" s="278"/>
      <c r="L4018" s="278"/>
      <c r="N4018" s="278"/>
      <c r="O4018" s="278"/>
      <c r="P4018" s="278"/>
      <c r="Q4018" s="278"/>
      <c r="R4018" s="278"/>
      <c r="S4018" s="278"/>
      <c r="T4018" s="278"/>
      <c r="U4018" s="278"/>
      <c r="V4018" s="278"/>
      <c r="W4018" s="278"/>
      <c r="Z4018" s="278"/>
      <c r="AA4018" s="278"/>
      <c r="AB4018" s="278"/>
      <c r="AC4018" s="278"/>
      <c r="AD4018" s="278"/>
      <c r="AE4018" s="278"/>
      <c r="AI4018" s="287"/>
      <c r="AJ4018" s="287"/>
      <c r="AK4018" s="287"/>
      <c r="AL4018" s="287"/>
      <c r="AM4018" s="287"/>
      <c r="AO4018" s="278"/>
      <c r="AP4018" s="278"/>
      <c r="AQ4018" s="278"/>
      <c r="AR4018" s="278"/>
      <c r="AS4018" s="278"/>
      <c r="AT4018" s="278"/>
      <c r="AV4018" s="278"/>
      <c r="AW4018" s="278"/>
      <c r="AX4018" s="278"/>
      <c r="AY4018" s="278"/>
      <c r="AZ4018" s="278"/>
      <c r="BB4018" s="276"/>
    </row>
    <row r="4019" spans="3:68" ht="0.75" customHeight="1">
      <c r="C4019" s="287"/>
      <c r="D4019" s="287"/>
      <c r="E4019" s="287"/>
      <c r="F4019" s="287"/>
      <c r="G4019" s="287"/>
      <c r="H4019" s="278"/>
      <c r="I4019" s="278"/>
      <c r="J4019" s="278"/>
      <c r="K4019" s="278"/>
      <c r="L4019" s="278"/>
      <c r="N4019" s="278"/>
      <c r="O4019" s="278"/>
      <c r="P4019" s="278"/>
      <c r="Q4019" s="278"/>
      <c r="R4019" s="278"/>
      <c r="S4019" s="278"/>
      <c r="T4019" s="278"/>
      <c r="U4019" s="278"/>
      <c r="V4019" s="278"/>
      <c r="W4019" s="278"/>
      <c r="Z4019" s="278"/>
      <c r="AA4019" s="278"/>
      <c r="AB4019" s="278"/>
      <c r="AC4019" s="278"/>
      <c r="AD4019" s="278"/>
      <c r="AE4019" s="278"/>
      <c r="AI4019" s="287"/>
      <c r="AJ4019" s="287"/>
      <c r="AK4019" s="287"/>
      <c r="AL4019" s="287"/>
      <c r="AM4019" s="287"/>
      <c r="AO4019" s="278"/>
      <c r="AP4019" s="278"/>
      <c r="AQ4019" s="278"/>
      <c r="AR4019" s="278"/>
      <c r="AS4019" s="278"/>
      <c r="AT4019" s="278"/>
      <c r="AV4019" s="278"/>
      <c r="AW4019" s="278"/>
      <c r="AX4019" s="278"/>
      <c r="AY4019" s="278"/>
      <c r="AZ4019" s="278"/>
      <c r="BB4019" s="276"/>
    </row>
    <row r="4020" spans="3:68" ht="10.5" customHeight="1">
      <c r="C4020" s="287"/>
      <c r="D4020" s="287"/>
      <c r="E4020" s="287"/>
      <c r="F4020" s="287"/>
      <c r="G4020" s="287"/>
      <c r="H4020" s="278"/>
      <c r="I4020" s="278"/>
      <c r="J4020" s="278"/>
      <c r="K4020" s="278"/>
      <c r="L4020" s="278"/>
      <c r="N4020" s="278"/>
      <c r="O4020" s="278"/>
      <c r="P4020" s="278"/>
      <c r="Q4020" s="278"/>
      <c r="R4020" s="278"/>
      <c r="S4020" s="278"/>
      <c r="T4020" s="278"/>
      <c r="U4020" s="278"/>
      <c r="V4020" s="278"/>
      <c r="W4020" s="278"/>
      <c r="Z4020" s="278"/>
      <c r="AA4020" s="278"/>
      <c r="AB4020" s="278"/>
      <c r="AC4020" s="278"/>
      <c r="AD4020" s="278"/>
      <c r="AE4020" s="278"/>
      <c r="AI4020" s="287"/>
      <c r="AJ4020" s="287"/>
      <c r="AK4020" s="287"/>
      <c r="AL4020" s="287"/>
      <c r="AM4020" s="287"/>
      <c r="AO4020" s="278"/>
      <c r="AP4020" s="278"/>
      <c r="AQ4020" s="278"/>
      <c r="AR4020" s="278"/>
      <c r="AS4020" s="278"/>
      <c r="AT4020" s="278"/>
      <c r="AV4020" s="278"/>
      <c r="AW4020" s="278"/>
      <c r="AX4020" s="278"/>
      <c r="AY4020" s="278"/>
      <c r="AZ4020" s="278"/>
      <c r="BB4020" s="266"/>
    </row>
    <row r="4021" spans="3:68" ht="7.5" customHeight="1"/>
    <row r="4022" spans="3:68" ht="0.75" customHeight="1">
      <c r="C4022" s="287"/>
      <c r="D4022" s="287"/>
      <c r="E4022" s="287"/>
      <c r="F4022" s="287"/>
      <c r="G4022" s="287"/>
      <c r="H4022" s="278"/>
      <c r="I4022" s="278"/>
      <c r="J4022" s="278"/>
      <c r="K4022" s="278"/>
      <c r="L4022" s="278"/>
      <c r="N4022" s="278"/>
      <c r="O4022" s="278"/>
      <c r="P4022" s="278"/>
      <c r="Q4022" s="278"/>
      <c r="R4022" s="278"/>
      <c r="S4022" s="278"/>
      <c r="T4022" s="278"/>
      <c r="U4022" s="278"/>
      <c r="V4022" s="278"/>
      <c r="W4022" s="278"/>
      <c r="Z4022" s="278"/>
      <c r="AA4022" s="278"/>
      <c r="AB4022" s="278"/>
      <c r="AC4022" s="278"/>
      <c r="AD4022" s="278"/>
      <c r="AE4022" s="278"/>
      <c r="AI4022" s="287"/>
      <c r="AJ4022" s="287"/>
      <c r="AK4022" s="287"/>
      <c r="AL4022" s="287"/>
      <c r="AM4022" s="287"/>
      <c r="AO4022" s="278"/>
      <c r="AP4022" s="278"/>
      <c r="AQ4022" s="278"/>
      <c r="AR4022" s="278"/>
      <c r="AS4022" s="278"/>
      <c r="AT4022" s="278"/>
      <c r="AV4022" s="278"/>
      <c r="AW4022" s="278"/>
      <c r="AX4022" s="278"/>
      <c r="AY4022" s="278"/>
      <c r="AZ4022" s="278"/>
      <c r="BB4022" s="276"/>
      <c r="BE4022" s="282"/>
      <c r="BF4022" s="282"/>
      <c r="BG4022" s="282"/>
      <c r="BH4022" s="282"/>
      <c r="BI4022" s="282"/>
      <c r="BJ4022" s="282"/>
      <c r="BK4022" s="282"/>
      <c r="BL4022" s="282"/>
      <c r="BM4022" s="282"/>
      <c r="BN4022" s="282"/>
      <c r="BO4022" s="282"/>
      <c r="BP4022" s="282"/>
    </row>
    <row r="4023" spans="3:68">
      <c r="C4023" s="287"/>
      <c r="D4023" s="287"/>
      <c r="E4023" s="287"/>
      <c r="F4023" s="287"/>
      <c r="G4023" s="287"/>
      <c r="H4023" s="278"/>
      <c r="I4023" s="278"/>
      <c r="J4023" s="278"/>
      <c r="K4023" s="278"/>
      <c r="L4023" s="278"/>
      <c r="N4023" s="278"/>
      <c r="O4023" s="278"/>
      <c r="P4023" s="278"/>
      <c r="Q4023" s="278"/>
      <c r="R4023" s="278"/>
      <c r="S4023" s="278"/>
      <c r="T4023" s="278"/>
      <c r="U4023" s="278"/>
      <c r="V4023" s="278"/>
      <c r="W4023" s="278"/>
      <c r="Z4023" s="278"/>
      <c r="AA4023" s="278"/>
      <c r="AB4023" s="278"/>
      <c r="AC4023" s="278"/>
      <c r="AD4023" s="278"/>
      <c r="AE4023" s="278"/>
      <c r="AI4023" s="287"/>
      <c r="AJ4023" s="287"/>
      <c r="AK4023" s="287"/>
      <c r="AL4023" s="287"/>
      <c r="AM4023" s="287"/>
      <c r="AO4023" s="278"/>
      <c r="AP4023" s="278"/>
      <c r="AQ4023" s="278"/>
      <c r="AR4023" s="278"/>
      <c r="AS4023" s="278"/>
      <c r="AT4023" s="278"/>
      <c r="AV4023" s="278"/>
      <c r="AW4023" s="278"/>
      <c r="AX4023" s="278"/>
      <c r="AY4023" s="278"/>
      <c r="AZ4023" s="278"/>
      <c r="BB4023" s="276"/>
      <c r="BE4023" s="282"/>
      <c r="BF4023" s="282"/>
      <c r="BG4023" s="282"/>
      <c r="BH4023" s="282"/>
      <c r="BI4023" s="282"/>
      <c r="BJ4023" s="282"/>
      <c r="BK4023" s="282"/>
      <c r="BL4023" s="282"/>
      <c r="BM4023" s="282"/>
      <c r="BN4023" s="282"/>
      <c r="BO4023" s="282"/>
      <c r="BP4023" s="282"/>
    </row>
    <row r="4024" spans="3:68" ht="5.25" customHeight="1">
      <c r="C4024" s="287"/>
      <c r="D4024" s="287"/>
      <c r="E4024" s="287"/>
      <c r="F4024" s="287"/>
      <c r="G4024" s="287"/>
      <c r="H4024" s="278"/>
      <c r="I4024" s="278"/>
      <c r="J4024" s="278"/>
      <c r="K4024" s="278"/>
      <c r="L4024" s="278"/>
      <c r="N4024" s="278"/>
      <c r="O4024" s="278"/>
      <c r="P4024" s="278"/>
      <c r="Q4024" s="278"/>
      <c r="R4024" s="278"/>
      <c r="S4024" s="278"/>
      <c r="T4024" s="278"/>
      <c r="U4024" s="278"/>
      <c r="V4024" s="278"/>
      <c r="W4024" s="278"/>
      <c r="Z4024" s="278"/>
      <c r="AA4024" s="278"/>
      <c r="AB4024" s="278"/>
      <c r="AC4024" s="278"/>
      <c r="AD4024" s="278"/>
      <c r="AE4024" s="278"/>
      <c r="AI4024" s="287"/>
      <c r="AJ4024" s="287"/>
      <c r="AK4024" s="287"/>
      <c r="AL4024" s="287"/>
      <c r="AM4024" s="287"/>
      <c r="AN4024" s="287"/>
      <c r="AO4024" s="278"/>
      <c r="AP4024" s="278"/>
      <c r="AQ4024" s="278"/>
      <c r="AR4024" s="278"/>
      <c r="AS4024" s="278"/>
      <c r="AT4024" s="278"/>
      <c r="AV4024" s="278"/>
      <c r="AW4024" s="278"/>
      <c r="AX4024" s="278"/>
      <c r="AY4024" s="278"/>
      <c r="AZ4024" s="278"/>
      <c r="BB4024" s="276"/>
      <c r="BJ4024" s="283"/>
      <c r="BK4024" s="283"/>
      <c r="BL4024" s="283"/>
      <c r="BM4024" s="283"/>
      <c r="BN4024" s="283"/>
      <c r="BO4024" s="283"/>
      <c r="BP4024" s="283"/>
    </row>
    <row r="4025" spans="3:68" ht="5.25" customHeight="1">
      <c r="C4025" s="287"/>
      <c r="D4025" s="287"/>
      <c r="E4025" s="287"/>
      <c r="F4025" s="287"/>
      <c r="G4025" s="287"/>
      <c r="H4025" s="278"/>
      <c r="I4025" s="278"/>
      <c r="J4025" s="278"/>
      <c r="K4025" s="278"/>
      <c r="L4025" s="278"/>
      <c r="N4025" s="278"/>
      <c r="O4025" s="278"/>
      <c r="P4025" s="278"/>
      <c r="Q4025" s="278"/>
      <c r="R4025" s="278"/>
      <c r="S4025" s="278"/>
      <c r="T4025" s="278"/>
      <c r="U4025" s="278"/>
      <c r="V4025" s="278"/>
      <c r="W4025" s="278"/>
      <c r="Z4025" s="278"/>
      <c r="AA4025" s="278"/>
      <c r="AB4025" s="278"/>
      <c r="AC4025" s="278"/>
      <c r="AD4025" s="278"/>
      <c r="AE4025" s="278"/>
      <c r="AI4025" s="287"/>
      <c r="AJ4025" s="287"/>
      <c r="AK4025" s="287"/>
      <c r="AL4025" s="287"/>
      <c r="AM4025" s="287"/>
      <c r="AN4025" s="287"/>
      <c r="AO4025" s="278"/>
      <c r="AP4025" s="278"/>
      <c r="AQ4025" s="278"/>
      <c r="AR4025" s="278"/>
      <c r="AS4025" s="278"/>
      <c r="AT4025" s="278"/>
      <c r="AV4025" s="278"/>
      <c r="AW4025" s="278"/>
      <c r="AX4025" s="278"/>
      <c r="AY4025" s="278"/>
      <c r="AZ4025" s="278"/>
      <c r="BB4025" s="276"/>
      <c r="BJ4025" s="283"/>
      <c r="BK4025" s="283"/>
      <c r="BL4025" s="283"/>
      <c r="BM4025" s="283"/>
      <c r="BN4025" s="283"/>
      <c r="BO4025" s="283"/>
      <c r="BP4025" s="283"/>
    </row>
    <row r="4026" spans="3:68" ht="15" customHeight="1">
      <c r="C4026" s="287"/>
      <c r="D4026" s="287"/>
      <c r="E4026" s="287"/>
      <c r="F4026" s="287"/>
      <c r="G4026" s="287"/>
      <c r="H4026" s="278"/>
      <c r="I4026" s="278"/>
      <c r="J4026" s="278"/>
      <c r="K4026" s="278"/>
      <c r="L4026" s="278"/>
      <c r="N4026" s="278"/>
      <c r="O4026" s="278"/>
      <c r="P4026" s="278"/>
      <c r="Q4026" s="278"/>
      <c r="R4026" s="278"/>
      <c r="S4026" s="278"/>
      <c r="T4026" s="278"/>
      <c r="U4026" s="278"/>
      <c r="V4026" s="278"/>
      <c r="W4026" s="278"/>
      <c r="Z4026" s="278"/>
      <c r="AA4026" s="278"/>
      <c r="AB4026" s="278"/>
      <c r="AC4026" s="278"/>
      <c r="AD4026" s="278"/>
      <c r="AE4026" s="278"/>
      <c r="AI4026" s="287"/>
      <c r="AJ4026" s="287"/>
      <c r="AK4026" s="287"/>
      <c r="AL4026" s="287"/>
      <c r="AM4026" s="287"/>
      <c r="AO4026" s="278"/>
      <c r="AP4026" s="278"/>
      <c r="AQ4026" s="278"/>
      <c r="AR4026" s="278"/>
      <c r="AS4026" s="278"/>
      <c r="AT4026" s="278"/>
      <c r="AV4026" s="278"/>
      <c r="AW4026" s="278"/>
      <c r="AX4026" s="278"/>
      <c r="AY4026" s="278"/>
      <c r="AZ4026" s="278"/>
      <c r="BB4026" s="266"/>
    </row>
    <row r="4027" spans="3:68" ht="0.75" customHeight="1">
      <c r="C4027" s="287"/>
      <c r="D4027" s="287"/>
      <c r="E4027" s="287"/>
      <c r="F4027" s="287"/>
      <c r="G4027" s="287"/>
      <c r="H4027" s="278"/>
      <c r="I4027" s="278"/>
      <c r="J4027" s="278"/>
      <c r="K4027" s="278"/>
      <c r="L4027" s="278"/>
      <c r="P4027" s="278"/>
      <c r="Q4027" s="278"/>
      <c r="R4027" s="278"/>
      <c r="S4027" s="278"/>
      <c r="U4027" s="278"/>
      <c r="V4027" s="278"/>
      <c r="W4027" s="278"/>
      <c r="Z4027" s="278"/>
      <c r="AA4027" s="278"/>
      <c r="AB4027" s="278"/>
      <c r="AC4027" s="278"/>
      <c r="AD4027" s="278"/>
      <c r="AE4027" s="278"/>
      <c r="AI4027" s="287"/>
      <c r="AJ4027" s="287"/>
      <c r="AK4027" s="287"/>
      <c r="AL4027" s="287"/>
      <c r="AM4027" s="287"/>
      <c r="AO4027" s="278"/>
      <c r="AP4027" s="278"/>
      <c r="AQ4027" s="278"/>
      <c r="AR4027" s="278"/>
      <c r="AS4027" s="278"/>
      <c r="AT4027" s="278"/>
      <c r="AV4027" s="278"/>
      <c r="AW4027" s="278"/>
      <c r="AX4027" s="278"/>
      <c r="AY4027" s="278"/>
      <c r="AZ4027" s="278"/>
      <c r="BB4027" s="276"/>
      <c r="BE4027" s="280"/>
      <c r="BH4027" s="278"/>
      <c r="BI4027" s="278"/>
      <c r="BJ4027" s="278"/>
      <c r="BK4027" s="278"/>
      <c r="BL4027" s="278"/>
      <c r="BN4027" s="278"/>
      <c r="BO4027" s="278"/>
      <c r="BP4027" s="278"/>
    </row>
    <row r="4028" spans="3:68" ht="8.25" customHeight="1">
      <c r="C4028" s="287"/>
      <c r="D4028" s="287"/>
      <c r="E4028" s="287"/>
      <c r="F4028" s="287"/>
      <c r="G4028" s="287"/>
      <c r="H4028" s="278"/>
      <c r="I4028" s="278"/>
      <c r="J4028" s="278"/>
      <c r="K4028" s="278"/>
      <c r="L4028" s="278"/>
      <c r="P4028" s="278"/>
      <c r="Q4028" s="278"/>
      <c r="R4028" s="278"/>
      <c r="S4028" s="278"/>
      <c r="U4028" s="278"/>
      <c r="V4028" s="278"/>
      <c r="W4028" s="278"/>
      <c r="Z4028" s="278"/>
      <c r="AA4028" s="278"/>
      <c r="AB4028" s="278"/>
      <c r="AC4028" s="278"/>
      <c r="AD4028" s="278"/>
      <c r="AE4028" s="278"/>
      <c r="AI4028" s="287"/>
      <c r="AJ4028" s="287"/>
      <c r="AK4028" s="287"/>
      <c r="AL4028" s="287"/>
      <c r="AM4028" s="287"/>
      <c r="AO4028" s="278"/>
      <c r="AP4028" s="278"/>
      <c r="AQ4028" s="278"/>
      <c r="AR4028" s="278"/>
      <c r="AS4028" s="278"/>
      <c r="AT4028" s="278"/>
      <c r="AV4028" s="278"/>
      <c r="AW4028" s="278"/>
      <c r="AX4028" s="278"/>
      <c r="AY4028" s="278"/>
      <c r="AZ4028" s="278"/>
      <c r="BB4028" s="276"/>
      <c r="BE4028" s="280"/>
      <c r="BH4028" s="278"/>
      <c r="BI4028" s="278"/>
      <c r="BJ4028" s="278"/>
      <c r="BK4028" s="278"/>
      <c r="BL4028" s="278"/>
      <c r="BN4028" s="278"/>
      <c r="BO4028" s="278"/>
      <c r="BP4028" s="278"/>
    </row>
    <row r="4029" spans="3:68" ht="0.75" customHeight="1">
      <c r="C4029" s="287"/>
      <c r="D4029" s="287"/>
      <c r="E4029" s="287"/>
      <c r="F4029" s="287"/>
      <c r="G4029" s="287"/>
      <c r="H4029" s="278"/>
      <c r="I4029" s="278"/>
      <c r="J4029" s="278"/>
      <c r="K4029" s="278"/>
      <c r="L4029" s="278"/>
      <c r="P4029" s="278"/>
      <c r="Q4029" s="278"/>
      <c r="R4029" s="278"/>
      <c r="S4029" s="278"/>
      <c r="U4029" s="278"/>
      <c r="V4029" s="278"/>
      <c r="W4029" s="278"/>
      <c r="Z4029" s="278"/>
      <c r="AA4029" s="278"/>
      <c r="AB4029" s="278"/>
      <c r="AC4029" s="278"/>
      <c r="AD4029" s="278"/>
      <c r="AE4029" s="278"/>
      <c r="AI4029" s="287"/>
      <c r="AJ4029" s="287"/>
      <c r="AK4029" s="287"/>
      <c r="AL4029" s="287"/>
      <c r="AM4029" s="287"/>
      <c r="AO4029" s="278"/>
      <c r="AP4029" s="278"/>
      <c r="AQ4029" s="278"/>
      <c r="AR4029" s="278"/>
      <c r="AS4029" s="278"/>
      <c r="AT4029" s="278"/>
      <c r="AV4029" s="278"/>
      <c r="AW4029" s="278"/>
      <c r="AX4029" s="278"/>
      <c r="AY4029" s="278"/>
      <c r="AZ4029" s="278"/>
      <c r="BB4029" s="276"/>
      <c r="BE4029" s="280"/>
      <c r="BH4029" s="278"/>
      <c r="BI4029" s="278"/>
      <c r="BJ4029" s="278"/>
      <c r="BK4029" s="278"/>
      <c r="BL4029" s="278"/>
      <c r="BN4029" s="278"/>
      <c r="BO4029" s="278"/>
      <c r="BP4029" s="278"/>
    </row>
    <row r="4030" spans="3:68" ht="10.5" customHeight="1">
      <c r="C4030" s="287"/>
      <c r="D4030" s="287"/>
      <c r="E4030" s="287"/>
      <c r="F4030" s="287"/>
      <c r="G4030" s="287"/>
      <c r="H4030" s="278"/>
      <c r="I4030" s="278"/>
      <c r="J4030" s="278"/>
      <c r="K4030" s="278"/>
      <c r="L4030" s="278"/>
      <c r="P4030" s="278"/>
      <c r="Q4030" s="278"/>
      <c r="R4030" s="278"/>
      <c r="S4030" s="278"/>
      <c r="U4030" s="278"/>
      <c r="V4030" s="278"/>
      <c r="W4030" s="278"/>
      <c r="Z4030" s="278"/>
      <c r="AA4030" s="278"/>
      <c r="AB4030" s="278"/>
      <c r="AC4030" s="278"/>
      <c r="AD4030" s="278"/>
      <c r="AE4030" s="278"/>
      <c r="AI4030" s="287"/>
      <c r="AJ4030" s="287"/>
      <c r="AK4030" s="287"/>
      <c r="AL4030" s="287"/>
      <c r="AM4030" s="287"/>
      <c r="AO4030" s="278"/>
      <c r="AP4030" s="278"/>
      <c r="AQ4030" s="278"/>
      <c r="AR4030" s="278"/>
      <c r="AS4030" s="278"/>
      <c r="AT4030" s="278"/>
      <c r="AV4030" s="278"/>
      <c r="AW4030" s="278"/>
      <c r="AX4030" s="278"/>
      <c r="AY4030" s="278"/>
      <c r="AZ4030" s="278"/>
      <c r="BB4030" s="266"/>
      <c r="BE4030" s="263"/>
      <c r="BH4030" s="278"/>
      <c r="BI4030" s="278"/>
      <c r="BJ4030" s="278"/>
      <c r="BK4030" s="278"/>
      <c r="BL4030" s="278"/>
      <c r="BN4030" s="278"/>
      <c r="BO4030" s="278"/>
      <c r="BP4030" s="278"/>
    </row>
    <row r="4031" spans="3:68" ht="7.5" customHeight="1"/>
    <row r="4032" spans="3:68" ht="0.75" customHeight="1">
      <c r="C4032" s="287"/>
      <c r="D4032" s="287"/>
      <c r="E4032" s="287"/>
      <c r="F4032" s="287"/>
      <c r="G4032" s="287"/>
      <c r="H4032" s="278"/>
      <c r="I4032" s="278"/>
      <c r="J4032" s="278"/>
      <c r="K4032" s="278"/>
      <c r="L4032" s="278"/>
      <c r="N4032" s="278"/>
      <c r="O4032" s="278"/>
      <c r="P4032" s="278"/>
      <c r="Q4032" s="278"/>
      <c r="R4032" s="278"/>
      <c r="S4032" s="278"/>
      <c r="T4032" s="278"/>
      <c r="U4032" s="278"/>
      <c r="V4032" s="278"/>
      <c r="W4032" s="278"/>
      <c r="Z4032" s="278"/>
      <c r="AA4032" s="278"/>
      <c r="AB4032" s="278"/>
      <c r="AC4032" s="278"/>
      <c r="AD4032" s="278"/>
      <c r="AE4032" s="278"/>
      <c r="AI4032" s="287"/>
      <c r="AJ4032" s="287"/>
      <c r="AK4032" s="287"/>
      <c r="AL4032" s="287"/>
      <c r="AM4032" s="287"/>
      <c r="AO4032" s="278"/>
      <c r="AP4032" s="278"/>
      <c r="AQ4032" s="278"/>
      <c r="AR4032" s="278"/>
      <c r="AS4032" s="278"/>
      <c r="AT4032" s="278"/>
      <c r="AV4032" s="278"/>
      <c r="AW4032" s="278"/>
      <c r="AX4032" s="278"/>
      <c r="AY4032" s="278"/>
      <c r="AZ4032" s="278"/>
      <c r="BB4032" s="276"/>
      <c r="BE4032" s="280"/>
      <c r="BH4032" s="278"/>
      <c r="BI4032" s="278"/>
      <c r="BJ4032" s="278"/>
      <c r="BK4032" s="278"/>
      <c r="BL4032" s="278"/>
      <c r="BN4032" s="278"/>
      <c r="BO4032" s="278"/>
      <c r="BP4032" s="278"/>
    </row>
    <row r="4033" spans="3:68" ht="9" customHeight="1">
      <c r="C4033" s="287"/>
      <c r="D4033" s="287"/>
      <c r="E4033" s="287"/>
      <c r="F4033" s="287"/>
      <c r="G4033" s="287"/>
      <c r="H4033" s="278"/>
      <c r="I4033" s="278"/>
      <c r="J4033" s="278"/>
      <c r="K4033" s="278"/>
      <c r="L4033" s="278"/>
      <c r="N4033" s="278"/>
      <c r="O4033" s="278"/>
      <c r="P4033" s="278"/>
      <c r="Q4033" s="278"/>
      <c r="R4033" s="278"/>
      <c r="S4033" s="278"/>
      <c r="T4033" s="278"/>
      <c r="U4033" s="278"/>
      <c r="V4033" s="278"/>
      <c r="W4033" s="278"/>
      <c r="Z4033" s="278"/>
      <c r="AA4033" s="278"/>
      <c r="AB4033" s="278"/>
      <c r="AC4033" s="278"/>
      <c r="AD4033" s="278"/>
      <c r="AE4033" s="278"/>
      <c r="AI4033" s="287"/>
      <c r="AJ4033" s="287"/>
      <c r="AK4033" s="287"/>
      <c r="AL4033" s="287"/>
      <c r="AM4033" s="287"/>
      <c r="AO4033" s="278"/>
      <c r="AP4033" s="278"/>
      <c r="AQ4033" s="278"/>
      <c r="AR4033" s="278"/>
      <c r="AS4033" s="278"/>
      <c r="AT4033" s="278"/>
      <c r="AV4033" s="278"/>
      <c r="AW4033" s="278"/>
      <c r="AX4033" s="278"/>
      <c r="AY4033" s="278"/>
      <c r="AZ4033" s="278"/>
      <c r="BB4033" s="276"/>
      <c r="BE4033" s="280"/>
      <c r="BH4033" s="278"/>
      <c r="BI4033" s="278"/>
      <c r="BJ4033" s="278"/>
      <c r="BK4033" s="278"/>
      <c r="BL4033" s="278"/>
      <c r="BN4033" s="278"/>
      <c r="BO4033" s="278"/>
      <c r="BP4033" s="278"/>
    </row>
    <row r="4034" spans="3:68" ht="0.75" customHeight="1">
      <c r="C4034" s="287"/>
      <c r="D4034" s="287"/>
      <c r="E4034" s="287"/>
      <c r="F4034" s="287"/>
      <c r="G4034" s="287"/>
      <c r="H4034" s="278"/>
      <c r="I4034" s="278"/>
      <c r="J4034" s="278"/>
      <c r="K4034" s="278"/>
      <c r="L4034" s="278"/>
      <c r="N4034" s="278"/>
      <c r="O4034" s="278"/>
      <c r="P4034" s="278"/>
      <c r="Q4034" s="278"/>
      <c r="R4034" s="278"/>
      <c r="S4034" s="278"/>
      <c r="T4034" s="278"/>
      <c r="U4034" s="278"/>
      <c r="V4034" s="278"/>
      <c r="W4034" s="278"/>
      <c r="Z4034" s="278"/>
      <c r="AA4034" s="278"/>
      <c r="AB4034" s="278"/>
      <c r="AC4034" s="278"/>
      <c r="AD4034" s="278"/>
      <c r="AE4034" s="278"/>
      <c r="AI4034" s="287"/>
      <c r="AJ4034" s="287"/>
      <c r="AK4034" s="287"/>
      <c r="AL4034" s="287"/>
      <c r="AM4034" s="287"/>
      <c r="AO4034" s="278"/>
      <c r="AP4034" s="278"/>
      <c r="AQ4034" s="278"/>
      <c r="AR4034" s="278"/>
      <c r="AS4034" s="278"/>
      <c r="AT4034" s="278"/>
      <c r="AV4034" s="278"/>
      <c r="AW4034" s="278"/>
      <c r="AX4034" s="278"/>
      <c r="AY4034" s="278"/>
      <c r="AZ4034" s="278"/>
      <c r="BB4034" s="276"/>
      <c r="BE4034" s="280"/>
      <c r="BH4034" s="278"/>
      <c r="BI4034" s="278"/>
      <c r="BJ4034" s="278"/>
      <c r="BK4034" s="278"/>
      <c r="BL4034" s="278"/>
      <c r="BN4034" s="278"/>
      <c r="BO4034" s="278"/>
      <c r="BP4034" s="278"/>
    </row>
    <row r="4035" spans="3:68" ht="10.5" customHeight="1">
      <c r="C4035" s="287"/>
      <c r="D4035" s="287"/>
      <c r="E4035" s="287"/>
      <c r="F4035" s="287"/>
      <c r="G4035" s="287"/>
      <c r="H4035" s="278"/>
      <c r="I4035" s="278"/>
      <c r="J4035" s="278"/>
      <c r="K4035" s="278"/>
      <c r="L4035" s="278"/>
      <c r="P4035" s="278"/>
      <c r="Q4035" s="278"/>
      <c r="R4035" s="278"/>
      <c r="S4035" s="278"/>
      <c r="U4035" s="278"/>
      <c r="V4035" s="278"/>
      <c r="W4035" s="278"/>
      <c r="Z4035" s="278"/>
      <c r="AA4035" s="278"/>
      <c r="AB4035" s="278"/>
      <c r="AC4035" s="278"/>
      <c r="AD4035" s="278"/>
      <c r="AE4035" s="278"/>
      <c r="AI4035" s="287"/>
      <c r="AJ4035" s="287"/>
      <c r="AK4035" s="287"/>
      <c r="AL4035" s="287"/>
      <c r="AM4035" s="287"/>
      <c r="AO4035" s="278"/>
      <c r="AP4035" s="278"/>
      <c r="AQ4035" s="278"/>
      <c r="AR4035" s="278"/>
      <c r="AS4035" s="278"/>
      <c r="AT4035" s="278"/>
      <c r="AV4035" s="278"/>
      <c r="AW4035" s="278"/>
      <c r="AX4035" s="278"/>
      <c r="AY4035" s="278"/>
      <c r="AZ4035" s="278"/>
      <c r="BB4035" s="266"/>
      <c r="BE4035" s="263"/>
      <c r="BH4035" s="278"/>
      <c r="BI4035" s="278"/>
      <c r="BJ4035" s="278"/>
      <c r="BK4035" s="278"/>
      <c r="BL4035" s="278"/>
      <c r="BN4035" s="278"/>
      <c r="BO4035" s="278"/>
      <c r="BP4035" s="278"/>
    </row>
    <row r="4036" spans="3:68" ht="9" customHeight="1"/>
    <row r="4037" spans="3:68" ht="10.5" customHeight="1">
      <c r="C4037" s="291"/>
      <c r="D4037" s="291"/>
      <c r="E4037" s="291"/>
      <c r="F4037" s="291"/>
      <c r="G4037" s="291"/>
      <c r="H4037" s="278"/>
      <c r="I4037" s="278"/>
      <c r="J4037" s="278"/>
      <c r="K4037" s="278"/>
      <c r="L4037" s="278"/>
      <c r="N4037" s="278"/>
      <c r="O4037" s="278"/>
      <c r="P4037" s="278"/>
      <c r="Q4037" s="278"/>
      <c r="R4037" s="278"/>
      <c r="S4037" s="278"/>
      <c r="T4037" s="278"/>
      <c r="U4037" s="278"/>
      <c r="V4037" s="278"/>
      <c r="W4037" s="278"/>
      <c r="Z4037" s="278"/>
      <c r="AA4037" s="278"/>
      <c r="AB4037" s="278"/>
      <c r="AC4037" s="278"/>
      <c r="AD4037" s="278"/>
      <c r="AE4037" s="278"/>
      <c r="AI4037" s="291"/>
      <c r="AJ4037" s="291"/>
      <c r="AK4037" s="291"/>
      <c r="AL4037" s="291"/>
      <c r="AM4037" s="291"/>
      <c r="AO4037" s="278"/>
      <c r="AP4037" s="278"/>
      <c r="AQ4037" s="278"/>
      <c r="AR4037" s="278"/>
      <c r="AS4037" s="278"/>
      <c r="AT4037" s="278"/>
      <c r="AV4037" s="278"/>
      <c r="AW4037" s="278"/>
      <c r="AX4037" s="278"/>
      <c r="AY4037" s="278"/>
      <c r="AZ4037" s="278"/>
      <c r="BB4037" s="266"/>
      <c r="BE4037" s="280"/>
      <c r="BF4037" s="280"/>
      <c r="BH4037" s="278"/>
      <c r="BI4037" s="278"/>
      <c r="BJ4037" s="278"/>
      <c r="BK4037" s="278"/>
      <c r="BL4037" s="278"/>
      <c r="BN4037" s="278"/>
      <c r="BO4037" s="278"/>
      <c r="BP4037" s="278"/>
    </row>
    <row r="4038" spans="3:68" ht="12.75" customHeight="1">
      <c r="AO4038" s="278"/>
      <c r="AP4038" s="278"/>
      <c r="AQ4038" s="278"/>
      <c r="AR4038" s="278"/>
      <c r="AS4038" s="278"/>
      <c r="AT4038" s="278"/>
      <c r="AV4038" s="278"/>
      <c r="AW4038" s="278"/>
      <c r="AX4038" s="278"/>
      <c r="AY4038" s="278"/>
      <c r="AZ4038" s="278"/>
      <c r="BE4038" s="280"/>
      <c r="BF4038" s="280"/>
    </row>
    <row r="4039" spans="3:68" ht="12.75" customHeight="1">
      <c r="AO4039" s="278"/>
      <c r="AP4039" s="278"/>
      <c r="AQ4039" s="278"/>
      <c r="AR4039" s="278"/>
      <c r="AS4039" s="278"/>
      <c r="AT4039" s="278"/>
      <c r="AV4039" s="278"/>
      <c r="AW4039" s="278"/>
      <c r="AX4039" s="278"/>
      <c r="AY4039" s="278"/>
      <c r="AZ4039" s="278"/>
      <c r="BE4039" s="280"/>
      <c r="BH4039" s="278"/>
      <c r="BI4039" s="278"/>
      <c r="BJ4039" s="278"/>
      <c r="BK4039" s="278"/>
      <c r="BL4039" s="278"/>
      <c r="BN4039" s="278"/>
      <c r="BO4039" s="278"/>
      <c r="BP4039" s="278"/>
    </row>
    <row r="4040" spans="3:68" ht="10.5" customHeight="1">
      <c r="BE4040" s="280"/>
      <c r="BH4040" s="278"/>
      <c r="BI4040" s="278"/>
      <c r="BJ4040" s="278"/>
      <c r="BK4040" s="278"/>
      <c r="BL4040" s="278"/>
      <c r="BN4040" s="278"/>
      <c r="BO4040" s="278"/>
      <c r="BP4040" s="278"/>
    </row>
    <row r="4041" spans="3:68" ht="9" customHeight="1"/>
    <row r="4042" spans="3:68" ht="11.25" customHeight="1">
      <c r="C4042" s="280"/>
      <c r="D4042" s="280"/>
      <c r="E4042" s="280"/>
      <c r="F4042" s="280"/>
      <c r="G4042" s="280"/>
      <c r="H4042" s="280"/>
      <c r="I4042" s="280"/>
      <c r="AH4042" s="280"/>
      <c r="AI4042" s="280"/>
      <c r="AJ4042" s="280"/>
      <c r="AK4042" s="280"/>
      <c r="AL4042" s="280"/>
      <c r="AM4042" s="280"/>
      <c r="AN4042" s="280"/>
      <c r="AO4042" s="280"/>
      <c r="BE4042" s="263"/>
      <c r="BH4042" s="278"/>
      <c r="BI4042" s="278"/>
      <c r="BJ4042" s="278"/>
      <c r="BK4042" s="278"/>
      <c r="BL4042" s="278"/>
      <c r="BN4042" s="278"/>
      <c r="BO4042" s="278"/>
      <c r="BP4042" s="278"/>
    </row>
    <row r="4043" spans="3:68" ht="9.75" customHeight="1">
      <c r="C4043" s="287"/>
      <c r="D4043" s="287"/>
      <c r="E4043" s="287"/>
      <c r="F4043" s="287"/>
      <c r="G4043" s="287"/>
      <c r="H4043" s="278"/>
      <c r="I4043" s="278"/>
      <c r="J4043" s="278"/>
      <c r="K4043" s="278"/>
      <c r="L4043" s="278"/>
      <c r="N4043" s="278"/>
      <c r="O4043" s="278"/>
      <c r="P4043" s="278"/>
      <c r="Q4043" s="278"/>
      <c r="R4043" s="278"/>
      <c r="S4043" s="278"/>
      <c r="T4043" s="278"/>
      <c r="U4043" s="278"/>
      <c r="V4043" s="278"/>
      <c r="W4043" s="278"/>
      <c r="Z4043" s="278"/>
      <c r="AA4043" s="278"/>
      <c r="AB4043" s="278"/>
      <c r="AC4043" s="278"/>
      <c r="AD4043" s="278"/>
      <c r="AE4043" s="278"/>
      <c r="AI4043" s="287"/>
      <c r="AJ4043" s="287"/>
      <c r="AK4043" s="287"/>
      <c r="AL4043" s="287"/>
      <c r="AM4043" s="287"/>
      <c r="AO4043" s="278"/>
      <c r="AP4043" s="278"/>
      <c r="AQ4043" s="278"/>
      <c r="AR4043" s="278"/>
      <c r="AS4043" s="278"/>
      <c r="AT4043" s="278"/>
      <c r="AV4043" s="278"/>
      <c r="AW4043" s="278"/>
      <c r="AX4043" s="278"/>
      <c r="AY4043" s="278"/>
      <c r="AZ4043" s="278"/>
      <c r="BB4043" s="276"/>
      <c r="BE4043" s="280"/>
      <c r="BF4043" s="280"/>
      <c r="BH4043" s="278"/>
      <c r="BI4043" s="278"/>
      <c r="BJ4043" s="278"/>
      <c r="BK4043" s="278"/>
      <c r="BL4043" s="278"/>
      <c r="BN4043" s="278"/>
      <c r="BO4043" s="278"/>
      <c r="BP4043" s="278"/>
    </row>
    <row r="4044" spans="3:68" ht="1.5" customHeight="1">
      <c r="C4044" s="287"/>
      <c r="D4044" s="287"/>
      <c r="E4044" s="287"/>
      <c r="F4044" s="287"/>
      <c r="G4044" s="287"/>
      <c r="H4044" s="278"/>
      <c r="I4044" s="278"/>
      <c r="J4044" s="278"/>
      <c r="K4044" s="278"/>
      <c r="L4044" s="278"/>
      <c r="N4044" s="278"/>
      <c r="O4044" s="278"/>
      <c r="P4044" s="278"/>
      <c r="Q4044" s="278"/>
      <c r="R4044" s="278"/>
      <c r="S4044" s="278"/>
      <c r="T4044" s="278"/>
      <c r="U4044" s="278"/>
      <c r="V4044" s="278"/>
      <c r="W4044" s="278"/>
      <c r="Z4044" s="278"/>
      <c r="AA4044" s="278"/>
      <c r="AB4044" s="278"/>
      <c r="AC4044" s="278"/>
      <c r="AD4044" s="278"/>
      <c r="AE4044" s="278"/>
      <c r="AI4044" s="287"/>
      <c r="AJ4044" s="287"/>
      <c r="AK4044" s="287"/>
      <c r="AL4044" s="287"/>
      <c r="AM4044" s="287"/>
      <c r="AO4044" s="278"/>
      <c r="AP4044" s="278"/>
      <c r="AQ4044" s="278"/>
      <c r="AR4044" s="278"/>
      <c r="AS4044" s="278"/>
      <c r="AT4044" s="278"/>
      <c r="AV4044" s="278"/>
      <c r="AW4044" s="278"/>
      <c r="AX4044" s="278"/>
      <c r="AY4044" s="278"/>
      <c r="AZ4044" s="278"/>
      <c r="BB4044" s="276"/>
      <c r="BE4044" s="280"/>
      <c r="BF4044" s="280"/>
      <c r="BH4044" s="278"/>
      <c r="BI4044" s="278"/>
      <c r="BJ4044" s="278"/>
      <c r="BK4044" s="278"/>
      <c r="BL4044" s="278"/>
      <c r="BN4044" s="278"/>
      <c r="BO4044" s="278"/>
      <c r="BP4044" s="278"/>
    </row>
    <row r="4045" spans="3:68" ht="10.5" customHeight="1">
      <c r="C4045" s="287"/>
      <c r="D4045" s="287"/>
      <c r="E4045" s="287"/>
      <c r="F4045" s="287"/>
      <c r="G4045" s="287"/>
      <c r="H4045" s="278"/>
      <c r="I4045" s="278"/>
      <c r="J4045" s="278"/>
      <c r="K4045" s="278"/>
      <c r="L4045" s="278"/>
      <c r="N4045" s="278"/>
      <c r="O4045" s="278"/>
      <c r="P4045" s="278"/>
      <c r="Q4045" s="278"/>
      <c r="R4045" s="278"/>
      <c r="S4045" s="278"/>
      <c r="T4045" s="278"/>
      <c r="U4045" s="278"/>
      <c r="V4045" s="278"/>
      <c r="W4045" s="278"/>
      <c r="Z4045" s="278"/>
      <c r="AA4045" s="278"/>
      <c r="AB4045" s="278"/>
      <c r="AC4045" s="278"/>
      <c r="AD4045" s="278"/>
      <c r="AE4045" s="278"/>
      <c r="AI4045" s="287"/>
      <c r="AJ4045" s="287"/>
      <c r="AK4045" s="287"/>
      <c r="AL4045" s="287"/>
      <c r="AM4045" s="287"/>
      <c r="AO4045" s="278"/>
      <c r="AP4045" s="278"/>
      <c r="AQ4045" s="278"/>
      <c r="AR4045" s="278"/>
      <c r="AS4045" s="278"/>
      <c r="AT4045" s="278"/>
      <c r="AV4045" s="278"/>
      <c r="AW4045" s="278"/>
      <c r="AX4045" s="278"/>
      <c r="AY4045" s="278"/>
      <c r="AZ4045" s="278"/>
      <c r="BB4045" s="266"/>
      <c r="BE4045" s="263"/>
      <c r="BH4045" s="278"/>
      <c r="BI4045" s="278"/>
      <c r="BJ4045" s="278"/>
      <c r="BK4045" s="278"/>
      <c r="BL4045" s="278"/>
      <c r="BN4045" s="278"/>
      <c r="BO4045" s="278"/>
      <c r="BP4045" s="278"/>
    </row>
    <row r="4046" spans="3:68" ht="7.5" customHeight="1"/>
    <row r="4047" spans="3:68" ht="0.75" customHeight="1">
      <c r="C4047" s="287"/>
      <c r="D4047" s="287"/>
      <c r="E4047" s="287"/>
      <c r="F4047" s="287"/>
      <c r="G4047" s="287"/>
      <c r="H4047" s="278"/>
      <c r="I4047" s="278"/>
      <c r="J4047" s="278"/>
      <c r="K4047" s="278"/>
      <c r="L4047" s="278"/>
      <c r="N4047" s="278"/>
      <c r="O4047" s="278"/>
      <c r="P4047" s="278"/>
      <c r="Q4047" s="278"/>
      <c r="R4047" s="278"/>
      <c r="S4047" s="278"/>
      <c r="T4047" s="278"/>
      <c r="U4047" s="278"/>
      <c r="V4047" s="278"/>
      <c r="W4047" s="278"/>
      <c r="Z4047" s="278"/>
      <c r="AA4047" s="278"/>
      <c r="AB4047" s="278"/>
      <c r="AC4047" s="278"/>
      <c r="AD4047" s="278"/>
      <c r="AE4047" s="278"/>
      <c r="AI4047" s="287"/>
      <c r="AJ4047" s="287"/>
      <c r="AK4047" s="287"/>
      <c r="AL4047" s="287"/>
      <c r="AM4047" s="287"/>
      <c r="AO4047" s="278"/>
      <c r="AP4047" s="278"/>
      <c r="AQ4047" s="278"/>
      <c r="AR4047" s="278"/>
      <c r="AS4047" s="278"/>
      <c r="AT4047" s="278"/>
      <c r="AV4047" s="278"/>
      <c r="AW4047" s="278"/>
      <c r="AX4047" s="278"/>
      <c r="AY4047" s="278"/>
      <c r="AZ4047" s="278"/>
      <c r="BB4047" s="276"/>
      <c r="BE4047" s="280"/>
      <c r="BH4047" s="278"/>
      <c r="BI4047" s="278"/>
      <c r="BJ4047" s="278"/>
      <c r="BK4047" s="278"/>
      <c r="BL4047" s="278"/>
      <c r="BN4047" s="278"/>
      <c r="BO4047" s="278"/>
      <c r="BP4047" s="278"/>
    </row>
    <row r="4048" spans="3:68" ht="11.25" customHeight="1">
      <c r="C4048" s="287"/>
      <c r="D4048" s="287"/>
      <c r="E4048" s="287"/>
      <c r="F4048" s="287"/>
      <c r="G4048" s="287"/>
      <c r="H4048" s="278"/>
      <c r="I4048" s="278"/>
      <c r="J4048" s="278"/>
      <c r="K4048" s="278"/>
      <c r="L4048" s="278"/>
      <c r="N4048" s="278"/>
      <c r="O4048" s="278"/>
      <c r="P4048" s="278"/>
      <c r="Q4048" s="278"/>
      <c r="R4048" s="278"/>
      <c r="S4048" s="278"/>
      <c r="T4048" s="278"/>
      <c r="U4048" s="278"/>
      <c r="V4048" s="278"/>
      <c r="W4048" s="278"/>
      <c r="Z4048" s="278"/>
      <c r="AA4048" s="278"/>
      <c r="AB4048" s="278"/>
      <c r="AC4048" s="278"/>
      <c r="AD4048" s="278"/>
      <c r="AE4048" s="278"/>
      <c r="AI4048" s="287"/>
      <c r="AJ4048" s="287"/>
      <c r="AK4048" s="287"/>
      <c r="AL4048" s="287"/>
      <c r="AM4048" s="287"/>
      <c r="AO4048" s="278"/>
      <c r="AP4048" s="278"/>
      <c r="AQ4048" s="278"/>
      <c r="AR4048" s="278"/>
      <c r="AS4048" s="278"/>
      <c r="AT4048" s="278"/>
      <c r="AV4048" s="278"/>
      <c r="AW4048" s="278"/>
      <c r="AX4048" s="278"/>
      <c r="AY4048" s="278"/>
      <c r="AZ4048" s="278"/>
      <c r="BB4048" s="276"/>
      <c r="BE4048" s="280"/>
      <c r="BH4048" s="278"/>
      <c r="BI4048" s="278"/>
      <c r="BJ4048" s="278"/>
      <c r="BK4048" s="278"/>
      <c r="BL4048" s="278"/>
      <c r="BN4048" s="278"/>
      <c r="BO4048" s="278"/>
      <c r="BP4048" s="278"/>
    </row>
    <row r="4049" spans="3:68" ht="8.25" customHeight="1">
      <c r="C4049" s="291"/>
      <c r="D4049" s="291"/>
      <c r="E4049" s="291"/>
      <c r="F4049" s="291"/>
      <c r="G4049" s="291"/>
      <c r="H4049" s="278"/>
      <c r="I4049" s="278"/>
      <c r="J4049" s="278"/>
      <c r="K4049" s="278"/>
      <c r="L4049" s="278"/>
      <c r="N4049" s="278"/>
      <c r="O4049" s="278"/>
      <c r="P4049" s="278"/>
      <c r="Q4049" s="278"/>
      <c r="R4049" s="278"/>
      <c r="S4049" s="278"/>
      <c r="T4049" s="278"/>
      <c r="U4049" s="278"/>
      <c r="V4049" s="278"/>
      <c r="W4049" s="278"/>
      <c r="Z4049" s="278"/>
      <c r="AA4049" s="278"/>
      <c r="AB4049" s="278"/>
      <c r="AC4049" s="278"/>
      <c r="AD4049" s="278"/>
      <c r="AE4049" s="278"/>
      <c r="AI4049" s="291"/>
      <c r="AJ4049" s="291"/>
      <c r="AK4049" s="291"/>
      <c r="AL4049" s="291"/>
      <c r="AM4049" s="291"/>
      <c r="AO4049" s="278"/>
      <c r="AP4049" s="278"/>
      <c r="AQ4049" s="278"/>
      <c r="AR4049" s="278"/>
      <c r="AS4049" s="278"/>
      <c r="AT4049" s="278"/>
      <c r="AV4049" s="278"/>
      <c r="AW4049" s="278"/>
      <c r="AX4049" s="278"/>
      <c r="AY4049" s="278"/>
      <c r="AZ4049" s="278"/>
      <c r="BB4049" s="276"/>
      <c r="BE4049" s="280"/>
      <c r="BH4049" s="278"/>
      <c r="BI4049" s="278"/>
      <c r="BJ4049" s="278"/>
      <c r="BK4049" s="278"/>
      <c r="BL4049" s="278"/>
      <c r="BN4049" s="278"/>
      <c r="BO4049" s="278"/>
      <c r="BP4049" s="278"/>
    </row>
    <row r="4050" spans="3:68" ht="2.25" customHeight="1">
      <c r="C4050" s="291"/>
      <c r="D4050" s="291"/>
      <c r="E4050" s="291"/>
      <c r="F4050" s="291"/>
      <c r="G4050" s="291"/>
      <c r="H4050" s="278"/>
      <c r="I4050" s="278"/>
      <c r="J4050" s="278"/>
      <c r="K4050" s="278"/>
      <c r="L4050" s="278"/>
      <c r="N4050" s="278"/>
      <c r="O4050" s="278"/>
      <c r="P4050" s="278"/>
      <c r="Q4050" s="278"/>
      <c r="R4050" s="278"/>
      <c r="S4050" s="278"/>
      <c r="T4050" s="278"/>
      <c r="U4050" s="278"/>
      <c r="V4050" s="278"/>
      <c r="W4050" s="278"/>
      <c r="Z4050" s="278"/>
      <c r="AA4050" s="278"/>
      <c r="AB4050" s="278"/>
      <c r="AC4050" s="278"/>
      <c r="AD4050" s="278"/>
      <c r="AE4050" s="278"/>
      <c r="AI4050" s="291"/>
      <c r="AJ4050" s="291"/>
      <c r="AK4050" s="291"/>
      <c r="AL4050" s="291"/>
      <c r="AM4050" s="291"/>
      <c r="AO4050" s="278"/>
      <c r="AP4050" s="278"/>
      <c r="AQ4050" s="278"/>
      <c r="AR4050" s="278"/>
      <c r="AS4050" s="278"/>
      <c r="AT4050" s="278"/>
      <c r="AV4050" s="278"/>
      <c r="AW4050" s="278"/>
      <c r="AX4050" s="278"/>
      <c r="AY4050" s="278"/>
      <c r="AZ4050" s="278"/>
      <c r="BB4050" s="276"/>
      <c r="BE4050" s="280"/>
      <c r="BH4050" s="278"/>
      <c r="BI4050" s="278"/>
      <c r="BJ4050" s="278"/>
      <c r="BK4050" s="278"/>
      <c r="BL4050" s="278"/>
      <c r="BN4050" s="278"/>
      <c r="BO4050" s="278"/>
      <c r="BP4050" s="278"/>
    </row>
    <row r="4051" spans="3:68" ht="10.5" customHeight="1">
      <c r="BE4051" s="263"/>
      <c r="BH4051" s="278"/>
      <c r="BI4051" s="278"/>
      <c r="BJ4051" s="278"/>
      <c r="BK4051" s="278"/>
      <c r="BL4051" s="278"/>
      <c r="BN4051" s="278"/>
      <c r="BO4051" s="278"/>
      <c r="BP4051" s="278"/>
    </row>
    <row r="4052" spans="3:68" ht="7.5" customHeight="1"/>
    <row r="4053" spans="3:68" ht="9.75" customHeight="1">
      <c r="C4053" s="280"/>
      <c r="D4053" s="280"/>
      <c r="E4053" s="280"/>
      <c r="F4053" s="280"/>
      <c r="G4053" s="280"/>
      <c r="H4053" s="278"/>
      <c r="I4053" s="278"/>
      <c r="J4053" s="278"/>
      <c r="K4053" s="278"/>
      <c r="L4053" s="278"/>
      <c r="N4053" s="278"/>
      <c r="O4053" s="278"/>
      <c r="P4053" s="278"/>
      <c r="Q4053" s="278"/>
      <c r="R4053" s="278"/>
      <c r="S4053" s="278"/>
      <c r="T4053" s="278"/>
      <c r="U4053" s="278"/>
      <c r="V4053" s="278"/>
      <c r="W4053" s="278"/>
      <c r="Z4053" s="278"/>
      <c r="AA4053" s="278"/>
      <c r="AB4053" s="278"/>
      <c r="AC4053" s="278"/>
      <c r="AD4053" s="278"/>
      <c r="AE4053" s="278"/>
      <c r="AH4053" s="280"/>
      <c r="AI4053" s="280"/>
      <c r="AJ4053" s="280"/>
      <c r="AK4053" s="280"/>
      <c r="AL4053" s="280"/>
      <c r="AM4053" s="280"/>
      <c r="AO4053" s="278"/>
      <c r="AP4053" s="278"/>
      <c r="AQ4053" s="278"/>
      <c r="AR4053" s="278"/>
      <c r="AS4053" s="278"/>
      <c r="AT4053" s="278"/>
      <c r="AZ4053" s="281"/>
      <c r="BB4053" s="281"/>
      <c r="BE4053" s="280"/>
      <c r="BF4053" s="280"/>
      <c r="BG4053" s="280"/>
      <c r="BH4053" s="278"/>
      <c r="BI4053" s="278"/>
      <c r="BJ4053" s="278"/>
      <c r="BK4053" s="278"/>
      <c r="BL4053" s="278"/>
      <c r="BN4053" s="278"/>
      <c r="BO4053" s="278"/>
      <c r="BP4053" s="278"/>
    </row>
    <row r="4054" spans="3:68" ht="0.75" customHeight="1">
      <c r="C4054" s="280"/>
      <c r="D4054" s="280"/>
      <c r="E4054" s="280"/>
      <c r="F4054" s="280"/>
      <c r="G4054" s="280"/>
      <c r="H4054" s="278"/>
      <c r="I4054" s="278"/>
      <c r="J4054" s="278"/>
      <c r="K4054" s="278"/>
      <c r="L4054" s="278"/>
      <c r="N4054" s="278"/>
      <c r="O4054" s="278"/>
      <c r="P4054" s="278"/>
      <c r="Q4054" s="278"/>
      <c r="R4054" s="278"/>
      <c r="S4054" s="278"/>
      <c r="T4054" s="278"/>
      <c r="U4054" s="278"/>
      <c r="V4054" s="278"/>
      <c r="W4054" s="278"/>
      <c r="Z4054" s="278"/>
      <c r="AA4054" s="278"/>
      <c r="AB4054" s="278"/>
      <c r="AC4054" s="278"/>
      <c r="AD4054" s="278"/>
      <c r="AE4054" s="278"/>
      <c r="AH4054" s="280"/>
      <c r="AI4054" s="280"/>
      <c r="AJ4054" s="280"/>
      <c r="AK4054" s="280"/>
      <c r="AL4054" s="280"/>
      <c r="AM4054" s="280"/>
      <c r="AO4054" s="278"/>
      <c r="AP4054" s="278"/>
      <c r="AQ4054" s="278"/>
      <c r="AR4054" s="278"/>
      <c r="AS4054" s="278"/>
      <c r="AT4054" s="278"/>
      <c r="AZ4054" s="281"/>
      <c r="BB4054" s="281"/>
      <c r="BE4054" s="280"/>
      <c r="BF4054" s="280"/>
      <c r="BG4054" s="280"/>
      <c r="BH4054" s="278"/>
      <c r="BI4054" s="278"/>
      <c r="BJ4054" s="278"/>
      <c r="BK4054" s="278"/>
      <c r="BL4054" s="278"/>
      <c r="BN4054" s="278"/>
      <c r="BO4054" s="278"/>
      <c r="BP4054" s="278"/>
    </row>
    <row r="4055" spans="3:68" ht="10.5" customHeight="1">
      <c r="C4055" s="280"/>
      <c r="D4055" s="280"/>
      <c r="E4055" s="280"/>
      <c r="F4055" s="280"/>
      <c r="G4055" s="280"/>
      <c r="H4055" s="278"/>
      <c r="I4055" s="278"/>
      <c r="J4055" s="278"/>
      <c r="K4055" s="278"/>
      <c r="L4055" s="278"/>
      <c r="N4055" s="278"/>
      <c r="O4055" s="278"/>
      <c r="P4055" s="278"/>
      <c r="Q4055" s="278"/>
      <c r="R4055" s="278"/>
      <c r="S4055" s="278"/>
      <c r="T4055" s="278"/>
      <c r="U4055" s="278"/>
      <c r="V4055" s="278"/>
      <c r="W4055" s="278"/>
      <c r="Z4055" s="278"/>
      <c r="AA4055" s="278"/>
      <c r="AB4055" s="278"/>
      <c r="AC4055" s="278"/>
      <c r="AD4055" s="278"/>
      <c r="AE4055" s="278"/>
      <c r="AH4055" s="280"/>
      <c r="AI4055" s="280"/>
      <c r="AJ4055" s="280"/>
      <c r="AK4055" s="280"/>
      <c r="AL4055" s="280"/>
      <c r="AM4055" s="280"/>
      <c r="AN4055" s="280"/>
      <c r="AO4055" s="278"/>
      <c r="AP4055" s="278"/>
      <c r="AQ4055" s="278"/>
      <c r="AR4055" s="278"/>
      <c r="AS4055" s="278"/>
      <c r="AT4055" s="278"/>
      <c r="AV4055" s="278"/>
      <c r="AW4055" s="278"/>
      <c r="AX4055" s="278"/>
      <c r="AY4055" s="278"/>
      <c r="AZ4055" s="278"/>
      <c r="BB4055" s="266"/>
      <c r="BE4055" s="280"/>
      <c r="BF4055" s="280"/>
      <c r="BG4055" s="280"/>
      <c r="BH4055" s="278"/>
      <c r="BI4055" s="278"/>
      <c r="BJ4055" s="278"/>
      <c r="BK4055" s="278"/>
      <c r="BL4055" s="278"/>
      <c r="BN4055" s="278"/>
      <c r="BO4055" s="278"/>
      <c r="BP4055" s="278"/>
    </row>
    <row r="4056" spans="3:68" ht="9" customHeight="1"/>
    <row r="4057" spans="3:68" ht="11.25" customHeight="1">
      <c r="C4057" s="280"/>
      <c r="D4057" s="280"/>
      <c r="E4057" s="280"/>
      <c r="F4057" s="280"/>
      <c r="G4057" s="280"/>
      <c r="H4057" s="280"/>
      <c r="I4057" s="278"/>
      <c r="J4057" s="278"/>
      <c r="K4057" s="278"/>
      <c r="L4057" s="278"/>
      <c r="M4057" s="278"/>
      <c r="P4057" s="278"/>
      <c r="Q4057" s="278"/>
      <c r="R4057" s="278"/>
      <c r="S4057" s="278"/>
      <c r="U4057" s="278"/>
      <c r="V4057" s="278"/>
      <c r="W4057" s="278"/>
      <c r="Z4057" s="278"/>
      <c r="AA4057" s="278"/>
      <c r="AB4057" s="278"/>
      <c r="AC4057" s="278"/>
      <c r="AD4057" s="278"/>
      <c r="AE4057" s="278"/>
      <c r="AH4057" s="280"/>
      <c r="AI4057" s="280"/>
      <c r="AJ4057" s="280"/>
      <c r="AK4057" s="280"/>
      <c r="AL4057" s="280"/>
      <c r="AM4057" s="280"/>
      <c r="AN4057" s="280"/>
      <c r="AO4057" s="278"/>
      <c r="AP4057" s="278"/>
      <c r="AQ4057" s="278"/>
      <c r="AR4057" s="278"/>
      <c r="AS4057" s="278"/>
      <c r="AT4057" s="278"/>
      <c r="AV4057" s="278"/>
      <c r="AW4057" s="278"/>
      <c r="AX4057" s="278"/>
      <c r="AY4057" s="278"/>
      <c r="AZ4057" s="278"/>
      <c r="BB4057" s="265"/>
    </row>
    <row r="4058" spans="3:68" ht="9.75" customHeight="1">
      <c r="C4058" s="280"/>
      <c r="D4058" s="280"/>
      <c r="E4058" s="280"/>
      <c r="F4058" s="280"/>
      <c r="G4058" s="280"/>
      <c r="H4058" s="280"/>
      <c r="I4058" s="280"/>
      <c r="J4058" s="280"/>
      <c r="K4058" s="280"/>
      <c r="P4058" s="278"/>
      <c r="Q4058" s="278"/>
      <c r="R4058" s="278"/>
      <c r="S4058" s="278"/>
      <c r="U4058" s="278"/>
      <c r="V4058" s="278"/>
      <c r="W4058" s="278"/>
      <c r="AH4058" s="280"/>
      <c r="AI4058" s="280"/>
      <c r="AJ4058" s="280"/>
      <c r="AK4058" s="280"/>
      <c r="AL4058" s="280"/>
      <c r="AM4058" s="280"/>
      <c r="AO4058" s="278"/>
      <c r="AP4058" s="278"/>
      <c r="AQ4058" s="278"/>
      <c r="AR4058" s="278"/>
      <c r="AS4058" s="278"/>
      <c r="AT4058" s="278"/>
      <c r="AV4058" s="278"/>
      <c r="AW4058" s="278"/>
      <c r="AX4058" s="278"/>
      <c r="AY4058" s="278"/>
      <c r="AZ4058" s="278"/>
      <c r="BB4058" s="276"/>
    </row>
    <row r="4059" spans="3:68" ht="0.75" customHeight="1">
      <c r="C4059" s="280"/>
      <c r="D4059" s="280"/>
      <c r="E4059" s="280"/>
      <c r="F4059" s="280"/>
      <c r="G4059" s="280"/>
      <c r="H4059" s="280"/>
      <c r="I4059" s="280"/>
      <c r="J4059" s="280"/>
      <c r="K4059" s="280"/>
      <c r="P4059" s="278"/>
      <c r="Q4059" s="278"/>
      <c r="R4059" s="278"/>
      <c r="S4059" s="278"/>
      <c r="U4059" s="278"/>
      <c r="V4059" s="278"/>
      <c r="W4059" s="278"/>
      <c r="AH4059" s="280"/>
      <c r="AI4059" s="280"/>
      <c r="AJ4059" s="280"/>
      <c r="AK4059" s="280"/>
      <c r="AL4059" s="280"/>
      <c r="AM4059" s="280"/>
      <c r="AO4059" s="278"/>
      <c r="AP4059" s="278"/>
      <c r="AQ4059" s="278"/>
      <c r="AR4059" s="278"/>
      <c r="AS4059" s="278"/>
      <c r="AT4059" s="278"/>
      <c r="AV4059" s="278"/>
      <c r="AW4059" s="278"/>
      <c r="AX4059" s="278"/>
      <c r="AY4059" s="278"/>
      <c r="AZ4059" s="278"/>
      <c r="BB4059" s="276"/>
    </row>
    <row r="4060" spans="3:68">
      <c r="C4060" s="280"/>
      <c r="D4060" s="280"/>
      <c r="E4060" s="280"/>
      <c r="F4060" s="280"/>
      <c r="G4060" s="280"/>
      <c r="H4060" s="278"/>
      <c r="I4060" s="278"/>
      <c r="J4060" s="278"/>
      <c r="K4060" s="278"/>
      <c r="L4060" s="278"/>
      <c r="P4060" s="278"/>
      <c r="Q4060" s="278"/>
      <c r="R4060" s="278"/>
      <c r="S4060" s="278"/>
      <c r="U4060" s="278"/>
      <c r="V4060" s="278"/>
      <c r="W4060" s="278"/>
      <c r="Z4060" s="278"/>
      <c r="AA4060" s="278"/>
      <c r="AB4060" s="278"/>
      <c r="AC4060" s="278"/>
      <c r="AD4060" s="278"/>
      <c r="AE4060" s="278"/>
      <c r="AH4060" s="280"/>
      <c r="AI4060" s="280"/>
      <c r="AJ4060" s="280"/>
      <c r="AK4060" s="280"/>
      <c r="AL4060" s="280"/>
      <c r="AM4060" s="280"/>
      <c r="AV4060" s="278"/>
      <c r="AW4060" s="278"/>
      <c r="AX4060" s="278"/>
      <c r="AY4060" s="278"/>
      <c r="AZ4060" s="278"/>
      <c r="BB4060" s="266"/>
      <c r="BE4060" s="282"/>
      <c r="BF4060" s="282"/>
      <c r="BG4060" s="282"/>
      <c r="BH4060" s="282"/>
      <c r="BI4060" s="282"/>
      <c r="BJ4060" s="282"/>
      <c r="BK4060" s="282"/>
      <c r="BL4060" s="282"/>
      <c r="BM4060" s="282"/>
      <c r="BN4060" s="282"/>
      <c r="BO4060" s="282"/>
      <c r="BP4060" s="282"/>
    </row>
    <row r="4061" spans="3:68" ht="6.75" customHeight="1"/>
    <row r="4062" spans="3:68" ht="2.25" customHeight="1">
      <c r="C4062" s="280"/>
      <c r="D4062" s="280"/>
      <c r="E4062" s="280"/>
      <c r="F4062" s="280"/>
      <c r="G4062" s="280"/>
      <c r="N4062" s="278"/>
      <c r="O4062" s="278"/>
      <c r="P4062" s="278"/>
      <c r="Q4062" s="278"/>
      <c r="R4062" s="278"/>
      <c r="S4062" s="278"/>
      <c r="T4062" s="278"/>
      <c r="U4062" s="278"/>
      <c r="V4062" s="278"/>
      <c r="W4062" s="278"/>
      <c r="AH4062" s="280"/>
      <c r="AI4062" s="280"/>
      <c r="AJ4062" s="280"/>
      <c r="AK4062" s="280"/>
      <c r="AL4062" s="280"/>
      <c r="AM4062" s="280"/>
      <c r="AN4062" s="280"/>
      <c r="AO4062" s="280"/>
      <c r="AP4062" s="280"/>
      <c r="AQ4062" s="280"/>
      <c r="AR4062" s="280"/>
      <c r="AV4062" s="278"/>
      <c r="AW4062" s="278"/>
      <c r="AX4062" s="278"/>
      <c r="AY4062" s="278"/>
      <c r="AZ4062" s="278"/>
      <c r="BB4062" s="276"/>
    </row>
    <row r="4063" spans="3:68" ht="7.5" customHeight="1">
      <c r="C4063" s="280"/>
      <c r="D4063" s="280"/>
      <c r="E4063" s="280"/>
      <c r="F4063" s="280"/>
      <c r="G4063" s="280"/>
      <c r="N4063" s="278"/>
      <c r="O4063" s="278"/>
      <c r="P4063" s="278"/>
      <c r="Q4063" s="278"/>
      <c r="R4063" s="278"/>
      <c r="S4063" s="278"/>
      <c r="T4063" s="278"/>
      <c r="U4063" s="278"/>
      <c r="V4063" s="278"/>
      <c r="W4063" s="278"/>
      <c r="AH4063" s="280"/>
      <c r="AI4063" s="280"/>
      <c r="AJ4063" s="280"/>
      <c r="AK4063" s="280"/>
      <c r="AL4063" s="280"/>
      <c r="AM4063" s="280"/>
      <c r="AN4063" s="280"/>
      <c r="AO4063" s="280"/>
      <c r="AP4063" s="280"/>
      <c r="AQ4063" s="280"/>
      <c r="AR4063" s="280"/>
      <c r="AV4063" s="278"/>
      <c r="AW4063" s="278"/>
      <c r="AX4063" s="278"/>
      <c r="AY4063" s="278"/>
      <c r="AZ4063" s="278"/>
      <c r="BB4063" s="276"/>
    </row>
    <row r="4064" spans="3:68" ht="0.75" customHeight="1">
      <c r="C4064" s="280"/>
      <c r="D4064" s="280"/>
      <c r="E4064" s="280"/>
      <c r="F4064" s="280"/>
      <c r="G4064" s="280"/>
      <c r="N4064" s="278"/>
      <c r="O4064" s="278"/>
      <c r="P4064" s="278"/>
      <c r="Q4064" s="278"/>
      <c r="R4064" s="278"/>
      <c r="S4064" s="278"/>
      <c r="T4064" s="278"/>
      <c r="U4064" s="278"/>
      <c r="V4064" s="278"/>
      <c r="W4064" s="278"/>
      <c r="AH4064" s="280"/>
      <c r="AI4064" s="280"/>
      <c r="AJ4064" s="280"/>
      <c r="AK4064" s="280"/>
      <c r="AL4064" s="280"/>
      <c r="AM4064" s="280"/>
      <c r="AN4064" s="280"/>
      <c r="AO4064" s="280"/>
      <c r="AP4064" s="280"/>
      <c r="AQ4064" s="280"/>
      <c r="AR4064" s="280"/>
      <c r="AV4064" s="278"/>
      <c r="AW4064" s="278"/>
      <c r="AX4064" s="278"/>
      <c r="AY4064" s="278"/>
      <c r="AZ4064" s="278"/>
      <c r="BB4064" s="276"/>
    </row>
    <row r="4065" spans="3:68" ht="10.5" customHeight="1">
      <c r="C4065" s="280"/>
      <c r="D4065" s="280"/>
      <c r="E4065" s="280"/>
      <c r="F4065" s="280"/>
      <c r="G4065" s="280"/>
      <c r="P4065" s="278"/>
      <c r="Q4065" s="278"/>
      <c r="R4065" s="278"/>
      <c r="S4065" s="278"/>
      <c r="U4065" s="278"/>
      <c r="V4065" s="278"/>
      <c r="W4065" s="278"/>
      <c r="AH4065" s="280"/>
      <c r="AI4065" s="280"/>
      <c r="AJ4065" s="280"/>
      <c r="AK4065" s="280"/>
      <c r="AL4065" s="280"/>
      <c r="AM4065" s="280"/>
      <c r="AN4065" s="280"/>
      <c r="AO4065" s="280"/>
      <c r="AP4065" s="280"/>
      <c r="AQ4065" s="280"/>
      <c r="AR4065" s="280"/>
      <c r="AV4065" s="278"/>
      <c r="AW4065" s="278"/>
      <c r="AX4065" s="278"/>
      <c r="AY4065" s="278"/>
      <c r="AZ4065" s="278"/>
      <c r="BB4065" s="266"/>
      <c r="BG4065" s="283"/>
      <c r="BH4065" s="283"/>
      <c r="BI4065" s="283"/>
      <c r="BJ4065" s="283"/>
      <c r="BN4065" s="283"/>
      <c r="BO4065" s="283"/>
      <c r="BP4065" s="283"/>
    </row>
    <row r="4066" spans="3:68" ht="7.5" customHeight="1"/>
    <row r="4067" spans="3:68" ht="0.75" customHeight="1">
      <c r="C4067" s="280"/>
      <c r="D4067" s="280"/>
      <c r="E4067" s="280"/>
      <c r="F4067" s="280"/>
      <c r="G4067" s="280"/>
      <c r="N4067" s="278"/>
      <c r="O4067" s="278"/>
      <c r="P4067" s="278"/>
      <c r="Q4067" s="278"/>
      <c r="R4067" s="278"/>
      <c r="S4067" s="278"/>
      <c r="T4067" s="278"/>
      <c r="U4067" s="278"/>
      <c r="V4067" s="278"/>
      <c r="W4067" s="278"/>
      <c r="AH4067" s="280"/>
      <c r="AI4067" s="280"/>
      <c r="AJ4067" s="280"/>
      <c r="AK4067" s="280"/>
      <c r="AL4067" s="280"/>
      <c r="AM4067" s="280"/>
      <c r="AN4067" s="280"/>
      <c r="AO4067" s="280"/>
      <c r="AP4067" s="280"/>
      <c r="AQ4067" s="280"/>
      <c r="AR4067" s="280"/>
      <c r="AV4067" s="278"/>
      <c r="AW4067" s="278"/>
      <c r="AX4067" s="278"/>
      <c r="AY4067" s="278"/>
      <c r="AZ4067" s="278"/>
      <c r="BB4067" s="276"/>
      <c r="BE4067" s="280"/>
      <c r="BF4067" s="280"/>
      <c r="BG4067" s="280"/>
      <c r="BH4067" s="279"/>
      <c r="BI4067" s="279"/>
      <c r="BJ4067" s="279"/>
      <c r="BK4067" s="279"/>
      <c r="BN4067" s="279"/>
      <c r="BO4067" s="279"/>
      <c r="BP4067" s="279"/>
    </row>
    <row r="4068" spans="3:68" ht="8.25" customHeight="1">
      <c r="C4068" s="280"/>
      <c r="D4068" s="280"/>
      <c r="E4068" s="280"/>
      <c r="F4068" s="280"/>
      <c r="G4068" s="280"/>
      <c r="N4068" s="278"/>
      <c r="O4068" s="278"/>
      <c r="P4068" s="278"/>
      <c r="Q4068" s="278"/>
      <c r="R4068" s="278"/>
      <c r="S4068" s="278"/>
      <c r="T4068" s="278"/>
      <c r="U4068" s="278"/>
      <c r="V4068" s="278"/>
      <c r="W4068" s="278"/>
      <c r="AH4068" s="280"/>
      <c r="AI4068" s="280"/>
      <c r="AJ4068" s="280"/>
      <c r="AK4068" s="280"/>
      <c r="AL4068" s="280"/>
      <c r="AM4068" s="280"/>
      <c r="AN4068" s="280"/>
      <c r="AO4068" s="280"/>
      <c r="AP4068" s="280"/>
      <c r="AQ4068" s="280"/>
      <c r="AR4068" s="280"/>
      <c r="AV4068" s="278"/>
      <c r="AW4068" s="278"/>
      <c r="AX4068" s="278"/>
      <c r="AY4068" s="278"/>
      <c r="AZ4068" s="278"/>
      <c r="BB4068" s="276"/>
      <c r="BE4068" s="280"/>
      <c r="BF4068" s="280"/>
      <c r="BG4068" s="280"/>
      <c r="BH4068" s="279"/>
      <c r="BI4068" s="279"/>
      <c r="BJ4068" s="279"/>
      <c r="BK4068" s="279"/>
      <c r="BN4068" s="279"/>
      <c r="BO4068" s="279"/>
      <c r="BP4068" s="279"/>
    </row>
    <row r="4069" spans="3:68" ht="0.75" customHeight="1">
      <c r="C4069" s="280"/>
      <c r="D4069" s="280"/>
      <c r="E4069" s="280"/>
      <c r="F4069" s="280"/>
      <c r="G4069" s="280"/>
      <c r="N4069" s="278"/>
      <c r="O4069" s="278"/>
      <c r="P4069" s="278"/>
      <c r="Q4069" s="278"/>
      <c r="R4069" s="278"/>
      <c r="S4069" s="278"/>
      <c r="T4069" s="278"/>
      <c r="U4069" s="278"/>
      <c r="V4069" s="278"/>
      <c r="W4069" s="278"/>
      <c r="AH4069" s="280"/>
      <c r="AI4069" s="280"/>
      <c r="AJ4069" s="280"/>
      <c r="AK4069" s="280"/>
      <c r="AL4069" s="280"/>
      <c r="AM4069" s="280"/>
      <c r="AN4069" s="280"/>
      <c r="AO4069" s="280"/>
      <c r="AP4069" s="280"/>
      <c r="AQ4069" s="280"/>
      <c r="AR4069" s="280"/>
      <c r="AV4069" s="278"/>
      <c r="AW4069" s="278"/>
      <c r="AX4069" s="278"/>
      <c r="AY4069" s="278"/>
      <c r="AZ4069" s="278"/>
      <c r="BB4069" s="276"/>
      <c r="BE4069" s="280"/>
      <c r="BF4069" s="280"/>
      <c r="BG4069" s="280"/>
      <c r="BH4069" s="279"/>
      <c r="BI4069" s="279"/>
      <c r="BJ4069" s="279"/>
      <c r="BK4069" s="279"/>
      <c r="BN4069" s="279"/>
      <c r="BO4069" s="279"/>
      <c r="BP4069" s="279"/>
    </row>
    <row r="4070" spans="3:68" ht="11.25" customHeight="1">
      <c r="C4070" s="280"/>
      <c r="D4070" s="280"/>
      <c r="E4070" s="280"/>
      <c r="F4070" s="280"/>
      <c r="G4070" s="280"/>
      <c r="N4070" s="278"/>
      <c r="O4070" s="278"/>
      <c r="P4070" s="278"/>
      <c r="Q4070" s="278"/>
      <c r="R4070" s="278"/>
      <c r="S4070" s="278"/>
      <c r="T4070" s="278"/>
      <c r="U4070" s="278"/>
      <c r="V4070" s="278"/>
      <c r="W4070" s="278"/>
      <c r="AH4070" s="280"/>
      <c r="AI4070" s="280"/>
      <c r="AJ4070" s="280"/>
      <c r="AK4070" s="280"/>
      <c r="AL4070" s="280"/>
      <c r="AM4070" s="280"/>
      <c r="AN4070" s="280"/>
      <c r="AO4070" s="280"/>
      <c r="AP4070" s="280"/>
      <c r="AQ4070" s="280"/>
      <c r="AR4070" s="280"/>
      <c r="AV4070" s="278"/>
      <c r="AW4070" s="278"/>
      <c r="AX4070" s="278"/>
      <c r="AY4070" s="278"/>
      <c r="AZ4070" s="278"/>
      <c r="BB4070" s="266"/>
      <c r="BE4070" s="275"/>
      <c r="BF4070" s="275"/>
      <c r="BG4070" s="275"/>
      <c r="BH4070" s="276"/>
      <c r="BI4070" s="276"/>
      <c r="BJ4070" s="276"/>
      <c r="BK4070" s="276"/>
      <c r="BN4070" s="276"/>
      <c r="BO4070" s="276"/>
      <c r="BP4070" s="276"/>
    </row>
    <row r="4071" spans="3:68" ht="7.5" customHeight="1"/>
    <row r="4072" spans="3:68" ht="1.5" customHeight="1">
      <c r="C4072" s="280"/>
      <c r="D4072" s="280"/>
      <c r="E4072" s="280"/>
      <c r="F4072" s="280"/>
      <c r="G4072" s="280"/>
      <c r="H4072" s="280"/>
      <c r="I4072" s="280"/>
      <c r="J4072" s="280"/>
      <c r="P4072" s="278"/>
      <c r="Q4072" s="278"/>
      <c r="R4072" s="278"/>
      <c r="S4072" s="278"/>
      <c r="U4072" s="278"/>
      <c r="V4072" s="278"/>
      <c r="W4072" s="278"/>
      <c r="AH4072" s="280"/>
      <c r="AI4072" s="280"/>
      <c r="AJ4072" s="280"/>
      <c r="AK4072" s="280"/>
      <c r="AL4072" s="280"/>
      <c r="AM4072" s="280"/>
      <c r="AN4072" s="280"/>
      <c r="AO4072" s="280"/>
      <c r="AP4072" s="280"/>
      <c r="AQ4072" s="280"/>
      <c r="AR4072" s="280"/>
      <c r="AV4072" s="278"/>
      <c r="AW4072" s="278"/>
      <c r="AX4072" s="278"/>
      <c r="AY4072" s="278"/>
      <c r="AZ4072" s="278"/>
      <c r="BB4072" s="276"/>
      <c r="BE4072" s="275"/>
      <c r="BF4072" s="275"/>
      <c r="BG4072" s="275"/>
      <c r="BH4072" s="276"/>
      <c r="BI4072" s="276"/>
      <c r="BJ4072" s="276"/>
      <c r="BK4072" s="276"/>
    </row>
    <row r="4073" spans="3:68" ht="9" customHeight="1">
      <c r="C4073" s="280"/>
      <c r="D4073" s="280"/>
      <c r="E4073" s="280"/>
      <c r="F4073" s="280"/>
      <c r="G4073" s="280"/>
      <c r="H4073" s="280"/>
      <c r="I4073" s="280"/>
      <c r="J4073" s="280"/>
      <c r="P4073" s="278"/>
      <c r="Q4073" s="278"/>
      <c r="R4073" s="278"/>
      <c r="S4073" s="278"/>
      <c r="U4073" s="278"/>
      <c r="V4073" s="278"/>
      <c r="W4073" s="278"/>
      <c r="AH4073" s="280"/>
      <c r="AI4073" s="280"/>
      <c r="AJ4073" s="280"/>
      <c r="AK4073" s="280"/>
      <c r="AL4073" s="280"/>
      <c r="AM4073" s="280"/>
      <c r="AN4073" s="280"/>
      <c r="AO4073" s="280"/>
      <c r="AP4073" s="280"/>
      <c r="AQ4073" s="280"/>
      <c r="AR4073" s="280"/>
      <c r="AV4073" s="278"/>
      <c r="AW4073" s="278"/>
      <c r="AX4073" s="278"/>
      <c r="AY4073" s="278"/>
      <c r="AZ4073" s="278"/>
      <c r="BB4073" s="276"/>
      <c r="BE4073" s="275"/>
      <c r="BF4073" s="275"/>
      <c r="BG4073" s="275"/>
      <c r="BH4073" s="276"/>
      <c r="BI4073" s="276"/>
      <c r="BJ4073" s="276"/>
      <c r="BK4073" s="276"/>
    </row>
    <row r="4074" spans="3:68" ht="0.75" customHeight="1">
      <c r="C4074" s="280"/>
      <c r="D4074" s="280"/>
      <c r="E4074" s="280"/>
      <c r="F4074" s="280"/>
      <c r="G4074" s="280"/>
      <c r="H4074" s="280"/>
      <c r="I4074" s="280"/>
      <c r="J4074" s="280"/>
      <c r="P4074" s="278"/>
      <c r="Q4074" s="278"/>
      <c r="R4074" s="278"/>
      <c r="S4074" s="278"/>
      <c r="U4074" s="278"/>
      <c r="V4074" s="278"/>
      <c r="W4074" s="278"/>
      <c r="AH4074" s="280"/>
      <c r="AI4074" s="280"/>
      <c r="AJ4074" s="280"/>
      <c r="AK4074" s="280"/>
      <c r="AL4074" s="280"/>
      <c r="AM4074" s="280"/>
      <c r="AN4074" s="280"/>
      <c r="AO4074" s="280"/>
      <c r="AP4074" s="280"/>
      <c r="AQ4074" s="280"/>
      <c r="AR4074" s="280"/>
      <c r="AV4074" s="278"/>
      <c r="AW4074" s="278"/>
      <c r="AX4074" s="278"/>
      <c r="AY4074" s="278"/>
      <c r="AZ4074" s="278"/>
      <c r="BB4074" s="276"/>
      <c r="BE4074" s="275"/>
      <c r="BF4074" s="275"/>
      <c r="BG4074" s="275"/>
    </row>
    <row r="4075" spans="3:68" ht="11.25" customHeight="1">
      <c r="C4075" s="280"/>
      <c r="D4075" s="280"/>
      <c r="E4075" s="280"/>
      <c r="F4075" s="280"/>
      <c r="G4075" s="280"/>
      <c r="H4075" s="280"/>
      <c r="I4075" s="280"/>
      <c r="J4075" s="280"/>
      <c r="N4075" s="278"/>
      <c r="O4075" s="278"/>
      <c r="P4075" s="278"/>
      <c r="Q4075" s="278"/>
      <c r="R4075" s="278"/>
      <c r="S4075" s="278"/>
      <c r="T4075" s="278"/>
      <c r="U4075" s="278"/>
      <c r="V4075" s="278"/>
      <c r="W4075" s="278"/>
      <c r="AH4075" s="280"/>
      <c r="AI4075" s="280"/>
      <c r="AJ4075" s="280"/>
      <c r="AK4075" s="280"/>
      <c r="AL4075" s="280"/>
      <c r="AM4075" s="280"/>
      <c r="AN4075" s="280"/>
      <c r="AO4075" s="280"/>
      <c r="AP4075" s="280"/>
      <c r="AQ4075" s="280"/>
      <c r="AR4075" s="280"/>
      <c r="AV4075" s="278"/>
      <c r="AW4075" s="278"/>
      <c r="AX4075" s="278"/>
      <c r="AY4075" s="278"/>
      <c r="AZ4075" s="278"/>
      <c r="BB4075" s="266"/>
      <c r="BE4075" s="275"/>
      <c r="BF4075" s="275"/>
      <c r="BG4075" s="275"/>
      <c r="BH4075" s="276"/>
      <c r="BI4075" s="276"/>
      <c r="BJ4075" s="276"/>
      <c r="BK4075" s="276"/>
    </row>
    <row r="4076" spans="3:68" ht="9" customHeight="1"/>
    <row r="4077" spans="3:68" ht="0.75" customHeight="1">
      <c r="BE4077" s="275"/>
      <c r="BF4077" s="275"/>
      <c r="BG4077" s="275"/>
      <c r="BH4077" s="276"/>
      <c r="BI4077" s="276"/>
      <c r="BJ4077" s="276"/>
      <c r="BK4077" s="276"/>
      <c r="BN4077" s="276"/>
      <c r="BO4077" s="276"/>
      <c r="BP4077" s="276"/>
    </row>
    <row r="4078" spans="3:68">
      <c r="BE4078" s="275"/>
      <c r="BF4078" s="275"/>
      <c r="BG4078" s="275"/>
      <c r="BH4078" s="276"/>
      <c r="BI4078" s="276"/>
      <c r="BJ4078" s="276"/>
      <c r="BK4078" s="276"/>
      <c r="BN4078" s="276"/>
      <c r="BO4078" s="276"/>
      <c r="BP4078" s="276"/>
    </row>
    <row r="4079" spans="3:68" ht="10.5" customHeight="1">
      <c r="C4079" s="277"/>
      <c r="D4079" s="277"/>
      <c r="E4079" s="277"/>
      <c r="F4079" s="277"/>
      <c r="G4079" s="277"/>
      <c r="H4079" s="278"/>
      <c r="I4079" s="278"/>
      <c r="J4079" s="278"/>
      <c r="K4079" s="278"/>
      <c r="L4079" s="278"/>
      <c r="N4079" s="278"/>
      <c r="O4079" s="278"/>
      <c r="P4079" s="278"/>
      <c r="Q4079" s="278"/>
      <c r="R4079" s="278"/>
      <c r="S4079" s="278"/>
      <c r="T4079" s="278"/>
      <c r="U4079" s="281"/>
      <c r="V4079" s="281"/>
      <c r="W4079" s="281"/>
      <c r="Z4079" s="278"/>
      <c r="AA4079" s="278"/>
      <c r="AB4079" s="278"/>
      <c r="AC4079" s="278"/>
      <c r="AD4079" s="281"/>
      <c r="AE4079" s="281"/>
      <c r="AH4079" s="277"/>
      <c r="AI4079" s="277"/>
      <c r="AJ4079" s="277"/>
      <c r="AK4079" s="277"/>
      <c r="AL4079" s="277"/>
      <c r="AM4079" s="277"/>
      <c r="AO4079" s="278"/>
      <c r="AP4079" s="278"/>
      <c r="AQ4079" s="278"/>
      <c r="AR4079" s="278"/>
      <c r="AS4079" s="278"/>
      <c r="AT4079" s="278"/>
      <c r="AV4079" s="278"/>
      <c r="AW4079" s="278"/>
      <c r="AX4079" s="278"/>
      <c r="AY4079" s="278"/>
      <c r="AZ4079" s="278"/>
      <c r="BB4079" s="281"/>
      <c r="BC4079" s="281"/>
      <c r="BE4079" s="280"/>
      <c r="BF4079" s="280"/>
      <c r="BI4079" s="279"/>
      <c r="BJ4079" s="279"/>
      <c r="BL4079" s="285"/>
      <c r="BM4079" s="285"/>
      <c r="BN4079" s="285"/>
      <c r="BO4079" s="285"/>
      <c r="BP4079" s="285"/>
    </row>
    <row r="4080" spans="3:68" ht="7.5" customHeight="1"/>
    <row r="4081" spans="2:69" ht="12" customHeight="1">
      <c r="B4081" s="282"/>
      <c r="C4081" s="282"/>
      <c r="D4081" s="282"/>
      <c r="E4081" s="282"/>
      <c r="F4081" s="282"/>
      <c r="G4081" s="282"/>
      <c r="H4081" s="282"/>
      <c r="I4081" s="282"/>
      <c r="J4081" s="282"/>
      <c r="K4081" s="282"/>
      <c r="L4081" s="282"/>
      <c r="M4081" s="282"/>
      <c r="N4081" s="282"/>
      <c r="O4081" s="282"/>
      <c r="P4081" s="282"/>
      <c r="Q4081" s="282"/>
      <c r="R4081" s="282"/>
      <c r="S4081" s="282"/>
      <c r="T4081" s="282"/>
      <c r="U4081" s="282"/>
      <c r="V4081" s="282"/>
      <c r="W4081" s="282"/>
      <c r="X4081" s="282"/>
      <c r="Y4081" s="282"/>
      <c r="Z4081" s="282"/>
      <c r="AA4081" s="282"/>
      <c r="AB4081" s="282"/>
      <c r="AC4081" s="282"/>
      <c r="AD4081" s="282"/>
      <c r="AE4081" s="282"/>
      <c r="AF4081" s="282"/>
      <c r="AG4081" s="282"/>
      <c r="AH4081" s="282"/>
      <c r="AI4081" s="282"/>
      <c r="AJ4081" s="282"/>
      <c r="AL4081" s="282"/>
      <c r="AM4081" s="282"/>
      <c r="AN4081" s="282"/>
      <c r="AO4081" s="282"/>
      <c r="AP4081" s="282"/>
      <c r="AQ4081" s="282"/>
      <c r="AR4081" s="282"/>
      <c r="AS4081" s="282"/>
      <c r="AT4081" s="282"/>
      <c r="AU4081" s="282"/>
      <c r="AV4081" s="282"/>
      <c r="AW4081" s="282"/>
      <c r="AX4081" s="282"/>
      <c r="AY4081" s="282"/>
      <c r="AZ4081" s="282"/>
      <c r="BA4081" s="282"/>
      <c r="BB4081" s="282"/>
      <c r="BC4081" s="282"/>
      <c r="BD4081" s="282"/>
      <c r="BE4081" s="282"/>
      <c r="BF4081" s="282"/>
      <c r="BG4081" s="282"/>
      <c r="BH4081" s="282"/>
      <c r="BI4081" s="282"/>
      <c r="BJ4081" s="282"/>
      <c r="BK4081" s="282"/>
      <c r="BL4081" s="282"/>
      <c r="BM4081" s="282"/>
      <c r="BN4081" s="282"/>
      <c r="BO4081" s="282"/>
      <c r="BP4081" s="282"/>
      <c r="BQ4081" s="282"/>
    </row>
    <row r="4082" spans="2:69" ht="0.75" customHeight="1">
      <c r="B4082" s="282"/>
      <c r="C4082" s="282"/>
      <c r="D4082" s="282"/>
      <c r="E4082" s="282"/>
      <c r="F4082" s="282"/>
      <c r="G4082" s="282"/>
      <c r="H4082" s="282"/>
      <c r="I4082" s="282"/>
      <c r="J4082" s="282"/>
      <c r="K4082" s="282"/>
      <c r="L4082" s="282"/>
      <c r="M4082" s="282"/>
      <c r="N4082" s="282"/>
      <c r="O4082" s="282"/>
      <c r="P4082" s="282"/>
      <c r="Q4082" s="282"/>
      <c r="R4082" s="282"/>
      <c r="S4082" s="282"/>
      <c r="T4082" s="282"/>
      <c r="U4082" s="282"/>
      <c r="V4082" s="282"/>
      <c r="W4082" s="282"/>
      <c r="X4082" s="282"/>
      <c r="Y4082" s="282"/>
      <c r="Z4082" s="282"/>
      <c r="AA4082" s="282"/>
      <c r="AB4082" s="282"/>
      <c r="AC4082" s="282"/>
      <c r="AD4082" s="282"/>
      <c r="AE4082" s="282"/>
      <c r="AF4082" s="282"/>
      <c r="AG4082" s="282"/>
      <c r="AH4082" s="282"/>
      <c r="AI4082" s="282"/>
      <c r="AJ4082" s="282"/>
      <c r="AL4082" s="282"/>
      <c r="AM4082" s="282"/>
      <c r="AN4082" s="282"/>
      <c r="AO4082" s="282"/>
      <c r="AP4082" s="282"/>
      <c r="AQ4082" s="282"/>
      <c r="AR4082" s="282"/>
      <c r="AS4082" s="282"/>
      <c r="AT4082" s="282"/>
      <c r="AU4082" s="282"/>
      <c r="AV4082" s="282"/>
      <c r="AW4082" s="282"/>
      <c r="AX4082" s="282"/>
      <c r="AY4082" s="282"/>
      <c r="AZ4082" s="282"/>
      <c r="BA4082" s="282"/>
      <c r="BB4082" s="282"/>
      <c r="BC4082" s="282"/>
      <c r="BD4082" s="282"/>
      <c r="BE4082" s="282"/>
      <c r="BF4082" s="282"/>
      <c r="BG4082" s="282"/>
      <c r="BH4082" s="282"/>
      <c r="BI4082" s="282"/>
      <c r="BJ4082" s="282"/>
      <c r="BK4082" s="282"/>
      <c r="BL4082" s="282"/>
      <c r="BM4082" s="282"/>
      <c r="BN4082" s="282"/>
      <c r="BO4082" s="282"/>
      <c r="BP4082" s="282"/>
      <c r="BQ4082" s="282"/>
    </row>
    <row r="4083" spans="2:69" ht="10.5" customHeight="1">
      <c r="G4083" s="283"/>
      <c r="H4083" s="283"/>
      <c r="I4083" s="283"/>
      <c r="J4083" s="283"/>
      <c r="K4083" s="283"/>
      <c r="L4083" s="283"/>
      <c r="N4083" s="283"/>
      <c r="O4083" s="283"/>
      <c r="P4083" s="284"/>
      <c r="Q4083" s="284"/>
      <c r="R4083" s="284"/>
      <c r="S4083" s="284"/>
      <c r="U4083" s="283"/>
      <c r="V4083" s="283"/>
      <c r="W4083" s="283"/>
      <c r="X4083" s="283"/>
      <c r="Y4083" s="283"/>
      <c r="Z4083" s="283"/>
      <c r="AA4083" s="283"/>
      <c r="AB4083" s="283"/>
      <c r="AD4083" s="283"/>
      <c r="AE4083" s="283"/>
      <c r="AF4083" s="283"/>
      <c r="AG4083" s="283"/>
      <c r="AH4083" s="283"/>
      <c r="AI4083" s="283"/>
      <c r="AO4083" s="283"/>
      <c r="AP4083" s="283"/>
      <c r="AQ4083" s="283"/>
      <c r="AR4083" s="283"/>
      <c r="AU4083" s="284"/>
      <c r="AV4083" s="284"/>
      <c r="AW4083" s="284"/>
      <c r="AX4083" s="284"/>
      <c r="AY4083" s="284"/>
      <c r="BE4083" s="283"/>
      <c r="BF4083" s="283"/>
      <c r="BG4083" s="283"/>
      <c r="BH4083" s="283"/>
      <c r="BI4083" s="283"/>
      <c r="BJ4083" s="283"/>
      <c r="BK4083" s="283"/>
      <c r="BL4083" s="283"/>
      <c r="BM4083" s="283"/>
      <c r="BN4083" s="283"/>
      <c r="BO4083" s="283"/>
      <c r="BP4083" s="283"/>
      <c r="BQ4083" s="283"/>
    </row>
    <row r="4084" spans="2:69" ht="7.5" customHeight="1"/>
    <row r="4085" spans="2:69" ht="0.75" customHeight="1">
      <c r="F4085" s="285"/>
      <c r="G4085" s="285"/>
      <c r="H4085" s="285"/>
      <c r="I4085" s="285"/>
      <c r="K4085" s="285"/>
      <c r="L4085" s="285"/>
      <c r="M4085" s="285"/>
      <c r="N4085" s="285"/>
      <c r="O4085" s="285"/>
      <c r="R4085" s="285"/>
      <c r="S4085" s="285"/>
      <c r="T4085" s="285"/>
      <c r="U4085" s="285"/>
      <c r="V4085" s="285"/>
      <c r="W4085" s="285"/>
      <c r="X4085" s="285"/>
      <c r="Y4085" s="285"/>
      <c r="Z4085" s="285"/>
      <c r="AA4085" s="285"/>
      <c r="AB4085" s="285"/>
      <c r="AD4085" s="285"/>
      <c r="AE4085" s="285"/>
      <c r="AF4085" s="285"/>
      <c r="AG4085" s="285"/>
      <c r="AH4085" s="285"/>
      <c r="AI4085" s="285"/>
      <c r="AU4085" s="285"/>
      <c r="AV4085" s="285"/>
      <c r="AW4085" s="285"/>
      <c r="AX4085" s="283"/>
      <c r="AY4085" s="283"/>
      <c r="BE4085" s="285"/>
      <c r="BF4085" s="285"/>
      <c r="BH4085" s="285"/>
      <c r="BI4085" s="285"/>
      <c r="BJ4085" s="285"/>
      <c r="BK4085" s="285"/>
      <c r="BL4085" s="285"/>
      <c r="BM4085" s="285"/>
      <c r="BN4085" s="285"/>
      <c r="BO4085" s="285"/>
      <c r="BP4085" s="285"/>
      <c r="BQ4085" s="285"/>
    </row>
    <row r="4086" spans="2:69" ht="13.5" customHeight="1">
      <c r="F4086" s="285"/>
      <c r="G4086" s="285"/>
      <c r="H4086" s="285"/>
      <c r="I4086" s="285"/>
      <c r="K4086" s="285"/>
      <c r="L4086" s="285"/>
      <c r="M4086" s="285"/>
      <c r="N4086" s="285"/>
      <c r="O4086" s="285"/>
      <c r="R4086" s="285"/>
      <c r="S4086" s="285"/>
      <c r="T4086" s="285"/>
      <c r="U4086" s="285"/>
      <c r="V4086" s="285"/>
      <c r="W4086" s="285"/>
      <c r="X4086" s="285"/>
      <c r="Y4086" s="285"/>
      <c r="Z4086" s="285"/>
      <c r="AA4086" s="285"/>
      <c r="AB4086" s="285"/>
      <c r="AD4086" s="285"/>
      <c r="AE4086" s="285"/>
      <c r="AF4086" s="285"/>
      <c r="AG4086" s="285"/>
      <c r="AH4086" s="285"/>
      <c r="AI4086" s="285"/>
      <c r="AU4086" s="285"/>
      <c r="AV4086" s="285"/>
      <c r="AW4086" s="285"/>
      <c r="AX4086" s="283"/>
      <c r="AY4086" s="283"/>
      <c r="BE4086" s="285"/>
      <c r="BF4086" s="285"/>
      <c r="BH4086" s="285"/>
      <c r="BI4086" s="285"/>
      <c r="BJ4086" s="285"/>
      <c r="BK4086" s="285"/>
      <c r="BL4086" s="285"/>
      <c r="BM4086" s="285"/>
      <c r="BN4086" s="285"/>
      <c r="BO4086" s="285"/>
      <c r="BP4086" s="285"/>
      <c r="BQ4086" s="285"/>
    </row>
    <row r="4087" spans="2:69" ht="9.75" customHeight="1">
      <c r="C4087" s="280"/>
      <c r="D4087" s="280"/>
      <c r="F4087" s="279"/>
      <c r="G4087" s="279"/>
      <c r="H4087" s="279"/>
      <c r="I4087" s="279"/>
      <c r="J4087" s="279"/>
      <c r="K4087" s="279"/>
      <c r="L4087" s="279"/>
      <c r="M4087" s="279"/>
      <c r="N4087" s="279"/>
      <c r="O4087" s="279"/>
      <c r="R4087" s="278"/>
      <c r="S4087" s="278"/>
      <c r="T4087" s="278"/>
      <c r="U4087" s="279"/>
      <c r="V4087" s="279"/>
      <c r="W4087" s="279"/>
      <c r="X4087" s="279"/>
      <c r="Y4087" s="279"/>
      <c r="Z4087" s="279"/>
      <c r="AA4087" s="279"/>
      <c r="AB4087" s="279"/>
      <c r="AD4087" s="279"/>
      <c r="AE4087" s="279"/>
      <c r="AF4087" s="279"/>
      <c r="AG4087" s="279"/>
      <c r="AH4087" s="279"/>
      <c r="AI4087" s="279"/>
      <c r="AM4087" s="280"/>
      <c r="AN4087" s="280"/>
      <c r="AO4087" s="280"/>
      <c r="AP4087" s="278"/>
      <c r="AQ4087" s="278"/>
      <c r="AR4087" s="278"/>
      <c r="AS4087" s="278"/>
      <c r="BA4087" s="280"/>
      <c r="BB4087" s="280"/>
      <c r="BC4087" s="280"/>
      <c r="BD4087" s="279"/>
      <c r="BE4087" s="279"/>
      <c r="BH4087" s="278"/>
      <c r="BI4087" s="278"/>
      <c r="BJ4087" s="278"/>
      <c r="BK4087" s="278"/>
      <c r="BL4087" s="278"/>
      <c r="BM4087" s="279"/>
      <c r="BN4087" s="279"/>
      <c r="BO4087" s="279"/>
      <c r="BP4087" s="279"/>
      <c r="BQ4087" s="279"/>
    </row>
    <row r="4088" spans="2:69" ht="0.75" customHeight="1">
      <c r="C4088" s="280"/>
      <c r="D4088" s="280"/>
      <c r="F4088" s="279"/>
      <c r="G4088" s="279"/>
      <c r="H4088" s="279"/>
      <c r="I4088" s="279"/>
      <c r="J4088" s="279"/>
      <c r="K4088" s="279"/>
      <c r="L4088" s="279"/>
      <c r="M4088" s="279"/>
      <c r="N4088" s="279"/>
      <c r="O4088" s="279"/>
      <c r="R4088" s="278"/>
      <c r="S4088" s="278"/>
      <c r="T4088" s="278"/>
      <c r="U4088" s="279"/>
      <c r="V4088" s="279"/>
      <c r="W4088" s="279"/>
      <c r="X4088" s="279"/>
      <c r="Y4088" s="279"/>
      <c r="Z4088" s="279"/>
      <c r="AA4088" s="279"/>
      <c r="AB4088" s="279"/>
      <c r="AD4088" s="279"/>
      <c r="AE4088" s="279"/>
      <c r="AF4088" s="279"/>
      <c r="AG4088" s="279"/>
      <c r="AH4088" s="279"/>
      <c r="AI4088" s="279"/>
      <c r="AM4088" s="280"/>
      <c r="AN4088" s="280"/>
      <c r="AO4088" s="280"/>
      <c r="AP4088" s="278"/>
      <c r="AQ4088" s="278"/>
      <c r="AR4088" s="278"/>
      <c r="AS4088" s="278"/>
      <c r="BA4088" s="280"/>
      <c r="BB4088" s="280"/>
      <c r="BC4088" s="280"/>
      <c r="BD4088" s="279"/>
      <c r="BE4088" s="279"/>
      <c r="BH4088" s="278"/>
      <c r="BI4088" s="278"/>
      <c r="BJ4088" s="278"/>
      <c r="BK4088" s="278"/>
      <c r="BL4088" s="278"/>
      <c r="BM4088" s="279"/>
      <c r="BN4088" s="279"/>
      <c r="BO4088" s="279"/>
      <c r="BP4088" s="279"/>
      <c r="BQ4088" s="279"/>
    </row>
    <row r="4089" spans="2:69" ht="10.5" customHeight="1">
      <c r="C4089" s="280"/>
      <c r="D4089" s="280"/>
      <c r="F4089" s="279"/>
      <c r="G4089" s="279"/>
      <c r="H4089" s="279"/>
      <c r="I4089" s="279"/>
      <c r="J4089" s="279"/>
      <c r="K4089" s="279"/>
      <c r="L4089" s="279"/>
      <c r="M4089" s="279"/>
      <c r="N4089" s="279"/>
      <c r="O4089" s="279"/>
      <c r="R4089" s="278"/>
      <c r="S4089" s="278"/>
      <c r="T4089" s="278"/>
      <c r="U4089" s="279"/>
      <c r="V4089" s="279"/>
      <c r="W4089" s="279"/>
      <c r="X4089" s="279"/>
      <c r="Y4089" s="279"/>
      <c r="Z4089" s="279"/>
      <c r="AA4089" s="279"/>
      <c r="AB4089" s="279"/>
      <c r="AD4089" s="264"/>
      <c r="AE4089" s="279"/>
      <c r="AF4089" s="279"/>
      <c r="AG4089" s="279"/>
      <c r="AH4089" s="279"/>
      <c r="AI4089" s="264"/>
      <c r="AM4089" s="280"/>
      <c r="AN4089" s="280"/>
      <c r="AO4089" s="280"/>
      <c r="AP4089" s="278"/>
      <c r="AQ4089" s="278"/>
      <c r="AR4089" s="278"/>
      <c r="AS4089" s="278"/>
      <c r="BA4089" s="280"/>
      <c r="BB4089" s="280"/>
      <c r="BC4089" s="280"/>
      <c r="BD4089" s="279"/>
      <c r="BE4089" s="279"/>
      <c r="BH4089" s="278"/>
      <c r="BI4089" s="278"/>
      <c r="BJ4089" s="278"/>
      <c r="BK4089" s="278"/>
      <c r="BL4089" s="278"/>
      <c r="BM4089" s="279"/>
      <c r="BN4089" s="279"/>
      <c r="BO4089" s="279"/>
      <c r="BP4089" s="279"/>
      <c r="BQ4089" s="279"/>
    </row>
    <row r="4090" spans="2:69" ht="9.75" customHeight="1"/>
    <row r="4091" spans="2:69" ht="9.75" customHeight="1">
      <c r="C4091" s="280"/>
      <c r="D4091" s="280"/>
      <c r="F4091" s="279"/>
      <c r="G4091" s="279"/>
      <c r="H4091" s="279"/>
      <c r="I4091" s="279"/>
      <c r="J4091" s="279"/>
      <c r="K4091" s="279"/>
      <c r="L4091" s="279"/>
      <c r="M4091" s="279"/>
      <c r="N4091" s="279"/>
      <c r="O4091" s="279"/>
      <c r="R4091" s="278"/>
      <c r="S4091" s="278"/>
      <c r="T4091" s="278"/>
      <c r="U4091" s="279"/>
      <c r="V4091" s="279"/>
      <c r="W4091" s="279"/>
      <c r="X4091" s="279"/>
      <c r="Y4091" s="279"/>
      <c r="Z4091" s="279"/>
      <c r="AA4091" s="279"/>
      <c r="AB4091" s="279"/>
      <c r="AD4091" s="279"/>
      <c r="AE4091" s="279"/>
      <c r="AF4091" s="279"/>
      <c r="AG4091" s="279"/>
      <c r="AH4091" s="279"/>
      <c r="AI4091" s="279"/>
      <c r="AM4091" s="280"/>
      <c r="AN4091" s="280"/>
      <c r="AO4091" s="280"/>
      <c r="AP4091" s="280"/>
      <c r="AQ4091" s="278"/>
      <c r="AR4091" s="278"/>
      <c r="AS4091" s="278"/>
      <c r="AT4091" s="278"/>
      <c r="BA4091" s="280"/>
      <c r="BB4091" s="280"/>
      <c r="BC4091" s="280"/>
      <c r="BD4091" s="279"/>
      <c r="BE4091" s="279"/>
      <c r="BH4091" s="278"/>
      <c r="BI4091" s="278"/>
      <c r="BJ4091" s="278"/>
      <c r="BK4091" s="278"/>
      <c r="BL4091" s="278"/>
      <c r="BM4091" s="279"/>
      <c r="BN4091" s="279"/>
      <c r="BO4091" s="279"/>
      <c r="BP4091" s="279"/>
      <c r="BQ4091" s="279"/>
    </row>
    <row r="4092" spans="2:69" ht="0.75" customHeight="1">
      <c r="C4092" s="280"/>
      <c r="D4092" s="280"/>
      <c r="F4092" s="279"/>
      <c r="G4092" s="279"/>
      <c r="H4092" s="279"/>
      <c r="I4092" s="279"/>
      <c r="J4092" s="279"/>
      <c r="K4092" s="279"/>
      <c r="L4092" s="279"/>
      <c r="M4092" s="279"/>
      <c r="N4092" s="279"/>
      <c r="O4092" s="279"/>
      <c r="R4092" s="278"/>
      <c r="S4092" s="278"/>
      <c r="T4092" s="278"/>
      <c r="U4092" s="279"/>
      <c r="V4092" s="279"/>
      <c r="W4092" s="279"/>
      <c r="X4092" s="279"/>
      <c r="Y4092" s="279"/>
      <c r="Z4092" s="279"/>
      <c r="AA4092" s="279"/>
      <c r="AB4092" s="279"/>
      <c r="AD4092" s="279"/>
      <c r="AE4092" s="279"/>
      <c r="AF4092" s="279"/>
      <c r="AG4092" s="279"/>
      <c r="AH4092" s="279"/>
      <c r="AI4092" s="279"/>
      <c r="AM4092" s="280"/>
      <c r="AN4092" s="280"/>
      <c r="AO4092" s="280"/>
      <c r="AP4092" s="280"/>
      <c r="AQ4092" s="278"/>
      <c r="AR4092" s="278"/>
      <c r="AS4092" s="278"/>
      <c r="AT4092" s="278"/>
      <c r="BA4092" s="280"/>
      <c r="BB4092" s="280"/>
      <c r="BC4092" s="280"/>
      <c r="BD4092" s="279"/>
      <c r="BE4092" s="279"/>
      <c r="BH4092" s="278"/>
      <c r="BI4092" s="278"/>
      <c r="BJ4092" s="278"/>
      <c r="BK4092" s="278"/>
      <c r="BL4092" s="278"/>
      <c r="BM4092" s="279"/>
      <c r="BN4092" s="279"/>
      <c r="BO4092" s="279"/>
      <c r="BP4092" s="279"/>
      <c r="BQ4092" s="279"/>
    </row>
    <row r="4093" spans="2:69" ht="12.75" customHeight="1">
      <c r="F4093" s="279"/>
      <c r="G4093" s="279"/>
      <c r="H4093" s="279"/>
      <c r="I4093" s="279"/>
      <c r="J4093" s="279"/>
      <c r="K4093" s="279"/>
      <c r="L4093" s="279"/>
      <c r="M4093" s="279"/>
      <c r="N4093" s="279"/>
      <c r="O4093" s="279"/>
      <c r="AM4093" s="280"/>
      <c r="AN4093" s="280"/>
      <c r="AO4093" s="280"/>
      <c r="AP4093" s="278"/>
      <c r="AQ4093" s="278"/>
      <c r="AR4093" s="278"/>
      <c r="AS4093" s="278"/>
      <c r="BA4093" s="280"/>
      <c r="BB4093" s="280"/>
      <c r="BC4093" s="280"/>
      <c r="BD4093" s="279"/>
      <c r="BE4093" s="279"/>
      <c r="BH4093" s="278"/>
      <c r="BI4093" s="278"/>
      <c r="BJ4093" s="278"/>
      <c r="BK4093" s="278"/>
      <c r="BL4093" s="278"/>
      <c r="BM4093" s="279"/>
      <c r="BN4093" s="279"/>
      <c r="BO4093" s="279"/>
      <c r="BP4093" s="279"/>
      <c r="BQ4093" s="279"/>
    </row>
    <row r="4094" spans="2:69" ht="10.5" customHeight="1">
      <c r="AM4094" s="280"/>
      <c r="AN4094" s="280"/>
      <c r="AO4094" s="280"/>
      <c r="AP4094" s="278"/>
      <c r="AQ4094" s="278"/>
      <c r="AR4094" s="278"/>
      <c r="AS4094" s="278"/>
      <c r="BA4094" s="280"/>
      <c r="BB4094" s="280"/>
      <c r="BC4094" s="280"/>
      <c r="BD4094" s="279"/>
      <c r="BE4094" s="279"/>
      <c r="BH4094" s="278"/>
      <c r="BI4094" s="278"/>
      <c r="BJ4094" s="278"/>
      <c r="BK4094" s="278"/>
      <c r="BL4094" s="278"/>
      <c r="BM4094" s="279"/>
      <c r="BN4094" s="279"/>
      <c r="BO4094" s="279"/>
      <c r="BP4094" s="279"/>
      <c r="BQ4094" s="279"/>
    </row>
    <row r="4095" spans="2:69" ht="7.5" customHeight="1"/>
    <row r="4096" spans="2:69" ht="0.75" customHeight="1">
      <c r="C4096" s="277"/>
      <c r="D4096" s="277"/>
      <c r="F4096" s="279"/>
      <c r="G4096" s="279"/>
      <c r="H4096" s="279"/>
      <c r="I4096" s="279"/>
      <c r="J4096" s="279"/>
      <c r="K4096" s="279"/>
      <c r="L4096" s="279"/>
      <c r="M4096" s="279"/>
      <c r="AM4096" s="280"/>
      <c r="AN4096" s="280"/>
      <c r="AO4096" s="280"/>
      <c r="AP4096" s="278"/>
      <c r="AQ4096" s="278"/>
      <c r="AR4096" s="278"/>
      <c r="AS4096" s="278"/>
      <c r="AT4096" s="278"/>
      <c r="AU4096" s="278"/>
      <c r="AV4096" s="278"/>
      <c r="AX4096" s="278"/>
      <c r="AY4096" s="278"/>
      <c r="BA4096" s="280"/>
      <c r="BB4096" s="280"/>
      <c r="BC4096" s="280"/>
      <c r="BD4096" s="279"/>
      <c r="BE4096" s="279"/>
      <c r="BH4096" s="278"/>
      <c r="BI4096" s="278"/>
      <c r="BJ4096" s="278"/>
      <c r="BK4096" s="278"/>
      <c r="BL4096" s="278"/>
      <c r="BM4096" s="279"/>
      <c r="BN4096" s="279"/>
      <c r="BO4096" s="279"/>
      <c r="BP4096" s="279"/>
      <c r="BQ4096" s="279"/>
    </row>
    <row r="4097" spans="2:69" ht="8.25" customHeight="1">
      <c r="C4097" s="277"/>
      <c r="D4097" s="277"/>
      <c r="F4097" s="279"/>
      <c r="G4097" s="279"/>
      <c r="H4097" s="279"/>
      <c r="I4097" s="279"/>
      <c r="J4097" s="279"/>
      <c r="K4097" s="279"/>
      <c r="L4097" s="279"/>
      <c r="M4097" s="279"/>
      <c r="AM4097" s="280"/>
      <c r="AN4097" s="280"/>
      <c r="AO4097" s="280"/>
      <c r="AP4097" s="278"/>
      <c r="AQ4097" s="278"/>
      <c r="AR4097" s="278"/>
      <c r="AS4097" s="278"/>
      <c r="AT4097" s="278"/>
      <c r="AU4097" s="278"/>
      <c r="AV4097" s="278"/>
      <c r="AX4097" s="278"/>
      <c r="AY4097" s="278"/>
      <c r="BA4097" s="280"/>
      <c r="BB4097" s="280"/>
      <c r="BC4097" s="280"/>
      <c r="BD4097" s="279"/>
      <c r="BE4097" s="279"/>
      <c r="BH4097" s="278"/>
      <c r="BI4097" s="278"/>
      <c r="BJ4097" s="278"/>
      <c r="BK4097" s="278"/>
      <c r="BL4097" s="278"/>
      <c r="BM4097" s="279"/>
      <c r="BN4097" s="279"/>
      <c r="BO4097" s="279"/>
      <c r="BP4097" s="279"/>
      <c r="BQ4097" s="279"/>
    </row>
    <row r="4098" spans="2:69" ht="0.75" customHeight="1">
      <c r="C4098" s="277"/>
      <c r="D4098" s="277"/>
      <c r="F4098" s="279"/>
      <c r="G4098" s="279"/>
      <c r="H4098" s="279"/>
      <c r="I4098" s="279"/>
      <c r="J4098" s="279"/>
      <c r="K4098" s="279"/>
      <c r="L4098" s="279"/>
      <c r="M4098" s="279"/>
      <c r="AM4098" s="280"/>
      <c r="AN4098" s="280"/>
      <c r="AO4098" s="280"/>
      <c r="AP4098" s="278"/>
      <c r="AQ4098" s="278"/>
      <c r="AR4098" s="278"/>
      <c r="AS4098" s="278"/>
      <c r="AT4098" s="278"/>
      <c r="AU4098" s="278"/>
      <c r="AV4098" s="278"/>
      <c r="AX4098" s="278"/>
      <c r="AY4098" s="278"/>
      <c r="BA4098" s="280"/>
      <c r="BB4098" s="280"/>
      <c r="BC4098" s="280"/>
      <c r="BD4098" s="279"/>
      <c r="BE4098" s="279"/>
      <c r="BH4098" s="278"/>
      <c r="BI4098" s="278"/>
      <c r="BJ4098" s="278"/>
      <c r="BK4098" s="278"/>
      <c r="BL4098" s="278"/>
      <c r="BM4098" s="279"/>
      <c r="BN4098" s="279"/>
      <c r="BO4098" s="279"/>
      <c r="BP4098" s="279"/>
      <c r="BQ4098" s="279"/>
    </row>
    <row r="4099" spans="2:69" ht="10.5" customHeight="1">
      <c r="AM4099" s="280"/>
      <c r="AN4099" s="280"/>
      <c r="AO4099" s="280"/>
      <c r="AP4099" s="278"/>
      <c r="AQ4099" s="278"/>
      <c r="AR4099" s="278"/>
      <c r="AS4099" s="278"/>
      <c r="AT4099" s="278"/>
      <c r="AU4099" s="278"/>
      <c r="AV4099" s="278"/>
      <c r="AX4099" s="278"/>
      <c r="AY4099" s="278"/>
      <c r="BA4099" s="280"/>
      <c r="BB4099" s="280"/>
      <c r="BC4099" s="280"/>
      <c r="BD4099" s="279"/>
      <c r="BE4099" s="279"/>
      <c r="BH4099" s="278"/>
      <c r="BI4099" s="278"/>
      <c r="BJ4099" s="278"/>
      <c r="BK4099" s="278"/>
      <c r="BL4099" s="278"/>
      <c r="BM4099" s="279"/>
      <c r="BN4099" s="279"/>
      <c r="BO4099" s="279"/>
      <c r="BP4099" s="279"/>
      <c r="BQ4099" s="279"/>
    </row>
    <row r="4100" spans="2:69" ht="9.75" customHeight="1"/>
    <row r="4101" spans="2:69" ht="12" customHeight="1">
      <c r="AM4101" s="280"/>
      <c r="AN4101" s="280"/>
      <c r="AO4101" s="280"/>
      <c r="AP4101" s="280"/>
      <c r="AQ4101" s="278"/>
      <c r="AR4101" s="278"/>
      <c r="AS4101" s="278"/>
      <c r="AT4101" s="278"/>
      <c r="AU4101" s="278"/>
      <c r="AV4101" s="278"/>
      <c r="AW4101" s="278"/>
      <c r="AX4101" s="278"/>
      <c r="AY4101" s="278"/>
      <c r="AZ4101" s="278"/>
      <c r="BA4101" s="277"/>
      <c r="BB4101" s="277"/>
      <c r="BC4101" s="277"/>
      <c r="BD4101" s="279"/>
      <c r="BE4101" s="279"/>
    </row>
    <row r="4102" spans="2:69" ht="13.5" customHeight="1">
      <c r="C4102" s="289"/>
      <c r="D4102" s="289"/>
      <c r="E4102" s="289"/>
      <c r="F4102" s="289"/>
      <c r="G4102" s="289"/>
      <c r="H4102" s="289"/>
      <c r="I4102" s="289"/>
      <c r="J4102" s="289"/>
      <c r="K4102" s="289"/>
      <c r="L4102" s="289"/>
      <c r="M4102" s="289"/>
      <c r="N4102" s="289"/>
      <c r="O4102" s="289"/>
      <c r="P4102" s="289"/>
      <c r="Q4102" s="289"/>
      <c r="R4102" s="289"/>
      <c r="S4102" s="289"/>
      <c r="T4102" s="289"/>
      <c r="U4102" s="289"/>
      <c r="V4102" s="289"/>
      <c r="W4102" s="289"/>
      <c r="X4102" s="289"/>
      <c r="Y4102" s="289"/>
      <c r="Z4102" s="289"/>
      <c r="AA4102" s="289"/>
      <c r="AB4102" s="289"/>
      <c r="AC4102" s="289"/>
      <c r="AD4102" s="289"/>
      <c r="AE4102" s="289"/>
    </row>
    <row r="4103" spans="2:69" ht="7.5" customHeight="1"/>
    <row r="4104" spans="2:69" ht="16.5" customHeight="1">
      <c r="B4104" s="282"/>
      <c r="C4104" s="282"/>
      <c r="D4104" s="282"/>
      <c r="E4104" s="282"/>
      <c r="F4104" s="282"/>
      <c r="G4104" s="282"/>
      <c r="H4104" s="282"/>
      <c r="I4104" s="282"/>
      <c r="J4104" s="282"/>
      <c r="K4104" s="282"/>
      <c r="L4104" s="282"/>
      <c r="M4104" s="282"/>
      <c r="N4104" s="282"/>
      <c r="O4104" s="282"/>
      <c r="P4104" s="282"/>
      <c r="Q4104" s="282"/>
      <c r="R4104" s="282"/>
      <c r="S4104" s="282"/>
      <c r="T4104" s="282"/>
      <c r="U4104" s="282"/>
      <c r="X4104" s="282"/>
      <c r="Y4104" s="282"/>
      <c r="Z4104" s="282"/>
      <c r="AA4104" s="282"/>
      <c r="AB4104" s="282"/>
      <c r="AC4104" s="282"/>
      <c r="AD4104" s="282"/>
      <c r="AE4104" s="282"/>
      <c r="AF4104" s="282"/>
      <c r="AG4104" s="282"/>
      <c r="AM4104" s="282"/>
      <c r="AN4104" s="282"/>
      <c r="AO4104" s="282"/>
      <c r="AP4104" s="282"/>
      <c r="AQ4104" s="282"/>
      <c r="AR4104" s="282"/>
      <c r="AS4104" s="282"/>
      <c r="AT4104" s="282"/>
      <c r="AU4104" s="282"/>
      <c r="AV4104" s="282"/>
      <c r="AW4104" s="282"/>
      <c r="AX4104" s="282"/>
      <c r="AY4104" s="282"/>
      <c r="AZ4104" s="282"/>
      <c r="BA4104" s="282"/>
      <c r="BB4104" s="282"/>
      <c r="BE4104" s="282"/>
      <c r="BF4104" s="282"/>
      <c r="BG4104" s="282"/>
      <c r="BH4104" s="282"/>
      <c r="BI4104" s="282"/>
      <c r="BJ4104" s="282"/>
      <c r="BK4104" s="282"/>
      <c r="BL4104" s="282"/>
      <c r="BM4104" s="282"/>
      <c r="BN4104" s="282"/>
      <c r="BO4104" s="282"/>
      <c r="BP4104" s="282"/>
    </row>
    <row r="4105" spans="2:69" ht="9.75" customHeight="1">
      <c r="E4105" s="281"/>
      <c r="F4105" s="281"/>
      <c r="G4105" s="281"/>
      <c r="H4105" s="281"/>
      <c r="I4105" s="281"/>
      <c r="J4105" s="281"/>
      <c r="K4105" s="281"/>
      <c r="L4105" s="281"/>
      <c r="O4105" s="281"/>
      <c r="P4105" s="281"/>
      <c r="Q4105" s="281"/>
      <c r="S4105" s="286"/>
      <c r="T4105" s="286"/>
      <c r="U4105" s="286"/>
      <c r="V4105" s="286"/>
      <c r="AB4105" s="281"/>
      <c r="AC4105" s="281"/>
      <c r="AD4105" s="286"/>
      <c r="AE4105" s="286"/>
      <c r="AR4105" s="281"/>
      <c r="AS4105" s="281"/>
      <c r="AT4105" s="281"/>
      <c r="AV4105" s="286"/>
      <c r="AW4105" s="286"/>
      <c r="AX4105" s="286"/>
      <c r="AY4105" s="286"/>
      <c r="AZ4105" s="286"/>
      <c r="BA4105" s="286"/>
      <c r="BB4105" s="286"/>
      <c r="BH4105" s="283"/>
      <c r="BI4105" s="283"/>
      <c r="BJ4105" s="283"/>
      <c r="BK4105" s="283"/>
      <c r="BL4105" s="283"/>
      <c r="BN4105" s="283"/>
      <c r="BO4105" s="283"/>
      <c r="BP4105" s="283"/>
    </row>
    <row r="4106" spans="2:69" ht="0.75" customHeight="1">
      <c r="BH4106" s="283"/>
      <c r="BI4106" s="283"/>
      <c r="BJ4106" s="283"/>
      <c r="BK4106" s="283"/>
      <c r="BL4106" s="283"/>
      <c r="BN4106" s="283"/>
      <c r="BO4106" s="283"/>
      <c r="BP4106" s="283"/>
    </row>
    <row r="4107" spans="2:69" ht="10.5" customHeight="1">
      <c r="F4107" s="281"/>
      <c r="G4107" s="281"/>
      <c r="H4107" s="281"/>
      <c r="I4107" s="281"/>
      <c r="J4107" s="281"/>
      <c r="K4107" s="281"/>
      <c r="N4107" s="281"/>
      <c r="O4107" s="281"/>
      <c r="P4107" s="281"/>
      <c r="Q4107" s="281"/>
      <c r="R4107" s="281"/>
      <c r="S4107" s="286"/>
      <c r="T4107" s="286"/>
      <c r="U4107" s="286"/>
      <c r="V4107" s="286"/>
      <c r="AB4107" s="281"/>
      <c r="AC4107" s="281"/>
      <c r="AD4107" s="281"/>
      <c r="AE4107" s="286"/>
      <c r="AF4107" s="286"/>
      <c r="AG4107" s="286"/>
      <c r="AH4107" s="286"/>
      <c r="AI4107" s="286"/>
      <c r="AR4107" s="281"/>
      <c r="AS4107" s="281"/>
      <c r="AT4107" s="281"/>
      <c r="AV4107" s="290"/>
      <c r="AW4107" s="290"/>
      <c r="AX4107" s="290"/>
      <c r="AY4107" s="290"/>
      <c r="AZ4107" s="290"/>
      <c r="BE4107" s="263"/>
      <c r="BJ4107" s="279"/>
      <c r="BK4107" s="279"/>
      <c r="BL4107" s="279"/>
      <c r="BO4107" s="279"/>
      <c r="BP4107" s="279"/>
    </row>
    <row r="4108" spans="2:69" ht="8.25" customHeight="1"/>
    <row r="4109" spans="2:69" ht="12.75" customHeight="1">
      <c r="BE4109" s="280"/>
      <c r="BF4109" s="280"/>
      <c r="BJ4109" s="279"/>
      <c r="BK4109" s="279"/>
      <c r="BL4109" s="279"/>
      <c r="BO4109" s="279"/>
      <c r="BP4109" s="279"/>
    </row>
    <row r="4110" spans="2:69" ht="9.75" customHeight="1">
      <c r="BE4110" s="280"/>
      <c r="BF4110" s="280"/>
      <c r="BJ4110" s="279"/>
      <c r="BK4110" s="279"/>
      <c r="BL4110" s="279"/>
      <c r="BO4110" s="279"/>
      <c r="BP4110" s="279"/>
    </row>
    <row r="4111" spans="2:69" ht="12.75" customHeight="1">
      <c r="BE4111" s="280"/>
      <c r="BF4111" s="280"/>
    </row>
    <row r="4112" spans="2:69" ht="10.5" customHeight="1">
      <c r="I4112" s="283"/>
      <c r="J4112" s="283"/>
      <c r="K4112" s="283"/>
      <c r="L4112" s="283"/>
      <c r="N4112" s="283"/>
      <c r="O4112" s="283"/>
      <c r="P4112" s="283"/>
      <c r="Q4112" s="283"/>
      <c r="R4112" s="283"/>
      <c r="S4112" s="283"/>
      <c r="U4112" s="283"/>
      <c r="V4112" s="283"/>
      <c r="W4112" s="283"/>
      <c r="Z4112" s="283"/>
      <c r="AA4112" s="283"/>
      <c r="AB4112" s="283"/>
      <c r="AC4112" s="283"/>
      <c r="AD4112" s="283"/>
      <c r="AE4112" s="283"/>
      <c r="AO4112" s="283"/>
      <c r="AP4112" s="283"/>
      <c r="AQ4112" s="283"/>
      <c r="AR4112" s="283"/>
      <c r="AS4112" s="283"/>
      <c r="AT4112" s="283"/>
      <c r="AV4112" s="283"/>
      <c r="AW4112" s="283"/>
      <c r="AX4112" s="283"/>
      <c r="AY4112" s="283"/>
      <c r="AZ4112" s="283"/>
      <c r="BA4112" s="283"/>
      <c r="BB4112" s="283"/>
      <c r="BE4112" s="263"/>
      <c r="BJ4112" s="279"/>
      <c r="BK4112" s="279"/>
      <c r="BL4112" s="279"/>
      <c r="BO4112" s="279"/>
      <c r="BP4112" s="279"/>
    </row>
    <row r="4113" spans="3:68" ht="9.75" customHeight="1"/>
    <row r="4114" spans="3:68" ht="10.5" customHeight="1">
      <c r="H4114" s="283"/>
      <c r="I4114" s="283"/>
      <c r="J4114" s="283"/>
      <c r="K4114" s="283"/>
      <c r="L4114" s="283"/>
      <c r="N4114" s="283"/>
      <c r="O4114" s="283"/>
      <c r="P4114" s="283"/>
      <c r="Q4114" s="283"/>
      <c r="R4114" s="283"/>
      <c r="S4114" s="283"/>
      <c r="U4114" s="283"/>
      <c r="V4114" s="283"/>
      <c r="W4114" s="283"/>
      <c r="Z4114" s="283"/>
      <c r="AA4114" s="283"/>
      <c r="AB4114" s="283"/>
      <c r="AC4114" s="283"/>
      <c r="AD4114" s="283"/>
      <c r="AE4114" s="283"/>
      <c r="AO4114" s="283"/>
      <c r="AP4114" s="283"/>
      <c r="AQ4114" s="283"/>
      <c r="AR4114" s="283"/>
      <c r="AS4114" s="283"/>
      <c r="AT4114" s="283"/>
      <c r="AV4114" s="283"/>
      <c r="AW4114" s="283"/>
      <c r="AX4114" s="283"/>
      <c r="AY4114" s="283"/>
      <c r="AZ4114" s="283"/>
      <c r="BA4114" s="283"/>
      <c r="BB4114" s="283"/>
      <c r="BE4114" s="280"/>
      <c r="BJ4114" s="279"/>
      <c r="BK4114" s="279"/>
      <c r="BL4114" s="279"/>
      <c r="BO4114" s="279"/>
      <c r="BP4114" s="279"/>
    </row>
    <row r="4115" spans="3:68" ht="0.75" customHeight="1">
      <c r="H4115" s="283"/>
      <c r="I4115" s="283"/>
      <c r="J4115" s="283"/>
      <c r="K4115" s="283"/>
      <c r="L4115" s="283"/>
      <c r="N4115" s="283"/>
      <c r="O4115" s="283"/>
      <c r="P4115" s="283"/>
      <c r="Q4115" s="283"/>
      <c r="R4115" s="283"/>
      <c r="S4115" s="283"/>
      <c r="U4115" s="283"/>
      <c r="V4115" s="283"/>
      <c r="W4115" s="283"/>
      <c r="Z4115" s="283"/>
      <c r="AA4115" s="283"/>
      <c r="AB4115" s="283"/>
      <c r="AC4115" s="283"/>
      <c r="AD4115" s="283"/>
      <c r="AE4115" s="283"/>
      <c r="AO4115" s="283"/>
      <c r="AP4115" s="283"/>
      <c r="AQ4115" s="283"/>
      <c r="AR4115" s="283"/>
      <c r="AS4115" s="283"/>
      <c r="AT4115" s="283"/>
      <c r="AV4115" s="283"/>
      <c r="AW4115" s="283"/>
      <c r="AX4115" s="283"/>
      <c r="AY4115" s="283"/>
      <c r="AZ4115" s="283"/>
      <c r="BA4115" s="283"/>
      <c r="BB4115" s="283"/>
      <c r="BE4115" s="280"/>
      <c r="BJ4115" s="279"/>
      <c r="BK4115" s="279"/>
      <c r="BL4115" s="279"/>
      <c r="BO4115" s="279"/>
      <c r="BP4115" s="279"/>
    </row>
    <row r="4116" spans="3:68" ht="10.5" customHeight="1">
      <c r="H4116" s="285"/>
      <c r="I4116" s="285"/>
      <c r="J4116" s="285"/>
      <c r="K4116" s="285"/>
      <c r="L4116" s="285"/>
      <c r="N4116" s="285"/>
      <c r="O4116" s="285"/>
      <c r="P4116" s="285"/>
      <c r="R4116" s="285"/>
      <c r="S4116" s="285"/>
      <c r="U4116" s="283"/>
      <c r="V4116" s="283"/>
      <c r="W4116" s="283"/>
      <c r="Z4116" s="285"/>
      <c r="AA4116" s="285"/>
      <c r="AB4116" s="285"/>
      <c r="AC4116" s="285"/>
      <c r="AD4116" s="283"/>
      <c r="AE4116" s="283"/>
      <c r="AO4116" s="285"/>
      <c r="AP4116" s="285"/>
      <c r="AQ4116" s="285"/>
      <c r="AR4116" s="285"/>
      <c r="AS4116" s="285"/>
      <c r="AT4116" s="285"/>
      <c r="AV4116" s="285"/>
      <c r="AW4116" s="285"/>
      <c r="AX4116" s="285"/>
      <c r="AY4116" s="285"/>
      <c r="AZ4116" s="285"/>
      <c r="BB4116" s="261"/>
      <c r="BE4116" s="263"/>
      <c r="BK4116" s="279"/>
      <c r="BL4116" s="279"/>
      <c r="BP4116" s="264"/>
    </row>
    <row r="4117" spans="3:68" ht="8.25" customHeight="1"/>
    <row r="4118" spans="3:68" ht="0.75" customHeight="1">
      <c r="C4118" s="280"/>
      <c r="D4118" s="280"/>
      <c r="E4118" s="280"/>
      <c r="F4118" s="280"/>
      <c r="G4118" s="280"/>
      <c r="H4118" s="280"/>
      <c r="I4118" s="280"/>
      <c r="AH4118" s="280"/>
      <c r="AI4118" s="280"/>
      <c r="AJ4118" s="280"/>
      <c r="AK4118" s="280"/>
      <c r="AL4118" s="280"/>
      <c r="AM4118" s="280"/>
      <c r="AN4118" s="280"/>
      <c r="AO4118" s="280"/>
      <c r="BE4118" s="280"/>
      <c r="BK4118" s="279"/>
      <c r="BL4118" s="279"/>
      <c r="BP4118" s="279"/>
    </row>
    <row r="4119" spans="3:68" ht="9" customHeight="1">
      <c r="C4119" s="280"/>
      <c r="D4119" s="280"/>
      <c r="E4119" s="280"/>
      <c r="F4119" s="280"/>
      <c r="G4119" s="280"/>
      <c r="H4119" s="280"/>
      <c r="I4119" s="280"/>
      <c r="AH4119" s="280"/>
      <c r="AI4119" s="280"/>
      <c r="AJ4119" s="280"/>
      <c r="AK4119" s="280"/>
      <c r="AL4119" s="280"/>
      <c r="AM4119" s="280"/>
      <c r="AN4119" s="280"/>
      <c r="AO4119" s="280"/>
      <c r="BE4119" s="280"/>
      <c r="BK4119" s="279"/>
      <c r="BL4119" s="279"/>
      <c r="BP4119" s="279"/>
    </row>
    <row r="4120" spans="3:68" ht="0.75" customHeight="1">
      <c r="C4120" s="280"/>
      <c r="D4120" s="280"/>
      <c r="E4120" s="280"/>
      <c r="F4120" s="280"/>
      <c r="G4120" s="280"/>
      <c r="H4120" s="280"/>
      <c r="I4120" s="280"/>
      <c r="AH4120" s="280"/>
      <c r="AI4120" s="280"/>
      <c r="AJ4120" s="280"/>
      <c r="AK4120" s="280"/>
      <c r="AL4120" s="280"/>
      <c r="AM4120" s="280"/>
      <c r="AN4120" s="280"/>
      <c r="AO4120" s="280"/>
      <c r="BE4120" s="280"/>
      <c r="BK4120" s="279"/>
      <c r="BL4120" s="279"/>
    </row>
    <row r="4121" spans="3:68" ht="10.5" customHeight="1">
      <c r="C4121" s="287"/>
      <c r="D4121" s="287"/>
      <c r="E4121" s="287"/>
      <c r="F4121" s="287"/>
      <c r="G4121" s="287"/>
      <c r="H4121" s="278"/>
      <c r="I4121" s="278"/>
      <c r="J4121" s="278"/>
      <c r="K4121" s="278"/>
      <c r="L4121" s="278"/>
      <c r="N4121" s="278"/>
      <c r="O4121" s="278"/>
      <c r="P4121" s="278"/>
      <c r="Q4121" s="278"/>
      <c r="R4121" s="278"/>
      <c r="S4121" s="278"/>
      <c r="T4121" s="278"/>
      <c r="U4121" s="278"/>
      <c r="V4121" s="278"/>
      <c r="W4121" s="278"/>
      <c r="Z4121" s="278"/>
      <c r="AA4121" s="278"/>
      <c r="AB4121" s="278"/>
      <c r="AC4121" s="278"/>
      <c r="AD4121" s="278"/>
      <c r="AE4121" s="278"/>
      <c r="AI4121" s="287"/>
      <c r="AJ4121" s="287"/>
      <c r="AK4121" s="287"/>
      <c r="AL4121" s="287"/>
      <c r="AM4121" s="287"/>
      <c r="AO4121" s="278"/>
      <c r="AP4121" s="278"/>
      <c r="AQ4121" s="278"/>
      <c r="AR4121" s="278"/>
      <c r="AS4121" s="278"/>
      <c r="AT4121" s="278"/>
      <c r="AV4121" s="278"/>
      <c r="AW4121" s="278"/>
      <c r="AX4121" s="278"/>
      <c r="AY4121" s="278"/>
      <c r="AZ4121" s="278"/>
      <c r="BB4121" s="266"/>
      <c r="BE4121" s="263"/>
      <c r="BK4121" s="279"/>
      <c r="BL4121" s="279"/>
      <c r="BP4121" s="264"/>
    </row>
    <row r="4122" spans="3:68" ht="7.5" customHeight="1"/>
    <row r="4123" spans="3:68" ht="0.75" customHeight="1">
      <c r="C4123" s="287"/>
      <c r="D4123" s="287"/>
      <c r="E4123" s="287"/>
      <c r="F4123" s="287"/>
      <c r="G4123" s="287"/>
      <c r="H4123" s="278"/>
      <c r="I4123" s="278"/>
      <c r="J4123" s="278"/>
      <c r="K4123" s="278"/>
      <c r="L4123" s="278"/>
      <c r="N4123" s="278"/>
      <c r="O4123" s="278"/>
      <c r="P4123" s="278"/>
      <c r="Q4123" s="278"/>
      <c r="R4123" s="278"/>
      <c r="S4123" s="278"/>
      <c r="T4123" s="278"/>
      <c r="U4123" s="278"/>
      <c r="V4123" s="278"/>
      <c r="W4123" s="278"/>
      <c r="Z4123" s="278"/>
      <c r="AA4123" s="278"/>
      <c r="AB4123" s="278"/>
      <c r="AC4123" s="278"/>
      <c r="AD4123" s="278"/>
      <c r="AE4123" s="278"/>
      <c r="AI4123" s="287"/>
      <c r="AJ4123" s="287"/>
      <c r="AK4123" s="287"/>
      <c r="AL4123" s="287"/>
      <c r="AM4123" s="287"/>
      <c r="AO4123" s="278"/>
      <c r="AP4123" s="278"/>
      <c r="AQ4123" s="278"/>
      <c r="AR4123" s="278"/>
      <c r="AS4123" s="278"/>
      <c r="AT4123" s="278"/>
      <c r="AV4123" s="278"/>
      <c r="AW4123" s="278"/>
      <c r="AX4123" s="278"/>
      <c r="AY4123" s="278"/>
      <c r="AZ4123" s="278"/>
      <c r="BB4123" s="276"/>
    </row>
    <row r="4124" spans="3:68" ht="8.25" customHeight="1">
      <c r="C4124" s="287"/>
      <c r="D4124" s="287"/>
      <c r="E4124" s="287"/>
      <c r="F4124" s="287"/>
      <c r="G4124" s="287"/>
      <c r="H4124" s="278"/>
      <c r="I4124" s="278"/>
      <c r="J4124" s="278"/>
      <c r="K4124" s="278"/>
      <c r="L4124" s="278"/>
      <c r="N4124" s="278"/>
      <c r="O4124" s="278"/>
      <c r="P4124" s="278"/>
      <c r="Q4124" s="278"/>
      <c r="R4124" s="278"/>
      <c r="S4124" s="278"/>
      <c r="T4124" s="278"/>
      <c r="U4124" s="278"/>
      <c r="V4124" s="278"/>
      <c r="W4124" s="278"/>
      <c r="Z4124" s="278"/>
      <c r="AA4124" s="278"/>
      <c r="AB4124" s="278"/>
      <c r="AC4124" s="278"/>
      <c r="AD4124" s="278"/>
      <c r="AE4124" s="278"/>
      <c r="AI4124" s="287"/>
      <c r="AJ4124" s="287"/>
      <c r="AK4124" s="287"/>
      <c r="AL4124" s="287"/>
      <c r="AM4124" s="287"/>
      <c r="AO4124" s="278"/>
      <c r="AP4124" s="278"/>
      <c r="AQ4124" s="278"/>
      <c r="AR4124" s="278"/>
      <c r="AS4124" s="278"/>
      <c r="AT4124" s="278"/>
      <c r="AV4124" s="278"/>
      <c r="AW4124" s="278"/>
      <c r="AX4124" s="278"/>
      <c r="AY4124" s="278"/>
      <c r="AZ4124" s="278"/>
      <c r="BB4124" s="276"/>
    </row>
    <row r="4125" spans="3:68" ht="0.75" customHeight="1">
      <c r="C4125" s="287"/>
      <c r="D4125" s="287"/>
      <c r="E4125" s="287"/>
      <c r="F4125" s="287"/>
      <c r="G4125" s="287"/>
      <c r="H4125" s="278"/>
      <c r="I4125" s="278"/>
      <c r="J4125" s="278"/>
      <c r="K4125" s="278"/>
      <c r="L4125" s="278"/>
      <c r="N4125" s="278"/>
      <c r="O4125" s="278"/>
      <c r="P4125" s="278"/>
      <c r="Q4125" s="278"/>
      <c r="R4125" s="278"/>
      <c r="S4125" s="278"/>
      <c r="T4125" s="278"/>
      <c r="U4125" s="278"/>
      <c r="V4125" s="278"/>
      <c r="W4125" s="278"/>
      <c r="Z4125" s="278"/>
      <c r="AA4125" s="278"/>
      <c r="AB4125" s="278"/>
      <c r="AC4125" s="278"/>
      <c r="AD4125" s="278"/>
      <c r="AE4125" s="278"/>
      <c r="AI4125" s="287"/>
      <c r="AJ4125" s="287"/>
      <c r="AK4125" s="287"/>
      <c r="AL4125" s="287"/>
      <c r="AM4125" s="287"/>
      <c r="AO4125" s="278"/>
      <c r="AP4125" s="278"/>
      <c r="AQ4125" s="278"/>
      <c r="AR4125" s="278"/>
      <c r="AS4125" s="278"/>
      <c r="AT4125" s="278"/>
      <c r="AV4125" s="278"/>
      <c r="AW4125" s="278"/>
      <c r="AX4125" s="278"/>
      <c r="AY4125" s="278"/>
      <c r="AZ4125" s="278"/>
      <c r="BB4125" s="276"/>
    </row>
    <row r="4126" spans="3:68" ht="10.5" customHeight="1">
      <c r="C4126" s="287"/>
      <c r="D4126" s="287"/>
      <c r="E4126" s="287"/>
      <c r="F4126" s="287"/>
      <c r="G4126" s="287"/>
      <c r="H4126" s="278"/>
      <c r="I4126" s="278"/>
      <c r="J4126" s="278"/>
      <c r="K4126" s="278"/>
      <c r="L4126" s="278"/>
      <c r="N4126" s="278"/>
      <c r="O4126" s="278"/>
      <c r="P4126" s="278"/>
      <c r="Q4126" s="278"/>
      <c r="R4126" s="278"/>
      <c r="S4126" s="278"/>
      <c r="T4126" s="278"/>
      <c r="U4126" s="278"/>
      <c r="V4126" s="278"/>
      <c r="W4126" s="278"/>
      <c r="Z4126" s="278"/>
      <c r="AA4126" s="278"/>
      <c r="AB4126" s="278"/>
      <c r="AC4126" s="278"/>
      <c r="AD4126" s="278"/>
      <c r="AE4126" s="278"/>
      <c r="AI4126" s="287"/>
      <c r="AJ4126" s="287"/>
      <c r="AK4126" s="287"/>
      <c r="AL4126" s="287"/>
      <c r="AM4126" s="287"/>
      <c r="AO4126" s="278"/>
      <c r="AP4126" s="278"/>
      <c r="AQ4126" s="278"/>
      <c r="AR4126" s="278"/>
      <c r="AS4126" s="278"/>
      <c r="AT4126" s="278"/>
      <c r="AV4126" s="278"/>
      <c r="AW4126" s="278"/>
      <c r="AX4126" s="278"/>
      <c r="AY4126" s="278"/>
      <c r="AZ4126" s="278"/>
      <c r="BB4126" s="266"/>
    </row>
    <row r="4127" spans="3:68" ht="7.5" customHeight="1"/>
    <row r="4128" spans="3:68" ht="0.75" customHeight="1">
      <c r="C4128" s="287"/>
      <c r="D4128" s="287"/>
      <c r="E4128" s="287"/>
      <c r="F4128" s="287"/>
      <c r="G4128" s="287"/>
      <c r="H4128" s="278"/>
      <c r="I4128" s="278"/>
      <c r="J4128" s="278"/>
      <c r="K4128" s="278"/>
      <c r="L4128" s="278"/>
      <c r="N4128" s="278"/>
      <c r="O4128" s="278"/>
      <c r="P4128" s="278"/>
      <c r="Q4128" s="278"/>
      <c r="R4128" s="278"/>
      <c r="S4128" s="278"/>
      <c r="T4128" s="278"/>
      <c r="U4128" s="278"/>
      <c r="V4128" s="278"/>
      <c r="W4128" s="278"/>
      <c r="Z4128" s="278"/>
      <c r="AA4128" s="278"/>
      <c r="AB4128" s="278"/>
      <c r="AC4128" s="278"/>
      <c r="AD4128" s="278"/>
      <c r="AE4128" s="278"/>
      <c r="AI4128" s="287"/>
      <c r="AJ4128" s="287"/>
      <c r="AK4128" s="287"/>
      <c r="AL4128" s="287"/>
      <c r="AM4128" s="287"/>
      <c r="AO4128" s="278"/>
      <c r="AP4128" s="278"/>
      <c r="AQ4128" s="278"/>
      <c r="AR4128" s="278"/>
      <c r="AS4128" s="278"/>
      <c r="AT4128" s="278"/>
      <c r="AV4128" s="278"/>
      <c r="AW4128" s="278"/>
      <c r="AX4128" s="278"/>
      <c r="AY4128" s="278"/>
      <c r="AZ4128" s="278"/>
      <c r="BB4128" s="276"/>
      <c r="BE4128" s="282"/>
      <c r="BF4128" s="282"/>
      <c r="BG4128" s="282"/>
      <c r="BH4128" s="282"/>
      <c r="BI4128" s="282"/>
      <c r="BJ4128" s="282"/>
      <c r="BK4128" s="282"/>
      <c r="BL4128" s="282"/>
      <c r="BM4128" s="282"/>
      <c r="BN4128" s="282"/>
      <c r="BO4128" s="282"/>
      <c r="BP4128" s="282"/>
    </row>
    <row r="4129" spans="3:68">
      <c r="C4129" s="287"/>
      <c r="D4129" s="287"/>
      <c r="E4129" s="287"/>
      <c r="F4129" s="287"/>
      <c r="G4129" s="287"/>
      <c r="H4129" s="278"/>
      <c r="I4129" s="278"/>
      <c r="J4129" s="278"/>
      <c r="K4129" s="278"/>
      <c r="L4129" s="278"/>
      <c r="N4129" s="278"/>
      <c r="O4129" s="278"/>
      <c r="P4129" s="278"/>
      <c r="Q4129" s="278"/>
      <c r="R4129" s="278"/>
      <c r="S4129" s="278"/>
      <c r="T4129" s="278"/>
      <c r="U4129" s="278"/>
      <c r="V4129" s="278"/>
      <c r="W4129" s="278"/>
      <c r="Z4129" s="278"/>
      <c r="AA4129" s="278"/>
      <c r="AB4129" s="278"/>
      <c r="AC4129" s="278"/>
      <c r="AD4129" s="278"/>
      <c r="AE4129" s="278"/>
      <c r="AI4129" s="287"/>
      <c r="AJ4129" s="287"/>
      <c r="AK4129" s="287"/>
      <c r="AL4129" s="287"/>
      <c r="AM4129" s="287"/>
      <c r="AO4129" s="278"/>
      <c r="AP4129" s="278"/>
      <c r="AQ4129" s="278"/>
      <c r="AR4129" s="278"/>
      <c r="AS4129" s="278"/>
      <c r="AT4129" s="278"/>
      <c r="AV4129" s="278"/>
      <c r="AW4129" s="278"/>
      <c r="AX4129" s="278"/>
      <c r="AY4129" s="278"/>
      <c r="AZ4129" s="278"/>
      <c r="BB4129" s="276"/>
      <c r="BE4129" s="282"/>
      <c r="BF4129" s="282"/>
      <c r="BG4129" s="282"/>
      <c r="BH4129" s="282"/>
      <c r="BI4129" s="282"/>
      <c r="BJ4129" s="282"/>
      <c r="BK4129" s="282"/>
      <c r="BL4129" s="282"/>
      <c r="BM4129" s="282"/>
      <c r="BN4129" s="282"/>
      <c r="BO4129" s="282"/>
      <c r="BP4129" s="282"/>
    </row>
    <row r="4130" spans="3:68" ht="5.25" customHeight="1">
      <c r="C4130" s="287"/>
      <c r="D4130" s="287"/>
      <c r="E4130" s="287"/>
      <c r="F4130" s="287"/>
      <c r="G4130" s="287"/>
      <c r="H4130" s="278"/>
      <c r="I4130" s="278"/>
      <c r="J4130" s="278"/>
      <c r="K4130" s="278"/>
      <c r="L4130" s="278"/>
      <c r="N4130" s="278"/>
      <c r="O4130" s="278"/>
      <c r="P4130" s="278"/>
      <c r="Q4130" s="278"/>
      <c r="R4130" s="278"/>
      <c r="S4130" s="278"/>
      <c r="T4130" s="278"/>
      <c r="U4130" s="278"/>
      <c r="V4130" s="278"/>
      <c r="W4130" s="278"/>
      <c r="Z4130" s="278"/>
      <c r="AA4130" s="278"/>
      <c r="AB4130" s="278"/>
      <c r="AC4130" s="278"/>
      <c r="AD4130" s="278"/>
      <c r="AE4130" s="278"/>
      <c r="AI4130" s="287"/>
      <c r="AJ4130" s="287"/>
      <c r="AK4130" s="287"/>
      <c r="AL4130" s="287"/>
      <c r="AM4130" s="287"/>
      <c r="AN4130" s="287"/>
      <c r="AO4130" s="278"/>
      <c r="AP4130" s="278"/>
      <c r="AQ4130" s="278"/>
      <c r="AR4130" s="278"/>
      <c r="AS4130" s="278"/>
      <c r="AT4130" s="278"/>
      <c r="AV4130" s="278"/>
      <c r="AW4130" s="278"/>
      <c r="AX4130" s="278"/>
      <c r="AY4130" s="278"/>
      <c r="AZ4130" s="278"/>
      <c r="BB4130" s="276"/>
      <c r="BJ4130" s="283"/>
      <c r="BK4130" s="283"/>
      <c r="BL4130" s="283"/>
      <c r="BM4130" s="283"/>
      <c r="BN4130" s="283"/>
      <c r="BO4130" s="283"/>
      <c r="BP4130" s="283"/>
    </row>
    <row r="4131" spans="3:68" ht="5.25" customHeight="1">
      <c r="C4131" s="287"/>
      <c r="D4131" s="287"/>
      <c r="E4131" s="287"/>
      <c r="F4131" s="287"/>
      <c r="G4131" s="287"/>
      <c r="H4131" s="278"/>
      <c r="I4131" s="278"/>
      <c r="J4131" s="278"/>
      <c r="K4131" s="278"/>
      <c r="L4131" s="278"/>
      <c r="N4131" s="278"/>
      <c r="O4131" s="278"/>
      <c r="P4131" s="278"/>
      <c r="Q4131" s="278"/>
      <c r="R4131" s="278"/>
      <c r="S4131" s="278"/>
      <c r="T4131" s="278"/>
      <c r="U4131" s="278"/>
      <c r="V4131" s="278"/>
      <c r="W4131" s="278"/>
      <c r="Z4131" s="278"/>
      <c r="AA4131" s="278"/>
      <c r="AB4131" s="278"/>
      <c r="AC4131" s="278"/>
      <c r="AD4131" s="278"/>
      <c r="AE4131" s="278"/>
      <c r="AI4131" s="287"/>
      <c r="AJ4131" s="287"/>
      <c r="AK4131" s="287"/>
      <c r="AL4131" s="287"/>
      <c r="AM4131" s="287"/>
      <c r="AN4131" s="287"/>
      <c r="AO4131" s="278"/>
      <c r="AP4131" s="278"/>
      <c r="AQ4131" s="278"/>
      <c r="AR4131" s="278"/>
      <c r="AS4131" s="278"/>
      <c r="AT4131" s="278"/>
      <c r="AV4131" s="278"/>
      <c r="AW4131" s="278"/>
      <c r="AX4131" s="278"/>
      <c r="AY4131" s="278"/>
      <c r="AZ4131" s="278"/>
      <c r="BB4131" s="276"/>
      <c r="BJ4131" s="283"/>
      <c r="BK4131" s="283"/>
      <c r="BL4131" s="283"/>
      <c r="BM4131" s="283"/>
      <c r="BN4131" s="283"/>
      <c r="BO4131" s="283"/>
      <c r="BP4131" s="283"/>
    </row>
    <row r="4132" spans="3:68" ht="15" customHeight="1">
      <c r="C4132" s="287"/>
      <c r="D4132" s="287"/>
      <c r="E4132" s="287"/>
      <c r="F4132" s="287"/>
      <c r="G4132" s="287"/>
      <c r="H4132" s="278"/>
      <c r="I4132" s="278"/>
      <c r="J4132" s="278"/>
      <c r="K4132" s="278"/>
      <c r="L4132" s="278"/>
      <c r="N4132" s="278"/>
      <c r="O4132" s="278"/>
      <c r="P4132" s="278"/>
      <c r="Q4132" s="278"/>
      <c r="R4132" s="278"/>
      <c r="S4132" s="278"/>
      <c r="T4132" s="278"/>
      <c r="U4132" s="278"/>
      <c r="V4132" s="278"/>
      <c r="W4132" s="278"/>
      <c r="Z4132" s="278"/>
      <c r="AA4132" s="278"/>
      <c r="AB4132" s="278"/>
      <c r="AC4132" s="278"/>
      <c r="AD4132" s="278"/>
      <c r="AE4132" s="278"/>
      <c r="AI4132" s="287"/>
      <c r="AJ4132" s="287"/>
      <c r="AK4132" s="287"/>
      <c r="AL4132" s="287"/>
      <c r="AM4132" s="287"/>
      <c r="AO4132" s="278"/>
      <c r="AP4132" s="278"/>
      <c r="AQ4132" s="278"/>
      <c r="AR4132" s="278"/>
      <c r="AS4132" s="278"/>
      <c r="AT4132" s="278"/>
      <c r="AV4132" s="278"/>
      <c r="AW4132" s="278"/>
      <c r="AX4132" s="278"/>
      <c r="AY4132" s="278"/>
      <c r="AZ4132" s="278"/>
      <c r="BB4132" s="266"/>
    </row>
    <row r="4133" spans="3:68" ht="0.75" customHeight="1">
      <c r="C4133" s="287"/>
      <c r="D4133" s="287"/>
      <c r="E4133" s="287"/>
      <c r="F4133" s="287"/>
      <c r="G4133" s="287"/>
      <c r="H4133" s="278"/>
      <c r="I4133" s="278"/>
      <c r="J4133" s="278"/>
      <c r="K4133" s="278"/>
      <c r="L4133" s="278"/>
      <c r="P4133" s="278"/>
      <c r="Q4133" s="278"/>
      <c r="R4133" s="278"/>
      <c r="S4133" s="278"/>
      <c r="U4133" s="278"/>
      <c r="V4133" s="278"/>
      <c r="W4133" s="278"/>
      <c r="Z4133" s="278"/>
      <c r="AA4133" s="278"/>
      <c r="AB4133" s="278"/>
      <c r="AC4133" s="278"/>
      <c r="AD4133" s="278"/>
      <c r="AE4133" s="278"/>
      <c r="AI4133" s="287"/>
      <c r="AJ4133" s="287"/>
      <c r="AK4133" s="287"/>
      <c r="AL4133" s="287"/>
      <c r="AM4133" s="287"/>
      <c r="AO4133" s="278"/>
      <c r="AP4133" s="278"/>
      <c r="AQ4133" s="278"/>
      <c r="AR4133" s="278"/>
      <c r="AS4133" s="278"/>
      <c r="AT4133" s="278"/>
      <c r="AV4133" s="278"/>
      <c r="AW4133" s="278"/>
      <c r="AX4133" s="278"/>
      <c r="AY4133" s="278"/>
      <c r="AZ4133" s="278"/>
      <c r="BB4133" s="276"/>
      <c r="BE4133" s="280"/>
      <c r="BH4133" s="278"/>
      <c r="BI4133" s="278"/>
      <c r="BJ4133" s="278"/>
      <c r="BK4133" s="278"/>
      <c r="BL4133" s="278"/>
      <c r="BN4133" s="278"/>
      <c r="BO4133" s="278"/>
      <c r="BP4133" s="278"/>
    </row>
    <row r="4134" spans="3:68" ht="8.25" customHeight="1">
      <c r="C4134" s="287"/>
      <c r="D4134" s="287"/>
      <c r="E4134" s="287"/>
      <c r="F4134" s="287"/>
      <c r="G4134" s="287"/>
      <c r="H4134" s="278"/>
      <c r="I4134" s="278"/>
      <c r="J4134" s="278"/>
      <c r="K4134" s="278"/>
      <c r="L4134" s="278"/>
      <c r="P4134" s="278"/>
      <c r="Q4134" s="278"/>
      <c r="R4134" s="278"/>
      <c r="S4134" s="278"/>
      <c r="U4134" s="278"/>
      <c r="V4134" s="278"/>
      <c r="W4134" s="278"/>
      <c r="Z4134" s="278"/>
      <c r="AA4134" s="278"/>
      <c r="AB4134" s="278"/>
      <c r="AC4134" s="278"/>
      <c r="AD4134" s="278"/>
      <c r="AE4134" s="278"/>
      <c r="AI4134" s="287"/>
      <c r="AJ4134" s="287"/>
      <c r="AK4134" s="287"/>
      <c r="AL4134" s="287"/>
      <c r="AM4134" s="287"/>
      <c r="AO4134" s="278"/>
      <c r="AP4134" s="278"/>
      <c r="AQ4134" s="278"/>
      <c r="AR4134" s="278"/>
      <c r="AS4134" s="278"/>
      <c r="AT4134" s="278"/>
      <c r="AV4134" s="278"/>
      <c r="AW4134" s="278"/>
      <c r="AX4134" s="278"/>
      <c r="AY4134" s="278"/>
      <c r="AZ4134" s="278"/>
      <c r="BB4134" s="276"/>
      <c r="BE4134" s="280"/>
      <c r="BH4134" s="278"/>
      <c r="BI4134" s="278"/>
      <c r="BJ4134" s="278"/>
      <c r="BK4134" s="278"/>
      <c r="BL4134" s="278"/>
      <c r="BN4134" s="278"/>
      <c r="BO4134" s="278"/>
      <c r="BP4134" s="278"/>
    </row>
    <row r="4135" spans="3:68" ht="0.75" customHeight="1">
      <c r="C4135" s="287"/>
      <c r="D4135" s="287"/>
      <c r="E4135" s="287"/>
      <c r="F4135" s="287"/>
      <c r="G4135" s="287"/>
      <c r="H4135" s="278"/>
      <c r="I4135" s="278"/>
      <c r="J4135" s="278"/>
      <c r="K4135" s="278"/>
      <c r="L4135" s="278"/>
      <c r="P4135" s="278"/>
      <c r="Q4135" s="278"/>
      <c r="R4135" s="278"/>
      <c r="S4135" s="278"/>
      <c r="U4135" s="278"/>
      <c r="V4135" s="278"/>
      <c r="W4135" s="278"/>
      <c r="Z4135" s="278"/>
      <c r="AA4135" s="278"/>
      <c r="AB4135" s="278"/>
      <c r="AC4135" s="278"/>
      <c r="AD4135" s="278"/>
      <c r="AE4135" s="278"/>
      <c r="AI4135" s="287"/>
      <c r="AJ4135" s="287"/>
      <c r="AK4135" s="287"/>
      <c r="AL4135" s="287"/>
      <c r="AM4135" s="287"/>
      <c r="AO4135" s="278"/>
      <c r="AP4135" s="278"/>
      <c r="AQ4135" s="278"/>
      <c r="AR4135" s="278"/>
      <c r="AS4135" s="278"/>
      <c r="AT4135" s="278"/>
      <c r="AV4135" s="278"/>
      <c r="AW4135" s="278"/>
      <c r="AX4135" s="278"/>
      <c r="AY4135" s="278"/>
      <c r="AZ4135" s="278"/>
      <c r="BB4135" s="276"/>
      <c r="BE4135" s="280"/>
      <c r="BH4135" s="278"/>
      <c r="BI4135" s="278"/>
      <c r="BJ4135" s="278"/>
      <c r="BK4135" s="278"/>
      <c r="BL4135" s="278"/>
      <c r="BN4135" s="278"/>
      <c r="BO4135" s="278"/>
      <c r="BP4135" s="278"/>
    </row>
    <row r="4136" spans="3:68" ht="10.5" customHeight="1">
      <c r="C4136" s="287"/>
      <c r="D4136" s="287"/>
      <c r="E4136" s="287"/>
      <c r="F4136" s="287"/>
      <c r="G4136" s="287"/>
      <c r="H4136" s="278"/>
      <c r="I4136" s="278"/>
      <c r="J4136" s="278"/>
      <c r="K4136" s="278"/>
      <c r="L4136" s="278"/>
      <c r="P4136" s="278"/>
      <c r="Q4136" s="278"/>
      <c r="R4136" s="278"/>
      <c r="S4136" s="278"/>
      <c r="U4136" s="278"/>
      <c r="V4136" s="278"/>
      <c r="W4136" s="278"/>
      <c r="Z4136" s="278"/>
      <c r="AA4136" s="278"/>
      <c r="AB4136" s="278"/>
      <c r="AC4136" s="278"/>
      <c r="AD4136" s="278"/>
      <c r="AE4136" s="278"/>
      <c r="AI4136" s="287"/>
      <c r="AJ4136" s="287"/>
      <c r="AK4136" s="287"/>
      <c r="AL4136" s="287"/>
      <c r="AM4136" s="287"/>
      <c r="AO4136" s="278"/>
      <c r="AP4136" s="278"/>
      <c r="AQ4136" s="278"/>
      <c r="AR4136" s="278"/>
      <c r="AS4136" s="278"/>
      <c r="AT4136" s="278"/>
      <c r="AV4136" s="278"/>
      <c r="AW4136" s="278"/>
      <c r="AX4136" s="278"/>
      <c r="AY4136" s="278"/>
      <c r="AZ4136" s="278"/>
      <c r="BB4136" s="266"/>
      <c r="BE4136" s="263"/>
      <c r="BH4136" s="278"/>
      <c r="BI4136" s="278"/>
      <c r="BJ4136" s="278"/>
      <c r="BK4136" s="278"/>
      <c r="BL4136" s="278"/>
      <c r="BN4136" s="278"/>
      <c r="BO4136" s="278"/>
      <c r="BP4136" s="278"/>
    </row>
    <row r="4137" spans="3:68" ht="7.5" customHeight="1"/>
    <row r="4138" spans="3:68" ht="0.75" customHeight="1">
      <c r="C4138" s="287"/>
      <c r="D4138" s="287"/>
      <c r="E4138" s="287"/>
      <c r="F4138" s="287"/>
      <c r="G4138" s="287"/>
      <c r="H4138" s="278"/>
      <c r="I4138" s="278"/>
      <c r="J4138" s="278"/>
      <c r="K4138" s="278"/>
      <c r="L4138" s="278"/>
      <c r="N4138" s="278"/>
      <c r="O4138" s="278"/>
      <c r="P4138" s="278"/>
      <c r="Q4138" s="278"/>
      <c r="R4138" s="278"/>
      <c r="S4138" s="278"/>
      <c r="T4138" s="278"/>
      <c r="U4138" s="278"/>
      <c r="V4138" s="278"/>
      <c r="W4138" s="278"/>
      <c r="Z4138" s="278"/>
      <c r="AA4138" s="278"/>
      <c r="AB4138" s="278"/>
      <c r="AC4138" s="278"/>
      <c r="AD4138" s="278"/>
      <c r="AE4138" s="278"/>
      <c r="AI4138" s="287"/>
      <c r="AJ4138" s="287"/>
      <c r="AK4138" s="287"/>
      <c r="AL4138" s="287"/>
      <c r="AM4138" s="287"/>
      <c r="AO4138" s="278"/>
      <c r="AP4138" s="278"/>
      <c r="AQ4138" s="278"/>
      <c r="AR4138" s="278"/>
      <c r="AS4138" s="278"/>
      <c r="AT4138" s="278"/>
      <c r="AV4138" s="278"/>
      <c r="AW4138" s="278"/>
      <c r="AX4138" s="278"/>
      <c r="AY4138" s="278"/>
      <c r="AZ4138" s="278"/>
      <c r="BB4138" s="276"/>
      <c r="BE4138" s="280"/>
      <c r="BH4138" s="278"/>
      <c r="BI4138" s="278"/>
      <c r="BJ4138" s="278"/>
      <c r="BK4138" s="278"/>
      <c r="BL4138" s="278"/>
      <c r="BN4138" s="278"/>
      <c r="BO4138" s="278"/>
      <c r="BP4138" s="278"/>
    </row>
    <row r="4139" spans="3:68" ht="9" customHeight="1">
      <c r="C4139" s="287"/>
      <c r="D4139" s="287"/>
      <c r="E4139" s="287"/>
      <c r="F4139" s="287"/>
      <c r="G4139" s="287"/>
      <c r="H4139" s="278"/>
      <c r="I4139" s="278"/>
      <c r="J4139" s="278"/>
      <c r="K4139" s="278"/>
      <c r="L4139" s="278"/>
      <c r="N4139" s="278"/>
      <c r="O4139" s="278"/>
      <c r="P4139" s="278"/>
      <c r="Q4139" s="278"/>
      <c r="R4139" s="278"/>
      <c r="S4139" s="278"/>
      <c r="T4139" s="278"/>
      <c r="U4139" s="278"/>
      <c r="V4139" s="278"/>
      <c r="W4139" s="278"/>
      <c r="Z4139" s="278"/>
      <c r="AA4139" s="278"/>
      <c r="AB4139" s="278"/>
      <c r="AC4139" s="278"/>
      <c r="AD4139" s="278"/>
      <c r="AE4139" s="278"/>
      <c r="AI4139" s="287"/>
      <c r="AJ4139" s="287"/>
      <c r="AK4139" s="287"/>
      <c r="AL4139" s="287"/>
      <c r="AM4139" s="287"/>
      <c r="AO4139" s="278"/>
      <c r="AP4139" s="278"/>
      <c r="AQ4139" s="278"/>
      <c r="AR4139" s="278"/>
      <c r="AS4139" s="278"/>
      <c r="AT4139" s="278"/>
      <c r="AV4139" s="278"/>
      <c r="AW4139" s="278"/>
      <c r="AX4139" s="278"/>
      <c r="AY4139" s="278"/>
      <c r="AZ4139" s="278"/>
      <c r="BB4139" s="276"/>
      <c r="BE4139" s="280"/>
      <c r="BH4139" s="278"/>
      <c r="BI4139" s="278"/>
      <c r="BJ4139" s="278"/>
      <c r="BK4139" s="278"/>
      <c r="BL4139" s="278"/>
      <c r="BN4139" s="278"/>
      <c r="BO4139" s="278"/>
      <c r="BP4139" s="278"/>
    </row>
    <row r="4140" spans="3:68" ht="0.75" customHeight="1">
      <c r="C4140" s="287"/>
      <c r="D4140" s="287"/>
      <c r="E4140" s="287"/>
      <c r="F4140" s="287"/>
      <c r="G4140" s="287"/>
      <c r="H4140" s="278"/>
      <c r="I4140" s="278"/>
      <c r="J4140" s="278"/>
      <c r="K4140" s="278"/>
      <c r="L4140" s="278"/>
      <c r="N4140" s="278"/>
      <c r="O4140" s="278"/>
      <c r="P4140" s="278"/>
      <c r="Q4140" s="278"/>
      <c r="R4140" s="278"/>
      <c r="S4140" s="278"/>
      <c r="T4140" s="278"/>
      <c r="U4140" s="278"/>
      <c r="V4140" s="278"/>
      <c r="W4140" s="278"/>
      <c r="Z4140" s="278"/>
      <c r="AA4140" s="278"/>
      <c r="AB4140" s="278"/>
      <c r="AC4140" s="278"/>
      <c r="AD4140" s="278"/>
      <c r="AE4140" s="278"/>
      <c r="AI4140" s="287"/>
      <c r="AJ4140" s="287"/>
      <c r="AK4140" s="287"/>
      <c r="AL4140" s="287"/>
      <c r="AM4140" s="287"/>
      <c r="AO4140" s="278"/>
      <c r="AP4140" s="278"/>
      <c r="AQ4140" s="278"/>
      <c r="AR4140" s="278"/>
      <c r="AS4140" s="278"/>
      <c r="AT4140" s="278"/>
      <c r="AV4140" s="278"/>
      <c r="AW4140" s="278"/>
      <c r="AX4140" s="278"/>
      <c r="AY4140" s="278"/>
      <c r="AZ4140" s="278"/>
      <c r="BB4140" s="276"/>
      <c r="BE4140" s="280"/>
      <c r="BH4140" s="278"/>
      <c r="BI4140" s="278"/>
      <c r="BJ4140" s="278"/>
      <c r="BK4140" s="278"/>
      <c r="BL4140" s="278"/>
      <c r="BN4140" s="278"/>
      <c r="BO4140" s="278"/>
      <c r="BP4140" s="278"/>
    </row>
    <row r="4141" spans="3:68" ht="10.5" customHeight="1">
      <c r="C4141" s="287"/>
      <c r="D4141" s="287"/>
      <c r="E4141" s="287"/>
      <c r="F4141" s="287"/>
      <c r="G4141" s="287"/>
      <c r="H4141" s="278"/>
      <c r="I4141" s="278"/>
      <c r="J4141" s="278"/>
      <c r="K4141" s="278"/>
      <c r="L4141" s="278"/>
      <c r="P4141" s="278"/>
      <c r="Q4141" s="278"/>
      <c r="R4141" s="278"/>
      <c r="S4141" s="278"/>
      <c r="U4141" s="278"/>
      <c r="V4141" s="278"/>
      <c r="W4141" s="278"/>
      <c r="Z4141" s="278"/>
      <c r="AA4141" s="278"/>
      <c r="AB4141" s="278"/>
      <c r="AC4141" s="278"/>
      <c r="AD4141" s="278"/>
      <c r="AE4141" s="278"/>
      <c r="AI4141" s="287"/>
      <c r="AJ4141" s="287"/>
      <c r="AK4141" s="287"/>
      <c r="AL4141" s="287"/>
      <c r="AM4141" s="287"/>
      <c r="AO4141" s="278"/>
      <c r="AP4141" s="278"/>
      <c r="AQ4141" s="278"/>
      <c r="AR4141" s="278"/>
      <c r="AS4141" s="278"/>
      <c r="AT4141" s="278"/>
      <c r="AV4141" s="278"/>
      <c r="AW4141" s="278"/>
      <c r="AX4141" s="278"/>
      <c r="AY4141" s="278"/>
      <c r="AZ4141" s="278"/>
      <c r="BB4141" s="266"/>
      <c r="BE4141" s="263"/>
      <c r="BH4141" s="278"/>
      <c r="BI4141" s="278"/>
      <c r="BJ4141" s="278"/>
      <c r="BK4141" s="278"/>
      <c r="BL4141" s="278"/>
      <c r="BN4141" s="278"/>
      <c r="BO4141" s="278"/>
      <c r="BP4141" s="278"/>
    </row>
    <row r="4142" spans="3:68" ht="9" customHeight="1"/>
    <row r="4143" spans="3:68" ht="10.5" customHeight="1">
      <c r="C4143" s="291"/>
      <c r="D4143" s="291"/>
      <c r="E4143" s="291"/>
      <c r="F4143" s="291"/>
      <c r="G4143" s="291"/>
      <c r="H4143" s="278"/>
      <c r="I4143" s="278"/>
      <c r="J4143" s="278"/>
      <c r="K4143" s="278"/>
      <c r="L4143" s="278"/>
      <c r="N4143" s="278"/>
      <c r="O4143" s="278"/>
      <c r="P4143" s="278"/>
      <c r="Q4143" s="278"/>
      <c r="R4143" s="278"/>
      <c r="S4143" s="278"/>
      <c r="T4143" s="278"/>
      <c r="U4143" s="278"/>
      <c r="V4143" s="278"/>
      <c r="W4143" s="278"/>
      <c r="Z4143" s="278"/>
      <c r="AA4143" s="278"/>
      <c r="AB4143" s="278"/>
      <c r="AC4143" s="278"/>
      <c r="AD4143" s="278"/>
      <c r="AE4143" s="278"/>
      <c r="AI4143" s="291"/>
      <c r="AJ4143" s="291"/>
      <c r="AK4143" s="291"/>
      <c r="AL4143" s="291"/>
      <c r="AM4143" s="291"/>
      <c r="AO4143" s="278"/>
      <c r="AP4143" s="278"/>
      <c r="AQ4143" s="278"/>
      <c r="AR4143" s="278"/>
      <c r="AS4143" s="278"/>
      <c r="AT4143" s="278"/>
      <c r="AV4143" s="278"/>
      <c r="AW4143" s="278"/>
      <c r="AX4143" s="278"/>
      <c r="AY4143" s="278"/>
      <c r="AZ4143" s="278"/>
      <c r="BB4143" s="266"/>
      <c r="BE4143" s="280"/>
      <c r="BF4143" s="280"/>
      <c r="BH4143" s="278"/>
      <c r="BI4143" s="278"/>
      <c r="BJ4143" s="278"/>
      <c r="BK4143" s="278"/>
      <c r="BL4143" s="278"/>
      <c r="BN4143" s="278"/>
      <c r="BO4143" s="278"/>
      <c r="BP4143" s="278"/>
    </row>
    <row r="4144" spans="3:68" ht="12.75" customHeight="1">
      <c r="AO4144" s="278"/>
      <c r="AP4144" s="278"/>
      <c r="AQ4144" s="278"/>
      <c r="AR4144" s="278"/>
      <c r="AS4144" s="278"/>
      <c r="AT4144" s="278"/>
      <c r="AV4144" s="278"/>
      <c r="AW4144" s="278"/>
      <c r="AX4144" s="278"/>
      <c r="AY4144" s="278"/>
      <c r="AZ4144" s="278"/>
      <c r="BE4144" s="280"/>
      <c r="BF4144" s="280"/>
    </row>
    <row r="4145" spans="3:68" ht="12.75" customHeight="1">
      <c r="AO4145" s="278"/>
      <c r="AP4145" s="278"/>
      <c r="AQ4145" s="278"/>
      <c r="AR4145" s="278"/>
      <c r="AS4145" s="278"/>
      <c r="AT4145" s="278"/>
      <c r="AV4145" s="278"/>
      <c r="AW4145" s="278"/>
      <c r="AX4145" s="278"/>
      <c r="AY4145" s="278"/>
      <c r="AZ4145" s="278"/>
      <c r="BE4145" s="280"/>
      <c r="BH4145" s="278"/>
      <c r="BI4145" s="278"/>
      <c r="BJ4145" s="278"/>
      <c r="BK4145" s="278"/>
      <c r="BL4145" s="278"/>
      <c r="BN4145" s="278"/>
      <c r="BO4145" s="278"/>
      <c r="BP4145" s="278"/>
    </row>
    <row r="4146" spans="3:68" ht="10.5" customHeight="1">
      <c r="BE4146" s="280"/>
      <c r="BH4146" s="278"/>
      <c r="BI4146" s="278"/>
      <c r="BJ4146" s="278"/>
      <c r="BK4146" s="278"/>
      <c r="BL4146" s="278"/>
      <c r="BN4146" s="278"/>
      <c r="BO4146" s="278"/>
      <c r="BP4146" s="278"/>
    </row>
    <row r="4147" spans="3:68" ht="9" customHeight="1"/>
    <row r="4148" spans="3:68" ht="11.25" customHeight="1">
      <c r="C4148" s="280"/>
      <c r="D4148" s="280"/>
      <c r="E4148" s="280"/>
      <c r="F4148" s="280"/>
      <c r="G4148" s="280"/>
      <c r="H4148" s="280"/>
      <c r="I4148" s="280"/>
      <c r="AH4148" s="280"/>
      <c r="AI4148" s="280"/>
      <c r="AJ4148" s="280"/>
      <c r="AK4148" s="280"/>
      <c r="AL4148" s="280"/>
      <c r="AM4148" s="280"/>
      <c r="AN4148" s="280"/>
      <c r="AO4148" s="280"/>
      <c r="BE4148" s="263"/>
      <c r="BH4148" s="278"/>
      <c r="BI4148" s="278"/>
      <c r="BJ4148" s="278"/>
      <c r="BK4148" s="278"/>
      <c r="BL4148" s="278"/>
      <c r="BN4148" s="278"/>
      <c r="BO4148" s="278"/>
      <c r="BP4148" s="278"/>
    </row>
    <row r="4149" spans="3:68" ht="9.75" customHeight="1">
      <c r="C4149" s="287"/>
      <c r="D4149" s="287"/>
      <c r="E4149" s="287"/>
      <c r="F4149" s="287"/>
      <c r="G4149" s="287"/>
      <c r="H4149" s="278"/>
      <c r="I4149" s="278"/>
      <c r="J4149" s="278"/>
      <c r="K4149" s="278"/>
      <c r="L4149" s="278"/>
      <c r="N4149" s="278"/>
      <c r="O4149" s="278"/>
      <c r="P4149" s="278"/>
      <c r="Q4149" s="278"/>
      <c r="R4149" s="278"/>
      <c r="S4149" s="278"/>
      <c r="T4149" s="278"/>
      <c r="U4149" s="278"/>
      <c r="V4149" s="278"/>
      <c r="W4149" s="278"/>
      <c r="Z4149" s="278"/>
      <c r="AA4149" s="278"/>
      <c r="AB4149" s="278"/>
      <c r="AC4149" s="278"/>
      <c r="AD4149" s="278"/>
      <c r="AE4149" s="278"/>
      <c r="AI4149" s="287"/>
      <c r="AJ4149" s="287"/>
      <c r="AK4149" s="287"/>
      <c r="AL4149" s="287"/>
      <c r="AM4149" s="287"/>
      <c r="AO4149" s="278"/>
      <c r="AP4149" s="278"/>
      <c r="AQ4149" s="278"/>
      <c r="AR4149" s="278"/>
      <c r="AS4149" s="278"/>
      <c r="AT4149" s="278"/>
      <c r="AV4149" s="278"/>
      <c r="AW4149" s="278"/>
      <c r="AX4149" s="278"/>
      <c r="AY4149" s="278"/>
      <c r="AZ4149" s="278"/>
      <c r="BB4149" s="276"/>
      <c r="BE4149" s="280"/>
      <c r="BF4149" s="280"/>
      <c r="BH4149" s="278"/>
      <c r="BI4149" s="278"/>
      <c r="BJ4149" s="278"/>
      <c r="BK4149" s="278"/>
      <c r="BL4149" s="278"/>
      <c r="BN4149" s="278"/>
      <c r="BO4149" s="278"/>
      <c r="BP4149" s="278"/>
    </row>
    <row r="4150" spans="3:68" ht="1.5" customHeight="1">
      <c r="C4150" s="287"/>
      <c r="D4150" s="287"/>
      <c r="E4150" s="287"/>
      <c r="F4150" s="287"/>
      <c r="G4150" s="287"/>
      <c r="H4150" s="278"/>
      <c r="I4150" s="278"/>
      <c r="J4150" s="278"/>
      <c r="K4150" s="278"/>
      <c r="L4150" s="278"/>
      <c r="N4150" s="278"/>
      <c r="O4150" s="278"/>
      <c r="P4150" s="278"/>
      <c r="Q4150" s="278"/>
      <c r="R4150" s="278"/>
      <c r="S4150" s="278"/>
      <c r="T4150" s="278"/>
      <c r="U4150" s="278"/>
      <c r="V4150" s="278"/>
      <c r="W4150" s="278"/>
      <c r="Z4150" s="278"/>
      <c r="AA4150" s="278"/>
      <c r="AB4150" s="278"/>
      <c r="AC4150" s="278"/>
      <c r="AD4150" s="278"/>
      <c r="AE4150" s="278"/>
      <c r="AI4150" s="287"/>
      <c r="AJ4150" s="287"/>
      <c r="AK4150" s="287"/>
      <c r="AL4150" s="287"/>
      <c r="AM4150" s="287"/>
      <c r="AO4150" s="278"/>
      <c r="AP4150" s="278"/>
      <c r="AQ4150" s="278"/>
      <c r="AR4150" s="278"/>
      <c r="AS4150" s="278"/>
      <c r="AT4150" s="278"/>
      <c r="AV4150" s="278"/>
      <c r="AW4150" s="278"/>
      <c r="AX4150" s="278"/>
      <c r="AY4150" s="278"/>
      <c r="AZ4150" s="278"/>
      <c r="BB4150" s="276"/>
      <c r="BE4150" s="280"/>
      <c r="BF4150" s="280"/>
      <c r="BH4150" s="278"/>
      <c r="BI4150" s="278"/>
      <c r="BJ4150" s="278"/>
      <c r="BK4150" s="278"/>
      <c r="BL4150" s="278"/>
      <c r="BN4150" s="278"/>
      <c r="BO4150" s="278"/>
      <c r="BP4150" s="278"/>
    </row>
    <row r="4151" spans="3:68" ht="10.5" customHeight="1">
      <c r="C4151" s="287"/>
      <c r="D4151" s="287"/>
      <c r="E4151" s="287"/>
      <c r="F4151" s="287"/>
      <c r="G4151" s="287"/>
      <c r="H4151" s="278"/>
      <c r="I4151" s="278"/>
      <c r="J4151" s="278"/>
      <c r="K4151" s="278"/>
      <c r="L4151" s="278"/>
      <c r="N4151" s="278"/>
      <c r="O4151" s="278"/>
      <c r="P4151" s="278"/>
      <c r="Q4151" s="278"/>
      <c r="R4151" s="278"/>
      <c r="S4151" s="278"/>
      <c r="T4151" s="278"/>
      <c r="U4151" s="278"/>
      <c r="V4151" s="278"/>
      <c r="W4151" s="278"/>
      <c r="Z4151" s="278"/>
      <c r="AA4151" s="278"/>
      <c r="AB4151" s="278"/>
      <c r="AC4151" s="278"/>
      <c r="AD4151" s="278"/>
      <c r="AE4151" s="278"/>
      <c r="AI4151" s="287"/>
      <c r="AJ4151" s="287"/>
      <c r="AK4151" s="287"/>
      <c r="AL4151" s="287"/>
      <c r="AM4151" s="287"/>
      <c r="AO4151" s="278"/>
      <c r="AP4151" s="278"/>
      <c r="AQ4151" s="278"/>
      <c r="AR4151" s="278"/>
      <c r="AS4151" s="278"/>
      <c r="AT4151" s="278"/>
      <c r="AV4151" s="278"/>
      <c r="AW4151" s="278"/>
      <c r="AX4151" s="278"/>
      <c r="AY4151" s="278"/>
      <c r="AZ4151" s="278"/>
      <c r="BB4151" s="266"/>
      <c r="BE4151" s="263"/>
      <c r="BH4151" s="278"/>
      <c r="BI4151" s="278"/>
      <c r="BJ4151" s="278"/>
      <c r="BK4151" s="278"/>
      <c r="BL4151" s="278"/>
      <c r="BN4151" s="278"/>
      <c r="BO4151" s="278"/>
      <c r="BP4151" s="278"/>
    </row>
    <row r="4152" spans="3:68" ht="7.5" customHeight="1"/>
    <row r="4153" spans="3:68" ht="0.75" customHeight="1">
      <c r="C4153" s="287"/>
      <c r="D4153" s="287"/>
      <c r="E4153" s="287"/>
      <c r="F4153" s="287"/>
      <c r="G4153" s="287"/>
      <c r="H4153" s="278"/>
      <c r="I4153" s="278"/>
      <c r="J4153" s="278"/>
      <c r="K4153" s="278"/>
      <c r="L4153" s="278"/>
      <c r="N4153" s="278"/>
      <c r="O4153" s="278"/>
      <c r="P4153" s="278"/>
      <c r="Q4153" s="278"/>
      <c r="R4153" s="278"/>
      <c r="S4153" s="278"/>
      <c r="T4153" s="278"/>
      <c r="U4153" s="278"/>
      <c r="V4153" s="278"/>
      <c r="W4153" s="278"/>
      <c r="Z4153" s="278"/>
      <c r="AA4153" s="278"/>
      <c r="AB4153" s="278"/>
      <c r="AC4153" s="278"/>
      <c r="AD4153" s="278"/>
      <c r="AE4153" s="278"/>
      <c r="AI4153" s="287"/>
      <c r="AJ4153" s="287"/>
      <c r="AK4153" s="287"/>
      <c r="AL4153" s="287"/>
      <c r="AM4153" s="287"/>
      <c r="AO4153" s="278"/>
      <c r="AP4153" s="278"/>
      <c r="AQ4153" s="278"/>
      <c r="AR4153" s="278"/>
      <c r="AS4153" s="278"/>
      <c r="AT4153" s="278"/>
      <c r="AV4153" s="278"/>
      <c r="AW4153" s="278"/>
      <c r="AX4153" s="278"/>
      <c r="AY4153" s="278"/>
      <c r="AZ4153" s="278"/>
      <c r="BB4153" s="276"/>
      <c r="BE4153" s="280"/>
      <c r="BH4153" s="278"/>
      <c r="BI4153" s="278"/>
      <c r="BJ4153" s="278"/>
      <c r="BK4153" s="278"/>
      <c r="BL4153" s="278"/>
      <c r="BN4153" s="278"/>
      <c r="BO4153" s="278"/>
      <c r="BP4153" s="278"/>
    </row>
    <row r="4154" spans="3:68" ht="11.25" customHeight="1">
      <c r="C4154" s="287"/>
      <c r="D4154" s="287"/>
      <c r="E4154" s="287"/>
      <c r="F4154" s="287"/>
      <c r="G4154" s="287"/>
      <c r="H4154" s="278"/>
      <c r="I4154" s="278"/>
      <c r="J4154" s="278"/>
      <c r="K4154" s="278"/>
      <c r="L4154" s="278"/>
      <c r="N4154" s="278"/>
      <c r="O4154" s="278"/>
      <c r="P4154" s="278"/>
      <c r="Q4154" s="278"/>
      <c r="R4154" s="278"/>
      <c r="S4154" s="278"/>
      <c r="T4154" s="278"/>
      <c r="U4154" s="278"/>
      <c r="V4154" s="278"/>
      <c r="W4154" s="278"/>
      <c r="Z4154" s="278"/>
      <c r="AA4154" s="278"/>
      <c r="AB4154" s="278"/>
      <c r="AC4154" s="278"/>
      <c r="AD4154" s="278"/>
      <c r="AE4154" s="278"/>
      <c r="AI4154" s="287"/>
      <c r="AJ4154" s="287"/>
      <c r="AK4154" s="287"/>
      <c r="AL4154" s="287"/>
      <c r="AM4154" s="287"/>
      <c r="AO4154" s="278"/>
      <c r="AP4154" s="278"/>
      <c r="AQ4154" s="278"/>
      <c r="AR4154" s="278"/>
      <c r="AS4154" s="278"/>
      <c r="AT4154" s="278"/>
      <c r="AV4154" s="278"/>
      <c r="AW4154" s="278"/>
      <c r="AX4154" s="278"/>
      <c r="AY4154" s="278"/>
      <c r="AZ4154" s="278"/>
      <c r="BB4154" s="276"/>
      <c r="BE4154" s="280"/>
      <c r="BH4154" s="278"/>
      <c r="BI4154" s="278"/>
      <c r="BJ4154" s="278"/>
      <c r="BK4154" s="278"/>
      <c r="BL4154" s="278"/>
      <c r="BN4154" s="278"/>
      <c r="BO4154" s="278"/>
      <c r="BP4154" s="278"/>
    </row>
    <row r="4155" spans="3:68" ht="8.25" customHeight="1">
      <c r="C4155" s="291"/>
      <c r="D4155" s="291"/>
      <c r="E4155" s="291"/>
      <c r="F4155" s="291"/>
      <c r="G4155" s="291"/>
      <c r="H4155" s="278"/>
      <c r="I4155" s="278"/>
      <c r="J4155" s="278"/>
      <c r="K4155" s="278"/>
      <c r="L4155" s="278"/>
      <c r="N4155" s="278"/>
      <c r="O4155" s="278"/>
      <c r="P4155" s="278"/>
      <c r="Q4155" s="278"/>
      <c r="R4155" s="278"/>
      <c r="S4155" s="278"/>
      <c r="T4155" s="278"/>
      <c r="U4155" s="278"/>
      <c r="V4155" s="278"/>
      <c r="W4155" s="278"/>
      <c r="Z4155" s="278"/>
      <c r="AA4155" s="278"/>
      <c r="AB4155" s="278"/>
      <c r="AC4155" s="278"/>
      <c r="AD4155" s="278"/>
      <c r="AE4155" s="278"/>
      <c r="AI4155" s="291"/>
      <c r="AJ4155" s="291"/>
      <c r="AK4155" s="291"/>
      <c r="AL4155" s="291"/>
      <c r="AM4155" s="291"/>
      <c r="AO4155" s="278"/>
      <c r="AP4155" s="278"/>
      <c r="AQ4155" s="278"/>
      <c r="AR4155" s="278"/>
      <c r="AS4155" s="278"/>
      <c r="AT4155" s="278"/>
      <c r="AV4155" s="278"/>
      <c r="AW4155" s="278"/>
      <c r="AX4155" s="278"/>
      <c r="AY4155" s="278"/>
      <c r="AZ4155" s="278"/>
      <c r="BB4155" s="276"/>
      <c r="BE4155" s="280"/>
      <c r="BH4155" s="278"/>
      <c r="BI4155" s="278"/>
      <c r="BJ4155" s="278"/>
      <c r="BK4155" s="278"/>
      <c r="BL4155" s="278"/>
      <c r="BN4155" s="278"/>
      <c r="BO4155" s="278"/>
      <c r="BP4155" s="278"/>
    </row>
    <row r="4156" spans="3:68" ht="2.25" customHeight="1">
      <c r="C4156" s="291"/>
      <c r="D4156" s="291"/>
      <c r="E4156" s="291"/>
      <c r="F4156" s="291"/>
      <c r="G4156" s="291"/>
      <c r="H4156" s="278"/>
      <c r="I4156" s="278"/>
      <c r="J4156" s="278"/>
      <c r="K4156" s="278"/>
      <c r="L4156" s="278"/>
      <c r="N4156" s="278"/>
      <c r="O4156" s="278"/>
      <c r="P4156" s="278"/>
      <c r="Q4156" s="278"/>
      <c r="R4156" s="278"/>
      <c r="S4156" s="278"/>
      <c r="T4156" s="278"/>
      <c r="U4156" s="278"/>
      <c r="V4156" s="278"/>
      <c r="W4156" s="278"/>
      <c r="Z4156" s="278"/>
      <c r="AA4156" s="278"/>
      <c r="AB4156" s="278"/>
      <c r="AC4156" s="278"/>
      <c r="AD4156" s="278"/>
      <c r="AE4156" s="278"/>
      <c r="AI4156" s="291"/>
      <c r="AJ4156" s="291"/>
      <c r="AK4156" s="291"/>
      <c r="AL4156" s="291"/>
      <c r="AM4156" s="291"/>
      <c r="AO4156" s="278"/>
      <c r="AP4156" s="278"/>
      <c r="AQ4156" s="278"/>
      <c r="AR4156" s="278"/>
      <c r="AS4156" s="278"/>
      <c r="AT4156" s="278"/>
      <c r="AV4156" s="278"/>
      <c r="AW4156" s="278"/>
      <c r="AX4156" s="278"/>
      <c r="AY4156" s="278"/>
      <c r="AZ4156" s="278"/>
      <c r="BB4156" s="276"/>
      <c r="BE4156" s="280"/>
      <c r="BH4156" s="278"/>
      <c r="BI4156" s="278"/>
      <c r="BJ4156" s="278"/>
      <c r="BK4156" s="278"/>
      <c r="BL4156" s="278"/>
      <c r="BN4156" s="278"/>
      <c r="BO4156" s="278"/>
      <c r="BP4156" s="278"/>
    </row>
    <row r="4157" spans="3:68" ht="10.5" customHeight="1">
      <c r="BE4157" s="263"/>
      <c r="BH4157" s="278"/>
      <c r="BI4157" s="278"/>
      <c r="BJ4157" s="278"/>
      <c r="BK4157" s="278"/>
      <c r="BL4157" s="278"/>
      <c r="BN4157" s="278"/>
      <c r="BO4157" s="278"/>
      <c r="BP4157" s="278"/>
    </row>
    <row r="4158" spans="3:68" ht="7.5" customHeight="1"/>
    <row r="4159" spans="3:68" ht="9.75" customHeight="1">
      <c r="C4159" s="280"/>
      <c r="D4159" s="280"/>
      <c r="E4159" s="280"/>
      <c r="F4159" s="280"/>
      <c r="G4159" s="280"/>
      <c r="H4159" s="278"/>
      <c r="I4159" s="278"/>
      <c r="J4159" s="278"/>
      <c r="K4159" s="278"/>
      <c r="L4159" s="278"/>
      <c r="N4159" s="278"/>
      <c r="O4159" s="278"/>
      <c r="P4159" s="278"/>
      <c r="Q4159" s="278"/>
      <c r="R4159" s="278"/>
      <c r="S4159" s="278"/>
      <c r="T4159" s="278"/>
      <c r="U4159" s="278"/>
      <c r="V4159" s="278"/>
      <c r="W4159" s="278"/>
      <c r="Z4159" s="278"/>
      <c r="AA4159" s="278"/>
      <c r="AB4159" s="278"/>
      <c r="AC4159" s="278"/>
      <c r="AD4159" s="278"/>
      <c r="AE4159" s="278"/>
      <c r="AH4159" s="280"/>
      <c r="AI4159" s="280"/>
      <c r="AJ4159" s="280"/>
      <c r="AK4159" s="280"/>
      <c r="AL4159" s="280"/>
      <c r="AM4159" s="280"/>
      <c r="AO4159" s="278"/>
      <c r="AP4159" s="278"/>
      <c r="AQ4159" s="278"/>
      <c r="AR4159" s="278"/>
      <c r="AS4159" s="278"/>
      <c r="AT4159" s="278"/>
      <c r="AZ4159" s="281"/>
      <c r="BB4159" s="281"/>
      <c r="BE4159" s="280"/>
      <c r="BF4159" s="280"/>
      <c r="BG4159" s="280"/>
      <c r="BH4159" s="278"/>
      <c r="BI4159" s="278"/>
      <c r="BJ4159" s="278"/>
      <c r="BK4159" s="278"/>
      <c r="BL4159" s="278"/>
      <c r="BN4159" s="278"/>
      <c r="BO4159" s="278"/>
      <c r="BP4159" s="278"/>
    </row>
    <row r="4160" spans="3:68" ht="0.75" customHeight="1">
      <c r="C4160" s="280"/>
      <c r="D4160" s="280"/>
      <c r="E4160" s="280"/>
      <c r="F4160" s="280"/>
      <c r="G4160" s="280"/>
      <c r="H4160" s="278"/>
      <c r="I4160" s="278"/>
      <c r="J4160" s="278"/>
      <c r="K4160" s="278"/>
      <c r="L4160" s="278"/>
      <c r="N4160" s="278"/>
      <c r="O4160" s="278"/>
      <c r="P4160" s="278"/>
      <c r="Q4160" s="278"/>
      <c r="R4160" s="278"/>
      <c r="S4160" s="278"/>
      <c r="T4160" s="278"/>
      <c r="U4160" s="278"/>
      <c r="V4160" s="278"/>
      <c r="W4160" s="278"/>
      <c r="Z4160" s="278"/>
      <c r="AA4160" s="278"/>
      <c r="AB4160" s="278"/>
      <c r="AC4160" s="278"/>
      <c r="AD4160" s="278"/>
      <c r="AE4160" s="278"/>
      <c r="AH4160" s="280"/>
      <c r="AI4160" s="280"/>
      <c r="AJ4160" s="280"/>
      <c r="AK4160" s="280"/>
      <c r="AL4160" s="280"/>
      <c r="AM4160" s="280"/>
      <c r="AO4160" s="278"/>
      <c r="AP4160" s="278"/>
      <c r="AQ4160" s="278"/>
      <c r="AR4160" s="278"/>
      <c r="AS4160" s="278"/>
      <c r="AT4160" s="278"/>
      <c r="AZ4160" s="281"/>
      <c r="BB4160" s="281"/>
      <c r="BE4160" s="280"/>
      <c r="BF4160" s="280"/>
      <c r="BG4160" s="280"/>
      <c r="BH4160" s="278"/>
      <c r="BI4160" s="278"/>
      <c r="BJ4160" s="278"/>
      <c r="BK4160" s="278"/>
      <c r="BL4160" s="278"/>
      <c r="BN4160" s="278"/>
      <c r="BO4160" s="278"/>
      <c r="BP4160" s="278"/>
    </row>
    <row r="4161" spans="3:68" ht="10.5" customHeight="1">
      <c r="C4161" s="280"/>
      <c r="D4161" s="280"/>
      <c r="E4161" s="280"/>
      <c r="F4161" s="280"/>
      <c r="G4161" s="280"/>
      <c r="H4161" s="278"/>
      <c r="I4161" s="278"/>
      <c r="J4161" s="278"/>
      <c r="K4161" s="278"/>
      <c r="L4161" s="278"/>
      <c r="N4161" s="278"/>
      <c r="O4161" s="278"/>
      <c r="P4161" s="278"/>
      <c r="Q4161" s="278"/>
      <c r="R4161" s="278"/>
      <c r="S4161" s="278"/>
      <c r="T4161" s="278"/>
      <c r="U4161" s="278"/>
      <c r="V4161" s="278"/>
      <c r="W4161" s="278"/>
      <c r="Z4161" s="278"/>
      <c r="AA4161" s="278"/>
      <c r="AB4161" s="278"/>
      <c r="AC4161" s="278"/>
      <c r="AD4161" s="278"/>
      <c r="AE4161" s="278"/>
      <c r="AH4161" s="280"/>
      <c r="AI4161" s="280"/>
      <c r="AJ4161" s="280"/>
      <c r="AK4161" s="280"/>
      <c r="AL4161" s="280"/>
      <c r="AM4161" s="280"/>
      <c r="AN4161" s="280"/>
      <c r="AO4161" s="278"/>
      <c r="AP4161" s="278"/>
      <c r="AQ4161" s="278"/>
      <c r="AR4161" s="278"/>
      <c r="AS4161" s="278"/>
      <c r="AT4161" s="278"/>
      <c r="AV4161" s="278"/>
      <c r="AW4161" s="278"/>
      <c r="AX4161" s="278"/>
      <c r="AY4161" s="278"/>
      <c r="AZ4161" s="278"/>
      <c r="BB4161" s="266"/>
      <c r="BE4161" s="280"/>
      <c r="BF4161" s="280"/>
      <c r="BG4161" s="280"/>
      <c r="BH4161" s="278"/>
      <c r="BI4161" s="278"/>
      <c r="BJ4161" s="278"/>
      <c r="BK4161" s="278"/>
      <c r="BL4161" s="278"/>
      <c r="BN4161" s="278"/>
      <c r="BO4161" s="278"/>
      <c r="BP4161" s="278"/>
    </row>
    <row r="4162" spans="3:68" ht="9" customHeight="1"/>
    <row r="4163" spans="3:68" ht="11.25" customHeight="1">
      <c r="C4163" s="280"/>
      <c r="D4163" s="280"/>
      <c r="E4163" s="280"/>
      <c r="F4163" s="280"/>
      <c r="G4163" s="280"/>
      <c r="H4163" s="280"/>
      <c r="I4163" s="278"/>
      <c r="J4163" s="278"/>
      <c r="K4163" s="278"/>
      <c r="L4163" s="278"/>
      <c r="M4163" s="278"/>
      <c r="P4163" s="278"/>
      <c r="Q4163" s="278"/>
      <c r="R4163" s="278"/>
      <c r="S4163" s="278"/>
      <c r="U4163" s="278"/>
      <c r="V4163" s="278"/>
      <c r="W4163" s="278"/>
      <c r="Z4163" s="278"/>
      <c r="AA4163" s="278"/>
      <c r="AB4163" s="278"/>
      <c r="AC4163" s="278"/>
      <c r="AD4163" s="278"/>
      <c r="AE4163" s="278"/>
      <c r="AH4163" s="280"/>
      <c r="AI4163" s="280"/>
      <c r="AJ4163" s="280"/>
      <c r="AK4163" s="280"/>
      <c r="AL4163" s="280"/>
      <c r="AM4163" s="280"/>
      <c r="AN4163" s="280"/>
      <c r="AO4163" s="278"/>
      <c r="AP4163" s="278"/>
      <c r="AQ4163" s="278"/>
      <c r="AR4163" s="278"/>
      <c r="AS4163" s="278"/>
      <c r="AT4163" s="278"/>
      <c r="AV4163" s="278"/>
      <c r="AW4163" s="278"/>
      <c r="AX4163" s="278"/>
      <c r="AY4163" s="278"/>
      <c r="AZ4163" s="278"/>
      <c r="BB4163" s="265"/>
    </row>
    <row r="4164" spans="3:68" ht="9.75" customHeight="1">
      <c r="C4164" s="280"/>
      <c r="D4164" s="280"/>
      <c r="E4164" s="280"/>
      <c r="F4164" s="280"/>
      <c r="G4164" s="280"/>
      <c r="H4164" s="280"/>
      <c r="I4164" s="280"/>
      <c r="J4164" s="280"/>
      <c r="K4164" s="280"/>
      <c r="P4164" s="278"/>
      <c r="Q4164" s="278"/>
      <c r="R4164" s="278"/>
      <c r="S4164" s="278"/>
      <c r="U4164" s="278"/>
      <c r="V4164" s="278"/>
      <c r="W4164" s="278"/>
      <c r="AH4164" s="280"/>
      <c r="AI4164" s="280"/>
      <c r="AJ4164" s="280"/>
      <c r="AK4164" s="280"/>
      <c r="AL4164" s="280"/>
      <c r="AM4164" s="280"/>
      <c r="AO4164" s="278"/>
      <c r="AP4164" s="278"/>
      <c r="AQ4164" s="278"/>
      <c r="AR4164" s="278"/>
      <c r="AS4164" s="278"/>
      <c r="AT4164" s="278"/>
      <c r="AV4164" s="278"/>
      <c r="AW4164" s="278"/>
      <c r="AX4164" s="278"/>
      <c r="AY4164" s="278"/>
      <c r="AZ4164" s="278"/>
      <c r="BB4164" s="276"/>
    </row>
    <row r="4165" spans="3:68" ht="0.75" customHeight="1">
      <c r="C4165" s="280"/>
      <c r="D4165" s="280"/>
      <c r="E4165" s="280"/>
      <c r="F4165" s="280"/>
      <c r="G4165" s="280"/>
      <c r="H4165" s="280"/>
      <c r="I4165" s="280"/>
      <c r="J4165" s="280"/>
      <c r="K4165" s="280"/>
      <c r="P4165" s="278"/>
      <c r="Q4165" s="278"/>
      <c r="R4165" s="278"/>
      <c r="S4165" s="278"/>
      <c r="U4165" s="278"/>
      <c r="V4165" s="278"/>
      <c r="W4165" s="278"/>
      <c r="AH4165" s="280"/>
      <c r="AI4165" s="280"/>
      <c r="AJ4165" s="280"/>
      <c r="AK4165" s="280"/>
      <c r="AL4165" s="280"/>
      <c r="AM4165" s="280"/>
      <c r="AO4165" s="278"/>
      <c r="AP4165" s="278"/>
      <c r="AQ4165" s="278"/>
      <c r="AR4165" s="278"/>
      <c r="AS4165" s="278"/>
      <c r="AT4165" s="278"/>
      <c r="AV4165" s="278"/>
      <c r="AW4165" s="278"/>
      <c r="AX4165" s="278"/>
      <c r="AY4165" s="278"/>
      <c r="AZ4165" s="278"/>
      <c r="BB4165" s="276"/>
    </row>
    <row r="4166" spans="3:68">
      <c r="C4166" s="280"/>
      <c r="D4166" s="280"/>
      <c r="E4166" s="280"/>
      <c r="F4166" s="280"/>
      <c r="G4166" s="280"/>
      <c r="H4166" s="278"/>
      <c r="I4166" s="278"/>
      <c r="J4166" s="278"/>
      <c r="K4166" s="278"/>
      <c r="L4166" s="278"/>
      <c r="P4166" s="278"/>
      <c r="Q4166" s="278"/>
      <c r="R4166" s="278"/>
      <c r="S4166" s="278"/>
      <c r="U4166" s="278"/>
      <c r="V4166" s="278"/>
      <c r="W4166" s="278"/>
      <c r="Z4166" s="278"/>
      <c r="AA4166" s="278"/>
      <c r="AB4166" s="278"/>
      <c r="AC4166" s="278"/>
      <c r="AD4166" s="278"/>
      <c r="AE4166" s="278"/>
      <c r="AH4166" s="280"/>
      <c r="AI4166" s="280"/>
      <c r="AJ4166" s="280"/>
      <c r="AK4166" s="280"/>
      <c r="AL4166" s="280"/>
      <c r="AM4166" s="280"/>
      <c r="AV4166" s="278"/>
      <c r="AW4166" s="278"/>
      <c r="AX4166" s="278"/>
      <c r="AY4166" s="278"/>
      <c r="AZ4166" s="278"/>
      <c r="BB4166" s="266"/>
      <c r="BE4166" s="282"/>
      <c r="BF4166" s="282"/>
      <c r="BG4166" s="282"/>
      <c r="BH4166" s="282"/>
      <c r="BI4166" s="282"/>
      <c r="BJ4166" s="282"/>
      <c r="BK4166" s="282"/>
      <c r="BL4166" s="282"/>
      <c r="BM4166" s="282"/>
      <c r="BN4166" s="282"/>
      <c r="BO4166" s="282"/>
      <c r="BP4166" s="282"/>
    </row>
    <row r="4167" spans="3:68" ht="6.75" customHeight="1"/>
    <row r="4168" spans="3:68" ht="2.25" customHeight="1">
      <c r="C4168" s="280"/>
      <c r="D4168" s="280"/>
      <c r="E4168" s="280"/>
      <c r="F4168" s="280"/>
      <c r="G4168" s="280"/>
      <c r="N4168" s="278"/>
      <c r="O4168" s="278"/>
      <c r="P4168" s="278"/>
      <c r="Q4168" s="278"/>
      <c r="R4168" s="278"/>
      <c r="S4168" s="278"/>
      <c r="T4168" s="278"/>
      <c r="U4168" s="278"/>
      <c r="V4168" s="278"/>
      <c r="W4168" s="278"/>
      <c r="AH4168" s="280"/>
      <c r="AI4168" s="280"/>
      <c r="AJ4168" s="280"/>
      <c r="AK4168" s="280"/>
      <c r="AL4168" s="280"/>
      <c r="AM4168" s="280"/>
      <c r="AN4168" s="280"/>
      <c r="AO4168" s="280"/>
      <c r="AP4168" s="280"/>
      <c r="AQ4168" s="280"/>
      <c r="AR4168" s="280"/>
      <c r="AV4168" s="278"/>
      <c r="AW4168" s="278"/>
      <c r="AX4168" s="278"/>
      <c r="AY4168" s="278"/>
      <c r="AZ4168" s="278"/>
      <c r="BB4168" s="276"/>
    </row>
    <row r="4169" spans="3:68" ht="7.5" customHeight="1">
      <c r="C4169" s="280"/>
      <c r="D4169" s="280"/>
      <c r="E4169" s="280"/>
      <c r="F4169" s="280"/>
      <c r="G4169" s="280"/>
      <c r="N4169" s="278"/>
      <c r="O4169" s="278"/>
      <c r="P4169" s="278"/>
      <c r="Q4169" s="278"/>
      <c r="R4169" s="278"/>
      <c r="S4169" s="278"/>
      <c r="T4169" s="278"/>
      <c r="U4169" s="278"/>
      <c r="V4169" s="278"/>
      <c r="W4169" s="278"/>
      <c r="AH4169" s="280"/>
      <c r="AI4169" s="280"/>
      <c r="AJ4169" s="280"/>
      <c r="AK4169" s="280"/>
      <c r="AL4169" s="280"/>
      <c r="AM4169" s="280"/>
      <c r="AN4169" s="280"/>
      <c r="AO4169" s="280"/>
      <c r="AP4169" s="280"/>
      <c r="AQ4169" s="280"/>
      <c r="AR4169" s="280"/>
      <c r="AV4169" s="278"/>
      <c r="AW4169" s="278"/>
      <c r="AX4169" s="278"/>
      <c r="AY4169" s="278"/>
      <c r="AZ4169" s="278"/>
      <c r="BB4169" s="276"/>
    </row>
    <row r="4170" spans="3:68" ht="0.75" customHeight="1">
      <c r="C4170" s="280"/>
      <c r="D4170" s="280"/>
      <c r="E4170" s="280"/>
      <c r="F4170" s="280"/>
      <c r="G4170" s="280"/>
      <c r="N4170" s="278"/>
      <c r="O4170" s="278"/>
      <c r="P4170" s="278"/>
      <c r="Q4170" s="278"/>
      <c r="R4170" s="278"/>
      <c r="S4170" s="278"/>
      <c r="T4170" s="278"/>
      <c r="U4170" s="278"/>
      <c r="V4170" s="278"/>
      <c r="W4170" s="278"/>
      <c r="AH4170" s="280"/>
      <c r="AI4170" s="280"/>
      <c r="AJ4170" s="280"/>
      <c r="AK4170" s="280"/>
      <c r="AL4170" s="280"/>
      <c r="AM4170" s="280"/>
      <c r="AN4170" s="280"/>
      <c r="AO4170" s="280"/>
      <c r="AP4170" s="280"/>
      <c r="AQ4170" s="280"/>
      <c r="AR4170" s="280"/>
      <c r="AV4170" s="278"/>
      <c r="AW4170" s="278"/>
      <c r="AX4170" s="278"/>
      <c r="AY4170" s="278"/>
      <c r="AZ4170" s="278"/>
      <c r="BB4170" s="276"/>
    </row>
    <row r="4171" spans="3:68" ht="10.5" customHeight="1">
      <c r="C4171" s="280"/>
      <c r="D4171" s="280"/>
      <c r="E4171" s="280"/>
      <c r="F4171" s="280"/>
      <c r="G4171" s="280"/>
      <c r="P4171" s="278"/>
      <c r="Q4171" s="278"/>
      <c r="R4171" s="278"/>
      <c r="S4171" s="278"/>
      <c r="U4171" s="278"/>
      <c r="V4171" s="278"/>
      <c r="W4171" s="278"/>
      <c r="AH4171" s="280"/>
      <c r="AI4171" s="280"/>
      <c r="AJ4171" s="280"/>
      <c r="AK4171" s="280"/>
      <c r="AL4171" s="280"/>
      <c r="AM4171" s="280"/>
      <c r="AN4171" s="280"/>
      <c r="AO4171" s="280"/>
      <c r="AP4171" s="280"/>
      <c r="AQ4171" s="280"/>
      <c r="AR4171" s="280"/>
      <c r="AV4171" s="278"/>
      <c r="AW4171" s="278"/>
      <c r="AX4171" s="278"/>
      <c r="AY4171" s="278"/>
      <c r="AZ4171" s="278"/>
      <c r="BB4171" s="266"/>
      <c r="BG4171" s="283"/>
      <c r="BH4171" s="283"/>
      <c r="BI4171" s="283"/>
      <c r="BJ4171" s="283"/>
      <c r="BN4171" s="283"/>
      <c r="BO4171" s="283"/>
      <c r="BP4171" s="283"/>
    </row>
    <row r="4172" spans="3:68" ht="7.5" customHeight="1"/>
    <row r="4173" spans="3:68" ht="0.75" customHeight="1">
      <c r="C4173" s="280"/>
      <c r="D4173" s="280"/>
      <c r="E4173" s="280"/>
      <c r="F4173" s="280"/>
      <c r="G4173" s="280"/>
      <c r="N4173" s="278"/>
      <c r="O4173" s="278"/>
      <c r="P4173" s="278"/>
      <c r="Q4173" s="278"/>
      <c r="R4173" s="278"/>
      <c r="S4173" s="278"/>
      <c r="T4173" s="278"/>
      <c r="U4173" s="278"/>
      <c r="V4173" s="278"/>
      <c r="W4173" s="278"/>
      <c r="AH4173" s="280"/>
      <c r="AI4173" s="280"/>
      <c r="AJ4173" s="280"/>
      <c r="AK4173" s="280"/>
      <c r="AL4173" s="280"/>
      <c r="AM4173" s="280"/>
      <c r="AN4173" s="280"/>
      <c r="AO4173" s="280"/>
      <c r="AP4173" s="280"/>
      <c r="AQ4173" s="280"/>
      <c r="AR4173" s="280"/>
      <c r="AV4173" s="278"/>
      <c r="AW4173" s="278"/>
      <c r="AX4173" s="278"/>
      <c r="AY4173" s="278"/>
      <c r="AZ4173" s="278"/>
      <c r="BB4173" s="276"/>
      <c r="BE4173" s="280"/>
      <c r="BF4173" s="280"/>
      <c r="BG4173" s="280"/>
      <c r="BH4173" s="279"/>
      <c r="BI4173" s="279"/>
      <c r="BJ4173" s="279"/>
      <c r="BK4173" s="279"/>
      <c r="BN4173" s="279"/>
      <c r="BO4173" s="279"/>
      <c r="BP4173" s="279"/>
    </row>
    <row r="4174" spans="3:68" ht="8.25" customHeight="1">
      <c r="C4174" s="280"/>
      <c r="D4174" s="280"/>
      <c r="E4174" s="280"/>
      <c r="F4174" s="280"/>
      <c r="G4174" s="280"/>
      <c r="N4174" s="278"/>
      <c r="O4174" s="278"/>
      <c r="P4174" s="278"/>
      <c r="Q4174" s="278"/>
      <c r="R4174" s="278"/>
      <c r="S4174" s="278"/>
      <c r="T4174" s="278"/>
      <c r="U4174" s="278"/>
      <c r="V4174" s="278"/>
      <c r="W4174" s="278"/>
      <c r="AH4174" s="280"/>
      <c r="AI4174" s="280"/>
      <c r="AJ4174" s="280"/>
      <c r="AK4174" s="280"/>
      <c r="AL4174" s="280"/>
      <c r="AM4174" s="280"/>
      <c r="AN4174" s="280"/>
      <c r="AO4174" s="280"/>
      <c r="AP4174" s="280"/>
      <c r="AQ4174" s="280"/>
      <c r="AR4174" s="280"/>
      <c r="AV4174" s="278"/>
      <c r="AW4174" s="278"/>
      <c r="AX4174" s="278"/>
      <c r="AY4174" s="278"/>
      <c r="AZ4174" s="278"/>
      <c r="BB4174" s="276"/>
      <c r="BE4174" s="280"/>
      <c r="BF4174" s="280"/>
      <c r="BG4174" s="280"/>
      <c r="BH4174" s="279"/>
      <c r="BI4174" s="279"/>
      <c r="BJ4174" s="279"/>
      <c r="BK4174" s="279"/>
      <c r="BN4174" s="279"/>
      <c r="BO4174" s="279"/>
      <c r="BP4174" s="279"/>
    </row>
    <row r="4175" spans="3:68" ht="0.75" customHeight="1">
      <c r="C4175" s="280"/>
      <c r="D4175" s="280"/>
      <c r="E4175" s="280"/>
      <c r="F4175" s="280"/>
      <c r="G4175" s="280"/>
      <c r="N4175" s="278"/>
      <c r="O4175" s="278"/>
      <c r="P4175" s="278"/>
      <c r="Q4175" s="278"/>
      <c r="R4175" s="278"/>
      <c r="S4175" s="278"/>
      <c r="T4175" s="278"/>
      <c r="U4175" s="278"/>
      <c r="V4175" s="278"/>
      <c r="W4175" s="278"/>
      <c r="AH4175" s="280"/>
      <c r="AI4175" s="280"/>
      <c r="AJ4175" s="280"/>
      <c r="AK4175" s="280"/>
      <c r="AL4175" s="280"/>
      <c r="AM4175" s="280"/>
      <c r="AN4175" s="280"/>
      <c r="AO4175" s="280"/>
      <c r="AP4175" s="280"/>
      <c r="AQ4175" s="280"/>
      <c r="AR4175" s="280"/>
      <c r="AV4175" s="278"/>
      <c r="AW4175" s="278"/>
      <c r="AX4175" s="278"/>
      <c r="AY4175" s="278"/>
      <c r="AZ4175" s="278"/>
      <c r="BB4175" s="276"/>
      <c r="BE4175" s="280"/>
      <c r="BF4175" s="280"/>
      <c r="BG4175" s="280"/>
      <c r="BH4175" s="279"/>
      <c r="BI4175" s="279"/>
      <c r="BJ4175" s="279"/>
      <c r="BK4175" s="279"/>
      <c r="BN4175" s="279"/>
      <c r="BO4175" s="279"/>
      <c r="BP4175" s="279"/>
    </row>
    <row r="4176" spans="3:68" ht="11.25" customHeight="1">
      <c r="C4176" s="280"/>
      <c r="D4176" s="280"/>
      <c r="E4176" s="280"/>
      <c r="F4176" s="280"/>
      <c r="G4176" s="280"/>
      <c r="N4176" s="278"/>
      <c r="O4176" s="278"/>
      <c r="P4176" s="278"/>
      <c r="Q4176" s="278"/>
      <c r="R4176" s="278"/>
      <c r="S4176" s="278"/>
      <c r="T4176" s="278"/>
      <c r="U4176" s="278"/>
      <c r="V4176" s="278"/>
      <c r="W4176" s="278"/>
      <c r="AH4176" s="280"/>
      <c r="AI4176" s="280"/>
      <c r="AJ4176" s="280"/>
      <c r="AK4176" s="280"/>
      <c r="AL4176" s="280"/>
      <c r="AM4176" s="280"/>
      <c r="AN4176" s="280"/>
      <c r="AO4176" s="280"/>
      <c r="AP4176" s="280"/>
      <c r="AQ4176" s="280"/>
      <c r="AR4176" s="280"/>
      <c r="AV4176" s="278"/>
      <c r="AW4176" s="278"/>
      <c r="AX4176" s="278"/>
      <c r="AY4176" s="278"/>
      <c r="AZ4176" s="278"/>
      <c r="BB4176" s="266"/>
      <c r="BE4176" s="275"/>
      <c r="BF4176" s="275"/>
      <c r="BG4176" s="275"/>
      <c r="BH4176" s="276"/>
      <c r="BI4176" s="276"/>
      <c r="BJ4176" s="276"/>
      <c r="BK4176" s="276"/>
      <c r="BN4176" s="276"/>
      <c r="BO4176" s="276"/>
      <c r="BP4176" s="276"/>
    </row>
    <row r="4177" spans="2:69" ht="7.5" customHeight="1"/>
    <row r="4178" spans="2:69" ht="1.5" customHeight="1">
      <c r="C4178" s="280"/>
      <c r="D4178" s="280"/>
      <c r="E4178" s="280"/>
      <c r="F4178" s="280"/>
      <c r="G4178" s="280"/>
      <c r="H4178" s="280"/>
      <c r="I4178" s="280"/>
      <c r="J4178" s="280"/>
      <c r="P4178" s="278"/>
      <c r="Q4178" s="278"/>
      <c r="R4178" s="278"/>
      <c r="S4178" s="278"/>
      <c r="U4178" s="278"/>
      <c r="V4178" s="278"/>
      <c r="W4178" s="278"/>
      <c r="AH4178" s="280"/>
      <c r="AI4178" s="280"/>
      <c r="AJ4178" s="280"/>
      <c r="AK4178" s="280"/>
      <c r="AL4178" s="280"/>
      <c r="AM4178" s="280"/>
      <c r="AN4178" s="280"/>
      <c r="AO4178" s="280"/>
      <c r="AP4178" s="280"/>
      <c r="AQ4178" s="280"/>
      <c r="AR4178" s="280"/>
      <c r="AV4178" s="278"/>
      <c r="AW4178" s="278"/>
      <c r="AX4178" s="278"/>
      <c r="AY4178" s="278"/>
      <c r="AZ4178" s="278"/>
      <c r="BB4178" s="276"/>
      <c r="BE4178" s="275"/>
      <c r="BF4178" s="275"/>
      <c r="BG4178" s="275"/>
      <c r="BH4178" s="276"/>
      <c r="BI4178" s="276"/>
      <c r="BJ4178" s="276"/>
      <c r="BK4178" s="276"/>
    </row>
    <row r="4179" spans="2:69" ht="9" customHeight="1">
      <c r="C4179" s="280"/>
      <c r="D4179" s="280"/>
      <c r="E4179" s="280"/>
      <c r="F4179" s="280"/>
      <c r="G4179" s="280"/>
      <c r="H4179" s="280"/>
      <c r="I4179" s="280"/>
      <c r="J4179" s="280"/>
      <c r="P4179" s="278"/>
      <c r="Q4179" s="278"/>
      <c r="R4179" s="278"/>
      <c r="S4179" s="278"/>
      <c r="U4179" s="278"/>
      <c r="V4179" s="278"/>
      <c r="W4179" s="278"/>
      <c r="AH4179" s="280"/>
      <c r="AI4179" s="280"/>
      <c r="AJ4179" s="280"/>
      <c r="AK4179" s="280"/>
      <c r="AL4179" s="280"/>
      <c r="AM4179" s="280"/>
      <c r="AN4179" s="280"/>
      <c r="AO4179" s="280"/>
      <c r="AP4179" s="280"/>
      <c r="AQ4179" s="280"/>
      <c r="AR4179" s="280"/>
      <c r="AV4179" s="278"/>
      <c r="AW4179" s="278"/>
      <c r="AX4179" s="278"/>
      <c r="AY4179" s="278"/>
      <c r="AZ4179" s="278"/>
      <c r="BB4179" s="276"/>
      <c r="BE4179" s="275"/>
      <c r="BF4179" s="275"/>
      <c r="BG4179" s="275"/>
      <c r="BH4179" s="276"/>
      <c r="BI4179" s="276"/>
      <c r="BJ4179" s="276"/>
      <c r="BK4179" s="276"/>
    </row>
    <row r="4180" spans="2:69" ht="0.75" customHeight="1">
      <c r="C4180" s="280"/>
      <c r="D4180" s="280"/>
      <c r="E4180" s="280"/>
      <c r="F4180" s="280"/>
      <c r="G4180" s="280"/>
      <c r="H4180" s="280"/>
      <c r="I4180" s="280"/>
      <c r="J4180" s="280"/>
      <c r="P4180" s="278"/>
      <c r="Q4180" s="278"/>
      <c r="R4180" s="278"/>
      <c r="S4180" s="278"/>
      <c r="U4180" s="278"/>
      <c r="V4180" s="278"/>
      <c r="W4180" s="278"/>
      <c r="AH4180" s="280"/>
      <c r="AI4180" s="280"/>
      <c r="AJ4180" s="280"/>
      <c r="AK4180" s="280"/>
      <c r="AL4180" s="280"/>
      <c r="AM4180" s="280"/>
      <c r="AN4180" s="280"/>
      <c r="AO4180" s="280"/>
      <c r="AP4180" s="280"/>
      <c r="AQ4180" s="280"/>
      <c r="AR4180" s="280"/>
      <c r="AV4180" s="278"/>
      <c r="AW4180" s="278"/>
      <c r="AX4180" s="278"/>
      <c r="AY4180" s="278"/>
      <c r="AZ4180" s="278"/>
      <c r="BB4180" s="276"/>
      <c r="BE4180" s="275"/>
      <c r="BF4180" s="275"/>
      <c r="BG4180" s="275"/>
    </row>
    <row r="4181" spans="2:69" ht="11.25" customHeight="1">
      <c r="C4181" s="280"/>
      <c r="D4181" s="280"/>
      <c r="E4181" s="280"/>
      <c r="F4181" s="280"/>
      <c r="G4181" s="280"/>
      <c r="H4181" s="280"/>
      <c r="I4181" s="280"/>
      <c r="J4181" s="280"/>
      <c r="N4181" s="278"/>
      <c r="O4181" s="278"/>
      <c r="P4181" s="278"/>
      <c r="Q4181" s="278"/>
      <c r="R4181" s="278"/>
      <c r="S4181" s="278"/>
      <c r="T4181" s="278"/>
      <c r="U4181" s="278"/>
      <c r="V4181" s="278"/>
      <c r="W4181" s="278"/>
      <c r="AH4181" s="280"/>
      <c r="AI4181" s="280"/>
      <c r="AJ4181" s="280"/>
      <c r="AK4181" s="280"/>
      <c r="AL4181" s="280"/>
      <c r="AM4181" s="280"/>
      <c r="AN4181" s="280"/>
      <c r="AO4181" s="280"/>
      <c r="AP4181" s="280"/>
      <c r="AQ4181" s="280"/>
      <c r="AR4181" s="280"/>
      <c r="AV4181" s="278"/>
      <c r="AW4181" s="278"/>
      <c r="AX4181" s="278"/>
      <c r="AY4181" s="278"/>
      <c r="AZ4181" s="278"/>
      <c r="BB4181" s="266"/>
      <c r="BE4181" s="275"/>
      <c r="BF4181" s="275"/>
      <c r="BG4181" s="275"/>
      <c r="BH4181" s="276"/>
      <c r="BI4181" s="276"/>
      <c r="BJ4181" s="276"/>
      <c r="BK4181" s="276"/>
    </row>
    <row r="4182" spans="2:69" ht="9" customHeight="1"/>
    <row r="4183" spans="2:69" ht="0.75" customHeight="1">
      <c r="BE4183" s="275"/>
      <c r="BF4183" s="275"/>
      <c r="BG4183" s="275"/>
      <c r="BH4183" s="276"/>
      <c r="BI4183" s="276"/>
      <c r="BJ4183" s="276"/>
      <c r="BK4183" s="276"/>
      <c r="BN4183" s="276"/>
      <c r="BO4183" s="276"/>
      <c r="BP4183" s="276"/>
    </row>
    <row r="4184" spans="2:69">
      <c r="BE4184" s="275"/>
      <c r="BF4184" s="275"/>
      <c r="BG4184" s="275"/>
      <c r="BH4184" s="276"/>
      <c r="BI4184" s="276"/>
      <c r="BJ4184" s="276"/>
      <c r="BK4184" s="276"/>
      <c r="BN4184" s="276"/>
      <c r="BO4184" s="276"/>
      <c r="BP4184" s="276"/>
    </row>
    <row r="4185" spans="2:69" ht="10.5" customHeight="1">
      <c r="C4185" s="277"/>
      <c r="D4185" s="277"/>
      <c r="E4185" s="277"/>
      <c r="F4185" s="277"/>
      <c r="G4185" s="277"/>
      <c r="H4185" s="278"/>
      <c r="I4185" s="278"/>
      <c r="J4185" s="278"/>
      <c r="K4185" s="278"/>
      <c r="L4185" s="278"/>
      <c r="N4185" s="278"/>
      <c r="O4185" s="278"/>
      <c r="P4185" s="278"/>
      <c r="Q4185" s="278"/>
      <c r="R4185" s="278"/>
      <c r="S4185" s="278"/>
      <c r="T4185" s="278"/>
      <c r="U4185" s="281"/>
      <c r="V4185" s="281"/>
      <c r="W4185" s="281"/>
      <c r="Z4185" s="278"/>
      <c r="AA4185" s="278"/>
      <c r="AB4185" s="278"/>
      <c r="AC4185" s="278"/>
      <c r="AD4185" s="281"/>
      <c r="AE4185" s="281"/>
      <c r="AH4185" s="277"/>
      <c r="AI4185" s="277"/>
      <c r="AJ4185" s="277"/>
      <c r="AK4185" s="277"/>
      <c r="AL4185" s="277"/>
      <c r="AM4185" s="277"/>
      <c r="AO4185" s="278"/>
      <c r="AP4185" s="278"/>
      <c r="AQ4185" s="278"/>
      <c r="AR4185" s="278"/>
      <c r="AS4185" s="278"/>
      <c r="AT4185" s="278"/>
      <c r="AV4185" s="278"/>
      <c r="AW4185" s="278"/>
      <c r="AX4185" s="278"/>
      <c r="AY4185" s="278"/>
      <c r="AZ4185" s="278"/>
      <c r="BB4185" s="281"/>
      <c r="BC4185" s="281"/>
      <c r="BE4185" s="280"/>
      <c r="BF4185" s="280"/>
      <c r="BI4185" s="279"/>
      <c r="BJ4185" s="279"/>
      <c r="BL4185" s="285"/>
      <c r="BM4185" s="285"/>
      <c r="BN4185" s="285"/>
      <c r="BO4185" s="285"/>
      <c r="BP4185" s="285"/>
    </row>
    <row r="4186" spans="2:69" ht="7.5" customHeight="1"/>
    <row r="4187" spans="2:69" ht="12" customHeight="1">
      <c r="B4187" s="282"/>
      <c r="C4187" s="282"/>
      <c r="D4187" s="282"/>
      <c r="E4187" s="282"/>
      <c r="F4187" s="282"/>
      <c r="G4187" s="282"/>
      <c r="H4187" s="282"/>
      <c r="I4187" s="282"/>
      <c r="J4187" s="282"/>
      <c r="K4187" s="282"/>
      <c r="L4187" s="282"/>
      <c r="M4187" s="282"/>
      <c r="N4187" s="282"/>
      <c r="O4187" s="282"/>
      <c r="P4187" s="282"/>
      <c r="Q4187" s="282"/>
      <c r="R4187" s="282"/>
      <c r="S4187" s="282"/>
      <c r="T4187" s="282"/>
      <c r="U4187" s="282"/>
      <c r="V4187" s="282"/>
      <c r="W4187" s="282"/>
      <c r="X4187" s="282"/>
      <c r="Y4187" s="282"/>
      <c r="Z4187" s="282"/>
      <c r="AA4187" s="282"/>
      <c r="AB4187" s="282"/>
      <c r="AC4187" s="282"/>
      <c r="AD4187" s="282"/>
      <c r="AE4187" s="282"/>
      <c r="AF4187" s="282"/>
      <c r="AG4187" s="282"/>
      <c r="AH4187" s="282"/>
      <c r="AI4187" s="282"/>
      <c r="AJ4187" s="282"/>
      <c r="AL4187" s="282"/>
      <c r="AM4187" s="282"/>
      <c r="AN4187" s="282"/>
      <c r="AO4187" s="282"/>
      <c r="AP4187" s="282"/>
      <c r="AQ4187" s="282"/>
      <c r="AR4187" s="282"/>
      <c r="AS4187" s="282"/>
      <c r="AT4187" s="282"/>
      <c r="AU4187" s="282"/>
      <c r="AV4187" s="282"/>
      <c r="AW4187" s="282"/>
      <c r="AX4187" s="282"/>
      <c r="AY4187" s="282"/>
      <c r="AZ4187" s="282"/>
      <c r="BA4187" s="282"/>
      <c r="BB4187" s="282"/>
      <c r="BC4187" s="282"/>
      <c r="BD4187" s="282"/>
      <c r="BE4187" s="282"/>
      <c r="BF4187" s="282"/>
      <c r="BG4187" s="282"/>
      <c r="BH4187" s="282"/>
      <c r="BI4187" s="282"/>
      <c r="BJ4187" s="282"/>
      <c r="BK4187" s="282"/>
      <c r="BL4187" s="282"/>
      <c r="BM4187" s="282"/>
      <c r="BN4187" s="282"/>
      <c r="BO4187" s="282"/>
      <c r="BP4187" s="282"/>
      <c r="BQ4187" s="282"/>
    </row>
    <row r="4188" spans="2:69" ht="0.75" customHeight="1">
      <c r="B4188" s="282"/>
      <c r="C4188" s="282"/>
      <c r="D4188" s="282"/>
      <c r="E4188" s="282"/>
      <c r="F4188" s="282"/>
      <c r="G4188" s="282"/>
      <c r="H4188" s="282"/>
      <c r="I4188" s="282"/>
      <c r="J4188" s="282"/>
      <c r="K4188" s="282"/>
      <c r="L4188" s="282"/>
      <c r="M4188" s="282"/>
      <c r="N4188" s="282"/>
      <c r="O4188" s="282"/>
      <c r="P4188" s="282"/>
      <c r="Q4188" s="282"/>
      <c r="R4188" s="282"/>
      <c r="S4188" s="282"/>
      <c r="T4188" s="282"/>
      <c r="U4188" s="282"/>
      <c r="V4188" s="282"/>
      <c r="W4188" s="282"/>
      <c r="X4188" s="282"/>
      <c r="Y4188" s="282"/>
      <c r="Z4188" s="282"/>
      <c r="AA4188" s="282"/>
      <c r="AB4188" s="282"/>
      <c r="AC4188" s="282"/>
      <c r="AD4188" s="282"/>
      <c r="AE4188" s="282"/>
      <c r="AF4188" s="282"/>
      <c r="AG4188" s="282"/>
      <c r="AH4188" s="282"/>
      <c r="AI4188" s="282"/>
      <c r="AJ4188" s="282"/>
      <c r="AL4188" s="282"/>
      <c r="AM4188" s="282"/>
      <c r="AN4188" s="282"/>
      <c r="AO4188" s="282"/>
      <c r="AP4188" s="282"/>
      <c r="AQ4188" s="282"/>
      <c r="AR4188" s="282"/>
      <c r="AS4188" s="282"/>
      <c r="AT4188" s="282"/>
      <c r="AU4188" s="282"/>
      <c r="AV4188" s="282"/>
      <c r="AW4188" s="282"/>
      <c r="AX4188" s="282"/>
      <c r="AY4188" s="282"/>
      <c r="AZ4188" s="282"/>
      <c r="BA4188" s="282"/>
      <c r="BB4188" s="282"/>
      <c r="BC4188" s="282"/>
      <c r="BD4188" s="282"/>
      <c r="BE4188" s="282"/>
      <c r="BF4188" s="282"/>
      <c r="BG4188" s="282"/>
      <c r="BH4188" s="282"/>
      <c r="BI4188" s="282"/>
      <c r="BJ4188" s="282"/>
      <c r="BK4188" s="282"/>
      <c r="BL4188" s="282"/>
      <c r="BM4188" s="282"/>
      <c r="BN4188" s="282"/>
      <c r="BO4188" s="282"/>
      <c r="BP4188" s="282"/>
      <c r="BQ4188" s="282"/>
    </row>
    <row r="4189" spans="2:69" ht="10.5" customHeight="1">
      <c r="G4189" s="283"/>
      <c r="H4189" s="283"/>
      <c r="I4189" s="283"/>
      <c r="J4189" s="283"/>
      <c r="K4189" s="283"/>
      <c r="L4189" s="283"/>
      <c r="N4189" s="283"/>
      <c r="O4189" s="283"/>
      <c r="P4189" s="284"/>
      <c r="Q4189" s="284"/>
      <c r="R4189" s="284"/>
      <c r="S4189" s="284"/>
      <c r="U4189" s="283"/>
      <c r="V4189" s="283"/>
      <c r="W4189" s="283"/>
      <c r="X4189" s="283"/>
      <c r="Y4189" s="283"/>
      <c r="Z4189" s="283"/>
      <c r="AA4189" s="283"/>
      <c r="AB4189" s="283"/>
      <c r="AD4189" s="283"/>
      <c r="AE4189" s="283"/>
      <c r="AF4189" s="283"/>
      <c r="AG4189" s="283"/>
      <c r="AH4189" s="283"/>
      <c r="AI4189" s="283"/>
      <c r="AO4189" s="283"/>
      <c r="AP4189" s="283"/>
      <c r="AQ4189" s="283"/>
      <c r="AR4189" s="283"/>
      <c r="AU4189" s="284"/>
      <c r="AV4189" s="284"/>
      <c r="AW4189" s="284"/>
      <c r="AX4189" s="284"/>
      <c r="AY4189" s="284"/>
      <c r="BE4189" s="283"/>
      <c r="BF4189" s="283"/>
      <c r="BG4189" s="283"/>
      <c r="BH4189" s="283"/>
      <c r="BI4189" s="283"/>
      <c r="BJ4189" s="283"/>
      <c r="BK4189" s="283"/>
      <c r="BL4189" s="283"/>
      <c r="BM4189" s="283"/>
      <c r="BN4189" s="283"/>
      <c r="BO4189" s="283"/>
      <c r="BP4189" s="283"/>
      <c r="BQ4189" s="283"/>
    </row>
    <row r="4190" spans="2:69" ht="7.5" customHeight="1"/>
    <row r="4191" spans="2:69" ht="0.75" customHeight="1">
      <c r="F4191" s="285"/>
      <c r="G4191" s="285"/>
      <c r="H4191" s="285"/>
      <c r="I4191" s="285"/>
      <c r="K4191" s="285"/>
      <c r="L4191" s="285"/>
      <c r="M4191" s="285"/>
      <c r="N4191" s="285"/>
      <c r="O4191" s="285"/>
      <c r="R4191" s="285"/>
      <c r="S4191" s="285"/>
      <c r="T4191" s="285"/>
      <c r="U4191" s="285"/>
      <c r="V4191" s="285"/>
      <c r="W4191" s="285"/>
      <c r="X4191" s="285"/>
      <c r="Y4191" s="285"/>
      <c r="Z4191" s="285"/>
      <c r="AA4191" s="285"/>
      <c r="AB4191" s="285"/>
      <c r="AD4191" s="285"/>
      <c r="AE4191" s="285"/>
      <c r="AF4191" s="285"/>
      <c r="AG4191" s="285"/>
      <c r="AH4191" s="285"/>
      <c r="AI4191" s="285"/>
      <c r="AU4191" s="285"/>
      <c r="AV4191" s="285"/>
      <c r="AW4191" s="285"/>
      <c r="AX4191" s="283"/>
      <c r="AY4191" s="283"/>
      <c r="BE4191" s="285"/>
      <c r="BF4191" s="285"/>
      <c r="BH4191" s="285"/>
      <c r="BI4191" s="285"/>
      <c r="BJ4191" s="285"/>
      <c r="BK4191" s="285"/>
      <c r="BL4191" s="285"/>
      <c r="BM4191" s="285"/>
      <c r="BN4191" s="285"/>
      <c r="BO4191" s="285"/>
      <c r="BP4191" s="285"/>
      <c r="BQ4191" s="285"/>
    </row>
    <row r="4192" spans="2:69" ht="13.5" customHeight="1">
      <c r="F4192" s="285"/>
      <c r="G4192" s="285"/>
      <c r="H4192" s="285"/>
      <c r="I4192" s="285"/>
      <c r="K4192" s="285"/>
      <c r="L4192" s="285"/>
      <c r="M4192" s="285"/>
      <c r="N4192" s="285"/>
      <c r="O4192" s="285"/>
      <c r="R4192" s="285"/>
      <c r="S4192" s="285"/>
      <c r="T4192" s="285"/>
      <c r="U4192" s="285"/>
      <c r="V4192" s="285"/>
      <c r="W4192" s="285"/>
      <c r="X4192" s="285"/>
      <c r="Y4192" s="285"/>
      <c r="Z4192" s="285"/>
      <c r="AA4192" s="285"/>
      <c r="AB4192" s="285"/>
      <c r="AD4192" s="285"/>
      <c r="AE4192" s="285"/>
      <c r="AF4192" s="285"/>
      <c r="AG4192" s="285"/>
      <c r="AH4192" s="285"/>
      <c r="AI4192" s="285"/>
      <c r="AU4192" s="285"/>
      <c r="AV4192" s="285"/>
      <c r="AW4192" s="285"/>
      <c r="AX4192" s="283"/>
      <c r="AY4192" s="283"/>
      <c r="BE4192" s="285"/>
      <c r="BF4192" s="285"/>
      <c r="BH4192" s="285"/>
      <c r="BI4192" s="285"/>
      <c r="BJ4192" s="285"/>
      <c r="BK4192" s="285"/>
      <c r="BL4192" s="285"/>
      <c r="BM4192" s="285"/>
      <c r="BN4192" s="285"/>
      <c r="BO4192" s="285"/>
      <c r="BP4192" s="285"/>
      <c r="BQ4192" s="285"/>
    </row>
    <row r="4193" spans="3:69" ht="9.75" customHeight="1">
      <c r="C4193" s="280"/>
      <c r="D4193" s="280"/>
      <c r="F4193" s="279"/>
      <c r="G4193" s="279"/>
      <c r="H4193" s="279"/>
      <c r="I4193" s="279"/>
      <c r="J4193" s="279"/>
      <c r="K4193" s="279"/>
      <c r="L4193" s="279"/>
      <c r="M4193" s="279"/>
      <c r="N4193" s="279"/>
      <c r="O4193" s="279"/>
      <c r="R4193" s="278"/>
      <c r="S4193" s="278"/>
      <c r="T4193" s="278"/>
      <c r="U4193" s="279"/>
      <c r="V4193" s="279"/>
      <c r="W4193" s="279"/>
      <c r="X4193" s="279"/>
      <c r="Y4193" s="279"/>
      <c r="Z4193" s="279"/>
      <c r="AA4193" s="279"/>
      <c r="AB4193" s="279"/>
      <c r="AD4193" s="279"/>
      <c r="AE4193" s="279"/>
      <c r="AF4193" s="279"/>
      <c r="AG4193" s="279"/>
      <c r="AH4193" s="279"/>
      <c r="AI4193" s="279"/>
      <c r="AM4193" s="280"/>
      <c r="AN4193" s="280"/>
      <c r="AO4193" s="280"/>
      <c r="AP4193" s="278"/>
      <c r="AQ4193" s="278"/>
      <c r="AR4193" s="278"/>
      <c r="AS4193" s="278"/>
      <c r="BA4193" s="280"/>
      <c r="BB4193" s="280"/>
      <c r="BC4193" s="280"/>
      <c r="BD4193" s="279"/>
      <c r="BE4193" s="279"/>
      <c r="BH4193" s="278"/>
      <c r="BI4193" s="278"/>
      <c r="BJ4193" s="278"/>
      <c r="BK4193" s="278"/>
      <c r="BL4193" s="278"/>
      <c r="BM4193" s="279"/>
      <c r="BN4193" s="279"/>
      <c r="BO4193" s="279"/>
      <c r="BP4193" s="279"/>
      <c r="BQ4193" s="279"/>
    </row>
    <row r="4194" spans="3:69" ht="0.75" customHeight="1">
      <c r="C4194" s="280"/>
      <c r="D4194" s="280"/>
      <c r="F4194" s="279"/>
      <c r="G4194" s="279"/>
      <c r="H4194" s="279"/>
      <c r="I4194" s="279"/>
      <c r="J4194" s="279"/>
      <c r="K4194" s="279"/>
      <c r="L4194" s="279"/>
      <c r="M4194" s="279"/>
      <c r="N4194" s="279"/>
      <c r="O4194" s="279"/>
      <c r="R4194" s="278"/>
      <c r="S4194" s="278"/>
      <c r="T4194" s="278"/>
      <c r="U4194" s="279"/>
      <c r="V4194" s="279"/>
      <c r="W4194" s="279"/>
      <c r="X4194" s="279"/>
      <c r="Y4194" s="279"/>
      <c r="Z4194" s="279"/>
      <c r="AA4194" s="279"/>
      <c r="AB4194" s="279"/>
      <c r="AD4194" s="279"/>
      <c r="AE4194" s="279"/>
      <c r="AF4194" s="279"/>
      <c r="AG4194" s="279"/>
      <c r="AH4194" s="279"/>
      <c r="AI4194" s="279"/>
      <c r="AM4194" s="280"/>
      <c r="AN4194" s="280"/>
      <c r="AO4194" s="280"/>
      <c r="AP4194" s="278"/>
      <c r="AQ4194" s="278"/>
      <c r="AR4194" s="278"/>
      <c r="AS4194" s="278"/>
      <c r="BA4194" s="280"/>
      <c r="BB4194" s="280"/>
      <c r="BC4194" s="280"/>
      <c r="BD4194" s="279"/>
      <c r="BE4194" s="279"/>
      <c r="BH4194" s="278"/>
      <c r="BI4194" s="278"/>
      <c r="BJ4194" s="278"/>
      <c r="BK4194" s="278"/>
      <c r="BL4194" s="278"/>
      <c r="BM4194" s="279"/>
      <c r="BN4194" s="279"/>
      <c r="BO4194" s="279"/>
      <c r="BP4194" s="279"/>
      <c r="BQ4194" s="279"/>
    </row>
    <row r="4195" spans="3:69" ht="10.5" customHeight="1">
      <c r="C4195" s="280"/>
      <c r="D4195" s="280"/>
      <c r="F4195" s="279"/>
      <c r="G4195" s="279"/>
      <c r="H4195" s="279"/>
      <c r="I4195" s="279"/>
      <c r="J4195" s="279"/>
      <c r="K4195" s="279"/>
      <c r="L4195" s="279"/>
      <c r="M4195" s="279"/>
      <c r="N4195" s="279"/>
      <c r="O4195" s="279"/>
      <c r="R4195" s="278"/>
      <c r="S4195" s="278"/>
      <c r="T4195" s="278"/>
      <c r="U4195" s="279"/>
      <c r="V4195" s="279"/>
      <c r="W4195" s="279"/>
      <c r="X4195" s="279"/>
      <c r="Y4195" s="279"/>
      <c r="Z4195" s="279"/>
      <c r="AA4195" s="279"/>
      <c r="AB4195" s="279"/>
      <c r="AD4195" s="264"/>
      <c r="AE4195" s="279"/>
      <c r="AF4195" s="279"/>
      <c r="AG4195" s="279"/>
      <c r="AH4195" s="279"/>
      <c r="AI4195" s="264"/>
      <c r="AM4195" s="280"/>
      <c r="AN4195" s="280"/>
      <c r="AO4195" s="280"/>
      <c r="AP4195" s="278"/>
      <c r="AQ4195" s="278"/>
      <c r="AR4195" s="278"/>
      <c r="AS4195" s="278"/>
      <c r="BA4195" s="280"/>
      <c r="BB4195" s="280"/>
      <c r="BC4195" s="280"/>
      <c r="BD4195" s="279"/>
      <c r="BE4195" s="279"/>
      <c r="BH4195" s="278"/>
      <c r="BI4195" s="278"/>
      <c r="BJ4195" s="278"/>
      <c r="BK4195" s="278"/>
      <c r="BL4195" s="278"/>
      <c r="BM4195" s="279"/>
      <c r="BN4195" s="279"/>
      <c r="BO4195" s="279"/>
      <c r="BP4195" s="279"/>
      <c r="BQ4195" s="279"/>
    </row>
    <row r="4196" spans="3:69" ht="9.75" customHeight="1"/>
    <row r="4197" spans="3:69" ht="9.75" customHeight="1">
      <c r="C4197" s="280"/>
      <c r="D4197" s="280"/>
      <c r="F4197" s="279"/>
      <c r="G4197" s="279"/>
      <c r="H4197" s="279"/>
      <c r="I4197" s="279"/>
      <c r="J4197" s="279"/>
      <c r="K4197" s="279"/>
      <c r="L4197" s="279"/>
      <c r="M4197" s="279"/>
      <c r="N4197" s="279"/>
      <c r="O4197" s="279"/>
      <c r="R4197" s="278"/>
      <c r="S4197" s="278"/>
      <c r="T4197" s="278"/>
      <c r="U4197" s="279"/>
      <c r="V4197" s="279"/>
      <c r="W4197" s="279"/>
      <c r="X4197" s="279"/>
      <c r="Y4197" s="279"/>
      <c r="Z4197" s="279"/>
      <c r="AA4197" s="279"/>
      <c r="AB4197" s="279"/>
      <c r="AD4197" s="279"/>
      <c r="AE4197" s="279"/>
      <c r="AF4197" s="279"/>
      <c r="AG4197" s="279"/>
      <c r="AH4197" s="279"/>
      <c r="AI4197" s="279"/>
      <c r="AM4197" s="280"/>
      <c r="AN4197" s="280"/>
      <c r="AO4197" s="280"/>
      <c r="AP4197" s="280"/>
      <c r="AQ4197" s="278"/>
      <c r="AR4197" s="278"/>
      <c r="AS4197" s="278"/>
      <c r="AT4197" s="278"/>
      <c r="BA4197" s="280"/>
      <c r="BB4197" s="280"/>
      <c r="BC4197" s="280"/>
      <c r="BD4197" s="279"/>
      <c r="BE4197" s="279"/>
      <c r="BH4197" s="278"/>
      <c r="BI4197" s="278"/>
      <c r="BJ4197" s="278"/>
      <c r="BK4197" s="278"/>
      <c r="BL4197" s="278"/>
      <c r="BM4197" s="279"/>
      <c r="BN4197" s="279"/>
      <c r="BO4197" s="279"/>
      <c r="BP4197" s="279"/>
      <c r="BQ4197" s="279"/>
    </row>
    <row r="4198" spans="3:69" ht="0.75" customHeight="1">
      <c r="C4198" s="280"/>
      <c r="D4198" s="280"/>
      <c r="F4198" s="279"/>
      <c r="G4198" s="279"/>
      <c r="H4198" s="279"/>
      <c r="I4198" s="279"/>
      <c r="J4198" s="279"/>
      <c r="K4198" s="279"/>
      <c r="L4198" s="279"/>
      <c r="M4198" s="279"/>
      <c r="N4198" s="279"/>
      <c r="O4198" s="279"/>
      <c r="R4198" s="278"/>
      <c r="S4198" s="278"/>
      <c r="T4198" s="278"/>
      <c r="U4198" s="279"/>
      <c r="V4198" s="279"/>
      <c r="W4198" s="279"/>
      <c r="X4198" s="279"/>
      <c r="Y4198" s="279"/>
      <c r="Z4198" s="279"/>
      <c r="AA4198" s="279"/>
      <c r="AB4198" s="279"/>
      <c r="AD4198" s="279"/>
      <c r="AE4198" s="279"/>
      <c r="AF4198" s="279"/>
      <c r="AG4198" s="279"/>
      <c r="AH4198" s="279"/>
      <c r="AI4198" s="279"/>
      <c r="AM4198" s="280"/>
      <c r="AN4198" s="280"/>
      <c r="AO4198" s="280"/>
      <c r="AP4198" s="280"/>
      <c r="AQ4198" s="278"/>
      <c r="AR4198" s="278"/>
      <c r="AS4198" s="278"/>
      <c r="AT4198" s="278"/>
      <c r="BA4198" s="280"/>
      <c r="BB4198" s="280"/>
      <c r="BC4198" s="280"/>
      <c r="BD4198" s="279"/>
      <c r="BE4198" s="279"/>
      <c r="BH4198" s="278"/>
      <c r="BI4198" s="278"/>
      <c r="BJ4198" s="278"/>
      <c r="BK4198" s="278"/>
      <c r="BL4198" s="278"/>
      <c r="BM4198" s="279"/>
      <c r="BN4198" s="279"/>
      <c r="BO4198" s="279"/>
      <c r="BP4198" s="279"/>
      <c r="BQ4198" s="279"/>
    </row>
    <row r="4199" spans="3:69" ht="12.75" customHeight="1">
      <c r="F4199" s="279"/>
      <c r="G4199" s="279"/>
      <c r="H4199" s="279"/>
      <c r="I4199" s="279"/>
      <c r="J4199" s="279"/>
      <c r="K4199" s="279"/>
      <c r="L4199" s="279"/>
      <c r="M4199" s="279"/>
      <c r="N4199" s="279"/>
      <c r="O4199" s="279"/>
      <c r="AM4199" s="280"/>
      <c r="AN4199" s="280"/>
      <c r="AO4199" s="280"/>
      <c r="AP4199" s="278"/>
      <c r="AQ4199" s="278"/>
      <c r="AR4199" s="278"/>
      <c r="AS4199" s="278"/>
      <c r="BA4199" s="280"/>
      <c r="BB4199" s="280"/>
      <c r="BC4199" s="280"/>
      <c r="BD4199" s="279"/>
      <c r="BE4199" s="279"/>
      <c r="BH4199" s="278"/>
      <c r="BI4199" s="278"/>
      <c r="BJ4199" s="278"/>
      <c r="BK4199" s="278"/>
      <c r="BL4199" s="278"/>
      <c r="BM4199" s="279"/>
      <c r="BN4199" s="279"/>
      <c r="BO4199" s="279"/>
      <c r="BP4199" s="279"/>
      <c r="BQ4199" s="279"/>
    </row>
    <row r="4200" spans="3:69" ht="10.5" customHeight="1">
      <c r="AM4200" s="280"/>
      <c r="AN4200" s="280"/>
      <c r="AO4200" s="280"/>
      <c r="AP4200" s="278"/>
      <c r="AQ4200" s="278"/>
      <c r="AR4200" s="278"/>
      <c r="AS4200" s="278"/>
      <c r="BA4200" s="280"/>
      <c r="BB4200" s="280"/>
      <c r="BC4200" s="280"/>
      <c r="BD4200" s="279"/>
      <c r="BE4200" s="279"/>
      <c r="BH4200" s="278"/>
      <c r="BI4200" s="278"/>
      <c r="BJ4200" s="278"/>
      <c r="BK4200" s="278"/>
      <c r="BL4200" s="278"/>
      <c r="BM4200" s="279"/>
      <c r="BN4200" s="279"/>
      <c r="BO4200" s="279"/>
      <c r="BP4200" s="279"/>
      <c r="BQ4200" s="279"/>
    </row>
    <row r="4201" spans="3:69" ht="7.5" customHeight="1"/>
    <row r="4202" spans="3:69" ht="0.75" customHeight="1">
      <c r="C4202" s="277"/>
      <c r="D4202" s="277"/>
      <c r="F4202" s="279"/>
      <c r="G4202" s="279"/>
      <c r="H4202" s="279"/>
      <c r="I4202" s="279"/>
      <c r="J4202" s="279"/>
      <c r="K4202" s="279"/>
      <c r="L4202" s="279"/>
      <c r="M4202" s="279"/>
      <c r="AM4202" s="280"/>
      <c r="AN4202" s="280"/>
      <c r="AO4202" s="280"/>
      <c r="AP4202" s="278"/>
      <c r="AQ4202" s="278"/>
      <c r="AR4202" s="278"/>
      <c r="AS4202" s="278"/>
      <c r="AT4202" s="278"/>
      <c r="AU4202" s="278"/>
      <c r="AV4202" s="278"/>
      <c r="AX4202" s="278"/>
      <c r="AY4202" s="278"/>
      <c r="BA4202" s="280"/>
      <c r="BB4202" s="280"/>
      <c r="BC4202" s="280"/>
      <c r="BD4202" s="279"/>
      <c r="BE4202" s="279"/>
      <c r="BH4202" s="278"/>
      <c r="BI4202" s="278"/>
      <c r="BJ4202" s="278"/>
      <c r="BK4202" s="278"/>
      <c r="BL4202" s="278"/>
      <c r="BM4202" s="279"/>
      <c r="BN4202" s="279"/>
      <c r="BO4202" s="279"/>
      <c r="BP4202" s="279"/>
      <c r="BQ4202" s="279"/>
    </row>
    <row r="4203" spans="3:69" ht="8.25" customHeight="1">
      <c r="C4203" s="277"/>
      <c r="D4203" s="277"/>
      <c r="F4203" s="279"/>
      <c r="G4203" s="279"/>
      <c r="H4203" s="279"/>
      <c r="I4203" s="279"/>
      <c r="J4203" s="279"/>
      <c r="K4203" s="279"/>
      <c r="L4203" s="279"/>
      <c r="M4203" s="279"/>
      <c r="AM4203" s="280"/>
      <c r="AN4203" s="280"/>
      <c r="AO4203" s="280"/>
      <c r="AP4203" s="278"/>
      <c r="AQ4203" s="278"/>
      <c r="AR4203" s="278"/>
      <c r="AS4203" s="278"/>
      <c r="AT4203" s="278"/>
      <c r="AU4203" s="278"/>
      <c r="AV4203" s="278"/>
      <c r="AX4203" s="278"/>
      <c r="AY4203" s="278"/>
      <c r="BA4203" s="280"/>
      <c r="BB4203" s="280"/>
      <c r="BC4203" s="280"/>
      <c r="BD4203" s="279"/>
      <c r="BE4203" s="279"/>
      <c r="BH4203" s="278"/>
      <c r="BI4203" s="278"/>
      <c r="BJ4203" s="278"/>
      <c r="BK4203" s="278"/>
      <c r="BL4203" s="278"/>
      <c r="BM4203" s="279"/>
      <c r="BN4203" s="279"/>
      <c r="BO4203" s="279"/>
      <c r="BP4203" s="279"/>
      <c r="BQ4203" s="279"/>
    </row>
    <row r="4204" spans="3:69" ht="0.75" customHeight="1">
      <c r="C4204" s="277"/>
      <c r="D4204" s="277"/>
      <c r="F4204" s="279"/>
      <c r="G4204" s="279"/>
      <c r="H4204" s="279"/>
      <c r="I4204" s="279"/>
      <c r="J4204" s="279"/>
      <c r="K4204" s="279"/>
      <c r="L4204" s="279"/>
      <c r="M4204" s="279"/>
      <c r="AM4204" s="280"/>
      <c r="AN4204" s="280"/>
      <c r="AO4204" s="280"/>
      <c r="AP4204" s="278"/>
      <c r="AQ4204" s="278"/>
      <c r="AR4204" s="278"/>
      <c r="AS4204" s="278"/>
      <c r="AT4204" s="278"/>
      <c r="AU4204" s="278"/>
      <c r="AV4204" s="278"/>
      <c r="AX4204" s="278"/>
      <c r="AY4204" s="278"/>
      <c r="BA4204" s="280"/>
      <c r="BB4204" s="280"/>
      <c r="BC4204" s="280"/>
      <c r="BD4204" s="279"/>
      <c r="BE4204" s="279"/>
      <c r="BH4204" s="278"/>
      <c r="BI4204" s="278"/>
      <c r="BJ4204" s="278"/>
      <c r="BK4204" s="278"/>
      <c r="BL4204" s="278"/>
      <c r="BM4204" s="279"/>
      <c r="BN4204" s="279"/>
      <c r="BO4204" s="279"/>
      <c r="BP4204" s="279"/>
      <c r="BQ4204" s="279"/>
    </row>
    <row r="4205" spans="3:69" ht="10.5" customHeight="1">
      <c r="AM4205" s="280"/>
      <c r="AN4205" s="280"/>
      <c r="AO4205" s="280"/>
      <c r="AP4205" s="278"/>
      <c r="AQ4205" s="278"/>
      <c r="AR4205" s="278"/>
      <c r="AS4205" s="278"/>
      <c r="AT4205" s="278"/>
      <c r="AU4205" s="278"/>
      <c r="AV4205" s="278"/>
      <c r="AX4205" s="278"/>
      <c r="AY4205" s="278"/>
      <c r="BA4205" s="280"/>
      <c r="BB4205" s="280"/>
      <c r="BC4205" s="280"/>
      <c r="BD4205" s="279"/>
      <c r="BE4205" s="279"/>
      <c r="BH4205" s="278"/>
      <c r="BI4205" s="278"/>
      <c r="BJ4205" s="278"/>
      <c r="BK4205" s="278"/>
      <c r="BL4205" s="278"/>
      <c r="BM4205" s="279"/>
      <c r="BN4205" s="279"/>
      <c r="BO4205" s="279"/>
      <c r="BP4205" s="279"/>
      <c r="BQ4205" s="279"/>
    </row>
    <row r="4206" spans="3:69" ht="9.75" customHeight="1"/>
    <row r="4207" spans="3:69" ht="12" customHeight="1">
      <c r="AM4207" s="280"/>
      <c r="AN4207" s="280"/>
      <c r="AO4207" s="280"/>
      <c r="AP4207" s="280"/>
      <c r="AQ4207" s="278"/>
      <c r="AR4207" s="278"/>
      <c r="AS4207" s="278"/>
      <c r="AT4207" s="278"/>
      <c r="AU4207" s="278"/>
      <c r="AV4207" s="278"/>
      <c r="AW4207" s="278"/>
      <c r="AX4207" s="278"/>
      <c r="AY4207" s="278"/>
      <c r="AZ4207" s="278"/>
      <c r="BA4207" s="277"/>
      <c r="BB4207" s="277"/>
      <c r="BC4207" s="277"/>
      <c r="BD4207" s="279"/>
      <c r="BE4207" s="279"/>
    </row>
    <row r="4208" spans="3:69" ht="13.5" customHeight="1">
      <c r="C4208" s="289"/>
      <c r="D4208" s="289"/>
      <c r="E4208" s="289"/>
      <c r="F4208" s="289"/>
      <c r="G4208" s="289"/>
      <c r="H4208" s="289"/>
      <c r="I4208" s="289"/>
      <c r="J4208" s="289"/>
      <c r="K4208" s="289"/>
      <c r="L4208" s="289"/>
      <c r="M4208" s="289"/>
      <c r="N4208" s="289"/>
      <c r="O4208" s="289"/>
      <c r="P4208" s="289"/>
      <c r="Q4208" s="289"/>
      <c r="R4208" s="289"/>
      <c r="S4208" s="289"/>
      <c r="T4208" s="289"/>
      <c r="U4208" s="289"/>
      <c r="V4208" s="289"/>
      <c r="W4208" s="289"/>
      <c r="X4208" s="289"/>
      <c r="Y4208" s="289"/>
      <c r="Z4208" s="289"/>
      <c r="AA4208" s="289"/>
      <c r="AB4208" s="289"/>
      <c r="AC4208" s="289"/>
      <c r="AD4208" s="289"/>
      <c r="AE4208" s="289"/>
    </row>
    <row r="4209" spans="2:68" ht="7.5" customHeight="1"/>
    <row r="4210" spans="2:68" ht="16.5" customHeight="1">
      <c r="B4210" s="282"/>
      <c r="C4210" s="282"/>
      <c r="D4210" s="282"/>
      <c r="E4210" s="282"/>
      <c r="F4210" s="282"/>
      <c r="G4210" s="282"/>
      <c r="H4210" s="282"/>
      <c r="I4210" s="282"/>
      <c r="J4210" s="282"/>
      <c r="K4210" s="282"/>
      <c r="L4210" s="282"/>
      <c r="M4210" s="282"/>
      <c r="N4210" s="282"/>
      <c r="O4210" s="282"/>
      <c r="P4210" s="282"/>
      <c r="Q4210" s="282"/>
      <c r="R4210" s="282"/>
      <c r="S4210" s="282"/>
      <c r="T4210" s="282"/>
      <c r="U4210" s="282"/>
      <c r="X4210" s="282"/>
      <c r="Y4210" s="282"/>
      <c r="Z4210" s="282"/>
      <c r="AA4210" s="282"/>
      <c r="AB4210" s="282"/>
      <c r="AC4210" s="282"/>
      <c r="AD4210" s="282"/>
      <c r="AE4210" s="282"/>
      <c r="AF4210" s="282"/>
      <c r="AG4210" s="282"/>
      <c r="AM4210" s="282"/>
      <c r="AN4210" s="282"/>
      <c r="AO4210" s="282"/>
      <c r="AP4210" s="282"/>
      <c r="AQ4210" s="282"/>
      <c r="AR4210" s="282"/>
      <c r="AS4210" s="282"/>
      <c r="AT4210" s="282"/>
      <c r="AU4210" s="282"/>
      <c r="AV4210" s="282"/>
      <c r="AW4210" s="282"/>
      <c r="AX4210" s="282"/>
      <c r="AY4210" s="282"/>
      <c r="AZ4210" s="282"/>
      <c r="BA4210" s="282"/>
      <c r="BB4210" s="282"/>
      <c r="BE4210" s="282"/>
      <c r="BF4210" s="282"/>
      <c r="BG4210" s="282"/>
      <c r="BH4210" s="282"/>
      <c r="BI4210" s="282"/>
      <c r="BJ4210" s="282"/>
      <c r="BK4210" s="282"/>
      <c r="BL4210" s="282"/>
      <c r="BM4210" s="282"/>
      <c r="BN4210" s="282"/>
      <c r="BO4210" s="282"/>
      <c r="BP4210" s="282"/>
    </row>
    <row r="4211" spans="2:68" ht="9.75" customHeight="1">
      <c r="E4211" s="281"/>
      <c r="F4211" s="281"/>
      <c r="G4211" s="281"/>
      <c r="H4211" s="281"/>
      <c r="I4211" s="281"/>
      <c r="J4211" s="281"/>
      <c r="K4211" s="281"/>
      <c r="L4211" s="281"/>
      <c r="O4211" s="281"/>
      <c r="P4211" s="281"/>
      <c r="Q4211" s="281"/>
      <c r="S4211" s="286"/>
      <c r="T4211" s="286"/>
      <c r="U4211" s="286"/>
      <c r="V4211" s="286"/>
      <c r="AB4211" s="281"/>
      <c r="AC4211" s="281"/>
      <c r="AD4211" s="286"/>
      <c r="AE4211" s="286"/>
      <c r="AR4211" s="281"/>
      <c r="AS4211" s="281"/>
      <c r="AT4211" s="281"/>
      <c r="AV4211" s="286"/>
      <c r="AW4211" s="286"/>
      <c r="AX4211" s="286"/>
      <c r="AY4211" s="286"/>
      <c r="AZ4211" s="286"/>
      <c r="BA4211" s="286"/>
      <c r="BB4211" s="286"/>
      <c r="BH4211" s="283"/>
      <c r="BI4211" s="283"/>
      <c r="BJ4211" s="283"/>
      <c r="BK4211" s="283"/>
      <c r="BL4211" s="283"/>
      <c r="BN4211" s="283"/>
      <c r="BO4211" s="283"/>
      <c r="BP4211" s="283"/>
    </row>
    <row r="4212" spans="2:68" ht="0.75" customHeight="1">
      <c r="BH4212" s="283"/>
      <c r="BI4212" s="283"/>
      <c r="BJ4212" s="283"/>
      <c r="BK4212" s="283"/>
      <c r="BL4212" s="283"/>
      <c r="BN4212" s="283"/>
      <c r="BO4212" s="283"/>
      <c r="BP4212" s="283"/>
    </row>
    <row r="4213" spans="2:68" ht="10.5" customHeight="1">
      <c r="F4213" s="281"/>
      <c r="G4213" s="281"/>
      <c r="H4213" s="281"/>
      <c r="I4213" s="281"/>
      <c r="J4213" s="281"/>
      <c r="K4213" s="281"/>
      <c r="N4213" s="281"/>
      <c r="O4213" s="281"/>
      <c r="P4213" s="281"/>
      <c r="Q4213" s="281"/>
      <c r="R4213" s="281"/>
      <c r="S4213" s="286"/>
      <c r="T4213" s="286"/>
      <c r="U4213" s="286"/>
      <c r="V4213" s="286"/>
      <c r="AB4213" s="281"/>
      <c r="AC4213" s="281"/>
      <c r="AD4213" s="281"/>
      <c r="AE4213" s="286"/>
      <c r="AF4213" s="286"/>
      <c r="AG4213" s="286"/>
      <c r="AH4213" s="286"/>
      <c r="AI4213" s="286"/>
      <c r="AR4213" s="281"/>
      <c r="AS4213" s="281"/>
      <c r="AT4213" s="281"/>
      <c r="AV4213" s="290"/>
      <c r="AW4213" s="290"/>
      <c r="AX4213" s="290"/>
      <c r="AY4213" s="290"/>
      <c r="AZ4213" s="290"/>
      <c r="BE4213" s="263"/>
      <c r="BJ4213" s="279"/>
      <c r="BK4213" s="279"/>
      <c r="BL4213" s="279"/>
      <c r="BO4213" s="279"/>
      <c r="BP4213" s="279"/>
    </row>
    <row r="4214" spans="2:68" ht="8.25" customHeight="1"/>
    <row r="4215" spans="2:68" ht="12.75" customHeight="1">
      <c r="BE4215" s="280"/>
      <c r="BF4215" s="280"/>
      <c r="BJ4215" s="279"/>
      <c r="BK4215" s="279"/>
      <c r="BL4215" s="279"/>
      <c r="BO4215" s="279"/>
      <c r="BP4215" s="279"/>
    </row>
    <row r="4216" spans="2:68" ht="9.75" customHeight="1">
      <c r="BE4216" s="280"/>
      <c r="BF4216" s="280"/>
      <c r="BJ4216" s="279"/>
      <c r="BK4216" s="279"/>
      <c r="BL4216" s="279"/>
      <c r="BO4216" s="279"/>
      <c r="BP4216" s="279"/>
    </row>
    <row r="4217" spans="2:68" ht="12.75" customHeight="1">
      <c r="BE4217" s="280"/>
      <c r="BF4217" s="280"/>
    </row>
    <row r="4218" spans="2:68" ht="10.5" customHeight="1">
      <c r="I4218" s="283"/>
      <c r="J4218" s="283"/>
      <c r="K4218" s="283"/>
      <c r="L4218" s="283"/>
      <c r="N4218" s="283"/>
      <c r="O4218" s="283"/>
      <c r="P4218" s="283"/>
      <c r="Q4218" s="283"/>
      <c r="R4218" s="283"/>
      <c r="S4218" s="283"/>
      <c r="U4218" s="283"/>
      <c r="V4218" s="283"/>
      <c r="W4218" s="283"/>
      <c r="Z4218" s="283"/>
      <c r="AA4218" s="283"/>
      <c r="AB4218" s="283"/>
      <c r="AC4218" s="283"/>
      <c r="AD4218" s="283"/>
      <c r="AE4218" s="283"/>
      <c r="AO4218" s="283"/>
      <c r="AP4218" s="283"/>
      <c r="AQ4218" s="283"/>
      <c r="AR4218" s="283"/>
      <c r="AS4218" s="283"/>
      <c r="AT4218" s="283"/>
      <c r="AV4218" s="283"/>
      <c r="AW4218" s="283"/>
      <c r="AX4218" s="283"/>
      <c r="AY4218" s="283"/>
      <c r="AZ4218" s="283"/>
      <c r="BA4218" s="283"/>
      <c r="BB4218" s="283"/>
      <c r="BE4218" s="263"/>
      <c r="BJ4218" s="279"/>
      <c r="BK4218" s="279"/>
      <c r="BL4218" s="279"/>
      <c r="BO4218" s="279"/>
      <c r="BP4218" s="279"/>
    </row>
    <row r="4219" spans="2:68" ht="9.75" customHeight="1"/>
    <row r="4220" spans="2:68" ht="10.5" customHeight="1">
      <c r="H4220" s="283"/>
      <c r="I4220" s="283"/>
      <c r="J4220" s="283"/>
      <c r="K4220" s="283"/>
      <c r="L4220" s="283"/>
      <c r="N4220" s="283"/>
      <c r="O4220" s="283"/>
      <c r="P4220" s="283"/>
      <c r="Q4220" s="283"/>
      <c r="R4220" s="283"/>
      <c r="S4220" s="283"/>
      <c r="U4220" s="283"/>
      <c r="V4220" s="283"/>
      <c r="W4220" s="283"/>
      <c r="Z4220" s="283"/>
      <c r="AA4220" s="283"/>
      <c r="AB4220" s="283"/>
      <c r="AC4220" s="283"/>
      <c r="AD4220" s="283"/>
      <c r="AE4220" s="283"/>
      <c r="AO4220" s="283"/>
      <c r="AP4220" s="283"/>
      <c r="AQ4220" s="283"/>
      <c r="AR4220" s="283"/>
      <c r="AS4220" s="283"/>
      <c r="AT4220" s="283"/>
      <c r="AV4220" s="283"/>
      <c r="AW4220" s="283"/>
      <c r="AX4220" s="283"/>
      <c r="AY4220" s="283"/>
      <c r="AZ4220" s="283"/>
      <c r="BA4220" s="283"/>
      <c r="BB4220" s="283"/>
      <c r="BE4220" s="280"/>
      <c r="BJ4220" s="279"/>
      <c r="BK4220" s="279"/>
      <c r="BL4220" s="279"/>
      <c r="BO4220" s="279"/>
      <c r="BP4220" s="279"/>
    </row>
    <row r="4221" spans="2:68" ht="0.75" customHeight="1">
      <c r="H4221" s="283"/>
      <c r="I4221" s="283"/>
      <c r="J4221" s="283"/>
      <c r="K4221" s="283"/>
      <c r="L4221" s="283"/>
      <c r="N4221" s="283"/>
      <c r="O4221" s="283"/>
      <c r="P4221" s="283"/>
      <c r="Q4221" s="283"/>
      <c r="R4221" s="283"/>
      <c r="S4221" s="283"/>
      <c r="U4221" s="283"/>
      <c r="V4221" s="283"/>
      <c r="W4221" s="283"/>
      <c r="Z4221" s="283"/>
      <c r="AA4221" s="283"/>
      <c r="AB4221" s="283"/>
      <c r="AC4221" s="283"/>
      <c r="AD4221" s="283"/>
      <c r="AE4221" s="283"/>
      <c r="AO4221" s="283"/>
      <c r="AP4221" s="283"/>
      <c r="AQ4221" s="283"/>
      <c r="AR4221" s="283"/>
      <c r="AS4221" s="283"/>
      <c r="AT4221" s="283"/>
      <c r="AV4221" s="283"/>
      <c r="AW4221" s="283"/>
      <c r="AX4221" s="283"/>
      <c r="AY4221" s="283"/>
      <c r="AZ4221" s="283"/>
      <c r="BA4221" s="283"/>
      <c r="BB4221" s="283"/>
      <c r="BE4221" s="280"/>
      <c r="BJ4221" s="279"/>
      <c r="BK4221" s="279"/>
      <c r="BL4221" s="279"/>
      <c r="BO4221" s="279"/>
      <c r="BP4221" s="279"/>
    </row>
    <row r="4222" spans="2:68" ht="10.5" customHeight="1">
      <c r="H4222" s="285"/>
      <c r="I4222" s="285"/>
      <c r="J4222" s="285"/>
      <c r="K4222" s="285"/>
      <c r="L4222" s="285"/>
      <c r="N4222" s="285"/>
      <c r="O4222" s="285"/>
      <c r="P4222" s="285"/>
      <c r="R4222" s="285"/>
      <c r="S4222" s="285"/>
      <c r="U4222" s="283"/>
      <c r="V4222" s="283"/>
      <c r="W4222" s="283"/>
      <c r="Z4222" s="285"/>
      <c r="AA4222" s="285"/>
      <c r="AB4222" s="285"/>
      <c r="AC4222" s="285"/>
      <c r="AD4222" s="283"/>
      <c r="AE4222" s="283"/>
      <c r="AO4222" s="285"/>
      <c r="AP4222" s="285"/>
      <c r="AQ4222" s="285"/>
      <c r="AR4222" s="285"/>
      <c r="AS4222" s="285"/>
      <c r="AT4222" s="285"/>
      <c r="AV4222" s="285"/>
      <c r="AW4222" s="285"/>
      <c r="AX4222" s="285"/>
      <c r="AY4222" s="285"/>
      <c r="AZ4222" s="285"/>
      <c r="BB4222" s="261"/>
      <c r="BE4222" s="263"/>
      <c r="BK4222" s="279"/>
      <c r="BL4222" s="279"/>
      <c r="BP4222" s="264"/>
    </row>
    <row r="4223" spans="2:68" ht="8.25" customHeight="1"/>
    <row r="4224" spans="2:68" ht="0.75" customHeight="1">
      <c r="C4224" s="280"/>
      <c r="D4224" s="280"/>
      <c r="E4224" s="280"/>
      <c r="F4224" s="280"/>
      <c r="G4224" s="280"/>
      <c r="H4224" s="280"/>
      <c r="I4224" s="280"/>
      <c r="AH4224" s="280"/>
      <c r="AI4224" s="280"/>
      <c r="AJ4224" s="280"/>
      <c r="AK4224" s="280"/>
      <c r="AL4224" s="280"/>
      <c r="AM4224" s="280"/>
      <c r="AN4224" s="280"/>
      <c r="AO4224" s="280"/>
      <c r="BE4224" s="280"/>
      <c r="BK4224" s="279"/>
      <c r="BL4224" s="279"/>
      <c r="BP4224" s="279"/>
    </row>
    <row r="4225" spans="3:68" ht="9" customHeight="1">
      <c r="C4225" s="280"/>
      <c r="D4225" s="280"/>
      <c r="E4225" s="280"/>
      <c r="F4225" s="280"/>
      <c r="G4225" s="280"/>
      <c r="H4225" s="280"/>
      <c r="I4225" s="280"/>
      <c r="AH4225" s="280"/>
      <c r="AI4225" s="280"/>
      <c r="AJ4225" s="280"/>
      <c r="AK4225" s="280"/>
      <c r="AL4225" s="280"/>
      <c r="AM4225" s="280"/>
      <c r="AN4225" s="280"/>
      <c r="AO4225" s="280"/>
      <c r="BE4225" s="280"/>
      <c r="BK4225" s="279"/>
      <c r="BL4225" s="279"/>
      <c r="BP4225" s="279"/>
    </row>
    <row r="4226" spans="3:68" ht="0.75" customHeight="1">
      <c r="C4226" s="280"/>
      <c r="D4226" s="280"/>
      <c r="E4226" s="280"/>
      <c r="F4226" s="280"/>
      <c r="G4226" s="280"/>
      <c r="H4226" s="280"/>
      <c r="I4226" s="280"/>
      <c r="AH4226" s="280"/>
      <c r="AI4226" s="280"/>
      <c r="AJ4226" s="280"/>
      <c r="AK4226" s="280"/>
      <c r="AL4226" s="280"/>
      <c r="AM4226" s="280"/>
      <c r="AN4226" s="280"/>
      <c r="AO4226" s="280"/>
      <c r="BE4226" s="280"/>
      <c r="BK4226" s="279"/>
      <c r="BL4226" s="279"/>
    </row>
    <row r="4227" spans="3:68" ht="10.5" customHeight="1">
      <c r="C4227" s="287"/>
      <c r="D4227" s="287"/>
      <c r="E4227" s="287"/>
      <c r="F4227" s="287"/>
      <c r="G4227" s="287"/>
      <c r="H4227" s="278"/>
      <c r="I4227" s="278"/>
      <c r="J4227" s="278"/>
      <c r="K4227" s="278"/>
      <c r="L4227" s="278"/>
      <c r="N4227" s="278"/>
      <c r="O4227" s="278"/>
      <c r="P4227" s="278"/>
      <c r="Q4227" s="278"/>
      <c r="R4227" s="278"/>
      <c r="S4227" s="278"/>
      <c r="T4227" s="278"/>
      <c r="U4227" s="278"/>
      <c r="V4227" s="278"/>
      <c r="W4227" s="278"/>
      <c r="Z4227" s="278"/>
      <c r="AA4227" s="278"/>
      <c r="AB4227" s="278"/>
      <c r="AC4227" s="278"/>
      <c r="AD4227" s="278"/>
      <c r="AE4227" s="278"/>
      <c r="AI4227" s="287"/>
      <c r="AJ4227" s="287"/>
      <c r="AK4227" s="287"/>
      <c r="AL4227" s="287"/>
      <c r="AM4227" s="287"/>
      <c r="AO4227" s="278"/>
      <c r="AP4227" s="278"/>
      <c r="AQ4227" s="278"/>
      <c r="AR4227" s="278"/>
      <c r="AS4227" s="278"/>
      <c r="AT4227" s="278"/>
      <c r="AV4227" s="278"/>
      <c r="AW4227" s="278"/>
      <c r="AX4227" s="278"/>
      <c r="AY4227" s="278"/>
      <c r="AZ4227" s="278"/>
      <c r="BB4227" s="266"/>
      <c r="BE4227" s="263"/>
      <c r="BK4227" s="279"/>
      <c r="BL4227" s="279"/>
      <c r="BP4227" s="264"/>
    </row>
    <row r="4228" spans="3:68" ht="7.5" customHeight="1"/>
    <row r="4229" spans="3:68" ht="0.75" customHeight="1">
      <c r="C4229" s="287"/>
      <c r="D4229" s="287"/>
      <c r="E4229" s="287"/>
      <c r="F4229" s="287"/>
      <c r="G4229" s="287"/>
      <c r="H4229" s="278"/>
      <c r="I4229" s="278"/>
      <c r="J4229" s="278"/>
      <c r="K4229" s="278"/>
      <c r="L4229" s="278"/>
      <c r="N4229" s="278"/>
      <c r="O4229" s="278"/>
      <c r="P4229" s="278"/>
      <c r="Q4229" s="278"/>
      <c r="R4229" s="278"/>
      <c r="S4229" s="278"/>
      <c r="T4229" s="278"/>
      <c r="U4229" s="278"/>
      <c r="V4229" s="278"/>
      <c r="W4229" s="278"/>
      <c r="Z4229" s="278"/>
      <c r="AA4229" s="278"/>
      <c r="AB4229" s="278"/>
      <c r="AC4229" s="278"/>
      <c r="AD4229" s="278"/>
      <c r="AE4229" s="278"/>
      <c r="AI4229" s="287"/>
      <c r="AJ4229" s="287"/>
      <c r="AK4229" s="287"/>
      <c r="AL4229" s="287"/>
      <c r="AM4229" s="287"/>
      <c r="AO4229" s="278"/>
      <c r="AP4229" s="278"/>
      <c r="AQ4229" s="278"/>
      <c r="AR4229" s="278"/>
      <c r="AS4229" s="278"/>
      <c r="AT4229" s="278"/>
      <c r="AV4229" s="278"/>
      <c r="AW4229" s="278"/>
      <c r="AX4229" s="278"/>
      <c r="AY4229" s="278"/>
      <c r="AZ4229" s="278"/>
      <c r="BB4229" s="276"/>
    </row>
    <row r="4230" spans="3:68" ht="8.25" customHeight="1">
      <c r="C4230" s="287"/>
      <c r="D4230" s="287"/>
      <c r="E4230" s="287"/>
      <c r="F4230" s="287"/>
      <c r="G4230" s="287"/>
      <c r="H4230" s="278"/>
      <c r="I4230" s="278"/>
      <c r="J4230" s="278"/>
      <c r="K4230" s="278"/>
      <c r="L4230" s="278"/>
      <c r="N4230" s="278"/>
      <c r="O4230" s="278"/>
      <c r="P4230" s="278"/>
      <c r="Q4230" s="278"/>
      <c r="R4230" s="278"/>
      <c r="S4230" s="278"/>
      <c r="T4230" s="278"/>
      <c r="U4230" s="278"/>
      <c r="V4230" s="278"/>
      <c r="W4230" s="278"/>
      <c r="Z4230" s="278"/>
      <c r="AA4230" s="278"/>
      <c r="AB4230" s="278"/>
      <c r="AC4230" s="278"/>
      <c r="AD4230" s="278"/>
      <c r="AE4230" s="278"/>
      <c r="AI4230" s="287"/>
      <c r="AJ4230" s="287"/>
      <c r="AK4230" s="287"/>
      <c r="AL4230" s="287"/>
      <c r="AM4230" s="287"/>
      <c r="AO4230" s="278"/>
      <c r="AP4230" s="278"/>
      <c r="AQ4230" s="278"/>
      <c r="AR4230" s="278"/>
      <c r="AS4230" s="278"/>
      <c r="AT4230" s="278"/>
      <c r="AV4230" s="278"/>
      <c r="AW4230" s="278"/>
      <c r="AX4230" s="278"/>
      <c r="AY4230" s="278"/>
      <c r="AZ4230" s="278"/>
      <c r="BB4230" s="276"/>
    </row>
    <row r="4231" spans="3:68" ht="0.75" customHeight="1">
      <c r="C4231" s="287"/>
      <c r="D4231" s="287"/>
      <c r="E4231" s="287"/>
      <c r="F4231" s="287"/>
      <c r="G4231" s="287"/>
      <c r="H4231" s="278"/>
      <c r="I4231" s="278"/>
      <c r="J4231" s="278"/>
      <c r="K4231" s="278"/>
      <c r="L4231" s="278"/>
      <c r="N4231" s="278"/>
      <c r="O4231" s="278"/>
      <c r="P4231" s="278"/>
      <c r="Q4231" s="278"/>
      <c r="R4231" s="278"/>
      <c r="S4231" s="278"/>
      <c r="T4231" s="278"/>
      <c r="U4231" s="278"/>
      <c r="V4231" s="278"/>
      <c r="W4231" s="278"/>
      <c r="Z4231" s="278"/>
      <c r="AA4231" s="278"/>
      <c r="AB4231" s="278"/>
      <c r="AC4231" s="278"/>
      <c r="AD4231" s="278"/>
      <c r="AE4231" s="278"/>
      <c r="AI4231" s="287"/>
      <c r="AJ4231" s="287"/>
      <c r="AK4231" s="287"/>
      <c r="AL4231" s="287"/>
      <c r="AM4231" s="287"/>
      <c r="AO4231" s="278"/>
      <c r="AP4231" s="278"/>
      <c r="AQ4231" s="278"/>
      <c r="AR4231" s="278"/>
      <c r="AS4231" s="278"/>
      <c r="AT4231" s="278"/>
      <c r="AV4231" s="278"/>
      <c r="AW4231" s="278"/>
      <c r="AX4231" s="278"/>
      <c r="AY4231" s="278"/>
      <c r="AZ4231" s="278"/>
      <c r="BB4231" s="276"/>
    </row>
    <row r="4232" spans="3:68" ht="10.5" customHeight="1">
      <c r="C4232" s="287"/>
      <c r="D4232" s="287"/>
      <c r="E4232" s="287"/>
      <c r="F4232" s="287"/>
      <c r="G4232" s="287"/>
      <c r="H4232" s="278"/>
      <c r="I4232" s="278"/>
      <c r="J4232" s="278"/>
      <c r="K4232" s="278"/>
      <c r="L4232" s="278"/>
      <c r="N4232" s="278"/>
      <c r="O4232" s="278"/>
      <c r="P4232" s="278"/>
      <c r="Q4232" s="278"/>
      <c r="R4232" s="278"/>
      <c r="S4232" s="278"/>
      <c r="T4232" s="278"/>
      <c r="U4232" s="278"/>
      <c r="V4232" s="278"/>
      <c r="W4232" s="278"/>
      <c r="Z4232" s="278"/>
      <c r="AA4232" s="278"/>
      <c r="AB4232" s="278"/>
      <c r="AC4232" s="278"/>
      <c r="AD4232" s="278"/>
      <c r="AE4232" s="278"/>
      <c r="AI4232" s="287"/>
      <c r="AJ4232" s="287"/>
      <c r="AK4232" s="287"/>
      <c r="AL4232" s="287"/>
      <c r="AM4232" s="287"/>
      <c r="AO4232" s="278"/>
      <c r="AP4232" s="278"/>
      <c r="AQ4232" s="278"/>
      <c r="AR4232" s="278"/>
      <c r="AS4232" s="278"/>
      <c r="AT4232" s="278"/>
      <c r="AV4232" s="278"/>
      <c r="AW4232" s="278"/>
      <c r="AX4232" s="278"/>
      <c r="AY4232" s="278"/>
      <c r="AZ4232" s="278"/>
      <c r="BB4232" s="266"/>
    </row>
    <row r="4233" spans="3:68" ht="7.5" customHeight="1"/>
    <row r="4234" spans="3:68" ht="0.75" customHeight="1">
      <c r="C4234" s="287"/>
      <c r="D4234" s="287"/>
      <c r="E4234" s="287"/>
      <c r="F4234" s="287"/>
      <c r="G4234" s="287"/>
      <c r="H4234" s="278"/>
      <c r="I4234" s="278"/>
      <c r="J4234" s="278"/>
      <c r="K4234" s="278"/>
      <c r="L4234" s="278"/>
      <c r="N4234" s="278"/>
      <c r="O4234" s="278"/>
      <c r="P4234" s="278"/>
      <c r="Q4234" s="278"/>
      <c r="R4234" s="278"/>
      <c r="S4234" s="278"/>
      <c r="T4234" s="278"/>
      <c r="U4234" s="278"/>
      <c r="V4234" s="278"/>
      <c r="W4234" s="278"/>
      <c r="Z4234" s="278"/>
      <c r="AA4234" s="278"/>
      <c r="AB4234" s="278"/>
      <c r="AC4234" s="278"/>
      <c r="AD4234" s="278"/>
      <c r="AE4234" s="278"/>
      <c r="AI4234" s="287"/>
      <c r="AJ4234" s="287"/>
      <c r="AK4234" s="287"/>
      <c r="AL4234" s="287"/>
      <c r="AM4234" s="287"/>
      <c r="AO4234" s="278"/>
      <c r="AP4234" s="278"/>
      <c r="AQ4234" s="278"/>
      <c r="AR4234" s="278"/>
      <c r="AS4234" s="278"/>
      <c r="AT4234" s="278"/>
      <c r="AV4234" s="278"/>
      <c r="AW4234" s="278"/>
      <c r="AX4234" s="278"/>
      <c r="AY4234" s="278"/>
      <c r="AZ4234" s="278"/>
      <c r="BB4234" s="276"/>
      <c r="BE4234" s="282"/>
      <c r="BF4234" s="282"/>
      <c r="BG4234" s="282"/>
      <c r="BH4234" s="282"/>
      <c r="BI4234" s="282"/>
      <c r="BJ4234" s="282"/>
      <c r="BK4234" s="282"/>
      <c r="BL4234" s="282"/>
      <c r="BM4234" s="282"/>
      <c r="BN4234" s="282"/>
      <c r="BO4234" s="282"/>
      <c r="BP4234" s="282"/>
    </row>
    <row r="4235" spans="3:68">
      <c r="C4235" s="287"/>
      <c r="D4235" s="287"/>
      <c r="E4235" s="287"/>
      <c r="F4235" s="287"/>
      <c r="G4235" s="287"/>
      <c r="H4235" s="278"/>
      <c r="I4235" s="278"/>
      <c r="J4235" s="278"/>
      <c r="K4235" s="278"/>
      <c r="L4235" s="278"/>
      <c r="N4235" s="278"/>
      <c r="O4235" s="278"/>
      <c r="P4235" s="278"/>
      <c r="Q4235" s="278"/>
      <c r="R4235" s="278"/>
      <c r="S4235" s="278"/>
      <c r="T4235" s="278"/>
      <c r="U4235" s="278"/>
      <c r="V4235" s="278"/>
      <c r="W4235" s="278"/>
      <c r="Z4235" s="278"/>
      <c r="AA4235" s="278"/>
      <c r="AB4235" s="278"/>
      <c r="AC4235" s="278"/>
      <c r="AD4235" s="278"/>
      <c r="AE4235" s="278"/>
      <c r="AI4235" s="287"/>
      <c r="AJ4235" s="287"/>
      <c r="AK4235" s="287"/>
      <c r="AL4235" s="287"/>
      <c r="AM4235" s="287"/>
      <c r="AO4235" s="278"/>
      <c r="AP4235" s="278"/>
      <c r="AQ4235" s="278"/>
      <c r="AR4235" s="278"/>
      <c r="AS4235" s="278"/>
      <c r="AT4235" s="278"/>
      <c r="AV4235" s="278"/>
      <c r="AW4235" s="278"/>
      <c r="AX4235" s="278"/>
      <c r="AY4235" s="278"/>
      <c r="AZ4235" s="278"/>
      <c r="BB4235" s="276"/>
      <c r="BE4235" s="282"/>
      <c r="BF4235" s="282"/>
      <c r="BG4235" s="282"/>
      <c r="BH4235" s="282"/>
      <c r="BI4235" s="282"/>
      <c r="BJ4235" s="282"/>
      <c r="BK4235" s="282"/>
      <c r="BL4235" s="282"/>
      <c r="BM4235" s="282"/>
      <c r="BN4235" s="282"/>
      <c r="BO4235" s="282"/>
      <c r="BP4235" s="282"/>
    </row>
    <row r="4236" spans="3:68" ht="5.25" customHeight="1">
      <c r="C4236" s="287"/>
      <c r="D4236" s="287"/>
      <c r="E4236" s="287"/>
      <c r="F4236" s="287"/>
      <c r="G4236" s="287"/>
      <c r="H4236" s="278"/>
      <c r="I4236" s="278"/>
      <c r="J4236" s="278"/>
      <c r="K4236" s="278"/>
      <c r="L4236" s="278"/>
      <c r="N4236" s="278"/>
      <c r="O4236" s="278"/>
      <c r="P4236" s="278"/>
      <c r="Q4236" s="278"/>
      <c r="R4236" s="278"/>
      <c r="S4236" s="278"/>
      <c r="T4236" s="278"/>
      <c r="U4236" s="278"/>
      <c r="V4236" s="278"/>
      <c r="W4236" s="278"/>
      <c r="Z4236" s="278"/>
      <c r="AA4236" s="278"/>
      <c r="AB4236" s="278"/>
      <c r="AC4236" s="278"/>
      <c r="AD4236" s="278"/>
      <c r="AE4236" s="278"/>
      <c r="AI4236" s="287"/>
      <c r="AJ4236" s="287"/>
      <c r="AK4236" s="287"/>
      <c r="AL4236" s="287"/>
      <c r="AM4236" s="287"/>
      <c r="AN4236" s="287"/>
      <c r="AO4236" s="278"/>
      <c r="AP4236" s="278"/>
      <c r="AQ4236" s="278"/>
      <c r="AR4236" s="278"/>
      <c r="AS4236" s="278"/>
      <c r="AT4236" s="278"/>
      <c r="AV4236" s="278"/>
      <c r="AW4236" s="278"/>
      <c r="AX4236" s="278"/>
      <c r="AY4236" s="278"/>
      <c r="AZ4236" s="278"/>
      <c r="BB4236" s="276"/>
      <c r="BJ4236" s="283"/>
      <c r="BK4236" s="283"/>
      <c r="BL4236" s="283"/>
      <c r="BM4236" s="283"/>
      <c r="BN4236" s="283"/>
      <c r="BO4236" s="283"/>
      <c r="BP4236" s="283"/>
    </row>
    <row r="4237" spans="3:68" ht="5.25" customHeight="1">
      <c r="C4237" s="287"/>
      <c r="D4237" s="287"/>
      <c r="E4237" s="287"/>
      <c r="F4237" s="287"/>
      <c r="G4237" s="287"/>
      <c r="H4237" s="278"/>
      <c r="I4237" s="278"/>
      <c r="J4237" s="278"/>
      <c r="K4237" s="278"/>
      <c r="L4237" s="278"/>
      <c r="N4237" s="278"/>
      <c r="O4237" s="278"/>
      <c r="P4237" s="278"/>
      <c r="Q4237" s="278"/>
      <c r="R4237" s="278"/>
      <c r="S4237" s="278"/>
      <c r="T4237" s="278"/>
      <c r="U4237" s="278"/>
      <c r="V4237" s="278"/>
      <c r="W4237" s="278"/>
      <c r="Z4237" s="278"/>
      <c r="AA4237" s="278"/>
      <c r="AB4237" s="278"/>
      <c r="AC4237" s="278"/>
      <c r="AD4237" s="278"/>
      <c r="AE4237" s="278"/>
      <c r="AI4237" s="287"/>
      <c r="AJ4237" s="287"/>
      <c r="AK4237" s="287"/>
      <c r="AL4237" s="287"/>
      <c r="AM4237" s="287"/>
      <c r="AN4237" s="287"/>
      <c r="AO4237" s="278"/>
      <c r="AP4237" s="278"/>
      <c r="AQ4237" s="278"/>
      <c r="AR4237" s="278"/>
      <c r="AS4237" s="278"/>
      <c r="AT4237" s="278"/>
      <c r="AV4237" s="278"/>
      <c r="AW4237" s="278"/>
      <c r="AX4237" s="278"/>
      <c r="AY4237" s="278"/>
      <c r="AZ4237" s="278"/>
      <c r="BB4237" s="276"/>
      <c r="BJ4237" s="283"/>
      <c r="BK4237" s="283"/>
      <c r="BL4237" s="283"/>
      <c r="BM4237" s="283"/>
      <c r="BN4237" s="283"/>
      <c r="BO4237" s="283"/>
      <c r="BP4237" s="283"/>
    </row>
    <row r="4238" spans="3:68" ht="15" customHeight="1">
      <c r="C4238" s="287"/>
      <c r="D4238" s="287"/>
      <c r="E4238" s="287"/>
      <c r="F4238" s="287"/>
      <c r="G4238" s="287"/>
      <c r="H4238" s="278"/>
      <c r="I4238" s="278"/>
      <c r="J4238" s="278"/>
      <c r="K4238" s="278"/>
      <c r="L4238" s="278"/>
      <c r="N4238" s="278"/>
      <c r="O4238" s="278"/>
      <c r="P4238" s="278"/>
      <c r="Q4238" s="278"/>
      <c r="R4238" s="278"/>
      <c r="S4238" s="278"/>
      <c r="T4238" s="278"/>
      <c r="U4238" s="278"/>
      <c r="V4238" s="278"/>
      <c r="W4238" s="278"/>
      <c r="Z4238" s="278"/>
      <c r="AA4238" s="278"/>
      <c r="AB4238" s="278"/>
      <c r="AC4238" s="278"/>
      <c r="AD4238" s="278"/>
      <c r="AE4238" s="278"/>
      <c r="AI4238" s="287"/>
      <c r="AJ4238" s="287"/>
      <c r="AK4238" s="287"/>
      <c r="AL4238" s="287"/>
      <c r="AM4238" s="287"/>
      <c r="AO4238" s="278"/>
      <c r="AP4238" s="278"/>
      <c r="AQ4238" s="278"/>
      <c r="AR4238" s="278"/>
      <c r="AS4238" s="278"/>
      <c r="AT4238" s="278"/>
      <c r="AV4238" s="278"/>
      <c r="AW4238" s="278"/>
      <c r="AX4238" s="278"/>
      <c r="AY4238" s="278"/>
      <c r="AZ4238" s="278"/>
      <c r="BB4238" s="266"/>
    </row>
    <row r="4239" spans="3:68" ht="0.75" customHeight="1">
      <c r="C4239" s="287"/>
      <c r="D4239" s="287"/>
      <c r="E4239" s="287"/>
      <c r="F4239" s="287"/>
      <c r="G4239" s="287"/>
      <c r="H4239" s="278"/>
      <c r="I4239" s="278"/>
      <c r="J4239" s="278"/>
      <c r="K4239" s="278"/>
      <c r="L4239" s="278"/>
      <c r="P4239" s="278"/>
      <c r="Q4239" s="278"/>
      <c r="R4239" s="278"/>
      <c r="S4239" s="278"/>
      <c r="U4239" s="278"/>
      <c r="V4239" s="278"/>
      <c r="W4239" s="278"/>
      <c r="Z4239" s="278"/>
      <c r="AA4239" s="278"/>
      <c r="AB4239" s="278"/>
      <c r="AC4239" s="278"/>
      <c r="AD4239" s="278"/>
      <c r="AE4239" s="278"/>
      <c r="AI4239" s="287"/>
      <c r="AJ4239" s="287"/>
      <c r="AK4239" s="287"/>
      <c r="AL4239" s="287"/>
      <c r="AM4239" s="287"/>
      <c r="AO4239" s="278"/>
      <c r="AP4239" s="278"/>
      <c r="AQ4239" s="278"/>
      <c r="AR4239" s="278"/>
      <c r="AS4239" s="278"/>
      <c r="AT4239" s="278"/>
      <c r="AV4239" s="278"/>
      <c r="AW4239" s="278"/>
      <c r="AX4239" s="278"/>
      <c r="AY4239" s="278"/>
      <c r="AZ4239" s="278"/>
      <c r="BB4239" s="276"/>
      <c r="BE4239" s="280"/>
      <c r="BH4239" s="278"/>
      <c r="BI4239" s="278"/>
      <c r="BJ4239" s="278"/>
      <c r="BK4239" s="278"/>
      <c r="BL4239" s="278"/>
      <c r="BN4239" s="278"/>
      <c r="BO4239" s="278"/>
      <c r="BP4239" s="278"/>
    </row>
    <row r="4240" spans="3:68" ht="8.25" customHeight="1">
      <c r="C4240" s="287"/>
      <c r="D4240" s="287"/>
      <c r="E4240" s="287"/>
      <c r="F4240" s="287"/>
      <c r="G4240" s="287"/>
      <c r="H4240" s="278"/>
      <c r="I4240" s="278"/>
      <c r="J4240" s="278"/>
      <c r="K4240" s="278"/>
      <c r="L4240" s="278"/>
      <c r="P4240" s="278"/>
      <c r="Q4240" s="278"/>
      <c r="R4240" s="278"/>
      <c r="S4240" s="278"/>
      <c r="U4240" s="278"/>
      <c r="V4240" s="278"/>
      <c r="W4240" s="278"/>
      <c r="Z4240" s="278"/>
      <c r="AA4240" s="278"/>
      <c r="AB4240" s="278"/>
      <c r="AC4240" s="278"/>
      <c r="AD4240" s="278"/>
      <c r="AE4240" s="278"/>
      <c r="AI4240" s="287"/>
      <c r="AJ4240" s="287"/>
      <c r="AK4240" s="287"/>
      <c r="AL4240" s="287"/>
      <c r="AM4240" s="287"/>
      <c r="AO4240" s="278"/>
      <c r="AP4240" s="278"/>
      <c r="AQ4240" s="278"/>
      <c r="AR4240" s="278"/>
      <c r="AS4240" s="278"/>
      <c r="AT4240" s="278"/>
      <c r="AV4240" s="278"/>
      <c r="AW4240" s="278"/>
      <c r="AX4240" s="278"/>
      <c r="AY4240" s="278"/>
      <c r="AZ4240" s="278"/>
      <c r="BB4240" s="276"/>
      <c r="BE4240" s="280"/>
      <c r="BH4240" s="278"/>
      <c r="BI4240" s="278"/>
      <c r="BJ4240" s="278"/>
      <c r="BK4240" s="278"/>
      <c r="BL4240" s="278"/>
      <c r="BN4240" s="278"/>
      <c r="BO4240" s="278"/>
      <c r="BP4240" s="278"/>
    </row>
    <row r="4241" spans="3:68" ht="0.75" customHeight="1">
      <c r="C4241" s="287"/>
      <c r="D4241" s="287"/>
      <c r="E4241" s="287"/>
      <c r="F4241" s="287"/>
      <c r="G4241" s="287"/>
      <c r="H4241" s="278"/>
      <c r="I4241" s="278"/>
      <c r="J4241" s="278"/>
      <c r="K4241" s="278"/>
      <c r="L4241" s="278"/>
      <c r="P4241" s="278"/>
      <c r="Q4241" s="278"/>
      <c r="R4241" s="278"/>
      <c r="S4241" s="278"/>
      <c r="U4241" s="278"/>
      <c r="V4241" s="278"/>
      <c r="W4241" s="278"/>
      <c r="Z4241" s="278"/>
      <c r="AA4241" s="278"/>
      <c r="AB4241" s="278"/>
      <c r="AC4241" s="278"/>
      <c r="AD4241" s="278"/>
      <c r="AE4241" s="278"/>
      <c r="AI4241" s="287"/>
      <c r="AJ4241" s="287"/>
      <c r="AK4241" s="287"/>
      <c r="AL4241" s="287"/>
      <c r="AM4241" s="287"/>
      <c r="AO4241" s="278"/>
      <c r="AP4241" s="278"/>
      <c r="AQ4241" s="278"/>
      <c r="AR4241" s="278"/>
      <c r="AS4241" s="278"/>
      <c r="AT4241" s="278"/>
      <c r="AV4241" s="278"/>
      <c r="AW4241" s="278"/>
      <c r="AX4241" s="278"/>
      <c r="AY4241" s="278"/>
      <c r="AZ4241" s="278"/>
      <c r="BB4241" s="276"/>
      <c r="BE4241" s="280"/>
      <c r="BH4241" s="278"/>
      <c r="BI4241" s="278"/>
      <c r="BJ4241" s="278"/>
      <c r="BK4241" s="278"/>
      <c r="BL4241" s="278"/>
      <c r="BN4241" s="278"/>
      <c r="BO4241" s="278"/>
      <c r="BP4241" s="278"/>
    </row>
    <row r="4242" spans="3:68" ht="10.5" customHeight="1">
      <c r="C4242" s="287"/>
      <c r="D4242" s="287"/>
      <c r="E4242" s="287"/>
      <c r="F4242" s="287"/>
      <c r="G4242" s="287"/>
      <c r="H4242" s="278"/>
      <c r="I4242" s="278"/>
      <c r="J4242" s="278"/>
      <c r="K4242" s="278"/>
      <c r="L4242" s="278"/>
      <c r="P4242" s="278"/>
      <c r="Q4242" s="278"/>
      <c r="R4242" s="278"/>
      <c r="S4242" s="278"/>
      <c r="U4242" s="278"/>
      <c r="V4242" s="278"/>
      <c r="W4242" s="278"/>
      <c r="Z4242" s="278"/>
      <c r="AA4242" s="278"/>
      <c r="AB4242" s="278"/>
      <c r="AC4242" s="278"/>
      <c r="AD4242" s="278"/>
      <c r="AE4242" s="278"/>
      <c r="AI4242" s="287"/>
      <c r="AJ4242" s="287"/>
      <c r="AK4242" s="287"/>
      <c r="AL4242" s="287"/>
      <c r="AM4242" s="287"/>
      <c r="AO4242" s="278"/>
      <c r="AP4242" s="278"/>
      <c r="AQ4242" s="278"/>
      <c r="AR4242" s="278"/>
      <c r="AS4242" s="278"/>
      <c r="AT4242" s="278"/>
      <c r="AV4242" s="278"/>
      <c r="AW4242" s="278"/>
      <c r="AX4242" s="278"/>
      <c r="AY4242" s="278"/>
      <c r="AZ4242" s="278"/>
      <c r="BB4242" s="266"/>
      <c r="BE4242" s="263"/>
      <c r="BH4242" s="278"/>
      <c r="BI4242" s="278"/>
      <c r="BJ4242" s="278"/>
      <c r="BK4242" s="278"/>
      <c r="BL4242" s="278"/>
      <c r="BN4242" s="278"/>
      <c r="BO4242" s="278"/>
      <c r="BP4242" s="278"/>
    </row>
    <row r="4243" spans="3:68" ht="7.5" customHeight="1"/>
    <row r="4244" spans="3:68" ht="0.75" customHeight="1">
      <c r="C4244" s="287"/>
      <c r="D4244" s="287"/>
      <c r="E4244" s="287"/>
      <c r="F4244" s="287"/>
      <c r="G4244" s="287"/>
      <c r="H4244" s="278"/>
      <c r="I4244" s="278"/>
      <c r="J4244" s="278"/>
      <c r="K4244" s="278"/>
      <c r="L4244" s="278"/>
      <c r="N4244" s="278"/>
      <c r="O4244" s="278"/>
      <c r="P4244" s="278"/>
      <c r="Q4244" s="278"/>
      <c r="R4244" s="278"/>
      <c r="S4244" s="278"/>
      <c r="T4244" s="278"/>
      <c r="U4244" s="278"/>
      <c r="V4244" s="278"/>
      <c r="W4244" s="278"/>
      <c r="Z4244" s="278"/>
      <c r="AA4244" s="278"/>
      <c r="AB4244" s="278"/>
      <c r="AC4244" s="278"/>
      <c r="AD4244" s="278"/>
      <c r="AE4244" s="278"/>
      <c r="AI4244" s="287"/>
      <c r="AJ4244" s="287"/>
      <c r="AK4244" s="287"/>
      <c r="AL4244" s="287"/>
      <c r="AM4244" s="287"/>
      <c r="AO4244" s="278"/>
      <c r="AP4244" s="278"/>
      <c r="AQ4244" s="278"/>
      <c r="AR4244" s="278"/>
      <c r="AS4244" s="278"/>
      <c r="AT4244" s="278"/>
      <c r="AV4244" s="278"/>
      <c r="AW4244" s="278"/>
      <c r="AX4244" s="278"/>
      <c r="AY4244" s="278"/>
      <c r="AZ4244" s="278"/>
      <c r="BB4244" s="276"/>
      <c r="BE4244" s="280"/>
      <c r="BH4244" s="278"/>
      <c r="BI4244" s="278"/>
      <c r="BJ4244" s="278"/>
      <c r="BK4244" s="278"/>
      <c r="BL4244" s="278"/>
      <c r="BN4244" s="278"/>
      <c r="BO4244" s="278"/>
      <c r="BP4244" s="278"/>
    </row>
    <row r="4245" spans="3:68" ht="9" customHeight="1">
      <c r="C4245" s="287"/>
      <c r="D4245" s="287"/>
      <c r="E4245" s="287"/>
      <c r="F4245" s="287"/>
      <c r="G4245" s="287"/>
      <c r="H4245" s="278"/>
      <c r="I4245" s="278"/>
      <c r="J4245" s="278"/>
      <c r="K4245" s="278"/>
      <c r="L4245" s="278"/>
      <c r="N4245" s="278"/>
      <c r="O4245" s="278"/>
      <c r="P4245" s="278"/>
      <c r="Q4245" s="278"/>
      <c r="R4245" s="278"/>
      <c r="S4245" s="278"/>
      <c r="T4245" s="278"/>
      <c r="U4245" s="278"/>
      <c r="V4245" s="278"/>
      <c r="W4245" s="278"/>
      <c r="Z4245" s="278"/>
      <c r="AA4245" s="278"/>
      <c r="AB4245" s="278"/>
      <c r="AC4245" s="278"/>
      <c r="AD4245" s="278"/>
      <c r="AE4245" s="278"/>
      <c r="AI4245" s="287"/>
      <c r="AJ4245" s="287"/>
      <c r="AK4245" s="287"/>
      <c r="AL4245" s="287"/>
      <c r="AM4245" s="287"/>
      <c r="AO4245" s="278"/>
      <c r="AP4245" s="278"/>
      <c r="AQ4245" s="278"/>
      <c r="AR4245" s="278"/>
      <c r="AS4245" s="278"/>
      <c r="AT4245" s="278"/>
      <c r="AV4245" s="278"/>
      <c r="AW4245" s="278"/>
      <c r="AX4245" s="278"/>
      <c r="AY4245" s="278"/>
      <c r="AZ4245" s="278"/>
      <c r="BB4245" s="276"/>
      <c r="BE4245" s="280"/>
      <c r="BH4245" s="278"/>
      <c r="BI4245" s="278"/>
      <c r="BJ4245" s="278"/>
      <c r="BK4245" s="278"/>
      <c r="BL4245" s="278"/>
      <c r="BN4245" s="278"/>
      <c r="BO4245" s="278"/>
      <c r="BP4245" s="278"/>
    </row>
    <row r="4246" spans="3:68" ht="0.75" customHeight="1">
      <c r="C4246" s="287"/>
      <c r="D4246" s="287"/>
      <c r="E4246" s="287"/>
      <c r="F4246" s="287"/>
      <c r="G4246" s="287"/>
      <c r="H4246" s="278"/>
      <c r="I4246" s="278"/>
      <c r="J4246" s="278"/>
      <c r="K4246" s="278"/>
      <c r="L4246" s="278"/>
      <c r="N4246" s="278"/>
      <c r="O4246" s="278"/>
      <c r="P4246" s="278"/>
      <c r="Q4246" s="278"/>
      <c r="R4246" s="278"/>
      <c r="S4246" s="278"/>
      <c r="T4246" s="278"/>
      <c r="U4246" s="278"/>
      <c r="V4246" s="278"/>
      <c r="W4246" s="278"/>
      <c r="Z4246" s="278"/>
      <c r="AA4246" s="278"/>
      <c r="AB4246" s="278"/>
      <c r="AC4246" s="278"/>
      <c r="AD4246" s="278"/>
      <c r="AE4246" s="278"/>
      <c r="AI4246" s="287"/>
      <c r="AJ4246" s="287"/>
      <c r="AK4246" s="287"/>
      <c r="AL4246" s="287"/>
      <c r="AM4246" s="287"/>
      <c r="AO4246" s="278"/>
      <c r="AP4246" s="278"/>
      <c r="AQ4246" s="278"/>
      <c r="AR4246" s="278"/>
      <c r="AS4246" s="278"/>
      <c r="AT4246" s="278"/>
      <c r="AV4246" s="278"/>
      <c r="AW4246" s="278"/>
      <c r="AX4246" s="278"/>
      <c r="AY4246" s="278"/>
      <c r="AZ4246" s="278"/>
      <c r="BB4246" s="276"/>
      <c r="BE4246" s="280"/>
      <c r="BH4246" s="278"/>
      <c r="BI4246" s="278"/>
      <c r="BJ4246" s="278"/>
      <c r="BK4246" s="278"/>
      <c r="BL4246" s="278"/>
      <c r="BN4246" s="278"/>
      <c r="BO4246" s="278"/>
      <c r="BP4246" s="278"/>
    </row>
    <row r="4247" spans="3:68" ht="10.5" customHeight="1">
      <c r="C4247" s="287"/>
      <c r="D4247" s="287"/>
      <c r="E4247" s="287"/>
      <c r="F4247" s="287"/>
      <c r="G4247" s="287"/>
      <c r="H4247" s="278"/>
      <c r="I4247" s="278"/>
      <c r="J4247" s="278"/>
      <c r="K4247" s="278"/>
      <c r="L4247" s="278"/>
      <c r="P4247" s="278"/>
      <c r="Q4247" s="278"/>
      <c r="R4247" s="278"/>
      <c r="S4247" s="278"/>
      <c r="U4247" s="278"/>
      <c r="V4247" s="278"/>
      <c r="W4247" s="278"/>
      <c r="Z4247" s="278"/>
      <c r="AA4247" s="278"/>
      <c r="AB4247" s="278"/>
      <c r="AC4247" s="278"/>
      <c r="AD4247" s="278"/>
      <c r="AE4247" s="278"/>
      <c r="AI4247" s="287"/>
      <c r="AJ4247" s="287"/>
      <c r="AK4247" s="287"/>
      <c r="AL4247" s="287"/>
      <c r="AM4247" s="287"/>
      <c r="AO4247" s="278"/>
      <c r="AP4247" s="278"/>
      <c r="AQ4247" s="278"/>
      <c r="AR4247" s="278"/>
      <c r="AS4247" s="278"/>
      <c r="AT4247" s="278"/>
      <c r="AV4247" s="278"/>
      <c r="AW4247" s="278"/>
      <c r="AX4247" s="278"/>
      <c r="AY4247" s="278"/>
      <c r="AZ4247" s="278"/>
      <c r="BB4247" s="266"/>
      <c r="BE4247" s="263"/>
      <c r="BH4247" s="278"/>
      <c r="BI4247" s="278"/>
      <c r="BJ4247" s="278"/>
      <c r="BK4247" s="278"/>
      <c r="BL4247" s="278"/>
      <c r="BN4247" s="278"/>
      <c r="BO4247" s="278"/>
      <c r="BP4247" s="278"/>
    </row>
    <row r="4248" spans="3:68" ht="9" customHeight="1"/>
    <row r="4249" spans="3:68" ht="10.5" customHeight="1">
      <c r="C4249" s="291"/>
      <c r="D4249" s="291"/>
      <c r="E4249" s="291"/>
      <c r="F4249" s="291"/>
      <c r="G4249" s="291"/>
      <c r="H4249" s="278"/>
      <c r="I4249" s="278"/>
      <c r="J4249" s="278"/>
      <c r="K4249" s="278"/>
      <c r="L4249" s="278"/>
      <c r="N4249" s="278"/>
      <c r="O4249" s="278"/>
      <c r="P4249" s="278"/>
      <c r="Q4249" s="278"/>
      <c r="R4249" s="278"/>
      <c r="S4249" s="278"/>
      <c r="T4249" s="278"/>
      <c r="U4249" s="278"/>
      <c r="V4249" s="278"/>
      <c r="W4249" s="278"/>
      <c r="Z4249" s="278"/>
      <c r="AA4249" s="278"/>
      <c r="AB4249" s="278"/>
      <c r="AC4249" s="278"/>
      <c r="AD4249" s="278"/>
      <c r="AE4249" s="278"/>
      <c r="AI4249" s="291"/>
      <c r="AJ4249" s="291"/>
      <c r="AK4249" s="291"/>
      <c r="AL4249" s="291"/>
      <c r="AM4249" s="291"/>
      <c r="AO4249" s="278"/>
      <c r="AP4249" s="278"/>
      <c r="AQ4249" s="278"/>
      <c r="AR4249" s="278"/>
      <c r="AS4249" s="278"/>
      <c r="AT4249" s="278"/>
      <c r="AV4249" s="278"/>
      <c r="AW4249" s="278"/>
      <c r="AX4249" s="278"/>
      <c r="AY4249" s="278"/>
      <c r="AZ4249" s="278"/>
      <c r="BB4249" s="266"/>
      <c r="BE4249" s="280"/>
      <c r="BF4249" s="280"/>
      <c r="BH4249" s="278"/>
      <c r="BI4249" s="278"/>
      <c r="BJ4249" s="278"/>
      <c r="BK4249" s="278"/>
      <c r="BL4249" s="278"/>
      <c r="BN4249" s="278"/>
      <c r="BO4249" s="278"/>
      <c r="BP4249" s="278"/>
    </row>
    <row r="4250" spans="3:68" ht="12.75" customHeight="1">
      <c r="AO4250" s="278"/>
      <c r="AP4250" s="278"/>
      <c r="AQ4250" s="278"/>
      <c r="AR4250" s="278"/>
      <c r="AS4250" s="278"/>
      <c r="AT4250" s="278"/>
      <c r="AV4250" s="278"/>
      <c r="AW4250" s="278"/>
      <c r="AX4250" s="278"/>
      <c r="AY4250" s="278"/>
      <c r="AZ4250" s="278"/>
      <c r="BE4250" s="280"/>
      <c r="BF4250" s="280"/>
    </row>
    <row r="4251" spans="3:68" ht="12.75" customHeight="1">
      <c r="AO4251" s="278"/>
      <c r="AP4251" s="278"/>
      <c r="AQ4251" s="278"/>
      <c r="AR4251" s="278"/>
      <c r="AS4251" s="278"/>
      <c r="AT4251" s="278"/>
      <c r="AV4251" s="278"/>
      <c r="AW4251" s="278"/>
      <c r="AX4251" s="278"/>
      <c r="AY4251" s="278"/>
      <c r="AZ4251" s="278"/>
      <c r="BE4251" s="280"/>
      <c r="BH4251" s="278"/>
      <c r="BI4251" s="278"/>
      <c r="BJ4251" s="278"/>
      <c r="BK4251" s="278"/>
      <c r="BL4251" s="278"/>
      <c r="BN4251" s="278"/>
      <c r="BO4251" s="278"/>
      <c r="BP4251" s="278"/>
    </row>
    <row r="4252" spans="3:68" ht="10.5" customHeight="1">
      <c r="BE4252" s="280"/>
      <c r="BH4252" s="278"/>
      <c r="BI4252" s="278"/>
      <c r="BJ4252" s="278"/>
      <c r="BK4252" s="278"/>
      <c r="BL4252" s="278"/>
      <c r="BN4252" s="278"/>
      <c r="BO4252" s="278"/>
      <c r="BP4252" s="278"/>
    </row>
    <row r="4253" spans="3:68" ht="9" customHeight="1"/>
    <row r="4254" spans="3:68" ht="11.25" customHeight="1">
      <c r="C4254" s="280"/>
      <c r="D4254" s="280"/>
      <c r="E4254" s="280"/>
      <c r="F4254" s="280"/>
      <c r="G4254" s="280"/>
      <c r="H4254" s="280"/>
      <c r="I4254" s="280"/>
      <c r="AH4254" s="280"/>
      <c r="AI4254" s="280"/>
      <c r="AJ4254" s="280"/>
      <c r="AK4254" s="280"/>
      <c r="AL4254" s="280"/>
      <c r="AM4254" s="280"/>
      <c r="AN4254" s="280"/>
      <c r="AO4254" s="280"/>
      <c r="BE4254" s="263"/>
      <c r="BH4254" s="278"/>
      <c r="BI4254" s="278"/>
      <c r="BJ4254" s="278"/>
      <c r="BK4254" s="278"/>
      <c r="BL4254" s="278"/>
      <c r="BN4254" s="278"/>
      <c r="BO4254" s="278"/>
      <c r="BP4254" s="278"/>
    </row>
    <row r="4255" spans="3:68" ht="9.75" customHeight="1">
      <c r="C4255" s="287"/>
      <c r="D4255" s="287"/>
      <c r="E4255" s="287"/>
      <c r="F4255" s="287"/>
      <c r="G4255" s="287"/>
      <c r="H4255" s="278"/>
      <c r="I4255" s="278"/>
      <c r="J4255" s="278"/>
      <c r="K4255" s="278"/>
      <c r="L4255" s="278"/>
      <c r="N4255" s="278"/>
      <c r="O4255" s="278"/>
      <c r="P4255" s="278"/>
      <c r="Q4255" s="278"/>
      <c r="R4255" s="278"/>
      <c r="S4255" s="278"/>
      <c r="T4255" s="278"/>
      <c r="U4255" s="278"/>
      <c r="V4255" s="278"/>
      <c r="W4255" s="278"/>
      <c r="Z4255" s="278"/>
      <c r="AA4255" s="278"/>
      <c r="AB4255" s="278"/>
      <c r="AC4255" s="278"/>
      <c r="AD4255" s="278"/>
      <c r="AE4255" s="278"/>
      <c r="AI4255" s="287"/>
      <c r="AJ4255" s="287"/>
      <c r="AK4255" s="287"/>
      <c r="AL4255" s="287"/>
      <c r="AM4255" s="287"/>
      <c r="AO4255" s="278"/>
      <c r="AP4255" s="278"/>
      <c r="AQ4255" s="278"/>
      <c r="AR4255" s="278"/>
      <c r="AS4255" s="278"/>
      <c r="AT4255" s="278"/>
      <c r="AV4255" s="278"/>
      <c r="AW4255" s="278"/>
      <c r="AX4255" s="278"/>
      <c r="AY4255" s="278"/>
      <c r="AZ4255" s="278"/>
      <c r="BB4255" s="276"/>
      <c r="BE4255" s="280"/>
      <c r="BF4255" s="280"/>
      <c r="BH4255" s="278"/>
      <c r="BI4255" s="278"/>
      <c r="BJ4255" s="278"/>
      <c r="BK4255" s="278"/>
      <c r="BL4255" s="278"/>
      <c r="BN4255" s="278"/>
      <c r="BO4255" s="278"/>
      <c r="BP4255" s="278"/>
    </row>
    <row r="4256" spans="3:68" ht="1.5" customHeight="1">
      <c r="C4256" s="287"/>
      <c r="D4256" s="287"/>
      <c r="E4256" s="287"/>
      <c r="F4256" s="287"/>
      <c r="G4256" s="287"/>
      <c r="H4256" s="278"/>
      <c r="I4256" s="278"/>
      <c r="J4256" s="278"/>
      <c r="K4256" s="278"/>
      <c r="L4256" s="278"/>
      <c r="N4256" s="278"/>
      <c r="O4256" s="278"/>
      <c r="P4256" s="278"/>
      <c r="Q4256" s="278"/>
      <c r="R4256" s="278"/>
      <c r="S4256" s="278"/>
      <c r="T4256" s="278"/>
      <c r="U4256" s="278"/>
      <c r="V4256" s="278"/>
      <c r="W4256" s="278"/>
      <c r="Z4256" s="278"/>
      <c r="AA4256" s="278"/>
      <c r="AB4256" s="278"/>
      <c r="AC4256" s="278"/>
      <c r="AD4256" s="278"/>
      <c r="AE4256" s="278"/>
      <c r="AI4256" s="287"/>
      <c r="AJ4256" s="287"/>
      <c r="AK4256" s="287"/>
      <c r="AL4256" s="287"/>
      <c r="AM4256" s="287"/>
      <c r="AO4256" s="278"/>
      <c r="AP4256" s="278"/>
      <c r="AQ4256" s="278"/>
      <c r="AR4256" s="278"/>
      <c r="AS4256" s="278"/>
      <c r="AT4256" s="278"/>
      <c r="AV4256" s="278"/>
      <c r="AW4256" s="278"/>
      <c r="AX4256" s="278"/>
      <c r="AY4256" s="278"/>
      <c r="AZ4256" s="278"/>
      <c r="BB4256" s="276"/>
      <c r="BE4256" s="280"/>
      <c r="BF4256" s="280"/>
      <c r="BH4256" s="278"/>
      <c r="BI4256" s="278"/>
      <c r="BJ4256" s="278"/>
      <c r="BK4256" s="278"/>
      <c r="BL4256" s="278"/>
      <c r="BN4256" s="278"/>
      <c r="BO4256" s="278"/>
      <c r="BP4256" s="278"/>
    </row>
    <row r="4257" spans="3:68" ht="10.5" customHeight="1">
      <c r="C4257" s="287"/>
      <c r="D4257" s="287"/>
      <c r="E4257" s="287"/>
      <c r="F4257" s="287"/>
      <c r="G4257" s="287"/>
      <c r="H4257" s="278"/>
      <c r="I4257" s="278"/>
      <c r="J4257" s="278"/>
      <c r="K4257" s="278"/>
      <c r="L4257" s="278"/>
      <c r="N4257" s="278"/>
      <c r="O4257" s="278"/>
      <c r="P4257" s="278"/>
      <c r="Q4257" s="278"/>
      <c r="R4257" s="278"/>
      <c r="S4257" s="278"/>
      <c r="T4257" s="278"/>
      <c r="U4257" s="278"/>
      <c r="V4257" s="278"/>
      <c r="W4257" s="278"/>
      <c r="Z4257" s="278"/>
      <c r="AA4257" s="278"/>
      <c r="AB4257" s="278"/>
      <c r="AC4257" s="278"/>
      <c r="AD4257" s="278"/>
      <c r="AE4257" s="278"/>
      <c r="AI4257" s="287"/>
      <c r="AJ4257" s="287"/>
      <c r="AK4257" s="287"/>
      <c r="AL4257" s="287"/>
      <c r="AM4257" s="287"/>
      <c r="AO4257" s="278"/>
      <c r="AP4257" s="278"/>
      <c r="AQ4257" s="278"/>
      <c r="AR4257" s="278"/>
      <c r="AS4257" s="278"/>
      <c r="AT4257" s="278"/>
      <c r="AV4257" s="278"/>
      <c r="AW4257" s="278"/>
      <c r="AX4257" s="278"/>
      <c r="AY4257" s="278"/>
      <c r="AZ4257" s="278"/>
      <c r="BB4257" s="266"/>
      <c r="BE4257" s="263"/>
      <c r="BH4257" s="278"/>
      <c r="BI4257" s="278"/>
      <c r="BJ4257" s="278"/>
      <c r="BK4257" s="278"/>
      <c r="BL4257" s="278"/>
      <c r="BN4257" s="278"/>
      <c r="BO4257" s="278"/>
      <c r="BP4257" s="278"/>
    </row>
    <row r="4258" spans="3:68" ht="7.5" customHeight="1"/>
    <row r="4259" spans="3:68" ht="0.75" customHeight="1">
      <c r="C4259" s="287"/>
      <c r="D4259" s="287"/>
      <c r="E4259" s="287"/>
      <c r="F4259" s="287"/>
      <c r="G4259" s="287"/>
      <c r="H4259" s="278"/>
      <c r="I4259" s="278"/>
      <c r="J4259" s="278"/>
      <c r="K4259" s="278"/>
      <c r="L4259" s="278"/>
      <c r="N4259" s="278"/>
      <c r="O4259" s="278"/>
      <c r="P4259" s="278"/>
      <c r="Q4259" s="278"/>
      <c r="R4259" s="278"/>
      <c r="S4259" s="278"/>
      <c r="T4259" s="278"/>
      <c r="U4259" s="278"/>
      <c r="V4259" s="278"/>
      <c r="W4259" s="278"/>
      <c r="Z4259" s="278"/>
      <c r="AA4259" s="278"/>
      <c r="AB4259" s="278"/>
      <c r="AC4259" s="278"/>
      <c r="AD4259" s="278"/>
      <c r="AE4259" s="278"/>
      <c r="AI4259" s="287"/>
      <c r="AJ4259" s="287"/>
      <c r="AK4259" s="287"/>
      <c r="AL4259" s="287"/>
      <c r="AM4259" s="287"/>
      <c r="AO4259" s="278"/>
      <c r="AP4259" s="278"/>
      <c r="AQ4259" s="278"/>
      <c r="AR4259" s="278"/>
      <c r="AS4259" s="278"/>
      <c r="AT4259" s="278"/>
      <c r="AV4259" s="278"/>
      <c r="AW4259" s="278"/>
      <c r="AX4259" s="278"/>
      <c r="AY4259" s="278"/>
      <c r="AZ4259" s="278"/>
      <c r="BB4259" s="276"/>
      <c r="BE4259" s="280"/>
      <c r="BH4259" s="278"/>
      <c r="BI4259" s="278"/>
      <c r="BJ4259" s="278"/>
      <c r="BK4259" s="278"/>
      <c r="BL4259" s="278"/>
      <c r="BN4259" s="278"/>
      <c r="BO4259" s="278"/>
      <c r="BP4259" s="278"/>
    </row>
    <row r="4260" spans="3:68" ht="11.25" customHeight="1">
      <c r="C4260" s="287"/>
      <c r="D4260" s="287"/>
      <c r="E4260" s="287"/>
      <c r="F4260" s="287"/>
      <c r="G4260" s="287"/>
      <c r="H4260" s="278"/>
      <c r="I4260" s="278"/>
      <c r="J4260" s="278"/>
      <c r="K4260" s="278"/>
      <c r="L4260" s="278"/>
      <c r="N4260" s="278"/>
      <c r="O4260" s="278"/>
      <c r="P4260" s="278"/>
      <c r="Q4260" s="278"/>
      <c r="R4260" s="278"/>
      <c r="S4260" s="278"/>
      <c r="T4260" s="278"/>
      <c r="U4260" s="278"/>
      <c r="V4260" s="278"/>
      <c r="W4260" s="278"/>
      <c r="Z4260" s="278"/>
      <c r="AA4260" s="278"/>
      <c r="AB4260" s="278"/>
      <c r="AC4260" s="278"/>
      <c r="AD4260" s="278"/>
      <c r="AE4260" s="278"/>
      <c r="AI4260" s="287"/>
      <c r="AJ4260" s="287"/>
      <c r="AK4260" s="287"/>
      <c r="AL4260" s="287"/>
      <c r="AM4260" s="287"/>
      <c r="AO4260" s="278"/>
      <c r="AP4260" s="278"/>
      <c r="AQ4260" s="278"/>
      <c r="AR4260" s="278"/>
      <c r="AS4260" s="278"/>
      <c r="AT4260" s="278"/>
      <c r="AV4260" s="278"/>
      <c r="AW4260" s="278"/>
      <c r="AX4260" s="278"/>
      <c r="AY4260" s="278"/>
      <c r="AZ4260" s="278"/>
      <c r="BB4260" s="276"/>
      <c r="BE4260" s="280"/>
      <c r="BH4260" s="278"/>
      <c r="BI4260" s="278"/>
      <c r="BJ4260" s="278"/>
      <c r="BK4260" s="278"/>
      <c r="BL4260" s="278"/>
      <c r="BN4260" s="278"/>
      <c r="BO4260" s="278"/>
      <c r="BP4260" s="278"/>
    </row>
    <row r="4261" spans="3:68" ht="8.25" customHeight="1">
      <c r="C4261" s="291"/>
      <c r="D4261" s="291"/>
      <c r="E4261" s="291"/>
      <c r="F4261" s="291"/>
      <c r="G4261" s="291"/>
      <c r="H4261" s="278"/>
      <c r="I4261" s="278"/>
      <c r="J4261" s="278"/>
      <c r="K4261" s="278"/>
      <c r="L4261" s="278"/>
      <c r="N4261" s="278"/>
      <c r="O4261" s="278"/>
      <c r="P4261" s="278"/>
      <c r="Q4261" s="278"/>
      <c r="R4261" s="278"/>
      <c r="S4261" s="278"/>
      <c r="T4261" s="278"/>
      <c r="U4261" s="278"/>
      <c r="V4261" s="278"/>
      <c r="W4261" s="278"/>
      <c r="Z4261" s="278"/>
      <c r="AA4261" s="278"/>
      <c r="AB4261" s="278"/>
      <c r="AC4261" s="278"/>
      <c r="AD4261" s="278"/>
      <c r="AE4261" s="278"/>
      <c r="AI4261" s="291"/>
      <c r="AJ4261" s="291"/>
      <c r="AK4261" s="291"/>
      <c r="AL4261" s="291"/>
      <c r="AM4261" s="291"/>
      <c r="AO4261" s="278"/>
      <c r="AP4261" s="278"/>
      <c r="AQ4261" s="278"/>
      <c r="AR4261" s="278"/>
      <c r="AS4261" s="278"/>
      <c r="AT4261" s="278"/>
      <c r="AV4261" s="278"/>
      <c r="AW4261" s="278"/>
      <c r="AX4261" s="278"/>
      <c r="AY4261" s="278"/>
      <c r="AZ4261" s="278"/>
      <c r="BB4261" s="276"/>
      <c r="BE4261" s="280"/>
      <c r="BH4261" s="278"/>
      <c r="BI4261" s="278"/>
      <c r="BJ4261" s="278"/>
      <c r="BK4261" s="278"/>
      <c r="BL4261" s="278"/>
      <c r="BN4261" s="278"/>
      <c r="BO4261" s="278"/>
      <c r="BP4261" s="278"/>
    </row>
    <row r="4262" spans="3:68" ht="2.25" customHeight="1">
      <c r="C4262" s="291"/>
      <c r="D4262" s="291"/>
      <c r="E4262" s="291"/>
      <c r="F4262" s="291"/>
      <c r="G4262" s="291"/>
      <c r="H4262" s="278"/>
      <c r="I4262" s="278"/>
      <c r="J4262" s="278"/>
      <c r="K4262" s="278"/>
      <c r="L4262" s="278"/>
      <c r="N4262" s="278"/>
      <c r="O4262" s="278"/>
      <c r="P4262" s="278"/>
      <c r="Q4262" s="278"/>
      <c r="R4262" s="278"/>
      <c r="S4262" s="278"/>
      <c r="T4262" s="278"/>
      <c r="U4262" s="278"/>
      <c r="V4262" s="278"/>
      <c r="W4262" s="278"/>
      <c r="Z4262" s="278"/>
      <c r="AA4262" s="278"/>
      <c r="AB4262" s="278"/>
      <c r="AC4262" s="278"/>
      <c r="AD4262" s="278"/>
      <c r="AE4262" s="278"/>
      <c r="AI4262" s="291"/>
      <c r="AJ4262" s="291"/>
      <c r="AK4262" s="291"/>
      <c r="AL4262" s="291"/>
      <c r="AM4262" s="291"/>
      <c r="AO4262" s="278"/>
      <c r="AP4262" s="278"/>
      <c r="AQ4262" s="278"/>
      <c r="AR4262" s="278"/>
      <c r="AS4262" s="278"/>
      <c r="AT4262" s="278"/>
      <c r="AV4262" s="278"/>
      <c r="AW4262" s="278"/>
      <c r="AX4262" s="278"/>
      <c r="AY4262" s="278"/>
      <c r="AZ4262" s="278"/>
      <c r="BB4262" s="276"/>
      <c r="BE4262" s="280"/>
      <c r="BH4262" s="278"/>
      <c r="BI4262" s="278"/>
      <c r="BJ4262" s="278"/>
      <c r="BK4262" s="278"/>
      <c r="BL4262" s="278"/>
      <c r="BN4262" s="278"/>
      <c r="BO4262" s="278"/>
      <c r="BP4262" s="278"/>
    </row>
    <row r="4263" spans="3:68" ht="10.5" customHeight="1">
      <c r="BE4263" s="263"/>
      <c r="BH4263" s="278"/>
      <c r="BI4263" s="278"/>
      <c r="BJ4263" s="278"/>
      <c r="BK4263" s="278"/>
      <c r="BL4263" s="278"/>
      <c r="BN4263" s="278"/>
      <c r="BO4263" s="278"/>
      <c r="BP4263" s="278"/>
    </row>
    <row r="4264" spans="3:68" ht="7.5" customHeight="1"/>
    <row r="4265" spans="3:68" ht="9.75" customHeight="1">
      <c r="C4265" s="280"/>
      <c r="D4265" s="280"/>
      <c r="E4265" s="280"/>
      <c r="F4265" s="280"/>
      <c r="G4265" s="280"/>
      <c r="H4265" s="278"/>
      <c r="I4265" s="278"/>
      <c r="J4265" s="278"/>
      <c r="K4265" s="278"/>
      <c r="L4265" s="278"/>
      <c r="N4265" s="278"/>
      <c r="O4265" s="278"/>
      <c r="P4265" s="278"/>
      <c r="Q4265" s="278"/>
      <c r="R4265" s="278"/>
      <c r="S4265" s="278"/>
      <c r="T4265" s="278"/>
      <c r="U4265" s="278"/>
      <c r="V4265" s="278"/>
      <c r="W4265" s="278"/>
      <c r="Z4265" s="278"/>
      <c r="AA4265" s="278"/>
      <c r="AB4265" s="278"/>
      <c r="AC4265" s="278"/>
      <c r="AD4265" s="278"/>
      <c r="AE4265" s="278"/>
      <c r="AH4265" s="280"/>
      <c r="AI4265" s="280"/>
      <c r="AJ4265" s="280"/>
      <c r="AK4265" s="280"/>
      <c r="AL4265" s="280"/>
      <c r="AM4265" s="280"/>
      <c r="AO4265" s="278"/>
      <c r="AP4265" s="278"/>
      <c r="AQ4265" s="278"/>
      <c r="AR4265" s="278"/>
      <c r="AS4265" s="278"/>
      <c r="AT4265" s="278"/>
      <c r="AZ4265" s="281"/>
      <c r="BB4265" s="281"/>
      <c r="BE4265" s="280"/>
      <c r="BF4265" s="280"/>
      <c r="BG4265" s="280"/>
      <c r="BH4265" s="278"/>
      <c r="BI4265" s="278"/>
      <c r="BJ4265" s="278"/>
      <c r="BK4265" s="278"/>
      <c r="BL4265" s="278"/>
      <c r="BN4265" s="278"/>
      <c r="BO4265" s="278"/>
      <c r="BP4265" s="278"/>
    </row>
    <row r="4266" spans="3:68" ht="0.75" customHeight="1">
      <c r="C4266" s="280"/>
      <c r="D4266" s="280"/>
      <c r="E4266" s="280"/>
      <c r="F4266" s="280"/>
      <c r="G4266" s="280"/>
      <c r="H4266" s="278"/>
      <c r="I4266" s="278"/>
      <c r="J4266" s="278"/>
      <c r="K4266" s="278"/>
      <c r="L4266" s="278"/>
      <c r="N4266" s="278"/>
      <c r="O4266" s="278"/>
      <c r="P4266" s="278"/>
      <c r="Q4266" s="278"/>
      <c r="R4266" s="278"/>
      <c r="S4266" s="278"/>
      <c r="T4266" s="278"/>
      <c r="U4266" s="278"/>
      <c r="V4266" s="278"/>
      <c r="W4266" s="278"/>
      <c r="Z4266" s="278"/>
      <c r="AA4266" s="278"/>
      <c r="AB4266" s="278"/>
      <c r="AC4266" s="278"/>
      <c r="AD4266" s="278"/>
      <c r="AE4266" s="278"/>
      <c r="AH4266" s="280"/>
      <c r="AI4266" s="280"/>
      <c r="AJ4266" s="280"/>
      <c r="AK4266" s="280"/>
      <c r="AL4266" s="280"/>
      <c r="AM4266" s="280"/>
      <c r="AO4266" s="278"/>
      <c r="AP4266" s="278"/>
      <c r="AQ4266" s="278"/>
      <c r="AR4266" s="278"/>
      <c r="AS4266" s="278"/>
      <c r="AT4266" s="278"/>
      <c r="AZ4266" s="281"/>
      <c r="BB4266" s="281"/>
      <c r="BE4266" s="280"/>
      <c r="BF4266" s="280"/>
      <c r="BG4266" s="280"/>
      <c r="BH4266" s="278"/>
      <c r="BI4266" s="278"/>
      <c r="BJ4266" s="278"/>
      <c r="BK4266" s="278"/>
      <c r="BL4266" s="278"/>
      <c r="BN4266" s="278"/>
      <c r="BO4266" s="278"/>
      <c r="BP4266" s="278"/>
    </row>
    <row r="4267" spans="3:68" ht="10.5" customHeight="1">
      <c r="C4267" s="280"/>
      <c r="D4267" s="280"/>
      <c r="E4267" s="280"/>
      <c r="F4267" s="280"/>
      <c r="G4267" s="280"/>
      <c r="H4267" s="278"/>
      <c r="I4267" s="278"/>
      <c r="J4267" s="278"/>
      <c r="K4267" s="278"/>
      <c r="L4267" s="278"/>
      <c r="N4267" s="278"/>
      <c r="O4267" s="278"/>
      <c r="P4267" s="278"/>
      <c r="Q4267" s="278"/>
      <c r="R4267" s="278"/>
      <c r="S4267" s="278"/>
      <c r="T4267" s="278"/>
      <c r="U4267" s="278"/>
      <c r="V4267" s="278"/>
      <c r="W4267" s="278"/>
      <c r="Z4267" s="278"/>
      <c r="AA4267" s="278"/>
      <c r="AB4267" s="278"/>
      <c r="AC4267" s="278"/>
      <c r="AD4267" s="278"/>
      <c r="AE4267" s="278"/>
      <c r="AH4267" s="280"/>
      <c r="AI4267" s="280"/>
      <c r="AJ4267" s="280"/>
      <c r="AK4267" s="280"/>
      <c r="AL4267" s="280"/>
      <c r="AM4267" s="280"/>
      <c r="AN4267" s="280"/>
      <c r="AO4267" s="278"/>
      <c r="AP4267" s="278"/>
      <c r="AQ4267" s="278"/>
      <c r="AR4267" s="278"/>
      <c r="AS4267" s="278"/>
      <c r="AT4267" s="278"/>
      <c r="AV4267" s="278"/>
      <c r="AW4267" s="278"/>
      <c r="AX4267" s="278"/>
      <c r="AY4267" s="278"/>
      <c r="AZ4267" s="278"/>
      <c r="BB4267" s="266"/>
      <c r="BE4267" s="280"/>
      <c r="BF4267" s="280"/>
      <c r="BG4267" s="280"/>
      <c r="BH4267" s="278"/>
      <c r="BI4267" s="278"/>
      <c r="BJ4267" s="278"/>
      <c r="BK4267" s="278"/>
      <c r="BL4267" s="278"/>
      <c r="BN4267" s="278"/>
      <c r="BO4267" s="278"/>
      <c r="BP4267" s="278"/>
    </row>
    <row r="4268" spans="3:68" ht="9" customHeight="1"/>
    <row r="4269" spans="3:68" ht="11.25" customHeight="1">
      <c r="C4269" s="280"/>
      <c r="D4269" s="280"/>
      <c r="E4269" s="280"/>
      <c r="F4269" s="280"/>
      <c r="G4269" s="280"/>
      <c r="H4269" s="280"/>
      <c r="I4269" s="278"/>
      <c r="J4269" s="278"/>
      <c r="K4269" s="278"/>
      <c r="L4269" s="278"/>
      <c r="M4269" s="278"/>
      <c r="P4269" s="278"/>
      <c r="Q4269" s="278"/>
      <c r="R4269" s="278"/>
      <c r="S4269" s="278"/>
      <c r="U4269" s="278"/>
      <c r="V4269" s="278"/>
      <c r="W4269" s="278"/>
      <c r="Z4269" s="278"/>
      <c r="AA4269" s="278"/>
      <c r="AB4269" s="278"/>
      <c r="AC4269" s="278"/>
      <c r="AD4269" s="278"/>
      <c r="AE4269" s="278"/>
      <c r="AH4269" s="280"/>
      <c r="AI4269" s="280"/>
      <c r="AJ4269" s="280"/>
      <c r="AK4269" s="280"/>
      <c r="AL4269" s="280"/>
      <c r="AM4269" s="280"/>
      <c r="AN4269" s="280"/>
      <c r="AO4269" s="278"/>
      <c r="AP4269" s="278"/>
      <c r="AQ4269" s="278"/>
      <c r="AR4269" s="278"/>
      <c r="AS4269" s="278"/>
      <c r="AT4269" s="278"/>
      <c r="AV4269" s="278"/>
      <c r="AW4269" s="278"/>
      <c r="AX4269" s="278"/>
      <c r="AY4269" s="278"/>
      <c r="AZ4269" s="278"/>
      <c r="BB4269" s="265"/>
    </row>
    <row r="4270" spans="3:68" ht="9.75" customHeight="1">
      <c r="C4270" s="280"/>
      <c r="D4270" s="280"/>
      <c r="E4270" s="280"/>
      <c r="F4270" s="280"/>
      <c r="G4270" s="280"/>
      <c r="H4270" s="280"/>
      <c r="I4270" s="280"/>
      <c r="J4270" s="280"/>
      <c r="K4270" s="280"/>
      <c r="P4270" s="278"/>
      <c r="Q4270" s="278"/>
      <c r="R4270" s="278"/>
      <c r="S4270" s="278"/>
      <c r="U4270" s="278"/>
      <c r="V4270" s="278"/>
      <c r="W4270" s="278"/>
      <c r="AH4270" s="280"/>
      <c r="AI4270" s="280"/>
      <c r="AJ4270" s="280"/>
      <c r="AK4270" s="280"/>
      <c r="AL4270" s="280"/>
      <c r="AM4270" s="280"/>
      <c r="AO4270" s="278"/>
      <c r="AP4270" s="278"/>
      <c r="AQ4270" s="278"/>
      <c r="AR4270" s="278"/>
      <c r="AS4270" s="278"/>
      <c r="AT4270" s="278"/>
      <c r="AV4270" s="278"/>
      <c r="AW4270" s="278"/>
      <c r="AX4270" s="278"/>
      <c r="AY4270" s="278"/>
      <c r="AZ4270" s="278"/>
      <c r="BB4270" s="276"/>
    </row>
    <row r="4271" spans="3:68" ht="0.75" customHeight="1">
      <c r="C4271" s="280"/>
      <c r="D4271" s="280"/>
      <c r="E4271" s="280"/>
      <c r="F4271" s="280"/>
      <c r="G4271" s="280"/>
      <c r="H4271" s="280"/>
      <c r="I4271" s="280"/>
      <c r="J4271" s="280"/>
      <c r="K4271" s="280"/>
      <c r="P4271" s="278"/>
      <c r="Q4271" s="278"/>
      <c r="R4271" s="278"/>
      <c r="S4271" s="278"/>
      <c r="U4271" s="278"/>
      <c r="V4271" s="278"/>
      <c r="W4271" s="278"/>
      <c r="AH4271" s="280"/>
      <c r="AI4271" s="280"/>
      <c r="AJ4271" s="280"/>
      <c r="AK4271" s="280"/>
      <c r="AL4271" s="280"/>
      <c r="AM4271" s="280"/>
      <c r="AO4271" s="278"/>
      <c r="AP4271" s="278"/>
      <c r="AQ4271" s="278"/>
      <c r="AR4271" s="278"/>
      <c r="AS4271" s="278"/>
      <c r="AT4271" s="278"/>
      <c r="AV4271" s="278"/>
      <c r="AW4271" s="278"/>
      <c r="AX4271" s="278"/>
      <c r="AY4271" s="278"/>
      <c r="AZ4271" s="278"/>
      <c r="BB4271" s="276"/>
    </row>
    <row r="4272" spans="3:68">
      <c r="C4272" s="280"/>
      <c r="D4272" s="280"/>
      <c r="E4272" s="280"/>
      <c r="F4272" s="280"/>
      <c r="G4272" s="280"/>
      <c r="H4272" s="278"/>
      <c r="I4272" s="278"/>
      <c r="J4272" s="278"/>
      <c r="K4272" s="278"/>
      <c r="L4272" s="278"/>
      <c r="P4272" s="278"/>
      <c r="Q4272" s="278"/>
      <c r="R4272" s="278"/>
      <c r="S4272" s="278"/>
      <c r="U4272" s="278"/>
      <c r="V4272" s="278"/>
      <c r="W4272" s="278"/>
      <c r="Z4272" s="278"/>
      <c r="AA4272" s="278"/>
      <c r="AB4272" s="278"/>
      <c r="AC4272" s="278"/>
      <c r="AD4272" s="278"/>
      <c r="AE4272" s="278"/>
      <c r="AH4272" s="280"/>
      <c r="AI4272" s="280"/>
      <c r="AJ4272" s="280"/>
      <c r="AK4272" s="280"/>
      <c r="AL4272" s="280"/>
      <c r="AM4272" s="280"/>
      <c r="AV4272" s="278"/>
      <c r="AW4272" s="278"/>
      <c r="AX4272" s="278"/>
      <c r="AY4272" s="278"/>
      <c r="AZ4272" s="278"/>
      <c r="BB4272" s="266"/>
      <c r="BE4272" s="282"/>
      <c r="BF4272" s="282"/>
      <c r="BG4272" s="282"/>
      <c r="BH4272" s="282"/>
      <c r="BI4272" s="282"/>
      <c r="BJ4272" s="282"/>
      <c r="BK4272" s="282"/>
      <c r="BL4272" s="282"/>
      <c r="BM4272" s="282"/>
      <c r="BN4272" s="282"/>
      <c r="BO4272" s="282"/>
      <c r="BP4272" s="282"/>
    </row>
    <row r="4273" spans="3:68" ht="6.75" customHeight="1"/>
    <row r="4274" spans="3:68" ht="2.25" customHeight="1">
      <c r="C4274" s="280"/>
      <c r="D4274" s="280"/>
      <c r="E4274" s="280"/>
      <c r="F4274" s="280"/>
      <c r="G4274" s="280"/>
      <c r="N4274" s="278"/>
      <c r="O4274" s="278"/>
      <c r="P4274" s="278"/>
      <c r="Q4274" s="278"/>
      <c r="R4274" s="278"/>
      <c r="S4274" s="278"/>
      <c r="T4274" s="278"/>
      <c r="U4274" s="278"/>
      <c r="V4274" s="278"/>
      <c r="W4274" s="278"/>
      <c r="AH4274" s="280"/>
      <c r="AI4274" s="280"/>
      <c r="AJ4274" s="280"/>
      <c r="AK4274" s="280"/>
      <c r="AL4274" s="280"/>
      <c r="AM4274" s="280"/>
      <c r="AN4274" s="280"/>
      <c r="AO4274" s="280"/>
      <c r="AP4274" s="280"/>
      <c r="AQ4274" s="280"/>
      <c r="AR4274" s="280"/>
      <c r="AV4274" s="278"/>
      <c r="AW4274" s="278"/>
      <c r="AX4274" s="278"/>
      <c r="AY4274" s="278"/>
      <c r="AZ4274" s="278"/>
      <c r="BB4274" s="276"/>
    </row>
    <row r="4275" spans="3:68" ht="7.5" customHeight="1">
      <c r="C4275" s="280"/>
      <c r="D4275" s="280"/>
      <c r="E4275" s="280"/>
      <c r="F4275" s="280"/>
      <c r="G4275" s="280"/>
      <c r="N4275" s="278"/>
      <c r="O4275" s="278"/>
      <c r="P4275" s="278"/>
      <c r="Q4275" s="278"/>
      <c r="R4275" s="278"/>
      <c r="S4275" s="278"/>
      <c r="T4275" s="278"/>
      <c r="U4275" s="278"/>
      <c r="V4275" s="278"/>
      <c r="W4275" s="278"/>
      <c r="AH4275" s="280"/>
      <c r="AI4275" s="280"/>
      <c r="AJ4275" s="280"/>
      <c r="AK4275" s="280"/>
      <c r="AL4275" s="280"/>
      <c r="AM4275" s="280"/>
      <c r="AN4275" s="280"/>
      <c r="AO4275" s="280"/>
      <c r="AP4275" s="280"/>
      <c r="AQ4275" s="280"/>
      <c r="AR4275" s="280"/>
      <c r="AV4275" s="278"/>
      <c r="AW4275" s="278"/>
      <c r="AX4275" s="278"/>
      <c r="AY4275" s="278"/>
      <c r="AZ4275" s="278"/>
      <c r="BB4275" s="276"/>
    </row>
    <row r="4276" spans="3:68" ht="0.75" customHeight="1">
      <c r="C4276" s="280"/>
      <c r="D4276" s="280"/>
      <c r="E4276" s="280"/>
      <c r="F4276" s="280"/>
      <c r="G4276" s="280"/>
      <c r="N4276" s="278"/>
      <c r="O4276" s="278"/>
      <c r="P4276" s="278"/>
      <c r="Q4276" s="278"/>
      <c r="R4276" s="278"/>
      <c r="S4276" s="278"/>
      <c r="T4276" s="278"/>
      <c r="U4276" s="278"/>
      <c r="V4276" s="278"/>
      <c r="W4276" s="278"/>
      <c r="AH4276" s="280"/>
      <c r="AI4276" s="280"/>
      <c r="AJ4276" s="280"/>
      <c r="AK4276" s="280"/>
      <c r="AL4276" s="280"/>
      <c r="AM4276" s="280"/>
      <c r="AN4276" s="280"/>
      <c r="AO4276" s="280"/>
      <c r="AP4276" s="280"/>
      <c r="AQ4276" s="280"/>
      <c r="AR4276" s="280"/>
      <c r="AV4276" s="278"/>
      <c r="AW4276" s="278"/>
      <c r="AX4276" s="278"/>
      <c r="AY4276" s="278"/>
      <c r="AZ4276" s="278"/>
      <c r="BB4276" s="276"/>
    </row>
    <row r="4277" spans="3:68" ht="10.5" customHeight="1">
      <c r="C4277" s="280"/>
      <c r="D4277" s="280"/>
      <c r="E4277" s="280"/>
      <c r="F4277" s="280"/>
      <c r="G4277" s="280"/>
      <c r="P4277" s="278"/>
      <c r="Q4277" s="278"/>
      <c r="R4277" s="278"/>
      <c r="S4277" s="278"/>
      <c r="U4277" s="278"/>
      <c r="V4277" s="278"/>
      <c r="W4277" s="278"/>
      <c r="AH4277" s="280"/>
      <c r="AI4277" s="280"/>
      <c r="AJ4277" s="280"/>
      <c r="AK4277" s="280"/>
      <c r="AL4277" s="280"/>
      <c r="AM4277" s="280"/>
      <c r="AN4277" s="280"/>
      <c r="AO4277" s="280"/>
      <c r="AP4277" s="280"/>
      <c r="AQ4277" s="280"/>
      <c r="AR4277" s="280"/>
      <c r="AV4277" s="278"/>
      <c r="AW4277" s="278"/>
      <c r="AX4277" s="278"/>
      <c r="AY4277" s="278"/>
      <c r="AZ4277" s="278"/>
      <c r="BB4277" s="266"/>
      <c r="BG4277" s="283"/>
      <c r="BH4277" s="283"/>
      <c r="BI4277" s="283"/>
      <c r="BJ4277" s="283"/>
      <c r="BN4277" s="283"/>
      <c r="BO4277" s="283"/>
      <c r="BP4277" s="283"/>
    </row>
    <row r="4278" spans="3:68" ht="7.5" customHeight="1"/>
    <row r="4279" spans="3:68" ht="0.75" customHeight="1">
      <c r="C4279" s="280"/>
      <c r="D4279" s="280"/>
      <c r="E4279" s="280"/>
      <c r="F4279" s="280"/>
      <c r="G4279" s="280"/>
      <c r="N4279" s="278"/>
      <c r="O4279" s="278"/>
      <c r="P4279" s="278"/>
      <c r="Q4279" s="278"/>
      <c r="R4279" s="278"/>
      <c r="S4279" s="278"/>
      <c r="T4279" s="278"/>
      <c r="U4279" s="278"/>
      <c r="V4279" s="278"/>
      <c r="W4279" s="278"/>
      <c r="AH4279" s="280"/>
      <c r="AI4279" s="280"/>
      <c r="AJ4279" s="280"/>
      <c r="AK4279" s="280"/>
      <c r="AL4279" s="280"/>
      <c r="AM4279" s="280"/>
      <c r="AN4279" s="280"/>
      <c r="AO4279" s="280"/>
      <c r="AP4279" s="280"/>
      <c r="AQ4279" s="280"/>
      <c r="AR4279" s="280"/>
      <c r="AV4279" s="278"/>
      <c r="AW4279" s="278"/>
      <c r="AX4279" s="278"/>
      <c r="AY4279" s="278"/>
      <c r="AZ4279" s="278"/>
      <c r="BB4279" s="276"/>
      <c r="BE4279" s="280"/>
      <c r="BF4279" s="280"/>
      <c r="BG4279" s="280"/>
      <c r="BH4279" s="279"/>
      <c r="BI4279" s="279"/>
      <c r="BJ4279" s="279"/>
      <c r="BK4279" s="279"/>
      <c r="BN4279" s="279"/>
      <c r="BO4279" s="279"/>
      <c r="BP4279" s="279"/>
    </row>
    <row r="4280" spans="3:68" ht="8.25" customHeight="1">
      <c r="C4280" s="280"/>
      <c r="D4280" s="280"/>
      <c r="E4280" s="280"/>
      <c r="F4280" s="280"/>
      <c r="G4280" s="280"/>
      <c r="N4280" s="278"/>
      <c r="O4280" s="278"/>
      <c r="P4280" s="278"/>
      <c r="Q4280" s="278"/>
      <c r="R4280" s="278"/>
      <c r="S4280" s="278"/>
      <c r="T4280" s="278"/>
      <c r="U4280" s="278"/>
      <c r="V4280" s="278"/>
      <c r="W4280" s="278"/>
      <c r="AH4280" s="280"/>
      <c r="AI4280" s="280"/>
      <c r="AJ4280" s="280"/>
      <c r="AK4280" s="280"/>
      <c r="AL4280" s="280"/>
      <c r="AM4280" s="280"/>
      <c r="AN4280" s="280"/>
      <c r="AO4280" s="280"/>
      <c r="AP4280" s="280"/>
      <c r="AQ4280" s="280"/>
      <c r="AR4280" s="280"/>
      <c r="AV4280" s="278"/>
      <c r="AW4280" s="278"/>
      <c r="AX4280" s="278"/>
      <c r="AY4280" s="278"/>
      <c r="AZ4280" s="278"/>
      <c r="BB4280" s="276"/>
      <c r="BE4280" s="280"/>
      <c r="BF4280" s="280"/>
      <c r="BG4280" s="280"/>
      <c r="BH4280" s="279"/>
      <c r="BI4280" s="279"/>
      <c r="BJ4280" s="279"/>
      <c r="BK4280" s="279"/>
      <c r="BN4280" s="279"/>
      <c r="BO4280" s="279"/>
      <c r="BP4280" s="279"/>
    </row>
    <row r="4281" spans="3:68" ht="0.75" customHeight="1">
      <c r="C4281" s="280"/>
      <c r="D4281" s="280"/>
      <c r="E4281" s="280"/>
      <c r="F4281" s="280"/>
      <c r="G4281" s="280"/>
      <c r="N4281" s="278"/>
      <c r="O4281" s="278"/>
      <c r="P4281" s="278"/>
      <c r="Q4281" s="278"/>
      <c r="R4281" s="278"/>
      <c r="S4281" s="278"/>
      <c r="T4281" s="278"/>
      <c r="U4281" s="278"/>
      <c r="V4281" s="278"/>
      <c r="W4281" s="278"/>
      <c r="AH4281" s="280"/>
      <c r="AI4281" s="280"/>
      <c r="AJ4281" s="280"/>
      <c r="AK4281" s="280"/>
      <c r="AL4281" s="280"/>
      <c r="AM4281" s="280"/>
      <c r="AN4281" s="280"/>
      <c r="AO4281" s="280"/>
      <c r="AP4281" s="280"/>
      <c r="AQ4281" s="280"/>
      <c r="AR4281" s="280"/>
      <c r="AV4281" s="278"/>
      <c r="AW4281" s="278"/>
      <c r="AX4281" s="278"/>
      <c r="AY4281" s="278"/>
      <c r="AZ4281" s="278"/>
      <c r="BB4281" s="276"/>
      <c r="BE4281" s="280"/>
      <c r="BF4281" s="280"/>
      <c r="BG4281" s="280"/>
      <c r="BH4281" s="279"/>
      <c r="BI4281" s="279"/>
      <c r="BJ4281" s="279"/>
      <c r="BK4281" s="279"/>
      <c r="BN4281" s="279"/>
      <c r="BO4281" s="279"/>
      <c r="BP4281" s="279"/>
    </row>
    <row r="4282" spans="3:68" ht="11.25" customHeight="1">
      <c r="C4282" s="280"/>
      <c r="D4282" s="280"/>
      <c r="E4282" s="280"/>
      <c r="F4282" s="280"/>
      <c r="G4282" s="280"/>
      <c r="N4282" s="278"/>
      <c r="O4282" s="278"/>
      <c r="P4282" s="278"/>
      <c r="Q4282" s="278"/>
      <c r="R4282" s="278"/>
      <c r="S4282" s="278"/>
      <c r="T4282" s="278"/>
      <c r="U4282" s="278"/>
      <c r="V4282" s="278"/>
      <c r="W4282" s="278"/>
      <c r="AH4282" s="280"/>
      <c r="AI4282" s="280"/>
      <c r="AJ4282" s="280"/>
      <c r="AK4282" s="280"/>
      <c r="AL4282" s="280"/>
      <c r="AM4282" s="280"/>
      <c r="AN4282" s="280"/>
      <c r="AO4282" s="280"/>
      <c r="AP4282" s="280"/>
      <c r="AQ4282" s="280"/>
      <c r="AR4282" s="280"/>
      <c r="AV4282" s="278"/>
      <c r="AW4282" s="278"/>
      <c r="AX4282" s="278"/>
      <c r="AY4282" s="278"/>
      <c r="AZ4282" s="278"/>
      <c r="BB4282" s="266"/>
      <c r="BE4282" s="275"/>
      <c r="BF4282" s="275"/>
      <c r="BG4282" s="275"/>
      <c r="BH4282" s="276"/>
      <c r="BI4282" s="276"/>
      <c r="BJ4282" s="276"/>
      <c r="BK4282" s="276"/>
      <c r="BN4282" s="276"/>
      <c r="BO4282" s="276"/>
      <c r="BP4282" s="276"/>
    </row>
    <row r="4283" spans="3:68" ht="7.5" customHeight="1"/>
    <row r="4284" spans="3:68" ht="1.5" customHeight="1">
      <c r="C4284" s="280"/>
      <c r="D4284" s="280"/>
      <c r="E4284" s="280"/>
      <c r="F4284" s="280"/>
      <c r="G4284" s="280"/>
      <c r="H4284" s="280"/>
      <c r="I4284" s="280"/>
      <c r="J4284" s="280"/>
      <c r="P4284" s="278"/>
      <c r="Q4284" s="278"/>
      <c r="R4284" s="278"/>
      <c r="S4284" s="278"/>
      <c r="U4284" s="278"/>
      <c r="V4284" s="278"/>
      <c r="W4284" s="278"/>
      <c r="AH4284" s="280"/>
      <c r="AI4284" s="280"/>
      <c r="AJ4284" s="280"/>
      <c r="AK4284" s="280"/>
      <c r="AL4284" s="280"/>
      <c r="AM4284" s="280"/>
      <c r="AN4284" s="280"/>
      <c r="AO4284" s="280"/>
      <c r="AP4284" s="280"/>
      <c r="AQ4284" s="280"/>
      <c r="AR4284" s="280"/>
      <c r="AV4284" s="278"/>
      <c r="AW4284" s="278"/>
      <c r="AX4284" s="278"/>
      <c r="AY4284" s="278"/>
      <c r="AZ4284" s="278"/>
      <c r="BB4284" s="276"/>
      <c r="BE4284" s="275"/>
      <c r="BF4284" s="275"/>
      <c r="BG4284" s="275"/>
      <c r="BH4284" s="276"/>
      <c r="BI4284" s="276"/>
      <c r="BJ4284" s="276"/>
      <c r="BK4284" s="276"/>
    </row>
    <row r="4285" spans="3:68" ht="9" customHeight="1">
      <c r="C4285" s="280"/>
      <c r="D4285" s="280"/>
      <c r="E4285" s="280"/>
      <c r="F4285" s="280"/>
      <c r="G4285" s="280"/>
      <c r="H4285" s="280"/>
      <c r="I4285" s="280"/>
      <c r="J4285" s="280"/>
      <c r="P4285" s="278"/>
      <c r="Q4285" s="278"/>
      <c r="R4285" s="278"/>
      <c r="S4285" s="278"/>
      <c r="U4285" s="278"/>
      <c r="V4285" s="278"/>
      <c r="W4285" s="278"/>
      <c r="AH4285" s="280"/>
      <c r="AI4285" s="280"/>
      <c r="AJ4285" s="280"/>
      <c r="AK4285" s="280"/>
      <c r="AL4285" s="280"/>
      <c r="AM4285" s="280"/>
      <c r="AN4285" s="280"/>
      <c r="AO4285" s="280"/>
      <c r="AP4285" s="280"/>
      <c r="AQ4285" s="280"/>
      <c r="AR4285" s="280"/>
      <c r="AV4285" s="278"/>
      <c r="AW4285" s="278"/>
      <c r="AX4285" s="278"/>
      <c r="AY4285" s="278"/>
      <c r="AZ4285" s="278"/>
      <c r="BB4285" s="276"/>
      <c r="BE4285" s="275"/>
      <c r="BF4285" s="275"/>
      <c r="BG4285" s="275"/>
      <c r="BH4285" s="276"/>
      <c r="BI4285" s="276"/>
      <c r="BJ4285" s="276"/>
      <c r="BK4285" s="276"/>
    </row>
    <row r="4286" spans="3:68" ht="0.75" customHeight="1">
      <c r="C4286" s="280"/>
      <c r="D4286" s="280"/>
      <c r="E4286" s="280"/>
      <c r="F4286" s="280"/>
      <c r="G4286" s="280"/>
      <c r="H4286" s="280"/>
      <c r="I4286" s="280"/>
      <c r="J4286" s="280"/>
      <c r="P4286" s="278"/>
      <c r="Q4286" s="278"/>
      <c r="R4286" s="278"/>
      <c r="S4286" s="278"/>
      <c r="U4286" s="278"/>
      <c r="V4286" s="278"/>
      <c r="W4286" s="278"/>
      <c r="AH4286" s="280"/>
      <c r="AI4286" s="280"/>
      <c r="AJ4286" s="280"/>
      <c r="AK4286" s="280"/>
      <c r="AL4286" s="280"/>
      <c r="AM4286" s="280"/>
      <c r="AN4286" s="280"/>
      <c r="AO4286" s="280"/>
      <c r="AP4286" s="280"/>
      <c r="AQ4286" s="280"/>
      <c r="AR4286" s="280"/>
      <c r="AV4286" s="278"/>
      <c r="AW4286" s="278"/>
      <c r="AX4286" s="278"/>
      <c r="AY4286" s="278"/>
      <c r="AZ4286" s="278"/>
      <c r="BB4286" s="276"/>
      <c r="BE4286" s="275"/>
      <c r="BF4286" s="275"/>
      <c r="BG4286" s="275"/>
    </row>
    <row r="4287" spans="3:68" ht="11.25" customHeight="1">
      <c r="C4287" s="280"/>
      <c r="D4287" s="280"/>
      <c r="E4287" s="280"/>
      <c r="F4287" s="280"/>
      <c r="G4287" s="280"/>
      <c r="H4287" s="280"/>
      <c r="I4287" s="280"/>
      <c r="J4287" s="280"/>
      <c r="N4287" s="278"/>
      <c r="O4287" s="278"/>
      <c r="P4287" s="278"/>
      <c r="Q4287" s="278"/>
      <c r="R4287" s="278"/>
      <c r="S4287" s="278"/>
      <c r="T4287" s="278"/>
      <c r="U4287" s="278"/>
      <c r="V4287" s="278"/>
      <c r="W4287" s="278"/>
      <c r="AH4287" s="280"/>
      <c r="AI4287" s="280"/>
      <c r="AJ4287" s="280"/>
      <c r="AK4287" s="280"/>
      <c r="AL4287" s="280"/>
      <c r="AM4287" s="280"/>
      <c r="AN4287" s="280"/>
      <c r="AO4287" s="280"/>
      <c r="AP4287" s="280"/>
      <c r="AQ4287" s="280"/>
      <c r="AR4287" s="280"/>
      <c r="AV4287" s="278"/>
      <c r="AW4287" s="278"/>
      <c r="AX4287" s="278"/>
      <c r="AY4287" s="278"/>
      <c r="AZ4287" s="278"/>
      <c r="BB4287" s="266"/>
      <c r="BE4287" s="275"/>
      <c r="BF4287" s="275"/>
      <c r="BG4287" s="275"/>
      <c r="BH4287" s="276"/>
      <c r="BI4287" s="276"/>
      <c r="BJ4287" s="276"/>
      <c r="BK4287" s="276"/>
    </row>
    <row r="4288" spans="3:68" ht="9" customHeight="1"/>
    <row r="4289" spans="2:69" ht="0.75" customHeight="1">
      <c r="BE4289" s="275"/>
      <c r="BF4289" s="275"/>
      <c r="BG4289" s="275"/>
      <c r="BH4289" s="276"/>
      <c r="BI4289" s="276"/>
      <c r="BJ4289" s="276"/>
      <c r="BK4289" s="276"/>
      <c r="BN4289" s="276"/>
      <c r="BO4289" s="276"/>
      <c r="BP4289" s="276"/>
    </row>
    <row r="4290" spans="2:69">
      <c r="BE4290" s="275"/>
      <c r="BF4290" s="275"/>
      <c r="BG4290" s="275"/>
      <c r="BH4290" s="276"/>
      <c r="BI4290" s="276"/>
      <c r="BJ4290" s="276"/>
      <c r="BK4290" s="276"/>
      <c r="BN4290" s="276"/>
      <c r="BO4290" s="276"/>
      <c r="BP4290" s="276"/>
    </row>
    <row r="4291" spans="2:69" ht="10.5" customHeight="1">
      <c r="C4291" s="277"/>
      <c r="D4291" s="277"/>
      <c r="E4291" s="277"/>
      <c r="F4291" s="277"/>
      <c r="G4291" s="277"/>
      <c r="H4291" s="278"/>
      <c r="I4291" s="278"/>
      <c r="J4291" s="278"/>
      <c r="K4291" s="278"/>
      <c r="L4291" s="278"/>
      <c r="N4291" s="278"/>
      <c r="O4291" s="278"/>
      <c r="P4291" s="278"/>
      <c r="Q4291" s="278"/>
      <c r="R4291" s="278"/>
      <c r="S4291" s="278"/>
      <c r="T4291" s="278"/>
      <c r="U4291" s="281"/>
      <c r="V4291" s="281"/>
      <c r="W4291" s="281"/>
      <c r="Z4291" s="278"/>
      <c r="AA4291" s="278"/>
      <c r="AB4291" s="278"/>
      <c r="AC4291" s="278"/>
      <c r="AD4291" s="281"/>
      <c r="AE4291" s="281"/>
      <c r="AH4291" s="277"/>
      <c r="AI4291" s="277"/>
      <c r="AJ4291" s="277"/>
      <c r="AK4291" s="277"/>
      <c r="AL4291" s="277"/>
      <c r="AM4291" s="277"/>
      <c r="AO4291" s="278"/>
      <c r="AP4291" s="278"/>
      <c r="AQ4291" s="278"/>
      <c r="AR4291" s="278"/>
      <c r="AS4291" s="278"/>
      <c r="AT4291" s="278"/>
      <c r="AV4291" s="278"/>
      <c r="AW4291" s="278"/>
      <c r="AX4291" s="278"/>
      <c r="AY4291" s="278"/>
      <c r="AZ4291" s="278"/>
      <c r="BB4291" s="281"/>
      <c r="BC4291" s="281"/>
      <c r="BE4291" s="280"/>
      <c r="BF4291" s="280"/>
      <c r="BI4291" s="279"/>
      <c r="BJ4291" s="279"/>
      <c r="BL4291" s="285"/>
      <c r="BM4291" s="285"/>
      <c r="BN4291" s="285"/>
      <c r="BO4291" s="285"/>
      <c r="BP4291" s="285"/>
    </row>
    <row r="4292" spans="2:69" ht="7.5" customHeight="1"/>
    <row r="4293" spans="2:69" ht="12" customHeight="1">
      <c r="B4293" s="282"/>
      <c r="C4293" s="282"/>
      <c r="D4293" s="282"/>
      <c r="E4293" s="282"/>
      <c r="F4293" s="282"/>
      <c r="G4293" s="282"/>
      <c r="H4293" s="282"/>
      <c r="I4293" s="282"/>
      <c r="J4293" s="282"/>
      <c r="K4293" s="282"/>
      <c r="L4293" s="282"/>
      <c r="M4293" s="282"/>
      <c r="N4293" s="282"/>
      <c r="O4293" s="282"/>
      <c r="P4293" s="282"/>
      <c r="Q4293" s="282"/>
      <c r="R4293" s="282"/>
      <c r="S4293" s="282"/>
      <c r="T4293" s="282"/>
      <c r="U4293" s="282"/>
      <c r="V4293" s="282"/>
      <c r="W4293" s="282"/>
      <c r="X4293" s="282"/>
      <c r="Y4293" s="282"/>
      <c r="Z4293" s="282"/>
      <c r="AA4293" s="282"/>
      <c r="AB4293" s="282"/>
      <c r="AC4293" s="282"/>
      <c r="AD4293" s="282"/>
      <c r="AE4293" s="282"/>
      <c r="AF4293" s="282"/>
      <c r="AG4293" s="282"/>
      <c r="AH4293" s="282"/>
      <c r="AI4293" s="282"/>
      <c r="AJ4293" s="282"/>
      <c r="AL4293" s="282"/>
      <c r="AM4293" s="282"/>
      <c r="AN4293" s="282"/>
      <c r="AO4293" s="282"/>
      <c r="AP4293" s="282"/>
      <c r="AQ4293" s="282"/>
      <c r="AR4293" s="282"/>
      <c r="AS4293" s="282"/>
      <c r="AT4293" s="282"/>
      <c r="AU4293" s="282"/>
      <c r="AV4293" s="282"/>
      <c r="AW4293" s="282"/>
      <c r="AX4293" s="282"/>
      <c r="AY4293" s="282"/>
      <c r="AZ4293" s="282"/>
      <c r="BA4293" s="282"/>
      <c r="BB4293" s="282"/>
      <c r="BC4293" s="282"/>
      <c r="BD4293" s="282"/>
      <c r="BE4293" s="282"/>
      <c r="BF4293" s="282"/>
      <c r="BG4293" s="282"/>
      <c r="BH4293" s="282"/>
      <c r="BI4293" s="282"/>
      <c r="BJ4293" s="282"/>
      <c r="BK4293" s="282"/>
      <c r="BL4293" s="282"/>
      <c r="BM4293" s="282"/>
      <c r="BN4293" s="282"/>
      <c r="BO4293" s="282"/>
      <c r="BP4293" s="282"/>
      <c r="BQ4293" s="282"/>
    </row>
    <row r="4294" spans="2:69" ht="0.75" customHeight="1">
      <c r="B4294" s="282"/>
      <c r="C4294" s="282"/>
      <c r="D4294" s="282"/>
      <c r="E4294" s="282"/>
      <c r="F4294" s="282"/>
      <c r="G4294" s="282"/>
      <c r="H4294" s="282"/>
      <c r="I4294" s="282"/>
      <c r="J4294" s="282"/>
      <c r="K4294" s="282"/>
      <c r="L4294" s="282"/>
      <c r="M4294" s="282"/>
      <c r="N4294" s="282"/>
      <c r="O4294" s="282"/>
      <c r="P4294" s="282"/>
      <c r="Q4294" s="282"/>
      <c r="R4294" s="282"/>
      <c r="S4294" s="282"/>
      <c r="T4294" s="282"/>
      <c r="U4294" s="282"/>
      <c r="V4294" s="282"/>
      <c r="W4294" s="282"/>
      <c r="X4294" s="282"/>
      <c r="Y4294" s="282"/>
      <c r="Z4294" s="282"/>
      <c r="AA4294" s="282"/>
      <c r="AB4294" s="282"/>
      <c r="AC4294" s="282"/>
      <c r="AD4294" s="282"/>
      <c r="AE4294" s="282"/>
      <c r="AF4294" s="282"/>
      <c r="AG4294" s="282"/>
      <c r="AH4294" s="282"/>
      <c r="AI4294" s="282"/>
      <c r="AJ4294" s="282"/>
      <c r="AL4294" s="282"/>
      <c r="AM4294" s="282"/>
      <c r="AN4294" s="282"/>
      <c r="AO4294" s="282"/>
      <c r="AP4294" s="282"/>
      <c r="AQ4294" s="282"/>
      <c r="AR4294" s="282"/>
      <c r="AS4294" s="282"/>
      <c r="AT4294" s="282"/>
      <c r="AU4294" s="282"/>
      <c r="AV4294" s="282"/>
      <c r="AW4294" s="282"/>
      <c r="AX4294" s="282"/>
      <c r="AY4294" s="282"/>
      <c r="AZ4294" s="282"/>
      <c r="BA4294" s="282"/>
      <c r="BB4294" s="282"/>
      <c r="BC4294" s="282"/>
      <c r="BD4294" s="282"/>
      <c r="BE4294" s="282"/>
      <c r="BF4294" s="282"/>
      <c r="BG4294" s="282"/>
      <c r="BH4294" s="282"/>
      <c r="BI4294" s="282"/>
      <c r="BJ4294" s="282"/>
      <c r="BK4294" s="282"/>
      <c r="BL4294" s="282"/>
      <c r="BM4294" s="282"/>
      <c r="BN4294" s="282"/>
      <c r="BO4294" s="282"/>
      <c r="BP4294" s="282"/>
      <c r="BQ4294" s="282"/>
    </row>
    <row r="4295" spans="2:69" ht="10.5" customHeight="1">
      <c r="G4295" s="283"/>
      <c r="H4295" s="283"/>
      <c r="I4295" s="283"/>
      <c r="J4295" s="283"/>
      <c r="K4295" s="283"/>
      <c r="L4295" s="283"/>
      <c r="N4295" s="283"/>
      <c r="O4295" s="283"/>
      <c r="P4295" s="284"/>
      <c r="Q4295" s="284"/>
      <c r="R4295" s="284"/>
      <c r="S4295" s="284"/>
      <c r="U4295" s="283"/>
      <c r="V4295" s="283"/>
      <c r="W4295" s="283"/>
      <c r="X4295" s="283"/>
      <c r="Y4295" s="283"/>
      <c r="Z4295" s="283"/>
      <c r="AA4295" s="283"/>
      <c r="AB4295" s="283"/>
      <c r="AD4295" s="283"/>
      <c r="AE4295" s="283"/>
      <c r="AF4295" s="283"/>
      <c r="AG4295" s="283"/>
      <c r="AH4295" s="283"/>
      <c r="AI4295" s="283"/>
      <c r="AO4295" s="283"/>
      <c r="AP4295" s="283"/>
      <c r="AQ4295" s="283"/>
      <c r="AR4295" s="283"/>
      <c r="AU4295" s="284"/>
      <c r="AV4295" s="284"/>
      <c r="AW4295" s="284"/>
      <c r="AX4295" s="284"/>
      <c r="AY4295" s="284"/>
      <c r="BE4295" s="283"/>
      <c r="BF4295" s="283"/>
      <c r="BG4295" s="283"/>
      <c r="BH4295" s="283"/>
      <c r="BI4295" s="283"/>
      <c r="BJ4295" s="283"/>
      <c r="BK4295" s="283"/>
      <c r="BL4295" s="283"/>
      <c r="BM4295" s="283"/>
      <c r="BN4295" s="283"/>
      <c r="BO4295" s="283"/>
      <c r="BP4295" s="283"/>
      <c r="BQ4295" s="283"/>
    </row>
    <row r="4296" spans="2:69" ht="7.5" customHeight="1"/>
    <row r="4297" spans="2:69" ht="0.75" customHeight="1">
      <c r="F4297" s="285"/>
      <c r="G4297" s="285"/>
      <c r="H4297" s="285"/>
      <c r="I4297" s="285"/>
      <c r="K4297" s="285"/>
      <c r="L4297" s="285"/>
      <c r="M4297" s="285"/>
      <c r="N4297" s="285"/>
      <c r="O4297" s="285"/>
      <c r="R4297" s="285"/>
      <c r="S4297" s="285"/>
      <c r="T4297" s="285"/>
      <c r="U4297" s="285"/>
      <c r="V4297" s="285"/>
      <c r="W4297" s="285"/>
      <c r="X4297" s="285"/>
      <c r="Y4297" s="285"/>
      <c r="Z4297" s="285"/>
      <c r="AA4297" s="285"/>
      <c r="AB4297" s="285"/>
      <c r="AD4297" s="285"/>
      <c r="AE4297" s="285"/>
      <c r="AF4297" s="285"/>
      <c r="AG4297" s="285"/>
      <c r="AH4297" s="285"/>
      <c r="AI4297" s="285"/>
      <c r="AU4297" s="285"/>
      <c r="AV4297" s="285"/>
      <c r="AW4297" s="285"/>
      <c r="AX4297" s="283"/>
      <c r="AY4297" s="283"/>
      <c r="BE4297" s="285"/>
      <c r="BF4297" s="285"/>
      <c r="BH4297" s="285"/>
      <c r="BI4297" s="285"/>
      <c r="BJ4297" s="285"/>
      <c r="BK4297" s="285"/>
      <c r="BL4297" s="285"/>
      <c r="BM4297" s="285"/>
      <c r="BN4297" s="285"/>
      <c r="BO4297" s="285"/>
      <c r="BP4297" s="285"/>
      <c r="BQ4297" s="285"/>
    </row>
    <row r="4298" spans="2:69" ht="13.5" customHeight="1">
      <c r="F4298" s="285"/>
      <c r="G4298" s="285"/>
      <c r="H4298" s="285"/>
      <c r="I4298" s="285"/>
      <c r="K4298" s="285"/>
      <c r="L4298" s="285"/>
      <c r="M4298" s="285"/>
      <c r="N4298" s="285"/>
      <c r="O4298" s="285"/>
      <c r="R4298" s="285"/>
      <c r="S4298" s="285"/>
      <c r="T4298" s="285"/>
      <c r="U4298" s="285"/>
      <c r="V4298" s="285"/>
      <c r="W4298" s="285"/>
      <c r="X4298" s="285"/>
      <c r="Y4298" s="285"/>
      <c r="Z4298" s="285"/>
      <c r="AA4298" s="285"/>
      <c r="AB4298" s="285"/>
      <c r="AD4298" s="285"/>
      <c r="AE4298" s="285"/>
      <c r="AF4298" s="285"/>
      <c r="AG4298" s="285"/>
      <c r="AH4298" s="285"/>
      <c r="AI4298" s="285"/>
      <c r="AU4298" s="285"/>
      <c r="AV4298" s="285"/>
      <c r="AW4298" s="285"/>
      <c r="AX4298" s="283"/>
      <c r="AY4298" s="283"/>
      <c r="BE4298" s="285"/>
      <c r="BF4298" s="285"/>
      <c r="BH4298" s="285"/>
      <c r="BI4298" s="285"/>
      <c r="BJ4298" s="285"/>
      <c r="BK4298" s="285"/>
      <c r="BL4298" s="285"/>
      <c r="BM4298" s="285"/>
      <c r="BN4298" s="285"/>
      <c r="BO4298" s="285"/>
      <c r="BP4298" s="285"/>
      <c r="BQ4298" s="285"/>
    </row>
    <row r="4299" spans="2:69" ht="9.75" customHeight="1">
      <c r="C4299" s="280"/>
      <c r="D4299" s="280"/>
      <c r="F4299" s="279"/>
      <c r="G4299" s="279"/>
      <c r="H4299" s="279"/>
      <c r="I4299" s="279"/>
      <c r="J4299" s="279"/>
      <c r="K4299" s="279"/>
      <c r="L4299" s="279"/>
      <c r="M4299" s="279"/>
      <c r="N4299" s="279"/>
      <c r="O4299" s="279"/>
      <c r="R4299" s="278"/>
      <c r="S4299" s="278"/>
      <c r="T4299" s="278"/>
      <c r="U4299" s="279"/>
      <c r="V4299" s="279"/>
      <c r="W4299" s="279"/>
      <c r="X4299" s="279"/>
      <c r="Y4299" s="279"/>
      <c r="Z4299" s="279"/>
      <c r="AA4299" s="279"/>
      <c r="AB4299" s="279"/>
      <c r="AD4299" s="279"/>
      <c r="AE4299" s="279"/>
      <c r="AF4299" s="279"/>
      <c r="AG4299" s="279"/>
      <c r="AH4299" s="279"/>
      <c r="AI4299" s="279"/>
      <c r="AM4299" s="280"/>
      <c r="AN4299" s="280"/>
      <c r="AO4299" s="280"/>
      <c r="AP4299" s="278"/>
      <c r="AQ4299" s="278"/>
      <c r="AR4299" s="278"/>
      <c r="AS4299" s="278"/>
      <c r="BA4299" s="280"/>
      <c r="BB4299" s="280"/>
      <c r="BC4299" s="280"/>
      <c r="BD4299" s="279"/>
      <c r="BE4299" s="279"/>
      <c r="BH4299" s="278"/>
      <c r="BI4299" s="278"/>
      <c r="BJ4299" s="278"/>
      <c r="BK4299" s="278"/>
      <c r="BL4299" s="278"/>
      <c r="BM4299" s="279"/>
      <c r="BN4299" s="279"/>
      <c r="BO4299" s="279"/>
      <c r="BP4299" s="279"/>
      <c r="BQ4299" s="279"/>
    </row>
    <row r="4300" spans="2:69" ht="0.75" customHeight="1">
      <c r="C4300" s="280"/>
      <c r="D4300" s="280"/>
      <c r="F4300" s="279"/>
      <c r="G4300" s="279"/>
      <c r="H4300" s="279"/>
      <c r="I4300" s="279"/>
      <c r="J4300" s="279"/>
      <c r="K4300" s="279"/>
      <c r="L4300" s="279"/>
      <c r="M4300" s="279"/>
      <c r="N4300" s="279"/>
      <c r="O4300" s="279"/>
      <c r="R4300" s="278"/>
      <c r="S4300" s="278"/>
      <c r="T4300" s="278"/>
      <c r="U4300" s="279"/>
      <c r="V4300" s="279"/>
      <c r="W4300" s="279"/>
      <c r="X4300" s="279"/>
      <c r="Y4300" s="279"/>
      <c r="Z4300" s="279"/>
      <c r="AA4300" s="279"/>
      <c r="AB4300" s="279"/>
      <c r="AD4300" s="279"/>
      <c r="AE4300" s="279"/>
      <c r="AF4300" s="279"/>
      <c r="AG4300" s="279"/>
      <c r="AH4300" s="279"/>
      <c r="AI4300" s="279"/>
      <c r="AM4300" s="280"/>
      <c r="AN4300" s="280"/>
      <c r="AO4300" s="280"/>
      <c r="AP4300" s="278"/>
      <c r="AQ4300" s="278"/>
      <c r="AR4300" s="278"/>
      <c r="AS4300" s="278"/>
      <c r="BA4300" s="280"/>
      <c r="BB4300" s="280"/>
      <c r="BC4300" s="280"/>
      <c r="BD4300" s="279"/>
      <c r="BE4300" s="279"/>
      <c r="BH4300" s="278"/>
      <c r="BI4300" s="278"/>
      <c r="BJ4300" s="278"/>
      <c r="BK4300" s="278"/>
      <c r="BL4300" s="278"/>
      <c r="BM4300" s="279"/>
      <c r="BN4300" s="279"/>
      <c r="BO4300" s="279"/>
      <c r="BP4300" s="279"/>
      <c r="BQ4300" s="279"/>
    </row>
    <row r="4301" spans="2:69" ht="10.5" customHeight="1">
      <c r="C4301" s="280"/>
      <c r="D4301" s="280"/>
      <c r="F4301" s="279"/>
      <c r="G4301" s="279"/>
      <c r="H4301" s="279"/>
      <c r="I4301" s="279"/>
      <c r="J4301" s="279"/>
      <c r="K4301" s="279"/>
      <c r="L4301" s="279"/>
      <c r="M4301" s="279"/>
      <c r="N4301" s="279"/>
      <c r="O4301" s="279"/>
      <c r="R4301" s="278"/>
      <c r="S4301" s="278"/>
      <c r="T4301" s="278"/>
      <c r="U4301" s="279"/>
      <c r="V4301" s="279"/>
      <c r="W4301" s="279"/>
      <c r="X4301" s="279"/>
      <c r="Y4301" s="279"/>
      <c r="Z4301" s="279"/>
      <c r="AA4301" s="279"/>
      <c r="AB4301" s="279"/>
      <c r="AD4301" s="264"/>
      <c r="AE4301" s="279"/>
      <c r="AF4301" s="279"/>
      <c r="AG4301" s="279"/>
      <c r="AH4301" s="279"/>
      <c r="AI4301" s="264"/>
      <c r="AM4301" s="280"/>
      <c r="AN4301" s="280"/>
      <c r="AO4301" s="280"/>
      <c r="AP4301" s="278"/>
      <c r="AQ4301" s="278"/>
      <c r="AR4301" s="278"/>
      <c r="AS4301" s="278"/>
      <c r="BA4301" s="280"/>
      <c r="BB4301" s="280"/>
      <c r="BC4301" s="280"/>
      <c r="BD4301" s="279"/>
      <c r="BE4301" s="279"/>
      <c r="BH4301" s="278"/>
      <c r="BI4301" s="278"/>
      <c r="BJ4301" s="278"/>
      <c r="BK4301" s="278"/>
      <c r="BL4301" s="278"/>
      <c r="BM4301" s="279"/>
      <c r="BN4301" s="279"/>
      <c r="BO4301" s="279"/>
      <c r="BP4301" s="279"/>
      <c r="BQ4301" s="279"/>
    </row>
    <row r="4302" spans="2:69" ht="9.75" customHeight="1"/>
    <row r="4303" spans="2:69" ht="9.75" customHeight="1">
      <c r="C4303" s="280"/>
      <c r="D4303" s="280"/>
      <c r="F4303" s="279"/>
      <c r="G4303" s="279"/>
      <c r="H4303" s="279"/>
      <c r="I4303" s="279"/>
      <c r="J4303" s="279"/>
      <c r="K4303" s="279"/>
      <c r="L4303" s="279"/>
      <c r="M4303" s="279"/>
      <c r="N4303" s="279"/>
      <c r="O4303" s="279"/>
      <c r="R4303" s="278"/>
      <c r="S4303" s="278"/>
      <c r="T4303" s="278"/>
      <c r="U4303" s="279"/>
      <c r="V4303" s="279"/>
      <c r="W4303" s="279"/>
      <c r="X4303" s="279"/>
      <c r="Y4303" s="279"/>
      <c r="Z4303" s="279"/>
      <c r="AA4303" s="279"/>
      <c r="AB4303" s="279"/>
      <c r="AD4303" s="279"/>
      <c r="AE4303" s="279"/>
      <c r="AF4303" s="279"/>
      <c r="AG4303" s="279"/>
      <c r="AH4303" s="279"/>
      <c r="AI4303" s="279"/>
      <c r="AM4303" s="280"/>
      <c r="AN4303" s="280"/>
      <c r="AO4303" s="280"/>
      <c r="AP4303" s="280"/>
      <c r="AQ4303" s="278"/>
      <c r="AR4303" s="278"/>
      <c r="AS4303" s="278"/>
      <c r="AT4303" s="278"/>
      <c r="BA4303" s="280"/>
      <c r="BB4303" s="280"/>
      <c r="BC4303" s="280"/>
      <c r="BD4303" s="279"/>
      <c r="BE4303" s="279"/>
      <c r="BH4303" s="278"/>
      <c r="BI4303" s="278"/>
      <c r="BJ4303" s="278"/>
      <c r="BK4303" s="278"/>
      <c r="BL4303" s="278"/>
      <c r="BM4303" s="279"/>
      <c r="BN4303" s="279"/>
      <c r="BO4303" s="279"/>
      <c r="BP4303" s="279"/>
      <c r="BQ4303" s="279"/>
    </row>
    <row r="4304" spans="2:69" ht="0.75" customHeight="1">
      <c r="C4304" s="280"/>
      <c r="D4304" s="280"/>
      <c r="F4304" s="279"/>
      <c r="G4304" s="279"/>
      <c r="H4304" s="279"/>
      <c r="I4304" s="279"/>
      <c r="J4304" s="279"/>
      <c r="K4304" s="279"/>
      <c r="L4304" s="279"/>
      <c r="M4304" s="279"/>
      <c r="N4304" s="279"/>
      <c r="O4304" s="279"/>
      <c r="R4304" s="278"/>
      <c r="S4304" s="278"/>
      <c r="T4304" s="278"/>
      <c r="U4304" s="279"/>
      <c r="V4304" s="279"/>
      <c r="W4304" s="279"/>
      <c r="X4304" s="279"/>
      <c r="Y4304" s="279"/>
      <c r="Z4304" s="279"/>
      <c r="AA4304" s="279"/>
      <c r="AB4304" s="279"/>
      <c r="AD4304" s="279"/>
      <c r="AE4304" s="279"/>
      <c r="AF4304" s="279"/>
      <c r="AG4304" s="279"/>
      <c r="AH4304" s="279"/>
      <c r="AI4304" s="279"/>
      <c r="AM4304" s="280"/>
      <c r="AN4304" s="280"/>
      <c r="AO4304" s="280"/>
      <c r="AP4304" s="280"/>
      <c r="AQ4304" s="278"/>
      <c r="AR4304" s="278"/>
      <c r="AS4304" s="278"/>
      <c r="AT4304" s="278"/>
      <c r="BA4304" s="280"/>
      <c r="BB4304" s="280"/>
      <c r="BC4304" s="280"/>
      <c r="BD4304" s="279"/>
      <c r="BE4304" s="279"/>
      <c r="BH4304" s="278"/>
      <c r="BI4304" s="278"/>
      <c r="BJ4304" s="278"/>
      <c r="BK4304" s="278"/>
      <c r="BL4304" s="278"/>
      <c r="BM4304" s="279"/>
      <c r="BN4304" s="279"/>
      <c r="BO4304" s="279"/>
      <c r="BP4304" s="279"/>
      <c r="BQ4304" s="279"/>
    </row>
    <row r="4305" spans="2:69" ht="12.75" customHeight="1">
      <c r="F4305" s="279"/>
      <c r="G4305" s="279"/>
      <c r="H4305" s="279"/>
      <c r="I4305" s="279"/>
      <c r="J4305" s="279"/>
      <c r="K4305" s="279"/>
      <c r="L4305" s="279"/>
      <c r="M4305" s="279"/>
      <c r="N4305" s="279"/>
      <c r="O4305" s="279"/>
      <c r="AM4305" s="280"/>
      <c r="AN4305" s="280"/>
      <c r="AO4305" s="280"/>
      <c r="AP4305" s="278"/>
      <c r="AQ4305" s="278"/>
      <c r="AR4305" s="278"/>
      <c r="AS4305" s="278"/>
      <c r="BA4305" s="280"/>
      <c r="BB4305" s="280"/>
      <c r="BC4305" s="280"/>
      <c r="BD4305" s="279"/>
      <c r="BE4305" s="279"/>
      <c r="BH4305" s="278"/>
      <c r="BI4305" s="278"/>
      <c r="BJ4305" s="278"/>
      <c r="BK4305" s="278"/>
      <c r="BL4305" s="278"/>
      <c r="BM4305" s="279"/>
      <c r="BN4305" s="279"/>
      <c r="BO4305" s="279"/>
      <c r="BP4305" s="279"/>
      <c r="BQ4305" s="279"/>
    </row>
    <row r="4306" spans="2:69" ht="10.5" customHeight="1">
      <c r="AM4306" s="280"/>
      <c r="AN4306" s="280"/>
      <c r="AO4306" s="280"/>
      <c r="AP4306" s="278"/>
      <c r="AQ4306" s="278"/>
      <c r="AR4306" s="278"/>
      <c r="AS4306" s="278"/>
      <c r="BA4306" s="280"/>
      <c r="BB4306" s="280"/>
      <c r="BC4306" s="280"/>
      <c r="BD4306" s="279"/>
      <c r="BE4306" s="279"/>
      <c r="BH4306" s="278"/>
      <c r="BI4306" s="278"/>
      <c r="BJ4306" s="278"/>
      <c r="BK4306" s="278"/>
      <c r="BL4306" s="278"/>
      <c r="BM4306" s="279"/>
      <c r="BN4306" s="279"/>
      <c r="BO4306" s="279"/>
      <c r="BP4306" s="279"/>
      <c r="BQ4306" s="279"/>
    </row>
    <row r="4307" spans="2:69" ht="7.5" customHeight="1"/>
    <row r="4308" spans="2:69" ht="0.75" customHeight="1">
      <c r="C4308" s="277"/>
      <c r="D4308" s="277"/>
      <c r="F4308" s="279"/>
      <c r="G4308" s="279"/>
      <c r="H4308" s="279"/>
      <c r="I4308" s="279"/>
      <c r="J4308" s="279"/>
      <c r="K4308" s="279"/>
      <c r="L4308" s="279"/>
      <c r="M4308" s="279"/>
      <c r="AM4308" s="280"/>
      <c r="AN4308" s="280"/>
      <c r="AO4308" s="280"/>
      <c r="AP4308" s="278"/>
      <c r="AQ4308" s="278"/>
      <c r="AR4308" s="278"/>
      <c r="AS4308" s="278"/>
      <c r="AT4308" s="278"/>
      <c r="AU4308" s="278"/>
      <c r="AV4308" s="278"/>
      <c r="AX4308" s="278"/>
      <c r="AY4308" s="278"/>
      <c r="BA4308" s="280"/>
      <c r="BB4308" s="280"/>
      <c r="BC4308" s="280"/>
      <c r="BD4308" s="279"/>
      <c r="BE4308" s="279"/>
      <c r="BH4308" s="278"/>
      <c r="BI4308" s="278"/>
      <c r="BJ4308" s="278"/>
      <c r="BK4308" s="278"/>
      <c r="BL4308" s="278"/>
      <c r="BM4308" s="279"/>
      <c r="BN4308" s="279"/>
      <c r="BO4308" s="279"/>
      <c r="BP4308" s="279"/>
      <c r="BQ4308" s="279"/>
    </row>
    <row r="4309" spans="2:69" ht="8.25" customHeight="1">
      <c r="C4309" s="277"/>
      <c r="D4309" s="277"/>
      <c r="F4309" s="279"/>
      <c r="G4309" s="279"/>
      <c r="H4309" s="279"/>
      <c r="I4309" s="279"/>
      <c r="J4309" s="279"/>
      <c r="K4309" s="279"/>
      <c r="L4309" s="279"/>
      <c r="M4309" s="279"/>
      <c r="AM4309" s="280"/>
      <c r="AN4309" s="280"/>
      <c r="AO4309" s="280"/>
      <c r="AP4309" s="278"/>
      <c r="AQ4309" s="278"/>
      <c r="AR4309" s="278"/>
      <c r="AS4309" s="278"/>
      <c r="AT4309" s="278"/>
      <c r="AU4309" s="278"/>
      <c r="AV4309" s="278"/>
      <c r="AX4309" s="278"/>
      <c r="AY4309" s="278"/>
      <c r="BA4309" s="280"/>
      <c r="BB4309" s="280"/>
      <c r="BC4309" s="280"/>
      <c r="BD4309" s="279"/>
      <c r="BE4309" s="279"/>
      <c r="BH4309" s="278"/>
      <c r="BI4309" s="278"/>
      <c r="BJ4309" s="278"/>
      <c r="BK4309" s="278"/>
      <c r="BL4309" s="278"/>
      <c r="BM4309" s="279"/>
      <c r="BN4309" s="279"/>
      <c r="BO4309" s="279"/>
      <c r="BP4309" s="279"/>
      <c r="BQ4309" s="279"/>
    </row>
    <row r="4310" spans="2:69" ht="0.75" customHeight="1">
      <c r="C4310" s="277"/>
      <c r="D4310" s="277"/>
      <c r="F4310" s="279"/>
      <c r="G4310" s="279"/>
      <c r="H4310" s="279"/>
      <c r="I4310" s="279"/>
      <c r="J4310" s="279"/>
      <c r="K4310" s="279"/>
      <c r="L4310" s="279"/>
      <c r="M4310" s="279"/>
      <c r="AM4310" s="280"/>
      <c r="AN4310" s="280"/>
      <c r="AO4310" s="280"/>
      <c r="AP4310" s="278"/>
      <c r="AQ4310" s="278"/>
      <c r="AR4310" s="278"/>
      <c r="AS4310" s="278"/>
      <c r="AT4310" s="278"/>
      <c r="AU4310" s="278"/>
      <c r="AV4310" s="278"/>
      <c r="AX4310" s="278"/>
      <c r="AY4310" s="278"/>
      <c r="BA4310" s="280"/>
      <c r="BB4310" s="280"/>
      <c r="BC4310" s="280"/>
      <c r="BD4310" s="279"/>
      <c r="BE4310" s="279"/>
      <c r="BH4310" s="278"/>
      <c r="BI4310" s="278"/>
      <c r="BJ4310" s="278"/>
      <c r="BK4310" s="278"/>
      <c r="BL4310" s="278"/>
      <c r="BM4310" s="279"/>
      <c r="BN4310" s="279"/>
      <c r="BO4310" s="279"/>
      <c r="BP4310" s="279"/>
      <c r="BQ4310" s="279"/>
    </row>
    <row r="4311" spans="2:69" ht="10.5" customHeight="1">
      <c r="AM4311" s="280"/>
      <c r="AN4311" s="280"/>
      <c r="AO4311" s="280"/>
      <c r="AP4311" s="278"/>
      <c r="AQ4311" s="278"/>
      <c r="AR4311" s="278"/>
      <c r="AS4311" s="278"/>
      <c r="AT4311" s="278"/>
      <c r="AU4311" s="278"/>
      <c r="AV4311" s="278"/>
      <c r="AX4311" s="278"/>
      <c r="AY4311" s="278"/>
      <c r="BA4311" s="280"/>
      <c r="BB4311" s="280"/>
      <c r="BC4311" s="280"/>
      <c r="BD4311" s="279"/>
      <c r="BE4311" s="279"/>
      <c r="BH4311" s="278"/>
      <c r="BI4311" s="278"/>
      <c r="BJ4311" s="278"/>
      <c r="BK4311" s="278"/>
      <c r="BL4311" s="278"/>
      <c r="BM4311" s="279"/>
      <c r="BN4311" s="279"/>
      <c r="BO4311" s="279"/>
      <c r="BP4311" s="279"/>
      <c r="BQ4311" s="279"/>
    </row>
    <row r="4312" spans="2:69" ht="9.75" customHeight="1"/>
    <row r="4313" spans="2:69" ht="12" customHeight="1">
      <c r="AM4313" s="280"/>
      <c r="AN4313" s="280"/>
      <c r="AO4313" s="280"/>
      <c r="AP4313" s="280"/>
      <c r="AQ4313" s="278"/>
      <c r="AR4313" s="278"/>
      <c r="AS4313" s="278"/>
      <c r="AT4313" s="278"/>
      <c r="AU4313" s="278"/>
      <c r="AV4313" s="278"/>
      <c r="AW4313" s="278"/>
      <c r="AX4313" s="278"/>
      <c r="AY4313" s="278"/>
      <c r="AZ4313" s="278"/>
      <c r="BA4313" s="277"/>
      <c r="BB4313" s="277"/>
      <c r="BC4313" s="277"/>
      <c r="BD4313" s="279"/>
      <c r="BE4313" s="279"/>
    </row>
    <row r="4314" spans="2:69" ht="13.5" customHeight="1">
      <c r="C4314" s="289"/>
      <c r="D4314" s="289"/>
      <c r="E4314" s="289"/>
      <c r="F4314" s="289"/>
      <c r="G4314" s="289"/>
      <c r="H4314" s="289"/>
      <c r="I4314" s="289"/>
      <c r="J4314" s="289"/>
      <c r="K4314" s="289"/>
      <c r="L4314" s="289"/>
      <c r="M4314" s="289"/>
      <c r="N4314" s="289"/>
      <c r="O4314" s="289"/>
      <c r="P4314" s="289"/>
      <c r="Q4314" s="289"/>
      <c r="R4314" s="289"/>
      <c r="S4314" s="289"/>
      <c r="T4314" s="289"/>
      <c r="U4314" s="289"/>
      <c r="V4314" s="289"/>
      <c r="W4314" s="289"/>
      <c r="X4314" s="289"/>
      <c r="Y4314" s="289"/>
      <c r="Z4314" s="289"/>
      <c r="AA4314" s="289"/>
      <c r="AB4314" s="289"/>
      <c r="AC4314" s="289"/>
      <c r="AD4314" s="289"/>
      <c r="AE4314" s="289"/>
    </row>
    <row r="4315" spans="2:69" ht="7.5" customHeight="1"/>
    <row r="4316" spans="2:69" ht="16.5" customHeight="1">
      <c r="B4316" s="282"/>
      <c r="C4316" s="282"/>
      <c r="D4316" s="282"/>
      <c r="E4316" s="282"/>
      <c r="F4316" s="282"/>
      <c r="G4316" s="282"/>
      <c r="H4316" s="282"/>
      <c r="I4316" s="282"/>
      <c r="J4316" s="282"/>
      <c r="K4316" s="282"/>
      <c r="L4316" s="282"/>
      <c r="M4316" s="282"/>
      <c r="N4316" s="282"/>
      <c r="O4316" s="282"/>
      <c r="P4316" s="282"/>
      <c r="Q4316" s="282"/>
      <c r="R4316" s="282"/>
      <c r="S4316" s="282"/>
      <c r="T4316" s="282"/>
      <c r="U4316" s="282"/>
      <c r="X4316" s="282"/>
      <c r="Y4316" s="282"/>
      <c r="Z4316" s="282"/>
      <c r="AA4316" s="282"/>
      <c r="AB4316" s="282"/>
      <c r="AC4316" s="282"/>
      <c r="AD4316" s="282"/>
      <c r="AE4316" s="282"/>
      <c r="AF4316" s="282"/>
      <c r="AG4316" s="282"/>
      <c r="AM4316" s="282"/>
      <c r="AN4316" s="282"/>
      <c r="AO4316" s="282"/>
      <c r="AP4316" s="282"/>
      <c r="AQ4316" s="282"/>
      <c r="AR4316" s="282"/>
      <c r="AS4316" s="282"/>
      <c r="AT4316" s="282"/>
      <c r="AU4316" s="282"/>
      <c r="AV4316" s="282"/>
      <c r="AW4316" s="282"/>
      <c r="AX4316" s="282"/>
      <c r="AY4316" s="282"/>
      <c r="AZ4316" s="282"/>
      <c r="BA4316" s="282"/>
      <c r="BB4316" s="282"/>
      <c r="BE4316" s="282"/>
      <c r="BF4316" s="282"/>
      <c r="BG4316" s="282"/>
      <c r="BH4316" s="282"/>
      <c r="BI4316" s="282"/>
      <c r="BJ4316" s="282"/>
      <c r="BK4316" s="282"/>
      <c r="BL4316" s="282"/>
      <c r="BM4316" s="282"/>
      <c r="BN4316" s="282"/>
      <c r="BO4316" s="282"/>
      <c r="BP4316" s="282"/>
    </row>
    <row r="4317" spans="2:69" ht="9.75" customHeight="1">
      <c r="E4317" s="281"/>
      <c r="F4317" s="281"/>
      <c r="G4317" s="281"/>
      <c r="H4317" s="281"/>
      <c r="I4317" s="281"/>
      <c r="J4317" s="281"/>
      <c r="K4317" s="281"/>
      <c r="L4317" s="281"/>
      <c r="O4317" s="281"/>
      <c r="P4317" s="281"/>
      <c r="Q4317" s="281"/>
      <c r="S4317" s="286"/>
      <c r="T4317" s="286"/>
      <c r="U4317" s="286"/>
      <c r="V4317" s="286"/>
      <c r="AB4317" s="281"/>
      <c r="AC4317" s="281"/>
      <c r="AD4317" s="286"/>
      <c r="AE4317" s="286"/>
      <c r="AR4317" s="281"/>
      <c r="AS4317" s="281"/>
      <c r="AT4317" s="281"/>
      <c r="AV4317" s="286"/>
      <c r="AW4317" s="286"/>
      <c r="AX4317" s="286"/>
      <c r="AY4317" s="286"/>
      <c r="AZ4317" s="286"/>
      <c r="BA4317" s="286"/>
      <c r="BB4317" s="286"/>
      <c r="BH4317" s="283"/>
      <c r="BI4317" s="283"/>
      <c r="BJ4317" s="283"/>
      <c r="BK4317" s="283"/>
      <c r="BL4317" s="283"/>
      <c r="BN4317" s="283"/>
      <c r="BO4317" s="283"/>
      <c r="BP4317" s="283"/>
    </row>
    <row r="4318" spans="2:69" ht="0.75" customHeight="1">
      <c r="BH4318" s="283"/>
      <c r="BI4318" s="283"/>
      <c r="BJ4318" s="283"/>
      <c r="BK4318" s="283"/>
      <c r="BL4318" s="283"/>
      <c r="BN4318" s="283"/>
      <c r="BO4318" s="283"/>
      <c r="BP4318" s="283"/>
    </row>
    <row r="4319" spans="2:69" ht="10.5" customHeight="1">
      <c r="F4319" s="281"/>
      <c r="G4319" s="281"/>
      <c r="H4319" s="281"/>
      <c r="I4319" s="281"/>
      <c r="J4319" s="281"/>
      <c r="K4319" s="281"/>
      <c r="N4319" s="281"/>
      <c r="O4319" s="281"/>
      <c r="P4319" s="281"/>
      <c r="Q4319" s="281"/>
      <c r="R4319" s="281"/>
      <c r="S4319" s="286"/>
      <c r="T4319" s="286"/>
      <c r="U4319" s="286"/>
      <c r="V4319" s="286"/>
      <c r="AB4319" s="281"/>
      <c r="AC4319" s="281"/>
      <c r="AD4319" s="281"/>
      <c r="AE4319" s="286"/>
      <c r="AF4319" s="286"/>
      <c r="AG4319" s="286"/>
      <c r="AH4319" s="286"/>
      <c r="AI4319" s="286"/>
      <c r="AR4319" s="281"/>
      <c r="AS4319" s="281"/>
      <c r="AT4319" s="281"/>
      <c r="AV4319" s="290"/>
      <c r="AW4319" s="290"/>
      <c r="AX4319" s="290"/>
      <c r="AY4319" s="290"/>
      <c r="AZ4319" s="290"/>
      <c r="BE4319" s="263"/>
      <c r="BJ4319" s="279"/>
      <c r="BK4319" s="279"/>
      <c r="BL4319" s="279"/>
      <c r="BO4319" s="279"/>
      <c r="BP4319" s="279"/>
    </row>
    <row r="4320" spans="2:69" ht="8.25" customHeight="1"/>
    <row r="4321" spans="3:68" ht="12.75" customHeight="1">
      <c r="BE4321" s="280"/>
      <c r="BF4321" s="280"/>
      <c r="BJ4321" s="279"/>
      <c r="BK4321" s="279"/>
      <c r="BL4321" s="279"/>
      <c r="BO4321" s="279"/>
      <c r="BP4321" s="279"/>
    </row>
    <row r="4322" spans="3:68" ht="9.75" customHeight="1">
      <c r="BE4322" s="280"/>
      <c r="BF4322" s="280"/>
      <c r="BJ4322" s="279"/>
      <c r="BK4322" s="279"/>
      <c r="BL4322" s="279"/>
      <c r="BO4322" s="279"/>
      <c r="BP4322" s="279"/>
    </row>
    <row r="4323" spans="3:68" ht="12.75" customHeight="1">
      <c r="BE4323" s="280"/>
      <c r="BF4323" s="280"/>
    </row>
    <row r="4324" spans="3:68" ht="10.5" customHeight="1">
      <c r="I4324" s="283"/>
      <c r="J4324" s="283"/>
      <c r="K4324" s="283"/>
      <c r="L4324" s="283"/>
      <c r="N4324" s="283"/>
      <c r="O4324" s="283"/>
      <c r="P4324" s="283"/>
      <c r="Q4324" s="283"/>
      <c r="R4324" s="283"/>
      <c r="S4324" s="283"/>
      <c r="U4324" s="283"/>
      <c r="V4324" s="283"/>
      <c r="W4324" s="283"/>
      <c r="Z4324" s="283"/>
      <c r="AA4324" s="283"/>
      <c r="AB4324" s="283"/>
      <c r="AC4324" s="283"/>
      <c r="AD4324" s="283"/>
      <c r="AE4324" s="283"/>
      <c r="AO4324" s="283"/>
      <c r="AP4324" s="283"/>
      <c r="AQ4324" s="283"/>
      <c r="AR4324" s="283"/>
      <c r="AS4324" s="283"/>
      <c r="AT4324" s="283"/>
      <c r="AV4324" s="283"/>
      <c r="AW4324" s="283"/>
      <c r="AX4324" s="283"/>
      <c r="AY4324" s="283"/>
      <c r="AZ4324" s="283"/>
      <c r="BA4324" s="283"/>
      <c r="BB4324" s="283"/>
      <c r="BE4324" s="263"/>
      <c r="BJ4324" s="279"/>
      <c r="BK4324" s="279"/>
      <c r="BL4324" s="279"/>
      <c r="BO4324" s="279"/>
      <c r="BP4324" s="279"/>
    </row>
    <row r="4325" spans="3:68" ht="9.75" customHeight="1"/>
    <row r="4326" spans="3:68" ht="10.5" customHeight="1">
      <c r="H4326" s="283"/>
      <c r="I4326" s="283"/>
      <c r="J4326" s="283"/>
      <c r="K4326" s="283"/>
      <c r="L4326" s="283"/>
      <c r="N4326" s="283"/>
      <c r="O4326" s="283"/>
      <c r="P4326" s="283"/>
      <c r="Q4326" s="283"/>
      <c r="R4326" s="283"/>
      <c r="S4326" s="283"/>
      <c r="U4326" s="283"/>
      <c r="V4326" s="283"/>
      <c r="W4326" s="283"/>
      <c r="Z4326" s="283"/>
      <c r="AA4326" s="283"/>
      <c r="AB4326" s="283"/>
      <c r="AC4326" s="283"/>
      <c r="AD4326" s="283"/>
      <c r="AE4326" s="283"/>
      <c r="AO4326" s="283"/>
      <c r="AP4326" s="283"/>
      <c r="AQ4326" s="283"/>
      <c r="AR4326" s="283"/>
      <c r="AS4326" s="283"/>
      <c r="AT4326" s="283"/>
      <c r="AV4326" s="283"/>
      <c r="AW4326" s="283"/>
      <c r="AX4326" s="283"/>
      <c r="AY4326" s="283"/>
      <c r="AZ4326" s="283"/>
      <c r="BA4326" s="283"/>
      <c r="BB4326" s="283"/>
      <c r="BE4326" s="280"/>
      <c r="BJ4326" s="279"/>
      <c r="BK4326" s="279"/>
      <c r="BL4326" s="279"/>
      <c r="BO4326" s="279"/>
      <c r="BP4326" s="279"/>
    </row>
    <row r="4327" spans="3:68" ht="0.75" customHeight="1">
      <c r="H4327" s="283"/>
      <c r="I4327" s="283"/>
      <c r="J4327" s="283"/>
      <c r="K4327" s="283"/>
      <c r="L4327" s="283"/>
      <c r="N4327" s="283"/>
      <c r="O4327" s="283"/>
      <c r="P4327" s="283"/>
      <c r="Q4327" s="283"/>
      <c r="R4327" s="283"/>
      <c r="S4327" s="283"/>
      <c r="U4327" s="283"/>
      <c r="V4327" s="283"/>
      <c r="W4327" s="283"/>
      <c r="Z4327" s="283"/>
      <c r="AA4327" s="283"/>
      <c r="AB4327" s="283"/>
      <c r="AC4327" s="283"/>
      <c r="AD4327" s="283"/>
      <c r="AE4327" s="283"/>
      <c r="AO4327" s="283"/>
      <c r="AP4327" s="283"/>
      <c r="AQ4327" s="283"/>
      <c r="AR4327" s="283"/>
      <c r="AS4327" s="283"/>
      <c r="AT4327" s="283"/>
      <c r="AV4327" s="283"/>
      <c r="AW4327" s="283"/>
      <c r="AX4327" s="283"/>
      <c r="AY4327" s="283"/>
      <c r="AZ4327" s="283"/>
      <c r="BA4327" s="283"/>
      <c r="BB4327" s="283"/>
      <c r="BE4327" s="280"/>
      <c r="BJ4327" s="279"/>
      <c r="BK4327" s="279"/>
      <c r="BL4327" s="279"/>
      <c r="BO4327" s="279"/>
      <c r="BP4327" s="279"/>
    </row>
    <row r="4328" spans="3:68" ht="10.5" customHeight="1">
      <c r="H4328" s="285"/>
      <c r="I4328" s="285"/>
      <c r="J4328" s="285"/>
      <c r="K4328" s="285"/>
      <c r="L4328" s="285"/>
      <c r="N4328" s="285"/>
      <c r="O4328" s="285"/>
      <c r="P4328" s="285"/>
      <c r="R4328" s="285"/>
      <c r="S4328" s="285"/>
      <c r="U4328" s="283"/>
      <c r="V4328" s="283"/>
      <c r="W4328" s="283"/>
      <c r="Z4328" s="285"/>
      <c r="AA4328" s="285"/>
      <c r="AB4328" s="285"/>
      <c r="AC4328" s="285"/>
      <c r="AD4328" s="283"/>
      <c r="AE4328" s="283"/>
      <c r="AO4328" s="285"/>
      <c r="AP4328" s="285"/>
      <c r="AQ4328" s="285"/>
      <c r="AR4328" s="285"/>
      <c r="AS4328" s="285"/>
      <c r="AT4328" s="285"/>
      <c r="AV4328" s="285"/>
      <c r="AW4328" s="285"/>
      <c r="AX4328" s="285"/>
      <c r="AY4328" s="285"/>
      <c r="AZ4328" s="285"/>
      <c r="BB4328" s="261"/>
      <c r="BE4328" s="263"/>
      <c r="BK4328" s="279"/>
      <c r="BL4328" s="279"/>
      <c r="BP4328" s="264"/>
    </row>
    <row r="4329" spans="3:68" ht="8.25" customHeight="1"/>
    <row r="4330" spans="3:68" ht="0.75" customHeight="1">
      <c r="C4330" s="280"/>
      <c r="D4330" s="280"/>
      <c r="E4330" s="280"/>
      <c r="F4330" s="280"/>
      <c r="G4330" s="280"/>
      <c r="H4330" s="280"/>
      <c r="I4330" s="280"/>
      <c r="AH4330" s="280"/>
      <c r="AI4330" s="280"/>
      <c r="AJ4330" s="280"/>
      <c r="AK4330" s="280"/>
      <c r="AL4330" s="280"/>
      <c r="AM4330" s="280"/>
      <c r="AN4330" s="280"/>
      <c r="AO4330" s="280"/>
      <c r="BE4330" s="280"/>
      <c r="BK4330" s="279"/>
      <c r="BL4330" s="279"/>
      <c r="BP4330" s="279"/>
    </row>
    <row r="4331" spans="3:68" ht="9" customHeight="1">
      <c r="C4331" s="280"/>
      <c r="D4331" s="280"/>
      <c r="E4331" s="280"/>
      <c r="F4331" s="280"/>
      <c r="G4331" s="280"/>
      <c r="H4331" s="280"/>
      <c r="I4331" s="280"/>
      <c r="AH4331" s="280"/>
      <c r="AI4331" s="280"/>
      <c r="AJ4331" s="280"/>
      <c r="AK4331" s="280"/>
      <c r="AL4331" s="280"/>
      <c r="AM4331" s="280"/>
      <c r="AN4331" s="280"/>
      <c r="AO4331" s="280"/>
      <c r="BE4331" s="280"/>
      <c r="BK4331" s="279"/>
      <c r="BL4331" s="279"/>
      <c r="BP4331" s="279"/>
    </row>
    <row r="4332" spans="3:68" ht="0.75" customHeight="1">
      <c r="C4332" s="280"/>
      <c r="D4332" s="280"/>
      <c r="E4332" s="280"/>
      <c r="F4332" s="280"/>
      <c r="G4332" s="280"/>
      <c r="H4332" s="280"/>
      <c r="I4332" s="280"/>
      <c r="AH4332" s="280"/>
      <c r="AI4332" s="280"/>
      <c r="AJ4332" s="280"/>
      <c r="AK4332" s="280"/>
      <c r="AL4332" s="280"/>
      <c r="AM4332" s="280"/>
      <c r="AN4332" s="280"/>
      <c r="AO4332" s="280"/>
      <c r="BE4332" s="280"/>
      <c r="BK4332" s="279"/>
      <c r="BL4332" s="279"/>
    </row>
    <row r="4333" spans="3:68" ht="10.5" customHeight="1">
      <c r="C4333" s="287"/>
      <c r="D4333" s="287"/>
      <c r="E4333" s="287"/>
      <c r="F4333" s="287"/>
      <c r="G4333" s="287"/>
      <c r="H4333" s="278"/>
      <c r="I4333" s="278"/>
      <c r="J4333" s="278"/>
      <c r="K4333" s="278"/>
      <c r="L4333" s="278"/>
      <c r="N4333" s="278"/>
      <c r="O4333" s="278"/>
      <c r="P4333" s="278"/>
      <c r="Q4333" s="278"/>
      <c r="R4333" s="278"/>
      <c r="S4333" s="278"/>
      <c r="T4333" s="278"/>
      <c r="U4333" s="278"/>
      <c r="V4333" s="278"/>
      <c r="W4333" s="278"/>
      <c r="Z4333" s="278"/>
      <c r="AA4333" s="278"/>
      <c r="AB4333" s="278"/>
      <c r="AC4333" s="278"/>
      <c r="AD4333" s="278"/>
      <c r="AE4333" s="278"/>
      <c r="AI4333" s="287"/>
      <c r="AJ4333" s="287"/>
      <c r="AK4333" s="287"/>
      <c r="AL4333" s="287"/>
      <c r="AM4333" s="287"/>
      <c r="AO4333" s="278"/>
      <c r="AP4333" s="278"/>
      <c r="AQ4333" s="278"/>
      <c r="AR4333" s="278"/>
      <c r="AS4333" s="278"/>
      <c r="AT4333" s="278"/>
      <c r="AV4333" s="278"/>
      <c r="AW4333" s="278"/>
      <c r="AX4333" s="278"/>
      <c r="AY4333" s="278"/>
      <c r="AZ4333" s="278"/>
      <c r="BB4333" s="266"/>
      <c r="BE4333" s="263"/>
      <c r="BK4333" s="279"/>
      <c r="BL4333" s="279"/>
      <c r="BP4333" s="264"/>
    </row>
    <row r="4334" spans="3:68" ht="7.5" customHeight="1"/>
    <row r="4335" spans="3:68" ht="0.75" customHeight="1">
      <c r="C4335" s="287"/>
      <c r="D4335" s="287"/>
      <c r="E4335" s="287"/>
      <c r="F4335" s="287"/>
      <c r="G4335" s="287"/>
      <c r="H4335" s="278"/>
      <c r="I4335" s="278"/>
      <c r="J4335" s="278"/>
      <c r="K4335" s="278"/>
      <c r="L4335" s="278"/>
      <c r="N4335" s="278"/>
      <c r="O4335" s="278"/>
      <c r="P4335" s="278"/>
      <c r="Q4335" s="278"/>
      <c r="R4335" s="278"/>
      <c r="S4335" s="278"/>
      <c r="T4335" s="278"/>
      <c r="U4335" s="278"/>
      <c r="V4335" s="278"/>
      <c r="W4335" s="278"/>
      <c r="Z4335" s="278"/>
      <c r="AA4335" s="278"/>
      <c r="AB4335" s="278"/>
      <c r="AC4335" s="278"/>
      <c r="AD4335" s="278"/>
      <c r="AE4335" s="278"/>
      <c r="AI4335" s="287"/>
      <c r="AJ4335" s="287"/>
      <c r="AK4335" s="287"/>
      <c r="AL4335" s="287"/>
      <c r="AM4335" s="287"/>
      <c r="AO4335" s="278"/>
      <c r="AP4335" s="278"/>
      <c r="AQ4335" s="278"/>
      <c r="AR4335" s="278"/>
      <c r="AS4335" s="278"/>
      <c r="AT4335" s="278"/>
      <c r="AV4335" s="278"/>
      <c r="AW4335" s="278"/>
      <c r="AX4335" s="278"/>
      <c r="AY4335" s="278"/>
      <c r="AZ4335" s="278"/>
      <c r="BB4335" s="276"/>
    </row>
    <row r="4336" spans="3:68" ht="8.25" customHeight="1">
      <c r="C4336" s="287"/>
      <c r="D4336" s="287"/>
      <c r="E4336" s="287"/>
      <c r="F4336" s="287"/>
      <c r="G4336" s="287"/>
      <c r="H4336" s="278"/>
      <c r="I4336" s="278"/>
      <c r="J4336" s="278"/>
      <c r="K4336" s="278"/>
      <c r="L4336" s="278"/>
      <c r="N4336" s="278"/>
      <c r="O4336" s="278"/>
      <c r="P4336" s="278"/>
      <c r="Q4336" s="278"/>
      <c r="R4336" s="278"/>
      <c r="S4336" s="278"/>
      <c r="T4336" s="278"/>
      <c r="U4336" s="278"/>
      <c r="V4336" s="278"/>
      <c r="W4336" s="278"/>
      <c r="Z4336" s="278"/>
      <c r="AA4336" s="278"/>
      <c r="AB4336" s="278"/>
      <c r="AC4336" s="278"/>
      <c r="AD4336" s="278"/>
      <c r="AE4336" s="278"/>
      <c r="AI4336" s="287"/>
      <c r="AJ4336" s="287"/>
      <c r="AK4336" s="287"/>
      <c r="AL4336" s="287"/>
      <c r="AM4336" s="287"/>
      <c r="AO4336" s="278"/>
      <c r="AP4336" s="278"/>
      <c r="AQ4336" s="278"/>
      <c r="AR4336" s="278"/>
      <c r="AS4336" s="278"/>
      <c r="AT4336" s="278"/>
      <c r="AV4336" s="278"/>
      <c r="AW4336" s="278"/>
      <c r="AX4336" s="278"/>
      <c r="AY4336" s="278"/>
      <c r="AZ4336" s="278"/>
      <c r="BB4336" s="276"/>
    </row>
    <row r="4337" spans="3:68" ht="0.75" customHeight="1">
      <c r="C4337" s="287"/>
      <c r="D4337" s="287"/>
      <c r="E4337" s="287"/>
      <c r="F4337" s="287"/>
      <c r="G4337" s="287"/>
      <c r="H4337" s="278"/>
      <c r="I4337" s="278"/>
      <c r="J4337" s="278"/>
      <c r="K4337" s="278"/>
      <c r="L4337" s="278"/>
      <c r="N4337" s="278"/>
      <c r="O4337" s="278"/>
      <c r="P4337" s="278"/>
      <c r="Q4337" s="278"/>
      <c r="R4337" s="278"/>
      <c r="S4337" s="278"/>
      <c r="T4337" s="278"/>
      <c r="U4337" s="278"/>
      <c r="V4337" s="278"/>
      <c r="W4337" s="278"/>
      <c r="Z4337" s="278"/>
      <c r="AA4337" s="278"/>
      <c r="AB4337" s="278"/>
      <c r="AC4337" s="278"/>
      <c r="AD4337" s="278"/>
      <c r="AE4337" s="278"/>
      <c r="AI4337" s="287"/>
      <c r="AJ4337" s="287"/>
      <c r="AK4337" s="287"/>
      <c r="AL4337" s="287"/>
      <c r="AM4337" s="287"/>
      <c r="AO4337" s="278"/>
      <c r="AP4337" s="278"/>
      <c r="AQ4337" s="278"/>
      <c r="AR4337" s="278"/>
      <c r="AS4337" s="278"/>
      <c r="AT4337" s="278"/>
      <c r="AV4337" s="278"/>
      <c r="AW4337" s="278"/>
      <c r="AX4337" s="278"/>
      <c r="AY4337" s="278"/>
      <c r="AZ4337" s="278"/>
      <c r="BB4337" s="276"/>
    </row>
    <row r="4338" spans="3:68" ht="10.5" customHeight="1">
      <c r="C4338" s="287"/>
      <c r="D4338" s="287"/>
      <c r="E4338" s="287"/>
      <c r="F4338" s="287"/>
      <c r="G4338" s="287"/>
      <c r="H4338" s="278"/>
      <c r="I4338" s="278"/>
      <c r="J4338" s="278"/>
      <c r="K4338" s="278"/>
      <c r="L4338" s="278"/>
      <c r="N4338" s="278"/>
      <c r="O4338" s="278"/>
      <c r="P4338" s="278"/>
      <c r="Q4338" s="278"/>
      <c r="R4338" s="278"/>
      <c r="S4338" s="278"/>
      <c r="T4338" s="278"/>
      <c r="U4338" s="278"/>
      <c r="V4338" s="278"/>
      <c r="W4338" s="278"/>
      <c r="Z4338" s="278"/>
      <c r="AA4338" s="278"/>
      <c r="AB4338" s="278"/>
      <c r="AC4338" s="278"/>
      <c r="AD4338" s="278"/>
      <c r="AE4338" s="278"/>
      <c r="AI4338" s="287"/>
      <c r="AJ4338" s="287"/>
      <c r="AK4338" s="287"/>
      <c r="AL4338" s="287"/>
      <c r="AM4338" s="287"/>
      <c r="AO4338" s="278"/>
      <c r="AP4338" s="278"/>
      <c r="AQ4338" s="278"/>
      <c r="AR4338" s="278"/>
      <c r="AS4338" s="278"/>
      <c r="AT4338" s="278"/>
      <c r="AV4338" s="278"/>
      <c r="AW4338" s="278"/>
      <c r="AX4338" s="278"/>
      <c r="AY4338" s="278"/>
      <c r="AZ4338" s="278"/>
      <c r="BB4338" s="266"/>
    </row>
    <row r="4339" spans="3:68" ht="7.5" customHeight="1"/>
    <row r="4340" spans="3:68" ht="0.75" customHeight="1">
      <c r="C4340" s="287"/>
      <c r="D4340" s="287"/>
      <c r="E4340" s="287"/>
      <c r="F4340" s="287"/>
      <c r="G4340" s="287"/>
      <c r="H4340" s="278"/>
      <c r="I4340" s="278"/>
      <c r="J4340" s="278"/>
      <c r="K4340" s="278"/>
      <c r="L4340" s="278"/>
      <c r="N4340" s="278"/>
      <c r="O4340" s="278"/>
      <c r="P4340" s="278"/>
      <c r="Q4340" s="278"/>
      <c r="R4340" s="278"/>
      <c r="S4340" s="278"/>
      <c r="T4340" s="278"/>
      <c r="U4340" s="278"/>
      <c r="V4340" s="278"/>
      <c r="W4340" s="278"/>
      <c r="Z4340" s="278"/>
      <c r="AA4340" s="278"/>
      <c r="AB4340" s="278"/>
      <c r="AC4340" s="278"/>
      <c r="AD4340" s="278"/>
      <c r="AE4340" s="278"/>
      <c r="AI4340" s="287"/>
      <c r="AJ4340" s="287"/>
      <c r="AK4340" s="287"/>
      <c r="AL4340" s="287"/>
      <c r="AM4340" s="287"/>
      <c r="AO4340" s="278"/>
      <c r="AP4340" s="278"/>
      <c r="AQ4340" s="278"/>
      <c r="AR4340" s="278"/>
      <c r="AS4340" s="278"/>
      <c r="AT4340" s="278"/>
      <c r="AV4340" s="278"/>
      <c r="AW4340" s="278"/>
      <c r="AX4340" s="278"/>
      <c r="AY4340" s="278"/>
      <c r="AZ4340" s="278"/>
      <c r="BB4340" s="276"/>
      <c r="BE4340" s="282"/>
      <c r="BF4340" s="282"/>
      <c r="BG4340" s="282"/>
      <c r="BH4340" s="282"/>
      <c r="BI4340" s="282"/>
      <c r="BJ4340" s="282"/>
      <c r="BK4340" s="282"/>
      <c r="BL4340" s="282"/>
      <c r="BM4340" s="282"/>
      <c r="BN4340" s="282"/>
      <c r="BO4340" s="282"/>
      <c r="BP4340" s="282"/>
    </row>
    <row r="4341" spans="3:68">
      <c r="C4341" s="287"/>
      <c r="D4341" s="287"/>
      <c r="E4341" s="287"/>
      <c r="F4341" s="287"/>
      <c r="G4341" s="287"/>
      <c r="H4341" s="278"/>
      <c r="I4341" s="278"/>
      <c r="J4341" s="278"/>
      <c r="K4341" s="278"/>
      <c r="L4341" s="278"/>
      <c r="N4341" s="278"/>
      <c r="O4341" s="278"/>
      <c r="P4341" s="278"/>
      <c r="Q4341" s="278"/>
      <c r="R4341" s="278"/>
      <c r="S4341" s="278"/>
      <c r="T4341" s="278"/>
      <c r="U4341" s="278"/>
      <c r="V4341" s="278"/>
      <c r="W4341" s="278"/>
      <c r="Z4341" s="278"/>
      <c r="AA4341" s="278"/>
      <c r="AB4341" s="278"/>
      <c r="AC4341" s="278"/>
      <c r="AD4341" s="278"/>
      <c r="AE4341" s="278"/>
      <c r="AI4341" s="287"/>
      <c r="AJ4341" s="287"/>
      <c r="AK4341" s="287"/>
      <c r="AL4341" s="287"/>
      <c r="AM4341" s="287"/>
      <c r="AO4341" s="278"/>
      <c r="AP4341" s="278"/>
      <c r="AQ4341" s="278"/>
      <c r="AR4341" s="278"/>
      <c r="AS4341" s="278"/>
      <c r="AT4341" s="278"/>
      <c r="AV4341" s="278"/>
      <c r="AW4341" s="278"/>
      <c r="AX4341" s="278"/>
      <c r="AY4341" s="278"/>
      <c r="AZ4341" s="278"/>
      <c r="BB4341" s="276"/>
      <c r="BE4341" s="282"/>
      <c r="BF4341" s="282"/>
      <c r="BG4341" s="282"/>
      <c r="BH4341" s="282"/>
      <c r="BI4341" s="282"/>
      <c r="BJ4341" s="282"/>
      <c r="BK4341" s="282"/>
      <c r="BL4341" s="282"/>
      <c r="BM4341" s="282"/>
      <c r="BN4341" s="282"/>
      <c r="BO4341" s="282"/>
      <c r="BP4341" s="282"/>
    </row>
    <row r="4342" spans="3:68" ht="5.25" customHeight="1">
      <c r="C4342" s="287"/>
      <c r="D4342" s="287"/>
      <c r="E4342" s="287"/>
      <c r="F4342" s="287"/>
      <c r="G4342" s="287"/>
      <c r="H4342" s="278"/>
      <c r="I4342" s="278"/>
      <c r="J4342" s="278"/>
      <c r="K4342" s="278"/>
      <c r="L4342" s="278"/>
      <c r="N4342" s="278"/>
      <c r="O4342" s="278"/>
      <c r="P4342" s="278"/>
      <c r="Q4342" s="278"/>
      <c r="R4342" s="278"/>
      <c r="S4342" s="278"/>
      <c r="T4342" s="278"/>
      <c r="U4342" s="278"/>
      <c r="V4342" s="278"/>
      <c r="W4342" s="278"/>
      <c r="Z4342" s="278"/>
      <c r="AA4342" s="278"/>
      <c r="AB4342" s="278"/>
      <c r="AC4342" s="278"/>
      <c r="AD4342" s="278"/>
      <c r="AE4342" s="278"/>
      <c r="AI4342" s="287"/>
      <c r="AJ4342" s="287"/>
      <c r="AK4342" s="287"/>
      <c r="AL4342" s="287"/>
      <c r="AM4342" s="287"/>
      <c r="AN4342" s="287"/>
      <c r="AO4342" s="278"/>
      <c r="AP4342" s="278"/>
      <c r="AQ4342" s="278"/>
      <c r="AR4342" s="278"/>
      <c r="AS4342" s="278"/>
      <c r="AT4342" s="278"/>
      <c r="AV4342" s="278"/>
      <c r="AW4342" s="278"/>
      <c r="AX4342" s="278"/>
      <c r="AY4342" s="278"/>
      <c r="AZ4342" s="278"/>
      <c r="BB4342" s="276"/>
      <c r="BJ4342" s="283"/>
      <c r="BK4342" s="283"/>
      <c r="BL4342" s="283"/>
      <c r="BM4342" s="283"/>
      <c r="BN4342" s="283"/>
      <c r="BO4342" s="283"/>
      <c r="BP4342" s="283"/>
    </row>
    <row r="4343" spans="3:68" ht="5.25" customHeight="1">
      <c r="C4343" s="287"/>
      <c r="D4343" s="287"/>
      <c r="E4343" s="287"/>
      <c r="F4343" s="287"/>
      <c r="G4343" s="287"/>
      <c r="H4343" s="278"/>
      <c r="I4343" s="278"/>
      <c r="J4343" s="278"/>
      <c r="K4343" s="278"/>
      <c r="L4343" s="278"/>
      <c r="N4343" s="278"/>
      <c r="O4343" s="278"/>
      <c r="P4343" s="278"/>
      <c r="Q4343" s="278"/>
      <c r="R4343" s="278"/>
      <c r="S4343" s="278"/>
      <c r="T4343" s="278"/>
      <c r="U4343" s="278"/>
      <c r="V4343" s="278"/>
      <c r="W4343" s="278"/>
      <c r="Z4343" s="278"/>
      <c r="AA4343" s="278"/>
      <c r="AB4343" s="278"/>
      <c r="AC4343" s="278"/>
      <c r="AD4343" s="278"/>
      <c r="AE4343" s="278"/>
      <c r="AI4343" s="287"/>
      <c r="AJ4343" s="287"/>
      <c r="AK4343" s="287"/>
      <c r="AL4343" s="287"/>
      <c r="AM4343" s="287"/>
      <c r="AN4343" s="287"/>
      <c r="AO4343" s="278"/>
      <c r="AP4343" s="278"/>
      <c r="AQ4343" s="278"/>
      <c r="AR4343" s="278"/>
      <c r="AS4343" s="278"/>
      <c r="AT4343" s="278"/>
      <c r="AV4343" s="278"/>
      <c r="AW4343" s="278"/>
      <c r="AX4343" s="278"/>
      <c r="AY4343" s="278"/>
      <c r="AZ4343" s="278"/>
      <c r="BB4343" s="276"/>
      <c r="BJ4343" s="283"/>
      <c r="BK4343" s="283"/>
      <c r="BL4343" s="283"/>
      <c r="BM4343" s="283"/>
      <c r="BN4343" s="283"/>
      <c r="BO4343" s="283"/>
      <c r="BP4343" s="283"/>
    </row>
    <row r="4344" spans="3:68" ht="15" customHeight="1">
      <c r="C4344" s="287"/>
      <c r="D4344" s="287"/>
      <c r="E4344" s="287"/>
      <c r="F4344" s="287"/>
      <c r="G4344" s="287"/>
      <c r="H4344" s="278"/>
      <c r="I4344" s="278"/>
      <c r="J4344" s="278"/>
      <c r="K4344" s="278"/>
      <c r="L4344" s="278"/>
      <c r="N4344" s="278"/>
      <c r="O4344" s="278"/>
      <c r="P4344" s="278"/>
      <c r="Q4344" s="278"/>
      <c r="R4344" s="278"/>
      <c r="S4344" s="278"/>
      <c r="T4344" s="278"/>
      <c r="U4344" s="278"/>
      <c r="V4344" s="278"/>
      <c r="W4344" s="278"/>
      <c r="Z4344" s="278"/>
      <c r="AA4344" s="278"/>
      <c r="AB4344" s="278"/>
      <c r="AC4344" s="278"/>
      <c r="AD4344" s="278"/>
      <c r="AE4344" s="278"/>
      <c r="AI4344" s="287"/>
      <c r="AJ4344" s="287"/>
      <c r="AK4344" s="287"/>
      <c r="AL4344" s="287"/>
      <c r="AM4344" s="287"/>
      <c r="AO4344" s="278"/>
      <c r="AP4344" s="278"/>
      <c r="AQ4344" s="278"/>
      <c r="AR4344" s="278"/>
      <c r="AS4344" s="278"/>
      <c r="AT4344" s="278"/>
      <c r="AV4344" s="278"/>
      <c r="AW4344" s="278"/>
      <c r="AX4344" s="278"/>
      <c r="AY4344" s="278"/>
      <c r="AZ4344" s="278"/>
      <c r="BB4344" s="266"/>
    </row>
    <row r="4345" spans="3:68" ht="0.75" customHeight="1">
      <c r="C4345" s="287"/>
      <c r="D4345" s="287"/>
      <c r="E4345" s="287"/>
      <c r="F4345" s="287"/>
      <c r="G4345" s="287"/>
      <c r="H4345" s="278"/>
      <c r="I4345" s="278"/>
      <c r="J4345" s="278"/>
      <c r="K4345" s="278"/>
      <c r="L4345" s="278"/>
      <c r="P4345" s="278"/>
      <c r="Q4345" s="278"/>
      <c r="R4345" s="278"/>
      <c r="S4345" s="278"/>
      <c r="U4345" s="278"/>
      <c r="V4345" s="278"/>
      <c r="W4345" s="278"/>
      <c r="Z4345" s="278"/>
      <c r="AA4345" s="278"/>
      <c r="AB4345" s="278"/>
      <c r="AC4345" s="278"/>
      <c r="AD4345" s="278"/>
      <c r="AE4345" s="278"/>
      <c r="AI4345" s="287"/>
      <c r="AJ4345" s="287"/>
      <c r="AK4345" s="287"/>
      <c r="AL4345" s="287"/>
      <c r="AM4345" s="287"/>
      <c r="AO4345" s="278"/>
      <c r="AP4345" s="278"/>
      <c r="AQ4345" s="278"/>
      <c r="AR4345" s="278"/>
      <c r="AS4345" s="278"/>
      <c r="AT4345" s="278"/>
      <c r="AV4345" s="278"/>
      <c r="AW4345" s="278"/>
      <c r="AX4345" s="278"/>
      <c r="AY4345" s="278"/>
      <c r="AZ4345" s="278"/>
      <c r="BB4345" s="276"/>
      <c r="BE4345" s="280"/>
      <c r="BH4345" s="278"/>
      <c r="BI4345" s="278"/>
      <c r="BJ4345" s="278"/>
      <c r="BK4345" s="278"/>
      <c r="BL4345" s="278"/>
      <c r="BN4345" s="278"/>
      <c r="BO4345" s="278"/>
      <c r="BP4345" s="278"/>
    </row>
    <row r="4346" spans="3:68" ht="8.25" customHeight="1">
      <c r="C4346" s="287"/>
      <c r="D4346" s="287"/>
      <c r="E4346" s="287"/>
      <c r="F4346" s="287"/>
      <c r="G4346" s="287"/>
      <c r="H4346" s="278"/>
      <c r="I4346" s="278"/>
      <c r="J4346" s="278"/>
      <c r="K4346" s="278"/>
      <c r="L4346" s="278"/>
      <c r="P4346" s="278"/>
      <c r="Q4346" s="278"/>
      <c r="R4346" s="278"/>
      <c r="S4346" s="278"/>
      <c r="U4346" s="278"/>
      <c r="V4346" s="278"/>
      <c r="W4346" s="278"/>
      <c r="Z4346" s="278"/>
      <c r="AA4346" s="278"/>
      <c r="AB4346" s="278"/>
      <c r="AC4346" s="278"/>
      <c r="AD4346" s="278"/>
      <c r="AE4346" s="278"/>
      <c r="AI4346" s="287"/>
      <c r="AJ4346" s="287"/>
      <c r="AK4346" s="287"/>
      <c r="AL4346" s="287"/>
      <c r="AM4346" s="287"/>
      <c r="AO4346" s="278"/>
      <c r="AP4346" s="278"/>
      <c r="AQ4346" s="278"/>
      <c r="AR4346" s="278"/>
      <c r="AS4346" s="278"/>
      <c r="AT4346" s="278"/>
      <c r="AV4346" s="278"/>
      <c r="AW4346" s="278"/>
      <c r="AX4346" s="278"/>
      <c r="AY4346" s="278"/>
      <c r="AZ4346" s="278"/>
      <c r="BB4346" s="276"/>
      <c r="BE4346" s="280"/>
      <c r="BH4346" s="278"/>
      <c r="BI4346" s="278"/>
      <c r="BJ4346" s="278"/>
      <c r="BK4346" s="278"/>
      <c r="BL4346" s="278"/>
      <c r="BN4346" s="278"/>
      <c r="BO4346" s="278"/>
      <c r="BP4346" s="278"/>
    </row>
    <row r="4347" spans="3:68" ht="0.75" customHeight="1">
      <c r="C4347" s="287"/>
      <c r="D4347" s="287"/>
      <c r="E4347" s="287"/>
      <c r="F4347" s="287"/>
      <c r="G4347" s="287"/>
      <c r="H4347" s="278"/>
      <c r="I4347" s="278"/>
      <c r="J4347" s="278"/>
      <c r="K4347" s="278"/>
      <c r="L4347" s="278"/>
      <c r="P4347" s="278"/>
      <c r="Q4347" s="278"/>
      <c r="R4347" s="278"/>
      <c r="S4347" s="278"/>
      <c r="U4347" s="278"/>
      <c r="V4347" s="278"/>
      <c r="W4347" s="278"/>
      <c r="Z4347" s="278"/>
      <c r="AA4347" s="278"/>
      <c r="AB4347" s="278"/>
      <c r="AC4347" s="278"/>
      <c r="AD4347" s="278"/>
      <c r="AE4347" s="278"/>
      <c r="AI4347" s="287"/>
      <c r="AJ4347" s="287"/>
      <c r="AK4347" s="287"/>
      <c r="AL4347" s="287"/>
      <c r="AM4347" s="287"/>
      <c r="AO4347" s="278"/>
      <c r="AP4347" s="278"/>
      <c r="AQ4347" s="278"/>
      <c r="AR4347" s="278"/>
      <c r="AS4347" s="278"/>
      <c r="AT4347" s="278"/>
      <c r="AV4347" s="278"/>
      <c r="AW4347" s="278"/>
      <c r="AX4347" s="278"/>
      <c r="AY4347" s="278"/>
      <c r="AZ4347" s="278"/>
      <c r="BB4347" s="276"/>
      <c r="BE4347" s="280"/>
      <c r="BH4347" s="278"/>
      <c r="BI4347" s="278"/>
      <c r="BJ4347" s="278"/>
      <c r="BK4347" s="278"/>
      <c r="BL4347" s="278"/>
      <c r="BN4347" s="278"/>
      <c r="BO4347" s="278"/>
      <c r="BP4347" s="278"/>
    </row>
    <row r="4348" spans="3:68" ht="10.5" customHeight="1">
      <c r="C4348" s="287"/>
      <c r="D4348" s="287"/>
      <c r="E4348" s="287"/>
      <c r="F4348" s="287"/>
      <c r="G4348" s="287"/>
      <c r="H4348" s="278"/>
      <c r="I4348" s="278"/>
      <c r="J4348" s="278"/>
      <c r="K4348" s="278"/>
      <c r="L4348" s="278"/>
      <c r="P4348" s="278"/>
      <c r="Q4348" s="278"/>
      <c r="R4348" s="278"/>
      <c r="S4348" s="278"/>
      <c r="U4348" s="278"/>
      <c r="V4348" s="278"/>
      <c r="W4348" s="278"/>
      <c r="Z4348" s="278"/>
      <c r="AA4348" s="278"/>
      <c r="AB4348" s="278"/>
      <c r="AC4348" s="278"/>
      <c r="AD4348" s="278"/>
      <c r="AE4348" s="278"/>
      <c r="AI4348" s="287"/>
      <c r="AJ4348" s="287"/>
      <c r="AK4348" s="287"/>
      <c r="AL4348" s="287"/>
      <c r="AM4348" s="287"/>
      <c r="AO4348" s="278"/>
      <c r="AP4348" s="278"/>
      <c r="AQ4348" s="278"/>
      <c r="AR4348" s="278"/>
      <c r="AS4348" s="278"/>
      <c r="AT4348" s="278"/>
      <c r="AV4348" s="278"/>
      <c r="AW4348" s="278"/>
      <c r="AX4348" s="278"/>
      <c r="AY4348" s="278"/>
      <c r="AZ4348" s="278"/>
      <c r="BB4348" s="266"/>
      <c r="BE4348" s="263"/>
      <c r="BH4348" s="278"/>
      <c r="BI4348" s="278"/>
      <c r="BJ4348" s="278"/>
      <c r="BK4348" s="278"/>
      <c r="BL4348" s="278"/>
      <c r="BN4348" s="278"/>
      <c r="BO4348" s="278"/>
      <c r="BP4348" s="278"/>
    </row>
    <row r="4349" spans="3:68" ht="7.5" customHeight="1"/>
    <row r="4350" spans="3:68" ht="0.75" customHeight="1">
      <c r="C4350" s="287"/>
      <c r="D4350" s="287"/>
      <c r="E4350" s="287"/>
      <c r="F4350" s="287"/>
      <c r="G4350" s="287"/>
      <c r="H4350" s="278"/>
      <c r="I4350" s="278"/>
      <c r="J4350" s="278"/>
      <c r="K4350" s="278"/>
      <c r="L4350" s="278"/>
      <c r="N4350" s="278"/>
      <c r="O4350" s="278"/>
      <c r="P4350" s="278"/>
      <c r="Q4350" s="278"/>
      <c r="R4350" s="278"/>
      <c r="S4350" s="278"/>
      <c r="T4350" s="278"/>
      <c r="U4350" s="278"/>
      <c r="V4350" s="278"/>
      <c r="W4350" s="278"/>
      <c r="Z4350" s="278"/>
      <c r="AA4350" s="278"/>
      <c r="AB4350" s="278"/>
      <c r="AC4350" s="278"/>
      <c r="AD4350" s="278"/>
      <c r="AE4350" s="278"/>
      <c r="AI4350" s="287"/>
      <c r="AJ4350" s="287"/>
      <c r="AK4350" s="287"/>
      <c r="AL4350" s="287"/>
      <c r="AM4350" s="287"/>
      <c r="AO4350" s="278"/>
      <c r="AP4350" s="278"/>
      <c r="AQ4350" s="278"/>
      <c r="AR4350" s="278"/>
      <c r="AS4350" s="278"/>
      <c r="AT4350" s="278"/>
      <c r="AV4350" s="278"/>
      <c r="AW4350" s="278"/>
      <c r="AX4350" s="278"/>
      <c r="AY4350" s="278"/>
      <c r="AZ4350" s="278"/>
      <c r="BB4350" s="276"/>
      <c r="BE4350" s="280"/>
      <c r="BH4350" s="278"/>
      <c r="BI4350" s="278"/>
      <c r="BJ4350" s="278"/>
      <c r="BK4350" s="278"/>
      <c r="BL4350" s="278"/>
      <c r="BN4350" s="278"/>
      <c r="BO4350" s="278"/>
      <c r="BP4350" s="278"/>
    </row>
    <row r="4351" spans="3:68" ht="9" customHeight="1">
      <c r="C4351" s="287"/>
      <c r="D4351" s="287"/>
      <c r="E4351" s="287"/>
      <c r="F4351" s="287"/>
      <c r="G4351" s="287"/>
      <c r="H4351" s="278"/>
      <c r="I4351" s="278"/>
      <c r="J4351" s="278"/>
      <c r="K4351" s="278"/>
      <c r="L4351" s="278"/>
      <c r="N4351" s="278"/>
      <c r="O4351" s="278"/>
      <c r="P4351" s="278"/>
      <c r="Q4351" s="278"/>
      <c r="R4351" s="278"/>
      <c r="S4351" s="278"/>
      <c r="T4351" s="278"/>
      <c r="U4351" s="278"/>
      <c r="V4351" s="278"/>
      <c r="W4351" s="278"/>
      <c r="Z4351" s="278"/>
      <c r="AA4351" s="278"/>
      <c r="AB4351" s="278"/>
      <c r="AC4351" s="278"/>
      <c r="AD4351" s="278"/>
      <c r="AE4351" s="278"/>
      <c r="AI4351" s="287"/>
      <c r="AJ4351" s="287"/>
      <c r="AK4351" s="287"/>
      <c r="AL4351" s="287"/>
      <c r="AM4351" s="287"/>
      <c r="AO4351" s="278"/>
      <c r="AP4351" s="278"/>
      <c r="AQ4351" s="278"/>
      <c r="AR4351" s="278"/>
      <c r="AS4351" s="278"/>
      <c r="AT4351" s="278"/>
      <c r="AV4351" s="278"/>
      <c r="AW4351" s="278"/>
      <c r="AX4351" s="278"/>
      <c r="AY4351" s="278"/>
      <c r="AZ4351" s="278"/>
      <c r="BB4351" s="276"/>
      <c r="BE4351" s="280"/>
      <c r="BH4351" s="278"/>
      <c r="BI4351" s="278"/>
      <c r="BJ4351" s="278"/>
      <c r="BK4351" s="278"/>
      <c r="BL4351" s="278"/>
      <c r="BN4351" s="278"/>
      <c r="BO4351" s="278"/>
      <c r="BP4351" s="278"/>
    </row>
    <row r="4352" spans="3:68" ht="0.75" customHeight="1">
      <c r="C4352" s="287"/>
      <c r="D4352" s="287"/>
      <c r="E4352" s="287"/>
      <c r="F4352" s="287"/>
      <c r="G4352" s="287"/>
      <c r="H4352" s="278"/>
      <c r="I4352" s="278"/>
      <c r="J4352" s="278"/>
      <c r="K4352" s="278"/>
      <c r="L4352" s="278"/>
      <c r="N4352" s="278"/>
      <c r="O4352" s="278"/>
      <c r="P4352" s="278"/>
      <c r="Q4352" s="278"/>
      <c r="R4352" s="278"/>
      <c r="S4352" s="278"/>
      <c r="T4352" s="278"/>
      <c r="U4352" s="278"/>
      <c r="V4352" s="278"/>
      <c r="W4352" s="278"/>
      <c r="Z4352" s="278"/>
      <c r="AA4352" s="278"/>
      <c r="AB4352" s="278"/>
      <c r="AC4352" s="278"/>
      <c r="AD4352" s="278"/>
      <c r="AE4352" s="278"/>
      <c r="AI4352" s="287"/>
      <c r="AJ4352" s="287"/>
      <c r="AK4352" s="287"/>
      <c r="AL4352" s="287"/>
      <c r="AM4352" s="287"/>
      <c r="AO4352" s="278"/>
      <c r="AP4352" s="278"/>
      <c r="AQ4352" s="278"/>
      <c r="AR4352" s="278"/>
      <c r="AS4352" s="278"/>
      <c r="AT4352" s="278"/>
      <c r="AV4352" s="278"/>
      <c r="AW4352" s="278"/>
      <c r="AX4352" s="278"/>
      <c r="AY4352" s="278"/>
      <c r="AZ4352" s="278"/>
      <c r="BB4352" s="276"/>
      <c r="BE4352" s="280"/>
      <c r="BH4352" s="278"/>
      <c r="BI4352" s="278"/>
      <c r="BJ4352" s="278"/>
      <c r="BK4352" s="278"/>
      <c r="BL4352" s="278"/>
      <c r="BN4352" s="278"/>
      <c r="BO4352" s="278"/>
      <c r="BP4352" s="278"/>
    </row>
    <row r="4353" spans="3:68" ht="10.5" customHeight="1">
      <c r="C4353" s="287"/>
      <c r="D4353" s="287"/>
      <c r="E4353" s="287"/>
      <c r="F4353" s="287"/>
      <c r="G4353" s="287"/>
      <c r="H4353" s="278"/>
      <c r="I4353" s="278"/>
      <c r="J4353" s="278"/>
      <c r="K4353" s="278"/>
      <c r="L4353" s="278"/>
      <c r="P4353" s="278"/>
      <c r="Q4353" s="278"/>
      <c r="R4353" s="278"/>
      <c r="S4353" s="278"/>
      <c r="U4353" s="278"/>
      <c r="V4353" s="278"/>
      <c r="W4353" s="278"/>
      <c r="Z4353" s="278"/>
      <c r="AA4353" s="278"/>
      <c r="AB4353" s="278"/>
      <c r="AC4353" s="278"/>
      <c r="AD4353" s="278"/>
      <c r="AE4353" s="278"/>
      <c r="AI4353" s="287"/>
      <c r="AJ4353" s="287"/>
      <c r="AK4353" s="287"/>
      <c r="AL4353" s="287"/>
      <c r="AM4353" s="287"/>
      <c r="AO4353" s="278"/>
      <c r="AP4353" s="278"/>
      <c r="AQ4353" s="278"/>
      <c r="AR4353" s="278"/>
      <c r="AS4353" s="278"/>
      <c r="AT4353" s="278"/>
      <c r="AV4353" s="278"/>
      <c r="AW4353" s="278"/>
      <c r="AX4353" s="278"/>
      <c r="AY4353" s="278"/>
      <c r="AZ4353" s="278"/>
      <c r="BB4353" s="266"/>
      <c r="BE4353" s="263"/>
      <c r="BH4353" s="278"/>
      <c r="BI4353" s="278"/>
      <c r="BJ4353" s="278"/>
      <c r="BK4353" s="278"/>
      <c r="BL4353" s="278"/>
      <c r="BN4353" s="278"/>
      <c r="BO4353" s="278"/>
      <c r="BP4353" s="278"/>
    </row>
    <row r="4354" spans="3:68" ht="9" customHeight="1"/>
    <row r="4355" spans="3:68" ht="10.5" customHeight="1">
      <c r="C4355" s="291"/>
      <c r="D4355" s="291"/>
      <c r="E4355" s="291"/>
      <c r="F4355" s="291"/>
      <c r="G4355" s="291"/>
      <c r="H4355" s="278"/>
      <c r="I4355" s="278"/>
      <c r="J4355" s="278"/>
      <c r="K4355" s="278"/>
      <c r="L4355" s="278"/>
      <c r="N4355" s="278"/>
      <c r="O4355" s="278"/>
      <c r="P4355" s="278"/>
      <c r="Q4355" s="278"/>
      <c r="R4355" s="278"/>
      <c r="S4355" s="278"/>
      <c r="T4355" s="278"/>
      <c r="U4355" s="278"/>
      <c r="V4355" s="278"/>
      <c r="W4355" s="278"/>
      <c r="Z4355" s="278"/>
      <c r="AA4355" s="278"/>
      <c r="AB4355" s="278"/>
      <c r="AC4355" s="278"/>
      <c r="AD4355" s="278"/>
      <c r="AE4355" s="278"/>
      <c r="AI4355" s="291"/>
      <c r="AJ4355" s="291"/>
      <c r="AK4355" s="291"/>
      <c r="AL4355" s="291"/>
      <c r="AM4355" s="291"/>
      <c r="AO4355" s="278"/>
      <c r="AP4355" s="278"/>
      <c r="AQ4355" s="278"/>
      <c r="AR4355" s="278"/>
      <c r="AS4355" s="278"/>
      <c r="AT4355" s="278"/>
      <c r="AV4355" s="278"/>
      <c r="AW4355" s="278"/>
      <c r="AX4355" s="278"/>
      <c r="AY4355" s="278"/>
      <c r="AZ4355" s="278"/>
      <c r="BB4355" s="266"/>
      <c r="BE4355" s="280"/>
      <c r="BF4355" s="280"/>
      <c r="BH4355" s="278"/>
      <c r="BI4355" s="278"/>
      <c r="BJ4355" s="278"/>
      <c r="BK4355" s="278"/>
      <c r="BL4355" s="278"/>
      <c r="BN4355" s="278"/>
      <c r="BO4355" s="278"/>
      <c r="BP4355" s="278"/>
    </row>
    <row r="4356" spans="3:68" ht="12.75" customHeight="1">
      <c r="AO4356" s="278"/>
      <c r="AP4356" s="278"/>
      <c r="AQ4356" s="278"/>
      <c r="AR4356" s="278"/>
      <c r="AS4356" s="278"/>
      <c r="AT4356" s="278"/>
      <c r="AV4356" s="278"/>
      <c r="AW4356" s="278"/>
      <c r="AX4356" s="278"/>
      <c r="AY4356" s="278"/>
      <c r="AZ4356" s="278"/>
      <c r="BE4356" s="280"/>
      <c r="BF4356" s="280"/>
    </row>
    <row r="4357" spans="3:68" ht="12.75" customHeight="1">
      <c r="AO4357" s="278"/>
      <c r="AP4357" s="278"/>
      <c r="AQ4357" s="278"/>
      <c r="AR4357" s="278"/>
      <c r="AS4357" s="278"/>
      <c r="AT4357" s="278"/>
      <c r="AV4357" s="278"/>
      <c r="AW4357" s="278"/>
      <c r="AX4357" s="278"/>
      <c r="AY4357" s="278"/>
      <c r="AZ4357" s="278"/>
      <c r="BE4357" s="280"/>
      <c r="BH4357" s="278"/>
      <c r="BI4357" s="278"/>
      <c r="BJ4357" s="278"/>
      <c r="BK4357" s="278"/>
      <c r="BL4357" s="278"/>
      <c r="BN4357" s="278"/>
      <c r="BO4357" s="278"/>
      <c r="BP4357" s="278"/>
    </row>
    <row r="4358" spans="3:68" ht="10.5" customHeight="1">
      <c r="BE4358" s="280"/>
      <c r="BH4358" s="278"/>
      <c r="BI4358" s="278"/>
      <c r="BJ4358" s="278"/>
      <c r="BK4358" s="278"/>
      <c r="BL4358" s="278"/>
      <c r="BN4358" s="278"/>
      <c r="BO4358" s="278"/>
      <c r="BP4358" s="278"/>
    </row>
    <row r="4359" spans="3:68" ht="9" customHeight="1"/>
    <row r="4360" spans="3:68" ht="11.25" customHeight="1">
      <c r="C4360" s="280"/>
      <c r="D4360" s="280"/>
      <c r="E4360" s="280"/>
      <c r="F4360" s="280"/>
      <c r="G4360" s="280"/>
      <c r="H4360" s="280"/>
      <c r="I4360" s="280"/>
      <c r="AH4360" s="280"/>
      <c r="AI4360" s="280"/>
      <c r="AJ4360" s="280"/>
      <c r="AK4360" s="280"/>
      <c r="AL4360" s="280"/>
      <c r="AM4360" s="280"/>
      <c r="AN4360" s="280"/>
      <c r="AO4360" s="280"/>
      <c r="BE4360" s="263"/>
      <c r="BH4360" s="278"/>
      <c r="BI4360" s="278"/>
      <c r="BJ4360" s="278"/>
      <c r="BK4360" s="278"/>
      <c r="BL4360" s="278"/>
      <c r="BN4360" s="278"/>
      <c r="BO4360" s="278"/>
      <c r="BP4360" s="278"/>
    </row>
    <row r="4361" spans="3:68" ht="9.75" customHeight="1">
      <c r="C4361" s="287"/>
      <c r="D4361" s="287"/>
      <c r="E4361" s="287"/>
      <c r="F4361" s="287"/>
      <c r="G4361" s="287"/>
      <c r="H4361" s="278"/>
      <c r="I4361" s="278"/>
      <c r="J4361" s="278"/>
      <c r="K4361" s="278"/>
      <c r="L4361" s="278"/>
      <c r="N4361" s="278"/>
      <c r="O4361" s="278"/>
      <c r="P4361" s="278"/>
      <c r="Q4361" s="278"/>
      <c r="R4361" s="278"/>
      <c r="S4361" s="278"/>
      <c r="T4361" s="278"/>
      <c r="U4361" s="278"/>
      <c r="V4361" s="278"/>
      <c r="W4361" s="278"/>
      <c r="Z4361" s="278"/>
      <c r="AA4361" s="278"/>
      <c r="AB4361" s="278"/>
      <c r="AC4361" s="278"/>
      <c r="AD4361" s="278"/>
      <c r="AE4361" s="278"/>
      <c r="AI4361" s="287"/>
      <c r="AJ4361" s="287"/>
      <c r="AK4361" s="287"/>
      <c r="AL4361" s="287"/>
      <c r="AM4361" s="287"/>
      <c r="AO4361" s="278"/>
      <c r="AP4361" s="278"/>
      <c r="AQ4361" s="278"/>
      <c r="AR4361" s="278"/>
      <c r="AS4361" s="278"/>
      <c r="AT4361" s="278"/>
      <c r="AV4361" s="278"/>
      <c r="AW4361" s="278"/>
      <c r="AX4361" s="278"/>
      <c r="AY4361" s="278"/>
      <c r="AZ4361" s="278"/>
      <c r="BB4361" s="276"/>
      <c r="BE4361" s="280"/>
      <c r="BF4361" s="280"/>
      <c r="BH4361" s="278"/>
      <c r="BI4361" s="278"/>
      <c r="BJ4361" s="278"/>
      <c r="BK4361" s="278"/>
      <c r="BL4361" s="278"/>
      <c r="BN4361" s="278"/>
      <c r="BO4361" s="278"/>
      <c r="BP4361" s="278"/>
    </row>
    <row r="4362" spans="3:68" ht="1.5" customHeight="1">
      <c r="C4362" s="287"/>
      <c r="D4362" s="287"/>
      <c r="E4362" s="287"/>
      <c r="F4362" s="287"/>
      <c r="G4362" s="287"/>
      <c r="H4362" s="278"/>
      <c r="I4362" s="278"/>
      <c r="J4362" s="278"/>
      <c r="K4362" s="278"/>
      <c r="L4362" s="278"/>
      <c r="N4362" s="278"/>
      <c r="O4362" s="278"/>
      <c r="P4362" s="278"/>
      <c r="Q4362" s="278"/>
      <c r="R4362" s="278"/>
      <c r="S4362" s="278"/>
      <c r="T4362" s="278"/>
      <c r="U4362" s="278"/>
      <c r="V4362" s="278"/>
      <c r="W4362" s="278"/>
      <c r="Z4362" s="278"/>
      <c r="AA4362" s="278"/>
      <c r="AB4362" s="278"/>
      <c r="AC4362" s="278"/>
      <c r="AD4362" s="278"/>
      <c r="AE4362" s="278"/>
      <c r="AI4362" s="287"/>
      <c r="AJ4362" s="287"/>
      <c r="AK4362" s="287"/>
      <c r="AL4362" s="287"/>
      <c r="AM4362" s="287"/>
      <c r="AO4362" s="278"/>
      <c r="AP4362" s="278"/>
      <c r="AQ4362" s="278"/>
      <c r="AR4362" s="278"/>
      <c r="AS4362" s="278"/>
      <c r="AT4362" s="278"/>
      <c r="AV4362" s="278"/>
      <c r="AW4362" s="278"/>
      <c r="AX4362" s="278"/>
      <c r="AY4362" s="278"/>
      <c r="AZ4362" s="278"/>
      <c r="BB4362" s="276"/>
      <c r="BE4362" s="280"/>
      <c r="BF4362" s="280"/>
      <c r="BH4362" s="278"/>
      <c r="BI4362" s="278"/>
      <c r="BJ4362" s="278"/>
      <c r="BK4362" s="278"/>
      <c r="BL4362" s="278"/>
      <c r="BN4362" s="278"/>
      <c r="BO4362" s="278"/>
      <c r="BP4362" s="278"/>
    </row>
    <row r="4363" spans="3:68" ht="10.5" customHeight="1">
      <c r="C4363" s="287"/>
      <c r="D4363" s="287"/>
      <c r="E4363" s="287"/>
      <c r="F4363" s="287"/>
      <c r="G4363" s="287"/>
      <c r="H4363" s="278"/>
      <c r="I4363" s="278"/>
      <c r="J4363" s="278"/>
      <c r="K4363" s="278"/>
      <c r="L4363" s="278"/>
      <c r="N4363" s="278"/>
      <c r="O4363" s="278"/>
      <c r="P4363" s="278"/>
      <c r="Q4363" s="278"/>
      <c r="R4363" s="278"/>
      <c r="S4363" s="278"/>
      <c r="T4363" s="278"/>
      <c r="U4363" s="278"/>
      <c r="V4363" s="278"/>
      <c r="W4363" s="278"/>
      <c r="Z4363" s="278"/>
      <c r="AA4363" s="278"/>
      <c r="AB4363" s="278"/>
      <c r="AC4363" s="278"/>
      <c r="AD4363" s="278"/>
      <c r="AE4363" s="278"/>
      <c r="AI4363" s="287"/>
      <c r="AJ4363" s="287"/>
      <c r="AK4363" s="287"/>
      <c r="AL4363" s="287"/>
      <c r="AM4363" s="287"/>
      <c r="AO4363" s="278"/>
      <c r="AP4363" s="278"/>
      <c r="AQ4363" s="278"/>
      <c r="AR4363" s="278"/>
      <c r="AS4363" s="278"/>
      <c r="AT4363" s="278"/>
      <c r="AV4363" s="278"/>
      <c r="AW4363" s="278"/>
      <c r="AX4363" s="278"/>
      <c r="AY4363" s="278"/>
      <c r="AZ4363" s="278"/>
      <c r="BB4363" s="266"/>
      <c r="BE4363" s="263"/>
      <c r="BH4363" s="278"/>
      <c r="BI4363" s="278"/>
      <c r="BJ4363" s="278"/>
      <c r="BK4363" s="278"/>
      <c r="BL4363" s="278"/>
      <c r="BN4363" s="278"/>
      <c r="BO4363" s="278"/>
      <c r="BP4363" s="278"/>
    </row>
    <row r="4364" spans="3:68" ht="7.5" customHeight="1"/>
    <row r="4365" spans="3:68" ht="0.75" customHeight="1">
      <c r="C4365" s="287"/>
      <c r="D4365" s="287"/>
      <c r="E4365" s="287"/>
      <c r="F4365" s="287"/>
      <c r="G4365" s="287"/>
      <c r="H4365" s="278"/>
      <c r="I4365" s="278"/>
      <c r="J4365" s="278"/>
      <c r="K4365" s="278"/>
      <c r="L4365" s="278"/>
      <c r="N4365" s="278"/>
      <c r="O4365" s="278"/>
      <c r="P4365" s="278"/>
      <c r="Q4365" s="278"/>
      <c r="R4365" s="278"/>
      <c r="S4365" s="278"/>
      <c r="T4365" s="278"/>
      <c r="U4365" s="278"/>
      <c r="V4365" s="278"/>
      <c r="W4365" s="278"/>
      <c r="Z4365" s="278"/>
      <c r="AA4365" s="278"/>
      <c r="AB4365" s="278"/>
      <c r="AC4365" s="278"/>
      <c r="AD4365" s="278"/>
      <c r="AE4365" s="278"/>
      <c r="AI4365" s="287"/>
      <c r="AJ4365" s="287"/>
      <c r="AK4365" s="287"/>
      <c r="AL4365" s="287"/>
      <c r="AM4365" s="287"/>
      <c r="AO4365" s="278"/>
      <c r="AP4365" s="278"/>
      <c r="AQ4365" s="278"/>
      <c r="AR4365" s="278"/>
      <c r="AS4365" s="278"/>
      <c r="AT4365" s="278"/>
      <c r="AV4365" s="278"/>
      <c r="AW4365" s="278"/>
      <c r="AX4365" s="278"/>
      <c r="AY4365" s="278"/>
      <c r="AZ4365" s="278"/>
      <c r="BB4365" s="276"/>
      <c r="BE4365" s="280"/>
      <c r="BH4365" s="278"/>
      <c r="BI4365" s="278"/>
      <c r="BJ4365" s="278"/>
      <c r="BK4365" s="278"/>
      <c r="BL4365" s="278"/>
      <c r="BN4365" s="278"/>
      <c r="BO4365" s="278"/>
      <c r="BP4365" s="278"/>
    </row>
    <row r="4366" spans="3:68" ht="11.25" customHeight="1">
      <c r="C4366" s="287"/>
      <c r="D4366" s="287"/>
      <c r="E4366" s="287"/>
      <c r="F4366" s="287"/>
      <c r="G4366" s="287"/>
      <c r="H4366" s="278"/>
      <c r="I4366" s="278"/>
      <c r="J4366" s="278"/>
      <c r="K4366" s="278"/>
      <c r="L4366" s="278"/>
      <c r="N4366" s="278"/>
      <c r="O4366" s="278"/>
      <c r="P4366" s="278"/>
      <c r="Q4366" s="278"/>
      <c r="R4366" s="278"/>
      <c r="S4366" s="278"/>
      <c r="T4366" s="278"/>
      <c r="U4366" s="278"/>
      <c r="V4366" s="278"/>
      <c r="W4366" s="278"/>
      <c r="Z4366" s="278"/>
      <c r="AA4366" s="278"/>
      <c r="AB4366" s="278"/>
      <c r="AC4366" s="278"/>
      <c r="AD4366" s="278"/>
      <c r="AE4366" s="278"/>
      <c r="AI4366" s="287"/>
      <c r="AJ4366" s="287"/>
      <c r="AK4366" s="287"/>
      <c r="AL4366" s="287"/>
      <c r="AM4366" s="287"/>
      <c r="AO4366" s="278"/>
      <c r="AP4366" s="278"/>
      <c r="AQ4366" s="278"/>
      <c r="AR4366" s="278"/>
      <c r="AS4366" s="278"/>
      <c r="AT4366" s="278"/>
      <c r="AV4366" s="278"/>
      <c r="AW4366" s="278"/>
      <c r="AX4366" s="278"/>
      <c r="AY4366" s="278"/>
      <c r="AZ4366" s="278"/>
      <c r="BB4366" s="276"/>
      <c r="BE4366" s="280"/>
      <c r="BH4366" s="278"/>
      <c r="BI4366" s="278"/>
      <c r="BJ4366" s="278"/>
      <c r="BK4366" s="278"/>
      <c r="BL4366" s="278"/>
      <c r="BN4366" s="278"/>
      <c r="BO4366" s="278"/>
      <c r="BP4366" s="278"/>
    </row>
    <row r="4367" spans="3:68" ht="8.25" customHeight="1">
      <c r="C4367" s="291"/>
      <c r="D4367" s="291"/>
      <c r="E4367" s="291"/>
      <c r="F4367" s="291"/>
      <c r="G4367" s="291"/>
      <c r="H4367" s="278"/>
      <c r="I4367" s="278"/>
      <c r="J4367" s="278"/>
      <c r="K4367" s="278"/>
      <c r="L4367" s="278"/>
      <c r="N4367" s="278"/>
      <c r="O4367" s="278"/>
      <c r="P4367" s="278"/>
      <c r="Q4367" s="278"/>
      <c r="R4367" s="278"/>
      <c r="S4367" s="278"/>
      <c r="T4367" s="278"/>
      <c r="U4367" s="278"/>
      <c r="V4367" s="278"/>
      <c r="W4367" s="278"/>
      <c r="Z4367" s="278"/>
      <c r="AA4367" s="278"/>
      <c r="AB4367" s="278"/>
      <c r="AC4367" s="278"/>
      <c r="AD4367" s="278"/>
      <c r="AE4367" s="278"/>
      <c r="AI4367" s="291"/>
      <c r="AJ4367" s="291"/>
      <c r="AK4367" s="291"/>
      <c r="AL4367" s="291"/>
      <c r="AM4367" s="291"/>
      <c r="AO4367" s="278"/>
      <c r="AP4367" s="278"/>
      <c r="AQ4367" s="278"/>
      <c r="AR4367" s="278"/>
      <c r="AS4367" s="278"/>
      <c r="AT4367" s="278"/>
      <c r="AV4367" s="278"/>
      <c r="AW4367" s="278"/>
      <c r="AX4367" s="278"/>
      <c r="AY4367" s="278"/>
      <c r="AZ4367" s="278"/>
      <c r="BB4367" s="276"/>
      <c r="BE4367" s="280"/>
      <c r="BH4367" s="278"/>
      <c r="BI4367" s="278"/>
      <c r="BJ4367" s="278"/>
      <c r="BK4367" s="278"/>
      <c r="BL4367" s="278"/>
      <c r="BN4367" s="278"/>
      <c r="BO4367" s="278"/>
      <c r="BP4367" s="278"/>
    </row>
    <row r="4368" spans="3:68" ht="2.25" customHeight="1">
      <c r="C4368" s="291"/>
      <c r="D4368" s="291"/>
      <c r="E4368" s="291"/>
      <c r="F4368" s="291"/>
      <c r="G4368" s="291"/>
      <c r="H4368" s="278"/>
      <c r="I4368" s="278"/>
      <c r="J4368" s="278"/>
      <c r="K4368" s="278"/>
      <c r="L4368" s="278"/>
      <c r="N4368" s="278"/>
      <c r="O4368" s="278"/>
      <c r="P4368" s="278"/>
      <c r="Q4368" s="278"/>
      <c r="R4368" s="278"/>
      <c r="S4368" s="278"/>
      <c r="T4368" s="278"/>
      <c r="U4368" s="278"/>
      <c r="V4368" s="278"/>
      <c r="W4368" s="278"/>
      <c r="Z4368" s="278"/>
      <c r="AA4368" s="278"/>
      <c r="AB4368" s="278"/>
      <c r="AC4368" s="278"/>
      <c r="AD4368" s="278"/>
      <c r="AE4368" s="278"/>
      <c r="AI4368" s="291"/>
      <c r="AJ4368" s="291"/>
      <c r="AK4368" s="291"/>
      <c r="AL4368" s="291"/>
      <c r="AM4368" s="291"/>
      <c r="AO4368" s="278"/>
      <c r="AP4368" s="278"/>
      <c r="AQ4368" s="278"/>
      <c r="AR4368" s="278"/>
      <c r="AS4368" s="278"/>
      <c r="AT4368" s="278"/>
      <c r="AV4368" s="278"/>
      <c r="AW4368" s="278"/>
      <c r="AX4368" s="278"/>
      <c r="AY4368" s="278"/>
      <c r="AZ4368" s="278"/>
      <c r="BB4368" s="276"/>
      <c r="BE4368" s="280"/>
      <c r="BH4368" s="278"/>
      <c r="BI4368" s="278"/>
      <c r="BJ4368" s="278"/>
      <c r="BK4368" s="278"/>
      <c r="BL4368" s="278"/>
      <c r="BN4368" s="278"/>
      <c r="BO4368" s="278"/>
      <c r="BP4368" s="278"/>
    </row>
    <row r="4369" spans="3:68" ht="10.5" customHeight="1">
      <c r="BE4369" s="263"/>
      <c r="BH4369" s="278"/>
      <c r="BI4369" s="278"/>
      <c r="BJ4369" s="278"/>
      <c r="BK4369" s="278"/>
      <c r="BL4369" s="278"/>
      <c r="BN4369" s="278"/>
      <c r="BO4369" s="278"/>
      <c r="BP4369" s="278"/>
    </row>
    <row r="4370" spans="3:68" ht="7.5" customHeight="1"/>
    <row r="4371" spans="3:68" ht="9.75" customHeight="1">
      <c r="C4371" s="280"/>
      <c r="D4371" s="280"/>
      <c r="E4371" s="280"/>
      <c r="F4371" s="280"/>
      <c r="G4371" s="280"/>
      <c r="H4371" s="278"/>
      <c r="I4371" s="278"/>
      <c r="J4371" s="278"/>
      <c r="K4371" s="278"/>
      <c r="L4371" s="278"/>
      <c r="N4371" s="278"/>
      <c r="O4371" s="278"/>
      <c r="P4371" s="278"/>
      <c r="Q4371" s="278"/>
      <c r="R4371" s="278"/>
      <c r="S4371" s="278"/>
      <c r="T4371" s="278"/>
      <c r="U4371" s="278"/>
      <c r="V4371" s="278"/>
      <c r="W4371" s="278"/>
      <c r="Z4371" s="278"/>
      <c r="AA4371" s="278"/>
      <c r="AB4371" s="278"/>
      <c r="AC4371" s="278"/>
      <c r="AD4371" s="278"/>
      <c r="AE4371" s="278"/>
      <c r="AH4371" s="280"/>
      <c r="AI4371" s="280"/>
      <c r="AJ4371" s="280"/>
      <c r="AK4371" s="280"/>
      <c r="AL4371" s="280"/>
      <c r="AM4371" s="280"/>
      <c r="AO4371" s="278"/>
      <c r="AP4371" s="278"/>
      <c r="AQ4371" s="278"/>
      <c r="AR4371" s="278"/>
      <c r="AS4371" s="278"/>
      <c r="AT4371" s="278"/>
      <c r="AZ4371" s="281"/>
      <c r="BB4371" s="281"/>
      <c r="BE4371" s="280"/>
      <c r="BF4371" s="280"/>
      <c r="BG4371" s="280"/>
      <c r="BH4371" s="278"/>
      <c r="BI4371" s="278"/>
      <c r="BJ4371" s="278"/>
      <c r="BK4371" s="278"/>
      <c r="BL4371" s="278"/>
      <c r="BN4371" s="278"/>
      <c r="BO4371" s="278"/>
      <c r="BP4371" s="278"/>
    </row>
    <row r="4372" spans="3:68" ht="0.75" customHeight="1">
      <c r="C4372" s="280"/>
      <c r="D4372" s="280"/>
      <c r="E4372" s="280"/>
      <c r="F4372" s="280"/>
      <c r="G4372" s="280"/>
      <c r="H4372" s="278"/>
      <c r="I4372" s="278"/>
      <c r="J4372" s="278"/>
      <c r="K4372" s="278"/>
      <c r="L4372" s="278"/>
      <c r="N4372" s="278"/>
      <c r="O4372" s="278"/>
      <c r="P4372" s="278"/>
      <c r="Q4372" s="278"/>
      <c r="R4372" s="278"/>
      <c r="S4372" s="278"/>
      <c r="T4372" s="278"/>
      <c r="U4372" s="278"/>
      <c r="V4372" s="278"/>
      <c r="W4372" s="278"/>
      <c r="Z4372" s="278"/>
      <c r="AA4372" s="278"/>
      <c r="AB4372" s="278"/>
      <c r="AC4372" s="278"/>
      <c r="AD4372" s="278"/>
      <c r="AE4372" s="278"/>
      <c r="AH4372" s="280"/>
      <c r="AI4372" s="280"/>
      <c r="AJ4372" s="280"/>
      <c r="AK4372" s="280"/>
      <c r="AL4372" s="280"/>
      <c r="AM4372" s="280"/>
      <c r="AO4372" s="278"/>
      <c r="AP4372" s="278"/>
      <c r="AQ4372" s="278"/>
      <c r="AR4372" s="278"/>
      <c r="AS4372" s="278"/>
      <c r="AT4372" s="278"/>
      <c r="AZ4372" s="281"/>
      <c r="BB4372" s="281"/>
      <c r="BE4372" s="280"/>
      <c r="BF4372" s="280"/>
      <c r="BG4372" s="280"/>
      <c r="BH4372" s="278"/>
      <c r="BI4372" s="278"/>
      <c r="BJ4372" s="278"/>
      <c r="BK4372" s="278"/>
      <c r="BL4372" s="278"/>
      <c r="BN4372" s="278"/>
      <c r="BO4372" s="278"/>
      <c r="BP4372" s="278"/>
    </row>
    <row r="4373" spans="3:68" ht="10.5" customHeight="1">
      <c r="C4373" s="280"/>
      <c r="D4373" s="280"/>
      <c r="E4373" s="280"/>
      <c r="F4373" s="280"/>
      <c r="G4373" s="280"/>
      <c r="H4373" s="278"/>
      <c r="I4373" s="278"/>
      <c r="J4373" s="278"/>
      <c r="K4373" s="278"/>
      <c r="L4373" s="278"/>
      <c r="N4373" s="278"/>
      <c r="O4373" s="278"/>
      <c r="P4373" s="278"/>
      <c r="Q4373" s="278"/>
      <c r="R4373" s="278"/>
      <c r="S4373" s="278"/>
      <c r="T4373" s="278"/>
      <c r="U4373" s="278"/>
      <c r="V4373" s="278"/>
      <c r="W4373" s="278"/>
      <c r="Z4373" s="278"/>
      <c r="AA4373" s="278"/>
      <c r="AB4373" s="278"/>
      <c r="AC4373" s="278"/>
      <c r="AD4373" s="278"/>
      <c r="AE4373" s="278"/>
      <c r="AH4373" s="280"/>
      <c r="AI4373" s="280"/>
      <c r="AJ4373" s="280"/>
      <c r="AK4373" s="280"/>
      <c r="AL4373" s="280"/>
      <c r="AM4373" s="280"/>
      <c r="AN4373" s="280"/>
      <c r="AO4373" s="278"/>
      <c r="AP4373" s="278"/>
      <c r="AQ4373" s="278"/>
      <c r="AR4373" s="278"/>
      <c r="AS4373" s="278"/>
      <c r="AT4373" s="278"/>
      <c r="AV4373" s="278"/>
      <c r="AW4373" s="278"/>
      <c r="AX4373" s="278"/>
      <c r="AY4373" s="278"/>
      <c r="AZ4373" s="278"/>
      <c r="BB4373" s="266"/>
      <c r="BE4373" s="280"/>
      <c r="BF4373" s="280"/>
      <c r="BG4373" s="280"/>
      <c r="BH4373" s="278"/>
      <c r="BI4373" s="278"/>
      <c r="BJ4373" s="278"/>
      <c r="BK4373" s="278"/>
      <c r="BL4373" s="278"/>
      <c r="BN4373" s="278"/>
      <c r="BO4373" s="278"/>
      <c r="BP4373" s="278"/>
    </row>
    <row r="4374" spans="3:68" ht="9" customHeight="1"/>
    <row r="4375" spans="3:68" ht="11.25" customHeight="1">
      <c r="C4375" s="280"/>
      <c r="D4375" s="280"/>
      <c r="E4375" s="280"/>
      <c r="F4375" s="280"/>
      <c r="G4375" s="280"/>
      <c r="H4375" s="280"/>
      <c r="I4375" s="278"/>
      <c r="J4375" s="278"/>
      <c r="K4375" s="278"/>
      <c r="L4375" s="278"/>
      <c r="M4375" s="278"/>
      <c r="P4375" s="278"/>
      <c r="Q4375" s="278"/>
      <c r="R4375" s="278"/>
      <c r="S4375" s="278"/>
      <c r="U4375" s="278"/>
      <c r="V4375" s="278"/>
      <c r="W4375" s="278"/>
      <c r="Z4375" s="278"/>
      <c r="AA4375" s="278"/>
      <c r="AB4375" s="278"/>
      <c r="AC4375" s="278"/>
      <c r="AD4375" s="278"/>
      <c r="AE4375" s="278"/>
      <c r="AH4375" s="280"/>
      <c r="AI4375" s="280"/>
      <c r="AJ4375" s="280"/>
      <c r="AK4375" s="280"/>
      <c r="AL4375" s="280"/>
      <c r="AM4375" s="280"/>
      <c r="AN4375" s="280"/>
      <c r="AO4375" s="278"/>
      <c r="AP4375" s="278"/>
      <c r="AQ4375" s="278"/>
      <c r="AR4375" s="278"/>
      <c r="AS4375" s="278"/>
      <c r="AT4375" s="278"/>
      <c r="AV4375" s="278"/>
      <c r="AW4375" s="278"/>
      <c r="AX4375" s="278"/>
      <c r="AY4375" s="278"/>
      <c r="AZ4375" s="278"/>
      <c r="BB4375" s="265"/>
    </row>
    <row r="4376" spans="3:68" ht="9.75" customHeight="1">
      <c r="C4376" s="280"/>
      <c r="D4376" s="280"/>
      <c r="E4376" s="280"/>
      <c r="F4376" s="280"/>
      <c r="G4376" s="280"/>
      <c r="H4376" s="280"/>
      <c r="I4376" s="280"/>
      <c r="J4376" s="280"/>
      <c r="K4376" s="280"/>
      <c r="P4376" s="278"/>
      <c r="Q4376" s="278"/>
      <c r="R4376" s="278"/>
      <c r="S4376" s="278"/>
      <c r="U4376" s="278"/>
      <c r="V4376" s="278"/>
      <c r="W4376" s="278"/>
      <c r="AH4376" s="280"/>
      <c r="AI4376" s="280"/>
      <c r="AJ4376" s="280"/>
      <c r="AK4376" s="280"/>
      <c r="AL4376" s="280"/>
      <c r="AM4376" s="280"/>
      <c r="AO4376" s="278"/>
      <c r="AP4376" s="278"/>
      <c r="AQ4376" s="278"/>
      <c r="AR4376" s="278"/>
      <c r="AS4376" s="278"/>
      <c r="AT4376" s="278"/>
      <c r="AV4376" s="278"/>
      <c r="AW4376" s="278"/>
      <c r="AX4376" s="278"/>
      <c r="AY4376" s="278"/>
      <c r="AZ4376" s="278"/>
      <c r="BB4376" s="276"/>
    </row>
    <row r="4377" spans="3:68" ht="0.75" customHeight="1">
      <c r="C4377" s="280"/>
      <c r="D4377" s="280"/>
      <c r="E4377" s="280"/>
      <c r="F4377" s="280"/>
      <c r="G4377" s="280"/>
      <c r="H4377" s="280"/>
      <c r="I4377" s="280"/>
      <c r="J4377" s="280"/>
      <c r="K4377" s="280"/>
      <c r="P4377" s="278"/>
      <c r="Q4377" s="278"/>
      <c r="R4377" s="278"/>
      <c r="S4377" s="278"/>
      <c r="U4377" s="278"/>
      <c r="V4377" s="278"/>
      <c r="W4377" s="278"/>
      <c r="AH4377" s="280"/>
      <c r="AI4377" s="280"/>
      <c r="AJ4377" s="280"/>
      <c r="AK4377" s="280"/>
      <c r="AL4377" s="280"/>
      <c r="AM4377" s="280"/>
      <c r="AO4377" s="278"/>
      <c r="AP4377" s="278"/>
      <c r="AQ4377" s="278"/>
      <c r="AR4377" s="278"/>
      <c r="AS4377" s="278"/>
      <c r="AT4377" s="278"/>
      <c r="AV4377" s="278"/>
      <c r="AW4377" s="278"/>
      <c r="AX4377" s="278"/>
      <c r="AY4377" s="278"/>
      <c r="AZ4377" s="278"/>
      <c r="BB4377" s="276"/>
    </row>
    <row r="4378" spans="3:68">
      <c r="C4378" s="280"/>
      <c r="D4378" s="280"/>
      <c r="E4378" s="280"/>
      <c r="F4378" s="280"/>
      <c r="G4378" s="280"/>
      <c r="H4378" s="278"/>
      <c r="I4378" s="278"/>
      <c r="J4378" s="278"/>
      <c r="K4378" s="278"/>
      <c r="L4378" s="278"/>
      <c r="P4378" s="278"/>
      <c r="Q4378" s="278"/>
      <c r="R4378" s="278"/>
      <c r="S4378" s="278"/>
      <c r="U4378" s="278"/>
      <c r="V4378" s="278"/>
      <c r="W4378" s="278"/>
      <c r="Z4378" s="278"/>
      <c r="AA4378" s="278"/>
      <c r="AB4378" s="278"/>
      <c r="AC4378" s="278"/>
      <c r="AD4378" s="278"/>
      <c r="AE4378" s="278"/>
      <c r="AH4378" s="280"/>
      <c r="AI4378" s="280"/>
      <c r="AJ4378" s="280"/>
      <c r="AK4378" s="280"/>
      <c r="AL4378" s="280"/>
      <c r="AM4378" s="280"/>
      <c r="AV4378" s="278"/>
      <c r="AW4378" s="278"/>
      <c r="AX4378" s="278"/>
      <c r="AY4378" s="278"/>
      <c r="AZ4378" s="278"/>
      <c r="BB4378" s="266"/>
      <c r="BE4378" s="282"/>
      <c r="BF4378" s="282"/>
      <c r="BG4378" s="282"/>
      <c r="BH4378" s="282"/>
      <c r="BI4378" s="282"/>
      <c r="BJ4378" s="282"/>
      <c r="BK4378" s="282"/>
      <c r="BL4378" s="282"/>
      <c r="BM4378" s="282"/>
      <c r="BN4378" s="282"/>
      <c r="BO4378" s="282"/>
      <c r="BP4378" s="282"/>
    </row>
    <row r="4379" spans="3:68" ht="6.75" customHeight="1"/>
    <row r="4380" spans="3:68" ht="2.25" customHeight="1">
      <c r="C4380" s="280"/>
      <c r="D4380" s="280"/>
      <c r="E4380" s="280"/>
      <c r="F4380" s="280"/>
      <c r="G4380" s="280"/>
      <c r="N4380" s="278"/>
      <c r="O4380" s="278"/>
      <c r="P4380" s="278"/>
      <c r="Q4380" s="278"/>
      <c r="R4380" s="278"/>
      <c r="S4380" s="278"/>
      <c r="T4380" s="278"/>
      <c r="U4380" s="278"/>
      <c r="V4380" s="278"/>
      <c r="W4380" s="278"/>
      <c r="AH4380" s="280"/>
      <c r="AI4380" s="280"/>
      <c r="AJ4380" s="280"/>
      <c r="AK4380" s="280"/>
      <c r="AL4380" s="280"/>
      <c r="AM4380" s="280"/>
      <c r="AN4380" s="280"/>
      <c r="AO4380" s="280"/>
      <c r="AP4380" s="280"/>
      <c r="AQ4380" s="280"/>
      <c r="AR4380" s="280"/>
      <c r="AV4380" s="278"/>
      <c r="AW4380" s="278"/>
      <c r="AX4380" s="278"/>
      <c r="AY4380" s="278"/>
      <c r="AZ4380" s="278"/>
      <c r="BB4380" s="276"/>
    </row>
    <row r="4381" spans="3:68" ht="7.5" customHeight="1">
      <c r="C4381" s="280"/>
      <c r="D4381" s="280"/>
      <c r="E4381" s="280"/>
      <c r="F4381" s="280"/>
      <c r="G4381" s="280"/>
      <c r="N4381" s="278"/>
      <c r="O4381" s="278"/>
      <c r="P4381" s="278"/>
      <c r="Q4381" s="278"/>
      <c r="R4381" s="278"/>
      <c r="S4381" s="278"/>
      <c r="T4381" s="278"/>
      <c r="U4381" s="278"/>
      <c r="V4381" s="278"/>
      <c r="W4381" s="278"/>
      <c r="AH4381" s="280"/>
      <c r="AI4381" s="280"/>
      <c r="AJ4381" s="280"/>
      <c r="AK4381" s="280"/>
      <c r="AL4381" s="280"/>
      <c r="AM4381" s="280"/>
      <c r="AN4381" s="280"/>
      <c r="AO4381" s="280"/>
      <c r="AP4381" s="280"/>
      <c r="AQ4381" s="280"/>
      <c r="AR4381" s="280"/>
      <c r="AV4381" s="278"/>
      <c r="AW4381" s="278"/>
      <c r="AX4381" s="278"/>
      <c r="AY4381" s="278"/>
      <c r="AZ4381" s="278"/>
      <c r="BB4381" s="276"/>
    </row>
    <row r="4382" spans="3:68" ht="0.75" customHeight="1">
      <c r="C4382" s="280"/>
      <c r="D4382" s="280"/>
      <c r="E4382" s="280"/>
      <c r="F4382" s="280"/>
      <c r="G4382" s="280"/>
      <c r="N4382" s="278"/>
      <c r="O4382" s="278"/>
      <c r="P4382" s="278"/>
      <c r="Q4382" s="278"/>
      <c r="R4382" s="278"/>
      <c r="S4382" s="278"/>
      <c r="T4382" s="278"/>
      <c r="U4382" s="278"/>
      <c r="V4382" s="278"/>
      <c r="W4382" s="278"/>
      <c r="AH4382" s="280"/>
      <c r="AI4382" s="280"/>
      <c r="AJ4382" s="280"/>
      <c r="AK4382" s="280"/>
      <c r="AL4382" s="280"/>
      <c r="AM4382" s="280"/>
      <c r="AN4382" s="280"/>
      <c r="AO4382" s="280"/>
      <c r="AP4382" s="280"/>
      <c r="AQ4382" s="280"/>
      <c r="AR4382" s="280"/>
      <c r="AV4382" s="278"/>
      <c r="AW4382" s="278"/>
      <c r="AX4382" s="278"/>
      <c r="AY4382" s="278"/>
      <c r="AZ4382" s="278"/>
      <c r="BB4382" s="276"/>
    </row>
    <row r="4383" spans="3:68" ht="10.5" customHeight="1">
      <c r="C4383" s="280"/>
      <c r="D4383" s="280"/>
      <c r="E4383" s="280"/>
      <c r="F4383" s="280"/>
      <c r="G4383" s="280"/>
      <c r="P4383" s="278"/>
      <c r="Q4383" s="278"/>
      <c r="R4383" s="278"/>
      <c r="S4383" s="278"/>
      <c r="U4383" s="278"/>
      <c r="V4383" s="278"/>
      <c r="W4383" s="278"/>
      <c r="AH4383" s="280"/>
      <c r="AI4383" s="280"/>
      <c r="AJ4383" s="280"/>
      <c r="AK4383" s="280"/>
      <c r="AL4383" s="280"/>
      <c r="AM4383" s="280"/>
      <c r="AN4383" s="280"/>
      <c r="AO4383" s="280"/>
      <c r="AP4383" s="280"/>
      <c r="AQ4383" s="280"/>
      <c r="AR4383" s="280"/>
      <c r="AV4383" s="278"/>
      <c r="AW4383" s="278"/>
      <c r="AX4383" s="278"/>
      <c r="AY4383" s="278"/>
      <c r="AZ4383" s="278"/>
      <c r="BB4383" s="266"/>
      <c r="BG4383" s="283"/>
      <c r="BH4383" s="283"/>
      <c r="BI4383" s="283"/>
      <c r="BJ4383" s="283"/>
      <c r="BN4383" s="283"/>
      <c r="BO4383" s="283"/>
      <c r="BP4383" s="283"/>
    </row>
    <row r="4384" spans="3:68" ht="7.5" customHeight="1"/>
    <row r="4385" spans="2:69" ht="0.75" customHeight="1">
      <c r="C4385" s="280"/>
      <c r="D4385" s="280"/>
      <c r="E4385" s="280"/>
      <c r="F4385" s="280"/>
      <c r="G4385" s="280"/>
      <c r="N4385" s="278"/>
      <c r="O4385" s="278"/>
      <c r="P4385" s="278"/>
      <c r="Q4385" s="278"/>
      <c r="R4385" s="278"/>
      <c r="S4385" s="278"/>
      <c r="T4385" s="278"/>
      <c r="U4385" s="278"/>
      <c r="V4385" s="278"/>
      <c r="W4385" s="278"/>
      <c r="AH4385" s="280"/>
      <c r="AI4385" s="280"/>
      <c r="AJ4385" s="280"/>
      <c r="AK4385" s="280"/>
      <c r="AL4385" s="280"/>
      <c r="AM4385" s="280"/>
      <c r="AN4385" s="280"/>
      <c r="AO4385" s="280"/>
      <c r="AP4385" s="280"/>
      <c r="AQ4385" s="280"/>
      <c r="AR4385" s="280"/>
      <c r="AV4385" s="278"/>
      <c r="AW4385" s="278"/>
      <c r="AX4385" s="278"/>
      <c r="AY4385" s="278"/>
      <c r="AZ4385" s="278"/>
      <c r="BB4385" s="276"/>
      <c r="BE4385" s="280"/>
      <c r="BF4385" s="280"/>
      <c r="BG4385" s="280"/>
      <c r="BH4385" s="279"/>
      <c r="BI4385" s="279"/>
      <c r="BJ4385" s="279"/>
      <c r="BK4385" s="279"/>
      <c r="BN4385" s="279"/>
      <c r="BO4385" s="279"/>
      <c r="BP4385" s="279"/>
    </row>
    <row r="4386" spans="2:69" ht="8.25" customHeight="1">
      <c r="C4386" s="280"/>
      <c r="D4386" s="280"/>
      <c r="E4386" s="280"/>
      <c r="F4386" s="280"/>
      <c r="G4386" s="280"/>
      <c r="N4386" s="278"/>
      <c r="O4386" s="278"/>
      <c r="P4386" s="278"/>
      <c r="Q4386" s="278"/>
      <c r="R4386" s="278"/>
      <c r="S4386" s="278"/>
      <c r="T4386" s="278"/>
      <c r="U4386" s="278"/>
      <c r="V4386" s="278"/>
      <c r="W4386" s="278"/>
      <c r="AH4386" s="280"/>
      <c r="AI4386" s="280"/>
      <c r="AJ4386" s="280"/>
      <c r="AK4386" s="280"/>
      <c r="AL4386" s="280"/>
      <c r="AM4386" s="280"/>
      <c r="AN4386" s="280"/>
      <c r="AO4386" s="280"/>
      <c r="AP4386" s="280"/>
      <c r="AQ4386" s="280"/>
      <c r="AR4386" s="280"/>
      <c r="AV4386" s="278"/>
      <c r="AW4386" s="278"/>
      <c r="AX4386" s="278"/>
      <c r="AY4386" s="278"/>
      <c r="AZ4386" s="278"/>
      <c r="BB4386" s="276"/>
      <c r="BE4386" s="280"/>
      <c r="BF4386" s="280"/>
      <c r="BG4386" s="280"/>
      <c r="BH4386" s="279"/>
      <c r="BI4386" s="279"/>
      <c r="BJ4386" s="279"/>
      <c r="BK4386" s="279"/>
      <c r="BN4386" s="279"/>
      <c r="BO4386" s="279"/>
      <c r="BP4386" s="279"/>
    </row>
    <row r="4387" spans="2:69" ht="0.75" customHeight="1">
      <c r="C4387" s="280"/>
      <c r="D4387" s="280"/>
      <c r="E4387" s="280"/>
      <c r="F4387" s="280"/>
      <c r="G4387" s="280"/>
      <c r="N4387" s="278"/>
      <c r="O4387" s="278"/>
      <c r="P4387" s="278"/>
      <c r="Q4387" s="278"/>
      <c r="R4387" s="278"/>
      <c r="S4387" s="278"/>
      <c r="T4387" s="278"/>
      <c r="U4387" s="278"/>
      <c r="V4387" s="278"/>
      <c r="W4387" s="278"/>
      <c r="AH4387" s="280"/>
      <c r="AI4387" s="280"/>
      <c r="AJ4387" s="280"/>
      <c r="AK4387" s="280"/>
      <c r="AL4387" s="280"/>
      <c r="AM4387" s="280"/>
      <c r="AN4387" s="280"/>
      <c r="AO4387" s="280"/>
      <c r="AP4387" s="280"/>
      <c r="AQ4387" s="280"/>
      <c r="AR4387" s="280"/>
      <c r="AV4387" s="278"/>
      <c r="AW4387" s="278"/>
      <c r="AX4387" s="278"/>
      <c r="AY4387" s="278"/>
      <c r="AZ4387" s="278"/>
      <c r="BB4387" s="276"/>
      <c r="BE4387" s="280"/>
      <c r="BF4387" s="280"/>
      <c r="BG4387" s="280"/>
      <c r="BH4387" s="279"/>
      <c r="BI4387" s="279"/>
      <c r="BJ4387" s="279"/>
      <c r="BK4387" s="279"/>
      <c r="BN4387" s="279"/>
      <c r="BO4387" s="279"/>
      <c r="BP4387" s="279"/>
    </row>
    <row r="4388" spans="2:69" ht="11.25" customHeight="1">
      <c r="C4388" s="280"/>
      <c r="D4388" s="280"/>
      <c r="E4388" s="280"/>
      <c r="F4388" s="280"/>
      <c r="G4388" s="280"/>
      <c r="N4388" s="278"/>
      <c r="O4388" s="278"/>
      <c r="P4388" s="278"/>
      <c r="Q4388" s="278"/>
      <c r="R4388" s="278"/>
      <c r="S4388" s="278"/>
      <c r="T4388" s="278"/>
      <c r="U4388" s="278"/>
      <c r="V4388" s="278"/>
      <c r="W4388" s="278"/>
      <c r="AH4388" s="280"/>
      <c r="AI4388" s="280"/>
      <c r="AJ4388" s="280"/>
      <c r="AK4388" s="280"/>
      <c r="AL4388" s="280"/>
      <c r="AM4388" s="280"/>
      <c r="AN4388" s="280"/>
      <c r="AO4388" s="280"/>
      <c r="AP4388" s="280"/>
      <c r="AQ4388" s="280"/>
      <c r="AR4388" s="280"/>
      <c r="AV4388" s="278"/>
      <c r="AW4388" s="278"/>
      <c r="AX4388" s="278"/>
      <c r="AY4388" s="278"/>
      <c r="AZ4388" s="278"/>
      <c r="BB4388" s="266"/>
      <c r="BE4388" s="275"/>
      <c r="BF4388" s="275"/>
      <c r="BG4388" s="275"/>
      <c r="BH4388" s="276"/>
      <c r="BI4388" s="276"/>
      <c r="BJ4388" s="276"/>
      <c r="BK4388" s="276"/>
      <c r="BN4388" s="276"/>
      <c r="BO4388" s="276"/>
      <c r="BP4388" s="276"/>
    </row>
    <row r="4389" spans="2:69" ht="7.5" customHeight="1"/>
    <row r="4390" spans="2:69" ht="1.5" customHeight="1">
      <c r="C4390" s="280"/>
      <c r="D4390" s="280"/>
      <c r="E4390" s="280"/>
      <c r="F4390" s="280"/>
      <c r="G4390" s="280"/>
      <c r="H4390" s="280"/>
      <c r="I4390" s="280"/>
      <c r="J4390" s="280"/>
      <c r="P4390" s="278"/>
      <c r="Q4390" s="278"/>
      <c r="R4390" s="278"/>
      <c r="S4390" s="278"/>
      <c r="U4390" s="278"/>
      <c r="V4390" s="278"/>
      <c r="W4390" s="278"/>
      <c r="AH4390" s="280"/>
      <c r="AI4390" s="280"/>
      <c r="AJ4390" s="280"/>
      <c r="AK4390" s="280"/>
      <c r="AL4390" s="280"/>
      <c r="AM4390" s="280"/>
      <c r="AN4390" s="280"/>
      <c r="AO4390" s="280"/>
      <c r="AP4390" s="280"/>
      <c r="AQ4390" s="280"/>
      <c r="AR4390" s="280"/>
      <c r="AV4390" s="278"/>
      <c r="AW4390" s="278"/>
      <c r="AX4390" s="278"/>
      <c r="AY4390" s="278"/>
      <c r="AZ4390" s="278"/>
      <c r="BB4390" s="276"/>
      <c r="BE4390" s="275"/>
      <c r="BF4390" s="275"/>
      <c r="BG4390" s="275"/>
      <c r="BH4390" s="276"/>
      <c r="BI4390" s="276"/>
      <c r="BJ4390" s="276"/>
      <c r="BK4390" s="276"/>
    </row>
    <row r="4391" spans="2:69" ht="9" customHeight="1">
      <c r="C4391" s="280"/>
      <c r="D4391" s="280"/>
      <c r="E4391" s="280"/>
      <c r="F4391" s="280"/>
      <c r="G4391" s="280"/>
      <c r="H4391" s="280"/>
      <c r="I4391" s="280"/>
      <c r="J4391" s="280"/>
      <c r="P4391" s="278"/>
      <c r="Q4391" s="278"/>
      <c r="R4391" s="278"/>
      <c r="S4391" s="278"/>
      <c r="U4391" s="278"/>
      <c r="V4391" s="278"/>
      <c r="W4391" s="278"/>
      <c r="AH4391" s="280"/>
      <c r="AI4391" s="280"/>
      <c r="AJ4391" s="280"/>
      <c r="AK4391" s="280"/>
      <c r="AL4391" s="280"/>
      <c r="AM4391" s="280"/>
      <c r="AN4391" s="280"/>
      <c r="AO4391" s="280"/>
      <c r="AP4391" s="280"/>
      <c r="AQ4391" s="280"/>
      <c r="AR4391" s="280"/>
      <c r="AV4391" s="278"/>
      <c r="AW4391" s="278"/>
      <c r="AX4391" s="278"/>
      <c r="AY4391" s="278"/>
      <c r="AZ4391" s="278"/>
      <c r="BB4391" s="276"/>
      <c r="BE4391" s="275"/>
      <c r="BF4391" s="275"/>
      <c r="BG4391" s="275"/>
      <c r="BH4391" s="276"/>
      <c r="BI4391" s="276"/>
      <c r="BJ4391" s="276"/>
      <c r="BK4391" s="276"/>
    </row>
    <row r="4392" spans="2:69" ht="0.75" customHeight="1">
      <c r="C4392" s="280"/>
      <c r="D4392" s="280"/>
      <c r="E4392" s="280"/>
      <c r="F4392" s="280"/>
      <c r="G4392" s="280"/>
      <c r="H4392" s="280"/>
      <c r="I4392" s="280"/>
      <c r="J4392" s="280"/>
      <c r="P4392" s="278"/>
      <c r="Q4392" s="278"/>
      <c r="R4392" s="278"/>
      <c r="S4392" s="278"/>
      <c r="U4392" s="278"/>
      <c r="V4392" s="278"/>
      <c r="W4392" s="278"/>
      <c r="AH4392" s="280"/>
      <c r="AI4392" s="280"/>
      <c r="AJ4392" s="280"/>
      <c r="AK4392" s="280"/>
      <c r="AL4392" s="280"/>
      <c r="AM4392" s="280"/>
      <c r="AN4392" s="280"/>
      <c r="AO4392" s="280"/>
      <c r="AP4392" s="280"/>
      <c r="AQ4392" s="280"/>
      <c r="AR4392" s="280"/>
      <c r="AV4392" s="278"/>
      <c r="AW4392" s="278"/>
      <c r="AX4392" s="278"/>
      <c r="AY4392" s="278"/>
      <c r="AZ4392" s="278"/>
      <c r="BB4392" s="276"/>
      <c r="BE4392" s="275"/>
      <c r="BF4392" s="275"/>
      <c r="BG4392" s="275"/>
    </row>
    <row r="4393" spans="2:69" ht="11.25" customHeight="1">
      <c r="C4393" s="280"/>
      <c r="D4393" s="280"/>
      <c r="E4393" s="280"/>
      <c r="F4393" s="280"/>
      <c r="G4393" s="280"/>
      <c r="H4393" s="280"/>
      <c r="I4393" s="280"/>
      <c r="J4393" s="280"/>
      <c r="N4393" s="278"/>
      <c r="O4393" s="278"/>
      <c r="P4393" s="278"/>
      <c r="Q4393" s="278"/>
      <c r="R4393" s="278"/>
      <c r="S4393" s="278"/>
      <c r="T4393" s="278"/>
      <c r="U4393" s="278"/>
      <c r="V4393" s="278"/>
      <c r="W4393" s="278"/>
      <c r="AH4393" s="280"/>
      <c r="AI4393" s="280"/>
      <c r="AJ4393" s="280"/>
      <c r="AK4393" s="280"/>
      <c r="AL4393" s="280"/>
      <c r="AM4393" s="280"/>
      <c r="AN4393" s="280"/>
      <c r="AO4393" s="280"/>
      <c r="AP4393" s="280"/>
      <c r="AQ4393" s="280"/>
      <c r="AR4393" s="280"/>
      <c r="AV4393" s="278"/>
      <c r="AW4393" s="278"/>
      <c r="AX4393" s="278"/>
      <c r="AY4393" s="278"/>
      <c r="AZ4393" s="278"/>
      <c r="BB4393" s="266"/>
      <c r="BE4393" s="275"/>
      <c r="BF4393" s="275"/>
      <c r="BG4393" s="275"/>
      <c r="BH4393" s="276"/>
      <c r="BI4393" s="276"/>
      <c r="BJ4393" s="276"/>
      <c r="BK4393" s="276"/>
    </row>
    <row r="4394" spans="2:69" ht="9" customHeight="1"/>
    <row r="4395" spans="2:69" ht="0.75" customHeight="1">
      <c r="BE4395" s="275"/>
      <c r="BF4395" s="275"/>
      <c r="BG4395" s="275"/>
      <c r="BH4395" s="276"/>
      <c r="BI4395" s="276"/>
      <c r="BJ4395" s="276"/>
      <c r="BK4395" s="276"/>
      <c r="BN4395" s="276"/>
      <c r="BO4395" s="276"/>
      <c r="BP4395" s="276"/>
    </row>
    <row r="4396" spans="2:69">
      <c r="BE4396" s="275"/>
      <c r="BF4396" s="275"/>
      <c r="BG4396" s="275"/>
      <c r="BH4396" s="276"/>
      <c r="BI4396" s="276"/>
      <c r="BJ4396" s="276"/>
      <c r="BK4396" s="276"/>
      <c r="BN4396" s="276"/>
      <c r="BO4396" s="276"/>
      <c r="BP4396" s="276"/>
    </row>
    <row r="4397" spans="2:69" ht="10.5" customHeight="1">
      <c r="C4397" s="277"/>
      <c r="D4397" s="277"/>
      <c r="E4397" s="277"/>
      <c r="F4397" s="277"/>
      <c r="G4397" s="277"/>
      <c r="H4397" s="278"/>
      <c r="I4397" s="278"/>
      <c r="J4397" s="278"/>
      <c r="K4397" s="278"/>
      <c r="L4397" s="278"/>
      <c r="N4397" s="278"/>
      <c r="O4397" s="278"/>
      <c r="P4397" s="278"/>
      <c r="Q4397" s="278"/>
      <c r="R4397" s="278"/>
      <c r="S4397" s="278"/>
      <c r="T4397" s="278"/>
      <c r="U4397" s="281"/>
      <c r="V4397" s="281"/>
      <c r="W4397" s="281"/>
      <c r="Z4397" s="278"/>
      <c r="AA4397" s="278"/>
      <c r="AB4397" s="278"/>
      <c r="AC4397" s="278"/>
      <c r="AD4397" s="281"/>
      <c r="AE4397" s="281"/>
      <c r="AH4397" s="277"/>
      <c r="AI4397" s="277"/>
      <c r="AJ4397" s="277"/>
      <c r="AK4397" s="277"/>
      <c r="AL4397" s="277"/>
      <c r="AM4397" s="277"/>
      <c r="AO4397" s="278"/>
      <c r="AP4397" s="278"/>
      <c r="AQ4397" s="278"/>
      <c r="AR4397" s="278"/>
      <c r="AS4397" s="278"/>
      <c r="AT4397" s="278"/>
      <c r="AV4397" s="278"/>
      <c r="AW4397" s="278"/>
      <c r="AX4397" s="278"/>
      <c r="AY4397" s="278"/>
      <c r="AZ4397" s="278"/>
      <c r="BB4397" s="281"/>
      <c r="BC4397" s="281"/>
      <c r="BE4397" s="280"/>
      <c r="BF4397" s="280"/>
      <c r="BI4397" s="279"/>
      <c r="BJ4397" s="279"/>
      <c r="BL4397" s="285"/>
      <c r="BM4397" s="285"/>
      <c r="BN4397" s="285"/>
      <c r="BO4397" s="285"/>
      <c r="BP4397" s="285"/>
    </row>
    <row r="4398" spans="2:69" ht="7.5" customHeight="1"/>
    <row r="4399" spans="2:69" ht="12" customHeight="1">
      <c r="B4399" s="282"/>
      <c r="C4399" s="282"/>
      <c r="D4399" s="282"/>
      <c r="E4399" s="282"/>
      <c r="F4399" s="282"/>
      <c r="G4399" s="282"/>
      <c r="H4399" s="282"/>
      <c r="I4399" s="282"/>
      <c r="J4399" s="282"/>
      <c r="K4399" s="282"/>
      <c r="L4399" s="282"/>
      <c r="M4399" s="282"/>
      <c r="N4399" s="282"/>
      <c r="O4399" s="282"/>
      <c r="P4399" s="282"/>
      <c r="Q4399" s="282"/>
      <c r="R4399" s="282"/>
      <c r="S4399" s="282"/>
      <c r="T4399" s="282"/>
      <c r="U4399" s="282"/>
      <c r="V4399" s="282"/>
      <c r="W4399" s="282"/>
      <c r="X4399" s="282"/>
      <c r="Y4399" s="282"/>
      <c r="Z4399" s="282"/>
      <c r="AA4399" s="282"/>
      <c r="AB4399" s="282"/>
      <c r="AC4399" s="282"/>
      <c r="AD4399" s="282"/>
      <c r="AE4399" s="282"/>
      <c r="AF4399" s="282"/>
      <c r="AG4399" s="282"/>
      <c r="AH4399" s="282"/>
      <c r="AI4399" s="282"/>
      <c r="AJ4399" s="282"/>
      <c r="AL4399" s="282"/>
      <c r="AM4399" s="282"/>
      <c r="AN4399" s="282"/>
      <c r="AO4399" s="282"/>
      <c r="AP4399" s="282"/>
      <c r="AQ4399" s="282"/>
      <c r="AR4399" s="282"/>
      <c r="AS4399" s="282"/>
      <c r="AT4399" s="282"/>
      <c r="AU4399" s="282"/>
      <c r="AV4399" s="282"/>
      <c r="AW4399" s="282"/>
      <c r="AX4399" s="282"/>
      <c r="AY4399" s="282"/>
      <c r="AZ4399" s="282"/>
      <c r="BA4399" s="282"/>
      <c r="BB4399" s="282"/>
      <c r="BC4399" s="282"/>
      <c r="BD4399" s="282"/>
      <c r="BE4399" s="282"/>
      <c r="BF4399" s="282"/>
      <c r="BG4399" s="282"/>
      <c r="BH4399" s="282"/>
      <c r="BI4399" s="282"/>
      <c r="BJ4399" s="282"/>
      <c r="BK4399" s="282"/>
      <c r="BL4399" s="282"/>
      <c r="BM4399" s="282"/>
      <c r="BN4399" s="282"/>
      <c r="BO4399" s="282"/>
      <c r="BP4399" s="282"/>
      <c r="BQ4399" s="282"/>
    </row>
    <row r="4400" spans="2:69" ht="0.75" customHeight="1">
      <c r="B4400" s="282"/>
      <c r="C4400" s="282"/>
      <c r="D4400" s="282"/>
      <c r="E4400" s="282"/>
      <c r="F4400" s="282"/>
      <c r="G4400" s="282"/>
      <c r="H4400" s="282"/>
      <c r="I4400" s="282"/>
      <c r="J4400" s="282"/>
      <c r="K4400" s="282"/>
      <c r="L4400" s="282"/>
      <c r="M4400" s="282"/>
      <c r="N4400" s="282"/>
      <c r="O4400" s="282"/>
      <c r="P4400" s="282"/>
      <c r="Q4400" s="282"/>
      <c r="R4400" s="282"/>
      <c r="S4400" s="282"/>
      <c r="T4400" s="282"/>
      <c r="U4400" s="282"/>
      <c r="V4400" s="282"/>
      <c r="W4400" s="282"/>
      <c r="X4400" s="282"/>
      <c r="Y4400" s="282"/>
      <c r="Z4400" s="282"/>
      <c r="AA4400" s="282"/>
      <c r="AB4400" s="282"/>
      <c r="AC4400" s="282"/>
      <c r="AD4400" s="282"/>
      <c r="AE4400" s="282"/>
      <c r="AF4400" s="282"/>
      <c r="AG4400" s="282"/>
      <c r="AH4400" s="282"/>
      <c r="AI4400" s="282"/>
      <c r="AJ4400" s="282"/>
      <c r="AL4400" s="282"/>
      <c r="AM4400" s="282"/>
      <c r="AN4400" s="282"/>
      <c r="AO4400" s="282"/>
      <c r="AP4400" s="282"/>
      <c r="AQ4400" s="282"/>
      <c r="AR4400" s="282"/>
      <c r="AS4400" s="282"/>
      <c r="AT4400" s="282"/>
      <c r="AU4400" s="282"/>
      <c r="AV4400" s="282"/>
      <c r="AW4400" s="282"/>
      <c r="AX4400" s="282"/>
      <c r="AY4400" s="282"/>
      <c r="AZ4400" s="282"/>
      <c r="BA4400" s="282"/>
      <c r="BB4400" s="282"/>
      <c r="BC4400" s="282"/>
      <c r="BD4400" s="282"/>
      <c r="BE4400" s="282"/>
      <c r="BF4400" s="282"/>
      <c r="BG4400" s="282"/>
      <c r="BH4400" s="282"/>
      <c r="BI4400" s="282"/>
      <c r="BJ4400" s="282"/>
      <c r="BK4400" s="282"/>
      <c r="BL4400" s="282"/>
      <c r="BM4400" s="282"/>
      <c r="BN4400" s="282"/>
      <c r="BO4400" s="282"/>
      <c r="BP4400" s="282"/>
      <c r="BQ4400" s="282"/>
    </row>
    <row r="4401" spans="3:69" ht="10.5" customHeight="1">
      <c r="G4401" s="283"/>
      <c r="H4401" s="283"/>
      <c r="I4401" s="283"/>
      <c r="J4401" s="283"/>
      <c r="K4401" s="283"/>
      <c r="L4401" s="283"/>
      <c r="N4401" s="283"/>
      <c r="O4401" s="283"/>
      <c r="P4401" s="284"/>
      <c r="Q4401" s="284"/>
      <c r="R4401" s="284"/>
      <c r="S4401" s="284"/>
      <c r="U4401" s="283"/>
      <c r="V4401" s="283"/>
      <c r="W4401" s="283"/>
      <c r="X4401" s="283"/>
      <c r="Y4401" s="283"/>
      <c r="Z4401" s="283"/>
      <c r="AA4401" s="283"/>
      <c r="AB4401" s="283"/>
      <c r="AD4401" s="283"/>
      <c r="AE4401" s="283"/>
      <c r="AF4401" s="283"/>
      <c r="AG4401" s="283"/>
      <c r="AH4401" s="283"/>
      <c r="AI4401" s="283"/>
      <c r="AO4401" s="283"/>
      <c r="AP4401" s="283"/>
      <c r="AQ4401" s="283"/>
      <c r="AR4401" s="283"/>
      <c r="AU4401" s="284"/>
      <c r="AV4401" s="284"/>
      <c r="AW4401" s="284"/>
      <c r="AX4401" s="284"/>
      <c r="AY4401" s="284"/>
      <c r="BE4401" s="283"/>
      <c r="BF4401" s="283"/>
      <c r="BG4401" s="283"/>
      <c r="BH4401" s="283"/>
      <c r="BI4401" s="283"/>
      <c r="BJ4401" s="283"/>
      <c r="BK4401" s="283"/>
      <c r="BL4401" s="283"/>
      <c r="BM4401" s="283"/>
      <c r="BN4401" s="283"/>
      <c r="BO4401" s="283"/>
      <c r="BP4401" s="283"/>
      <c r="BQ4401" s="283"/>
    </row>
    <row r="4402" spans="3:69" ht="7.5" customHeight="1"/>
    <row r="4403" spans="3:69" ht="0.75" customHeight="1">
      <c r="F4403" s="285"/>
      <c r="G4403" s="285"/>
      <c r="H4403" s="285"/>
      <c r="I4403" s="285"/>
      <c r="K4403" s="285"/>
      <c r="L4403" s="285"/>
      <c r="M4403" s="285"/>
      <c r="N4403" s="285"/>
      <c r="O4403" s="285"/>
      <c r="R4403" s="285"/>
      <c r="S4403" s="285"/>
      <c r="T4403" s="285"/>
      <c r="U4403" s="285"/>
      <c r="V4403" s="285"/>
      <c r="W4403" s="285"/>
      <c r="X4403" s="285"/>
      <c r="Y4403" s="285"/>
      <c r="Z4403" s="285"/>
      <c r="AA4403" s="285"/>
      <c r="AB4403" s="285"/>
      <c r="AD4403" s="285"/>
      <c r="AE4403" s="285"/>
      <c r="AF4403" s="285"/>
      <c r="AG4403" s="285"/>
      <c r="AH4403" s="285"/>
      <c r="AI4403" s="285"/>
      <c r="AU4403" s="285"/>
      <c r="AV4403" s="285"/>
      <c r="AW4403" s="285"/>
      <c r="AX4403" s="283"/>
      <c r="AY4403" s="283"/>
      <c r="BE4403" s="285"/>
      <c r="BF4403" s="285"/>
      <c r="BH4403" s="285"/>
      <c r="BI4403" s="285"/>
      <c r="BJ4403" s="285"/>
      <c r="BK4403" s="285"/>
      <c r="BL4403" s="285"/>
      <c r="BM4403" s="285"/>
      <c r="BN4403" s="285"/>
      <c r="BO4403" s="285"/>
      <c r="BP4403" s="285"/>
      <c r="BQ4403" s="285"/>
    </row>
    <row r="4404" spans="3:69" ht="13.5" customHeight="1">
      <c r="F4404" s="285"/>
      <c r="G4404" s="285"/>
      <c r="H4404" s="285"/>
      <c r="I4404" s="285"/>
      <c r="K4404" s="285"/>
      <c r="L4404" s="285"/>
      <c r="M4404" s="285"/>
      <c r="N4404" s="285"/>
      <c r="O4404" s="285"/>
      <c r="R4404" s="285"/>
      <c r="S4404" s="285"/>
      <c r="T4404" s="285"/>
      <c r="U4404" s="285"/>
      <c r="V4404" s="285"/>
      <c r="W4404" s="285"/>
      <c r="X4404" s="285"/>
      <c r="Y4404" s="285"/>
      <c r="Z4404" s="285"/>
      <c r="AA4404" s="285"/>
      <c r="AB4404" s="285"/>
      <c r="AD4404" s="285"/>
      <c r="AE4404" s="285"/>
      <c r="AF4404" s="285"/>
      <c r="AG4404" s="285"/>
      <c r="AH4404" s="285"/>
      <c r="AI4404" s="285"/>
      <c r="AU4404" s="285"/>
      <c r="AV4404" s="285"/>
      <c r="AW4404" s="285"/>
      <c r="AX4404" s="283"/>
      <c r="AY4404" s="283"/>
      <c r="BE4404" s="285"/>
      <c r="BF4404" s="285"/>
      <c r="BH4404" s="285"/>
      <c r="BI4404" s="285"/>
      <c r="BJ4404" s="285"/>
      <c r="BK4404" s="285"/>
      <c r="BL4404" s="285"/>
      <c r="BM4404" s="285"/>
      <c r="BN4404" s="285"/>
      <c r="BO4404" s="285"/>
      <c r="BP4404" s="285"/>
      <c r="BQ4404" s="285"/>
    </row>
    <row r="4405" spans="3:69" ht="9.75" customHeight="1">
      <c r="C4405" s="280"/>
      <c r="D4405" s="280"/>
      <c r="F4405" s="279"/>
      <c r="G4405" s="279"/>
      <c r="H4405" s="279"/>
      <c r="I4405" s="279"/>
      <c r="J4405" s="279"/>
      <c r="K4405" s="279"/>
      <c r="L4405" s="279"/>
      <c r="M4405" s="279"/>
      <c r="N4405" s="279"/>
      <c r="O4405" s="279"/>
      <c r="R4405" s="278"/>
      <c r="S4405" s="278"/>
      <c r="T4405" s="278"/>
      <c r="U4405" s="279"/>
      <c r="V4405" s="279"/>
      <c r="W4405" s="279"/>
      <c r="X4405" s="279"/>
      <c r="Y4405" s="279"/>
      <c r="Z4405" s="279"/>
      <c r="AA4405" s="279"/>
      <c r="AB4405" s="279"/>
      <c r="AD4405" s="279"/>
      <c r="AE4405" s="279"/>
      <c r="AF4405" s="279"/>
      <c r="AG4405" s="279"/>
      <c r="AH4405" s="279"/>
      <c r="AI4405" s="279"/>
      <c r="AM4405" s="280"/>
      <c r="AN4405" s="280"/>
      <c r="AO4405" s="280"/>
      <c r="AP4405" s="278"/>
      <c r="AQ4405" s="278"/>
      <c r="AR4405" s="278"/>
      <c r="AS4405" s="278"/>
      <c r="BA4405" s="280"/>
      <c r="BB4405" s="280"/>
      <c r="BC4405" s="280"/>
      <c r="BD4405" s="279"/>
      <c r="BE4405" s="279"/>
      <c r="BH4405" s="278"/>
      <c r="BI4405" s="278"/>
      <c r="BJ4405" s="278"/>
      <c r="BK4405" s="278"/>
      <c r="BL4405" s="278"/>
      <c r="BM4405" s="279"/>
      <c r="BN4405" s="279"/>
      <c r="BO4405" s="279"/>
      <c r="BP4405" s="279"/>
      <c r="BQ4405" s="279"/>
    </row>
    <row r="4406" spans="3:69" ht="0.75" customHeight="1">
      <c r="C4406" s="280"/>
      <c r="D4406" s="280"/>
      <c r="F4406" s="279"/>
      <c r="G4406" s="279"/>
      <c r="H4406" s="279"/>
      <c r="I4406" s="279"/>
      <c r="J4406" s="279"/>
      <c r="K4406" s="279"/>
      <c r="L4406" s="279"/>
      <c r="M4406" s="279"/>
      <c r="N4406" s="279"/>
      <c r="O4406" s="279"/>
      <c r="R4406" s="278"/>
      <c r="S4406" s="278"/>
      <c r="T4406" s="278"/>
      <c r="U4406" s="279"/>
      <c r="V4406" s="279"/>
      <c r="W4406" s="279"/>
      <c r="X4406" s="279"/>
      <c r="Y4406" s="279"/>
      <c r="Z4406" s="279"/>
      <c r="AA4406" s="279"/>
      <c r="AB4406" s="279"/>
      <c r="AD4406" s="279"/>
      <c r="AE4406" s="279"/>
      <c r="AF4406" s="279"/>
      <c r="AG4406" s="279"/>
      <c r="AH4406" s="279"/>
      <c r="AI4406" s="279"/>
      <c r="AM4406" s="280"/>
      <c r="AN4406" s="280"/>
      <c r="AO4406" s="280"/>
      <c r="AP4406" s="278"/>
      <c r="AQ4406" s="278"/>
      <c r="AR4406" s="278"/>
      <c r="AS4406" s="278"/>
      <c r="BA4406" s="280"/>
      <c r="BB4406" s="280"/>
      <c r="BC4406" s="280"/>
      <c r="BD4406" s="279"/>
      <c r="BE4406" s="279"/>
      <c r="BH4406" s="278"/>
      <c r="BI4406" s="278"/>
      <c r="BJ4406" s="278"/>
      <c r="BK4406" s="278"/>
      <c r="BL4406" s="278"/>
      <c r="BM4406" s="279"/>
      <c r="BN4406" s="279"/>
      <c r="BO4406" s="279"/>
      <c r="BP4406" s="279"/>
      <c r="BQ4406" s="279"/>
    </row>
    <row r="4407" spans="3:69" ht="10.5" customHeight="1">
      <c r="C4407" s="280"/>
      <c r="D4407" s="280"/>
      <c r="F4407" s="279"/>
      <c r="G4407" s="279"/>
      <c r="H4407" s="279"/>
      <c r="I4407" s="279"/>
      <c r="J4407" s="279"/>
      <c r="K4407" s="279"/>
      <c r="L4407" s="279"/>
      <c r="M4407" s="279"/>
      <c r="N4407" s="279"/>
      <c r="O4407" s="279"/>
      <c r="R4407" s="278"/>
      <c r="S4407" s="278"/>
      <c r="T4407" s="278"/>
      <c r="U4407" s="279"/>
      <c r="V4407" s="279"/>
      <c r="W4407" s="279"/>
      <c r="X4407" s="279"/>
      <c r="Y4407" s="279"/>
      <c r="Z4407" s="279"/>
      <c r="AA4407" s="279"/>
      <c r="AB4407" s="279"/>
      <c r="AD4407" s="264"/>
      <c r="AE4407" s="279"/>
      <c r="AF4407" s="279"/>
      <c r="AG4407" s="279"/>
      <c r="AH4407" s="279"/>
      <c r="AI4407" s="264"/>
      <c r="AM4407" s="280"/>
      <c r="AN4407" s="280"/>
      <c r="AO4407" s="280"/>
      <c r="AP4407" s="278"/>
      <c r="AQ4407" s="278"/>
      <c r="AR4407" s="278"/>
      <c r="AS4407" s="278"/>
      <c r="BA4407" s="280"/>
      <c r="BB4407" s="280"/>
      <c r="BC4407" s="280"/>
      <c r="BD4407" s="279"/>
      <c r="BE4407" s="279"/>
      <c r="BH4407" s="278"/>
      <c r="BI4407" s="278"/>
      <c r="BJ4407" s="278"/>
      <c r="BK4407" s="278"/>
      <c r="BL4407" s="278"/>
      <c r="BM4407" s="279"/>
      <c r="BN4407" s="279"/>
      <c r="BO4407" s="279"/>
      <c r="BP4407" s="279"/>
      <c r="BQ4407" s="279"/>
    </row>
    <row r="4408" spans="3:69" ht="9.75" customHeight="1"/>
    <row r="4409" spans="3:69" ht="9.75" customHeight="1">
      <c r="C4409" s="280"/>
      <c r="D4409" s="280"/>
      <c r="F4409" s="279"/>
      <c r="G4409" s="279"/>
      <c r="H4409" s="279"/>
      <c r="I4409" s="279"/>
      <c r="J4409" s="279"/>
      <c r="K4409" s="279"/>
      <c r="L4409" s="279"/>
      <c r="M4409" s="279"/>
      <c r="N4409" s="279"/>
      <c r="O4409" s="279"/>
      <c r="R4409" s="278"/>
      <c r="S4409" s="278"/>
      <c r="T4409" s="278"/>
      <c r="U4409" s="279"/>
      <c r="V4409" s="279"/>
      <c r="W4409" s="279"/>
      <c r="X4409" s="279"/>
      <c r="Y4409" s="279"/>
      <c r="Z4409" s="279"/>
      <c r="AA4409" s="279"/>
      <c r="AB4409" s="279"/>
      <c r="AD4409" s="279"/>
      <c r="AE4409" s="279"/>
      <c r="AF4409" s="279"/>
      <c r="AG4409" s="279"/>
      <c r="AH4409" s="279"/>
      <c r="AI4409" s="279"/>
      <c r="AM4409" s="280"/>
      <c r="AN4409" s="280"/>
      <c r="AO4409" s="280"/>
      <c r="AP4409" s="280"/>
      <c r="AQ4409" s="278"/>
      <c r="AR4409" s="278"/>
      <c r="AS4409" s="278"/>
      <c r="AT4409" s="278"/>
      <c r="BA4409" s="280"/>
      <c r="BB4409" s="280"/>
      <c r="BC4409" s="280"/>
      <c r="BD4409" s="279"/>
      <c r="BE4409" s="279"/>
      <c r="BH4409" s="278"/>
      <c r="BI4409" s="278"/>
      <c r="BJ4409" s="278"/>
      <c r="BK4409" s="278"/>
      <c r="BL4409" s="278"/>
      <c r="BM4409" s="279"/>
      <c r="BN4409" s="279"/>
      <c r="BO4409" s="279"/>
      <c r="BP4409" s="279"/>
      <c r="BQ4409" s="279"/>
    </row>
    <row r="4410" spans="3:69" ht="0.75" customHeight="1">
      <c r="C4410" s="280"/>
      <c r="D4410" s="280"/>
      <c r="F4410" s="279"/>
      <c r="G4410" s="279"/>
      <c r="H4410" s="279"/>
      <c r="I4410" s="279"/>
      <c r="J4410" s="279"/>
      <c r="K4410" s="279"/>
      <c r="L4410" s="279"/>
      <c r="M4410" s="279"/>
      <c r="N4410" s="279"/>
      <c r="O4410" s="279"/>
      <c r="R4410" s="278"/>
      <c r="S4410" s="278"/>
      <c r="T4410" s="278"/>
      <c r="U4410" s="279"/>
      <c r="V4410" s="279"/>
      <c r="W4410" s="279"/>
      <c r="X4410" s="279"/>
      <c r="Y4410" s="279"/>
      <c r="Z4410" s="279"/>
      <c r="AA4410" s="279"/>
      <c r="AB4410" s="279"/>
      <c r="AD4410" s="279"/>
      <c r="AE4410" s="279"/>
      <c r="AF4410" s="279"/>
      <c r="AG4410" s="279"/>
      <c r="AH4410" s="279"/>
      <c r="AI4410" s="279"/>
      <c r="AM4410" s="280"/>
      <c r="AN4410" s="280"/>
      <c r="AO4410" s="280"/>
      <c r="AP4410" s="280"/>
      <c r="AQ4410" s="278"/>
      <c r="AR4410" s="278"/>
      <c r="AS4410" s="278"/>
      <c r="AT4410" s="278"/>
      <c r="BA4410" s="280"/>
      <c r="BB4410" s="280"/>
      <c r="BC4410" s="280"/>
      <c r="BD4410" s="279"/>
      <c r="BE4410" s="279"/>
      <c r="BH4410" s="278"/>
      <c r="BI4410" s="278"/>
      <c r="BJ4410" s="278"/>
      <c r="BK4410" s="278"/>
      <c r="BL4410" s="278"/>
      <c r="BM4410" s="279"/>
      <c r="BN4410" s="279"/>
      <c r="BO4410" s="279"/>
      <c r="BP4410" s="279"/>
      <c r="BQ4410" s="279"/>
    </row>
    <row r="4411" spans="3:69" ht="12.75" customHeight="1">
      <c r="F4411" s="279"/>
      <c r="G4411" s="279"/>
      <c r="H4411" s="279"/>
      <c r="I4411" s="279"/>
      <c r="J4411" s="279"/>
      <c r="K4411" s="279"/>
      <c r="L4411" s="279"/>
      <c r="M4411" s="279"/>
      <c r="N4411" s="279"/>
      <c r="O4411" s="279"/>
      <c r="AM4411" s="280"/>
      <c r="AN4411" s="280"/>
      <c r="AO4411" s="280"/>
      <c r="AP4411" s="278"/>
      <c r="AQ4411" s="278"/>
      <c r="AR4411" s="278"/>
      <c r="AS4411" s="278"/>
      <c r="BA4411" s="280"/>
      <c r="BB4411" s="280"/>
      <c r="BC4411" s="280"/>
      <c r="BD4411" s="279"/>
      <c r="BE4411" s="279"/>
      <c r="BH4411" s="278"/>
      <c r="BI4411" s="278"/>
      <c r="BJ4411" s="278"/>
      <c r="BK4411" s="278"/>
      <c r="BL4411" s="278"/>
      <c r="BM4411" s="279"/>
      <c r="BN4411" s="279"/>
      <c r="BO4411" s="279"/>
      <c r="BP4411" s="279"/>
      <c r="BQ4411" s="279"/>
    </row>
    <row r="4412" spans="3:69" ht="10.5" customHeight="1">
      <c r="AM4412" s="280"/>
      <c r="AN4412" s="280"/>
      <c r="AO4412" s="280"/>
      <c r="AP4412" s="278"/>
      <c r="AQ4412" s="278"/>
      <c r="AR4412" s="278"/>
      <c r="AS4412" s="278"/>
      <c r="BA4412" s="280"/>
      <c r="BB4412" s="280"/>
      <c r="BC4412" s="280"/>
      <c r="BD4412" s="279"/>
      <c r="BE4412" s="279"/>
      <c r="BH4412" s="278"/>
      <c r="BI4412" s="278"/>
      <c r="BJ4412" s="278"/>
      <c r="BK4412" s="278"/>
      <c r="BL4412" s="278"/>
      <c r="BM4412" s="279"/>
      <c r="BN4412" s="279"/>
      <c r="BO4412" s="279"/>
      <c r="BP4412" s="279"/>
      <c r="BQ4412" s="279"/>
    </row>
    <row r="4413" spans="3:69" ht="7.5" customHeight="1"/>
    <row r="4414" spans="3:69" ht="0.75" customHeight="1">
      <c r="C4414" s="277"/>
      <c r="D4414" s="277"/>
      <c r="F4414" s="279"/>
      <c r="G4414" s="279"/>
      <c r="H4414" s="279"/>
      <c r="I4414" s="279"/>
      <c r="J4414" s="279"/>
      <c r="K4414" s="279"/>
      <c r="L4414" s="279"/>
      <c r="M4414" s="279"/>
      <c r="AM4414" s="280"/>
      <c r="AN4414" s="280"/>
      <c r="AO4414" s="280"/>
      <c r="AP4414" s="278"/>
      <c r="AQ4414" s="278"/>
      <c r="AR4414" s="278"/>
      <c r="AS4414" s="278"/>
      <c r="AT4414" s="278"/>
      <c r="AU4414" s="278"/>
      <c r="AV4414" s="278"/>
      <c r="AX4414" s="278"/>
      <c r="AY4414" s="278"/>
      <c r="BA4414" s="280"/>
      <c r="BB4414" s="280"/>
      <c r="BC4414" s="280"/>
      <c r="BD4414" s="279"/>
      <c r="BE4414" s="279"/>
      <c r="BH4414" s="278"/>
      <c r="BI4414" s="278"/>
      <c r="BJ4414" s="278"/>
      <c r="BK4414" s="278"/>
      <c r="BL4414" s="278"/>
      <c r="BM4414" s="279"/>
      <c r="BN4414" s="279"/>
      <c r="BO4414" s="279"/>
      <c r="BP4414" s="279"/>
      <c r="BQ4414" s="279"/>
    </row>
    <row r="4415" spans="3:69" ht="8.25" customHeight="1">
      <c r="C4415" s="277"/>
      <c r="D4415" s="277"/>
      <c r="F4415" s="279"/>
      <c r="G4415" s="279"/>
      <c r="H4415" s="279"/>
      <c r="I4415" s="279"/>
      <c r="J4415" s="279"/>
      <c r="K4415" s="279"/>
      <c r="L4415" s="279"/>
      <c r="M4415" s="279"/>
      <c r="AM4415" s="280"/>
      <c r="AN4415" s="280"/>
      <c r="AO4415" s="280"/>
      <c r="AP4415" s="278"/>
      <c r="AQ4415" s="278"/>
      <c r="AR4415" s="278"/>
      <c r="AS4415" s="278"/>
      <c r="AT4415" s="278"/>
      <c r="AU4415" s="278"/>
      <c r="AV4415" s="278"/>
      <c r="AX4415" s="278"/>
      <c r="AY4415" s="278"/>
      <c r="BA4415" s="280"/>
      <c r="BB4415" s="280"/>
      <c r="BC4415" s="280"/>
      <c r="BD4415" s="279"/>
      <c r="BE4415" s="279"/>
      <c r="BH4415" s="278"/>
      <c r="BI4415" s="278"/>
      <c r="BJ4415" s="278"/>
      <c r="BK4415" s="278"/>
      <c r="BL4415" s="278"/>
      <c r="BM4415" s="279"/>
      <c r="BN4415" s="279"/>
      <c r="BO4415" s="279"/>
      <c r="BP4415" s="279"/>
      <c r="BQ4415" s="279"/>
    </row>
    <row r="4416" spans="3:69" ht="0.75" customHeight="1">
      <c r="C4416" s="277"/>
      <c r="D4416" s="277"/>
      <c r="F4416" s="279"/>
      <c r="G4416" s="279"/>
      <c r="H4416" s="279"/>
      <c r="I4416" s="279"/>
      <c r="J4416" s="279"/>
      <c r="K4416" s="279"/>
      <c r="L4416" s="279"/>
      <c r="M4416" s="279"/>
      <c r="AM4416" s="280"/>
      <c r="AN4416" s="280"/>
      <c r="AO4416" s="280"/>
      <c r="AP4416" s="278"/>
      <c r="AQ4416" s="278"/>
      <c r="AR4416" s="278"/>
      <c r="AS4416" s="278"/>
      <c r="AT4416" s="278"/>
      <c r="AU4416" s="278"/>
      <c r="AV4416" s="278"/>
      <c r="AX4416" s="278"/>
      <c r="AY4416" s="278"/>
      <c r="BA4416" s="280"/>
      <c r="BB4416" s="280"/>
      <c r="BC4416" s="280"/>
      <c r="BD4416" s="279"/>
      <c r="BE4416" s="279"/>
      <c r="BH4416" s="278"/>
      <c r="BI4416" s="278"/>
      <c r="BJ4416" s="278"/>
      <c r="BK4416" s="278"/>
      <c r="BL4416" s="278"/>
      <c r="BM4416" s="279"/>
      <c r="BN4416" s="279"/>
      <c r="BO4416" s="279"/>
      <c r="BP4416" s="279"/>
      <c r="BQ4416" s="279"/>
    </row>
    <row r="4417" spans="2:69" ht="10.5" customHeight="1">
      <c r="AM4417" s="280"/>
      <c r="AN4417" s="280"/>
      <c r="AO4417" s="280"/>
      <c r="AP4417" s="278"/>
      <c r="AQ4417" s="278"/>
      <c r="AR4417" s="278"/>
      <c r="AS4417" s="278"/>
      <c r="AT4417" s="278"/>
      <c r="AU4417" s="278"/>
      <c r="AV4417" s="278"/>
      <c r="AX4417" s="278"/>
      <c r="AY4417" s="278"/>
      <c r="BA4417" s="280"/>
      <c r="BB4417" s="280"/>
      <c r="BC4417" s="280"/>
      <c r="BD4417" s="279"/>
      <c r="BE4417" s="279"/>
      <c r="BH4417" s="278"/>
      <c r="BI4417" s="278"/>
      <c r="BJ4417" s="278"/>
      <c r="BK4417" s="278"/>
      <c r="BL4417" s="278"/>
      <c r="BM4417" s="279"/>
      <c r="BN4417" s="279"/>
      <c r="BO4417" s="279"/>
      <c r="BP4417" s="279"/>
      <c r="BQ4417" s="279"/>
    </row>
    <row r="4418" spans="2:69" ht="9.75" customHeight="1"/>
    <row r="4419" spans="2:69" ht="12" customHeight="1">
      <c r="AM4419" s="280"/>
      <c r="AN4419" s="280"/>
      <c r="AO4419" s="280"/>
      <c r="AP4419" s="280"/>
      <c r="AQ4419" s="278"/>
      <c r="AR4419" s="278"/>
      <c r="AS4419" s="278"/>
      <c r="AT4419" s="278"/>
      <c r="AU4419" s="278"/>
      <c r="AV4419" s="278"/>
      <c r="AW4419" s="278"/>
      <c r="AX4419" s="278"/>
      <c r="AY4419" s="278"/>
      <c r="AZ4419" s="278"/>
      <c r="BA4419" s="277"/>
      <c r="BB4419" s="277"/>
      <c r="BC4419" s="277"/>
      <c r="BD4419" s="279"/>
      <c r="BE4419" s="279"/>
    </row>
    <row r="4420" spans="2:69" ht="13.5" customHeight="1">
      <c r="C4420" s="289"/>
      <c r="D4420" s="289"/>
      <c r="E4420" s="289"/>
      <c r="F4420" s="289"/>
      <c r="G4420" s="289"/>
      <c r="H4420" s="289"/>
      <c r="I4420" s="289"/>
      <c r="J4420" s="289"/>
      <c r="K4420" s="289"/>
      <c r="L4420" s="289"/>
      <c r="M4420" s="289"/>
      <c r="N4420" s="289"/>
      <c r="O4420" s="289"/>
      <c r="P4420" s="289"/>
      <c r="Q4420" s="289"/>
      <c r="R4420" s="289"/>
      <c r="S4420" s="289"/>
      <c r="T4420" s="289"/>
      <c r="U4420" s="289"/>
      <c r="V4420" s="289"/>
      <c r="W4420" s="289"/>
      <c r="X4420" s="289"/>
      <c r="Y4420" s="289"/>
      <c r="Z4420" s="289"/>
      <c r="AA4420" s="289"/>
      <c r="AB4420" s="289"/>
      <c r="AC4420" s="289"/>
      <c r="AD4420" s="289"/>
      <c r="AE4420" s="289"/>
    </row>
    <row r="4421" spans="2:69" ht="7.5" customHeight="1"/>
    <row r="4422" spans="2:69" ht="16.5" customHeight="1">
      <c r="B4422" s="282"/>
      <c r="C4422" s="282"/>
      <c r="D4422" s="282"/>
      <c r="E4422" s="282"/>
      <c r="F4422" s="282"/>
      <c r="G4422" s="282"/>
      <c r="H4422" s="282"/>
      <c r="I4422" s="282"/>
      <c r="J4422" s="282"/>
      <c r="K4422" s="282"/>
      <c r="L4422" s="282"/>
      <c r="M4422" s="282"/>
      <c r="N4422" s="282"/>
      <c r="O4422" s="282"/>
      <c r="P4422" s="282"/>
      <c r="Q4422" s="282"/>
      <c r="R4422" s="282"/>
      <c r="S4422" s="282"/>
      <c r="T4422" s="282"/>
      <c r="U4422" s="282"/>
      <c r="X4422" s="282"/>
      <c r="Y4422" s="282"/>
      <c r="Z4422" s="282"/>
      <c r="AA4422" s="282"/>
      <c r="AB4422" s="282"/>
      <c r="AC4422" s="282"/>
      <c r="AD4422" s="282"/>
      <c r="AE4422" s="282"/>
      <c r="AF4422" s="282"/>
      <c r="AG4422" s="282"/>
      <c r="AM4422" s="282"/>
      <c r="AN4422" s="282"/>
      <c r="AO4422" s="282"/>
      <c r="AP4422" s="282"/>
      <c r="AQ4422" s="282"/>
      <c r="AR4422" s="282"/>
      <c r="AS4422" s="282"/>
      <c r="AT4422" s="282"/>
      <c r="AU4422" s="282"/>
      <c r="AV4422" s="282"/>
      <c r="AW4422" s="282"/>
      <c r="AX4422" s="282"/>
      <c r="AY4422" s="282"/>
      <c r="AZ4422" s="282"/>
      <c r="BA4422" s="282"/>
      <c r="BB4422" s="282"/>
      <c r="BE4422" s="282"/>
      <c r="BF4422" s="282"/>
      <c r="BG4422" s="282"/>
      <c r="BH4422" s="282"/>
      <c r="BI4422" s="282"/>
      <c r="BJ4422" s="282"/>
      <c r="BK4422" s="282"/>
      <c r="BL4422" s="282"/>
      <c r="BM4422" s="282"/>
      <c r="BN4422" s="282"/>
      <c r="BO4422" s="282"/>
      <c r="BP4422" s="282"/>
    </row>
    <row r="4423" spans="2:69" ht="9.75" customHeight="1">
      <c r="E4423" s="281"/>
      <c r="F4423" s="281"/>
      <c r="G4423" s="281"/>
      <c r="H4423" s="281"/>
      <c r="I4423" s="281"/>
      <c r="J4423" s="281"/>
      <c r="K4423" s="281"/>
      <c r="L4423" s="281"/>
      <c r="O4423" s="281"/>
      <c r="P4423" s="281"/>
      <c r="Q4423" s="281"/>
      <c r="S4423" s="286"/>
      <c r="T4423" s="286"/>
      <c r="U4423" s="286"/>
      <c r="V4423" s="286"/>
      <c r="AB4423" s="281"/>
      <c r="AC4423" s="281"/>
      <c r="AD4423" s="286"/>
      <c r="AE4423" s="286"/>
      <c r="AR4423" s="281"/>
      <c r="AS4423" s="281"/>
      <c r="AT4423" s="281"/>
      <c r="AV4423" s="286"/>
      <c r="AW4423" s="286"/>
      <c r="AX4423" s="286"/>
      <c r="AY4423" s="286"/>
      <c r="AZ4423" s="286"/>
      <c r="BA4423" s="286"/>
      <c r="BB4423" s="286"/>
      <c r="BH4423" s="283"/>
      <c r="BI4423" s="283"/>
      <c r="BJ4423" s="283"/>
      <c r="BK4423" s="283"/>
      <c r="BL4423" s="283"/>
      <c r="BN4423" s="283"/>
      <c r="BO4423" s="283"/>
      <c r="BP4423" s="283"/>
    </row>
    <row r="4424" spans="2:69" ht="0.75" customHeight="1">
      <c r="BH4424" s="283"/>
      <c r="BI4424" s="283"/>
      <c r="BJ4424" s="283"/>
      <c r="BK4424" s="283"/>
      <c r="BL4424" s="283"/>
      <c r="BN4424" s="283"/>
      <c r="BO4424" s="283"/>
      <c r="BP4424" s="283"/>
    </row>
    <row r="4425" spans="2:69" ht="10.5" customHeight="1">
      <c r="F4425" s="281"/>
      <c r="G4425" s="281"/>
      <c r="H4425" s="281"/>
      <c r="I4425" s="281"/>
      <c r="J4425" s="281"/>
      <c r="K4425" s="281"/>
      <c r="N4425" s="281"/>
      <c r="O4425" s="281"/>
      <c r="P4425" s="281"/>
      <c r="Q4425" s="281"/>
      <c r="R4425" s="281"/>
      <c r="S4425" s="286"/>
      <c r="T4425" s="286"/>
      <c r="U4425" s="286"/>
      <c r="V4425" s="286"/>
      <c r="AB4425" s="281"/>
      <c r="AC4425" s="281"/>
      <c r="AD4425" s="281"/>
      <c r="AE4425" s="286"/>
      <c r="AF4425" s="286"/>
      <c r="AG4425" s="286"/>
      <c r="AH4425" s="286"/>
      <c r="AI4425" s="286"/>
      <c r="AR4425" s="281"/>
      <c r="AS4425" s="281"/>
      <c r="AT4425" s="281"/>
      <c r="AV4425" s="290"/>
      <c r="AW4425" s="290"/>
      <c r="AX4425" s="290"/>
      <c r="AY4425" s="290"/>
      <c r="AZ4425" s="290"/>
      <c r="BE4425" s="263"/>
      <c r="BJ4425" s="279"/>
      <c r="BK4425" s="279"/>
      <c r="BL4425" s="279"/>
      <c r="BO4425" s="279"/>
      <c r="BP4425" s="279"/>
    </row>
    <row r="4426" spans="2:69" ht="8.25" customHeight="1"/>
    <row r="4427" spans="2:69" ht="12.75" customHeight="1">
      <c r="BE4427" s="280"/>
      <c r="BF4427" s="280"/>
      <c r="BJ4427" s="279"/>
      <c r="BK4427" s="279"/>
      <c r="BL4427" s="279"/>
      <c r="BO4427" s="279"/>
      <c r="BP4427" s="279"/>
    </row>
    <row r="4428" spans="2:69" ht="9.75" customHeight="1">
      <c r="BE4428" s="280"/>
      <c r="BF4428" s="280"/>
      <c r="BJ4428" s="279"/>
      <c r="BK4428" s="279"/>
      <c r="BL4428" s="279"/>
      <c r="BO4428" s="279"/>
      <c r="BP4428" s="279"/>
    </row>
    <row r="4429" spans="2:69" ht="12.75" customHeight="1">
      <c r="BE4429" s="280"/>
      <c r="BF4429" s="280"/>
    </row>
    <row r="4430" spans="2:69" ht="10.5" customHeight="1">
      <c r="I4430" s="283"/>
      <c r="J4430" s="283"/>
      <c r="K4430" s="283"/>
      <c r="L4430" s="283"/>
      <c r="N4430" s="283"/>
      <c r="O4430" s="283"/>
      <c r="P4430" s="283"/>
      <c r="Q4430" s="283"/>
      <c r="R4430" s="283"/>
      <c r="S4430" s="283"/>
      <c r="U4430" s="283"/>
      <c r="V4430" s="283"/>
      <c r="W4430" s="283"/>
      <c r="Z4430" s="283"/>
      <c r="AA4430" s="283"/>
      <c r="AB4430" s="283"/>
      <c r="AC4430" s="283"/>
      <c r="AD4430" s="283"/>
      <c r="AE4430" s="283"/>
      <c r="AO4430" s="283"/>
      <c r="AP4430" s="283"/>
      <c r="AQ4430" s="283"/>
      <c r="AR4430" s="283"/>
      <c r="AS4430" s="283"/>
      <c r="AT4430" s="283"/>
      <c r="AV4430" s="283"/>
      <c r="AW4430" s="283"/>
      <c r="AX4430" s="283"/>
      <c r="AY4430" s="283"/>
      <c r="AZ4430" s="283"/>
      <c r="BA4430" s="283"/>
      <c r="BB4430" s="283"/>
      <c r="BE4430" s="263"/>
      <c r="BJ4430" s="279"/>
      <c r="BK4430" s="279"/>
      <c r="BL4430" s="279"/>
      <c r="BO4430" s="279"/>
      <c r="BP4430" s="279"/>
    </row>
    <row r="4431" spans="2:69" ht="9.75" customHeight="1"/>
    <row r="4432" spans="2:69" ht="10.5" customHeight="1">
      <c r="H4432" s="283"/>
      <c r="I4432" s="283"/>
      <c r="J4432" s="283"/>
      <c r="K4432" s="283"/>
      <c r="L4432" s="283"/>
      <c r="N4432" s="283"/>
      <c r="O4432" s="283"/>
      <c r="P4432" s="283"/>
      <c r="Q4432" s="283"/>
      <c r="R4432" s="283"/>
      <c r="S4432" s="283"/>
      <c r="U4432" s="283"/>
      <c r="V4432" s="283"/>
      <c r="W4432" s="283"/>
      <c r="Z4432" s="283"/>
      <c r="AA4432" s="283"/>
      <c r="AB4432" s="283"/>
      <c r="AC4432" s="283"/>
      <c r="AD4432" s="283"/>
      <c r="AE4432" s="283"/>
      <c r="AO4432" s="283"/>
      <c r="AP4432" s="283"/>
      <c r="AQ4432" s="283"/>
      <c r="AR4432" s="283"/>
      <c r="AS4432" s="283"/>
      <c r="AT4432" s="283"/>
      <c r="AV4432" s="283"/>
      <c r="AW4432" s="283"/>
      <c r="AX4432" s="283"/>
      <c r="AY4432" s="283"/>
      <c r="AZ4432" s="283"/>
      <c r="BA4432" s="283"/>
      <c r="BB4432" s="283"/>
      <c r="BE4432" s="280"/>
      <c r="BJ4432" s="279"/>
      <c r="BK4432" s="279"/>
      <c r="BL4432" s="279"/>
      <c r="BO4432" s="279"/>
      <c r="BP4432" s="279"/>
    </row>
    <row r="4433" spans="3:68" ht="0.75" customHeight="1">
      <c r="H4433" s="283"/>
      <c r="I4433" s="283"/>
      <c r="J4433" s="283"/>
      <c r="K4433" s="283"/>
      <c r="L4433" s="283"/>
      <c r="N4433" s="283"/>
      <c r="O4433" s="283"/>
      <c r="P4433" s="283"/>
      <c r="Q4433" s="283"/>
      <c r="R4433" s="283"/>
      <c r="S4433" s="283"/>
      <c r="U4433" s="283"/>
      <c r="V4433" s="283"/>
      <c r="W4433" s="283"/>
      <c r="Z4433" s="283"/>
      <c r="AA4433" s="283"/>
      <c r="AB4433" s="283"/>
      <c r="AC4433" s="283"/>
      <c r="AD4433" s="283"/>
      <c r="AE4433" s="283"/>
      <c r="AO4433" s="283"/>
      <c r="AP4433" s="283"/>
      <c r="AQ4433" s="283"/>
      <c r="AR4433" s="283"/>
      <c r="AS4433" s="283"/>
      <c r="AT4433" s="283"/>
      <c r="AV4433" s="283"/>
      <c r="AW4433" s="283"/>
      <c r="AX4433" s="283"/>
      <c r="AY4433" s="283"/>
      <c r="AZ4433" s="283"/>
      <c r="BA4433" s="283"/>
      <c r="BB4433" s="283"/>
      <c r="BE4433" s="280"/>
      <c r="BJ4433" s="279"/>
      <c r="BK4433" s="279"/>
      <c r="BL4433" s="279"/>
      <c r="BO4433" s="279"/>
      <c r="BP4433" s="279"/>
    </row>
    <row r="4434" spans="3:68" ht="10.5" customHeight="1">
      <c r="H4434" s="285"/>
      <c r="I4434" s="285"/>
      <c r="J4434" s="285"/>
      <c r="K4434" s="285"/>
      <c r="L4434" s="285"/>
      <c r="N4434" s="285"/>
      <c r="O4434" s="285"/>
      <c r="P4434" s="285"/>
      <c r="R4434" s="285"/>
      <c r="S4434" s="285"/>
      <c r="U4434" s="283"/>
      <c r="V4434" s="283"/>
      <c r="W4434" s="283"/>
      <c r="Z4434" s="285"/>
      <c r="AA4434" s="285"/>
      <c r="AB4434" s="285"/>
      <c r="AC4434" s="285"/>
      <c r="AD4434" s="283"/>
      <c r="AE4434" s="283"/>
      <c r="AO4434" s="285"/>
      <c r="AP4434" s="285"/>
      <c r="AQ4434" s="285"/>
      <c r="AR4434" s="285"/>
      <c r="AS4434" s="285"/>
      <c r="AT4434" s="285"/>
      <c r="AV4434" s="285"/>
      <c r="AW4434" s="285"/>
      <c r="AX4434" s="285"/>
      <c r="AY4434" s="285"/>
      <c r="AZ4434" s="285"/>
      <c r="BB4434" s="261"/>
      <c r="BE4434" s="263"/>
      <c r="BK4434" s="279"/>
      <c r="BL4434" s="279"/>
      <c r="BP4434" s="264"/>
    </row>
    <row r="4435" spans="3:68" ht="8.25" customHeight="1"/>
    <row r="4436" spans="3:68" ht="0.75" customHeight="1">
      <c r="C4436" s="280"/>
      <c r="D4436" s="280"/>
      <c r="E4436" s="280"/>
      <c r="F4436" s="280"/>
      <c r="G4436" s="280"/>
      <c r="H4436" s="280"/>
      <c r="I4436" s="280"/>
      <c r="AH4436" s="280"/>
      <c r="AI4436" s="280"/>
      <c r="AJ4436" s="280"/>
      <c r="AK4436" s="280"/>
      <c r="AL4436" s="280"/>
      <c r="AM4436" s="280"/>
      <c r="AN4436" s="280"/>
      <c r="AO4436" s="280"/>
      <c r="BE4436" s="280"/>
      <c r="BK4436" s="279"/>
      <c r="BL4436" s="279"/>
      <c r="BP4436" s="279"/>
    </row>
    <row r="4437" spans="3:68" ht="9" customHeight="1">
      <c r="C4437" s="280"/>
      <c r="D4437" s="280"/>
      <c r="E4437" s="280"/>
      <c r="F4437" s="280"/>
      <c r="G4437" s="280"/>
      <c r="H4437" s="280"/>
      <c r="I4437" s="280"/>
      <c r="AH4437" s="280"/>
      <c r="AI4437" s="280"/>
      <c r="AJ4437" s="280"/>
      <c r="AK4437" s="280"/>
      <c r="AL4437" s="280"/>
      <c r="AM4437" s="280"/>
      <c r="AN4437" s="280"/>
      <c r="AO4437" s="280"/>
      <c r="BE4437" s="280"/>
      <c r="BK4437" s="279"/>
      <c r="BL4437" s="279"/>
      <c r="BP4437" s="279"/>
    </row>
    <row r="4438" spans="3:68" ht="0.75" customHeight="1">
      <c r="C4438" s="280"/>
      <c r="D4438" s="280"/>
      <c r="E4438" s="280"/>
      <c r="F4438" s="280"/>
      <c r="G4438" s="280"/>
      <c r="H4438" s="280"/>
      <c r="I4438" s="280"/>
      <c r="AH4438" s="280"/>
      <c r="AI4438" s="280"/>
      <c r="AJ4438" s="280"/>
      <c r="AK4438" s="280"/>
      <c r="AL4438" s="280"/>
      <c r="AM4438" s="280"/>
      <c r="AN4438" s="280"/>
      <c r="AO4438" s="280"/>
      <c r="BE4438" s="280"/>
      <c r="BK4438" s="279"/>
      <c r="BL4438" s="279"/>
    </row>
    <row r="4439" spans="3:68" ht="10.5" customHeight="1">
      <c r="C4439" s="287"/>
      <c r="D4439" s="287"/>
      <c r="E4439" s="287"/>
      <c r="F4439" s="287"/>
      <c r="G4439" s="287"/>
      <c r="H4439" s="278"/>
      <c r="I4439" s="278"/>
      <c r="J4439" s="278"/>
      <c r="K4439" s="278"/>
      <c r="L4439" s="278"/>
      <c r="N4439" s="278"/>
      <c r="O4439" s="278"/>
      <c r="P4439" s="278"/>
      <c r="Q4439" s="278"/>
      <c r="R4439" s="278"/>
      <c r="S4439" s="278"/>
      <c r="T4439" s="278"/>
      <c r="U4439" s="278"/>
      <c r="V4439" s="278"/>
      <c r="W4439" s="278"/>
      <c r="Z4439" s="278"/>
      <c r="AA4439" s="278"/>
      <c r="AB4439" s="278"/>
      <c r="AC4439" s="278"/>
      <c r="AD4439" s="278"/>
      <c r="AE4439" s="278"/>
      <c r="AI4439" s="287"/>
      <c r="AJ4439" s="287"/>
      <c r="AK4439" s="287"/>
      <c r="AL4439" s="287"/>
      <c r="AM4439" s="287"/>
      <c r="AO4439" s="278"/>
      <c r="AP4439" s="278"/>
      <c r="AQ4439" s="278"/>
      <c r="AR4439" s="278"/>
      <c r="AS4439" s="278"/>
      <c r="AT4439" s="278"/>
      <c r="AV4439" s="278"/>
      <c r="AW4439" s="278"/>
      <c r="AX4439" s="278"/>
      <c r="AY4439" s="278"/>
      <c r="AZ4439" s="278"/>
      <c r="BB4439" s="266"/>
      <c r="BE4439" s="263"/>
      <c r="BK4439" s="279"/>
      <c r="BL4439" s="279"/>
      <c r="BP4439" s="264"/>
    </row>
    <row r="4440" spans="3:68" ht="7.5" customHeight="1"/>
    <row r="4441" spans="3:68" ht="0.75" customHeight="1">
      <c r="C4441" s="287"/>
      <c r="D4441" s="287"/>
      <c r="E4441" s="287"/>
      <c r="F4441" s="287"/>
      <c r="G4441" s="287"/>
      <c r="H4441" s="278"/>
      <c r="I4441" s="278"/>
      <c r="J4441" s="278"/>
      <c r="K4441" s="278"/>
      <c r="L4441" s="278"/>
      <c r="N4441" s="278"/>
      <c r="O4441" s="278"/>
      <c r="P4441" s="278"/>
      <c r="Q4441" s="278"/>
      <c r="R4441" s="278"/>
      <c r="S4441" s="278"/>
      <c r="T4441" s="278"/>
      <c r="U4441" s="278"/>
      <c r="V4441" s="278"/>
      <c r="W4441" s="278"/>
      <c r="Z4441" s="278"/>
      <c r="AA4441" s="278"/>
      <c r="AB4441" s="278"/>
      <c r="AC4441" s="278"/>
      <c r="AD4441" s="278"/>
      <c r="AE4441" s="278"/>
      <c r="AI4441" s="287"/>
      <c r="AJ4441" s="287"/>
      <c r="AK4441" s="287"/>
      <c r="AL4441" s="287"/>
      <c r="AM4441" s="287"/>
      <c r="AO4441" s="278"/>
      <c r="AP4441" s="278"/>
      <c r="AQ4441" s="278"/>
      <c r="AR4441" s="278"/>
      <c r="AS4441" s="278"/>
      <c r="AT4441" s="278"/>
      <c r="AV4441" s="278"/>
      <c r="AW4441" s="278"/>
      <c r="AX4441" s="278"/>
      <c r="AY4441" s="278"/>
      <c r="AZ4441" s="278"/>
      <c r="BB4441" s="276"/>
    </row>
    <row r="4442" spans="3:68" ht="8.25" customHeight="1">
      <c r="C4442" s="287"/>
      <c r="D4442" s="287"/>
      <c r="E4442" s="287"/>
      <c r="F4442" s="287"/>
      <c r="G4442" s="287"/>
      <c r="H4442" s="278"/>
      <c r="I4442" s="278"/>
      <c r="J4442" s="278"/>
      <c r="K4442" s="278"/>
      <c r="L4442" s="278"/>
      <c r="N4442" s="278"/>
      <c r="O4442" s="278"/>
      <c r="P4442" s="278"/>
      <c r="Q4442" s="278"/>
      <c r="R4442" s="278"/>
      <c r="S4442" s="278"/>
      <c r="T4442" s="278"/>
      <c r="U4442" s="278"/>
      <c r="V4442" s="278"/>
      <c r="W4442" s="278"/>
      <c r="Z4442" s="278"/>
      <c r="AA4442" s="278"/>
      <c r="AB4442" s="278"/>
      <c r="AC4442" s="278"/>
      <c r="AD4442" s="278"/>
      <c r="AE4442" s="278"/>
      <c r="AI4442" s="287"/>
      <c r="AJ4442" s="287"/>
      <c r="AK4442" s="287"/>
      <c r="AL4442" s="287"/>
      <c r="AM4442" s="287"/>
      <c r="AO4442" s="278"/>
      <c r="AP4442" s="278"/>
      <c r="AQ4442" s="278"/>
      <c r="AR4442" s="278"/>
      <c r="AS4442" s="278"/>
      <c r="AT4442" s="278"/>
      <c r="AV4442" s="278"/>
      <c r="AW4442" s="278"/>
      <c r="AX4442" s="278"/>
      <c r="AY4442" s="278"/>
      <c r="AZ4442" s="278"/>
      <c r="BB4442" s="276"/>
    </row>
    <row r="4443" spans="3:68" ht="0.75" customHeight="1">
      <c r="C4443" s="287"/>
      <c r="D4443" s="287"/>
      <c r="E4443" s="287"/>
      <c r="F4443" s="287"/>
      <c r="G4443" s="287"/>
      <c r="H4443" s="278"/>
      <c r="I4443" s="278"/>
      <c r="J4443" s="278"/>
      <c r="K4443" s="278"/>
      <c r="L4443" s="278"/>
      <c r="N4443" s="278"/>
      <c r="O4443" s="278"/>
      <c r="P4443" s="278"/>
      <c r="Q4443" s="278"/>
      <c r="R4443" s="278"/>
      <c r="S4443" s="278"/>
      <c r="T4443" s="278"/>
      <c r="U4443" s="278"/>
      <c r="V4443" s="278"/>
      <c r="W4443" s="278"/>
      <c r="Z4443" s="278"/>
      <c r="AA4443" s="278"/>
      <c r="AB4443" s="278"/>
      <c r="AC4443" s="278"/>
      <c r="AD4443" s="278"/>
      <c r="AE4443" s="278"/>
      <c r="AI4443" s="287"/>
      <c r="AJ4443" s="287"/>
      <c r="AK4443" s="287"/>
      <c r="AL4443" s="287"/>
      <c r="AM4443" s="287"/>
      <c r="AO4443" s="278"/>
      <c r="AP4443" s="278"/>
      <c r="AQ4443" s="278"/>
      <c r="AR4443" s="278"/>
      <c r="AS4443" s="278"/>
      <c r="AT4443" s="278"/>
      <c r="AV4443" s="278"/>
      <c r="AW4443" s="278"/>
      <c r="AX4443" s="278"/>
      <c r="AY4443" s="278"/>
      <c r="AZ4443" s="278"/>
      <c r="BB4443" s="276"/>
    </row>
    <row r="4444" spans="3:68" ht="10.5" customHeight="1">
      <c r="C4444" s="287"/>
      <c r="D4444" s="287"/>
      <c r="E4444" s="287"/>
      <c r="F4444" s="287"/>
      <c r="G4444" s="287"/>
      <c r="H4444" s="278"/>
      <c r="I4444" s="278"/>
      <c r="J4444" s="278"/>
      <c r="K4444" s="278"/>
      <c r="L4444" s="278"/>
      <c r="N4444" s="278"/>
      <c r="O4444" s="278"/>
      <c r="P4444" s="278"/>
      <c r="Q4444" s="278"/>
      <c r="R4444" s="278"/>
      <c r="S4444" s="278"/>
      <c r="T4444" s="278"/>
      <c r="U4444" s="278"/>
      <c r="V4444" s="278"/>
      <c r="W4444" s="278"/>
      <c r="Z4444" s="278"/>
      <c r="AA4444" s="278"/>
      <c r="AB4444" s="278"/>
      <c r="AC4444" s="278"/>
      <c r="AD4444" s="278"/>
      <c r="AE4444" s="278"/>
      <c r="AI4444" s="287"/>
      <c r="AJ4444" s="287"/>
      <c r="AK4444" s="287"/>
      <c r="AL4444" s="287"/>
      <c r="AM4444" s="287"/>
      <c r="AO4444" s="278"/>
      <c r="AP4444" s="278"/>
      <c r="AQ4444" s="278"/>
      <c r="AR4444" s="278"/>
      <c r="AS4444" s="278"/>
      <c r="AT4444" s="278"/>
      <c r="AV4444" s="278"/>
      <c r="AW4444" s="278"/>
      <c r="AX4444" s="278"/>
      <c r="AY4444" s="278"/>
      <c r="AZ4444" s="278"/>
      <c r="BB4444" s="266"/>
    </row>
    <row r="4445" spans="3:68" ht="7.5" customHeight="1"/>
    <row r="4446" spans="3:68" ht="0.75" customHeight="1">
      <c r="C4446" s="287"/>
      <c r="D4446" s="287"/>
      <c r="E4446" s="287"/>
      <c r="F4446" s="287"/>
      <c r="G4446" s="287"/>
      <c r="H4446" s="278"/>
      <c r="I4446" s="278"/>
      <c r="J4446" s="278"/>
      <c r="K4446" s="278"/>
      <c r="L4446" s="278"/>
      <c r="N4446" s="278"/>
      <c r="O4446" s="278"/>
      <c r="P4446" s="278"/>
      <c r="Q4446" s="278"/>
      <c r="R4446" s="278"/>
      <c r="S4446" s="278"/>
      <c r="T4446" s="278"/>
      <c r="U4446" s="278"/>
      <c r="V4446" s="278"/>
      <c r="W4446" s="278"/>
      <c r="Z4446" s="278"/>
      <c r="AA4446" s="278"/>
      <c r="AB4446" s="278"/>
      <c r="AC4446" s="278"/>
      <c r="AD4446" s="278"/>
      <c r="AE4446" s="278"/>
      <c r="AI4446" s="287"/>
      <c r="AJ4446" s="287"/>
      <c r="AK4446" s="287"/>
      <c r="AL4446" s="287"/>
      <c r="AM4446" s="287"/>
      <c r="AO4446" s="278"/>
      <c r="AP4446" s="278"/>
      <c r="AQ4446" s="278"/>
      <c r="AR4446" s="278"/>
      <c r="AS4446" s="278"/>
      <c r="AT4446" s="278"/>
      <c r="AV4446" s="278"/>
      <c r="AW4446" s="278"/>
      <c r="AX4446" s="278"/>
      <c r="AY4446" s="278"/>
      <c r="AZ4446" s="278"/>
      <c r="BB4446" s="276"/>
      <c r="BE4446" s="282"/>
      <c r="BF4446" s="282"/>
      <c r="BG4446" s="282"/>
      <c r="BH4446" s="282"/>
      <c r="BI4446" s="282"/>
      <c r="BJ4446" s="282"/>
      <c r="BK4446" s="282"/>
      <c r="BL4446" s="282"/>
      <c r="BM4446" s="282"/>
      <c r="BN4446" s="282"/>
      <c r="BO4446" s="282"/>
      <c r="BP4446" s="282"/>
    </row>
    <row r="4447" spans="3:68">
      <c r="C4447" s="287"/>
      <c r="D4447" s="287"/>
      <c r="E4447" s="287"/>
      <c r="F4447" s="287"/>
      <c r="G4447" s="287"/>
      <c r="H4447" s="278"/>
      <c r="I4447" s="278"/>
      <c r="J4447" s="278"/>
      <c r="K4447" s="278"/>
      <c r="L4447" s="278"/>
      <c r="N4447" s="278"/>
      <c r="O4447" s="278"/>
      <c r="P4447" s="278"/>
      <c r="Q4447" s="278"/>
      <c r="R4447" s="278"/>
      <c r="S4447" s="278"/>
      <c r="T4447" s="278"/>
      <c r="U4447" s="278"/>
      <c r="V4447" s="278"/>
      <c r="W4447" s="278"/>
      <c r="Z4447" s="278"/>
      <c r="AA4447" s="278"/>
      <c r="AB4447" s="278"/>
      <c r="AC4447" s="278"/>
      <c r="AD4447" s="278"/>
      <c r="AE4447" s="278"/>
      <c r="AI4447" s="287"/>
      <c r="AJ4447" s="287"/>
      <c r="AK4447" s="287"/>
      <c r="AL4447" s="287"/>
      <c r="AM4447" s="287"/>
      <c r="AO4447" s="278"/>
      <c r="AP4447" s="278"/>
      <c r="AQ4447" s="278"/>
      <c r="AR4447" s="278"/>
      <c r="AS4447" s="278"/>
      <c r="AT4447" s="278"/>
      <c r="AV4447" s="278"/>
      <c r="AW4447" s="278"/>
      <c r="AX4447" s="278"/>
      <c r="AY4447" s="278"/>
      <c r="AZ4447" s="278"/>
      <c r="BB4447" s="276"/>
      <c r="BE4447" s="282"/>
      <c r="BF4447" s="282"/>
      <c r="BG4447" s="282"/>
      <c r="BH4447" s="282"/>
      <c r="BI4447" s="282"/>
      <c r="BJ4447" s="282"/>
      <c r="BK4447" s="282"/>
      <c r="BL4447" s="282"/>
      <c r="BM4447" s="282"/>
      <c r="BN4447" s="282"/>
      <c r="BO4447" s="282"/>
      <c r="BP4447" s="282"/>
    </row>
    <row r="4448" spans="3:68" ht="5.25" customHeight="1">
      <c r="C4448" s="287"/>
      <c r="D4448" s="287"/>
      <c r="E4448" s="287"/>
      <c r="F4448" s="287"/>
      <c r="G4448" s="287"/>
      <c r="H4448" s="278"/>
      <c r="I4448" s="278"/>
      <c r="J4448" s="278"/>
      <c r="K4448" s="278"/>
      <c r="L4448" s="278"/>
      <c r="N4448" s="278"/>
      <c r="O4448" s="278"/>
      <c r="P4448" s="278"/>
      <c r="Q4448" s="278"/>
      <c r="R4448" s="278"/>
      <c r="S4448" s="278"/>
      <c r="T4448" s="278"/>
      <c r="U4448" s="278"/>
      <c r="V4448" s="278"/>
      <c r="W4448" s="278"/>
      <c r="Z4448" s="278"/>
      <c r="AA4448" s="278"/>
      <c r="AB4448" s="278"/>
      <c r="AC4448" s="278"/>
      <c r="AD4448" s="278"/>
      <c r="AE4448" s="278"/>
      <c r="AI4448" s="287"/>
      <c r="AJ4448" s="287"/>
      <c r="AK4448" s="287"/>
      <c r="AL4448" s="287"/>
      <c r="AM4448" s="287"/>
      <c r="AN4448" s="287"/>
      <c r="AO4448" s="278"/>
      <c r="AP4448" s="278"/>
      <c r="AQ4448" s="278"/>
      <c r="AR4448" s="278"/>
      <c r="AS4448" s="278"/>
      <c r="AT4448" s="278"/>
      <c r="AV4448" s="278"/>
      <c r="AW4448" s="278"/>
      <c r="AX4448" s="278"/>
      <c r="AY4448" s="278"/>
      <c r="AZ4448" s="278"/>
      <c r="BB4448" s="276"/>
      <c r="BJ4448" s="283"/>
      <c r="BK4448" s="283"/>
      <c r="BL4448" s="283"/>
      <c r="BM4448" s="283"/>
      <c r="BN4448" s="283"/>
      <c r="BO4448" s="283"/>
      <c r="BP4448" s="283"/>
    </row>
    <row r="4449" spans="3:68" ht="5.25" customHeight="1">
      <c r="C4449" s="287"/>
      <c r="D4449" s="287"/>
      <c r="E4449" s="287"/>
      <c r="F4449" s="287"/>
      <c r="G4449" s="287"/>
      <c r="H4449" s="278"/>
      <c r="I4449" s="278"/>
      <c r="J4449" s="278"/>
      <c r="K4449" s="278"/>
      <c r="L4449" s="278"/>
      <c r="N4449" s="278"/>
      <c r="O4449" s="278"/>
      <c r="P4449" s="278"/>
      <c r="Q4449" s="278"/>
      <c r="R4449" s="278"/>
      <c r="S4449" s="278"/>
      <c r="T4449" s="278"/>
      <c r="U4449" s="278"/>
      <c r="V4449" s="278"/>
      <c r="W4449" s="278"/>
      <c r="Z4449" s="278"/>
      <c r="AA4449" s="278"/>
      <c r="AB4449" s="278"/>
      <c r="AC4449" s="278"/>
      <c r="AD4449" s="278"/>
      <c r="AE4449" s="278"/>
      <c r="AI4449" s="287"/>
      <c r="AJ4449" s="287"/>
      <c r="AK4449" s="287"/>
      <c r="AL4449" s="287"/>
      <c r="AM4449" s="287"/>
      <c r="AN4449" s="287"/>
      <c r="AO4449" s="278"/>
      <c r="AP4449" s="278"/>
      <c r="AQ4449" s="278"/>
      <c r="AR4449" s="278"/>
      <c r="AS4449" s="278"/>
      <c r="AT4449" s="278"/>
      <c r="AV4449" s="278"/>
      <c r="AW4449" s="278"/>
      <c r="AX4449" s="278"/>
      <c r="AY4449" s="278"/>
      <c r="AZ4449" s="278"/>
      <c r="BB4449" s="276"/>
      <c r="BJ4449" s="283"/>
      <c r="BK4449" s="283"/>
      <c r="BL4449" s="283"/>
      <c r="BM4449" s="283"/>
      <c r="BN4449" s="283"/>
      <c r="BO4449" s="283"/>
      <c r="BP4449" s="283"/>
    </row>
    <row r="4450" spans="3:68" ht="15" customHeight="1">
      <c r="C4450" s="287"/>
      <c r="D4450" s="287"/>
      <c r="E4450" s="287"/>
      <c r="F4450" s="287"/>
      <c r="G4450" s="287"/>
      <c r="H4450" s="278"/>
      <c r="I4450" s="278"/>
      <c r="J4450" s="278"/>
      <c r="K4450" s="278"/>
      <c r="L4450" s="278"/>
      <c r="N4450" s="278"/>
      <c r="O4450" s="278"/>
      <c r="P4450" s="278"/>
      <c r="Q4450" s="278"/>
      <c r="R4450" s="278"/>
      <c r="S4450" s="278"/>
      <c r="T4450" s="278"/>
      <c r="U4450" s="278"/>
      <c r="V4450" s="278"/>
      <c r="W4450" s="278"/>
      <c r="Z4450" s="278"/>
      <c r="AA4450" s="278"/>
      <c r="AB4450" s="278"/>
      <c r="AC4450" s="278"/>
      <c r="AD4450" s="278"/>
      <c r="AE4450" s="278"/>
      <c r="AI4450" s="287"/>
      <c r="AJ4450" s="287"/>
      <c r="AK4450" s="287"/>
      <c r="AL4450" s="287"/>
      <c r="AM4450" s="287"/>
      <c r="AO4450" s="278"/>
      <c r="AP4450" s="278"/>
      <c r="AQ4450" s="278"/>
      <c r="AR4450" s="278"/>
      <c r="AS4450" s="278"/>
      <c r="AT4450" s="278"/>
      <c r="AV4450" s="278"/>
      <c r="AW4450" s="278"/>
      <c r="AX4450" s="278"/>
      <c r="AY4450" s="278"/>
      <c r="AZ4450" s="278"/>
      <c r="BB4450" s="266"/>
    </row>
    <row r="4451" spans="3:68" ht="0.75" customHeight="1">
      <c r="C4451" s="287"/>
      <c r="D4451" s="287"/>
      <c r="E4451" s="287"/>
      <c r="F4451" s="287"/>
      <c r="G4451" s="287"/>
      <c r="H4451" s="278"/>
      <c r="I4451" s="278"/>
      <c r="J4451" s="278"/>
      <c r="K4451" s="278"/>
      <c r="L4451" s="278"/>
      <c r="P4451" s="278"/>
      <c r="Q4451" s="278"/>
      <c r="R4451" s="278"/>
      <c r="S4451" s="278"/>
      <c r="U4451" s="278"/>
      <c r="V4451" s="278"/>
      <c r="W4451" s="278"/>
      <c r="Z4451" s="278"/>
      <c r="AA4451" s="278"/>
      <c r="AB4451" s="278"/>
      <c r="AC4451" s="278"/>
      <c r="AD4451" s="278"/>
      <c r="AE4451" s="278"/>
      <c r="AI4451" s="287"/>
      <c r="AJ4451" s="287"/>
      <c r="AK4451" s="287"/>
      <c r="AL4451" s="287"/>
      <c r="AM4451" s="287"/>
      <c r="AO4451" s="278"/>
      <c r="AP4451" s="278"/>
      <c r="AQ4451" s="278"/>
      <c r="AR4451" s="278"/>
      <c r="AS4451" s="278"/>
      <c r="AT4451" s="278"/>
      <c r="AV4451" s="278"/>
      <c r="AW4451" s="278"/>
      <c r="AX4451" s="278"/>
      <c r="AY4451" s="278"/>
      <c r="AZ4451" s="278"/>
      <c r="BB4451" s="276"/>
      <c r="BE4451" s="280"/>
      <c r="BH4451" s="278"/>
      <c r="BI4451" s="278"/>
      <c r="BJ4451" s="278"/>
      <c r="BK4451" s="278"/>
      <c r="BL4451" s="278"/>
      <c r="BN4451" s="278"/>
      <c r="BO4451" s="278"/>
      <c r="BP4451" s="278"/>
    </row>
    <row r="4452" spans="3:68" ht="8.25" customHeight="1">
      <c r="C4452" s="287"/>
      <c r="D4452" s="287"/>
      <c r="E4452" s="287"/>
      <c r="F4452" s="287"/>
      <c r="G4452" s="287"/>
      <c r="H4452" s="278"/>
      <c r="I4452" s="278"/>
      <c r="J4452" s="278"/>
      <c r="K4452" s="278"/>
      <c r="L4452" s="278"/>
      <c r="P4452" s="278"/>
      <c r="Q4452" s="278"/>
      <c r="R4452" s="278"/>
      <c r="S4452" s="278"/>
      <c r="U4452" s="278"/>
      <c r="V4452" s="278"/>
      <c r="W4452" s="278"/>
      <c r="Z4452" s="278"/>
      <c r="AA4452" s="278"/>
      <c r="AB4452" s="278"/>
      <c r="AC4452" s="278"/>
      <c r="AD4452" s="278"/>
      <c r="AE4452" s="278"/>
      <c r="AI4452" s="287"/>
      <c r="AJ4452" s="287"/>
      <c r="AK4452" s="287"/>
      <c r="AL4452" s="287"/>
      <c r="AM4452" s="287"/>
      <c r="AO4452" s="278"/>
      <c r="AP4452" s="278"/>
      <c r="AQ4452" s="278"/>
      <c r="AR4452" s="278"/>
      <c r="AS4452" s="278"/>
      <c r="AT4452" s="278"/>
      <c r="AV4452" s="278"/>
      <c r="AW4452" s="278"/>
      <c r="AX4452" s="278"/>
      <c r="AY4452" s="278"/>
      <c r="AZ4452" s="278"/>
      <c r="BB4452" s="276"/>
      <c r="BE4452" s="280"/>
      <c r="BH4452" s="278"/>
      <c r="BI4452" s="278"/>
      <c r="BJ4452" s="278"/>
      <c r="BK4452" s="278"/>
      <c r="BL4452" s="278"/>
      <c r="BN4452" s="278"/>
      <c r="BO4452" s="278"/>
      <c r="BP4452" s="278"/>
    </row>
    <row r="4453" spans="3:68" ht="0.75" customHeight="1">
      <c r="C4453" s="287"/>
      <c r="D4453" s="287"/>
      <c r="E4453" s="287"/>
      <c r="F4453" s="287"/>
      <c r="G4453" s="287"/>
      <c r="H4453" s="278"/>
      <c r="I4453" s="278"/>
      <c r="J4453" s="278"/>
      <c r="K4453" s="278"/>
      <c r="L4453" s="278"/>
      <c r="P4453" s="278"/>
      <c r="Q4453" s="278"/>
      <c r="R4453" s="278"/>
      <c r="S4453" s="278"/>
      <c r="U4453" s="278"/>
      <c r="V4453" s="278"/>
      <c r="W4453" s="278"/>
      <c r="Z4453" s="278"/>
      <c r="AA4453" s="278"/>
      <c r="AB4453" s="278"/>
      <c r="AC4453" s="278"/>
      <c r="AD4453" s="278"/>
      <c r="AE4453" s="278"/>
      <c r="AI4453" s="287"/>
      <c r="AJ4453" s="287"/>
      <c r="AK4453" s="287"/>
      <c r="AL4453" s="287"/>
      <c r="AM4453" s="287"/>
      <c r="AO4453" s="278"/>
      <c r="AP4453" s="278"/>
      <c r="AQ4453" s="278"/>
      <c r="AR4453" s="278"/>
      <c r="AS4453" s="278"/>
      <c r="AT4453" s="278"/>
      <c r="AV4453" s="278"/>
      <c r="AW4453" s="278"/>
      <c r="AX4453" s="278"/>
      <c r="AY4453" s="278"/>
      <c r="AZ4453" s="278"/>
      <c r="BB4453" s="276"/>
      <c r="BE4453" s="280"/>
      <c r="BH4453" s="278"/>
      <c r="BI4453" s="278"/>
      <c r="BJ4453" s="278"/>
      <c r="BK4453" s="278"/>
      <c r="BL4453" s="278"/>
      <c r="BN4453" s="278"/>
      <c r="BO4453" s="278"/>
      <c r="BP4453" s="278"/>
    </row>
    <row r="4454" spans="3:68" ht="10.5" customHeight="1">
      <c r="C4454" s="287"/>
      <c r="D4454" s="287"/>
      <c r="E4454" s="287"/>
      <c r="F4454" s="287"/>
      <c r="G4454" s="287"/>
      <c r="H4454" s="278"/>
      <c r="I4454" s="278"/>
      <c r="J4454" s="278"/>
      <c r="K4454" s="278"/>
      <c r="L4454" s="278"/>
      <c r="P4454" s="278"/>
      <c r="Q4454" s="278"/>
      <c r="R4454" s="278"/>
      <c r="S4454" s="278"/>
      <c r="U4454" s="278"/>
      <c r="V4454" s="278"/>
      <c r="W4454" s="278"/>
      <c r="Z4454" s="278"/>
      <c r="AA4454" s="278"/>
      <c r="AB4454" s="278"/>
      <c r="AC4454" s="278"/>
      <c r="AD4454" s="278"/>
      <c r="AE4454" s="278"/>
      <c r="AI4454" s="287"/>
      <c r="AJ4454" s="287"/>
      <c r="AK4454" s="287"/>
      <c r="AL4454" s="287"/>
      <c r="AM4454" s="287"/>
      <c r="AO4454" s="278"/>
      <c r="AP4454" s="278"/>
      <c r="AQ4454" s="278"/>
      <c r="AR4454" s="278"/>
      <c r="AS4454" s="278"/>
      <c r="AT4454" s="278"/>
      <c r="AV4454" s="278"/>
      <c r="AW4454" s="278"/>
      <c r="AX4454" s="278"/>
      <c r="AY4454" s="278"/>
      <c r="AZ4454" s="278"/>
      <c r="BB4454" s="266"/>
      <c r="BE4454" s="263"/>
      <c r="BH4454" s="278"/>
      <c r="BI4454" s="278"/>
      <c r="BJ4454" s="278"/>
      <c r="BK4454" s="278"/>
      <c r="BL4454" s="278"/>
      <c r="BN4454" s="278"/>
      <c r="BO4454" s="278"/>
      <c r="BP4454" s="278"/>
    </row>
    <row r="4455" spans="3:68" ht="7.5" customHeight="1"/>
    <row r="4456" spans="3:68" ht="0.75" customHeight="1">
      <c r="C4456" s="287"/>
      <c r="D4456" s="287"/>
      <c r="E4456" s="287"/>
      <c r="F4456" s="287"/>
      <c r="G4456" s="287"/>
      <c r="H4456" s="278"/>
      <c r="I4456" s="278"/>
      <c r="J4456" s="278"/>
      <c r="K4456" s="278"/>
      <c r="L4456" s="278"/>
      <c r="N4456" s="278"/>
      <c r="O4456" s="278"/>
      <c r="P4456" s="278"/>
      <c r="Q4456" s="278"/>
      <c r="R4456" s="278"/>
      <c r="S4456" s="278"/>
      <c r="T4456" s="278"/>
      <c r="U4456" s="278"/>
      <c r="V4456" s="278"/>
      <c r="W4456" s="278"/>
      <c r="Z4456" s="278"/>
      <c r="AA4456" s="278"/>
      <c r="AB4456" s="278"/>
      <c r="AC4456" s="278"/>
      <c r="AD4456" s="278"/>
      <c r="AE4456" s="278"/>
      <c r="AI4456" s="287"/>
      <c r="AJ4456" s="287"/>
      <c r="AK4456" s="287"/>
      <c r="AL4456" s="287"/>
      <c r="AM4456" s="287"/>
      <c r="AO4456" s="278"/>
      <c r="AP4456" s="278"/>
      <c r="AQ4456" s="278"/>
      <c r="AR4456" s="278"/>
      <c r="AS4456" s="278"/>
      <c r="AT4456" s="278"/>
      <c r="AV4456" s="278"/>
      <c r="AW4456" s="278"/>
      <c r="AX4456" s="278"/>
      <c r="AY4456" s="278"/>
      <c r="AZ4456" s="278"/>
      <c r="BB4456" s="276"/>
      <c r="BE4456" s="280"/>
      <c r="BH4456" s="278"/>
      <c r="BI4456" s="278"/>
      <c r="BJ4456" s="278"/>
      <c r="BK4456" s="278"/>
      <c r="BL4456" s="278"/>
      <c r="BN4456" s="278"/>
      <c r="BO4456" s="278"/>
      <c r="BP4456" s="278"/>
    </row>
    <row r="4457" spans="3:68" ht="9" customHeight="1">
      <c r="C4457" s="287"/>
      <c r="D4457" s="287"/>
      <c r="E4457" s="287"/>
      <c r="F4457" s="287"/>
      <c r="G4457" s="287"/>
      <c r="H4457" s="278"/>
      <c r="I4457" s="278"/>
      <c r="J4457" s="278"/>
      <c r="K4457" s="278"/>
      <c r="L4457" s="278"/>
      <c r="N4457" s="278"/>
      <c r="O4457" s="278"/>
      <c r="P4457" s="278"/>
      <c r="Q4457" s="278"/>
      <c r="R4457" s="278"/>
      <c r="S4457" s="278"/>
      <c r="T4457" s="278"/>
      <c r="U4457" s="278"/>
      <c r="V4457" s="278"/>
      <c r="W4457" s="278"/>
      <c r="Z4457" s="278"/>
      <c r="AA4457" s="278"/>
      <c r="AB4457" s="278"/>
      <c r="AC4457" s="278"/>
      <c r="AD4457" s="278"/>
      <c r="AE4457" s="278"/>
      <c r="AI4457" s="287"/>
      <c r="AJ4457" s="287"/>
      <c r="AK4457" s="287"/>
      <c r="AL4457" s="287"/>
      <c r="AM4457" s="287"/>
      <c r="AO4457" s="278"/>
      <c r="AP4457" s="278"/>
      <c r="AQ4457" s="278"/>
      <c r="AR4457" s="278"/>
      <c r="AS4457" s="278"/>
      <c r="AT4457" s="278"/>
      <c r="AV4457" s="278"/>
      <c r="AW4457" s="278"/>
      <c r="AX4457" s="278"/>
      <c r="AY4457" s="278"/>
      <c r="AZ4457" s="278"/>
      <c r="BB4457" s="276"/>
      <c r="BE4457" s="280"/>
      <c r="BH4457" s="278"/>
      <c r="BI4457" s="278"/>
      <c r="BJ4457" s="278"/>
      <c r="BK4457" s="278"/>
      <c r="BL4457" s="278"/>
      <c r="BN4457" s="278"/>
      <c r="BO4457" s="278"/>
      <c r="BP4457" s="278"/>
    </row>
    <row r="4458" spans="3:68" ht="0.75" customHeight="1">
      <c r="C4458" s="287"/>
      <c r="D4458" s="287"/>
      <c r="E4458" s="287"/>
      <c r="F4458" s="287"/>
      <c r="G4458" s="287"/>
      <c r="H4458" s="278"/>
      <c r="I4458" s="278"/>
      <c r="J4458" s="278"/>
      <c r="K4458" s="278"/>
      <c r="L4458" s="278"/>
      <c r="N4458" s="278"/>
      <c r="O4458" s="278"/>
      <c r="P4458" s="278"/>
      <c r="Q4458" s="278"/>
      <c r="R4458" s="278"/>
      <c r="S4458" s="278"/>
      <c r="T4458" s="278"/>
      <c r="U4458" s="278"/>
      <c r="V4458" s="278"/>
      <c r="W4458" s="278"/>
      <c r="Z4458" s="278"/>
      <c r="AA4458" s="278"/>
      <c r="AB4458" s="278"/>
      <c r="AC4458" s="278"/>
      <c r="AD4458" s="278"/>
      <c r="AE4458" s="278"/>
      <c r="AI4458" s="287"/>
      <c r="AJ4458" s="287"/>
      <c r="AK4458" s="287"/>
      <c r="AL4458" s="287"/>
      <c r="AM4458" s="287"/>
      <c r="AO4458" s="278"/>
      <c r="AP4458" s="278"/>
      <c r="AQ4458" s="278"/>
      <c r="AR4458" s="278"/>
      <c r="AS4458" s="278"/>
      <c r="AT4458" s="278"/>
      <c r="AV4458" s="278"/>
      <c r="AW4458" s="278"/>
      <c r="AX4458" s="278"/>
      <c r="AY4458" s="278"/>
      <c r="AZ4458" s="278"/>
      <c r="BB4458" s="276"/>
      <c r="BE4458" s="280"/>
      <c r="BH4458" s="278"/>
      <c r="BI4458" s="278"/>
      <c r="BJ4458" s="278"/>
      <c r="BK4458" s="278"/>
      <c r="BL4458" s="278"/>
      <c r="BN4458" s="278"/>
      <c r="BO4458" s="278"/>
      <c r="BP4458" s="278"/>
    </row>
    <row r="4459" spans="3:68" ht="10.5" customHeight="1">
      <c r="C4459" s="287"/>
      <c r="D4459" s="287"/>
      <c r="E4459" s="287"/>
      <c r="F4459" s="287"/>
      <c r="G4459" s="287"/>
      <c r="H4459" s="278"/>
      <c r="I4459" s="278"/>
      <c r="J4459" s="278"/>
      <c r="K4459" s="278"/>
      <c r="L4459" s="278"/>
      <c r="P4459" s="278"/>
      <c r="Q4459" s="278"/>
      <c r="R4459" s="278"/>
      <c r="S4459" s="278"/>
      <c r="U4459" s="278"/>
      <c r="V4459" s="278"/>
      <c r="W4459" s="278"/>
      <c r="Z4459" s="278"/>
      <c r="AA4459" s="278"/>
      <c r="AB4459" s="278"/>
      <c r="AC4459" s="278"/>
      <c r="AD4459" s="278"/>
      <c r="AE4459" s="278"/>
      <c r="AI4459" s="287"/>
      <c r="AJ4459" s="287"/>
      <c r="AK4459" s="287"/>
      <c r="AL4459" s="287"/>
      <c r="AM4459" s="287"/>
      <c r="AO4459" s="278"/>
      <c r="AP4459" s="278"/>
      <c r="AQ4459" s="278"/>
      <c r="AR4459" s="278"/>
      <c r="AS4459" s="278"/>
      <c r="AT4459" s="278"/>
      <c r="AV4459" s="278"/>
      <c r="AW4459" s="278"/>
      <c r="AX4459" s="278"/>
      <c r="AY4459" s="278"/>
      <c r="AZ4459" s="278"/>
      <c r="BB4459" s="266"/>
      <c r="BE4459" s="263"/>
      <c r="BH4459" s="278"/>
      <c r="BI4459" s="278"/>
      <c r="BJ4459" s="278"/>
      <c r="BK4459" s="278"/>
      <c r="BL4459" s="278"/>
      <c r="BN4459" s="278"/>
      <c r="BO4459" s="278"/>
      <c r="BP4459" s="278"/>
    </row>
    <row r="4460" spans="3:68" ht="9" customHeight="1"/>
    <row r="4461" spans="3:68" ht="10.5" customHeight="1">
      <c r="C4461" s="291"/>
      <c r="D4461" s="291"/>
      <c r="E4461" s="291"/>
      <c r="F4461" s="291"/>
      <c r="G4461" s="291"/>
      <c r="H4461" s="278"/>
      <c r="I4461" s="278"/>
      <c r="J4461" s="278"/>
      <c r="K4461" s="278"/>
      <c r="L4461" s="278"/>
      <c r="N4461" s="278"/>
      <c r="O4461" s="278"/>
      <c r="P4461" s="278"/>
      <c r="Q4461" s="278"/>
      <c r="R4461" s="278"/>
      <c r="S4461" s="278"/>
      <c r="T4461" s="278"/>
      <c r="U4461" s="278"/>
      <c r="V4461" s="278"/>
      <c r="W4461" s="278"/>
      <c r="Z4461" s="278"/>
      <c r="AA4461" s="278"/>
      <c r="AB4461" s="278"/>
      <c r="AC4461" s="278"/>
      <c r="AD4461" s="278"/>
      <c r="AE4461" s="278"/>
      <c r="AI4461" s="291"/>
      <c r="AJ4461" s="291"/>
      <c r="AK4461" s="291"/>
      <c r="AL4461" s="291"/>
      <c r="AM4461" s="291"/>
      <c r="AO4461" s="278"/>
      <c r="AP4461" s="278"/>
      <c r="AQ4461" s="278"/>
      <c r="AR4461" s="278"/>
      <c r="AS4461" s="278"/>
      <c r="AT4461" s="278"/>
      <c r="AV4461" s="278"/>
      <c r="AW4461" s="278"/>
      <c r="AX4461" s="278"/>
      <c r="AY4461" s="278"/>
      <c r="AZ4461" s="278"/>
      <c r="BB4461" s="266"/>
      <c r="BE4461" s="280"/>
      <c r="BF4461" s="280"/>
      <c r="BH4461" s="278"/>
      <c r="BI4461" s="278"/>
      <c r="BJ4461" s="278"/>
      <c r="BK4461" s="278"/>
      <c r="BL4461" s="278"/>
      <c r="BN4461" s="278"/>
      <c r="BO4461" s="278"/>
      <c r="BP4461" s="278"/>
    </row>
    <row r="4462" spans="3:68" ht="12.75" customHeight="1">
      <c r="AO4462" s="278"/>
      <c r="AP4462" s="278"/>
      <c r="AQ4462" s="278"/>
      <c r="AR4462" s="278"/>
      <c r="AS4462" s="278"/>
      <c r="AT4462" s="278"/>
      <c r="AV4462" s="278"/>
      <c r="AW4462" s="278"/>
      <c r="AX4462" s="278"/>
      <c r="AY4462" s="278"/>
      <c r="AZ4462" s="278"/>
      <c r="BE4462" s="280"/>
      <c r="BF4462" s="280"/>
    </row>
    <row r="4463" spans="3:68" ht="12.75" customHeight="1">
      <c r="AO4463" s="278"/>
      <c r="AP4463" s="278"/>
      <c r="AQ4463" s="278"/>
      <c r="AR4463" s="278"/>
      <c r="AS4463" s="278"/>
      <c r="AT4463" s="278"/>
      <c r="AV4463" s="278"/>
      <c r="AW4463" s="278"/>
      <c r="AX4463" s="278"/>
      <c r="AY4463" s="278"/>
      <c r="AZ4463" s="278"/>
      <c r="BE4463" s="280"/>
      <c r="BH4463" s="278"/>
      <c r="BI4463" s="278"/>
      <c r="BJ4463" s="278"/>
      <c r="BK4463" s="278"/>
      <c r="BL4463" s="278"/>
      <c r="BN4463" s="278"/>
      <c r="BO4463" s="278"/>
      <c r="BP4463" s="278"/>
    </row>
    <row r="4464" spans="3:68" ht="10.5" customHeight="1">
      <c r="BE4464" s="280"/>
      <c r="BH4464" s="278"/>
      <c r="BI4464" s="278"/>
      <c r="BJ4464" s="278"/>
      <c r="BK4464" s="278"/>
      <c r="BL4464" s="278"/>
      <c r="BN4464" s="278"/>
      <c r="BO4464" s="278"/>
      <c r="BP4464" s="278"/>
    </row>
    <row r="4465" spans="3:68" ht="9" customHeight="1"/>
    <row r="4466" spans="3:68" ht="11.25" customHeight="1">
      <c r="C4466" s="280"/>
      <c r="D4466" s="280"/>
      <c r="E4466" s="280"/>
      <c r="F4466" s="280"/>
      <c r="G4466" s="280"/>
      <c r="H4466" s="280"/>
      <c r="I4466" s="280"/>
      <c r="AH4466" s="280"/>
      <c r="AI4466" s="280"/>
      <c r="AJ4466" s="280"/>
      <c r="AK4466" s="280"/>
      <c r="AL4466" s="280"/>
      <c r="AM4466" s="280"/>
      <c r="AN4466" s="280"/>
      <c r="AO4466" s="280"/>
      <c r="BE4466" s="263"/>
      <c r="BH4466" s="278"/>
      <c r="BI4466" s="278"/>
      <c r="BJ4466" s="278"/>
      <c r="BK4466" s="278"/>
      <c r="BL4466" s="278"/>
      <c r="BN4466" s="278"/>
      <c r="BO4466" s="278"/>
      <c r="BP4466" s="278"/>
    </row>
    <row r="4467" spans="3:68" ht="9.75" customHeight="1">
      <c r="C4467" s="287"/>
      <c r="D4467" s="287"/>
      <c r="E4467" s="287"/>
      <c r="F4467" s="287"/>
      <c r="G4467" s="287"/>
      <c r="H4467" s="278"/>
      <c r="I4467" s="278"/>
      <c r="J4467" s="278"/>
      <c r="K4467" s="278"/>
      <c r="L4467" s="278"/>
      <c r="N4467" s="278"/>
      <c r="O4467" s="278"/>
      <c r="P4467" s="278"/>
      <c r="Q4467" s="278"/>
      <c r="R4467" s="278"/>
      <c r="S4467" s="278"/>
      <c r="T4467" s="278"/>
      <c r="U4467" s="278"/>
      <c r="V4467" s="278"/>
      <c r="W4467" s="278"/>
      <c r="Z4467" s="278"/>
      <c r="AA4467" s="278"/>
      <c r="AB4467" s="278"/>
      <c r="AC4467" s="278"/>
      <c r="AD4467" s="278"/>
      <c r="AE4467" s="278"/>
      <c r="AI4467" s="287"/>
      <c r="AJ4467" s="287"/>
      <c r="AK4467" s="287"/>
      <c r="AL4467" s="287"/>
      <c r="AM4467" s="287"/>
      <c r="AO4467" s="278"/>
      <c r="AP4467" s="278"/>
      <c r="AQ4467" s="278"/>
      <c r="AR4467" s="278"/>
      <c r="AS4467" s="278"/>
      <c r="AT4467" s="278"/>
      <c r="AV4467" s="278"/>
      <c r="AW4467" s="278"/>
      <c r="AX4467" s="278"/>
      <c r="AY4467" s="278"/>
      <c r="AZ4467" s="278"/>
      <c r="BB4467" s="276"/>
      <c r="BE4467" s="280"/>
      <c r="BF4467" s="280"/>
      <c r="BH4467" s="278"/>
      <c r="BI4467" s="278"/>
      <c r="BJ4467" s="278"/>
      <c r="BK4467" s="278"/>
      <c r="BL4467" s="278"/>
      <c r="BN4467" s="278"/>
      <c r="BO4467" s="278"/>
      <c r="BP4467" s="278"/>
    </row>
    <row r="4468" spans="3:68" ht="1.5" customHeight="1">
      <c r="C4468" s="287"/>
      <c r="D4468" s="287"/>
      <c r="E4468" s="287"/>
      <c r="F4468" s="287"/>
      <c r="G4468" s="287"/>
      <c r="H4468" s="278"/>
      <c r="I4468" s="278"/>
      <c r="J4468" s="278"/>
      <c r="K4468" s="278"/>
      <c r="L4468" s="278"/>
      <c r="N4468" s="278"/>
      <c r="O4468" s="278"/>
      <c r="P4468" s="278"/>
      <c r="Q4468" s="278"/>
      <c r="R4468" s="278"/>
      <c r="S4468" s="278"/>
      <c r="T4468" s="278"/>
      <c r="U4468" s="278"/>
      <c r="V4468" s="278"/>
      <c r="W4468" s="278"/>
      <c r="Z4468" s="278"/>
      <c r="AA4468" s="278"/>
      <c r="AB4468" s="278"/>
      <c r="AC4468" s="278"/>
      <c r="AD4468" s="278"/>
      <c r="AE4468" s="278"/>
      <c r="AI4468" s="287"/>
      <c r="AJ4468" s="287"/>
      <c r="AK4468" s="287"/>
      <c r="AL4468" s="287"/>
      <c r="AM4468" s="287"/>
      <c r="AO4468" s="278"/>
      <c r="AP4468" s="278"/>
      <c r="AQ4468" s="278"/>
      <c r="AR4468" s="278"/>
      <c r="AS4468" s="278"/>
      <c r="AT4468" s="278"/>
      <c r="AV4468" s="278"/>
      <c r="AW4468" s="278"/>
      <c r="AX4468" s="278"/>
      <c r="AY4468" s="278"/>
      <c r="AZ4468" s="278"/>
      <c r="BB4468" s="276"/>
      <c r="BE4468" s="280"/>
      <c r="BF4468" s="280"/>
      <c r="BH4468" s="278"/>
      <c r="BI4468" s="278"/>
      <c r="BJ4468" s="278"/>
      <c r="BK4468" s="278"/>
      <c r="BL4468" s="278"/>
      <c r="BN4468" s="278"/>
      <c r="BO4468" s="278"/>
      <c r="BP4468" s="278"/>
    </row>
    <row r="4469" spans="3:68" ht="10.5" customHeight="1">
      <c r="C4469" s="287"/>
      <c r="D4469" s="287"/>
      <c r="E4469" s="287"/>
      <c r="F4469" s="287"/>
      <c r="G4469" s="287"/>
      <c r="H4469" s="278"/>
      <c r="I4469" s="278"/>
      <c r="J4469" s="278"/>
      <c r="K4469" s="278"/>
      <c r="L4469" s="278"/>
      <c r="N4469" s="278"/>
      <c r="O4469" s="278"/>
      <c r="P4469" s="278"/>
      <c r="Q4469" s="278"/>
      <c r="R4469" s="278"/>
      <c r="S4469" s="278"/>
      <c r="T4469" s="278"/>
      <c r="U4469" s="278"/>
      <c r="V4469" s="278"/>
      <c r="W4469" s="278"/>
      <c r="Z4469" s="278"/>
      <c r="AA4469" s="278"/>
      <c r="AB4469" s="278"/>
      <c r="AC4469" s="278"/>
      <c r="AD4469" s="278"/>
      <c r="AE4469" s="278"/>
      <c r="AI4469" s="287"/>
      <c r="AJ4469" s="287"/>
      <c r="AK4469" s="287"/>
      <c r="AL4469" s="287"/>
      <c r="AM4469" s="287"/>
      <c r="AO4469" s="278"/>
      <c r="AP4469" s="278"/>
      <c r="AQ4469" s="278"/>
      <c r="AR4469" s="278"/>
      <c r="AS4469" s="278"/>
      <c r="AT4469" s="278"/>
      <c r="AV4469" s="278"/>
      <c r="AW4469" s="278"/>
      <c r="AX4469" s="278"/>
      <c r="AY4469" s="278"/>
      <c r="AZ4469" s="278"/>
      <c r="BB4469" s="266"/>
      <c r="BE4469" s="263"/>
      <c r="BH4469" s="278"/>
      <c r="BI4469" s="278"/>
      <c r="BJ4469" s="278"/>
      <c r="BK4469" s="278"/>
      <c r="BL4469" s="278"/>
      <c r="BN4469" s="278"/>
      <c r="BO4469" s="278"/>
      <c r="BP4469" s="278"/>
    </row>
    <row r="4470" spans="3:68" ht="7.5" customHeight="1"/>
    <row r="4471" spans="3:68" ht="0.75" customHeight="1">
      <c r="C4471" s="287"/>
      <c r="D4471" s="287"/>
      <c r="E4471" s="287"/>
      <c r="F4471" s="287"/>
      <c r="G4471" s="287"/>
      <c r="H4471" s="278"/>
      <c r="I4471" s="278"/>
      <c r="J4471" s="278"/>
      <c r="K4471" s="278"/>
      <c r="L4471" s="278"/>
      <c r="N4471" s="278"/>
      <c r="O4471" s="278"/>
      <c r="P4471" s="278"/>
      <c r="Q4471" s="278"/>
      <c r="R4471" s="278"/>
      <c r="S4471" s="278"/>
      <c r="T4471" s="278"/>
      <c r="U4471" s="278"/>
      <c r="V4471" s="278"/>
      <c r="W4471" s="278"/>
      <c r="Z4471" s="278"/>
      <c r="AA4471" s="278"/>
      <c r="AB4471" s="278"/>
      <c r="AC4471" s="278"/>
      <c r="AD4471" s="278"/>
      <c r="AE4471" s="278"/>
      <c r="AI4471" s="287"/>
      <c r="AJ4471" s="287"/>
      <c r="AK4471" s="287"/>
      <c r="AL4471" s="287"/>
      <c r="AM4471" s="287"/>
      <c r="AO4471" s="278"/>
      <c r="AP4471" s="278"/>
      <c r="AQ4471" s="278"/>
      <c r="AR4471" s="278"/>
      <c r="AS4471" s="278"/>
      <c r="AT4471" s="278"/>
      <c r="AV4471" s="278"/>
      <c r="AW4471" s="278"/>
      <c r="AX4471" s="278"/>
      <c r="AY4471" s="278"/>
      <c r="AZ4471" s="278"/>
      <c r="BB4471" s="276"/>
      <c r="BE4471" s="280"/>
      <c r="BH4471" s="278"/>
      <c r="BI4471" s="278"/>
      <c r="BJ4471" s="278"/>
      <c r="BK4471" s="278"/>
      <c r="BL4471" s="278"/>
      <c r="BN4471" s="278"/>
      <c r="BO4471" s="278"/>
      <c r="BP4471" s="278"/>
    </row>
    <row r="4472" spans="3:68" ht="11.25" customHeight="1">
      <c r="C4472" s="287"/>
      <c r="D4472" s="287"/>
      <c r="E4472" s="287"/>
      <c r="F4472" s="287"/>
      <c r="G4472" s="287"/>
      <c r="H4472" s="278"/>
      <c r="I4472" s="278"/>
      <c r="J4472" s="278"/>
      <c r="K4472" s="278"/>
      <c r="L4472" s="278"/>
      <c r="N4472" s="278"/>
      <c r="O4472" s="278"/>
      <c r="P4472" s="278"/>
      <c r="Q4472" s="278"/>
      <c r="R4472" s="278"/>
      <c r="S4472" s="278"/>
      <c r="T4472" s="278"/>
      <c r="U4472" s="278"/>
      <c r="V4472" s="278"/>
      <c r="W4472" s="278"/>
      <c r="Z4472" s="278"/>
      <c r="AA4472" s="278"/>
      <c r="AB4472" s="278"/>
      <c r="AC4472" s="278"/>
      <c r="AD4472" s="278"/>
      <c r="AE4472" s="278"/>
      <c r="AI4472" s="287"/>
      <c r="AJ4472" s="287"/>
      <c r="AK4472" s="287"/>
      <c r="AL4472" s="287"/>
      <c r="AM4472" s="287"/>
      <c r="AO4472" s="278"/>
      <c r="AP4472" s="278"/>
      <c r="AQ4472" s="278"/>
      <c r="AR4472" s="278"/>
      <c r="AS4472" s="278"/>
      <c r="AT4472" s="278"/>
      <c r="AV4472" s="278"/>
      <c r="AW4472" s="278"/>
      <c r="AX4472" s="278"/>
      <c r="AY4472" s="278"/>
      <c r="AZ4472" s="278"/>
      <c r="BB4472" s="276"/>
      <c r="BE4472" s="280"/>
      <c r="BH4472" s="278"/>
      <c r="BI4472" s="278"/>
      <c r="BJ4472" s="278"/>
      <c r="BK4472" s="278"/>
      <c r="BL4472" s="278"/>
      <c r="BN4472" s="278"/>
      <c r="BO4472" s="278"/>
      <c r="BP4472" s="278"/>
    </row>
    <row r="4473" spans="3:68" ht="8.25" customHeight="1">
      <c r="C4473" s="291"/>
      <c r="D4473" s="291"/>
      <c r="E4473" s="291"/>
      <c r="F4473" s="291"/>
      <c r="G4473" s="291"/>
      <c r="H4473" s="278"/>
      <c r="I4473" s="278"/>
      <c r="J4473" s="278"/>
      <c r="K4473" s="278"/>
      <c r="L4473" s="278"/>
      <c r="N4473" s="278"/>
      <c r="O4473" s="278"/>
      <c r="P4473" s="278"/>
      <c r="Q4473" s="278"/>
      <c r="R4473" s="278"/>
      <c r="S4473" s="278"/>
      <c r="T4473" s="278"/>
      <c r="U4473" s="278"/>
      <c r="V4473" s="278"/>
      <c r="W4473" s="278"/>
      <c r="Z4473" s="278"/>
      <c r="AA4473" s="278"/>
      <c r="AB4473" s="278"/>
      <c r="AC4473" s="278"/>
      <c r="AD4473" s="278"/>
      <c r="AE4473" s="278"/>
      <c r="AI4473" s="291"/>
      <c r="AJ4473" s="291"/>
      <c r="AK4473" s="291"/>
      <c r="AL4473" s="291"/>
      <c r="AM4473" s="291"/>
      <c r="AO4473" s="278"/>
      <c r="AP4473" s="278"/>
      <c r="AQ4473" s="278"/>
      <c r="AR4473" s="278"/>
      <c r="AS4473" s="278"/>
      <c r="AT4473" s="278"/>
      <c r="AV4473" s="278"/>
      <c r="AW4473" s="278"/>
      <c r="AX4473" s="278"/>
      <c r="AY4473" s="278"/>
      <c r="AZ4473" s="278"/>
      <c r="BB4473" s="276"/>
      <c r="BE4473" s="280"/>
      <c r="BH4473" s="278"/>
      <c r="BI4473" s="278"/>
      <c r="BJ4473" s="278"/>
      <c r="BK4473" s="278"/>
      <c r="BL4473" s="278"/>
      <c r="BN4473" s="278"/>
      <c r="BO4473" s="278"/>
      <c r="BP4473" s="278"/>
    </row>
    <row r="4474" spans="3:68" ht="2.25" customHeight="1">
      <c r="C4474" s="291"/>
      <c r="D4474" s="291"/>
      <c r="E4474" s="291"/>
      <c r="F4474" s="291"/>
      <c r="G4474" s="291"/>
      <c r="H4474" s="278"/>
      <c r="I4474" s="278"/>
      <c r="J4474" s="278"/>
      <c r="K4474" s="278"/>
      <c r="L4474" s="278"/>
      <c r="N4474" s="278"/>
      <c r="O4474" s="278"/>
      <c r="P4474" s="278"/>
      <c r="Q4474" s="278"/>
      <c r="R4474" s="278"/>
      <c r="S4474" s="278"/>
      <c r="T4474" s="278"/>
      <c r="U4474" s="278"/>
      <c r="V4474" s="278"/>
      <c r="W4474" s="278"/>
      <c r="Z4474" s="278"/>
      <c r="AA4474" s="278"/>
      <c r="AB4474" s="278"/>
      <c r="AC4474" s="278"/>
      <c r="AD4474" s="278"/>
      <c r="AE4474" s="278"/>
      <c r="AI4474" s="291"/>
      <c r="AJ4474" s="291"/>
      <c r="AK4474" s="291"/>
      <c r="AL4474" s="291"/>
      <c r="AM4474" s="291"/>
      <c r="AO4474" s="278"/>
      <c r="AP4474" s="278"/>
      <c r="AQ4474" s="278"/>
      <c r="AR4474" s="278"/>
      <c r="AS4474" s="278"/>
      <c r="AT4474" s="278"/>
      <c r="AV4474" s="278"/>
      <c r="AW4474" s="278"/>
      <c r="AX4474" s="278"/>
      <c r="AY4474" s="278"/>
      <c r="AZ4474" s="278"/>
      <c r="BB4474" s="276"/>
      <c r="BE4474" s="280"/>
      <c r="BH4474" s="278"/>
      <c r="BI4474" s="278"/>
      <c r="BJ4474" s="278"/>
      <c r="BK4474" s="278"/>
      <c r="BL4474" s="278"/>
      <c r="BN4474" s="278"/>
      <c r="BO4474" s="278"/>
      <c r="BP4474" s="278"/>
    </row>
    <row r="4475" spans="3:68" ht="10.5" customHeight="1">
      <c r="BE4475" s="263"/>
      <c r="BH4475" s="278"/>
      <c r="BI4475" s="278"/>
      <c r="BJ4475" s="278"/>
      <c r="BK4475" s="278"/>
      <c r="BL4475" s="278"/>
      <c r="BN4475" s="278"/>
      <c r="BO4475" s="278"/>
      <c r="BP4475" s="278"/>
    </row>
    <row r="4476" spans="3:68" ht="7.5" customHeight="1"/>
    <row r="4477" spans="3:68" ht="9.75" customHeight="1">
      <c r="C4477" s="280"/>
      <c r="D4477" s="280"/>
      <c r="E4477" s="280"/>
      <c r="F4477" s="280"/>
      <c r="G4477" s="280"/>
      <c r="H4477" s="278"/>
      <c r="I4477" s="278"/>
      <c r="J4477" s="278"/>
      <c r="K4477" s="278"/>
      <c r="L4477" s="278"/>
      <c r="N4477" s="278"/>
      <c r="O4477" s="278"/>
      <c r="P4477" s="278"/>
      <c r="Q4477" s="278"/>
      <c r="R4477" s="278"/>
      <c r="S4477" s="278"/>
      <c r="T4477" s="278"/>
      <c r="U4477" s="278"/>
      <c r="V4477" s="278"/>
      <c r="W4477" s="278"/>
      <c r="Z4477" s="278"/>
      <c r="AA4477" s="278"/>
      <c r="AB4477" s="278"/>
      <c r="AC4477" s="278"/>
      <c r="AD4477" s="278"/>
      <c r="AE4477" s="278"/>
      <c r="AH4477" s="280"/>
      <c r="AI4477" s="280"/>
      <c r="AJ4477" s="280"/>
      <c r="AK4477" s="280"/>
      <c r="AL4477" s="280"/>
      <c r="AM4477" s="280"/>
      <c r="AO4477" s="278"/>
      <c r="AP4477" s="278"/>
      <c r="AQ4477" s="278"/>
      <c r="AR4477" s="278"/>
      <c r="AS4477" s="278"/>
      <c r="AT4477" s="278"/>
      <c r="AZ4477" s="281"/>
      <c r="BB4477" s="281"/>
      <c r="BE4477" s="280"/>
      <c r="BF4477" s="280"/>
      <c r="BG4477" s="280"/>
      <c r="BH4477" s="278"/>
      <c r="BI4477" s="278"/>
      <c r="BJ4477" s="278"/>
      <c r="BK4477" s="278"/>
      <c r="BL4477" s="278"/>
      <c r="BN4477" s="278"/>
      <c r="BO4477" s="278"/>
      <c r="BP4477" s="278"/>
    </row>
    <row r="4478" spans="3:68" ht="0.75" customHeight="1">
      <c r="C4478" s="280"/>
      <c r="D4478" s="280"/>
      <c r="E4478" s="280"/>
      <c r="F4478" s="280"/>
      <c r="G4478" s="280"/>
      <c r="H4478" s="278"/>
      <c r="I4478" s="278"/>
      <c r="J4478" s="278"/>
      <c r="K4478" s="278"/>
      <c r="L4478" s="278"/>
      <c r="N4478" s="278"/>
      <c r="O4478" s="278"/>
      <c r="P4478" s="278"/>
      <c r="Q4478" s="278"/>
      <c r="R4478" s="278"/>
      <c r="S4478" s="278"/>
      <c r="T4478" s="278"/>
      <c r="U4478" s="278"/>
      <c r="V4478" s="278"/>
      <c r="W4478" s="278"/>
      <c r="Z4478" s="278"/>
      <c r="AA4478" s="278"/>
      <c r="AB4478" s="278"/>
      <c r="AC4478" s="278"/>
      <c r="AD4478" s="278"/>
      <c r="AE4478" s="278"/>
      <c r="AH4478" s="280"/>
      <c r="AI4478" s="280"/>
      <c r="AJ4478" s="280"/>
      <c r="AK4478" s="280"/>
      <c r="AL4478" s="280"/>
      <c r="AM4478" s="280"/>
      <c r="AO4478" s="278"/>
      <c r="AP4478" s="278"/>
      <c r="AQ4478" s="278"/>
      <c r="AR4478" s="278"/>
      <c r="AS4478" s="278"/>
      <c r="AT4478" s="278"/>
      <c r="AZ4478" s="281"/>
      <c r="BB4478" s="281"/>
      <c r="BE4478" s="280"/>
      <c r="BF4478" s="280"/>
      <c r="BG4478" s="280"/>
      <c r="BH4478" s="278"/>
      <c r="BI4478" s="278"/>
      <c r="BJ4478" s="278"/>
      <c r="BK4478" s="278"/>
      <c r="BL4478" s="278"/>
      <c r="BN4478" s="278"/>
      <c r="BO4478" s="278"/>
      <c r="BP4478" s="278"/>
    </row>
    <row r="4479" spans="3:68" ht="10.5" customHeight="1">
      <c r="C4479" s="280"/>
      <c r="D4479" s="280"/>
      <c r="E4479" s="280"/>
      <c r="F4479" s="280"/>
      <c r="G4479" s="280"/>
      <c r="H4479" s="278"/>
      <c r="I4479" s="278"/>
      <c r="J4479" s="278"/>
      <c r="K4479" s="278"/>
      <c r="L4479" s="278"/>
      <c r="N4479" s="278"/>
      <c r="O4479" s="278"/>
      <c r="P4479" s="278"/>
      <c r="Q4479" s="278"/>
      <c r="R4479" s="278"/>
      <c r="S4479" s="278"/>
      <c r="T4479" s="278"/>
      <c r="U4479" s="278"/>
      <c r="V4479" s="278"/>
      <c r="W4479" s="278"/>
      <c r="Z4479" s="278"/>
      <c r="AA4479" s="278"/>
      <c r="AB4479" s="278"/>
      <c r="AC4479" s="278"/>
      <c r="AD4479" s="278"/>
      <c r="AE4479" s="278"/>
      <c r="AH4479" s="280"/>
      <c r="AI4479" s="280"/>
      <c r="AJ4479" s="280"/>
      <c r="AK4479" s="280"/>
      <c r="AL4479" s="280"/>
      <c r="AM4479" s="280"/>
      <c r="AN4479" s="280"/>
      <c r="AO4479" s="278"/>
      <c r="AP4479" s="278"/>
      <c r="AQ4479" s="278"/>
      <c r="AR4479" s="278"/>
      <c r="AS4479" s="278"/>
      <c r="AT4479" s="278"/>
      <c r="AV4479" s="278"/>
      <c r="AW4479" s="278"/>
      <c r="AX4479" s="278"/>
      <c r="AY4479" s="278"/>
      <c r="AZ4479" s="278"/>
      <c r="BB4479" s="266"/>
      <c r="BE4479" s="280"/>
      <c r="BF4479" s="280"/>
      <c r="BG4479" s="280"/>
      <c r="BH4479" s="278"/>
      <c r="BI4479" s="278"/>
      <c r="BJ4479" s="278"/>
      <c r="BK4479" s="278"/>
      <c r="BL4479" s="278"/>
      <c r="BN4479" s="278"/>
      <c r="BO4479" s="278"/>
      <c r="BP4479" s="278"/>
    </row>
    <row r="4480" spans="3:68" ht="9" customHeight="1"/>
    <row r="4481" spans="3:68" ht="11.25" customHeight="1">
      <c r="C4481" s="280"/>
      <c r="D4481" s="280"/>
      <c r="E4481" s="280"/>
      <c r="F4481" s="280"/>
      <c r="G4481" s="280"/>
      <c r="H4481" s="280"/>
      <c r="I4481" s="278"/>
      <c r="J4481" s="278"/>
      <c r="K4481" s="278"/>
      <c r="L4481" s="278"/>
      <c r="M4481" s="278"/>
      <c r="P4481" s="278"/>
      <c r="Q4481" s="278"/>
      <c r="R4481" s="278"/>
      <c r="S4481" s="278"/>
      <c r="U4481" s="278"/>
      <c r="V4481" s="278"/>
      <c r="W4481" s="278"/>
      <c r="Z4481" s="278"/>
      <c r="AA4481" s="278"/>
      <c r="AB4481" s="278"/>
      <c r="AC4481" s="278"/>
      <c r="AD4481" s="278"/>
      <c r="AE4481" s="278"/>
      <c r="AH4481" s="280"/>
      <c r="AI4481" s="280"/>
      <c r="AJ4481" s="280"/>
      <c r="AK4481" s="280"/>
      <c r="AL4481" s="280"/>
      <c r="AM4481" s="280"/>
      <c r="AN4481" s="280"/>
      <c r="AO4481" s="278"/>
      <c r="AP4481" s="278"/>
      <c r="AQ4481" s="278"/>
      <c r="AR4481" s="278"/>
      <c r="AS4481" s="278"/>
      <c r="AT4481" s="278"/>
      <c r="AV4481" s="278"/>
      <c r="AW4481" s="278"/>
      <c r="AX4481" s="278"/>
      <c r="AY4481" s="278"/>
      <c r="AZ4481" s="278"/>
      <c r="BB4481" s="265"/>
    </row>
    <row r="4482" spans="3:68" ht="9.75" customHeight="1">
      <c r="C4482" s="280"/>
      <c r="D4482" s="280"/>
      <c r="E4482" s="280"/>
      <c r="F4482" s="280"/>
      <c r="G4482" s="280"/>
      <c r="H4482" s="280"/>
      <c r="I4482" s="280"/>
      <c r="J4482" s="280"/>
      <c r="K4482" s="280"/>
      <c r="P4482" s="278"/>
      <c r="Q4482" s="278"/>
      <c r="R4482" s="278"/>
      <c r="S4482" s="278"/>
      <c r="U4482" s="278"/>
      <c r="V4482" s="278"/>
      <c r="W4482" s="278"/>
      <c r="AH4482" s="280"/>
      <c r="AI4482" s="280"/>
      <c r="AJ4482" s="280"/>
      <c r="AK4482" s="280"/>
      <c r="AL4482" s="280"/>
      <c r="AM4482" s="280"/>
      <c r="AO4482" s="278"/>
      <c r="AP4482" s="278"/>
      <c r="AQ4482" s="278"/>
      <c r="AR4482" s="278"/>
      <c r="AS4482" s="278"/>
      <c r="AT4482" s="278"/>
      <c r="AV4482" s="278"/>
      <c r="AW4482" s="278"/>
      <c r="AX4482" s="278"/>
      <c r="AY4482" s="278"/>
      <c r="AZ4482" s="278"/>
      <c r="BB4482" s="276"/>
    </row>
    <row r="4483" spans="3:68" ht="0.75" customHeight="1">
      <c r="C4483" s="280"/>
      <c r="D4483" s="280"/>
      <c r="E4483" s="280"/>
      <c r="F4483" s="280"/>
      <c r="G4483" s="280"/>
      <c r="H4483" s="280"/>
      <c r="I4483" s="280"/>
      <c r="J4483" s="280"/>
      <c r="K4483" s="280"/>
      <c r="P4483" s="278"/>
      <c r="Q4483" s="278"/>
      <c r="R4483" s="278"/>
      <c r="S4483" s="278"/>
      <c r="U4483" s="278"/>
      <c r="V4483" s="278"/>
      <c r="W4483" s="278"/>
      <c r="AH4483" s="280"/>
      <c r="AI4483" s="280"/>
      <c r="AJ4483" s="280"/>
      <c r="AK4483" s="280"/>
      <c r="AL4483" s="280"/>
      <c r="AM4483" s="280"/>
      <c r="AO4483" s="278"/>
      <c r="AP4483" s="278"/>
      <c r="AQ4483" s="278"/>
      <c r="AR4483" s="278"/>
      <c r="AS4483" s="278"/>
      <c r="AT4483" s="278"/>
      <c r="AV4483" s="278"/>
      <c r="AW4483" s="278"/>
      <c r="AX4483" s="278"/>
      <c r="AY4483" s="278"/>
      <c r="AZ4483" s="278"/>
      <c r="BB4483" s="276"/>
    </row>
    <row r="4484" spans="3:68">
      <c r="C4484" s="280"/>
      <c r="D4484" s="280"/>
      <c r="E4484" s="280"/>
      <c r="F4484" s="280"/>
      <c r="G4484" s="280"/>
      <c r="H4484" s="278"/>
      <c r="I4484" s="278"/>
      <c r="J4484" s="278"/>
      <c r="K4484" s="278"/>
      <c r="L4484" s="278"/>
      <c r="P4484" s="278"/>
      <c r="Q4484" s="278"/>
      <c r="R4484" s="278"/>
      <c r="S4484" s="278"/>
      <c r="U4484" s="278"/>
      <c r="V4484" s="278"/>
      <c r="W4484" s="278"/>
      <c r="Z4484" s="278"/>
      <c r="AA4484" s="278"/>
      <c r="AB4484" s="278"/>
      <c r="AC4484" s="278"/>
      <c r="AD4484" s="278"/>
      <c r="AE4484" s="278"/>
      <c r="AH4484" s="280"/>
      <c r="AI4484" s="280"/>
      <c r="AJ4484" s="280"/>
      <c r="AK4484" s="280"/>
      <c r="AL4484" s="280"/>
      <c r="AM4484" s="280"/>
      <c r="AV4484" s="278"/>
      <c r="AW4484" s="278"/>
      <c r="AX4484" s="278"/>
      <c r="AY4484" s="278"/>
      <c r="AZ4484" s="278"/>
      <c r="BB4484" s="266"/>
      <c r="BE4484" s="282"/>
      <c r="BF4484" s="282"/>
      <c r="BG4484" s="282"/>
      <c r="BH4484" s="282"/>
      <c r="BI4484" s="282"/>
      <c r="BJ4484" s="282"/>
      <c r="BK4484" s="282"/>
      <c r="BL4484" s="282"/>
      <c r="BM4484" s="282"/>
      <c r="BN4484" s="282"/>
      <c r="BO4484" s="282"/>
      <c r="BP4484" s="282"/>
    </row>
    <row r="4485" spans="3:68" ht="6.75" customHeight="1"/>
    <row r="4486" spans="3:68" ht="2.25" customHeight="1">
      <c r="C4486" s="280"/>
      <c r="D4486" s="280"/>
      <c r="E4486" s="280"/>
      <c r="F4486" s="280"/>
      <c r="G4486" s="280"/>
      <c r="N4486" s="278"/>
      <c r="O4486" s="278"/>
      <c r="P4486" s="278"/>
      <c r="Q4486" s="278"/>
      <c r="R4486" s="278"/>
      <c r="S4486" s="278"/>
      <c r="T4486" s="278"/>
      <c r="U4486" s="278"/>
      <c r="V4486" s="278"/>
      <c r="W4486" s="278"/>
      <c r="AH4486" s="280"/>
      <c r="AI4486" s="280"/>
      <c r="AJ4486" s="280"/>
      <c r="AK4486" s="280"/>
      <c r="AL4486" s="280"/>
      <c r="AM4486" s="280"/>
      <c r="AN4486" s="280"/>
      <c r="AO4486" s="280"/>
      <c r="AP4486" s="280"/>
      <c r="AQ4486" s="280"/>
      <c r="AR4486" s="280"/>
      <c r="AV4486" s="278"/>
      <c r="AW4486" s="278"/>
      <c r="AX4486" s="278"/>
      <c r="AY4486" s="278"/>
      <c r="AZ4486" s="278"/>
      <c r="BB4486" s="276"/>
    </row>
    <row r="4487" spans="3:68" ht="7.5" customHeight="1">
      <c r="C4487" s="280"/>
      <c r="D4487" s="280"/>
      <c r="E4487" s="280"/>
      <c r="F4487" s="280"/>
      <c r="G4487" s="280"/>
      <c r="N4487" s="278"/>
      <c r="O4487" s="278"/>
      <c r="P4487" s="278"/>
      <c r="Q4487" s="278"/>
      <c r="R4487" s="278"/>
      <c r="S4487" s="278"/>
      <c r="T4487" s="278"/>
      <c r="U4487" s="278"/>
      <c r="V4487" s="278"/>
      <c r="W4487" s="278"/>
      <c r="AH4487" s="280"/>
      <c r="AI4487" s="280"/>
      <c r="AJ4487" s="280"/>
      <c r="AK4487" s="280"/>
      <c r="AL4487" s="280"/>
      <c r="AM4487" s="280"/>
      <c r="AN4487" s="280"/>
      <c r="AO4487" s="280"/>
      <c r="AP4487" s="280"/>
      <c r="AQ4487" s="280"/>
      <c r="AR4487" s="280"/>
      <c r="AV4487" s="278"/>
      <c r="AW4487" s="278"/>
      <c r="AX4487" s="278"/>
      <c r="AY4487" s="278"/>
      <c r="AZ4487" s="278"/>
      <c r="BB4487" s="276"/>
    </row>
    <row r="4488" spans="3:68" ht="0.75" customHeight="1">
      <c r="C4488" s="280"/>
      <c r="D4488" s="280"/>
      <c r="E4488" s="280"/>
      <c r="F4488" s="280"/>
      <c r="G4488" s="280"/>
      <c r="N4488" s="278"/>
      <c r="O4488" s="278"/>
      <c r="P4488" s="278"/>
      <c r="Q4488" s="278"/>
      <c r="R4488" s="278"/>
      <c r="S4488" s="278"/>
      <c r="T4488" s="278"/>
      <c r="U4488" s="278"/>
      <c r="V4488" s="278"/>
      <c r="W4488" s="278"/>
      <c r="AH4488" s="280"/>
      <c r="AI4488" s="280"/>
      <c r="AJ4488" s="280"/>
      <c r="AK4488" s="280"/>
      <c r="AL4488" s="280"/>
      <c r="AM4488" s="280"/>
      <c r="AN4488" s="280"/>
      <c r="AO4488" s="280"/>
      <c r="AP4488" s="280"/>
      <c r="AQ4488" s="280"/>
      <c r="AR4488" s="280"/>
      <c r="AV4488" s="278"/>
      <c r="AW4488" s="278"/>
      <c r="AX4488" s="278"/>
      <c r="AY4488" s="278"/>
      <c r="AZ4488" s="278"/>
      <c r="BB4488" s="276"/>
    </row>
    <row r="4489" spans="3:68" ht="10.5" customHeight="1">
      <c r="C4489" s="280"/>
      <c r="D4489" s="280"/>
      <c r="E4489" s="280"/>
      <c r="F4489" s="280"/>
      <c r="G4489" s="280"/>
      <c r="P4489" s="278"/>
      <c r="Q4489" s="278"/>
      <c r="R4489" s="278"/>
      <c r="S4489" s="278"/>
      <c r="U4489" s="278"/>
      <c r="V4489" s="278"/>
      <c r="W4489" s="278"/>
      <c r="AH4489" s="280"/>
      <c r="AI4489" s="280"/>
      <c r="AJ4489" s="280"/>
      <c r="AK4489" s="280"/>
      <c r="AL4489" s="280"/>
      <c r="AM4489" s="280"/>
      <c r="AN4489" s="280"/>
      <c r="AO4489" s="280"/>
      <c r="AP4489" s="280"/>
      <c r="AQ4489" s="280"/>
      <c r="AR4489" s="280"/>
      <c r="AV4489" s="278"/>
      <c r="AW4489" s="278"/>
      <c r="AX4489" s="278"/>
      <c r="AY4489" s="278"/>
      <c r="AZ4489" s="278"/>
      <c r="BB4489" s="266"/>
      <c r="BG4489" s="283"/>
      <c r="BH4489" s="283"/>
      <c r="BI4489" s="283"/>
      <c r="BJ4489" s="283"/>
      <c r="BN4489" s="283"/>
      <c r="BO4489" s="283"/>
      <c r="BP4489" s="283"/>
    </row>
    <row r="4490" spans="3:68" ht="7.5" customHeight="1"/>
    <row r="4491" spans="3:68" ht="0.75" customHeight="1">
      <c r="C4491" s="280"/>
      <c r="D4491" s="280"/>
      <c r="E4491" s="280"/>
      <c r="F4491" s="280"/>
      <c r="G4491" s="280"/>
      <c r="N4491" s="278"/>
      <c r="O4491" s="278"/>
      <c r="P4491" s="278"/>
      <c r="Q4491" s="278"/>
      <c r="R4491" s="278"/>
      <c r="S4491" s="278"/>
      <c r="T4491" s="278"/>
      <c r="U4491" s="278"/>
      <c r="V4491" s="278"/>
      <c r="W4491" s="278"/>
      <c r="AH4491" s="280"/>
      <c r="AI4491" s="280"/>
      <c r="AJ4491" s="280"/>
      <c r="AK4491" s="280"/>
      <c r="AL4491" s="280"/>
      <c r="AM4491" s="280"/>
      <c r="AN4491" s="280"/>
      <c r="AO4491" s="280"/>
      <c r="AP4491" s="280"/>
      <c r="AQ4491" s="280"/>
      <c r="AR4491" s="280"/>
      <c r="AV4491" s="278"/>
      <c r="AW4491" s="278"/>
      <c r="AX4491" s="278"/>
      <c r="AY4491" s="278"/>
      <c r="AZ4491" s="278"/>
      <c r="BB4491" s="276"/>
      <c r="BE4491" s="280"/>
      <c r="BF4491" s="280"/>
      <c r="BG4491" s="280"/>
      <c r="BH4491" s="279"/>
      <c r="BI4491" s="279"/>
      <c r="BJ4491" s="279"/>
      <c r="BK4491" s="279"/>
      <c r="BN4491" s="279"/>
      <c r="BO4491" s="279"/>
      <c r="BP4491" s="279"/>
    </row>
    <row r="4492" spans="3:68" ht="8.25" customHeight="1">
      <c r="C4492" s="280"/>
      <c r="D4492" s="280"/>
      <c r="E4492" s="280"/>
      <c r="F4492" s="280"/>
      <c r="G4492" s="280"/>
      <c r="N4492" s="278"/>
      <c r="O4492" s="278"/>
      <c r="P4492" s="278"/>
      <c r="Q4492" s="278"/>
      <c r="R4492" s="278"/>
      <c r="S4492" s="278"/>
      <c r="T4492" s="278"/>
      <c r="U4492" s="278"/>
      <c r="V4492" s="278"/>
      <c r="W4492" s="278"/>
      <c r="AH4492" s="280"/>
      <c r="AI4492" s="280"/>
      <c r="AJ4492" s="280"/>
      <c r="AK4492" s="280"/>
      <c r="AL4492" s="280"/>
      <c r="AM4492" s="280"/>
      <c r="AN4492" s="280"/>
      <c r="AO4492" s="280"/>
      <c r="AP4492" s="280"/>
      <c r="AQ4492" s="280"/>
      <c r="AR4492" s="280"/>
      <c r="AV4492" s="278"/>
      <c r="AW4492" s="278"/>
      <c r="AX4492" s="278"/>
      <c r="AY4492" s="278"/>
      <c r="AZ4492" s="278"/>
      <c r="BB4492" s="276"/>
      <c r="BE4492" s="280"/>
      <c r="BF4492" s="280"/>
      <c r="BG4492" s="280"/>
      <c r="BH4492" s="279"/>
      <c r="BI4492" s="279"/>
      <c r="BJ4492" s="279"/>
      <c r="BK4492" s="279"/>
      <c r="BN4492" s="279"/>
      <c r="BO4492" s="279"/>
      <c r="BP4492" s="279"/>
    </row>
    <row r="4493" spans="3:68" ht="0.75" customHeight="1">
      <c r="C4493" s="280"/>
      <c r="D4493" s="280"/>
      <c r="E4493" s="280"/>
      <c r="F4493" s="280"/>
      <c r="G4493" s="280"/>
      <c r="N4493" s="278"/>
      <c r="O4493" s="278"/>
      <c r="P4493" s="278"/>
      <c r="Q4493" s="278"/>
      <c r="R4493" s="278"/>
      <c r="S4493" s="278"/>
      <c r="T4493" s="278"/>
      <c r="U4493" s="278"/>
      <c r="V4493" s="278"/>
      <c r="W4493" s="278"/>
      <c r="AH4493" s="280"/>
      <c r="AI4493" s="280"/>
      <c r="AJ4493" s="280"/>
      <c r="AK4493" s="280"/>
      <c r="AL4493" s="280"/>
      <c r="AM4493" s="280"/>
      <c r="AN4493" s="280"/>
      <c r="AO4493" s="280"/>
      <c r="AP4493" s="280"/>
      <c r="AQ4493" s="280"/>
      <c r="AR4493" s="280"/>
      <c r="AV4493" s="278"/>
      <c r="AW4493" s="278"/>
      <c r="AX4493" s="278"/>
      <c r="AY4493" s="278"/>
      <c r="AZ4493" s="278"/>
      <c r="BB4493" s="276"/>
      <c r="BE4493" s="280"/>
      <c r="BF4493" s="280"/>
      <c r="BG4493" s="280"/>
      <c r="BH4493" s="279"/>
      <c r="BI4493" s="279"/>
      <c r="BJ4493" s="279"/>
      <c r="BK4493" s="279"/>
      <c r="BN4493" s="279"/>
      <c r="BO4493" s="279"/>
      <c r="BP4493" s="279"/>
    </row>
    <row r="4494" spans="3:68" ht="11.25" customHeight="1">
      <c r="C4494" s="280"/>
      <c r="D4494" s="280"/>
      <c r="E4494" s="280"/>
      <c r="F4494" s="280"/>
      <c r="G4494" s="280"/>
      <c r="N4494" s="278"/>
      <c r="O4494" s="278"/>
      <c r="P4494" s="278"/>
      <c r="Q4494" s="278"/>
      <c r="R4494" s="278"/>
      <c r="S4494" s="278"/>
      <c r="T4494" s="278"/>
      <c r="U4494" s="278"/>
      <c r="V4494" s="278"/>
      <c r="W4494" s="278"/>
      <c r="AH4494" s="280"/>
      <c r="AI4494" s="280"/>
      <c r="AJ4494" s="280"/>
      <c r="AK4494" s="280"/>
      <c r="AL4494" s="280"/>
      <c r="AM4494" s="280"/>
      <c r="AN4494" s="280"/>
      <c r="AO4494" s="280"/>
      <c r="AP4494" s="280"/>
      <c r="AQ4494" s="280"/>
      <c r="AR4494" s="280"/>
      <c r="AV4494" s="278"/>
      <c r="AW4494" s="278"/>
      <c r="AX4494" s="278"/>
      <c r="AY4494" s="278"/>
      <c r="AZ4494" s="278"/>
      <c r="BB4494" s="266"/>
      <c r="BE4494" s="275"/>
      <c r="BF4494" s="275"/>
      <c r="BG4494" s="275"/>
      <c r="BH4494" s="276"/>
      <c r="BI4494" s="276"/>
      <c r="BJ4494" s="276"/>
      <c r="BK4494" s="276"/>
      <c r="BN4494" s="276"/>
      <c r="BO4494" s="276"/>
      <c r="BP4494" s="276"/>
    </row>
    <row r="4495" spans="3:68" ht="7.5" customHeight="1"/>
    <row r="4496" spans="3:68" ht="1.5" customHeight="1">
      <c r="C4496" s="280"/>
      <c r="D4496" s="280"/>
      <c r="E4496" s="280"/>
      <c r="F4496" s="280"/>
      <c r="G4496" s="280"/>
      <c r="H4496" s="280"/>
      <c r="I4496" s="280"/>
      <c r="J4496" s="280"/>
      <c r="P4496" s="278"/>
      <c r="Q4496" s="278"/>
      <c r="R4496" s="278"/>
      <c r="S4496" s="278"/>
      <c r="U4496" s="278"/>
      <c r="V4496" s="278"/>
      <c r="W4496" s="278"/>
      <c r="AH4496" s="280"/>
      <c r="AI4496" s="280"/>
      <c r="AJ4496" s="280"/>
      <c r="AK4496" s="280"/>
      <c r="AL4496" s="280"/>
      <c r="AM4496" s="280"/>
      <c r="AN4496" s="280"/>
      <c r="AO4496" s="280"/>
      <c r="AP4496" s="280"/>
      <c r="AQ4496" s="280"/>
      <c r="AR4496" s="280"/>
      <c r="AV4496" s="278"/>
      <c r="AW4496" s="278"/>
      <c r="AX4496" s="278"/>
      <c r="AY4496" s="278"/>
      <c r="AZ4496" s="278"/>
      <c r="BB4496" s="276"/>
      <c r="BE4496" s="275"/>
      <c r="BF4496" s="275"/>
      <c r="BG4496" s="275"/>
      <c r="BH4496" s="276"/>
      <c r="BI4496" s="276"/>
      <c r="BJ4496" s="276"/>
      <c r="BK4496" s="276"/>
    </row>
    <row r="4497" spans="2:69" ht="9" customHeight="1">
      <c r="C4497" s="280"/>
      <c r="D4497" s="280"/>
      <c r="E4497" s="280"/>
      <c r="F4497" s="280"/>
      <c r="G4497" s="280"/>
      <c r="H4497" s="280"/>
      <c r="I4497" s="280"/>
      <c r="J4497" s="280"/>
      <c r="P4497" s="278"/>
      <c r="Q4497" s="278"/>
      <c r="R4497" s="278"/>
      <c r="S4497" s="278"/>
      <c r="U4497" s="278"/>
      <c r="V4497" s="278"/>
      <c r="W4497" s="278"/>
      <c r="AH4497" s="280"/>
      <c r="AI4497" s="280"/>
      <c r="AJ4497" s="280"/>
      <c r="AK4497" s="280"/>
      <c r="AL4497" s="280"/>
      <c r="AM4497" s="280"/>
      <c r="AN4497" s="280"/>
      <c r="AO4497" s="280"/>
      <c r="AP4497" s="280"/>
      <c r="AQ4497" s="280"/>
      <c r="AR4497" s="280"/>
      <c r="AV4497" s="278"/>
      <c r="AW4497" s="278"/>
      <c r="AX4497" s="278"/>
      <c r="AY4497" s="278"/>
      <c r="AZ4497" s="278"/>
      <c r="BB4497" s="276"/>
      <c r="BE4497" s="275"/>
      <c r="BF4497" s="275"/>
      <c r="BG4497" s="275"/>
      <c r="BH4497" s="276"/>
      <c r="BI4497" s="276"/>
      <c r="BJ4497" s="276"/>
      <c r="BK4497" s="276"/>
    </row>
    <row r="4498" spans="2:69" ht="0.75" customHeight="1">
      <c r="C4498" s="280"/>
      <c r="D4498" s="280"/>
      <c r="E4498" s="280"/>
      <c r="F4498" s="280"/>
      <c r="G4498" s="280"/>
      <c r="H4498" s="280"/>
      <c r="I4498" s="280"/>
      <c r="J4498" s="280"/>
      <c r="P4498" s="278"/>
      <c r="Q4498" s="278"/>
      <c r="R4498" s="278"/>
      <c r="S4498" s="278"/>
      <c r="U4498" s="278"/>
      <c r="V4498" s="278"/>
      <c r="W4498" s="278"/>
      <c r="AH4498" s="280"/>
      <c r="AI4498" s="280"/>
      <c r="AJ4498" s="280"/>
      <c r="AK4498" s="280"/>
      <c r="AL4498" s="280"/>
      <c r="AM4498" s="280"/>
      <c r="AN4498" s="280"/>
      <c r="AO4498" s="280"/>
      <c r="AP4498" s="280"/>
      <c r="AQ4498" s="280"/>
      <c r="AR4498" s="280"/>
      <c r="AV4498" s="278"/>
      <c r="AW4498" s="278"/>
      <c r="AX4498" s="278"/>
      <c r="AY4498" s="278"/>
      <c r="AZ4498" s="278"/>
      <c r="BB4498" s="276"/>
      <c r="BE4498" s="275"/>
      <c r="BF4498" s="275"/>
      <c r="BG4498" s="275"/>
    </row>
    <row r="4499" spans="2:69" ht="11.25" customHeight="1">
      <c r="C4499" s="280"/>
      <c r="D4499" s="280"/>
      <c r="E4499" s="280"/>
      <c r="F4499" s="280"/>
      <c r="G4499" s="280"/>
      <c r="H4499" s="280"/>
      <c r="I4499" s="280"/>
      <c r="J4499" s="280"/>
      <c r="N4499" s="278"/>
      <c r="O4499" s="278"/>
      <c r="P4499" s="278"/>
      <c r="Q4499" s="278"/>
      <c r="R4499" s="278"/>
      <c r="S4499" s="278"/>
      <c r="T4499" s="278"/>
      <c r="U4499" s="278"/>
      <c r="V4499" s="278"/>
      <c r="W4499" s="278"/>
      <c r="AH4499" s="280"/>
      <c r="AI4499" s="280"/>
      <c r="AJ4499" s="280"/>
      <c r="AK4499" s="280"/>
      <c r="AL4499" s="280"/>
      <c r="AM4499" s="280"/>
      <c r="AN4499" s="280"/>
      <c r="AO4499" s="280"/>
      <c r="AP4499" s="280"/>
      <c r="AQ4499" s="280"/>
      <c r="AR4499" s="280"/>
      <c r="AV4499" s="278"/>
      <c r="AW4499" s="278"/>
      <c r="AX4499" s="278"/>
      <c r="AY4499" s="278"/>
      <c r="AZ4499" s="278"/>
      <c r="BB4499" s="266"/>
      <c r="BE4499" s="275"/>
      <c r="BF4499" s="275"/>
      <c r="BG4499" s="275"/>
      <c r="BH4499" s="276"/>
      <c r="BI4499" s="276"/>
      <c r="BJ4499" s="276"/>
      <c r="BK4499" s="276"/>
    </row>
    <row r="4500" spans="2:69" ht="9" customHeight="1"/>
    <row r="4501" spans="2:69" ht="0.75" customHeight="1">
      <c r="BE4501" s="275"/>
      <c r="BF4501" s="275"/>
      <c r="BG4501" s="275"/>
      <c r="BH4501" s="276"/>
      <c r="BI4501" s="276"/>
      <c r="BJ4501" s="276"/>
      <c r="BK4501" s="276"/>
      <c r="BN4501" s="276"/>
      <c r="BO4501" s="276"/>
      <c r="BP4501" s="276"/>
    </row>
    <row r="4502" spans="2:69">
      <c r="BE4502" s="275"/>
      <c r="BF4502" s="275"/>
      <c r="BG4502" s="275"/>
      <c r="BH4502" s="276"/>
      <c r="BI4502" s="276"/>
      <c r="BJ4502" s="276"/>
      <c r="BK4502" s="276"/>
      <c r="BN4502" s="276"/>
      <c r="BO4502" s="276"/>
      <c r="BP4502" s="276"/>
    </row>
    <row r="4503" spans="2:69" ht="10.5" customHeight="1">
      <c r="C4503" s="277"/>
      <c r="D4503" s="277"/>
      <c r="E4503" s="277"/>
      <c r="F4503" s="277"/>
      <c r="G4503" s="277"/>
      <c r="H4503" s="278"/>
      <c r="I4503" s="278"/>
      <c r="J4503" s="278"/>
      <c r="K4503" s="278"/>
      <c r="L4503" s="278"/>
      <c r="N4503" s="278"/>
      <c r="O4503" s="278"/>
      <c r="P4503" s="278"/>
      <c r="Q4503" s="278"/>
      <c r="R4503" s="278"/>
      <c r="S4503" s="278"/>
      <c r="T4503" s="278"/>
      <c r="U4503" s="281"/>
      <c r="V4503" s="281"/>
      <c r="W4503" s="281"/>
      <c r="Z4503" s="278"/>
      <c r="AA4503" s="278"/>
      <c r="AB4503" s="278"/>
      <c r="AC4503" s="278"/>
      <c r="AD4503" s="281"/>
      <c r="AE4503" s="281"/>
      <c r="AH4503" s="277"/>
      <c r="AI4503" s="277"/>
      <c r="AJ4503" s="277"/>
      <c r="AK4503" s="277"/>
      <c r="AL4503" s="277"/>
      <c r="AM4503" s="277"/>
      <c r="AO4503" s="278"/>
      <c r="AP4503" s="278"/>
      <c r="AQ4503" s="278"/>
      <c r="AR4503" s="278"/>
      <c r="AS4503" s="278"/>
      <c r="AT4503" s="278"/>
      <c r="AV4503" s="278"/>
      <c r="AW4503" s="278"/>
      <c r="AX4503" s="278"/>
      <c r="AY4503" s="278"/>
      <c r="AZ4503" s="278"/>
      <c r="BB4503" s="281"/>
      <c r="BC4503" s="281"/>
      <c r="BE4503" s="280"/>
      <c r="BF4503" s="280"/>
      <c r="BI4503" s="279"/>
      <c r="BJ4503" s="279"/>
      <c r="BL4503" s="285"/>
      <c r="BM4503" s="285"/>
      <c r="BN4503" s="285"/>
      <c r="BO4503" s="285"/>
      <c r="BP4503" s="285"/>
    </row>
    <row r="4504" spans="2:69" ht="7.5" customHeight="1"/>
    <row r="4505" spans="2:69" ht="12" customHeight="1">
      <c r="B4505" s="282"/>
      <c r="C4505" s="282"/>
      <c r="D4505" s="282"/>
      <c r="E4505" s="282"/>
      <c r="F4505" s="282"/>
      <c r="G4505" s="282"/>
      <c r="H4505" s="282"/>
      <c r="I4505" s="282"/>
      <c r="J4505" s="282"/>
      <c r="K4505" s="282"/>
      <c r="L4505" s="282"/>
      <c r="M4505" s="282"/>
      <c r="N4505" s="282"/>
      <c r="O4505" s="282"/>
      <c r="P4505" s="282"/>
      <c r="Q4505" s="282"/>
      <c r="R4505" s="282"/>
      <c r="S4505" s="282"/>
      <c r="T4505" s="282"/>
      <c r="U4505" s="282"/>
      <c r="V4505" s="282"/>
      <c r="W4505" s="282"/>
      <c r="X4505" s="282"/>
      <c r="Y4505" s="282"/>
      <c r="Z4505" s="282"/>
      <c r="AA4505" s="282"/>
      <c r="AB4505" s="282"/>
      <c r="AC4505" s="282"/>
      <c r="AD4505" s="282"/>
      <c r="AE4505" s="282"/>
      <c r="AF4505" s="282"/>
      <c r="AG4505" s="282"/>
      <c r="AH4505" s="282"/>
      <c r="AI4505" s="282"/>
      <c r="AJ4505" s="282"/>
      <c r="AL4505" s="282"/>
      <c r="AM4505" s="282"/>
      <c r="AN4505" s="282"/>
      <c r="AO4505" s="282"/>
      <c r="AP4505" s="282"/>
      <c r="AQ4505" s="282"/>
      <c r="AR4505" s="282"/>
      <c r="AS4505" s="282"/>
      <c r="AT4505" s="282"/>
      <c r="AU4505" s="282"/>
      <c r="AV4505" s="282"/>
      <c r="AW4505" s="282"/>
      <c r="AX4505" s="282"/>
      <c r="AY4505" s="282"/>
      <c r="AZ4505" s="282"/>
      <c r="BA4505" s="282"/>
      <c r="BB4505" s="282"/>
      <c r="BC4505" s="282"/>
      <c r="BD4505" s="282"/>
      <c r="BE4505" s="282"/>
      <c r="BF4505" s="282"/>
      <c r="BG4505" s="282"/>
      <c r="BH4505" s="282"/>
      <c r="BI4505" s="282"/>
      <c r="BJ4505" s="282"/>
      <c r="BK4505" s="282"/>
      <c r="BL4505" s="282"/>
      <c r="BM4505" s="282"/>
      <c r="BN4505" s="282"/>
      <c r="BO4505" s="282"/>
      <c r="BP4505" s="282"/>
      <c r="BQ4505" s="282"/>
    </row>
    <row r="4506" spans="2:69" ht="0.75" customHeight="1">
      <c r="B4506" s="282"/>
      <c r="C4506" s="282"/>
      <c r="D4506" s="282"/>
      <c r="E4506" s="282"/>
      <c r="F4506" s="282"/>
      <c r="G4506" s="282"/>
      <c r="H4506" s="282"/>
      <c r="I4506" s="282"/>
      <c r="J4506" s="282"/>
      <c r="K4506" s="282"/>
      <c r="L4506" s="282"/>
      <c r="M4506" s="282"/>
      <c r="N4506" s="282"/>
      <c r="O4506" s="282"/>
      <c r="P4506" s="282"/>
      <c r="Q4506" s="282"/>
      <c r="R4506" s="282"/>
      <c r="S4506" s="282"/>
      <c r="T4506" s="282"/>
      <c r="U4506" s="282"/>
      <c r="V4506" s="282"/>
      <c r="W4506" s="282"/>
      <c r="X4506" s="282"/>
      <c r="Y4506" s="282"/>
      <c r="Z4506" s="282"/>
      <c r="AA4506" s="282"/>
      <c r="AB4506" s="282"/>
      <c r="AC4506" s="282"/>
      <c r="AD4506" s="282"/>
      <c r="AE4506" s="282"/>
      <c r="AF4506" s="282"/>
      <c r="AG4506" s="282"/>
      <c r="AH4506" s="282"/>
      <c r="AI4506" s="282"/>
      <c r="AJ4506" s="282"/>
      <c r="AL4506" s="282"/>
      <c r="AM4506" s="282"/>
      <c r="AN4506" s="282"/>
      <c r="AO4506" s="282"/>
      <c r="AP4506" s="282"/>
      <c r="AQ4506" s="282"/>
      <c r="AR4506" s="282"/>
      <c r="AS4506" s="282"/>
      <c r="AT4506" s="282"/>
      <c r="AU4506" s="282"/>
      <c r="AV4506" s="282"/>
      <c r="AW4506" s="282"/>
      <c r="AX4506" s="282"/>
      <c r="AY4506" s="282"/>
      <c r="AZ4506" s="282"/>
      <c r="BA4506" s="282"/>
      <c r="BB4506" s="282"/>
      <c r="BC4506" s="282"/>
      <c r="BD4506" s="282"/>
      <c r="BE4506" s="282"/>
      <c r="BF4506" s="282"/>
      <c r="BG4506" s="282"/>
      <c r="BH4506" s="282"/>
      <c r="BI4506" s="282"/>
      <c r="BJ4506" s="282"/>
      <c r="BK4506" s="282"/>
      <c r="BL4506" s="282"/>
      <c r="BM4506" s="282"/>
      <c r="BN4506" s="282"/>
      <c r="BO4506" s="282"/>
      <c r="BP4506" s="282"/>
      <c r="BQ4506" s="282"/>
    </row>
    <row r="4507" spans="2:69" ht="10.5" customHeight="1">
      <c r="G4507" s="283"/>
      <c r="H4507" s="283"/>
      <c r="I4507" s="283"/>
      <c r="J4507" s="283"/>
      <c r="K4507" s="283"/>
      <c r="L4507" s="283"/>
      <c r="N4507" s="283"/>
      <c r="O4507" s="283"/>
      <c r="P4507" s="284"/>
      <c r="Q4507" s="284"/>
      <c r="R4507" s="284"/>
      <c r="S4507" s="284"/>
      <c r="U4507" s="283"/>
      <c r="V4507" s="283"/>
      <c r="W4507" s="283"/>
      <c r="X4507" s="283"/>
      <c r="Y4507" s="283"/>
      <c r="Z4507" s="283"/>
      <c r="AA4507" s="283"/>
      <c r="AB4507" s="283"/>
      <c r="AD4507" s="283"/>
      <c r="AE4507" s="283"/>
      <c r="AF4507" s="283"/>
      <c r="AG4507" s="283"/>
      <c r="AH4507" s="283"/>
      <c r="AI4507" s="283"/>
      <c r="AO4507" s="283"/>
      <c r="AP4507" s="283"/>
      <c r="AQ4507" s="283"/>
      <c r="AR4507" s="283"/>
      <c r="AU4507" s="284"/>
      <c r="AV4507" s="284"/>
      <c r="AW4507" s="284"/>
      <c r="AX4507" s="284"/>
      <c r="AY4507" s="284"/>
      <c r="BE4507" s="283"/>
      <c r="BF4507" s="283"/>
      <c r="BG4507" s="283"/>
      <c r="BH4507" s="283"/>
      <c r="BI4507" s="283"/>
      <c r="BJ4507" s="283"/>
      <c r="BK4507" s="283"/>
      <c r="BL4507" s="283"/>
      <c r="BM4507" s="283"/>
      <c r="BN4507" s="283"/>
      <c r="BO4507" s="283"/>
      <c r="BP4507" s="283"/>
      <c r="BQ4507" s="283"/>
    </row>
    <row r="4508" spans="2:69" ht="7.5" customHeight="1"/>
    <row r="4509" spans="2:69" ht="0.75" customHeight="1">
      <c r="F4509" s="285"/>
      <c r="G4509" s="285"/>
      <c r="H4509" s="285"/>
      <c r="I4509" s="285"/>
      <c r="K4509" s="285"/>
      <c r="L4509" s="285"/>
      <c r="M4509" s="285"/>
      <c r="N4509" s="285"/>
      <c r="O4509" s="285"/>
      <c r="R4509" s="285"/>
      <c r="S4509" s="285"/>
      <c r="T4509" s="285"/>
      <c r="U4509" s="285"/>
      <c r="V4509" s="285"/>
      <c r="W4509" s="285"/>
      <c r="X4509" s="285"/>
      <c r="Y4509" s="285"/>
      <c r="Z4509" s="285"/>
      <c r="AA4509" s="285"/>
      <c r="AB4509" s="285"/>
      <c r="AD4509" s="285"/>
      <c r="AE4509" s="285"/>
      <c r="AF4509" s="285"/>
      <c r="AG4509" s="285"/>
      <c r="AH4509" s="285"/>
      <c r="AI4509" s="285"/>
      <c r="AU4509" s="285"/>
      <c r="AV4509" s="285"/>
      <c r="AW4509" s="285"/>
      <c r="AX4509" s="283"/>
      <c r="AY4509" s="283"/>
      <c r="BE4509" s="285"/>
      <c r="BF4509" s="285"/>
      <c r="BH4509" s="285"/>
      <c r="BI4509" s="285"/>
      <c r="BJ4509" s="285"/>
      <c r="BK4509" s="285"/>
      <c r="BL4509" s="285"/>
      <c r="BM4509" s="285"/>
      <c r="BN4509" s="285"/>
      <c r="BO4509" s="285"/>
      <c r="BP4509" s="285"/>
      <c r="BQ4509" s="285"/>
    </row>
    <row r="4510" spans="2:69" ht="13.5" customHeight="1">
      <c r="F4510" s="285"/>
      <c r="G4510" s="285"/>
      <c r="H4510" s="285"/>
      <c r="I4510" s="285"/>
      <c r="K4510" s="285"/>
      <c r="L4510" s="285"/>
      <c r="M4510" s="285"/>
      <c r="N4510" s="285"/>
      <c r="O4510" s="285"/>
      <c r="R4510" s="285"/>
      <c r="S4510" s="285"/>
      <c r="T4510" s="285"/>
      <c r="U4510" s="285"/>
      <c r="V4510" s="285"/>
      <c r="W4510" s="285"/>
      <c r="X4510" s="285"/>
      <c r="Y4510" s="285"/>
      <c r="Z4510" s="285"/>
      <c r="AA4510" s="285"/>
      <c r="AB4510" s="285"/>
      <c r="AD4510" s="285"/>
      <c r="AE4510" s="285"/>
      <c r="AF4510" s="285"/>
      <c r="AG4510" s="285"/>
      <c r="AH4510" s="285"/>
      <c r="AI4510" s="285"/>
      <c r="AU4510" s="285"/>
      <c r="AV4510" s="285"/>
      <c r="AW4510" s="285"/>
      <c r="AX4510" s="283"/>
      <c r="AY4510" s="283"/>
      <c r="BE4510" s="285"/>
      <c r="BF4510" s="285"/>
      <c r="BH4510" s="285"/>
      <c r="BI4510" s="285"/>
      <c r="BJ4510" s="285"/>
      <c r="BK4510" s="285"/>
      <c r="BL4510" s="285"/>
      <c r="BM4510" s="285"/>
      <c r="BN4510" s="285"/>
      <c r="BO4510" s="285"/>
      <c r="BP4510" s="285"/>
      <c r="BQ4510" s="285"/>
    </row>
    <row r="4511" spans="2:69" ht="9.75" customHeight="1">
      <c r="C4511" s="280"/>
      <c r="D4511" s="280"/>
      <c r="F4511" s="279"/>
      <c r="G4511" s="279"/>
      <c r="H4511" s="279"/>
      <c r="I4511" s="279"/>
      <c r="J4511" s="279"/>
      <c r="K4511" s="279"/>
      <c r="L4511" s="279"/>
      <c r="M4511" s="279"/>
      <c r="N4511" s="279"/>
      <c r="O4511" s="279"/>
      <c r="R4511" s="278"/>
      <c r="S4511" s="278"/>
      <c r="T4511" s="278"/>
      <c r="U4511" s="279"/>
      <c r="V4511" s="279"/>
      <c r="W4511" s="279"/>
      <c r="X4511" s="279"/>
      <c r="Y4511" s="279"/>
      <c r="Z4511" s="279"/>
      <c r="AA4511" s="279"/>
      <c r="AB4511" s="279"/>
      <c r="AD4511" s="279"/>
      <c r="AE4511" s="279"/>
      <c r="AF4511" s="279"/>
      <c r="AG4511" s="279"/>
      <c r="AH4511" s="279"/>
      <c r="AI4511" s="279"/>
      <c r="AM4511" s="280"/>
      <c r="AN4511" s="280"/>
      <c r="AO4511" s="280"/>
      <c r="AP4511" s="278"/>
      <c r="AQ4511" s="278"/>
      <c r="AR4511" s="278"/>
      <c r="AS4511" s="278"/>
      <c r="BA4511" s="280"/>
      <c r="BB4511" s="280"/>
      <c r="BC4511" s="280"/>
      <c r="BD4511" s="279"/>
      <c r="BE4511" s="279"/>
      <c r="BH4511" s="278"/>
      <c r="BI4511" s="278"/>
      <c r="BJ4511" s="278"/>
      <c r="BK4511" s="278"/>
      <c r="BL4511" s="278"/>
      <c r="BM4511" s="279"/>
      <c r="BN4511" s="279"/>
      <c r="BO4511" s="279"/>
      <c r="BP4511" s="279"/>
      <c r="BQ4511" s="279"/>
    </row>
    <row r="4512" spans="2:69" ht="0.75" customHeight="1">
      <c r="C4512" s="280"/>
      <c r="D4512" s="280"/>
      <c r="F4512" s="279"/>
      <c r="G4512" s="279"/>
      <c r="H4512" s="279"/>
      <c r="I4512" s="279"/>
      <c r="J4512" s="279"/>
      <c r="K4512" s="279"/>
      <c r="L4512" s="279"/>
      <c r="M4512" s="279"/>
      <c r="N4512" s="279"/>
      <c r="O4512" s="279"/>
      <c r="R4512" s="278"/>
      <c r="S4512" s="278"/>
      <c r="T4512" s="278"/>
      <c r="U4512" s="279"/>
      <c r="V4512" s="279"/>
      <c r="W4512" s="279"/>
      <c r="X4512" s="279"/>
      <c r="Y4512" s="279"/>
      <c r="Z4512" s="279"/>
      <c r="AA4512" s="279"/>
      <c r="AB4512" s="279"/>
      <c r="AD4512" s="279"/>
      <c r="AE4512" s="279"/>
      <c r="AF4512" s="279"/>
      <c r="AG4512" s="279"/>
      <c r="AH4512" s="279"/>
      <c r="AI4512" s="279"/>
      <c r="AM4512" s="280"/>
      <c r="AN4512" s="280"/>
      <c r="AO4512" s="280"/>
      <c r="AP4512" s="278"/>
      <c r="AQ4512" s="278"/>
      <c r="AR4512" s="278"/>
      <c r="AS4512" s="278"/>
      <c r="BA4512" s="280"/>
      <c r="BB4512" s="280"/>
      <c r="BC4512" s="280"/>
      <c r="BD4512" s="279"/>
      <c r="BE4512" s="279"/>
      <c r="BH4512" s="278"/>
      <c r="BI4512" s="278"/>
      <c r="BJ4512" s="278"/>
      <c r="BK4512" s="278"/>
      <c r="BL4512" s="278"/>
      <c r="BM4512" s="279"/>
      <c r="BN4512" s="279"/>
      <c r="BO4512" s="279"/>
      <c r="BP4512" s="279"/>
      <c r="BQ4512" s="279"/>
    </row>
    <row r="4513" spans="2:69" ht="10.5" customHeight="1">
      <c r="C4513" s="280"/>
      <c r="D4513" s="280"/>
      <c r="F4513" s="279"/>
      <c r="G4513" s="279"/>
      <c r="H4513" s="279"/>
      <c r="I4513" s="279"/>
      <c r="J4513" s="279"/>
      <c r="K4513" s="279"/>
      <c r="L4513" s="279"/>
      <c r="M4513" s="279"/>
      <c r="N4513" s="279"/>
      <c r="O4513" s="279"/>
      <c r="R4513" s="278"/>
      <c r="S4513" s="278"/>
      <c r="T4513" s="278"/>
      <c r="U4513" s="279"/>
      <c r="V4513" s="279"/>
      <c r="W4513" s="279"/>
      <c r="X4513" s="279"/>
      <c r="Y4513" s="279"/>
      <c r="Z4513" s="279"/>
      <c r="AA4513" s="279"/>
      <c r="AB4513" s="279"/>
      <c r="AD4513" s="264"/>
      <c r="AE4513" s="279"/>
      <c r="AF4513" s="279"/>
      <c r="AG4513" s="279"/>
      <c r="AH4513" s="279"/>
      <c r="AI4513" s="264"/>
      <c r="AM4513" s="280"/>
      <c r="AN4513" s="280"/>
      <c r="AO4513" s="280"/>
      <c r="AP4513" s="278"/>
      <c r="AQ4513" s="278"/>
      <c r="AR4513" s="278"/>
      <c r="AS4513" s="278"/>
      <c r="BA4513" s="280"/>
      <c r="BB4513" s="280"/>
      <c r="BC4513" s="280"/>
      <c r="BD4513" s="279"/>
      <c r="BE4513" s="279"/>
      <c r="BH4513" s="278"/>
      <c r="BI4513" s="278"/>
      <c r="BJ4513" s="278"/>
      <c r="BK4513" s="278"/>
      <c r="BL4513" s="278"/>
      <c r="BM4513" s="279"/>
      <c r="BN4513" s="279"/>
      <c r="BO4513" s="279"/>
      <c r="BP4513" s="279"/>
      <c r="BQ4513" s="279"/>
    </row>
    <row r="4514" spans="2:69" ht="9.75" customHeight="1"/>
    <row r="4515" spans="2:69" ht="9.75" customHeight="1">
      <c r="C4515" s="280"/>
      <c r="D4515" s="280"/>
      <c r="F4515" s="279"/>
      <c r="G4515" s="279"/>
      <c r="H4515" s="279"/>
      <c r="I4515" s="279"/>
      <c r="J4515" s="279"/>
      <c r="K4515" s="279"/>
      <c r="L4515" s="279"/>
      <c r="M4515" s="279"/>
      <c r="N4515" s="279"/>
      <c r="O4515" s="279"/>
      <c r="R4515" s="278"/>
      <c r="S4515" s="278"/>
      <c r="T4515" s="278"/>
      <c r="U4515" s="279"/>
      <c r="V4515" s="279"/>
      <c r="W4515" s="279"/>
      <c r="X4515" s="279"/>
      <c r="Y4515" s="279"/>
      <c r="Z4515" s="279"/>
      <c r="AA4515" s="279"/>
      <c r="AB4515" s="279"/>
      <c r="AD4515" s="279"/>
      <c r="AE4515" s="279"/>
      <c r="AF4515" s="279"/>
      <c r="AG4515" s="279"/>
      <c r="AH4515" s="279"/>
      <c r="AI4515" s="279"/>
      <c r="AM4515" s="280"/>
      <c r="AN4515" s="280"/>
      <c r="AO4515" s="280"/>
      <c r="AP4515" s="280"/>
      <c r="AQ4515" s="278"/>
      <c r="AR4515" s="278"/>
      <c r="AS4515" s="278"/>
      <c r="AT4515" s="278"/>
      <c r="BA4515" s="280"/>
      <c r="BB4515" s="280"/>
      <c r="BC4515" s="280"/>
      <c r="BD4515" s="279"/>
      <c r="BE4515" s="279"/>
      <c r="BH4515" s="278"/>
      <c r="BI4515" s="278"/>
      <c r="BJ4515" s="278"/>
      <c r="BK4515" s="278"/>
      <c r="BL4515" s="278"/>
      <c r="BM4515" s="279"/>
      <c r="BN4515" s="279"/>
      <c r="BO4515" s="279"/>
      <c r="BP4515" s="279"/>
      <c r="BQ4515" s="279"/>
    </row>
    <row r="4516" spans="2:69" ht="0.75" customHeight="1">
      <c r="C4516" s="280"/>
      <c r="D4516" s="280"/>
      <c r="F4516" s="279"/>
      <c r="G4516" s="279"/>
      <c r="H4516" s="279"/>
      <c r="I4516" s="279"/>
      <c r="J4516" s="279"/>
      <c r="K4516" s="279"/>
      <c r="L4516" s="279"/>
      <c r="M4516" s="279"/>
      <c r="N4516" s="279"/>
      <c r="O4516" s="279"/>
      <c r="R4516" s="278"/>
      <c r="S4516" s="278"/>
      <c r="T4516" s="278"/>
      <c r="U4516" s="279"/>
      <c r="V4516" s="279"/>
      <c r="W4516" s="279"/>
      <c r="X4516" s="279"/>
      <c r="Y4516" s="279"/>
      <c r="Z4516" s="279"/>
      <c r="AA4516" s="279"/>
      <c r="AB4516" s="279"/>
      <c r="AD4516" s="279"/>
      <c r="AE4516" s="279"/>
      <c r="AF4516" s="279"/>
      <c r="AG4516" s="279"/>
      <c r="AH4516" s="279"/>
      <c r="AI4516" s="279"/>
      <c r="AM4516" s="280"/>
      <c r="AN4516" s="280"/>
      <c r="AO4516" s="280"/>
      <c r="AP4516" s="280"/>
      <c r="AQ4516" s="278"/>
      <c r="AR4516" s="278"/>
      <c r="AS4516" s="278"/>
      <c r="AT4516" s="278"/>
      <c r="BA4516" s="280"/>
      <c r="BB4516" s="280"/>
      <c r="BC4516" s="280"/>
      <c r="BD4516" s="279"/>
      <c r="BE4516" s="279"/>
      <c r="BH4516" s="278"/>
      <c r="BI4516" s="278"/>
      <c r="BJ4516" s="278"/>
      <c r="BK4516" s="278"/>
      <c r="BL4516" s="278"/>
      <c r="BM4516" s="279"/>
      <c r="BN4516" s="279"/>
      <c r="BO4516" s="279"/>
      <c r="BP4516" s="279"/>
      <c r="BQ4516" s="279"/>
    </row>
    <row r="4517" spans="2:69" ht="12.75" customHeight="1">
      <c r="F4517" s="279"/>
      <c r="G4517" s="279"/>
      <c r="H4517" s="279"/>
      <c r="I4517" s="279"/>
      <c r="J4517" s="279"/>
      <c r="K4517" s="279"/>
      <c r="L4517" s="279"/>
      <c r="M4517" s="279"/>
      <c r="N4517" s="279"/>
      <c r="O4517" s="279"/>
      <c r="AM4517" s="280"/>
      <c r="AN4517" s="280"/>
      <c r="AO4517" s="280"/>
      <c r="AP4517" s="278"/>
      <c r="AQ4517" s="278"/>
      <c r="AR4517" s="278"/>
      <c r="AS4517" s="278"/>
      <c r="BA4517" s="280"/>
      <c r="BB4517" s="280"/>
      <c r="BC4517" s="280"/>
      <c r="BD4517" s="279"/>
      <c r="BE4517" s="279"/>
      <c r="BH4517" s="278"/>
      <c r="BI4517" s="278"/>
      <c r="BJ4517" s="278"/>
      <c r="BK4517" s="278"/>
      <c r="BL4517" s="278"/>
      <c r="BM4517" s="279"/>
      <c r="BN4517" s="279"/>
      <c r="BO4517" s="279"/>
      <c r="BP4517" s="279"/>
      <c r="BQ4517" s="279"/>
    </row>
    <row r="4518" spans="2:69" ht="10.5" customHeight="1">
      <c r="AM4518" s="280"/>
      <c r="AN4518" s="280"/>
      <c r="AO4518" s="280"/>
      <c r="AP4518" s="278"/>
      <c r="AQ4518" s="278"/>
      <c r="AR4518" s="278"/>
      <c r="AS4518" s="278"/>
      <c r="BA4518" s="280"/>
      <c r="BB4518" s="280"/>
      <c r="BC4518" s="280"/>
      <c r="BD4518" s="279"/>
      <c r="BE4518" s="279"/>
      <c r="BH4518" s="278"/>
      <c r="BI4518" s="278"/>
      <c r="BJ4518" s="278"/>
      <c r="BK4518" s="278"/>
      <c r="BL4518" s="278"/>
      <c r="BM4518" s="279"/>
      <c r="BN4518" s="279"/>
      <c r="BO4518" s="279"/>
      <c r="BP4518" s="279"/>
      <c r="BQ4518" s="279"/>
    </row>
    <row r="4519" spans="2:69" ht="7.5" customHeight="1"/>
    <row r="4520" spans="2:69" ht="0.75" customHeight="1">
      <c r="C4520" s="277"/>
      <c r="D4520" s="277"/>
      <c r="F4520" s="279"/>
      <c r="G4520" s="279"/>
      <c r="H4520" s="279"/>
      <c r="I4520" s="279"/>
      <c r="J4520" s="279"/>
      <c r="K4520" s="279"/>
      <c r="L4520" s="279"/>
      <c r="M4520" s="279"/>
      <c r="AM4520" s="280"/>
      <c r="AN4520" s="280"/>
      <c r="AO4520" s="280"/>
      <c r="AP4520" s="278"/>
      <c r="AQ4520" s="278"/>
      <c r="AR4520" s="278"/>
      <c r="AS4520" s="278"/>
      <c r="AT4520" s="278"/>
      <c r="AU4520" s="278"/>
      <c r="AV4520" s="278"/>
      <c r="AX4520" s="278"/>
      <c r="AY4520" s="278"/>
      <c r="BA4520" s="280"/>
      <c r="BB4520" s="280"/>
      <c r="BC4520" s="280"/>
      <c r="BD4520" s="279"/>
      <c r="BE4520" s="279"/>
      <c r="BH4520" s="278"/>
      <c r="BI4520" s="278"/>
      <c r="BJ4520" s="278"/>
      <c r="BK4520" s="278"/>
      <c r="BL4520" s="278"/>
      <c r="BM4520" s="279"/>
      <c r="BN4520" s="279"/>
      <c r="BO4520" s="279"/>
      <c r="BP4520" s="279"/>
      <c r="BQ4520" s="279"/>
    </row>
    <row r="4521" spans="2:69" ht="8.25" customHeight="1">
      <c r="C4521" s="277"/>
      <c r="D4521" s="277"/>
      <c r="F4521" s="279"/>
      <c r="G4521" s="279"/>
      <c r="H4521" s="279"/>
      <c r="I4521" s="279"/>
      <c r="J4521" s="279"/>
      <c r="K4521" s="279"/>
      <c r="L4521" s="279"/>
      <c r="M4521" s="279"/>
      <c r="AM4521" s="280"/>
      <c r="AN4521" s="280"/>
      <c r="AO4521" s="280"/>
      <c r="AP4521" s="278"/>
      <c r="AQ4521" s="278"/>
      <c r="AR4521" s="278"/>
      <c r="AS4521" s="278"/>
      <c r="AT4521" s="278"/>
      <c r="AU4521" s="278"/>
      <c r="AV4521" s="278"/>
      <c r="AX4521" s="278"/>
      <c r="AY4521" s="278"/>
      <c r="BA4521" s="280"/>
      <c r="BB4521" s="280"/>
      <c r="BC4521" s="280"/>
      <c r="BD4521" s="279"/>
      <c r="BE4521" s="279"/>
      <c r="BH4521" s="278"/>
      <c r="BI4521" s="278"/>
      <c r="BJ4521" s="278"/>
      <c r="BK4521" s="278"/>
      <c r="BL4521" s="278"/>
      <c r="BM4521" s="279"/>
      <c r="BN4521" s="279"/>
      <c r="BO4521" s="279"/>
      <c r="BP4521" s="279"/>
      <c r="BQ4521" s="279"/>
    </row>
    <row r="4522" spans="2:69" ht="0.75" customHeight="1">
      <c r="C4522" s="277"/>
      <c r="D4522" s="277"/>
      <c r="F4522" s="279"/>
      <c r="G4522" s="279"/>
      <c r="H4522" s="279"/>
      <c r="I4522" s="279"/>
      <c r="J4522" s="279"/>
      <c r="K4522" s="279"/>
      <c r="L4522" s="279"/>
      <c r="M4522" s="279"/>
      <c r="AM4522" s="280"/>
      <c r="AN4522" s="280"/>
      <c r="AO4522" s="280"/>
      <c r="AP4522" s="278"/>
      <c r="AQ4522" s="278"/>
      <c r="AR4522" s="278"/>
      <c r="AS4522" s="278"/>
      <c r="AT4522" s="278"/>
      <c r="AU4522" s="278"/>
      <c r="AV4522" s="278"/>
      <c r="AX4522" s="278"/>
      <c r="AY4522" s="278"/>
      <c r="BA4522" s="280"/>
      <c r="BB4522" s="280"/>
      <c r="BC4522" s="280"/>
      <c r="BD4522" s="279"/>
      <c r="BE4522" s="279"/>
      <c r="BH4522" s="278"/>
      <c r="BI4522" s="278"/>
      <c r="BJ4522" s="278"/>
      <c r="BK4522" s="278"/>
      <c r="BL4522" s="278"/>
      <c r="BM4522" s="279"/>
      <c r="BN4522" s="279"/>
      <c r="BO4522" s="279"/>
      <c r="BP4522" s="279"/>
      <c r="BQ4522" s="279"/>
    </row>
    <row r="4523" spans="2:69" ht="10.5" customHeight="1">
      <c r="AM4523" s="280"/>
      <c r="AN4523" s="280"/>
      <c r="AO4523" s="280"/>
      <c r="AP4523" s="278"/>
      <c r="AQ4523" s="278"/>
      <c r="AR4523" s="278"/>
      <c r="AS4523" s="278"/>
      <c r="AT4523" s="278"/>
      <c r="AU4523" s="278"/>
      <c r="AV4523" s="278"/>
      <c r="AX4523" s="278"/>
      <c r="AY4523" s="278"/>
      <c r="BA4523" s="280"/>
      <c r="BB4523" s="280"/>
      <c r="BC4523" s="280"/>
      <c r="BD4523" s="279"/>
      <c r="BE4523" s="279"/>
      <c r="BH4523" s="278"/>
      <c r="BI4523" s="278"/>
      <c r="BJ4523" s="278"/>
      <c r="BK4523" s="278"/>
      <c r="BL4523" s="278"/>
      <c r="BM4523" s="279"/>
      <c r="BN4523" s="279"/>
      <c r="BO4523" s="279"/>
      <c r="BP4523" s="279"/>
      <c r="BQ4523" s="279"/>
    </row>
    <row r="4524" spans="2:69" ht="9.75" customHeight="1"/>
    <row r="4525" spans="2:69" ht="12" customHeight="1">
      <c r="AM4525" s="280"/>
      <c r="AN4525" s="280"/>
      <c r="AO4525" s="280"/>
      <c r="AP4525" s="280"/>
      <c r="AQ4525" s="278"/>
      <c r="AR4525" s="278"/>
      <c r="AS4525" s="278"/>
      <c r="AT4525" s="278"/>
      <c r="AU4525" s="278"/>
      <c r="AV4525" s="278"/>
      <c r="AW4525" s="278"/>
      <c r="AX4525" s="278"/>
      <c r="AY4525" s="278"/>
      <c r="AZ4525" s="278"/>
      <c r="BA4525" s="277"/>
      <c r="BB4525" s="277"/>
      <c r="BC4525" s="277"/>
      <c r="BD4525" s="279"/>
      <c r="BE4525" s="279"/>
    </row>
    <row r="4526" spans="2:69" ht="13.5" customHeight="1">
      <c r="C4526" s="289"/>
      <c r="D4526" s="289"/>
      <c r="E4526" s="289"/>
      <c r="F4526" s="289"/>
      <c r="G4526" s="289"/>
      <c r="H4526" s="289"/>
      <c r="I4526" s="289"/>
      <c r="J4526" s="289"/>
      <c r="K4526" s="289"/>
      <c r="L4526" s="289"/>
      <c r="M4526" s="289"/>
      <c r="N4526" s="289"/>
      <c r="O4526" s="289"/>
      <c r="P4526" s="289"/>
      <c r="Q4526" s="289"/>
      <c r="R4526" s="289"/>
      <c r="S4526" s="289"/>
      <c r="T4526" s="289"/>
      <c r="U4526" s="289"/>
      <c r="V4526" s="289"/>
      <c r="W4526" s="289"/>
      <c r="X4526" s="289"/>
      <c r="Y4526" s="289"/>
      <c r="Z4526" s="289"/>
      <c r="AA4526" s="289"/>
      <c r="AB4526" s="289"/>
      <c r="AC4526" s="289"/>
      <c r="AD4526" s="289"/>
      <c r="AE4526" s="289"/>
    </row>
    <row r="4527" spans="2:69" ht="7.5" customHeight="1"/>
    <row r="4528" spans="2:69" ht="16.5" customHeight="1">
      <c r="B4528" s="282"/>
      <c r="C4528" s="282"/>
      <c r="D4528" s="282"/>
      <c r="E4528" s="282"/>
      <c r="F4528" s="282"/>
      <c r="G4528" s="282"/>
      <c r="H4528" s="282"/>
      <c r="I4528" s="282"/>
      <c r="J4528" s="282"/>
      <c r="K4528" s="282"/>
      <c r="L4528" s="282"/>
      <c r="M4528" s="282"/>
      <c r="N4528" s="282"/>
      <c r="O4528" s="282"/>
      <c r="P4528" s="282"/>
      <c r="Q4528" s="282"/>
      <c r="R4528" s="282"/>
      <c r="S4528" s="282"/>
      <c r="T4528" s="282"/>
      <c r="U4528" s="282"/>
      <c r="X4528" s="282"/>
      <c r="Y4528" s="282"/>
      <c r="Z4528" s="282"/>
      <c r="AA4528" s="282"/>
      <c r="AB4528" s="282"/>
      <c r="AC4528" s="282"/>
      <c r="AD4528" s="282"/>
      <c r="AE4528" s="282"/>
      <c r="AF4528" s="282"/>
      <c r="AG4528" s="282"/>
      <c r="AM4528" s="282"/>
      <c r="AN4528" s="282"/>
      <c r="AO4528" s="282"/>
      <c r="AP4528" s="282"/>
      <c r="AQ4528" s="282"/>
      <c r="AR4528" s="282"/>
      <c r="AS4528" s="282"/>
      <c r="AT4528" s="282"/>
      <c r="AU4528" s="282"/>
      <c r="AV4528" s="282"/>
      <c r="AW4528" s="282"/>
      <c r="AX4528" s="282"/>
      <c r="AY4528" s="282"/>
      <c r="AZ4528" s="282"/>
      <c r="BA4528" s="282"/>
      <c r="BB4528" s="282"/>
      <c r="BE4528" s="282"/>
      <c r="BF4528" s="282"/>
      <c r="BG4528" s="282"/>
      <c r="BH4528" s="282"/>
      <c r="BI4528" s="282"/>
      <c r="BJ4528" s="282"/>
      <c r="BK4528" s="282"/>
      <c r="BL4528" s="282"/>
      <c r="BM4528" s="282"/>
      <c r="BN4528" s="282"/>
      <c r="BO4528" s="282"/>
      <c r="BP4528" s="282"/>
    </row>
    <row r="4529" spans="3:68" ht="9.75" customHeight="1">
      <c r="E4529" s="281"/>
      <c r="F4529" s="281"/>
      <c r="G4529" s="281"/>
      <c r="H4529" s="281"/>
      <c r="I4529" s="281"/>
      <c r="J4529" s="281"/>
      <c r="K4529" s="281"/>
      <c r="L4529" s="281"/>
      <c r="O4529" s="281"/>
      <c r="P4529" s="281"/>
      <c r="Q4529" s="281"/>
      <c r="S4529" s="286"/>
      <c r="T4529" s="286"/>
      <c r="U4529" s="286"/>
      <c r="V4529" s="286"/>
      <c r="AB4529" s="281"/>
      <c r="AC4529" s="281"/>
      <c r="AD4529" s="286"/>
      <c r="AE4529" s="286"/>
      <c r="AR4529" s="281"/>
      <c r="AS4529" s="281"/>
      <c r="AT4529" s="281"/>
      <c r="AV4529" s="286"/>
      <c r="AW4529" s="286"/>
      <c r="AX4529" s="286"/>
      <c r="AY4529" s="286"/>
      <c r="AZ4529" s="286"/>
      <c r="BA4529" s="286"/>
      <c r="BB4529" s="286"/>
      <c r="BH4529" s="283"/>
      <c r="BI4529" s="283"/>
      <c r="BJ4529" s="283"/>
      <c r="BK4529" s="283"/>
      <c r="BL4529" s="283"/>
      <c r="BN4529" s="283"/>
      <c r="BO4529" s="283"/>
      <c r="BP4529" s="283"/>
    </row>
    <row r="4530" spans="3:68" ht="0.75" customHeight="1">
      <c r="BH4530" s="283"/>
      <c r="BI4530" s="283"/>
      <c r="BJ4530" s="283"/>
      <c r="BK4530" s="283"/>
      <c r="BL4530" s="283"/>
      <c r="BN4530" s="283"/>
      <c r="BO4530" s="283"/>
      <c r="BP4530" s="283"/>
    </row>
    <row r="4531" spans="3:68" ht="10.5" customHeight="1">
      <c r="F4531" s="281"/>
      <c r="G4531" s="281"/>
      <c r="H4531" s="281"/>
      <c r="I4531" s="281"/>
      <c r="J4531" s="281"/>
      <c r="K4531" s="281"/>
      <c r="N4531" s="281"/>
      <c r="O4531" s="281"/>
      <c r="P4531" s="281"/>
      <c r="Q4531" s="281"/>
      <c r="R4531" s="281"/>
      <c r="S4531" s="286"/>
      <c r="T4531" s="286"/>
      <c r="U4531" s="286"/>
      <c r="V4531" s="286"/>
      <c r="AB4531" s="281"/>
      <c r="AC4531" s="281"/>
      <c r="AD4531" s="281"/>
      <c r="AE4531" s="286"/>
      <c r="AF4531" s="286"/>
      <c r="AG4531" s="286"/>
      <c r="AH4531" s="286"/>
      <c r="AI4531" s="286"/>
      <c r="AR4531" s="281"/>
      <c r="AS4531" s="281"/>
      <c r="AT4531" s="281"/>
      <c r="AV4531" s="290"/>
      <c r="AW4531" s="290"/>
      <c r="AX4531" s="290"/>
      <c r="AY4531" s="290"/>
      <c r="AZ4531" s="290"/>
      <c r="BE4531" s="263"/>
      <c r="BJ4531" s="279"/>
      <c r="BK4531" s="279"/>
      <c r="BL4531" s="279"/>
      <c r="BO4531" s="279"/>
      <c r="BP4531" s="279"/>
    </row>
    <row r="4532" spans="3:68" ht="8.25" customHeight="1"/>
    <row r="4533" spans="3:68" ht="12.75" customHeight="1">
      <c r="BE4533" s="280"/>
      <c r="BF4533" s="280"/>
      <c r="BJ4533" s="279"/>
      <c r="BK4533" s="279"/>
      <c r="BL4533" s="279"/>
      <c r="BO4533" s="279"/>
      <c r="BP4533" s="279"/>
    </row>
    <row r="4534" spans="3:68" ht="9.75" customHeight="1">
      <c r="BE4534" s="280"/>
      <c r="BF4534" s="280"/>
      <c r="BJ4534" s="279"/>
      <c r="BK4534" s="279"/>
      <c r="BL4534" s="279"/>
      <c r="BO4534" s="279"/>
      <c r="BP4534" s="279"/>
    </row>
    <row r="4535" spans="3:68" ht="12.75" customHeight="1">
      <c r="BE4535" s="280"/>
      <c r="BF4535" s="280"/>
    </row>
    <row r="4536" spans="3:68" ht="10.5" customHeight="1">
      <c r="I4536" s="283"/>
      <c r="J4536" s="283"/>
      <c r="K4536" s="283"/>
      <c r="L4536" s="283"/>
      <c r="N4536" s="283"/>
      <c r="O4536" s="283"/>
      <c r="P4536" s="283"/>
      <c r="Q4536" s="283"/>
      <c r="R4536" s="283"/>
      <c r="S4536" s="283"/>
      <c r="U4536" s="283"/>
      <c r="V4536" s="283"/>
      <c r="W4536" s="283"/>
      <c r="Z4536" s="283"/>
      <c r="AA4536" s="283"/>
      <c r="AB4536" s="283"/>
      <c r="AC4536" s="283"/>
      <c r="AD4536" s="283"/>
      <c r="AE4536" s="283"/>
      <c r="AO4536" s="283"/>
      <c r="AP4536" s="283"/>
      <c r="AQ4536" s="283"/>
      <c r="AR4536" s="283"/>
      <c r="AS4536" s="283"/>
      <c r="AT4536" s="283"/>
      <c r="AV4536" s="283"/>
      <c r="AW4536" s="283"/>
      <c r="AX4536" s="283"/>
      <c r="AY4536" s="283"/>
      <c r="AZ4536" s="283"/>
      <c r="BA4536" s="283"/>
      <c r="BB4536" s="283"/>
      <c r="BE4536" s="263"/>
      <c r="BJ4536" s="279"/>
      <c r="BK4536" s="279"/>
      <c r="BL4536" s="279"/>
      <c r="BO4536" s="279"/>
      <c r="BP4536" s="279"/>
    </row>
    <row r="4537" spans="3:68" ht="9.75" customHeight="1"/>
    <row r="4538" spans="3:68" ht="10.5" customHeight="1">
      <c r="H4538" s="283"/>
      <c r="I4538" s="283"/>
      <c r="J4538" s="283"/>
      <c r="K4538" s="283"/>
      <c r="L4538" s="283"/>
      <c r="N4538" s="283"/>
      <c r="O4538" s="283"/>
      <c r="P4538" s="283"/>
      <c r="Q4538" s="283"/>
      <c r="R4538" s="283"/>
      <c r="S4538" s="283"/>
      <c r="U4538" s="283"/>
      <c r="V4538" s="283"/>
      <c r="W4538" s="283"/>
      <c r="Z4538" s="283"/>
      <c r="AA4538" s="283"/>
      <c r="AB4538" s="283"/>
      <c r="AC4538" s="283"/>
      <c r="AD4538" s="283"/>
      <c r="AE4538" s="283"/>
      <c r="AO4538" s="283"/>
      <c r="AP4538" s="283"/>
      <c r="AQ4538" s="283"/>
      <c r="AR4538" s="283"/>
      <c r="AS4538" s="283"/>
      <c r="AT4538" s="283"/>
      <c r="AV4538" s="283"/>
      <c r="AW4538" s="283"/>
      <c r="AX4538" s="283"/>
      <c r="AY4538" s="283"/>
      <c r="AZ4538" s="283"/>
      <c r="BA4538" s="283"/>
      <c r="BB4538" s="283"/>
      <c r="BE4538" s="280"/>
      <c r="BJ4538" s="279"/>
      <c r="BK4538" s="279"/>
      <c r="BL4538" s="279"/>
      <c r="BO4538" s="279"/>
      <c r="BP4538" s="279"/>
    </row>
    <row r="4539" spans="3:68" ht="0.75" customHeight="1">
      <c r="H4539" s="283"/>
      <c r="I4539" s="283"/>
      <c r="J4539" s="283"/>
      <c r="K4539" s="283"/>
      <c r="L4539" s="283"/>
      <c r="N4539" s="283"/>
      <c r="O4539" s="283"/>
      <c r="P4539" s="283"/>
      <c r="Q4539" s="283"/>
      <c r="R4539" s="283"/>
      <c r="S4539" s="283"/>
      <c r="U4539" s="283"/>
      <c r="V4539" s="283"/>
      <c r="W4539" s="283"/>
      <c r="Z4539" s="283"/>
      <c r="AA4539" s="283"/>
      <c r="AB4539" s="283"/>
      <c r="AC4539" s="283"/>
      <c r="AD4539" s="283"/>
      <c r="AE4539" s="283"/>
      <c r="AO4539" s="283"/>
      <c r="AP4539" s="283"/>
      <c r="AQ4539" s="283"/>
      <c r="AR4539" s="283"/>
      <c r="AS4539" s="283"/>
      <c r="AT4539" s="283"/>
      <c r="AV4539" s="283"/>
      <c r="AW4539" s="283"/>
      <c r="AX4539" s="283"/>
      <c r="AY4539" s="283"/>
      <c r="AZ4539" s="283"/>
      <c r="BA4539" s="283"/>
      <c r="BB4539" s="283"/>
      <c r="BE4539" s="280"/>
      <c r="BJ4539" s="279"/>
      <c r="BK4539" s="279"/>
      <c r="BL4539" s="279"/>
      <c r="BO4539" s="279"/>
      <c r="BP4539" s="279"/>
    </row>
    <row r="4540" spans="3:68" ht="10.5" customHeight="1">
      <c r="H4540" s="285"/>
      <c r="I4540" s="285"/>
      <c r="J4540" s="285"/>
      <c r="K4540" s="285"/>
      <c r="L4540" s="285"/>
      <c r="N4540" s="285"/>
      <c r="O4540" s="285"/>
      <c r="P4540" s="285"/>
      <c r="R4540" s="285"/>
      <c r="S4540" s="285"/>
      <c r="U4540" s="283"/>
      <c r="V4540" s="283"/>
      <c r="W4540" s="283"/>
      <c r="Z4540" s="285"/>
      <c r="AA4540" s="285"/>
      <c r="AB4540" s="285"/>
      <c r="AC4540" s="285"/>
      <c r="AD4540" s="283"/>
      <c r="AE4540" s="283"/>
      <c r="AO4540" s="285"/>
      <c r="AP4540" s="285"/>
      <c r="AQ4540" s="285"/>
      <c r="AR4540" s="285"/>
      <c r="AS4540" s="285"/>
      <c r="AT4540" s="285"/>
      <c r="AV4540" s="285"/>
      <c r="AW4540" s="285"/>
      <c r="AX4540" s="285"/>
      <c r="AY4540" s="285"/>
      <c r="AZ4540" s="285"/>
      <c r="BB4540" s="261"/>
      <c r="BE4540" s="263"/>
      <c r="BK4540" s="279"/>
      <c r="BL4540" s="279"/>
      <c r="BP4540" s="264"/>
    </row>
    <row r="4541" spans="3:68" ht="8.25" customHeight="1"/>
    <row r="4542" spans="3:68" ht="0.75" customHeight="1">
      <c r="C4542" s="280"/>
      <c r="D4542" s="280"/>
      <c r="E4542" s="280"/>
      <c r="F4542" s="280"/>
      <c r="G4542" s="280"/>
      <c r="H4542" s="280"/>
      <c r="I4542" s="280"/>
      <c r="AH4542" s="280"/>
      <c r="AI4542" s="280"/>
      <c r="AJ4542" s="280"/>
      <c r="AK4542" s="280"/>
      <c r="AL4542" s="280"/>
      <c r="AM4542" s="280"/>
      <c r="AN4542" s="280"/>
      <c r="AO4542" s="280"/>
      <c r="BE4542" s="280"/>
      <c r="BK4542" s="279"/>
      <c r="BL4542" s="279"/>
      <c r="BP4542" s="279"/>
    </row>
    <row r="4543" spans="3:68" ht="9" customHeight="1">
      <c r="C4543" s="280"/>
      <c r="D4543" s="280"/>
      <c r="E4543" s="280"/>
      <c r="F4543" s="280"/>
      <c r="G4543" s="280"/>
      <c r="H4543" s="280"/>
      <c r="I4543" s="280"/>
      <c r="AH4543" s="280"/>
      <c r="AI4543" s="280"/>
      <c r="AJ4543" s="280"/>
      <c r="AK4543" s="280"/>
      <c r="AL4543" s="280"/>
      <c r="AM4543" s="280"/>
      <c r="AN4543" s="280"/>
      <c r="AO4543" s="280"/>
      <c r="BE4543" s="280"/>
      <c r="BK4543" s="279"/>
      <c r="BL4543" s="279"/>
      <c r="BP4543" s="279"/>
    </row>
    <row r="4544" spans="3:68" ht="0.75" customHeight="1">
      <c r="C4544" s="280"/>
      <c r="D4544" s="280"/>
      <c r="E4544" s="280"/>
      <c r="F4544" s="280"/>
      <c r="G4544" s="280"/>
      <c r="H4544" s="280"/>
      <c r="I4544" s="280"/>
      <c r="AH4544" s="280"/>
      <c r="AI4544" s="280"/>
      <c r="AJ4544" s="280"/>
      <c r="AK4544" s="280"/>
      <c r="AL4544" s="280"/>
      <c r="AM4544" s="280"/>
      <c r="AN4544" s="280"/>
      <c r="AO4544" s="280"/>
      <c r="BE4544" s="280"/>
      <c r="BK4544" s="279"/>
      <c r="BL4544" s="279"/>
    </row>
    <row r="4545" spans="3:68" ht="10.5" customHeight="1">
      <c r="C4545" s="287"/>
      <c r="D4545" s="287"/>
      <c r="E4545" s="287"/>
      <c r="F4545" s="287"/>
      <c r="G4545" s="287"/>
      <c r="H4545" s="278"/>
      <c r="I4545" s="278"/>
      <c r="J4545" s="278"/>
      <c r="K4545" s="278"/>
      <c r="L4545" s="278"/>
      <c r="N4545" s="278"/>
      <c r="O4545" s="278"/>
      <c r="P4545" s="278"/>
      <c r="Q4545" s="278"/>
      <c r="R4545" s="278"/>
      <c r="S4545" s="278"/>
      <c r="T4545" s="278"/>
      <c r="U4545" s="278"/>
      <c r="V4545" s="278"/>
      <c r="W4545" s="278"/>
      <c r="Z4545" s="278"/>
      <c r="AA4545" s="278"/>
      <c r="AB4545" s="278"/>
      <c r="AC4545" s="278"/>
      <c r="AD4545" s="278"/>
      <c r="AE4545" s="278"/>
      <c r="AI4545" s="287"/>
      <c r="AJ4545" s="287"/>
      <c r="AK4545" s="287"/>
      <c r="AL4545" s="287"/>
      <c r="AM4545" s="287"/>
      <c r="AO4545" s="278"/>
      <c r="AP4545" s="278"/>
      <c r="AQ4545" s="278"/>
      <c r="AR4545" s="278"/>
      <c r="AS4545" s="278"/>
      <c r="AT4545" s="278"/>
      <c r="AV4545" s="278"/>
      <c r="AW4545" s="278"/>
      <c r="AX4545" s="278"/>
      <c r="AY4545" s="278"/>
      <c r="AZ4545" s="278"/>
      <c r="BB4545" s="266"/>
      <c r="BE4545" s="263"/>
      <c r="BK4545" s="279"/>
      <c r="BL4545" s="279"/>
      <c r="BP4545" s="264"/>
    </row>
    <row r="4546" spans="3:68" ht="7.5" customHeight="1"/>
    <row r="4547" spans="3:68" ht="0.75" customHeight="1">
      <c r="C4547" s="287"/>
      <c r="D4547" s="287"/>
      <c r="E4547" s="287"/>
      <c r="F4547" s="287"/>
      <c r="G4547" s="287"/>
      <c r="H4547" s="278"/>
      <c r="I4547" s="278"/>
      <c r="J4547" s="278"/>
      <c r="K4547" s="278"/>
      <c r="L4547" s="278"/>
      <c r="N4547" s="278"/>
      <c r="O4547" s="278"/>
      <c r="P4547" s="278"/>
      <c r="Q4547" s="278"/>
      <c r="R4547" s="278"/>
      <c r="S4547" s="278"/>
      <c r="T4547" s="278"/>
      <c r="U4547" s="278"/>
      <c r="V4547" s="278"/>
      <c r="W4547" s="278"/>
      <c r="Z4547" s="278"/>
      <c r="AA4547" s="278"/>
      <c r="AB4547" s="278"/>
      <c r="AC4547" s="278"/>
      <c r="AD4547" s="278"/>
      <c r="AE4547" s="278"/>
      <c r="AI4547" s="287"/>
      <c r="AJ4547" s="287"/>
      <c r="AK4547" s="287"/>
      <c r="AL4547" s="287"/>
      <c r="AM4547" s="287"/>
      <c r="AO4547" s="278"/>
      <c r="AP4547" s="278"/>
      <c r="AQ4547" s="278"/>
      <c r="AR4547" s="278"/>
      <c r="AS4547" s="278"/>
      <c r="AT4547" s="278"/>
      <c r="AV4547" s="278"/>
      <c r="AW4547" s="278"/>
      <c r="AX4547" s="278"/>
      <c r="AY4547" s="278"/>
      <c r="AZ4547" s="278"/>
      <c r="BB4547" s="276"/>
    </row>
    <row r="4548" spans="3:68" ht="8.25" customHeight="1">
      <c r="C4548" s="287"/>
      <c r="D4548" s="287"/>
      <c r="E4548" s="287"/>
      <c r="F4548" s="287"/>
      <c r="G4548" s="287"/>
      <c r="H4548" s="278"/>
      <c r="I4548" s="278"/>
      <c r="J4548" s="278"/>
      <c r="K4548" s="278"/>
      <c r="L4548" s="278"/>
      <c r="N4548" s="278"/>
      <c r="O4548" s="278"/>
      <c r="P4548" s="278"/>
      <c r="Q4548" s="278"/>
      <c r="R4548" s="278"/>
      <c r="S4548" s="278"/>
      <c r="T4548" s="278"/>
      <c r="U4548" s="278"/>
      <c r="V4548" s="278"/>
      <c r="W4548" s="278"/>
      <c r="Z4548" s="278"/>
      <c r="AA4548" s="278"/>
      <c r="AB4548" s="278"/>
      <c r="AC4548" s="278"/>
      <c r="AD4548" s="278"/>
      <c r="AE4548" s="278"/>
      <c r="AI4548" s="287"/>
      <c r="AJ4548" s="287"/>
      <c r="AK4548" s="287"/>
      <c r="AL4548" s="287"/>
      <c r="AM4548" s="287"/>
      <c r="AO4548" s="278"/>
      <c r="AP4548" s="278"/>
      <c r="AQ4548" s="278"/>
      <c r="AR4548" s="278"/>
      <c r="AS4548" s="278"/>
      <c r="AT4548" s="278"/>
      <c r="AV4548" s="278"/>
      <c r="AW4548" s="278"/>
      <c r="AX4548" s="278"/>
      <c r="AY4548" s="278"/>
      <c r="AZ4548" s="278"/>
      <c r="BB4548" s="276"/>
    </row>
    <row r="4549" spans="3:68" ht="0.75" customHeight="1">
      <c r="C4549" s="287"/>
      <c r="D4549" s="287"/>
      <c r="E4549" s="287"/>
      <c r="F4549" s="287"/>
      <c r="G4549" s="287"/>
      <c r="H4549" s="278"/>
      <c r="I4549" s="278"/>
      <c r="J4549" s="278"/>
      <c r="K4549" s="278"/>
      <c r="L4549" s="278"/>
      <c r="N4549" s="278"/>
      <c r="O4549" s="278"/>
      <c r="P4549" s="278"/>
      <c r="Q4549" s="278"/>
      <c r="R4549" s="278"/>
      <c r="S4549" s="278"/>
      <c r="T4549" s="278"/>
      <c r="U4549" s="278"/>
      <c r="V4549" s="278"/>
      <c r="W4549" s="278"/>
      <c r="Z4549" s="278"/>
      <c r="AA4549" s="278"/>
      <c r="AB4549" s="278"/>
      <c r="AC4549" s="278"/>
      <c r="AD4549" s="278"/>
      <c r="AE4549" s="278"/>
      <c r="AI4549" s="287"/>
      <c r="AJ4549" s="287"/>
      <c r="AK4549" s="287"/>
      <c r="AL4549" s="287"/>
      <c r="AM4549" s="287"/>
      <c r="AO4549" s="278"/>
      <c r="AP4549" s="278"/>
      <c r="AQ4549" s="278"/>
      <c r="AR4549" s="278"/>
      <c r="AS4549" s="278"/>
      <c r="AT4549" s="278"/>
      <c r="AV4549" s="278"/>
      <c r="AW4549" s="278"/>
      <c r="AX4549" s="278"/>
      <c r="AY4549" s="278"/>
      <c r="AZ4549" s="278"/>
      <c r="BB4549" s="276"/>
    </row>
    <row r="4550" spans="3:68" ht="10.5" customHeight="1">
      <c r="C4550" s="287"/>
      <c r="D4550" s="287"/>
      <c r="E4550" s="287"/>
      <c r="F4550" s="287"/>
      <c r="G4550" s="287"/>
      <c r="H4550" s="278"/>
      <c r="I4550" s="278"/>
      <c r="J4550" s="278"/>
      <c r="K4550" s="278"/>
      <c r="L4550" s="278"/>
      <c r="N4550" s="278"/>
      <c r="O4550" s="278"/>
      <c r="P4550" s="278"/>
      <c r="Q4550" s="278"/>
      <c r="R4550" s="278"/>
      <c r="S4550" s="278"/>
      <c r="T4550" s="278"/>
      <c r="U4550" s="278"/>
      <c r="V4550" s="278"/>
      <c r="W4550" s="278"/>
      <c r="Z4550" s="278"/>
      <c r="AA4550" s="278"/>
      <c r="AB4550" s="278"/>
      <c r="AC4550" s="278"/>
      <c r="AD4550" s="278"/>
      <c r="AE4550" s="278"/>
      <c r="AI4550" s="287"/>
      <c r="AJ4550" s="287"/>
      <c r="AK4550" s="287"/>
      <c r="AL4550" s="287"/>
      <c r="AM4550" s="287"/>
      <c r="AO4550" s="278"/>
      <c r="AP4550" s="278"/>
      <c r="AQ4550" s="278"/>
      <c r="AR4550" s="278"/>
      <c r="AS4550" s="278"/>
      <c r="AT4550" s="278"/>
      <c r="AV4550" s="278"/>
      <c r="AW4550" s="278"/>
      <c r="AX4550" s="278"/>
      <c r="AY4550" s="278"/>
      <c r="AZ4550" s="278"/>
      <c r="BB4550" s="266"/>
    </row>
    <row r="4551" spans="3:68" ht="7.5" customHeight="1"/>
    <row r="4552" spans="3:68" ht="0.75" customHeight="1">
      <c r="C4552" s="287"/>
      <c r="D4552" s="287"/>
      <c r="E4552" s="287"/>
      <c r="F4552" s="287"/>
      <c r="G4552" s="287"/>
      <c r="H4552" s="278"/>
      <c r="I4552" s="278"/>
      <c r="J4552" s="278"/>
      <c r="K4552" s="278"/>
      <c r="L4552" s="278"/>
      <c r="N4552" s="278"/>
      <c r="O4552" s="278"/>
      <c r="P4552" s="278"/>
      <c r="Q4552" s="278"/>
      <c r="R4552" s="278"/>
      <c r="S4552" s="278"/>
      <c r="T4552" s="278"/>
      <c r="U4552" s="278"/>
      <c r="V4552" s="278"/>
      <c r="W4552" s="278"/>
      <c r="Z4552" s="278"/>
      <c r="AA4552" s="278"/>
      <c r="AB4552" s="278"/>
      <c r="AC4552" s="278"/>
      <c r="AD4552" s="278"/>
      <c r="AE4552" s="278"/>
      <c r="AI4552" s="287"/>
      <c r="AJ4552" s="287"/>
      <c r="AK4552" s="287"/>
      <c r="AL4552" s="287"/>
      <c r="AM4552" s="287"/>
      <c r="AO4552" s="278"/>
      <c r="AP4552" s="278"/>
      <c r="AQ4552" s="278"/>
      <c r="AR4552" s="278"/>
      <c r="AS4552" s="278"/>
      <c r="AT4552" s="278"/>
      <c r="AV4552" s="278"/>
      <c r="AW4552" s="278"/>
      <c r="AX4552" s="278"/>
      <c r="AY4552" s="278"/>
      <c r="AZ4552" s="278"/>
      <c r="BB4552" s="276"/>
      <c r="BE4552" s="282"/>
      <c r="BF4552" s="282"/>
      <c r="BG4552" s="282"/>
      <c r="BH4552" s="282"/>
      <c r="BI4552" s="282"/>
      <c r="BJ4552" s="282"/>
      <c r="BK4552" s="282"/>
      <c r="BL4552" s="282"/>
      <c r="BM4552" s="282"/>
      <c r="BN4552" s="282"/>
      <c r="BO4552" s="282"/>
      <c r="BP4552" s="282"/>
    </row>
    <row r="4553" spans="3:68">
      <c r="C4553" s="287"/>
      <c r="D4553" s="287"/>
      <c r="E4553" s="287"/>
      <c r="F4553" s="287"/>
      <c r="G4553" s="287"/>
      <c r="H4553" s="278"/>
      <c r="I4553" s="278"/>
      <c r="J4553" s="278"/>
      <c r="K4553" s="278"/>
      <c r="L4553" s="278"/>
      <c r="N4553" s="278"/>
      <c r="O4553" s="278"/>
      <c r="P4553" s="278"/>
      <c r="Q4553" s="278"/>
      <c r="R4553" s="278"/>
      <c r="S4553" s="278"/>
      <c r="T4553" s="278"/>
      <c r="U4553" s="278"/>
      <c r="V4553" s="278"/>
      <c r="W4553" s="278"/>
      <c r="Z4553" s="278"/>
      <c r="AA4553" s="278"/>
      <c r="AB4553" s="278"/>
      <c r="AC4553" s="278"/>
      <c r="AD4553" s="278"/>
      <c r="AE4553" s="278"/>
      <c r="AI4553" s="287"/>
      <c r="AJ4553" s="287"/>
      <c r="AK4553" s="287"/>
      <c r="AL4553" s="287"/>
      <c r="AM4553" s="287"/>
      <c r="AO4553" s="278"/>
      <c r="AP4553" s="278"/>
      <c r="AQ4553" s="278"/>
      <c r="AR4553" s="278"/>
      <c r="AS4553" s="278"/>
      <c r="AT4553" s="278"/>
      <c r="AV4553" s="278"/>
      <c r="AW4553" s="278"/>
      <c r="AX4553" s="278"/>
      <c r="AY4553" s="278"/>
      <c r="AZ4553" s="278"/>
      <c r="BB4553" s="276"/>
      <c r="BE4553" s="282"/>
      <c r="BF4553" s="282"/>
      <c r="BG4553" s="282"/>
      <c r="BH4553" s="282"/>
      <c r="BI4553" s="282"/>
      <c r="BJ4553" s="282"/>
      <c r="BK4553" s="282"/>
      <c r="BL4553" s="282"/>
      <c r="BM4553" s="282"/>
      <c r="BN4553" s="282"/>
      <c r="BO4553" s="282"/>
      <c r="BP4553" s="282"/>
    </row>
    <row r="4554" spans="3:68" ht="5.25" customHeight="1">
      <c r="C4554" s="287"/>
      <c r="D4554" s="287"/>
      <c r="E4554" s="287"/>
      <c r="F4554" s="287"/>
      <c r="G4554" s="287"/>
      <c r="H4554" s="278"/>
      <c r="I4554" s="278"/>
      <c r="J4554" s="278"/>
      <c r="K4554" s="278"/>
      <c r="L4554" s="278"/>
      <c r="N4554" s="278"/>
      <c r="O4554" s="278"/>
      <c r="P4554" s="278"/>
      <c r="Q4554" s="278"/>
      <c r="R4554" s="278"/>
      <c r="S4554" s="278"/>
      <c r="T4554" s="278"/>
      <c r="U4554" s="278"/>
      <c r="V4554" s="278"/>
      <c r="W4554" s="278"/>
      <c r="Z4554" s="278"/>
      <c r="AA4554" s="278"/>
      <c r="AB4554" s="278"/>
      <c r="AC4554" s="278"/>
      <c r="AD4554" s="278"/>
      <c r="AE4554" s="278"/>
      <c r="AI4554" s="287"/>
      <c r="AJ4554" s="287"/>
      <c r="AK4554" s="287"/>
      <c r="AL4554" s="287"/>
      <c r="AM4554" s="287"/>
      <c r="AN4554" s="287"/>
      <c r="AO4554" s="278"/>
      <c r="AP4554" s="278"/>
      <c r="AQ4554" s="278"/>
      <c r="AR4554" s="278"/>
      <c r="AS4554" s="278"/>
      <c r="AT4554" s="278"/>
      <c r="AV4554" s="278"/>
      <c r="AW4554" s="278"/>
      <c r="AX4554" s="278"/>
      <c r="AY4554" s="278"/>
      <c r="AZ4554" s="278"/>
      <c r="BB4554" s="276"/>
      <c r="BJ4554" s="283"/>
      <c r="BK4554" s="283"/>
      <c r="BL4554" s="283"/>
      <c r="BM4554" s="283"/>
      <c r="BN4554" s="283"/>
      <c r="BO4554" s="283"/>
      <c r="BP4554" s="283"/>
    </row>
    <row r="4555" spans="3:68" ht="5.25" customHeight="1">
      <c r="C4555" s="287"/>
      <c r="D4555" s="287"/>
      <c r="E4555" s="287"/>
      <c r="F4555" s="287"/>
      <c r="G4555" s="287"/>
      <c r="H4555" s="278"/>
      <c r="I4555" s="278"/>
      <c r="J4555" s="278"/>
      <c r="K4555" s="278"/>
      <c r="L4555" s="278"/>
      <c r="N4555" s="278"/>
      <c r="O4555" s="278"/>
      <c r="P4555" s="278"/>
      <c r="Q4555" s="278"/>
      <c r="R4555" s="278"/>
      <c r="S4555" s="278"/>
      <c r="T4555" s="278"/>
      <c r="U4555" s="278"/>
      <c r="V4555" s="278"/>
      <c r="W4555" s="278"/>
      <c r="Z4555" s="278"/>
      <c r="AA4555" s="278"/>
      <c r="AB4555" s="278"/>
      <c r="AC4555" s="278"/>
      <c r="AD4555" s="278"/>
      <c r="AE4555" s="278"/>
      <c r="AI4555" s="287"/>
      <c r="AJ4555" s="287"/>
      <c r="AK4555" s="287"/>
      <c r="AL4555" s="287"/>
      <c r="AM4555" s="287"/>
      <c r="AN4555" s="287"/>
      <c r="AO4555" s="278"/>
      <c r="AP4555" s="278"/>
      <c r="AQ4555" s="278"/>
      <c r="AR4555" s="278"/>
      <c r="AS4555" s="278"/>
      <c r="AT4555" s="278"/>
      <c r="AV4555" s="278"/>
      <c r="AW4555" s="278"/>
      <c r="AX4555" s="278"/>
      <c r="AY4555" s="278"/>
      <c r="AZ4555" s="278"/>
      <c r="BB4555" s="276"/>
      <c r="BJ4555" s="283"/>
      <c r="BK4555" s="283"/>
      <c r="BL4555" s="283"/>
      <c r="BM4555" s="283"/>
      <c r="BN4555" s="283"/>
      <c r="BO4555" s="283"/>
      <c r="BP4555" s="283"/>
    </row>
    <row r="4556" spans="3:68" ht="15" customHeight="1">
      <c r="C4556" s="287"/>
      <c r="D4556" s="287"/>
      <c r="E4556" s="287"/>
      <c r="F4556" s="287"/>
      <c r="G4556" s="287"/>
      <c r="H4556" s="278"/>
      <c r="I4556" s="278"/>
      <c r="J4556" s="278"/>
      <c r="K4556" s="278"/>
      <c r="L4556" s="278"/>
      <c r="N4556" s="278"/>
      <c r="O4556" s="278"/>
      <c r="P4556" s="278"/>
      <c r="Q4556" s="278"/>
      <c r="R4556" s="278"/>
      <c r="S4556" s="278"/>
      <c r="T4556" s="278"/>
      <c r="U4556" s="278"/>
      <c r="V4556" s="278"/>
      <c r="W4556" s="278"/>
      <c r="Z4556" s="278"/>
      <c r="AA4556" s="278"/>
      <c r="AB4556" s="278"/>
      <c r="AC4556" s="278"/>
      <c r="AD4556" s="278"/>
      <c r="AE4556" s="278"/>
      <c r="AI4556" s="287"/>
      <c r="AJ4556" s="287"/>
      <c r="AK4556" s="287"/>
      <c r="AL4556" s="287"/>
      <c r="AM4556" s="287"/>
      <c r="AO4556" s="278"/>
      <c r="AP4556" s="278"/>
      <c r="AQ4556" s="278"/>
      <c r="AR4556" s="278"/>
      <c r="AS4556" s="278"/>
      <c r="AT4556" s="278"/>
      <c r="AV4556" s="278"/>
      <c r="AW4556" s="278"/>
      <c r="AX4556" s="278"/>
      <c r="AY4556" s="278"/>
      <c r="AZ4556" s="278"/>
      <c r="BB4556" s="266"/>
    </row>
    <row r="4557" spans="3:68" ht="0.75" customHeight="1">
      <c r="C4557" s="287"/>
      <c r="D4557" s="287"/>
      <c r="E4557" s="287"/>
      <c r="F4557" s="287"/>
      <c r="G4557" s="287"/>
      <c r="H4557" s="278"/>
      <c r="I4557" s="278"/>
      <c r="J4557" s="278"/>
      <c r="K4557" s="278"/>
      <c r="L4557" s="278"/>
      <c r="P4557" s="278"/>
      <c r="Q4557" s="278"/>
      <c r="R4557" s="278"/>
      <c r="S4557" s="278"/>
      <c r="U4557" s="278"/>
      <c r="V4557" s="278"/>
      <c r="W4557" s="278"/>
      <c r="Z4557" s="278"/>
      <c r="AA4557" s="278"/>
      <c r="AB4557" s="278"/>
      <c r="AC4557" s="278"/>
      <c r="AD4557" s="278"/>
      <c r="AE4557" s="278"/>
      <c r="AI4557" s="287"/>
      <c r="AJ4557" s="287"/>
      <c r="AK4557" s="287"/>
      <c r="AL4557" s="287"/>
      <c r="AM4557" s="287"/>
      <c r="AO4557" s="278"/>
      <c r="AP4557" s="278"/>
      <c r="AQ4557" s="278"/>
      <c r="AR4557" s="278"/>
      <c r="AS4557" s="278"/>
      <c r="AT4557" s="278"/>
      <c r="AV4557" s="278"/>
      <c r="AW4557" s="278"/>
      <c r="AX4557" s="278"/>
      <c r="AY4557" s="278"/>
      <c r="AZ4557" s="278"/>
      <c r="BB4557" s="276"/>
      <c r="BE4557" s="280"/>
      <c r="BH4557" s="278"/>
      <c r="BI4557" s="278"/>
      <c r="BJ4557" s="278"/>
      <c r="BK4557" s="278"/>
      <c r="BL4557" s="278"/>
      <c r="BN4557" s="278"/>
      <c r="BO4557" s="278"/>
      <c r="BP4557" s="278"/>
    </row>
    <row r="4558" spans="3:68" ht="8.25" customHeight="1">
      <c r="C4558" s="287"/>
      <c r="D4558" s="287"/>
      <c r="E4558" s="287"/>
      <c r="F4558" s="287"/>
      <c r="G4558" s="287"/>
      <c r="H4558" s="278"/>
      <c r="I4558" s="278"/>
      <c r="J4558" s="278"/>
      <c r="K4558" s="278"/>
      <c r="L4558" s="278"/>
      <c r="P4558" s="278"/>
      <c r="Q4558" s="278"/>
      <c r="R4558" s="278"/>
      <c r="S4558" s="278"/>
      <c r="U4558" s="278"/>
      <c r="V4558" s="278"/>
      <c r="W4558" s="278"/>
      <c r="Z4558" s="278"/>
      <c r="AA4558" s="278"/>
      <c r="AB4558" s="278"/>
      <c r="AC4558" s="278"/>
      <c r="AD4558" s="278"/>
      <c r="AE4558" s="278"/>
      <c r="AI4558" s="287"/>
      <c r="AJ4558" s="287"/>
      <c r="AK4558" s="287"/>
      <c r="AL4558" s="287"/>
      <c r="AM4558" s="287"/>
      <c r="AO4558" s="278"/>
      <c r="AP4558" s="278"/>
      <c r="AQ4558" s="278"/>
      <c r="AR4558" s="278"/>
      <c r="AS4558" s="278"/>
      <c r="AT4558" s="278"/>
      <c r="AV4558" s="278"/>
      <c r="AW4558" s="278"/>
      <c r="AX4558" s="278"/>
      <c r="AY4558" s="278"/>
      <c r="AZ4558" s="278"/>
      <c r="BB4558" s="276"/>
      <c r="BE4558" s="280"/>
      <c r="BH4558" s="278"/>
      <c r="BI4558" s="278"/>
      <c r="BJ4558" s="278"/>
      <c r="BK4558" s="278"/>
      <c r="BL4558" s="278"/>
      <c r="BN4558" s="278"/>
      <c r="BO4558" s="278"/>
      <c r="BP4558" s="278"/>
    </row>
    <row r="4559" spans="3:68" ht="0.75" customHeight="1">
      <c r="C4559" s="287"/>
      <c r="D4559" s="287"/>
      <c r="E4559" s="287"/>
      <c r="F4559" s="287"/>
      <c r="G4559" s="287"/>
      <c r="H4559" s="278"/>
      <c r="I4559" s="278"/>
      <c r="J4559" s="278"/>
      <c r="K4559" s="278"/>
      <c r="L4559" s="278"/>
      <c r="P4559" s="278"/>
      <c r="Q4559" s="278"/>
      <c r="R4559" s="278"/>
      <c r="S4559" s="278"/>
      <c r="U4559" s="278"/>
      <c r="V4559" s="278"/>
      <c r="W4559" s="278"/>
      <c r="Z4559" s="278"/>
      <c r="AA4559" s="278"/>
      <c r="AB4559" s="278"/>
      <c r="AC4559" s="278"/>
      <c r="AD4559" s="278"/>
      <c r="AE4559" s="278"/>
      <c r="AI4559" s="287"/>
      <c r="AJ4559" s="287"/>
      <c r="AK4559" s="287"/>
      <c r="AL4559" s="287"/>
      <c r="AM4559" s="287"/>
      <c r="AO4559" s="278"/>
      <c r="AP4559" s="278"/>
      <c r="AQ4559" s="278"/>
      <c r="AR4559" s="278"/>
      <c r="AS4559" s="278"/>
      <c r="AT4559" s="278"/>
      <c r="AV4559" s="278"/>
      <c r="AW4559" s="278"/>
      <c r="AX4559" s="278"/>
      <c r="AY4559" s="278"/>
      <c r="AZ4559" s="278"/>
      <c r="BB4559" s="276"/>
      <c r="BE4559" s="280"/>
      <c r="BH4559" s="278"/>
      <c r="BI4559" s="278"/>
      <c r="BJ4559" s="278"/>
      <c r="BK4559" s="278"/>
      <c r="BL4559" s="278"/>
      <c r="BN4559" s="278"/>
      <c r="BO4559" s="278"/>
      <c r="BP4559" s="278"/>
    </row>
    <row r="4560" spans="3:68" ht="10.5" customHeight="1">
      <c r="C4560" s="287"/>
      <c r="D4560" s="287"/>
      <c r="E4560" s="287"/>
      <c r="F4560" s="287"/>
      <c r="G4560" s="287"/>
      <c r="H4560" s="278"/>
      <c r="I4560" s="278"/>
      <c r="J4560" s="278"/>
      <c r="K4560" s="278"/>
      <c r="L4560" s="278"/>
      <c r="P4560" s="278"/>
      <c r="Q4560" s="278"/>
      <c r="R4560" s="278"/>
      <c r="S4560" s="278"/>
      <c r="U4560" s="278"/>
      <c r="V4560" s="278"/>
      <c r="W4560" s="278"/>
      <c r="Z4560" s="278"/>
      <c r="AA4560" s="278"/>
      <c r="AB4560" s="278"/>
      <c r="AC4560" s="278"/>
      <c r="AD4560" s="278"/>
      <c r="AE4560" s="278"/>
      <c r="AI4560" s="287"/>
      <c r="AJ4560" s="287"/>
      <c r="AK4560" s="287"/>
      <c r="AL4560" s="287"/>
      <c r="AM4560" s="287"/>
      <c r="AO4560" s="278"/>
      <c r="AP4560" s="278"/>
      <c r="AQ4560" s="278"/>
      <c r="AR4560" s="278"/>
      <c r="AS4560" s="278"/>
      <c r="AT4560" s="278"/>
      <c r="AV4560" s="278"/>
      <c r="AW4560" s="278"/>
      <c r="AX4560" s="278"/>
      <c r="AY4560" s="278"/>
      <c r="AZ4560" s="278"/>
      <c r="BB4560" s="266"/>
      <c r="BE4560" s="263"/>
      <c r="BH4560" s="278"/>
      <c r="BI4560" s="278"/>
      <c r="BJ4560" s="278"/>
      <c r="BK4560" s="278"/>
      <c r="BL4560" s="278"/>
      <c r="BN4560" s="278"/>
      <c r="BO4560" s="278"/>
      <c r="BP4560" s="278"/>
    </row>
    <row r="4561" spans="3:68" ht="7.5" customHeight="1"/>
    <row r="4562" spans="3:68" ht="0.75" customHeight="1">
      <c r="C4562" s="287"/>
      <c r="D4562" s="287"/>
      <c r="E4562" s="287"/>
      <c r="F4562" s="287"/>
      <c r="G4562" s="287"/>
      <c r="H4562" s="278"/>
      <c r="I4562" s="278"/>
      <c r="J4562" s="278"/>
      <c r="K4562" s="278"/>
      <c r="L4562" s="278"/>
      <c r="N4562" s="278"/>
      <c r="O4562" s="278"/>
      <c r="P4562" s="278"/>
      <c r="Q4562" s="278"/>
      <c r="R4562" s="278"/>
      <c r="S4562" s="278"/>
      <c r="T4562" s="278"/>
      <c r="U4562" s="278"/>
      <c r="V4562" s="278"/>
      <c r="W4562" s="278"/>
      <c r="Z4562" s="278"/>
      <c r="AA4562" s="278"/>
      <c r="AB4562" s="278"/>
      <c r="AC4562" s="278"/>
      <c r="AD4562" s="278"/>
      <c r="AE4562" s="278"/>
      <c r="AI4562" s="287"/>
      <c r="AJ4562" s="287"/>
      <c r="AK4562" s="287"/>
      <c r="AL4562" s="287"/>
      <c r="AM4562" s="287"/>
      <c r="AO4562" s="278"/>
      <c r="AP4562" s="278"/>
      <c r="AQ4562" s="278"/>
      <c r="AR4562" s="278"/>
      <c r="AS4562" s="278"/>
      <c r="AT4562" s="278"/>
      <c r="AV4562" s="278"/>
      <c r="AW4562" s="278"/>
      <c r="AX4562" s="278"/>
      <c r="AY4562" s="278"/>
      <c r="AZ4562" s="278"/>
      <c r="BB4562" s="276"/>
      <c r="BE4562" s="280"/>
      <c r="BH4562" s="278"/>
      <c r="BI4562" s="278"/>
      <c r="BJ4562" s="278"/>
      <c r="BK4562" s="278"/>
      <c r="BL4562" s="278"/>
      <c r="BN4562" s="278"/>
      <c r="BO4562" s="278"/>
      <c r="BP4562" s="278"/>
    </row>
    <row r="4563" spans="3:68" ht="9" customHeight="1">
      <c r="C4563" s="287"/>
      <c r="D4563" s="287"/>
      <c r="E4563" s="287"/>
      <c r="F4563" s="287"/>
      <c r="G4563" s="287"/>
      <c r="H4563" s="278"/>
      <c r="I4563" s="278"/>
      <c r="J4563" s="278"/>
      <c r="K4563" s="278"/>
      <c r="L4563" s="278"/>
      <c r="N4563" s="278"/>
      <c r="O4563" s="278"/>
      <c r="P4563" s="278"/>
      <c r="Q4563" s="278"/>
      <c r="R4563" s="278"/>
      <c r="S4563" s="278"/>
      <c r="T4563" s="278"/>
      <c r="U4563" s="278"/>
      <c r="V4563" s="278"/>
      <c r="W4563" s="278"/>
      <c r="Z4563" s="278"/>
      <c r="AA4563" s="278"/>
      <c r="AB4563" s="278"/>
      <c r="AC4563" s="278"/>
      <c r="AD4563" s="278"/>
      <c r="AE4563" s="278"/>
      <c r="AI4563" s="287"/>
      <c r="AJ4563" s="287"/>
      <c r="AK4563" s="287"/>
      <c r="AL4563" s="287"/>
      <c r="AM4563" s="287"/>
      <c r="AO4563" s="278"/>
      <c r="AP4563" s="278"/>
      <c r="AQ4563" s="278"/>
      <c r="AR4563" s="278"/>
      <c r="AS4563" s="278"/>
      <c r="AT4563" s="278"/>
      <c r="AV4563" s="278"/>
      <c r="AW4563" s="278"/>
      <c r="AX4563" s="278"/>
      <c r="AY4563" s="278"/>
      <c r="AZ4563" s="278"/>
      <c r="BB4563" s="276"/>
      <c r="BE4563" s="280"/>
      <c r="BH4563" s="278"/>
      <c r="BI4563" s="278"/>
      <c r="BJ4563" s="278"/>
      <c r="BK4563" s="278"/>
      <c r="BL4563" s="278"/>
      <c r="BN4563" s="278"/>
      <c r="BO4563" s="278"/>
      <c r="BP4563" s="278"/>
    </row>
    <row r="4564" spans="3:68" ht="0.75" customHeight="1">
      <c r="C4564" s="287"/>
      <c r="D4564" s="287"/>
      <c r="E4564" s="287"/>
      <c r="F4564" s="287"/>
      <c r="G4564" s="287"/>
      <c r="H4564" s="278"/>
      <c r="I4564" s="278"/>
      <c r="J4564" s="278"/>
      <c r="K4564" s="278"/>
      <c r="L4564" s="278"/>
      <c r="N4564" s="278"/>
      <c r="O4564" s="278"/>
      <c r="P4564" s="278"/>
      <c r="Q4564" s="278"/>
      <c r="R4564" s="278"/>
      <c r="S4564" s="278"/>
      <c r="T4564" s="278"/>
      <c r="U4564" s="278"/>
      <c r="V4564" s="278"/>
      <c r="W4564" s="278"/>
      <c r="Z4564" s="278"/>
      <c r="AA4564" s="278"/>
      <c r="AB4564" s="278"/>
      <c r="AC4564" s="278"/>
      <c r="AD4564" s="278"/>
      <c r="AE4564" s="278"/>
      <c r="AI4564" s="287"/>
      <c r="AJ4564" s="287"/>
      <c r="AK4564" s="287"/>
      <c r="AL4564" s="287"/>
      <c r="AM4564" s="287"/>
      <c r="AO4564" s="278"/>
      <c r="AP4564" s="278"/>
      <c r="AQ4564" s="278"/>
      <c r="AR4564" s="278"/>
      <c r="AS4564" s="278"/>
      <c r="AT4564" s="278"/>
      <c r="AV4564" s="278"/>
      <c r="AW4564" s="278"/>
      <c r="AX4564" s="278"/>
      <c r="AY4564" s="278"/>
      <c r="AZ4564" s="278"/>
      <c r="BB4564" s="276"/>
      <c r="BE4564" s="280"/>
      <c r="BH4564" s="278"/>
      <c r="BI4564" s="278"/>
      <c r="BJ4564" s="278"/>
      <c r="BK4564" s="278"/>
      <c r="BL4564" s="278"/>
      <c r="BN4564" s="278"/>
      <c r="BO4564" s="278"/>
      <c r="BP4564" s="278"/>
    </row>
    <row r="4565" spans="3:68" ht="10.5" customHeight="1">
      <c r="C4565" s="287"/>
      <c r="D4565" s="287"/>
      <c r="E4565" s="287"/>
      <c r="F4565" s="287"/>
      <c r="G4565" s="287"/>
      <c r="H4565" s="278"/>
      <c r="I4565" s="278"/>
      <c r="J4565" s="278"/>
      <c r="K4565" s="278"/>
      <c r="L4565" s="278"/>
      <c r="P4565" s="278"/>
      <c r="Q4565" s="278"/>
      <c r="R4565" s="278"/>
      <c r="S4565" s="278"/>
      <c r="U4565" s="278"/>
      <c r="V4565" s="278"/>
      <c r="W4565" s="278"/>
      <c r="Z4565" s="278"/>
      <c r="AA4565" s="278"/>
      <c r="AB4565" s="278"/>
      <c r="AC4565" s="278"/>
      <c r="AD4565" s="278"/>
      <c r="AE4565" s="278"/>
      <c r="AI4565" s="287"/>
      <c r="AJ4565" s="287"/>
      <c r="AK4565" s="287"/>
      <c r="AL4565" s="287"/>
      <c r="AM4565" s="287"/>
      <c r="AO4565" s="278"/>
      <c r="AP4565" s="278"/>
      <c r="AQ4565" s="278"/>
      <c r="AR4565" s="278"/>
      <c r="AS4565" s="278"/>
      <c r="AT4565" s="278"/>
      <c r="AV4565" s="278"/>
      <c r="AW4565" s="278"/>
      <c r="AX4565" s="278"/>
      <c r="AY4565" s="278"/>
      <c r="AZ4565" s="278"/>
      <c r="BB4565" s="266"/>
      <c r="BE4565" s="263"/>
      <c r="BH4565" s="278"/>
      <c r="BI4565" s="278"/>
      <c r="BJ4565" s="278"/>
      <c r="BK4565" s="278"/>
      <c r="BL4565" s="278"/>
      <c r="BN4565" s="278"/>
      <c r="BO4565" s="278"/>
      <c r="BP4565" s="278"/>
    </row>
    <row r="4566" spans="3:68" ht="9" customHeight="1"/>
    <row r="4567" spans="3:68" ht="10.5" customHeight="1">
      <c r="C4567" s="291"/>
      <c r="D4567" s="291"/>
      <c r="E4567" s="291"/>
      <c r="F4567" s="291"/>
      <c r="G4567" s="291"/>
      <c r="H4567" s="278"/>
      <c r="I4567" s="278"/>
      <c r="J4567" s="278"/>
      <c r="K4567" s="278"/>
      <c r="L4567" s="278"/>
      <c r="N4567" s="278"/>
      <c r="O4567" s="278"/>
      <c r="P4567" s="278"/>
      <c r="Q4567" s="278"/>
      <c r="R4567" s="278"/>
      <c r="S4567" s="278"/>
      <c r="T4567" s="278"/>
      <c r="U4567" s="278"/>
      <c r="V4567" s="278"/>
      <c r="W4567" s="278"/>
      <c r="Z4567" s="278"/>
      <c r="AA4567" s="278"/>
      <c r="AB4567" s="278"/>
      <c r="AC4567" s="278"/>
      <c r="AD4567" s="278"/>
      <c r="AE4567" s="278"/>
      <c r="AI4567" s="291"/>
      <c r="AJ4567" s="291"/>
      <c r="AK4567" s="291"/>
      <c r="AL4567" s="291"/>
      <c r="AM4567" s="291"/>
      <c r="AO4567" s="278"/>
      <c r="AP4567" s="278"/>
      <c r="AQ4567" s="278"/>
      <c r="AR4567" s="278"/>
      <c r="AS4567" s="278"/>
      <c r="AT4567" s="278"/>
      <c r="AV4567" s="278"/>
      <c r="AW4567" s="278"/>
      <c r="AX4567" s="278"/>
      <c r="AY4567" s="278"/>
      <c r="AZ4567" s="278"/>
      <c r="BB4567" s="266"/>
      <c r="BE4567" s="280"/>
      <c r="BF4567" s="280"/>
      <c r="BH4567" s="278"/>
      <c r="BI4567" s="278"/>
      <c r="BJ4567" s="278"/>
      <c r="BK4567" s="278"/>
      <c r="BL4567" s="278"/>
      <c r="BN4567" s="278"/>
      <c r="BO4567" s="278"/>
      <c r="BP4567" s="278"/>
    </row>
    <row r="4568" spans="3:68" ht="12.75" customHeight="1">
      <c r="AO4568" s="278"/>
      <c r="AP4568" s="278"/>
      <c r="AQ4568" s="278"/>
      <c r="AR4568" s="278"/>
      <c r="AS4568" s="278"/>
      <c r="AT4568" s="278"/>
      <c r="AV4568" s="278"/>
      <c r="AW4568" s="278"/>
      <c r="AX4568" s="278"/>
      <c r="AY4568" s="278"/>
      <c r="AZ4568" s="278"/>
      <c r="BE4568" s="280"/>
      <c r="BF4568" s="280"/>
    </row>
    <row r="4569" spans="3:68" ht="12.75" customHeight="1">
      <c r="AO4569" s="278"/>
      <c r="AP4569" s="278"/>
      <c r="AQ4569" s="278"/>
      <c r="AR4569" s="278"/>
      <c r="AS4569" s="278"/>
      <c r="AT4569" s="278"/>
      <c r="AV4569" s="278"/>
      <c r="AW4569" s="278"/>
      <c r="AX4569" s="278"/>
      <c r="AY4569" s="278"/>
      <c r="AZ4569" s="278"/>
      <c r="BE4569" s="280"/>
      <c r="BH4569" s="278"/>
      <c r="BI4569" s="278"/>
      <c r="BJ4569" s="278"/>
      <c r="BK4569" s="278"/>
      <c r="BL4569" s="278"/>
      <c r="BN4569" s="278"/>
      <c r="BO4569" s="278"/>
      <c r="BP4569" s="278"/>
    </row>
    <row r="4570" spans="3:68" ht="10.5" customHeight="1">
      <c r="BE4570" s="280"/>
      <c r="BH4570" s="278"/>
      <c r="BI4570" s="278"/>
      <c r="BJ4570" s="278"/>
      <c r="BK4570" s="278"/>
      <c r="BL4570" s="278"/>
      <c r="BN4570" s="278"/>
      <c r="BO4570" s="278"/>
      <c r="BP4570" s="278"/>
    </row>
    <row r="4571" spans="3:68" ht="9" customHeight="1"/>
    <row r="4572" spans="3:68" ht="11.25" customHeight="1">
      <c r="C4572" s="280"/>
      <c r="D4572" s="280"/>
      <c r="E4572" s="280"/>
      <c r="F4572" s="280"/>
      <c r="G4572" s="280"/>
      <c r="H4572" s="280"/>
      <c r="I4572" s="280"/>
      <c r="AH4572" s="280"/>
      <c r="AI4572" s="280"/>
      <c r="AJ4572" s="280"/>
      <c r="AK4572" s="280"/>
      <c r="AL4572" s="280"/>
      <c r="AM4572" s="280"/>
      <c r="AN4572" s="280"/>
      <c r="AO4572" s="280"/>
      <c r="BE4572" s="263"/>
      <c r="BH4572" s="278"/>
      <c r="BI4572" s="278"/>
      <c r="BJ4572" s="278"/>
      <c r="BK4572" s="278"/>
      <c r="BL4572" s="278"/>
      <c r="BN4572" s="278"/>
      <c r="BO4572" s="278"/>
      <c r="BP4572" s="278"/>
    </row>
    <row r="4573" spans="3:68" ht="9.75" customHeight="1">
      <c r="C4573" s="287"/>
      <c r="D4573" s="287"/>
      <c r="E4573" s="287"/>
      <c r="F4573" s="287"/>
      <c r="G4573" s="287"/>
      <c r="H4573" s="278"/>
      <c r="I4573" s="278"/>
      <c r="J4573" s="278"/>
      <c r="K4573" s="278"/>
      <c r="L4573" s="278"/>
      <c r="N4573" s="278"/>
      <c r="O4573" s="278"/>
      <c r="P4573" s="278"/>
      <c r="Q4573" s="278"/>
      <c r="R4573" s="278"/>
      <c r="S4573" s="278"/>
      <c r="T4573" s="278"/>
      <c r="U4573" s="278"/>
      <c r="V4573" s="278"/>
      <c r="W4573" s="278"/>
      <c r="Z4573" s="278"/>
      <c r="AA4573" s="278"/>
      <c r="AB4573" s="278"/>
      <c r="AC4573" s="278"/>
      <c r="AD4573" s="278"/>
      <c r="AE4573" s="278"/>
      <c r="AI4573" s="287"/>
      <c r="AJ4573" s="287"/>
      <c r="AK4573" s="287"/>
      <c r="AL4573" s="287"/>
      <c r="AM4573" s="287"/>
      <c r="AO4573" s="278"/>
      <c r="AP4573" s="278"/>
      <c r="AQ4573" s="278"/>
      <c r="AR4573" s="278"/>
      <c r="AS4573" s="278"/>
      <c r="AT4573" s="278"/>
      <c r="AV4573" s="278"/>
      <c r="AW4573" s="278"/>
      <c r="AX4573" s="278"/>
      <c r="AY4573" s="278"/>
      <c r="AZ4573" s="278"/>
      <c r="BB4573" s="276"/>
      <c r="BE4573" s="280"/>
      <c r="BF4573" s="280"/>
      <c r="BH4573" s="278"/>
      <c r="BI4573" s="278"/>
      <c r="BJ4573" s="278"/>
      <c r="BK4573" s="278"/>
      <c r="BL4573" s="278"/>
      <c r="BN4573" s="278"/>
      <c r="BO4573" s="278"/>
      <c r="BP4573" s="278"/>
    </row>
    <row r="4574" spans="3:68" ht="1.5" customHeight="1">
      <c r="C4574" s="287"/>
      <c r="D4574" s="287"/>
      <c r="E4574" s="287"/>
      <c r="F4574" s="287"/>
      <c r="G4574" s="287"/>
      <c r="H4574" s="278"/>
      <c r="I4574" s="278"/>
      <c r="J4574" s="278"/>
      <c r="K4574" s="278"/>
      <c r="L4574" s="278"/>
      <c r="N4574" s="278"/>
      <c r="O4574" s="278"/>
      <c r="P4574" s="278"/>
      <c r="Q4574" s="278"/>
      <c r="R4574" s="278"/>
      <c r="S4574" s="278"/>
      <c r="T4574" s="278"/>
      <c r="U4574" s="278"/>
      <c r="V4574" s="278"/>
      <c r="W4574" s="278"/>
      <c r="Z4574" s="278"/>
      <c r="AA4574" s="278"/>
      <c r="AB4574" s="278"/>
      <c r="AC4574" s="278"/>
      <c r="AD4574" s="278"/>
      <c r="AE4574" s="278"/>
      <c r="AI4574" s="287"/>
      <c r="AJ4574" s="287"/>
      <c r="AK4574" s="287"/>
      <c r="AL4574" s="287"/>
      <c r="AM4574" s="287"/>
      <c r="AO4574" s="278"/>
      <c r="AP4574" s="278"/>
      <c r="AQ4574" s="278"/>
      <c r="AR4574" s="278"/>
      <c r="AS4574" s="278"/>
      <c r="AT4574" s="278"/>
      <c r="AV4574" s="278"/>
      <c r="AW4574" s="278"/>
      <c r="AX4574" s="278"/>
      <c r="AY4574" s="278"/>
      <c r="AZ4574" s="278"/>
      <c r="BB4574" s="276"/>
      <c r="BE4574" s="280"/>
      <c r="BF4574" s="280"/>
      <c r="BH4574" s="278"/>
      <c r="BI4574" s="278"/>
      <c r="BJ4574" s="278"/>
      <c r="BK4574" s="278"/>
      <c r="BL4574" s="278"/>
      <c r="BN4574" s="278"/>
      <c r="BO4574" s="278"/>
      <c r="BP4574" s="278"/>
    </row>
    <row r="4575" spans="3:68" ht="10.5" customHeight="1">
      <c r="C4575" s="287"/>
      <c r="D4575" s="287"/>
      <c r="E4575" s="287"/>
      <c r="F4575" s="287"/>
      <c r="G4575" s="287"/>
      <c r="H4575" s="278"/>
      <c r="I4575" s="278"/>
      <c r="J4575" s="278"/>
      <c r="K4575" s="278"/>
      <c r="L4575" s="278"/>
      <c r="N4575" s="278"/>
      <c r="O4575" s="278"/>
      <c r="P4575" s="278"/>
      <c r="Q4575" s="278"/>
      <c r="R4575" s="278"/>
      <c r="S4575" s="278"/>
      <c r="T4575" s="278"/>
      <c r="U4575" s="278"/>
      <c r="V4575" s="278"/>
      <c r="W4575" s="278"/>
      <c r="Z4575" s="278"/>
      <c r="AA4575" s="278"/>
      <c r="AB4575" s="278"/>
      <c r="AC4575" s="278"/>
      <c r="AD4575" s="278"/>
      <c r="AE4575" s="278"/>
      <c r="AI4575" s="287"/>
      <c r="AJ4575" s="287"/>
      <c r="AK4575" s="287"/>
      <c r="AL4575" s="287"/>
      <c r="AM4575" s="287"/>
      <c r="AO4575" s="278"/>
      <c r="AP4575" s="278"/>
      <c r="AQ4575" s="278"/>
      <c r="AR4575" s="278"/>
      <c r="AS4575" s="278"/>
      <c r="AT4575" s="278"/>
      <c r="AV4575" s="278"/>
      <c r="AW4575" s="278"/>
      <c r="AX4575" s="278"/>
      <c r="AY4575" s="278"/>
      <c r="AZ4575" s="278"/>
      <c r="BB4575" s="266"/>
      <c r="BE4575" s="263"/>
      <c r="BH4575" s="278"/>
      <c r="BI4575" s="278"/>
      <c r="BJ4575" s="278"/>
      <c r="BK4575" s="278"/>
      <c r="BL4575" s="278"/>
      <c r="BN4575" s="278"/>
      <c r="BO4575" s="278"/>
      <c r="BP4575" s="278"/>
    </row>
    <row r="4576" spans="3:68" ht="7.5" customHeight="1"/>
    <row r="4577" spans="3:68" ht="0.75" customHeight="1">
      <c r="C4577" s="287"/>
      <c r="D4577" s="287"/>
      <c r="E4577" s="287"/>
      <c r="F4577" s="287"/>
      <c r="G4577" s="287"/>
      <c r="H4577" s="278"/>
      <c r="I4577" s="278"/>
      <c r="J4577" s="278"/>
      <c r="K4577" s="278"/>
      <c r="L4577" s="278"/>
      <c r="N4577" s="278"/>
      <c r="O4577" s="278"/>
      <c r="P4577" s="278"/>
      <c r="Q4577" s="278"/>
      <c r="R4577" s="278"/>
      <c r="S4577" s="278"/>
      <c r="T4577" s="278"/>
      <c r="U4577" s="278"/>
      <c r="V4577" s="278"/>
      <c r="W4577" s="278"/>
      <c r="Z4577" s="278"/>
      <c r="AA4577" s="278"/>
      <c r="AB4577" s="278"/>
      <c r="AC4577" s="278"/>
      <c r="AD4577" s="278"/>
      <c r="AE4577" s="278"/>
      <c r="AI4577" s="287"/>
      <c r="AJ4577" s="287"/>
      <c r="AK4577" s="287"/>
      <c r="AL4577" s="287"/>
      <c r="AM4577" s="287"/>
      <c r="AO4577" s="278"/>
      <c r="AP4577" s="278"/>
      <c r="AQ4577" s="278"/>
      <c r="AR4577" s="278"/>
      <c r="AS4577" s="278"/>
      <c r="AT4577" s="278"/>
      <c r="AV4577" s="278"/>
      <c r="AW4577" s="278"/>
      <c r="AX4577" s="278"/>
      <c r="AY4577" s="278"/>
      <c r="AZ4577" s="278"/>
      <c r="BB4577" s="276"/>
      <c r="BE4577" s="280"/>
      <c r="BH4577" s="278"/>
      <c r="BI4577" s="278"/>
      <c r="BJ4577" s="278"/>
      <c r="BK4577" s="278"/>
      <c r="BL4577" s="278"/>
      <c r="BN4577" s="278"/>
      <c r="BO4577" s="278"/>
      <c r="BP4577" s="278"/>
    </row>
    <row r="4578" spans="3:68" ht="11.25" customHeight="1">
      <c r="C4578" s="287"/>
      <c r="D4578" s="287"/>
      <c r="E4578" s="287"/>
      <c r="F4578" s="287"/>
      <c r="G4578" s="287"/>
      <c r="H4578" s="278"/>
      <c r="I4578" s="278"/>
      <c r="J4578" s="278"/>
      <c r="K4578" s="278"/>
      <c r="L4578" s="278"/>
      <c r="N4578" s="278"/>
      <c r="O4578" s="278"/>
      <c r="P4578" s="278"/>
      <c r="Q4578" s="278"/>
      <c r="R4578" s="278"/>
      <c r="S4578" s="278"/>
      <c r="T4578" s="278"/>
      <c r="U4578" s="278"/>
      <c r="V4578" s="278"/>
      <c r="W4578" s="278"/>
      <c r="Z4578" s="278"/>
      <c r="AA4578" s="278"/>
      <c r="AB4578" s="278"/>
      <c r="AC4578" s="278"/>
      <c r="AD4578" s="278"/>
      <c r="AE4578" s="278"/>
      <c r="AI4578" s="287"/>
      <c r="AJ4578" s="287"/>
      <c r="AK4578" s="287"/>
      <c r="AL4578" s="287"/>
      <c r="AM4578" s="287"/>
      <c r="AO4578" s="278"/>
      <c r="AP4578" s="278"/>
      <c r="AQ4578" s="278"/>
      <c r="AR4578" s="278"/>
      <c r="AS4578" s="278"/>
      <c r="AT4578" s="278"/>
      <c r="AV4578" s="278"/>
      <c r="AW4578" s="278"/>
      <c r="AX4578" s="278"/>
      <c r="AY4578" s="278"/>
      <c r="AZ4578" s="278"/>
      <c r="BB4578" s="276"/>
      <c r="BE4578" s="280"/>
      <c r="BH4578" s="278"/>
      <c r="BI4578" s="278"/>
      <c r="BJ4578" s="278"/>
      <c r="BK4578" s="278"/>
      <c r="BL4578" s="278"/>
      <c r="BN4578" s="278"/>
      <c r="BO4578" s="278"/>
      <c r="BP4578" s="278"/>
    </row>
    <row r="4579" spans="3:68" ht="8.25" customHeight="1">
      <c r="C4579" s="291"/>
      <c r="D4579" s="291"/>
      <c r="E4579" s="291"/>
      <c r="F4579" s="291"/>
      <c r="G4579" s="291"/>
      <c r="H4579" s="278"/>
      <c r="I4579" s="278"/>
      <c r="J4579" s="278"/>
      <c r="K4579" s="278"/>
      <c r="L4579" s="278"/>
      <c r="N4579" s="278"/>
      <c r="O4579" s="278"/>
      <c r="P4579" s="278"/>
      <c r="Q4579" s="278"/>
      <c r="R4579" s="278"/>
      <c r="S4579" s="278"/>
      <c r="T4579" s="278"/>
      <c r="U4579" s="278"/>
      <c r="V4579" s="278"/>
      <c r="W4579" s="278"/>
      <c r="Z4579" s="278"/>
      <c r="AA4579" s="278"/>
      <c r="AB4579" s="278"/>
      <c r="AC4579" s="278"/>
      <c r="AD4579" s="278"/>
      <c r="AE4579" s="278"/>
      <c r="AI4579" s="291"/>
      <c r="AJ4579" s="291"/>
      <c r="AK4579" s="291"/>
      <c r="AL4579" s="291"/>
      <c r="AM4579" s="291"/>
      <c r="AO4579" s="278"/>
      <c r="AP4579" s="278"/>
      <c r="AQ4579" s="278"/>
      <c r="AR4579" s="278"/>
      <c r="AS4579" s="278"/>
      <c r="AT4579" s="278"/>
      <c r="AV4579" s="278"/>
      <c r="AW4579" s="278"/>
      <c r="AX4579" s="278"/>
      <c r="AY4579" s="278"/>
      <c r="AZ4579" s="278"/>
      <c r="BB4579" s="276"/>
      <c r="BE4579" s="280"/>
      <c r="BH4579" s="278"/>
      <c r="BI4579" s="278"/>
      <c r="BJ4579" s="278"/>
      <c r="BK4579" s="278"/>
      <c r="BL4579" s="278"/>
      <c r="BN4579" s="278"/>
      <c r="BO4579" s="278"/>
      <c r="BP4579" s="278"/>
    </row>
    <row r="4580" spans="3:68" ht="2.25" customHeight="1">
      <c r="C4580" s="291"/>
      <c r="D4580" s="291"/>
      <c r="E4580" s="291"/>
      <c r="F4580" s="291"/>
      <c r="G4580" s="291"/>
      <c r="H4580" s="278"/>
      <c r="I4580" s="278"/>
      <c r="J4580" s="278"/>
      <c r="K4580" s="278"/>
      <c r="L4580" s="278"/>
      <c r="N4580" s="278"/>
      <c r="O4580" s="278"/>
      <c r="P4580" s="278"/>
      <c r="Q4580" s="278"/>
      <c r="R4580" s="278"/>
      <c r="S4580" s="278"/>
      <c r="T4580" s="278"/>
      <c r="U4580" s="278"/>
      <c r="V4580" s="278"/>
      <c r="W4580" s="278"/>
      <c r="Z4580" s="278"/>
      <c r="AA4580" s="278"/>
      <c r="AB4580" s="278"/>
      <c r="AC4580" s="278"/>
      <c r="AD4580" s="278"/>
      <c r="AE4580" s="278"/>
      <c r="AI4580" s="291"/>
      <c r="AJ4580" s="291"/>
      <c r="AK4580" s="291"/>
      <c r="AL4580" s="291"/>
      <c r="AM4580" s="291"/>
      <c r="AO4580" s="278"/>
      <c r="AP4580" s="278"/>
      <c r="AQ4580" s="278"/>
      <c r="AR4580" s="278"/>
      <c r="AS4580" s="278"/>
      <c r="AT4580" s="278"/>
      <c r="AV4580" s="278"/>
      <c r="AW4580" s="278"/>
      <c r="AX4580" s="278"/>
      <c r="AY4580" s="278"/>
      <c r="AZ4580" s="278"/>
      <c r="BB4580" s="276"/>
      <c r="BE4580" s="280"/>
      <c r="BH4580" s="278"/>
      <c r="BI4580" s="278"/>
      <c r="BJ4580" s="278"/>
      <c r="BK4580" s="278"/>
      <c r="BL4580" s="278"/>
      <c r="BN4580" s="278"/>
      <c r="BO4580" s="278"/>
      <c r="BP4580" s="278"/>
    </row>
    <row r="4581" spans="3:68" ht="10.5" customHeight="1">
      <c r="BE4581" s="263"/>
      <c r="BH4581" s="278"/>
      <c r="BI4581" s="278"/>
      <c r="BJ4581" s="278"/>
      <c r="BK4581" s="278"/>
      <c r="BL4581" s="278"/>
      <c r="BN4581" s="278"/>
      <c r="BO4581" s="278"/>
      <c r="BP4581" s="278"/>
    </row>
    <row r="4582" spans="3:68" ht="7.5" customHeight="1"/>
    <row r="4583" spans="3:68" ht="9.75" customHeight="1">
      <c r="C4583" s="280"/>
      <c r="D4583" s="280"/>
      <c r="E4583" s="280"/>
      <c r="F4583" s="280"/>
      <c r="G4583" s="280"/>
      <c r="H4583" s="278"/>
      <c r="I4583" s="278"/>
      <c r="J4583" s="278"/>
      <c r="K4583" s="278"/>
      <c r="L4583" s="278"/>
      <c r="N4583" s="278"/>
      <c r="O4583" s="278"/>
      <c r="P4583" s="278"/>
      <c r="Q4583" s="278"/>
      <c r="R4583" s="278"/>
      <c r="S4583" s="278"/>
      <c r="T4583" s="278"/>
      <c r="U4583" s="278"/>
      <c r="V4583" s="278"/>
      <c r="W4583" s="278"/>
      <c r="Z4583" s="278"/>
      <c r="AA4583" s="278"/>
      <c r="AB4583" s="278"/>
      <c r="AC4583" s="278"/>
      <c r="AD4583" s="278"/>
      <c r="AE4583" s="278"/>
      <c r="AH4583" s="280"/>
      <c r="AI4583" s="280"/>
      <c r="AJ4583" s="280"/>
      <c r="AK4583" s="280"/>
      <c r="AL4583" s="280"/>
      <c r="AM4583" s="280"/>
      <c r="AO4583" s="278"/>
      <c r="AP4583" s="278"/>
      <c r="AQ4583" s="278"/>
      <c r="AR4583" s="278"/>
      <c r="AS4583" s="278"/>
      <c r="AT4583" s="278"/>
      <c r="AZ4583" s="281"/>
      <c r="BB4583" s="281"/>
      <c r="BE4583" s="280"/>
      <c r="BF4583" s="280"/>
      <c r="BG4583" s="280"/>
      <c r="BH4583" s="278"/>
      <c r="BI4583" s="278"/>
      <c r="BJ4583" s="278"/>
      <c r="BK4583" s="278"/>
      <c r="BL4583" s="278"/>
      <c r="BN4583" s="278"/>
      <c r="BO4583" s="278"/>
      <c r="BP4583" s="278"/>
    </row>
    <row r="4584" spans="3:68" ht="0.75" customHeight="1">
      <c r="C4584" s="280"/>
      <c r="D4584" s="280"/>
      <c r="E4584" s="280"/>
      <c r="F4584" s="280"/>
      <c r="G4584" s="280"/>
      <c r="H4584" s="278"/>
      <c r="I4584" s="278"/>
      <c r="J4584" s="278"/>
      <c r="K4584" s="278"/>
      <c r="L4584" s="278"/>
      <c r="N4584" s="278"/>
      <c r="O4584" s="278"/>
      <c r="P4584" s="278"/>
      <c r="Q4584" s="278"/>
      <c r="R4584" s="278"/>
      <c r="S4584" s="278"/>
      <c r="T4584" s="278"/>
      <c r="U4584" s="278"/>
      <c r="V4584" s="278"/>
      <c r="W4584" s="278"/>
      <c r="Z4584" s="278"/>
      <c r="AA4584" s="278"/>
      <c r="AB4584" s="278"/>
      <c r="AC4584" s="278"/>
      <c r="AD4584" s="278"/>
      <c r="AE4584" s="278"/>
      <c r="AH4584" s="280"/>
      <c r="AI4584" s="280"/>
      <c r="AJ4584" s="280"/>
      <c r="AK4584" s="280"/>
      <c r="AL4584" s="280"/>
      <c r="AM4584" s="280"/>
      <c r="AO4584" s="278"/>
      <c r="AP4584" s="278"/>
      <c r="AQ4584" s="278"/>
      <c r="AR4584" s="278"/>
      <c r="AS4584" s="278"/>
      <c r="AT4584" s="278"/>
      <c r="AZ4584" s="281"/>
      <c r="BB4584" s="281"/>
      <c r="BE4584" s="280"/>
      <c r="BF4584" s="280"/>
      <c r="BG4584" s="280"/>
      <c r="BH4584" s="278"/>
      <c r="BI4584" s="278"/>
      <c r="BJ4584" s="278"/>
      <c r="BK4584" s="278"/>
      <c r="BL4584" s="278"/>
      <c r="BN4584" s="278"/>
      <c r="BO4584" s="278"/>
      <c r="BP4584" s="278"/>
    </row>
    <row r="4585" spans="3:68" ht="10.5" customHeight="1">
      <c r="C4585" s="280"/>
      <c r="D4585" s="280"/>
      <c r="E4585" s="280"/>
      <c r="F4585" s="280"/>
      <c r="G4585" s="280"/>
      <c r="H4585" s="278"/>
      <c r="I4585" s="278"/>
      <c r="J4585" s="278"/>
      <c r="K4585" s="278"/>
      <c r="L4585" s="278"/>
      <c r="N4585" s="278"/>
      <c r="O4585" s="278"/>
      <c r="P4585" s="278"/>
      <c r="Q4585" s="278"/>
      <c r="R4585" s="278"/>
      <c r="S4585" s="278"/>
      <c r="T4585" s="278"/>
      <c r="U4585" s="278"/>
      <c r="V4585" s="278"/>
      <c r="W4585" s="278"/>
      <c r="Z4585" s="278"/>
      <c r="AA4585" s="278"/>
      <c r="AB4585" s="278"/>
      <c r="AC4585" s="278"/>
      <c r="AD4585" s="278"/>
      <c r="AE4585" s="278"/>
      <c r="AH4585" s="280"/>
      <c r="AI4585" s="280"/>
      <c r="AJ4585" s="280"/>
      <c r="AK4585" s="280"/>
      <c r="AL4585" s="280"/>
      <c r="AM4585" s="280"/>
      <c r="AN4585" s="280"/>
      <c r="AO4585" s="278"/>
      <c r="AP4585" s="278"/>
      <c r="AQ4585" s="278"/>
      <c r="AR4585" s="278"/>
      <c r="AS4585" s="278"/>
      <c r="AT4585" s="278"/>
      <c r="AV4585" s="278"/>
      <c r="AW4585" s="278"/>
      <c r="AX4585" s="278"/>
      <c r="AY4585" s="278"/>
      <c r="AZ4585" s="278"/>
      <c r="BB4585" s="266"/>
      <c r="BE4585" s="280"/>
      <c r="BF4585" s="280"/>
      <c r="BG4585" s="280"/>
      <c r="BH4585" s="278"/>
      <c r="BI4585" s="278"/>
      <c r="BJ4585" s="278"/>
      <c r="BK4585" s="278"/>
      <c r="BL4585" s="278"/>
      <c r="BN4585" s="278"/>
      <c r="BO4585" s="278"/>
      <c r="BP4585" s="278"/>
    </row>
    <row r="4586" spans="3:68" ht="9" customHeight="1"/>
    <row r="4587" spans="3:68" ht="11.25" customHeight="1">
      <c r="C4587" s="280"/>
      <c r="D4587" s="280"/>
      <c r="E4587" s="280"/>
      <c r="F4587" s="280"/>
      <c r="G4587" s="280"/>
      <c r="H4587" s="280"/>
      <c r="I4587" s="278"/>
      <c r="J4587" s="278"/>
      <c r="K4587" s="278"/>
      <c r="L4587" s="278"/>
      <c r="M4587" s="278"/>
      <c r="P4587" s="278"/>
      <c r="Q4587" s="278"/>
      <c r="R4587" s="278"/>
      <c r="S4587" s="278"/>
      <c r="U4587" s="278"/>
      <c r="V4587" s="278"/>
      <c r="W4587" s="278"/>
      <c r="Z4587" s="278"/>
      <c r="AA4587" s="278"/>
      <c r="AB4587" s="278"/>
      <c r="AC4587" s="278"/>
      <c r="AD4587" s="278"/>
      <c r="AE4587" s="278"/>
      <c r="AH4587" s="280"/>
      <c r="AI4587" s="280"/>
      <c r="AJ4587" s="280"/>
      <c r="AK4587" s="280"/>
      <c r="AL4587" s="280"/>
      <c r="AM4587" s="280"/>
      <c r="AN4587" s="280"/>
      <c r="AO4587" s="278"/>
      <c r="AP4587" s="278"/>
      <c r="AQ4587" s="278"/>
      <c r="AR4587" s="278"/>
      <c r="AS4587" s="278"/>
      <c r="AT4587" s="278"/>
      <c r="AV4587" s="278"/>
      <c r="AW4587" s="278"/>
      <c r="AX4587" s="278"/>
      <c r="AY4587" s="278"/>
      <c r="AZ4587" s="278"/>
      <c r="BB4587" s="265"/>
    </row>
    <row r="4588" spans="3:68" ht="9.75" customHeight="1">
      <c r="C4588" s="280"/>
      <c r="D4588" s="280"/>
      <c r="E4588" s="280"/>
      <c r="F4588" s="280"/>
      <c r="G4588" s="280"/>
      <c r="H4588" s="280"/>
      <c r="I4588" s="280"/>
      <c r="J4588" s="280"/>
      <c r="K4588" s="280"/>
      <c r="P4588" s="278"/>
      <c r="Q4588" s="278"/>
      <c r="R4588" s="278"/>
      <c r="S4588" s="278"/>
      <c r="U4588" s="278"/>
      <c r="V4588" s="278"/>
      <c r="W4588" s="278"/>
      <c r="AH4588" s="280"/>
      <c r="AI4588" s="280"/>
      <c r="AJ4588" s="280"/>
      <c r="AK4588" s="280"/>
      <c r="AL4588" s="280"/>
      <c r="AM4588" s="280"/>
      <c r="AO4588" s="278"/>
      <c r="AP4588" s="278"/>
      <c r="AQ4588" s="278"/>
      <c r="AR4588" s="278"/>
      <c r="AS4588" s="278"/>
      <c r="AT4588" s="278"/>
      <c r="AV4588" s="278"/>
      <c r="AW4588" s="278"/>
      <c r="AX4588" s="278"/>
      <c r="AY4588" s="278"/>
      <c r="AZ4588" s="278"/>
      <c r="BB4588" s="276"/>
    </row>
    <row r="4589" spans="3:68" ht="0.75" customHeight="1">
      <c r="C4589" s="280"/>
      <c r="D4589" s="280"/>
      <c r="E4589" s="280"/>
      <c r="F4589" s="280"/>
      <c r="G4589" s="280"/>
      <c r="H4589" s="280"/>
      <c r="I4589" s="280"/>
      <c r="J4589" s="280"/>
      <c r="K4589" s="280"/>
      <c r="P4589" s="278"/>
      <c r="Q4589" s="278"/>
      <c r="R4589" s="278"/>
      <c r="S4589" s="278"/>
      <c r="U4589" s="278"/>
      <c r="V4589" s="278"/>
      <c r="W4589" s="278"/>
      <c r="AH4589" s="280"/>
      <c r="AI4589" s="280"/>
      <c r="AJ4589" s="280"/>
      <c r="AK4589" s="280"/>
      <c r="AL4589" s="280"/>
      <c r="AM4589" s="280"/>
      <c r="AO4589" s="278"/>
      <c r="AP4589" s="278"/>
      <c r="AQ4589" s="278"/>
      <c r="AR4589" s="278"/>
      <c r="AS4589" s="278"/>
      <c r="AT4589" s="278"/>
      <c r="AV4589" s="278"/>
      <c r="AW4589" s="278"/>
      <c r="AX4589" s="278"/>
      <c r="AY4589" s="278"/>
      <c r="AZ4589" s="278"/>
      <c r="BB4589" s="276"/>
    </row>
    <row r="4590" spans="3:68">
      <c r="C4590" s="280"/>
      <c r="D4590" s="280"/>
      <c r="E4590" s="280"/>
      <c r="F4590" s="280"/>
      <c r="G4590" s="280"/>
      <c r="H4590" s="278"/>
      <c r="I4590" s="278"/>
      <c r="J4590" s="278"/>
      <c r="K4590" s="278"/>
      <c r="L4590" s="278"/>
      <c r="P4590" s="278"/>
      <c r="Q4590" s="278"/>
      <c r="R4590" s="278"/>
      <c r="S4590" s="278"/>
      <c r="U4590" s="278"/>
      <c r="V4590" s="278"/>
      <c r="W4590" s="278"/>
      <c r="Z4590" s="278"/>
      <c r="AA4590" s="278"/>
      <c r="AB4590" s="278"/>
      <c r="AC4590" s="278"/>
      <c r="AD4590" s="278"/>
      <c r="AE4590" s="278"/>
      <c r="AH4590" s="280"/>
      <c r="AI4590" s="280"/>
      <c r="AJ4590" s="280"/>
      <c r="AK4590" s="280"/>
      <c r="AL4590" s="280"/>
      <c r="AM4590" s="280"/>
      <c r="AV4590" s="278"/>
      <c r="AW4590" s="278"/>
      <c r="AX4590" s="278"/>
      <c r="AY4590" s="278"/>
      <c r="AZ4590" s="278"/>
      <c r="BB4590" s="266"/>
      <c r="BE4590" s="282"/>
      <c r="BF4590" s="282"/>
      <c r="BG4590" s="282"/>
      <c r="BH4590" s="282"/>
      <c r="BI4590" s="282"/>
      <c r="BJ4590" s="282"/>
      <c r="BK4590" s="282"/>
      <c r="BL4590" s="282"/>
      <c r="BM4590" s="282"/>
      <c r="BN4590" s="282"/>
      <c r="BO4590" s="282"/>
      <c r="BP4590" s="282"/>
    </row>
    <row r="4591" spans="3:68" ht="6.75" customHeight="1"/>
    <row r="4592" spans="3:68" ht="2.25" customHeight="1">
      <c r="C4592" s="280"/>
      <c r="D4592" s="280"/>
      <c r="E4592" s="280"/>
      <c r="F4592" s="280"/>
      <c r="G4592" s="280"/>
      <c r="N4592" s="278"/>
      <c r="O4592" s="278"/>
      <c r="P4592" s="278"/>
      <c r="Q4592" s="278"/>
      <c r="R4592" s="278"/>
      <c r="S4592" s="278"/>
      <c r="T4592" s="278"/>
      <c r="U4592" s="278"/>
      <c r="V4592" s="278"/>
      <c r="W4592" s="278"/>
      <c r="AH4592" s="280"/>
      <c r="AI4592" s="280"/>
      <c r="AJ4592" s="280"/>
      <c r="AK4592" s="280"/>
      <c r="AL4592" s="280"/>
      <c r="AM4592" s="280"/>
      <c r="AN4592" s="280"/>
      <c r="AO4592" s="280"/>
      <c r="AP4592" s="280"/>
      <c r="AQ4592" s="280"/>
      <c r="AR4592" s="280"/>
      <c r="AV4592" s="278"/>
      <c r="AW4592" s="278"/>
      <c r="AX4592" s="278"/>
      <c r="AY4592" s="278"/>
      <c r="AZ4592" s="278"/>
      <c r="BB4592" s="276"/>
    </row>
    <row r="4593" spans="3:68" ht="7.5" customHeight="1">
      <c r="C4593" s="280"/>
      <c r="D4593" s="280"/>
      <c r="E4593" s="280"/>
      <c r="F4593" s="280"/>
      <c r="G4593" s="280"/>
      <c r="N4593" s="278"/>
      <c r="O4593" s="278"/>
      <c r="P4593" s="278"/>
      <c r="Q4593" s="278"/>
      <c r="R4593" s="278"/>
      <c r="S4593" s="278"/>
      <c r="T4593" s="278"/>
      <c r="U4593" s="278"/>
      <c r="V4593" s="278"/>
      <c r="W4593" s="278"/>
      <c r="AH4593" s="280"/>
      <c r="AI4593" s="280"/>
      <c r="AJ4593" s="280"/>
      <c r="AK4593" s="280"/>
      <c r="AL4593" s="280"/>
      <c r="AM4593" s="280"/>
      <c r="AN4593" s="280"/>
      <c r="AO4593" s="280"/>
      <c r="AP4593" s="280"/>
      <c r="AQ4593" s="280"/>
      <c r="AR4593" s="280"/>
      <c r="AV4593" s="278"/>
      <c r="AW4593" s="278"/>
      <c r="AX4593" s="278"/>
      <c r="AY4593" s="278"/>
      <c r="AZ4593" s="278"/>
      <c r="BB4593" s="276"/>
    </row>
    <row r="4594" spans="3:68" ht="0.75" customHeight="1">
      <c r="C4594" s="280"/>
      <c r="D4594" s="280"/>
      <c r="E4594" s="280"/>
      <c r="F4594" s="280"/>
      <c r="G4594" s="280"/>
      <c r="N4594" s="278"/>
      <c r="O4594" s="278"/>
      <c r="P4594" s="278"/>
      <c r="Q4594" s="278"/>
      <c r="R4594" s="278"/>
      <c r="S4594" s="278"/>
      <c r="T4594" s="278"/>
      <c r="U4594" s="278"/>
      <c r="V4594" s="278"/>
      <c r="W4594" s="278"/>
      <c r="AH4594" s="280"/>
      <c r="AI4594" s="280"/>
      <c r="AJ4594" s="280"/>
      <c r="AK4594" s="280"/>
      <c r="AL4594" s="280"/>
      <c r="AM4594" s="280"/>
      <c r="AN4594" s="280"/>
      <c r="AO4594" s="280"/>
      <c r="AP4594" s="280"/>
      <c r="AQ4594" s="280"/>
      <c r="AR4594" s="280"/>
      <c r="AV4594" s="278"/>
      <c r="AW4594" s="278"/>
      <c r="AX4594" s="278"/>
      <c r="AY4594" s="278"/>
      <c r="AZ4594" s="278"/>
      <c r="BB4594" s="276"/>
    </row>
    <row r="4595" spans="3:68" ht="10.5" customHeight="1">
      <c r="C4595" s="280"/>
      <c r="D4595" s="280"/>
      <c r="E4595" s="280"/>
      <c r="F4595" s="280"/>
      <c r="G4595" s="280"/>
      <c r="P4595" s="278"/>
      <c r="Q4595" s="278"/>
      <c r="R4595" s="278"/>
      <c r="S4595" s="278"/>
      <c r="U4595" s="278"/>
      <c r="V4595" s="278"/>
      <c r="W4595" s="278"/>
      <c r="AH4595" s="280"/>
      <c r="AI4595" s="280"/>
      <c r="AJ4595" s="280"/>
      <c r="AK4595" s="280"/>
      <c r="AL4595" s="280"/>
      <c r="AM4595" s="280"/>
      <c r="AN4595" s="280"/>
      <c r="AO4595" s="280"/>
      <c r="AP4595" s="280"/>
      <c r="AQ4595" s="280"/>
      <c r="AR4595" s="280"/>
      <c r="AV4595" s="278"/>
      <c r="AW4595" s="278"/>
      <c r="AX4595" s="278"/>
      <c r="AY4595" s="278"/>
      <c r="AZ4595" s="278"/>
      <c r="BB4595" s="266"/>
      <c r="BG4595" s="283"/>
      <c r="BH4595" s="283"/>
      <c r="BI4595" s="283"/>
      <c r="BJ4595" s="283"/>
      <c r="BN4595" s="283"/>
      <c r="BO4595" s="283"/>
      <c r="BP4595" s="283"/>
    </row>
    <row r="4596" spans="3:68" ht="7.5" customHeight="1"/>
    <row r="4597" spans="3:68" ht="0.75" customHeight="1">
      <c r="C4597" s="280"/>
      <c r="D4597" s="280"/>
      <c r="E4597" s="280"/>
      <c r="F4597" s="280"/>
      <c r="G4597" s="280"/>
      <c r="N4597" s="278"/>
      <c r="O4597" s="278"/>
      <c r="P4597" s="278"/>
      <c r="Q4597" s="278"/>
      <c r="R4597" s="278"/>
      <c r="S4597" s="278"/>
      <c r="T4597" s="278"/>
      <c r="U4597" s="278"/>
      <c r="V4597" s="278"/>
      <c r="W4597" s="278"/>
      <c r="AH4597" s="280"/>
      <c r="AI4597" s="280"/>
      <c r="AJ4597" s="280"/>
      <c r="AK4597" s="280"/>
      <c r="AL4597" s="280"/>
      <c r="AM4597" s="280"/>
      <c r="AN4597" s="280"/>
      <c r="AO4597" s="280"/>
      <c r="AP4597" s="280"/>
      <c r="AQ4597" s="280"/>
      <c r="AR4597" s="280"/>
      <c r="AV4597" s="278"/>
      <c r="AW4597" s="278"/>
      <c r="AX4597" s="278"/>
      <c r="AY4597" s="278"/>
      <c r="AZ4597" s="278"/>
      <c r="BB4597" s="276"/>
      <c r="BE4597" s="280"/>
      <c r="BF4597" s="280"/>
      <c r="BG4597" s="280"/>
      <c r="BH4597" s="279"/>
      <c r="BI4597" s="279"/>
      <c r="BJ4597" s="279"/>
      <c r="BK4597" s="279"/>
      <c r="BN4597" s="279"/>
      <c r="BO4597" s="279"/>
      <c r="BP4597" s="279"/>
    </row>
    <row r="4598" spans="3:68" ht="8.25" customHeight="1">
      <c r="C4598" s="280"/>
      <c r="D4598" s="280"/>
      <c r="E4598" s="280"/>
      <c r="F4598" s="280"/>
      <c r="G4598" s="280"/>
      <c r="N4598" s="278"/>
      <c r="O4598" s="278"/>
      <c r="P4598" s="278"/>
      <c r="Q4598" s="278"/>
      <c r="R4598" s="278"/>
      <c r="S4598" s="278"/>
      <c r="T4598" s="278"/>
      <c r="U4598" s="278"/>
      <c r="V4598" s="278"/>
      <c r="W4598" s="278"/>
      <c r="AH4598" s="280"/>
      <c r="AI4598" s="280"/>
      <c r="AJ4598" s="280"/>
      <c r="AK4598" s="280"/>
      <c r="AL4598" s="280"/>
      <c r="AM4598" s="280"/>
      <c r="AN4598" s="280"/>
      <c r="AO4598" s="280"/>
      <c r="AP4598" s="280"/>
      <c r="AQ4598" s="280"/>
      <c r="AR4598" s="280"/>
      <c r="AV4598" s="278"/>
      <c r="AW4598" s="278"/>
      <c r="AX4598" s="278"/>
      <c r="AY4598" s="278"/>
      <c r="AZ4598" s="278"/>
      <c r="BB4598" s="276"/>
      <c r="BE4598" s="280"/>
      <c r="BF4598" s="280"/>
      <c r="BG4598" s="280"/>
      <c r="BH4598" s="279"/>
      <c r="BI4598" s="279"/>
      <c r="BJ4598" s="279"/>
      <c r="BK4598" s="279"/>
      <c r="BN4598" s="279"/>
      <c r="BO4598" s="279"/>
      <c r="BP4598" s="279"/>
    </row>
    <row r="4599" spans="3:68" ht="0.75" customHeight="1">
      <c r="C4599" s="280"/>
      <c r="D4599" s="280"/>
      <c r="E4599" s="280"/>
      <c r="F4599" s="280"/>
      <c r="G4599" s="280"/>
      <c r="N4599" s="278"/>
      <c r="O4599" s="278"/>
      <c r="P4599" s="278"/>
      <c r="Q4599" s="278"/>
      <c r="R4599" s="278"/>
      <c r="S4599" s="278"/>
      <c r="T4599" s="278"/>
      <c r="U4599" s="278"/>
      <c r="V4599" s="278"/>
      <c r="W4599" s="278"/>
      <c r="AH4599" s="280"/>
      <c r="AI4599" s="280"/>
      <c r="AJ4599" s="280"/>
      <c r="AK4599" s="280"/>
      <c r="AL4599" s="280"/>
      <c r="AM4599" s="280"/>
      <c r="AN4599" s="280"/>
      <c r="AO4599" s="280"/>
      <c r="AP4599" s="280"/>
      <c r="AQ4599" s="280"/>
      <c r="AR4599" s="280"/>
      <c r="AV4599" s="278"/>
      <c r="AW4599" s="278"/>
      <c r="AX4599" s="278"/>
      <c r="AY4599" s="278"/>
      <c r="AZ4599" s="278"/>
      <c r="BB4599" s="276"/>
      <c r="BE4599" s="280"/>
      <c r="BF4599" s="280"/>
      <c r="BG4599" s="280"/>
      <c r="BH4599" s="279"/>
      <c r="BI4599" s="279"/>
      <c r="BJ4599" s="279"/>
      <c r="BK4599" s="279"/>
      <c r="BN4599" s="279"/>
      <c r="BO4599" s="279"/>
      <c r="BP4599" s="279"/>
    </row>
    <row r="4600" spans="3:68" ht="11.25" customHeight="1">
      <c r="C4600" s="280"/>
      <c r="D4600" s="280"/>
      <c r="E4600" s="280"/>
      <c r="F4600" s="280"/>
      <c r="G4600" s="280"/>
      <c r="N4600" s="278"/>
      <c r="O4600" s="278"/>
      <c r="P4600" s="278"/>
      <c r="Q4600" s="278"/>
      <c r="R4600" s="278"/>
      <c r="S4600" s="278"/>
      <c r="T4600" s="278"/>
      <c r="U4600" s="278"/>
      <c r="V4600" s="278"/>
      <c r="W4600" s="278"/>
      <c r="AH4600" s="280"/>
      <c r="AI4600" s="280"/>
      <c r="AJ4600" s="280"/>
      <c r="AK4600" s="280"/>
      <c r="AL4600" s="280"/>
      <c r="AM4600" s="280"/>
      <c r="AN4600" s="280"/>
      <c r="AO4600" s="280"/>
      <c r="AP4600" s="280"/>
      <c r="AQ4600" s="280"/>
      <c r="AR4600" s="280"/>
      <c r="AV4600" s="278"/>
      <c r="AW4600" s="278"/>
      <c r="AX4600" s="278"/>
      <c r="AY4600" s="278"/>
      <c r="AZ4600" s="278"/>
      <c r="BB4600" s="266"/>
      <c r="BE4600" s="275"/>
      <c r="BF4600" s="275"/>
      <c r="BG4600" s="275"/>
      <c r="BH4600" s="276"/>
      <c r="BI4600" s="276"/>
      <c r="BJ4600" s="276"/>
      <c r="BK4600" s="276"/>
      <c r="BN4600" s="276"/>
      <c r="BO4600" s="276"/>
      <c r="BP4600" s="276"/>
    </row>
    <row r="4601" spans="3:68" ht="7.5" customHeight="1"/>
    <row r="4602" spans="3:68" ht="1.5" customHeight="1">
      <c r="C4602" s="280"/>
      <c r="D4602" s="280"/>
      <c r="E4602" s="280"/>
      <c r="F4602" s="280"/>
      <c r="G4602" s="280"/>
      <c r="H4602" s="280"/>
      <c r="I4602" s="280"/>
      <c r="J4602" s="280"/>
      <c r="P4602" s="278"/>
      <c r="Q4602" s="278"/>
      <c r="R4602" s="278"/>
      <c r="S4602" s="278"/>
      <c r="U4602" s="278"/>
      <c r="V4602" s="278"/>
      <c r="W4602" s="278"/>
      <c r="AH4602" s="280"/>
      <c r="AI4602" s="280"/>
      <c r="AJ4602" s="280"/>
      <c r="AK4602" s="280"/>
      <c r="AL4602" s="280"/>
      <c r="AM4602" s="280"/>
      <c r="AN4602" s="280"/>
      <c r="AO4602" s="280"/>
      <c r="AP4602" s="280"/>
      <c r="AQ4602" s="280"/>
      <c r="AR4602" s="280"/>
      <c r="AV4602" s="278"/>
      <c r="AW4602" s="278"/>
      <c r="AX4602" s="278"/>
      <c r="AY4602" s="278"/>
      <c r="AZ4602" s="278"/>
      <c r="BB4602" s="276"/>
      <c r="BE4602" s="275"/>
      <c r="BF4602" s="275"/>
      <c r="BG4602" s="275"/>
      <c r="BH4602" s="276"/>
      <c r="BI4602" s="276"/>
      <c r="BJ4602" s="276"/>
      <c r="BK4602" s="276"/>
    </row>
    <row r="4603" spans="3:68" ht="9" customHeight="1">
      <c r="C4603" s="280"/>
      <c r="D4603" s="280"/>
      <c r="E4603" s="280"/>
      <c r="F4603" s="280"/>
      <c r="G4603" s="280"/>
      <c r="H4603" s="280"/>
      <c r="I4603" s="280"/>
      <c r="J4603" s="280"/>
      <c r="P4603" s="278"/>
      <c r="Q4603" s="278"/>
      <c r="R4603" s="278"/>
      <c r="S4603" s="278"/>
      <c r="U4603" s="278"/>
      <c r="V4603" s="278"/>
      <c r="W4603" s="278"/>
      <c r="AH4603" s="280"/>
      <c r="AI4603" s="280"/>
      <c r="AJ4603" s="280"/>
      <c r="AK4603" s="280"/>
      <c r="AL4603" s="280"/>
      <c r="AM4603" s="280"/>
      <c r="AN4603" s="280"/>
      <c r="AO4603" s="280"/>
      <c r="AP4603" s="280"/>
      <c r="AQ4603" s="280"/>
      <c r="AR4603" s="280"/>
      <c r="AV4603" s="278"/>
      <c r="AW4603" s="278"/>
      <c r="AX4603" s="278"/>
      <c r="AY4603" s="278"/>
      <c r="AZ4603" s="278"/>
      <c r="BB4603" s="276"/>
      <c r="BE4603" s="275"/>
      <c r="BF4603" s="275"/>
      <c r="BG4603" s="275"/>
      <c r="BH4603" s="276"/>
      <c r="BI4603" s="276"/>
      <c r="BJ4603" s="276"/>
      <c r="BK4603" s="276"/>
    </row>
    <row r="4604" spans="3:68" ht="0.75" customHeight="1">
      <c r="C4604" s="280"/>
      <c r="D4604" s="280"/>
      <c r="E4604" s="280"/>
      <c r="F4604" s="280"/>
      <c r="G4604" s="280"/>
      <c r="H4604" s="280"/>
      <c r="I4604" s="280"/>
      <c r="J4604" s="280"/>
      <c r="P4604" s="278"/>
      <c r="Q4604" s="278"/>
      <c r="R4604" s="278"/>
      <c r="S4604" s="278"/>
      <c r="U4604" s="278"/>
      <c r="V4604" s="278"/>
      <c r="W4604" s="278"/>
      <c r="AH4604" s="280"/>
      <c r="AI4604" s="280"/>
      <c r="AJ4604" s="280"/>
      <c r="AK4604" s="280"/>
      <c r="AL4604" s="280"/>
      <c r="AM4604" s="280"/>
      <c r="AN4604" s="280"/>
      <c r="AO4604" s="280"/>
      <c r="AP4604" s="280"/>
      <c r="AQ4604" s="280"/>
      <c r="AR4604" s="280"/>
      <c r="AV4604" s="278"/>
      <c r="AW4604" s="278"/>
      <c r="AX4604" s="278"/>
      <c r="AY4604" s="278"/>
      <c r="AZ4604" s="278"/>
      <c r="BB4604" s="276"/>
      <c r="BE4604" s="275"/>
      <c r="BF4604" s="275"/>
      <c r="BG4604" s="275"/>
    </row>
    <row r="4605" spans="3:68" ht="11.25" customHeight="1">
      <c r="C4605" s="280"/>
      <c r="D4605" s="280"/>
      <c r="E4605" s="280"/>
      <c r="F4605" s="280"/>
      <c r="G4605" s="280"/>
      <c r="H4605" s="280"/>
      <c r="I4605" s="280"/>
      <c r="J4605" s="280"/>
      <c r="N4605" s="278"/>
      <c r="O4605" s="278"/>
      <c r="P4605" s="278"/>
      <c r="Q4605" s="278"/>
      <c r="R4605" s="278"/>
      <c r="S4605" s="278"/>
      <c r="T4605" s="278"/>
      <c r="U4605" s="278"/>
      <c r="V4605" s="278"/>
      <c r="W4605" s="278"/>
      <c r="AH4605" s="280"/>
      <c r="AI4605" s="280"/>
      <c r="AJ4605" s="280"/>
      <c r="AK4605" s="280"/>
      <c r="AL4605" s="280"/>
      <c r="AM4605" s="280"/>
      <c r="AN4605" s="280"/>
      <c r="AO4605" s="280"/>
      <c r="AP4605" s="280"/>
      <c r="AQ4605" s="280"/>
      <c r="AR4605" s="280"/>
      <c r="AV4605" s="278"/>
      <c r="AW4605" s="278"/>
      <c r="AX4605" s="278"/>
      <c r="AY4605" s="278"/>
      <c r="AZ4605" s="278"/>
      <c r="BB4605" s="266"/>
      <c r="BE4605" s="275"/>
      <c r="BF4605" s="275"/>
      <c r="BG4605" s="275"/>
      <c r="BH4605" s="276"/>
      <c r="BI4605" s="276"/>
      <c r="BJ4605" s="276"/>
      <c r="BK4605" s="276"/>
    </row>
    <row r="4606" spans="3:68" ht="9" customHeight="1"/>
    <row r="4607" spans="3:68" ht="0.75" customHeight="1">
      <c r="BE4607" s="275"/>
      <c r="BF4607" s="275"/>
      <c r="BG4607" s="275"/>
      <c r="BH4607" s="276"/>
      <c r="BI4607" s="276"/>
      <c r="BJ4607" s="276"/>
      <c r="BK4607" s="276"/>
      <c r="BN4607" s="276"/>
      <c r="BO4607" s="276"/>
      <c r="BP4607" s="276"/>
    </row>
    <row r="4608" spans="3:68">
      <c r="BE4608" s="275"/>
      <c r="BF4608" s="275"/>
      <c r="BG4608" s="275"/>
      <c r="BH4608" s="276"/>
      <c r="BI4608" s="276"/>
      <c r="BJ4608" s="276"/>
      <c r="BK4608" s="276"/>
      <c r="BN4608" s="276"/>
      <c r="BO4608" s="276"/>
      <c r="BP4608" s="276"/>
    </row>
    <row r="4609" spans="2:69" ht="10.5" customHeight="1">
      <c r="C4609" s="277"/>
      <c r="D4609" s="277"/>
      <c r="E4609" s="277"/>
      <c r="F4609" s="277"/>
      <c r="G4609" s="277"/>
      <c r="H4609" s="278"/>
      <c r="I4609" s="278"/>
      <c r="J4609" s="278"/>
      <c r="K4609" s="278"/>
      <c r="L4609" s="278"/>
      <c r="N4609" s="278"/>
      <c r="O4609" s="278"/>
      <c r="P4609" s="278"/>
      <c r="Q4609" s="278"/>
      <c r="R4609" s="278"/>
      <c r="S4609" s="278"/>
      <c r="T4609" s="278"/>
      <c r="U4609" s="281"/>
      <c r="V4609" s="281"/>
      <c r="W4609" s="281"/>
      <c r="Z4609" s="278"/>
      <c r="AA4609" s="278"/>
      <c r="AB4609" s="278"/>
      <c r="AC4609" s="278"/>
      <c r="AD4609" s="281"/>
      <c r="AE4609" s="281"/>
      <c r="AH4609" s="277"/>
      <c r="AI4609" s="277"/>
      <c r="AJ4609" s="277"/>
      <c r="AK4609" s="277"/>
      <c r="AL4609" s="277"/>
      <c r="AM4609" s="277"/>
      <c r="AO4609" s="278"/>
      <c r="AP4609" s="278"/>
      <c r="AQ4609" s="278"/>
      <c r="AR4609" s="278"/>
      <c r="AS4609" s="278"/>
      <c r="AT4609" s="278"/>
      <c r="AV4609" s="278"/>
      <c r="AW4609" s="278"/>
      <c r="AX4609" s="278"/>
      <c r="AY4609" s="278"/>
      <c r="AZ4609" s="278"/>
      <c r="BB4609" s="281"/>
      <c r="BC4609" s="281"/>
      <c r="BE4609" s="280"/>
      <c r="BF4609" s="280"/>
      <c r="BI4609" s="279"/>
      <c r="BJ4609" s="279"/>
      <c r="BL4609" s="285"/>
      <c r="BM4609" s="285"/>
      <c r="BN4609" s="285"/>
      <c r="BO4609" s="285"/>
      <c r="BP4609" s="285"/>
    </row>
    <row r="4610" spans="2:69" ht="7.5" customHeight="1"/>
    <row r="4611" spans="2:69" ht="12" customHeight="1">
      <c r="B4611" s="282"/>
      <c r="C4611" s="282"/>
      <c r="D4611" s="282"/>
      <c r="E4611" s="282"/>
      <c r="F4611" s="282"/>
      <c r="G4611" s="282"/>
      <c r="H4611" s="282"/>
      <c r="I4611" s="282"/>
      <c r="J4611" s="282"/>
      <c r="K4611" s="282"/>
      <c r="L4611" s="282"/>
      <c r="M4611" s="282"/>
      <c r="N4611" s="282"/>
      <c r="O4611" s="282"/>
      <c r="P4611" s="282"/>
      <c r="Q4611" s="282"/>
      <c r="R4611" s="282"/>
      <c r="S4611" s="282"/>
      <c r="T4611" s="282"/>
      <c r="U4611" s="282"/>
      <c r="V4611" s="282"/>
      <c r="W4611" s="282"/>
      <c r="X4611" s="282"/>
      <c r="Y4611" s="282"/>
      <c r="Z4611" s="282"/>
      <c r="AA4611" s="282"/>
      <c r="AB4611" s="282"/>
      <c r="AC4611" s="282"/>
      <c r="AD4611" s="282"/>
      <c r="AE4611" s="282"/>
      <c r="AF4611" s="282"/>
      <c r="AG4611" s="282"/>
      <c r="AH4611" s="282"/>
      <c r="AI4611" s="282"/>
      <c r="AJ4611" s="282"/>
      <c r="AL4611" s="282"/>
      <c r="AM4611" s="282"/>
      <c r="AN4611" s="282"/>
      <c r="AO4611" s="282"/>
      <c r="AP4611" s="282"/>
      <c r="AQ4611" s="282"/>
      <c r="AR4611" s="282"/>
      <c r="AS4611" s="282"/>
      <c r="AT4611" s="282"/>
      <c r="AU4611" s="282"/>
      <c r="AV4611" s="282"/>
      <c r="AW4611" s="282"/>
      <c r="AX4611" s="282"/>
      <c r="AY4611" s="282"/>
      <c r="AZ4611" s="282"/>
      <c r="BA4611" s="282"/>
      <c r="BB4611" s="282"/>
      <c r="BC4611" s="282"/>
      <c r="BD4611" s="282"/>
      <c r="BE4611" s="282"/>
      <c r="BF4611" s="282"/>
      <c r="BG4611" s="282"/>
      <c r="BH4611" s="282"/>
      <c r="BI4611" s="282"/>
      <c r="BJ4611" s="282"/>
      <c r="BK4611" s="282"/>
      <c r="BL4611" s="282"/>
      <c r="BM4611" s="282"/>
      <c r="BN4611" s="282"/>
      <c r="BO4611" s="282"/>
      <c r="BP4611" s="282"/>
      <c r="BQ4611" s="282"/>
    </row>
    <row r="4612" spans="2:69" ht="0.75" customHeight="1">
      <c r="B4612" s="282"/>
      <c r="C4612" s="282"/>
      <c r="D4612" s="282"/>
      <c r="E4612" s="282"/>
      <c r="F4612" s="282"/>
      <c r="G4612" s="282"/>
      <c r="H4612" s="282"/>
      <c r="I4612" s="282"/>
      <c r="J4612" s="282"/>
      <c r="K4612" s="282"/>
      <c r="L4612" s="282"/>
      <c r="M4612" s="282"/>
      <c r="N4612" s="282"/>
      <c r="O4612" s="282"/>
      <c r="P4612" s="282"/>
      <c r="Q4612" s="282"/>
      <c r="R4612" s="282"/>
      <c r="S4612" s="282"/>
      <c r="T4612" s="282"/>
      <c r="U4612" s="282"/>
      <c r="V4612" s="282"/>
      <c r="W4612" s="282"/>
      <c r="X4612" s="282"/>
      <c r="Y4612" s="282"/>
      <c r="Z4612" s="282"/>
      <c r="AA4612" s="282"/>
      <c r="AB4612" s="282"/>
      <c r="AC4612" s="282"/>
      <c r="AD4612" s="282"/>
      <c r="AE4612" s="282"/>
      <c r="AF4612" s="282"/>
      <c r="AG4612" s="282"/>
      <c r="AH4612" s="282"/>
      <c r="AI4612" s="282"/>
      <c r="AJ4612" s="282"/>
      <c r="AL4612" s="282"/>
      <c r="AM4612" s="282"/>
      <c r="AN4612" s="282"/>
      <c r="AO4612" s="282"/>
      <c r="AP4612" s="282"/>
      <c r="AQ4612" s="282"/>
      <c r="AR4612" s="282"/>
      <c r="AS4612" s="282"/>
      <c r="AT4612" s="282"/>
      <c r="AU4612" s="282"/>
      <c r="AV4612" s="282"/>
      <c r="AW4612" s="282"/>
      <c r="AX4612" s="282"/>
      <c r="AY4612" s="282"/>
      <c r="AZ4612" s="282"/>
      <c r="BA4612" s="282"/>
      <c r="BB4612" s="282"/>
      <c r="BC4612" s="282"/>
      <c r="BD4612" s="282"/>
      <c r="BE4612" s="282"/>
      <c r="BF4612" s="282"/>
      <c r="BG4612" s="282"/>
      <c r="BH4612" s="282"/>
      <c r="BI4612" s="282"/>
      <c r="BJ4612" s="282"/>
      <c r="BK4612" s="282"/>
      <c r="BL4612" s="282"/>
      <c r="BM4612" s="282"/>
      <c r="BN4612" s="282"/>
      <c r="BO4612" s="282"/>
      <c r="BP4612" s="282"/>
      <c r="BQ4612" s="282"/>
    </row>
    <row r="4613" spans="2:69" ht="10.5" customHeight="1">
      <c r="G4613" s="283"/>
      <c r="H4613" s="283"/>
      <c r="I4613" s="283"/>
      <c r="J4613" s="283"/>
      <c r="K4613" s="283"/>
      <c r="L4613" s="283"/>
      <c r="N4613" s="283"/>
      <c r="O4613" s="283"/>
      <c r="P4613" s="284"/>
      <c r="Q4613" s="284"/>
      <c r="R4613" s="284"/>
      <c r="S4613" s="284"/>
      <c r="U4613" s="283"/>
      <c r="V4613" s="283"/>
      <c r="W4613" s="283"/>
      <c r="X4613" s="283"/>
      <c r="Y4613" s="283"/>
      <c r="Z4613" s="283"/>
      <c r="AA4613" s="283"/>
      <c r="AB4613" s="283"/>
      <c r="AD4613" s="283"/>
      <c r="AE4613" s="283"/>
      <c r="AF4613" s="283"/>
      <c r="AG4613" s="283"/>
      <c r="AH4613" s="283"/>
      <c r="AI4613" s="283"/>
      <c r="AO4613" s="283"/>
      <c r="AP4613" s="283"/>
      <c r="AQ4613" s="283"/>
      <c r="AR4613" s="283"/>
      <c r="AU4613" s="284"/>
      <c r="AV4613" s="284"/>
      <c r="AW4613" s="284"/>
      <c r="AX4613" s="284"/>
      <c r="AY4613" s="284"/>
      <c r="BE4613" s="283"/>
      <c r="BF4613" s="283"/>
      <c r="BG4613" s="283"/>
      <c r="BH4613" s="283"/>
      <c r="BI4613" s="283"/>
      <c r="BJ4613" s="283"/>
      <c r="BK4613" s="283"/>
      <c r="BL4613" s="283"/>
      <c r="BM4613" s="283"/>
      <c r="BN4613" s="283"/>
      <c r="BO4613" s="283"/>
      <c r="BP4613" s="283"/>
      <c r="BQ4613" s="283"/>
    </row>
    <row r="4614" spans="2:69" ht="7.5" customHeight="1"/>
    <row r="4615" spans="2:69" ht="0.75" customHeight="1">
      <c r="F4615" s="285"/>
      <c r="G4615" s="285"/>
      <c r="H4615" s="285"/>
      <c r="I4615" s="285"/>
      <c r="K4615" s="285"/>
      <c r="L4615" s="285"/>
      <c r="M4615" s="285"/>
      <c r="N4615" s="285"/>
      <c r="O4615" s="285"/>
      <c r="R4615" s="285"/>
      <c r="S4615" s="285"/>
      <c r="T4615" s="285"/>
      <c r="U4615" s="285"/>
      <c r="V4615" s="285"/>
      <c r="W4615" s="285"/>
      <c r="X4615" s="285"/>
      <c r="Y4615" s="285"/>
      <c r="Z4615" s="285"/>
      <c r="AA4615" s="285"/>
      <c r="AB4615" s="285"/>
      <c r="AD4615" s="285"/>
      <c r="AE4615" s="285"/>
      <c r="AF4615" s="285"/>
      <c r="AG4615" s="285"/>
      <c r="AH4615" s="285"/>
      <c r="AI4615" s="285"/>
      <c r="AU4615" s="285"/>
      <c r="AV4615" s="285"/>
      <c r="AW4615" s="285"/>
      <c r="AX4615" s="283"/>
      <c r="AY4615" s="283"/>
      <c r="BE4615" s="285"/>
      <c r="BF4615" s="285"/>
      <c r="BH4615" s="285"/>
      <c r="BI4615" s="285"/>
      <c r="BJ4615" s="285"/>
      <c r="BK4615" s="285"/>
      <c r="BL4615" s="285"/>
      <c r="BM4615" s="285"/>
      <c r="BN4615" s="285"/>
      <c r="BO4615" s="285"/>
      <c r="BP4615" s="285"/>
      <c r="BQ4615" s="285"/>
    </row>
    <row r="4616" spans="2:69" ht="13.5" customHeight="1">
      <c r="F4616" s="285"/>
      <c r="G4616" s="285"/>
      <c r="H4616" s="285"/>
      <c r="I4616" s="285"/>
      <c r="K4616" s="285"/>
      <c r="L4616" s="285"/>
      <c r="M4616" s="285"/>
      <c r="N4616" s="285"/>
      <c r="O4616" s="285"/>
      <c r="R4616" s="285"/>
      <c r="S4616" s="285"/>
      <c r="T4616" s="285"/>
      <c r="U4616" s="285"/>
      <c r="V4616" s="285"/>
      <c r="W4616" s="285"/>
      <c r="X4616" s="285"/>
      <c r="Y4616" s="285"/>
      <c r="Z4616" s="285"/>
      <c r="AA4616" s="285"/>
      <c r="AB4616" s="285"/>
      <c r="AD4616" s="285"/>
      <c r="AE4616" s="285"/>
      <c r="AF4616" s="285"/>
      <c r="AG4616" s="285"/>
      <c r="AH4616" s="285"/>
      <c r="AI4616" s="285"/>
      <c r="AU4616" s="285"/>
      <c r="AV4616" s="285"/>
      <c r="AW4616" s="285"/>
      <c r="AX4616" s="283"/>
      <c r="AY4616" s="283"/>
      <c r="BE4616" s="285"/>
      <c r="BF4616" s="285"/>
      <c r="BH4616" s="285"/>
      <c r="BI4616" s="285"/>
      <c r="BJ4616" s="285"/>
      <c r="BK4616" s="285"/>
      <c r="BL4616" s="285"/>
      <c r="BM4616" s="285"/>
      <c r="BN4616" s="285"/>
      <c r="BO4616" s="285"/>
      <c r="BP4616" s="285"/>
      <c r="BQ4616" s="285"/>
    </row>
    <row r="4617" spans="2:69" ht="9.75" customHeight="1">
      <c r="C4617" s="280"/>
      <c r="D4617" s="280"/>
      <c r="F4617" s="279"/>
      <c r="G4617" s="279"/>
      <c r="H4617" s="279"/>
      <c r="I4617" s="279"/>
      <c r="J4617" s="279"/>
      <c r="K4617" s="279"/>
      <c r="L4617" s="279"/>
      <c r="M4617" s="279"/>
      <c r="N4617" s="279"/>
      <c r="O4617" s="279"/>
      <c r="R4617" s="278"/>
      <c r="S4617" s="278"/>
      <c r="T4617" s="278"/>
      <c r="U4617" s="279"/>
      <c r="V4617" s="279"/>
      <c r="W4617" s="279"/>
      <c r="X4617" s="279"/>
      <c r="Y4617" s="279"/>
      <c r="Z4617" s="279"/>
      <c r="AA4617" s="279"/>
      <c r="AB4617" s="279"/>
      <c r="AD4617" s="279"/>
      <c r="AE4617" s="279"/>
      <c r="AF4617" s="279"/>
      <c r="AG4617" s="279"/>
      <c r="AH4617" s="279"/>
      <c r="AI4617" s="279"/>
      <c r="AM4617" s="280"/>
      <c r="AN4617" s="280"/>
      <c r="AO4617" s="280"/>
      <c r="AP4617" s="278"/>
      <c r="AQ4617" s="278"/>
      <c r="AR4617" s="278"/>
      <c r="AS4617" s="278"/>
      <c r="BA4617" s="280"/>
      <c r="BB4617" s="280"/>
      <c r="BC4617" s="280"/>
      <c r="BD4617" s="279"/>
      <c r="BE4617" s="279"/>
      <c r="BH4617" s="278"/>
      <c r="BI4617" s="278"/>
      <c r="BJ4617" s="278"/>
      <c r="BK4617" s="278"/>
      <c r="BL4617" s="278"/>
      <c r="BM4617" s="279"/>
      <c r="BN4617" s="279"/>
      <c r="BO4617" s="279"/>
      <c r="BP4617" s="279"/>
      <c r="BQ4617" s="279"/>
    </row>
    <row r="4618" spans="2:69" ht="0.75" customHeight="1">
      <c r="C4618" s="280"/>
      <c r="D4618" s="280"/>
      <c r="F4618" s="279"/>
      <c r="G4618" s="279"/>
      <c r="H4618" s="279"/>
      <c r="I4618" s="279"/>
      <c r="J4618" s="279"/>
      <c r="K4618" s="279"/>
      <c r="L4618" s="279"/>
      <c r="M4618" s="279"/>
      <c r="N4618" s="279"/>
      <c r="O4618" s="279"/>
      <c r="R4618" s="278"/>
      <c r="S4618" s="278"/>
      <c r="T4618" s="278"/>
      <c r="U4618" s="279"/>
      <c r="V4618" s="279"/>
      <c r="W4618" s="279"/>
      <c r="X4618" s="279"/>
      <c r="Y4618" s="279"/>
      <c r="Z4618" s="279"/>
      <c r="AA4618" s="279"/>
      <c r="AB4618" s="279"/>
      <c r="AD4618" s="279"/>
      <c r="AE4618" s="279"/>
      <c r="AF4618" s="279"/>
      <c r="AG4618" s="279"/>
      <c r="AH4618" s="279"/>
      <c r="AI4618" s="279"/>
      <c r="AM4618" s="280"/>
      <c r="AN4618" s="280"/>
      <c r="AO4618" s="280"/>
      <c r="AP4618" s="278"/>
      <c r="AQ4618" s="278"/>
      <c r="AR4618" s="278"/>
      <c r="AS4618" s="278"/>
      <c r="BA4618" s="280"/>
      <c r="BB4618" s="280"/>
      <c r="BC4618" s="280"/>
      <c r="BD4618" s="279"/>
      <c r="BE4618" s="279"/>
      <c r="BH4618" s="278"/>
      <c r="BI4618" s="278"/>
      <c r="BJ4618" s="278"/>
      <c r="BK4618" s="278"/>
      <c r="BL4618" s="278"/>
      <c r="BM4618" s="279"/>
      <c r="BN4618" s="279"/>
      <c r="BO4618" s="279"/>
      <c r="BP4618" s="279"/>
      <c r="BQ4618" s="279"/>
    </row>
    <row r="4619" spans="2:69" ht="10.5" customHeight="1">
      <c r="C4619" s="280"/>
      <c r="D4619" s="280"/>
      <c r="F4619" s="279"/>
      <c r="G4619" s="279"/>
      <c r="H4619" s="279"/>
      <c r="I4619" s="279"/>
      <c r="J4619" s="279"/>
      <c r="K4619" s="279"/>
      <c r="L4619" s="279"/>
      <c r="M4619" s="279"/>
      <c r="N4619" s="279"/>
      <c r="O4619" s="279"/>
      <c r="R4619" s="278"/>
      <c r="S4619" s="278"/>
      <c r="T4619" s="278"/>
      <c r="U4619" s="279"/>
      <c r="V4619" s="279"/>
      <c r="W4619" s="279"/>
      <c r="X4619" s="279"/>
      <c r="Y4619" s="279"/>
      <c r="Z4619" s="279"/>
      <c r="AA4619" s="279"/>
      <c r="AB4619" s="279"/>
      <c r="AD4619" s="264"/>
      <c r="AE4619" s="279"/>
      <c r="AF4619" s="279"/>
      <c r="AG4619" s="279"/>
      <c r="AH4619" s="279"/>
      <c r="AI4619" s="264"/>
      <c r="AM4619" s="280"/>
      <c r="AN4619" s="280"/>
      <c r="AO4619" s="280"/>
      <c r="AP4619" s="278"/>
      <c r="AQ4619" s="278"/>
      <c r="AR4619" s="278"/>
      <c r="AS4619" s="278"/>
      <c r="BA4619" s="280"/>
      <c r="BB4619" s="280"/>
      <c r="BC4619" s="280"/>
      <c r="BD4619" s="279"/>
      <c r="BE4619" s="279"/>
      <c r="BH4619" s="278"/>
      <c r="BI4619" s="278"/>
      <c r="BJ4619" s="278"/>
      <c r="BK4619" s="278"/>
      <c r="BL4619" s="278"/>
      <c r="BM4619" s="279"/>
      <c r="BN4619" s="279"/>
      <c r="BO4619" s="279"/>
      <c r="BP4619" s="279"/>
      <c r="BQ4619" s="279"/>
    </row>
    <row r="4620" spans="2:69" ht="9.75" customHeight="1"/>
    <row r="4621" spans="2:69" ht="9.75" customHeight="1">
      <c r="C4621" s="280"/>
      <c r="D4621" s="280"/>
      <c r="F4621" s="279"/>
      <c r="G4621" s="279"/>
      <c r="H4621" s="279"/>
      <c r="I4621" s="279"/>
      <c r="J4621" s="279"/>
      <c r="K4621" s="279"/>
      <c r="L4621" s="279"/>
      <c r="M4621" s="279"/>
      <c r="N4621" s="279"/>
      <c r="O4621" s="279"/>
      <c r="R4621" s="278"/>
      <c r="S4621" s="278"/>
      <c r="T4621" s="278"/>
      <c r="U4621" s="279"/>
      <c r="V4621" s="279"/>
      <c r="W4621" s="279"/>
      <c r="X4621" s="279"/>
      <c r="Y4621" s="279"/>
      <c r="Z4621" s="279"/>
      <c r="AA4621" s="279"/>
      <c r="AB4621" s="279"/>
      <c r="AD4621" s="279"/>
      <c r="AE4621" s="279"/>
      <c r="AF4621" s="279"/>
      <c r="AG4621" s="279"/>
      <c r="AH4621" s="279"/>
      <c r="AI4621" s="279"/>
      <c r="AM4621" s="280"/>
      <c r="AN4621" s="280"/>
      <c r="AO4621" s="280"/>
      <c r="AP4621" s="280"/>
      <c r="AQ4621" s="278"/>
      <c r="AR4621" s="278"/>
      <c r="AS4621" s="278"/>
      <c r="AT4621" s="278"/>
      <c r="BA4621" s="280"/>
      <c r="BB4621" s="280"/>
      <c r="BC4621" s="280"/>
      <c r="BD4621" s="279"/>
      <c r="BE4621" s="279"/>
      <c r="BH4621" s="278"/>
      <c r="BI4621" s="278"/>
      <c r="BJ4621" s="278"/>
      <c r="BK4621" s="278"/>
      <c r="BL4621" s="278"/>
      <c r="BM4621" s="279"/>
      <c r="BN4621" s="279"/>
      <c r="BO4621" s="279"/>
      <c r="BP4621" s="279"/>
      <c r="BQ4621" s="279"/>
    </row>
    <row r="4622" spans="2:69" ht="0.75" customHeight="1">
      <c r="C4622" s="280"/>
      <c r="D4622" s="280"/>
      <c r="F4622" s="279"/>
      <c r="G4622" s="279"/>
      <c r="H4622" s="279"/>
      <c r="I4622" s="279"/>
      <c r="J4622" s="279"/>
      <c r="K4622" s="279"/>
      <c r="L4622" s="279"/>
      <c r="M4622" s="279"/>
      <c r="N4622" s="279"/>
      <c r="O4622" s="279"/>
      <c r="R4622" s="278"/>
      <c r="S4622" s="278"/>
      <c r="T4622" s="278"/>
      <c r="U4622" s="279"/>
      <c r="V4622" s="279"/>
      <c r="W4622" s="279"/>
      <c r="X4622" s="279"/>
      <c r="Y4622" s="279"/>
      <c r="Z4622" s="279"/>
      <c r="AA4622" s="279"/>
      <c r="AB4622" s="279"/>
      <c r="AD4622" s="279"/>
      <c r="AE4622" s="279"/>
      <c r="AF4622" s="279"/>
      <c r="AG4622" s="279"/>
      <c r="AH4622" s="279"/>
      <c r="AI4622" s="279"/>
      <c r="AM4622" s="280"/>
      <c r="AN4622" s="280"/>
      <c r="AO4622" s="280"/>
      <c r="AP4622" s="280"/>
      <c r="AQ4622" s="278"/>
      <c r="AR4622" s="278"/>
      <c r="AS4622" s="278"/>
      <c r="AT4622" s="278"/>
      <c r="BA4622" s="280"/>
      <c r="BB4622" s="280"/>
      <c r="BC4622" s="280"/>
      <c r="BD4622" s="279"/>
      <c r="BE4622" s="279"/>
      <c r="BH4622" s="278"/>
      <c r="BI4622" s="278"/>
      <c r="BJ4622" s="278"/>
      <c r="BK4622" s="278"/>
      <c r="BL4622" s="278"/>
      <c r="BM4622" s="279"/>
      <c r="BN4622" s="279"/>
      <c r="BO4622" s="279"/>
      <c r="BP4622" s="279"/>
      <c r="BQ4622" s="279"/>
    </row>
    <row r="4623" spans="2:69" ht="12.75" customHeight="1">
      <c r="F4623" s="279"/>
      <c r="G4623" s="279"/>
      <c r="H4623" s="279"/>
      <c r="I4623" s="279"/>
      <c r="J4623" s="279"/>
      <c r="K4623" s="279"/>
      <c r="L4623" s="279"/>
      <c r="M4623" s="279"/>
      <c r="N4623" s="279"/>
      <c r="O4623" s="279"/>
      <c r="AM4623" s="280"/>
      <c r="AN4623" s="280"/>
      <c r="AO4623" s="280"/>
      <c r="AP4623" s="278"/>
      <c r="AQ4623" s="278"/>
      <c r="AR4623" s="278"/>
      <c r="AS4623" s="278"/>
      <c r="BA4623" s="280"/>
      <c r="BB4623" s="280"/>
      <c r="BC4623" s="280"/>
      <c r="BD4623" s="279"/>
      <c r="BE4623" s="279"/>
      <c r="BH4623" s="278"/>
      <c r="BI4623" s="278"/>
      <c r="BJ4623" s="278"/>
      <c r="BK4623" s="278"/>
      <c r="BL4623" s="278"/>
      <c r="BM4623" s="279"/>
      <c r="BN4623" s="279"/>
      <c r="BO4623" s="279"/>
      <c r="BP4623" s="279"/>
      <c r="BQ4623" s="279"/>
    </row>
    <row r="4624" spans="2:69" ht="10.5" customHeight="1">
      <c r="AM4624" s="280"/>
      <c r="AN4624" s="280"/>
      <c r="AO4624" s="280"/>
      <c r="AP4624" s="278"/>
      <c r="AQ4624" s="278"/>
      <c r="AR4624" s="278"/>
      <c r="AS4624" s="278"/>
      <c r="BA4624" s="280"/>
      <c r="BB4624" s="280"/>
      <c r="BC4624" s="280"/>
      <c r="BD4624" s="279"/>
      <c r="BE4624" s="279"/>
      <c r="BH4624" s="278"/>
      <c r="BI4624" s="278"/>
      <c r="BJ4624" s="278"/>
      <c r="BK4624" s="278"/>
      <c r="BL4624" s="278"/>
      <c r="BM4624" s="279"/>
      <c r="BN4624" s="279"/>
      <c r="BO4624" s="279"/>
      <c r="BP4624" s="279"/>
      <c r="BQ4624" s="279"/>
    </row>
    <row r="4625" spans="2:69" ht="7.5" customHeight="1"/>
    <row r="4626" spans="2:69" ht="0.75" customHeight="1">
      <c r="C4626" s="277"/>
      <c r="D4626" s="277"/>
      <c r="F4626" s="279"/>
      <c r="G4626" s="279"/>
      <c r="H4626" s="279"/>
      <c r="I4626" s="279"/>
      <c r="J4626" s="279"/>
      <c r="K4626" s="279"/>
      <c r="L4626" s="279"/>
      <c r="M4626" s="279"/>
      <c r="AM4626" s="280"/>
      <c r="AN4626" s="280"/>
      <c r="AO4626" s="280"/>
      <c r="AP4626" s="278"/>
      <c r="AQ4626" s="278"/>
      <c r="AR4626" s="278"/>
      <c r="AS4626" s="278"/>
      <c r="AT4626" s="278"/>
      <c r="AU4626" s="278"/>
      <c r="AV4626" s="278"/>
      <c r="AX4626" s="278"/>
      <c r="AY4626" s="278"/>
      <c r="BA4626" s="280"/>
      <c r="BB4626" s="280"/>
      <c r="BC4626" s="280"/>
      <c r="BD4626" s="279"/>
      <c r="BE4626" s="279"/>
      <c r="BH4626" s="278"/>
      <c r="BI4626" s="278"/>
      <c r="BJ4626" s="278"/>
      <c r="BK4626" s="278"/>
      <c r="BL4626" s="278"/>
      <c r="BM4626" s="279"/>
      <c r="BN4626" s="279"/>
      <c r="BO4626" s="279"/>
      <c r="BP4626" s="279"/>
      <c r="BQ4626" s="279"/>
    </row>
    <row r="4627" spans="2:69" ht="8.25" customHeight="1">
      <c r="C4627" s="277"/>
      <c r="D4627" s="277"/>
      <c r="F4627" s="279"/>
      <c r="G4627" s="279"/>
      <c r="H4627" s="279"/>
      <c r="I4627" s="279"/>
      <c r="J4627" s="279"/>
      <c r="K4627" s="279"/>
      <c r="L4627" s="279"/>
      <c r="M4627" s="279"/>
      <c r="AM4627" s="280"/>
      <c r="AN4627" s="280"/>
      <c r="AO4627" s="280"/>
      <c r="AP4627" s="278"/>
      <c r="AQ4627" s="278"/>
      <c r="AR4627" s="278"/>
      <c r="AS4627" s="278"/>
      <c r="AT4627" s="278"/>
      <c r="AU4627" s="278"/>
      <c r="AV4627" s="278"/>
      <c r="AX4627" s="278"/>
      <c r="AY4627" s="278"/>
      <c r="BA4627" s="280"/>
      <c r="BB4627" s="280"/>
      <c r="BC4627" s="280"/>
      <c r="BD4627" s="279"/>
      <c r="BE4627" s="279"/>
      <c r="BH4627" s="278"/>
      <c r="BI4627" s="278"/>
      <c r="BJ4627" s="278"/>
      <c r="BK4627" s="278"/>
      <c r="BL4627" s="278"/>
      <c r="BM4627" s="279"/>
      <c r="BN4627" s="279"/>
      <c r="BO4627" s="279"/>
      <c r="BP4627" s="279"/>
      <c r="BQ4627" s="279"/>
    </row>
    <row r="4628" spans="2:69" ht="0.75" customHeight="1">
      <c r="C4628" s="277"/>
      <c r="D4628" s="277"/>
      <c r="F4628" s="279"/>
      <c r="G4628" s="279"/>
      <c r="H4628" s="279"/>
      <c r="I4628" s="279"/>
      <c r="J4628" s="279"/>
      <c r="K4628" s="279"/>
      <c r="L4628" s="279"/>
      <c r="M4628" s="279"/>
      <c r="AM4628" s="280"/>
      <c r="AN4628" s="280"/>
      <c r="AO4628" s="280"/>
      <c r="AP4628" s="278"/>
      <c r="AQ4628" s="278"/>
      <c r="AR4628" s="278"/>
      <c r="AS4628" s="278"/>
      <c r="AT4628" s="278"/>
      <c r="AU4628" s="278"/>
      <c r="AV4628" s="278"/>
      <c r="AX4628" s="278"/>
      <c r="AY4628" s="278"/>
      <c r="BA4628" s="280"/>
      <c r="BB4628" s="280"/>
      <c r="BC4628" s="280"/>
      <c r="BD4628" s="279"/>
      <c r="BE4628" s="279"/>
      <c r="BH4628" s="278"/>
      <c r="BI4628" s="278"/>
      <c r="BJ4628" s="278"/>
      <c r="BK4628" s="278"/>
      <c r="BL4628" s="278"/>
      <c r="BM4628" s="279"/>
      <c r="BN4628" s="279"/>
      <c r="BO4628" s="279"/>
      <c r="BP4628" s="279"/>
      <c r="BQ4628" s="279"/>
    </row>
    <row r="4629" spans="2:69" ht="10.5" customHeight="1">
      <c r="AM4629" s="280"/>
      <c r="AN4629" s="280"/>
      <c r="AO4629" s="280"/>
      <c r="AP4629" s="278"/>
      <c r="AQ4629" s="278"/>
      <c r="AR4629" s="278"/>
      <c r="AS4629" s="278"/>
      <c r="AT4629" s="278"/>
      <c r="AU4629" s="278"/>
      <c r="AV4629" s="278"/>
      <c r="AX4629" s="278"/>
      <c r="AY4629" s="278"/>
      <c r="BA4629" s="280"/>
      <c r="BB4629" s="280"/>
      <c r="BC4629" s="280"/>
      <c r="BD4629" s="279"/>
      <c r="BE4629" s="279"/>
      <c r="BH4629" s="278"/>
      <c r="BI4629" s="278"/>
      <c r="BJ4629" s="278"/>
      <c r="BK4629" s="278"/>
      <c r="BL4629" s="278"/>
      <c r="BM4629" s="279"/>
      <c r="BN4629" s="279"/>
      <c r="BO4629" s="279"/>
      <c r="BP4629" s="279"/>
      <c r="BQ4629" s="279"/>
    </row>
    <row r="4630" spans="2:69" ht="9.75" customHeight="1"/>
    <row r="4631" spans="2:69" ht="12" customHeight="1">
      <c r="AM4631" s="280"/>
      <c r="AN4631" s="280"/>
      <c r="AO4631" s="280"/>
      <c r="AP4631" s="280"/>
      <c r="AQ4631" s="278"/>
      <c r="AR4631" s="278"/>
      <c r="AS4631" s="278"/>
      <c r="AT4631" s="278"/>
      <c r="AU4631" s="278"/>
      <c r="AV4631" s="278"/>
      <c r="AW4631" s="278"/>
      <c r="AX4631" s="278"/>
      <c r="AY4631" s="278"/>
      <c r="AZ4631" s="278"/>
      <c r="BA4631" s="277"/>
      <c r="BB4631" s="277"/>
      <c r="BC4631" s="277"/>
      <c r="BD4631" s="279"/>
      <c r="BE4631" s="279"/>
    </row>
    <row r="4632" spans="2:69" ht="13.5" customHeight="1">
      <c r="C4632" s="289"/>
      <c r="D4632" s="289"/>
      <c r="E4632" s="289"/>
      <c r="F4632" s="289"/>
      <c r="G4632" s="289"/>
      <c r="H4632" s="289"/>
      <c r="I4632" s="289"/>
      <c r="J4632" s="289"/>
      <c r="K4632" s="289"/>
      <c r="L4632" s="289"/>
      <c r="M4632" s="289"/>
      <c r="N4632" s="289"/>
      <c r="O4632" s="289"/>
      <c r="P4632" s="289"/>
      <c r="Q4632" s="289"/>
      <c r="R4632" s="289"/>
      <c r="S4632" s="289"/>
      <c r="T4632" s="289"/>
      <c r="U4632" s="289"/>
      <c r="V4632" s="289"/>
      <c r="W4632" s="289"/>
      <c r="X4632" s="289"/>
      <c r="Y4632" s="289"/>
      <c r="Z4632" s="289"/>
      <c r="AA4632" s="289"/>
      <c r="AB4632" s="289"/>
      <c r="AC4632" s="289"/>
      <c r="AD4632" s="289"/>
      <c r="AE4632" s="289"/>
    </row>
    <row r="4633" spans="2:69" ht="7.5" customHeight="1"/>
    <row r="4634" spans="2:69" ht="16.5" customHeight="1">
      <c r="B4634" s="282"/>
      <c r="C4634" s="282"/>
      <c r="D4634" s="282"/>
      <c r="E4634" s="282"/>
      <c r="F4634" s="282"/>
      <c r="G4634" s="282"/>
      <c r="H4634" s="282"/>
      <c r="I4634" s="282"/>
      <c r="J4634" s="282"/>
      <c r="K4634" s="282"/>
      <c r="L4634" s="282"/>
      <c r="M4634" s="282"/>
      <c r="N4634" s="282"/>
      <c r="O4634" s="282"/>
      <c r="P4634" s="282"/>
      <c r="Q4634" s="282"/>
      <c r="R4634" s="282"/>
      <c r="S4634" s="282"/>
      <c r="T4634" s="282"/>
      <c r="U4634" s="282"/>
      <c r="X4634" s="282"/>
      <c r="Y4634" s="282"/>
      <c r="Z4634" s="282"/>
      <c r="AA4634" s="282"/>
      <c r="AB4634" s="282"/>
      <c r="AC4634" s="282"/>
      <c r="AD4634" s="282"/>
      <c r="AE4634" s="282"/>
      <c r="AF4634" s="282"/>
      <c r="AG4634" s="282"/>
      <c r="AM4634" s="282"/>
      <c r="AN4634" s="282"/>
      <c r="AO4634" s="282"/>
      <c r="AP4634" s="282"/>
      <c r="AQ4634" s="282"/>
      <c r="AR4634" s="282"/>
      <c r="AS4634" s="282"/>
      <c r="AT4634" s="282"/>
      <c r="AU4634" s="282"/>
      <c r="AV4634" s="282"/>
      <c r="AW4634" s="282"/>
      <c r="AX4634" s="282"/>
      <c r="AY4634" s="282"/>
      <c r="AZ4634" s="282"/>
      <c r="BA4634" s="282"/>
      <c r="BB4634" s="282"/>
      <c r="BE4634" s="282"/>
      <c r="BF4634" s="282"/>
      <c r="BG4634" s="282"/>
      <c r="BH4634" s="282"/>
      <c r="BI4634" s="282"/>
      <c r="BJ4634" s="282"/>
      <c r="BK4634" s="282"/>
      <c r="BL4634" s="282"/>
      <c r="BM4634" s="282"/>
      <c r="BN4634" s="282"/>
      <c r="BO4634" s="282"/>
      <c r="BP4634" s="282"/>
    </row>
    <row r="4635" spans="2:69" ht="9.75" customHeight="1">
      <c r="E4635" s="281"/>
      <c r="F4635" s="281"/>
      <c r="G4635" s="281"/>
      <c r="H4635" s="281"/>
      <c r="I4635" s="281"/>
      <c r="J4635" s="281"/>
      <c r="K4635" s="281"/>
      <c r="L4635" s="281"/>
      <c r="O4635" s="281"/>
      <c r="P4635" s="281"/>
      <c r="Q4635" s="281"/>
      <c r="S4635" s="286"/>
      <c r="T4635" s="286"/>
      <c r="U4635" s="286"/>
      <c r="V4635" s="286"/>
      <c r="AB4635" s="281"/>
      <c r="AC4635" s="281"/>
      <c r="AD4635" s="286"/>
      <c r="AE4635" s="286"/>
      <c r="AR4635" s="281"/>
      <c r="AS4635" s="281"/>
      <c r="AT4635" s="281"/>
      <c r="AV4635" s="286"/>
      <c r="AW4635" s="286"/>
      <c r="AX4635" s="286"/>
      <c r="AY4635" s="286"/>
      <c r="AZ4635" s="286"/>
      <c r="BA4635" s="286"/>
      <c r="BB4635" s="286"/>
      <c r="BH4635" s="283"/>
      <c r="BI4635" s="283"/>
      <c r="BJ4635" s="283"/>
      <c r="BK4635" s="283"/>
      <c r="BL4635" s="283"/>
      <c r="BN4635" s="283"/>
      <c r="BO4635" s="283"/>
      <c r="BP4635" s="283"/>
    </row>
    <row r="4636" spans="2:69" ht="0.75" customHeight="1">
      <c r="BH4636" s="283"/>
      <c r="BI4636" s="283"/>
      <c r="BJ4636" s="283"/>
      <c r="BK4636" s="283"/>
      <c r="BL4636" s="283"/>
      <c r="BN4636" s="283"/>
      <c r="BO4636" s="283"/>
      <c r="BP4636" s="283"/>
    </row>
    <row r="4637" spans="2:69" ht="10.5" customHeight="1">
      <c r="F4637" s="281"/>
      <c r="G4637" s="281"/>
      <c r="H4637" s="281"/>
      <c r="I4637" s="281"/>
      <c r="J4637" s="281"/>
      <c r="K4637" s="281"/>
      <c r="N4637" s="281"/>
      <c r="O4637" s="281"/>
      <c r="P4637" s="281"/>
      <c r="Q4637" s="281"/>
      <c r="R4637" s="281"/>
      <c r="S4637" s="286"/>
      <c r="T4637" s="286"/>
      <c r="U4637" s="286"/>
      <c r="V4637" s="286"/>
      <c r="AB4637" s="281"/>
      <c r="AC4637" s="281"/>
      <c r="AD4637" s="281"/>
      <c r="AE4637" s="286"/>
      <c r="AF4637" s="286"/>
      <c r="AG4637" s="286"/>
      <c r="AH4637" s="286"/>
      <c r="AI4637" s="286"/>
      <c r="AR4637" s="281"/>
      <c r="AS4637" s="281"/>
      <c r="AT4637" s="281"/>
      <c r="AV4637" s="290"/>
      <c r="AW4637" s="290"/>
      <c r="AX4637" s="290"/>
      <c r="AY4637" s="290"/>
      <c r="AZ4637" s="290"/>
      <c r="BE4637" s="263"/>
      <c r="BJ4637" s="279"/>
      <c r="BK4637" s="279"/>
      <c r="BL4637" s="279"/>
      <c r="BO4637" s="279"/>
      <c r="BP4637" s="279"/>
    </row>
    <row r="4638" spans="2:69" ht="8.25" customHeight="1"/>
    <row r="4639" spans="2:69" ht="12.75" customHeight="1">
      <c r="BE4639" s="280"/>
      <c r="BF4639" s="280"/>
      <c r="BJ4639" s="279"/>
      <c r="BK4639" s="279"/>
      <c r="BL4639" s="279"/>
      <c r="BO4639" s="279"/>
      <c r="BP4639" s="279"/>
    </row>
    <row r="4640" spans="2:69" ht="9.75" customHeight="1">
      <c r="BE4640" s="280"/>
      <c r="BF4640" s="280"/>
      <c r="BJ4640" s="279"/>
      <c r="BK4640" s="279"/>
      <c r="BL4640" s="279"/>
      <c r="BO4640" s="279"/>
      <c r="BP4640" s="279"/>
    </row>
    <row r="4641" spans="3:68" ht="12.75" customHeight="1">
      <c r="BE4641" s="280"/>
      <c r="BF4641" s="280"/>
    </row>
    <row r="4642" spans="3:68" ht="10.5" customHeight="1">
      <c r="I4642" s="283"/>
      <c r="J4642" s="283"/>
      <c r="K4642" s="283"/>
      <c r="L4642" s="283"/>
      <c r="N4642" s="283"/>
      <c r="O4642" s="283"/>
      <c r="P4642" s="283"/>
      <c r="Q4642" s="283"/>
      <c r="R4642" s="283"/>
      <c r="S4642" s="283"/>
      <c r="U4642" s="283"/>
      <c r="V4642" s="283"/>
      <c r="W4642" s="283"/>
      <c r="Z4642" s="283"/>
      <c r="AA4642" s="283"/>
      <c r="AB4642" s="283"/>
      <c r="AC4642" s="283"/>
      <c r="AD4642" s="283"/>
      <c r="AE4642" s="283"/>
      <c r="AO4642" s="283"/>
      <c r="AP4642" s="283"/>
      <c r="AQ4642" s="283"/>
      <c r="AR4642" s="283"/>
      <c r="AS4642" s="283"/>
      <c r="AT4642" s="283"/>
      <c r="AV4642" s="283"/>
      <c r="AW4642" s="283"/>
      <c r="AX4642" s="283"/>
      <c r="AY4642" s="283"/>
      <c r="AZ4642" s="283"/>
      <c r="BA4642" s="283"/>
      <c r="BB4642" s="283"/>
      <c r="BE4642" s="263"/>
      <c r="BJ4642" s="279"/>
      <c r="BK4642" s="279"/>
      <c r="BL4642" s="279"/>
      <c r="BO4642" s="279"/>
      <c r="BP4642" s="279"/>
    </row>
    <row r="4643" spans="3:68" ht="9.75" customHeight="1"/>
    <row r="4644" spans="3:68" ht="10.5" customHeight="1">
      <c r="H4644" s="283"/>
      <c r="I4644" s="283"/>
      <c r="J4644" s="283"/>
      <c r="K4644" s="283"/>
      <c r="L4644" s="283"/>
      <c r="N4644" s="283"/>
      <c r="O4644" s="283"/>
      <c r="P4644" s="283"/>
      <c r="Q4644" s="283"/>
      <c r="R4644" s="283"/>
      <c r="S4644" s="283"/>
      <c r="U4644" s="283"/>
      <c r="V4644" s="283"/>
      <c r="W4644" s="283"/>
      <c r="Z4644" s="283"/>
      <c r="AA4644" s="283"/>
      <c r="AB4644" s="283"/>
      <c r="AC4644" s="283"/>
      <c r="AD4644" s="283"/>
      <c r="AE4644" s="283"/>
      <c r="AO4644" s="283"/>
      <c r="AP4644" s="283"/>
      <c r="AQ4644" s="283"/>
      <c r="AR4644" s="283"/>
      <c r="AS4644" s="283"/>
      <c r="AT4644" s="283"/>
      <c r="AV4644" s="283"/>
      <c r="AW4644" s="283"/>
      <c r="AX4644" s="283"/>
      <c r="AY4644" s="283"/>
      <c r="AZ4644" s="283"/>
      <c r="BA4644" s="283"/>
      <c r="BB4644" s="283"/>
      <c r="BE4644" s="280"/>
      <c r="BJ4644" s="279"/>
      <c r="BK4644" s="279"/>
      <c r="BL4644" s="279"/>
      <c r="BO4644" s="279"/>
      <c r="BP4644" s="279"/>
    </row>
    <row r="4645" spans="3:68" ht="0.75" customHeight="1">
      <c r="H4645" s="283"/>
      <c r="I4645" s="283"/>
      <c r="J4645" s="283"/>
      <c r="K4645" s="283"/>
      <c r="L4645" s="283"/>
      <c r="N4645" s="283"/>
      <c r="O4645" s="283"/>
      <c r="P4645" s="283"/>
      <c r="Q4645" s="283"/>
      <c r="R4645" s="283"/>
      <c r="S4645" s="283"/>
      <c r="U4645" s="283"/>
      <c r="V4645" s="283"/>
      <c r="W4645" s="283"/>
      <c r="Z4645" s="283"/>
      <c r="AA4645" s="283"/>
      <c r="AB4645" s="283"/>
      <c r="AC4645" s="283"/>
      <c r="AD4645" s="283"/>
      <c r="AE4645" s="283"/>
      <c r="AO4645" s="283"/>
      <c r="AP4645" s="283"/>
      <c r="AQ4645" s="283"/>
      <c r="AR4645" s="283"/>
      <c r="AS4645" s="283"/>
      <c r="AT4645" s="283"/>
      <c r="AV4645" s="283"/>
      <c r="AW4645" s="283"/>
      <c r="AX4645" s="283"/>
      <c r="AY4645" s="283"/>
      <c r="AZ4645" s="283"/>
      <c r="BA4645" s="283"/>
      <c r="BB4645" s="283"/>
      <c r="BE4645" s="280"/>
      <c r="BJ4645" s="279"/>
      <c r="BK4645" s="279"/>
      <c r="BL4645" s="279"/>
      <c r="BO4645" s="279"/>
      <c r="BP4645" s="279"/>
    </row>
    <row r="4646" spans="3:68" ht="10.5" customHeight="1">
      <c r="H4646" s="285"/>
      <c r="I4646" s="285"/>
      <c r="J4646" s="285"/>
      <c r="K4646" s="285"/>
      <c r="L4646" s="285"/>
      <c r="N4646" s="285"/>
      <c r="O4646" s="285"/>
      <c r="P4646" s="285"/>
      <c r="R4646" s="285"/>
      <c r="S4646" s="285"/>
      <c r="U4646" s="283"/>
      <c r="V4646" s="283"/>
      <c r="W4646" s="283"/>
      <c r="Z4646" s="285"/>
      <c r="AA4646" s="285"/>
      <c r="AB4646" s="285"/>
      <c r="AC4646" s="285"/>
      <c r="AD4646" s="283"/>
      <c r="AE4646" s="283"/>
      <c r="AO4646" s="285"/>
      <c r="AP4646" s="285"/>
      <c r="AQ4646" s="285"/>
      <c r="AR4646" s="285"/>
      <c r="AS4646" s="285"/>
      <c r="AT4646" s="285"/>
      <c r="AV4646" s="285"/>
      <c r="AW4646" s="285"/>
      <c r="AX4646" s="285"/>
      <c r="AY4646" s="285"/>
      <c r="AZ4646" s="285"/>
      <c r="BB4646" s="261"/>
      <c r="BE4646" s="263"/>
      <c r="BK4646" s="279"/>
      <c r="BL4646" s="279"/>
      <c r="BP4646" s="264"/>
    </row>
    <row r="4647" spans="3:68" ht="8.25" customHeight="1"/>
    <row r="4648" spans="3:68" ht="0.75" customHeight="1">
      <c r="C4648" s="280"/>
      <c r="D4648" s="280"/>
      <c r="E4648" s="280"/>
      <c r="F4648" s="280"/>
      <c r="G4648" s="280"/>
      <c r="H4648" s="280"/>
      <c r="I4648" s="280"/>
      <c r="AH4648" s="280"/>
      <c r="AI4648" s="280"/>
      <c r="AJ4648" s="280"/>
      <c r="AK4648" s="280"/>
      <c r="AL4648" s="280"/>
      <c r="AM4648" s="280"/>
      <c r="AN4648" s="280"/>
      <c r="AO4648" s="280"/>
      <c r="BE4648" s="280"/>
      <c r="BK4648" s="279"/>
      <c r="BL4648" s="279"/>
      <c r="BP4648" s="279"/>
    </row>
    <row r="4649" spans="3:68" ht="9" customHeight="1">
      <c r="C4649" s="280"/>
      <c r="D4649" s="280"/>
      <c r="E4649" s="280"/>
      <c r="F4649" s="280"/>
      <c r="G4649" s="280"/>
      <c r="H4649" s="280"/>
      <c r="I4649" s="280"/>
      <c r="AH4649" s="280"/>
      <c r="AI4649" s="280"/>
      <c r="AJ4649" s="280"/>
      <c r="AK4649" s="280"/>
      <c r="AL4649" s="280"/>
      <c r="AM4649" s="280"/>
      <c r="AN4649" s="280"/>
      <c r="AO4649" s="280"/>
      <c r="BE4649" s="280"/>
      <c r="BK4649" s="279"/>
      <c r="BL4649" s="279"/>
      <c r="BP4649" s="279"/>
    </row>
    <row r="4650" spans="3:68" ht="0.75" customHeight="1">
      <c r="C4650" s="280"/>
      <c r="D4650" s="280"/>
      <c r="E4650" s="280"/>
      <c r="F4650" s="280"/>
      <c r="G4650" s="280"/>
      <c r="H4650" s="280"/>
      <c r="I4650" s="280"/>
      <c r="AH4650" s="280"/>
      <c r="AI4650" s="280"/>
      <c r="AJ4650" s="280"/>
      <c r="AK4650" s="280"/>
      <c r="AL4650" s="280"/>
      <c r="AM4650" s="280"/>
      <c r="AN4650" s="280"/>
      <c r="AO4650" s="280"/>
      <c r="BE4650" s="280"/>
      <c r="BK4650" s="279"/>
      <c r="BL4650" s="279"/>
    </row>
    <row r="4651" spans="3:68" ht="10.5" customHeight="1">
      <c r="C4651" s="287"/>
      <c r="D4651" s="287"/>
      <c r="E4651" s="287"/>
      <c r="F4651" s="287"/>
      <c r="G4651" s="287"/>
      <c r="H4651" s="278"/>
      <c r="I4651" s="278"/>
      <c r="J4651" s="278"/>
      <c r="K4651" s="278"/>
      <c r="L4651" s="278"/>
      <c r="N4651" s="278"/>
      <c r="O4651" s="278"/>
      <c r="P4651" s="278"/>
      <c r="Q4651" s="278"/>
      <c r="R4651" s="278"/>
      <c r="S4651" s="278"/>
      <c r="T4651" s="278"/>
      <c r="U4651" s="278"/>
      <c r="V4651" s="278"/>
      <c r="W4651" s="278"/>
      <c r="Z4651" s="278"/>
      <c r="AA4651" s="278"/>
      <c r="AB4651" s="278"/>
      <c r="AC4651" s="278"/>
      <c r="AD4651" s="278"/>
      <c r="AE4651" s="278"/>
      <c r="AI4651" s="287"/>
      <c r="AJ4651" s="287"/>
      <c r="AK4651" s="287"/>
      <c r="AL4651" s="287"/>
      <c r="AM4651" s="287"/>
      <c r="AO4651" s="278"/>
      <c r="AP4651" s="278"/>
      <c r="AQ4651" s="278"/>
      <c r="AR4651" s="278"/>
      <c r="AS4651" s="278"/>
      <c r="AT4651" s="278"/>
      <c r="AV4651" s="278"/>
      <c r="AW4651" s="278"/>
      <c r="AX4651" s="278"/>
      <c r="AY4651" s="278"/>
      <c r="AZ4651" s="278"/>
      <c r="BB4651" s="266"/>
      <c r="BE4651" s="263"/>
      <c r="BK4651" s="279"/>
      <c r="BL4651" s="279"/>
      <c r="BP4651" s="264"/>
    </row>
    <row r="4652" spans="3:68" ht="7.5" customHeight="1"/>
    <row r="4653" spans="3:68" ht="0.75" customHeight="1">
      <c r="C4653" s="287"/>
      <c r="D4653" s="287"/>
      <c r="E4653" s="287"/>
      <c r="F4653" s="287"/>
      <c r="G4653" s="287"/>
      <c r="H4653" s="278"/>
      <c r="I4653" s="278"/>
      <c r="J4653" s="278"/>
      <c r="K4653" s="278"/>
      <c r="L4653" s="278"/>
      <c r="N4653" s="278"/>
      <c r="O4653" s="278"/>
      <c r="P4653" s="278"/>
      <c r="Q4653" s="278"/>
      <c r="R4653" s="278"/>
      <c r="S4653" s="278"/>
      <c r="T4653" s="278"/>
      <c r="U4653" s="278"/>
      <c r="V4653" s="278"/>
      <c r="W4653" s="278"/>
      <c r="Z4653" s="278"/>
      <c r="AA4653" s="278"/>
      <c r="AB4653" s="278"/>
      <c r="AC4653" s="278"/>
      <c r="AD4653" s="278"/>
      <c r="AE4653" s="278"/>
      <c r="AI4653" s="287"/>
      <c r="AJ4653" s="287"/>
      <c r="AK4653" s="287"/>
      <c r="AL4653" s="287"/>
      <c r="AM4653" s="287"/>
      <c r="AO4653" s="278"/>
      <c r="AP4653" s="278"/>
      <c r="AQ4653" s="278"/>
      <c r="AR4653" s="278"/>
      <c r="AS4653" s="278"/>
      <c r="AT4653" s="278"/>
      <c r="AV4653" s="278"/>
      <c r="AW4653" s="278"/>
      <c r="AX4653" s="278"/>
      <c r="AY4653" s="278"/>
      <c r="AZ4653" s="278"/>
      <c r="BB4653" s="276"/>
    </row>
    <row r="4654" spans="3:68" ht="8.25" customHeight="1">
      <c r="C4654" s="287"/>
      <c r="D4654" s="287"/>
      <c r="E4654" s="287"/>
      <c r="F4654" s="287"/>
      <c r="G4654" s="287"/>
      <c r="H4654" s="278"/>
      <c r="I4654" s="278"/>
      <c r="J4654" s="278"/>
      <c r="K4654" s="278"/>
      <c r="L4654" s="278"/>
      <c r="N4654" s="278"/>
      <c r="O4654" s="278"/>
      <c r="P4654" s="278"/>
      <c r="Q4654" s="278"/>
      <c r="R4654" s="278"/>
      <c r="S4654" s="278"/>
      <c r="T4654" s="278"/>
      <c r="U4654" s="278"/>
      <c r="V4654" s="278"/>
      <c r="W4654" s="278"/>
      <c r="Z4654" s="278"/>
      <c r="AA4654" s="278"/>
      <c r="AB4654" s="278"/>
      <c r="AC4654" s="278"/>
      <c r="AD4654" s="278"/>
      <c r="AE4654" s="278"/>
      <c r="AI4654" s="287"/>
      <c r="AJ4654" s="287"/>
      <c r="AK4654" s="287"/>
      <c r="AL4654" s="287"/>
      <c r="AM4654" s="287"/>
      <c r="AO4654" s="278"/>
      <c r="AP4654" s="278"/>
      <c r="AQ4654" s="278"/>
      <c r="AR4654" s="278"/>
      <c r="AS4654" s="278"/>
      <c r="AT4654" s="278"/>
      <c r="AV4654" s="278"/>
      <c r="AW4654" s="278"/>
      <c r="AX4654" s="278"/>
      <c r="AY4654" s="278"/>
      <c r="AZ4654" s="278"/>
      <c r="BB4654" s="276"/>
    </row>
    <row r="4655" spans="3:68" ht="0.75" customHeight="1">
      <c r="C4655" s="287"/>
      <c r="D4655" s="287"/>
      <c r="E4655" s="287"/>
      <c r="F4655" s="287"/>
      <c r="G4655" s="287"/>
      <c r="H4655" s="278"/>
      <c r="I4655" s="278"/>
      <c r="J4655" s="278"/>
      <c r="K4655" s="278"/>
      <c r="L4655" s="278"/>
      <c r="N4655" s="278"/>
      <c r="O4655" s="278"/>
      <c r="P4655" s="278"/>
      <c r="Q4655" s="278"/>
      <c r="R4655" s="278"/>
      <c r="S4655" s="278"/>
      <c r="T4655" s="278"/>
      <c r="U4655" s="278"/>
      <c r="V4655" s="278"/>
      <c r="W4655" s="278"/>
      <c r="Z4655" s="278"/>
      <c r="AA4655" s="278"/>
      <c r="AB4655" s="278"/>
      <c r="AC4655" s="278"/>
      <c r="AD4655" s="278"/>
      <c r="AE4655" s="278"/>
      <c r="AI4655" s="287"/>
      <c r="AJ4655" s="287"/>
      <c r="AK4655" s="287"/>
      <c r="AL4655" s="287"/>
      <c r="AM4655" s="287"/>
      <c r="AO4655" s="278"/>
      <c r="AP4655" s="278"/>
      <c r="AQ4655" s="278"/>
      <c r="AR4655" s="278"/>
      <c r="AS4655" s="278"/>
      <c r="AT4655" s="278"/>
      <c r="AV4655" s="278"/>
      <c r="AW4655" s="278"/>
      <c r="AX4655" s="278"/>
      <c r="AY4655" s="278"/>
      <c r="AZ4655" s="278"/>
      <c r="BB4655" s="276"/>
    </row>
    <row r="4656" spans="3:68" ht="10.5" customHeight="1">
      <c r="C4656" s="287"/>
      <c r="D4656" s="287"/>
      <c r="E4656" s="287"/>
      <c r="F4656" s="287"/>
      <c r="G4656" s="287"/>
      <c r="H4656" s="278"/>
      <c r="I4656" s="278"/>
      <c r="J4656" s="278"/>
      <c r="K4656" s="278"/>
      <c r="L4656" s="278"/>
      <c r="N4656" s="278"/>
      <c r="O4656" s="278"/>
      <c r="P4656" s="278"/>
      <c r="Q4656" s="278"/>
      <c r="R4656" s="278"/>
      <c r="S4656" s="278"/>
      <c r="T4656" s="278"/>
      <c r="U4656" s="278"/>
      <c r="V4656" s="278"/>
      <c r="W4656" s="278"/>
      <c r="Z4656" s="278"/>
      <c r="AA4656" s="278"/>
      <c r="AB4656" s="278"/>
      <c r="AC4656" s="278"/>
      <c r="AD4656" s="278"/>
      <c r="AE4656" s="278"/>
      <c r="AI4656" s="287"/>
      <c r="AJ4656" s="287"/>
      <c r="AK4656" s="287"/>
      <c r="AL4656" s="287"/>
      <c r="AM4656" s="287"/>
      <c r="AO4656" s="278"/>
      <c r="AP4656" s="278"/>
      <c r="AQ4656" s="278"/>
      <c r="AR4656" s="278"/>
      <c r="AS4656" s="278"/>
      <c r="AT4656" s="278"/>
      <c r="AV4656" s="278"/>
      <c r="AW4656" s="278"/>
      <c r="AX4656" s="278"/>
      <c r="AY4656" s="278"/>
      <c r="AZ4656" s="278"/>
      <c r="BB4656" s="266"/>
    </row>
    <row r="4657" spans="3:68" ht="7.5" customHeight="1"/>
    <row r="4658" spans="3:68" ht="0.75" customHeight="1">
      <c r="C4658" s="287"/>
      <c r="D4658" s="287"/>
      <c r="E4658" s="287"/>
      <c r="F4658" s="287"/>
      <c r="G4658" s="287"/>
      <c r="H4658" s="278"/>
      <c r="I4658" s="278"/>
      <c r="J4658" s="278"/>
      <c r="K4658" s="278"/>
      <c r="L4658" s="278"/>
      <c r="N4658" s="278"/>
      <c r="O4658" s="278"/>
      <c r="P4658" s="278"/>
      <c r="Q4658" s="278"/>
      <c r="R4658" s="278"/>
      <c r="S4658" s="278"/>
      <c r="T4658" s="278"/>
      <c r="U4658" s="278"/>
      <c r="V4658" s="278"/>
      <c r="W4658" s="278"/>
      <c r="Z4658" s="278"/>
      <c r="AA4658" s="278"/>
      <c r="AB4658" s="278"/>
      <c r="AC4658" s="278"/>
      <c r="AD4658" s="278"/>
      <c r="AE4658" s="278"/>
      <c r="AI4658" s="287"/>
      <c r="AJ4658" s="287"/>
      <c r="AK4658" s="287"/>
      <c r="AL4658" s="287"/>
      <c r="AM4658" s="287"/>
      <c r="AO4658" s="278"/>
      <c r="AP4658" s="278"/>
      <c r="AQ4658" s="278"/>
      <c r="AR4658" s="278"/>
      <c r="AS4658" s="278"/>
      <c r="AT4658" s="278"/>
      <c r="AV4658" s="278"/>
      <c r="AW4658" s="278"/>
      <c r="AX4658" s="278"/>
      <c r="AY4658" s="278"/>
      <c r="AZ4658" s="278"/>
      <c r="BB4658" s="276"/>
      <c r="BE4658" s="282"/>
      <c r="BF4658" s="282"/>
      <c r="BG4658" s="282"/>
      <c r="BH4658" s="282"/>
      <c r="BI4658" s="282"/>
      <c r="BJ4658" s="282"/>
      <c r="BK4658" s="282"/>
      <c r="BL4658" s="282"/>
      <c r="BM4658" s="282"/>
      <c r="BN4658" s="282"/>
      <c r="BO4658" s="282"/>
      <c r="BP4658" s="282"/>
    </row>
    <row r="4659" spans="3:68">
      <c r="C4659" s="287"/>
      <c r="D4659" s="287"/>
      <c r="E4659" s="287"/>
      <c r="F4659" s="287"/>
      <c r="G4659" s="287"/>
      <c r="H4659" s="278"/>
      <c r="I4659" s="278"/>
      <c r="J4659" s="278"/>
      <c r="K4659" s="278"/>
      <c r="L4659" s="278"/>
      <c r="N4659" s="278"/>
      <c r="O4659" s="278"/>
      <c r="P4659" s="278"/>
      <c r="Q4659" s="278"/>
      <c r="R4659" s="278"/>
      <c r="S4659" s="278"/>
      <c r="T4659" s="278"/>
      <c r="U4659" s="278"/>
      <c r="V4659" s="278"/>
      <c r="W4659" s="278"/>
      <c r="Z4659" s="278"/>
      <c r="AA4659" s="278"/>
      <c r="AB4659" s="278"/>
      <c r="AC4659" s="278"/>
      <c r="AD4659" s="278"/>
      <c r="AE4659" s="278"/>
      <c r="AI4659" s="287"/>
      <c r="AJ4659" s="287"/>
      <c r="AK4659" s="287"/>
      <c r="AL4659" s="287"/>
      <c r="AM4659" s="287"/>
      <c r="AO4659" s="278"/>
      <c r="AP4659" s="278"/>
      <c r="AQ4659" s="278"/>
      <c r="AR4659" s="278"/>
      <c r="AS4659" s="278"/>
      <c r="AT4659" s="278"/>
      <c r="AV4659" s="278"/>
      <c r="AW4659" s="278"/>
      <c r="AX4659" s="278"/>
      <c r="AY4659" s="278"/>
      <c r="AZ4659" s="278"/>
      <c r="BB4659" s="276"/>
      <c r="BE4659" s="282"/>
      <c r="BF4659" s="282"/>
      <c r="BG4659" s="282"/>
      <c r="BH4659" s="282"/>
      <c r="BI4659" s="282"/>
      <c r="BJ4659" s="282"/>
      <c r="BK4659" s="282"/>
      <c r="BL4659" s="282"/>
      <c r="BM4659" s="282"/>
      <c r="BN4659" s="282"/>
      <c r="BO4659" s="282"/>
      <c r="BP4659" s="282"/>
    </row>
    <row r="4660" spans="3:68" ht="5.25" customHeight="1">
      <c r="C4660" s="287"/>
      <c r="D4660" s="287"/>
      <c r="E4660" s="287"/>
      <c r="F4660" s="287"/>
      <c r="G4660" s="287"/>
      <c r="H4660" s="278"/>
      <c r="I4660" s="278"/>
      <c r="J4660" s="278"/>
      <c r="K4660" s="278"/>
      <c r="L4660" s="278"/>
      <c r="N4660" s="278"/>
      <c r="O4660" s="278"/>
      <c r="P4660" s="278"/>
      <c r="Q4660" s="278"/>
      <c r="R4660" s="278"/>
      <c r="S4660" s="278"/>
      <c r="T4660" s="278"/>
      <c r="U4660" s="278"/>
      <c r="V4660" s="278"/>
      <c r="W4660" s="278"/>
      <c r="Z4660" s="278"/>
      <c r="AA4660" s="278"/>
      <c r="AB4660" s="278"/>
      <c r="AC4660" s="278"/>
      <c r="AD4660" s="278"/>
      <c r="AE4660" s="278"/>
      <c r="AI4660" s="287"/>
      <c r="AJ4660" s="287"/>
      <c r="AK4660" s="287"/>
      <c r="AL4660" s="287"/>
      <c r="AM4660" s="287"/>
      <c r="AN4660" s="287"/>
      <c r="AO4660" s="278"/>
      <c r="AP4660" s="278"/>
      <c r="AQ4660" s="278"/>
      <c r="AR4660" s="278"/>
      <c r="AS4660" s="278"/>
      <c r="AT4660" s="278"/>
      <c r="AV4660" s="278"/>
      <c r="AW4660" s="278"/>
      <c r="AX4660" s="278"/>
      <c r="AY4660" s="278"/>
      <c r="AZ4660" s="278"/>
      <c r="BB4660" s="276"/>
      <c r="BJ4660" s="283"/>
      <c r="BK4660" s="283"/>
      <c r="BL4660" s="283"/>
      <c r="BM4660" s="283"/>
      <c r="BN4660" s="283"/>
      <c r="BO4660" s="283"/>
      <c r="BP4660" s="283"/>
    </row>
    <row r="4661" spans="3:68" ht="5.25" customHeight="1">
      <c r="C4661" s="287"/>
      <c r="D4661" s="287"/>
      <c r="E4661" s="287"/>
      <c r="F4661" s="287"/>
      <c r="G4661" s="287"/>
      <c r="H4661" s="278"/>
      <c r="I4661" s="278"/>
      <c r="J4661" s="278"/>
      <c r="K4661" s="278"/>
      <c r="L4661" s="278"/>
      <c r="N4661" s="278"/>
      <c r="O4661" s="278"/>
      <c r="P4661" s="278"/>
      <c r="Q4661" s="278"/>
      <c r="R4661" s="278"/>
      <c r="S4661" s="278"/>
      <c r="T4661" s="278"/>
      <c r="U4661" s="278"/>
      <c r="V4661" s="278"/>
      <c r="W4661" s="278"/>
      <c r="Z4661" s="278"/>
      <c r="AA4661" s="278"/>
      <c r="AB4661" s="278"/>
      <c r="AC4661" s="278"/>
      <c r="AD4661" s="278"/>
      <c r="AE4661" s="278"/>
      <c r="AI4661" s="287"/>
      <c r="AJ4661" s="287"/>
      <c r="AK4661" s="287"/>
      <c r="AL4661" s="287"/>
      <c r="AM4661" s="287"/>
      <c r="AN4661" s="287"/>
      <c r="AO4661" s="278"/>
      <c r="AP4661" s="278"/>
      <c r="AQ4661" s="278"/>
      <c r="AR4661" s="278"/>
      <c r="AS4661" s="278"/>
      <c r="AT4661" s="278"/>
      <c r="AV4661" s="278"/>
      <c r="AW4661" s="278"/>
      <c r="AX4661" s="278"/>
      <c r="AY4661" s="278"/>
      <c r="AZ4661" s="278"/>
      <c r="BB4661" s="276"/>
      <c r="BJ4661" s="283"/>
      <c r="BK4661" s="283"/>
      <c r="BL4661" s="283"/>
      <c r="BM4661" s="283"/>
      <c r="BN4661" s="283"/>
      <c r="BO4661" s="283"/>
      <c r="BP4661" s="283"/>
    </row>
    <row r="4662" spans="3:68" ht="15" customHeight="1">
      <c r="C4662" s="287"/>
      <c r="D4662" s="287"/>
      <c r="E4662" s="287"/>
      <c r="F4662" s="287"/>
      <c r="G4662" s="287"/>
      <c r="H4662" s="278"/>
      <c r="I4662" s="278"/>
      <c r="J4662" s="278"/>
      <c r="K4662" s="278"/>
      <c r="L4662" s="278"/>
      <c r="N4662" s="278"/>
      <c r="O4662" s="278"/>
      <c r="P4662" s="278"/>
      <c r="Q4662" s="278"/>
      <c r="R4662" s="278"/>
      <c r="S4662" s="278"/>
      <c r="T4662" s="278"/>
      <c r="U4662" s="278"/>
      <c r="V4662" s="278"/>
      <c r="W4662" s="278"/>
      <c r="Z4662" s="278"/>
      <c r="AA4662" s="278"/>
      <c r="AB4662" s="278"/>
      <c r="AC4662" s="278"/>
      <c r="AD4662" s="278"/>
      <c r="AE4662" s="278"/>
      <c r="AI4662" s="287"/>
      <c r="AJ4662" s="287"/>
      <c r="AK4662" s="287"/>
      <c r="AL4662" s="287"/>
      <c r="AM4662" s="287"/>
      <c r="AO4662" s="278"/>
      <c r="AP4662" s="278"/>
      <c r="AQ4662" s="278"/>
      <c r="AR4662" s="278"/>
      <c r="AS4662" s="278"/>
      <c r="AT4662" s="278"/>
      <c r="AV4662" s="278"/>
      <c r="AW4662" s="278"/>
      <c r="AX4662" s="278"/>
      <c r="AY4662" s="278"/>
      <c r="AZ4662" s="278"/>
      <c r="BB4662" s="266"/>
    </row>
    <row r="4663" spans="3:68" ht="0.75" customHeight="1">
      <c r="C4663" s="287"/>
      <c r="D4663" s="287"/>
      <c r="E4663" s="287"/>
      <c r="F4663" s="287"/>
      <c r="G4663" s="287"/>
      <c r="H4663" s="278"/>
      <c r="I4663" s="278"/>
      <c r="J4663" s="278"/>
      <c r="K4663" s="278"/>
      <c r="L4663" s="278"/>
      <c r="P4663" s="278"/>
      <c r="Q4663" s="278"/>
      <c r="R4663" s="278"/>
      <c r="S4663" s="278"/>
      <c r="U4663" s="278"/>
      <c r="V4663" s="278"/>
      <c r="W4663" s="278"/>
      <c r="Z4663" s="278"/>
      <c r="AA4663" s="278"/>
      <c r="AB4663" s="278"/>
      <c r="AC4663" s="278"/>
      <c r="AD4663" s="278"/>
      <c r="AE4663" s="278"/>
      <c r="AI4663" s="287"/>
      <c r="AJ4663" s="287"/>
      <c r="AK4663" s="287"/>
      <c r="AL4663" s="287"/>
      <c r="AM4663" s="287"/>
      <c r="AO4663" s="278"/>
      <c r="AP4663" s="278"/>
      <c r="AQ4663" s="278"/>
      <c r="AR4663" s="278"/>
      <c r="AS4663" s="278"/>
      <c r="AT4663" s="278"/>
      <c r="AV4663" s="278"/>
      <c r="AW4663" s="278"/>
      <c r="AX4663" s="278"/>
      <c r="AY4663" s="278"/>
      <c r="AZ4663" s="278"/>
      <c r="BB4663" s="276"/>
      <c r="BE4663" s="280"/>
      <c r="BH4663" s="278"/>
      <c r="BI4663" s="278"/>
      <c r="BJ4663" s="278"/>
      <c r="BK4663" s="278"/>
      <c r="BL4663" s="278"/>
      <c r="BN4663" s="278"/>
      <c r="BO4663" s="278"/>
      <c r="BP4663" s="278"/>
    </row>
    <row r="4664" spans="3:68" ht="8.25" customHeight="1">
      <c r="C4664" s="287"/>
      <c r="D4664" s="287"/>
      <c r="E4664" s="287"/>
      <c r="F4664" s="287"/>
      <c r="G4664" s="287"/>
      <c r="H4664" s="278"/>
      <c r="I4664" s="278"/>
      <c r="J4664" s="278"/>
      <c r="K4664" s="278"/>
      <c r="L4664" s="278"/>
      <c r="P4664" s="278"/>
      <c r="Q4664" s="278"/>
      <c r="R4664" s="278"/>
      <c r="S4664" s="278"/>
      <c r="U4664" s="278"/>
      <c r="V4664" s="278"/>
      <c r="W4664" s="278"/>
      <c r="Z4664" s="278"/>
      <c r="AA4664" s="278"/>
      <c r="AB4664" s="278"/>
      <c r="AC4664" s="278"/>
      <c r="AD4664" s="278"/>
      <c r="AE4664" s="278"/>
      <c r="AI4664" s="287"/>
      <c r="AJ4664" s="287"/>
      <c r="AK4664" s="287"/>
      <c r="AL4664" s="287"/>
      <c r="AM4664" s="287"/>
      <c r="AO4664" s="278"/>
      <c r="AP4664" s="278"/>
      <c r="AQ4664" s="278"/>
      <c r="AR4664" s="278"/>
      <c r="AS4664" s="278"/>
      <c r="AT4664" s="278"/>
      <c r="AV4664" s="278"/>
      <c r="AW4664" s="278"/>
      <c r="AX4664" s="278"/>
      <c r="AY4664" s="278"/>
      <c r="AZ4664" s="278"/>
      <c r="BB4664" s="276"/>
      <c r="BE4664" s="280"/>
      <c r="BH4664" s="278"/>
      <c r="BI4664" s="278"/>
      <c r="BJ4664" s="278"/>
      <c r="BK4664" s="278"/>
      <c r="BL4664" s="278"/>
      <c r="BN4664" s="278"/>
      <c r="BO4664" s="278"/>
      <c r="BP4664" s="278"/>
    </row>
    <row r="4665" spans="3:68" ht="0.75" customHeight="1">
      <c r="C4665" s="287"/>
      <c r="D4665" s="287"/>
      <c r="E4665" s="287"/>
      <c r="F4665" s="287"/>
      <c r="G4665" s="287"/>
      <c r="H4665" s="278"/>
      <c r="I4665" s="278"/>
      <c r="J4665" s="278"/>
      <c r="K4665" s="278"/>
      <c r="L4665" s="278"/>
      <c r="P4665" s="278"/>
      <c r="Q4665" s="278"/>
      <c r="R4665" s="278"/>
      <c r="S4665" s="278"/>
      <c r="U4665" s="278"/>
      <c r="V4665" s="278"/>
      <c r="W4665" s="278"/>
      <c r="Z4665" s="278"/>
      <c r="AA4665" s="278"/>
      <c r="AB4665" s="278"/>
      <c r="AC4665" s="278"/>
      <c r="AD4665" s="278"/>
      <c r="AE4665" s="278"/>
      <c r="AI4665" s="287"/>
      <c r="AJ4665" s="287"/>
      <c r="AK4665" s="287"/>
      <c r="AL4665" s="287"/>
      <c r="AM4665" s="287"/>
      <c r="AO4665" s="278"/>
      <c r="AP4665" s="278"/>
      <c r="AQ4665" s="278"/>
      <c r="AR4665" s="278"/>
      <c r="AS4665" s="278"/>
      <c r="AT4665" s="278"/>
      <c r="AV4665" s="278"/>
      <c r="AW4665" s="278"/>
      <c r="AX4665" s="278"/>
      <c r="AY4665" s="278"/>
      <c r="AZ4665" s="278"/>
      <c r="BB4665" s="276"/>
      <c r="BE4665" s="280"/>
      <c r="BH4665" s="278"/>
      <c r="BI4665" s="278"/>
      <c r="BJ4665" s="278"/>
      <c r="BK4665" s="278"/>
      <c r="BL4665" s="278"/>
      <c r="BN4665" s="278"/>
      <c r="BO4665" s="278"/>
      <c r="BP4665" s="278"/>
    </row>
    <row r="4666" spans="3:68" ht="10.5" customHeight="1">
      <c r="C4666" s="287"/>
      <c r="D4666" s="287"/>
      <c r="E4666" s="287"/>
      <c r="F4666" s="287"/>
      <c r="G4666" s="287"/>
      <c r="H4666" s="278"/>
      <c r="I4666" s="278"/>
      <c r="J4666" s="278"/>
      <c r="K4666" s="278"/>
      <c r="L4666" s="278"/>
      <c r="P4666" s="278"/>
      <c r="Q4666" s="278"/>
      <c r="R4666" s="278"/>
      <c r="S4666" s="278"/>
      <c r="U4666" s="278"/>
      <c r="V4666" s="278"/>
      <c r="W4666" s="278"/>
      <c r="Z4666" s="278"/>
      <c r="AA4666" s="278"/>
      <c r="AB4666" s="278"/>
      <c r="AC4666" s="278"/>
      <c r="AD4666" s="278"/>
      <c r="AE4666" s="278"/>
      <c r="AI4666" s="287"/>
      <c r="AJ4666" s="287"/>
      <c r="AK4666" s="287"/>
      <c r="AL4666" s="287"/>
      <c r="AM4666" s="287"/>
      <c r="AO4666" s="278"/>
      <c r="AP4666" s="278"/>
      <c r="AQ4666" s="278"/>
      <c r="AR4666" s="278"/>
      <c r="AS4666" s="278"/>
      <c r="AT4666" s="278"/>
      <c r="AV4666" s="278"/>
      <c r="AW4666" s="278"/>
      <c r="AX4666" s="278"/>
      <c r="AY4666" s="278"/>
      <c r="AZ4666" s="278"/>
      <c r="BB4666" s="266"/>
      <c r="BE4666" s="263"/>
      <c r="BH4666" s="278"/>
      <c r="BI4666" s="278"/>
      <c r="BJ4666" s="278"/>
      <c r="BK4666" s="278"/>
      <c r="BL4666" s="278"/>
      <c r="BN4666" s="278"/>
      <c r="BO4666" s="278"/>
      <c r="BP4666" s="278"/>
    </row>
    <row r="4667" spans="3:68" ht="7.5" customHeight="1"/>
    <row r="4668" spans="3:68" ht="0.75" customHeight="1">
      <c r="C4668" s="287"/>
      <c r="D4668" s="287"/>
      <c r="E4668" s="287"/>
      <c r="F4668" s="287"/>
      <c r="G4668" s="287"/>
      <c r="H4668" s="278"/>
      <c r="I4668" s="278"/>
      <c r="J4668" s="278"/>
      <c r="K4668" s="278"/>
      <c r="L4668" s="278"/>
      <c r="N4668" s="278"/>
      <c r="O4668" s="278"/>
      <c r="P4668" s="278"/>
      <c r="Q4668" s="278"/>
      <c r="R4668" s="278"/>
      <c r="S4668" s="278"/>
      <c r="T4668" s="278"/>
      <c r="U4668" s="278"/>
      <c r="V4668" s="278"/>
      <c r="W4668" s="278"/>
      <c r="Z4668" s="278"/>
      <c r="AA4668" s="278"/>
      <c r="AB4668" s="278"/>
      <c r="AC4668" s="278"/>
      <c r="AD4668" s="278"/>
      <c r="AE4668" s="278"/>
      <c r="AI4668" s="287"/>
      <c r="AJ4668" s="287"/>
      <c r="AK4668" s="287"/>
      <c r="AL4668" s="287"/>
      <c r="AM4668" s="287"/>
      <c r="AO4668" s="278"/>
      <c r="AP4668" s="278"/>
      <c r="AQ4668" s="278"/>
      <c r="AR4668" s="278"/>
      <c r="AS4668" s="278"/>
      <c r="AT4668" s="278"/>
      <c r="AV4668" s="278"/>
      <c r="AW4668" s="278"/>
      <c r="AX4668" s="278"/>
      <c r="AY4668" s="278"/>
      <c r="AZ4668" s="278"/>
      <c r="BB4668" s="276"/>
      <c r="BE4668" s="280"/>
      <c r="BH4668" s="278"/>
      <c r="BI4668" s="278"/>
      <c r="BJ4668" s="278"/>
      <c r="BK4668" s="278"/>
      <c r="BL4668" s="278"/>
      <c r="BN4668" s="278"/>
      <c r="BO4668" s="278"/>
      <c r="BP4668" s="278"/>
    </row>
    <row r="4669" spans="3:68" ht="9" customHeight="1">
      <c r="C4669" s="287"/>
      <c r="D4669" s="287"/>
      <c r="E4669" s="287"/>
      <c r="F4669" s="287"/>
      <c r="G4669" s="287"/>
      <c r="H4669" s="278"/>
      <c r="I4669" s="278"/>
      <c r="J4669" s="278"/>
      <c r="K4669" s="278"/>
      <c r="L4669" s="278"/>
      <c r="N4669" s="278"/>
      <c r="O4669" s="278"/>
      <c r="P4669" s="278"/>
      <c r="Q4669" s="278"/>
      <c r="R4669" s="278"/>
      <c r="S4669" s="278"/>
      <c r="T4669" s="278"/>
      <c r="U4669" s="278"/>
      <c r="V4669" s="278"/>
      <c r="W4669" s="278"/>
      <c r="Z4669" s="278"/>
      <c r="AA4669" s="278"/>
      <c r="AB4669" s="278"/>
      <c r="AC4669" s="278"/>
      <c r="AD4669" s="278"/>
      <c r="AE4669" s="278"/>
      <c r="AI4669" s="287"/>
      <c r="AJ4669" s="287"/>
      <c r="AK4669" s="287"/>
      <c r="AL4669" s="287"/>
      <c r="AM4669" s="287"/>
      <c r="AO4669" s="278"/>
      <c r="AP4669" s="278"/>
      <c r="AQ4669" s="278"/>
      <c r="AR4669" s="278"/>
      <c r="AS4669" s="278"/>
      <c r="AT4669" s="278"/>
      <c r="AV4669" s="278"/>
      <c r="AW4669" s="278"/>
      <c r="AX4669" s="278"/>
      <c r="AY4669" s="278"/>
      <c r="AZ4669" s="278"/>
      <c r="BB4669" s="276"/>
      <c r="BE4669" s="280"/>
      <c r="BH4669" s="278"/>
      <c r="BI4669" s="278"/>
      <c r="BJ4669" s="278"/>
      <c r="BK4669" s="278"/>
      <c r="BL4669" s="278"/>
      <c r="BN4669" s="278"/>
      <c r="BO4669" s="278"/>
      <c r="BP4669" s="278"/>
    </row>
    <row r="4670" spans="3:68" ht="0.75" customHeight="1">
      <c r="C4670" s="287"/>
      <c r="D4670" s="287"/>
      <c r="E4670" s="287"/>
      <c r="F4670" s="287"/>
      <c r="G4670" s="287"/>
      <c r="H4670" s="278"/>
      <c r="I4670" s="278"/>
      <c r="J4670" s="278"/>
      <c r="K4670" s="278"/>
      <c r="L4670" s="278"/>
      <c r="N4670" s="278"/>
      <c r="O4670" s="278"/>
      <c r="P4670" s="278"/>
      <c r="Q4670" s="278"/>
      <c r="R4670" s="278"/>
      <c r="S4670" s="278"/>
      <c r="T4670" s="278"/>
      <c r="U4670" s="278"/>
      <c r="V4670" s="278"/>
      <c r="W4670" s="278"/>
      <c r="Z4670" s="278"/>
      <c r="AA4670" s="278"/>
      <c r="AB4670" s="278"/>
      <c r="AC4670" s="278"/>
      <c r="AD4670" s="278"/>
      <c r="AE4670" s="278"/>
      <c r="AI4670" s="287"/>
      <c r="AJ4670" s="287"/>
      <c r="AK4670" s="287"/>
      <c r="AL4670" s="287"/>
      <c r="AM4670" s="287"/>
      <c r="AO4670" s="278"/>
      <c r="AP4670" s="278"/>
      <c r="AQ4670" s="278"/>
      <c r="AR4670" s="278"/>
      <c r="AS4670" s="278"/>
      <c r="AT4670" s="278"/>
      <c r="AV4670" s="278"/>
      <c r="AW4670" s="278"/>
      <c r="AX4670" s="278"/>
      <c r="AY4670" s="278"/>
      <c r="AZ4670" s="278"/>
      <c r="BB4670" s="276"/>
      <c r="BE4670" s="280"/>
      <c r="BH4670" s="278"/>
      <c r="BI4670" s="278"/>
      <c r="BJ4670" s="278"/>
      <c r="BK4670" s="278"/>
      <c r="BL4670" s="278"/>
      <c r="BN4670" s="278"/>
      <c r="BO4670" s="278"/>
      <c r="BP4670" s="278"/>
    </row>
    <row r="4671" spans="3:68" ht="10.5" customHeight="1">
      <c r="C4671" s="287"/>
      <c r="D4671" s="287"/>
      <c r="E4671" s="287"/>
      <c r="F4671" s="287"/>
      <c r="G4671" s="287"/>
      <c r="H4671" s="278"/>
      <c r="I4671" s="278"/>
      <c r="J4671" s="278"/>
      <c r="K4671" s="278"/>
      <c r="L4671" s="278"/>
      <c r="P4671" s="278"/>
      <c r="Q4671" s="278"/>
      <c r="R4671" s="278"/>
      <c r="S4671" s="278"/>
      <c r="U4671" s="278"/>
      <c r="V4671" s="278"/>
      <c r="W4671" s="278"/>
      <c r="Z4671" s="278"/>
      <c r="AA4671" s="278"/>
      <c r="AB4671" s="278"/>
      <c r="AC4671" s="278"/>
      <c r="AD4671" s="278"/>
      <c r="AE4671" s="278"/>
      <c r="AI4671" s="287"/>
      <c r="AJ4671" s="287"/>
      <c r="AK4671" s="287"/>
      <c r="AL4671" s="287"/>
      <c r="AM4671" s="287"/>
      <c r="AO4671" s="278"/>
      <c r="AP4671" s="278"/>
      <c r="AQ4671" s="278"/>
      <c r="AR4671" s="278"/>
      <c r="AS4671" s="278"/>
      <c r="AT4671" s="278"/>
      <c r="AV4671" s="278"/>
      <c r="AW4671" s="278"/>
      <c r="AX4671" s="278"/>
      <c r="AY4671" s="278"/>
      <c r="AZ4671" s="278"/>
      <c r="BB4671" s="266"/>
      <c r="BE4671" s="263"/>
      <c r="BH4671" s="278"/>
      <c r="BI4671" s="278"/>
      <c r="BJ4671" s="278"/>
      <c r="BK4671" s="278"/>
      <c r="BL4671" s="278"/>
      <c r="BN4671" s="278"/>
      <c r="BO4671" s="278"/>
      <c r="BP4671" s="278"/>
    </row>
    <row r="4672" spans="3:68" ht="9" customHeight="1"/>
    <row r="4673" spans="3:68" ht="10.5" customHeight="1">
      <c r="C4673" s="291"/>
      <c r="D4673" s="291"/>
      <c r="E4673" s="291"/>
      <c r="F4673" s="291"/>
      <c r="G4673" s="291"/>
      <c r="H4673" s="278"/>
      <c r="I4673" s="278"/>
      <c r="J4673" s="278"/>
      <c r="K4673" s="278"/>
      <c r="L4673" s="278"/>
      <c r="N4673" s="278"/>
      <c r="O4673" s="278"/>
      <c r="P4673" s="278"/>
      <c r="Q4673" s="278"/>
      <c r="R4673" s="278"/>
      <c r="S4673" s="278"/>
      <c r="T4673" s="278"/>
      <c r="U4673" s="278"/>
      <c r="V4673" s="278"/>
      <c r="W4673" s="278"/>
      <c r="Z4673" s="278"/>
      <c r="AA4673" s="278"/>
      <c r="AB4673" s="278"/>
      <c r="AC4673" s="278"/>
      <c r="AD4673" s="278"/>
      <c r="AE4673" s="278"/>
      <c r="AI4673" s="291"/>
      <c r="AJ4673" s="291"/>
      <c r="AK4673" s="291"/>
      <c r="AL4673" s="291"/>
      <c r="AM4673" s="291"/>
      <c r="AO4673" s="278"/>
      <c r="AP4673" s="278"/>
      <c r="AQ4673" s="278"/>
      <c r="AR4673" s="278"/>
      <c r="AS4673" s="278"/>
      <c r="AT4673" s="278"/>
      <c r="AV4673" s="278"/>
      <c r="AW4673" s="278"/>
      <c r="AX4673" s="278"/>
      <c r="AY4673" s="278"/>
      <c r="AZ4673" s="278"/>
      <c r="BB4673" s="266"/>
      <c r="BE4673" s="280"/>
      <c r="BF4673" s="280"/>
      <c r="BH4673" s="278"/>
      <c r="BI4673" s="278"/>
      <c r="BJ4673" s="278"/>
      <c r="BK4673" s="278"/>
      <c r="BL4673" s="278"/>
      <c r="BN4673" s="278"/>
      <c r="BO4673" s="278"/>
      <c r="BP4673" s="278"/>
    </row>
    <row r="4674" spans="3:68" ht="12.75" customHeight="1">
      <c r="AO4674" s="278"/>
      <c r="AP4674" s="278"/>
      <c r="AQ4674" s="278"/>
      <c r="AR4674" s="278"/>
      <c r="AS4674" s="278"/>
      <c r="AT4674" s="278"/>
      <c r="AV4674" s="278"/>
      <c r="AW4674" s="278"/>
      <c r="AX4674" s="278"/>
      <c r="AY4674" s="278"/>
      <c r="AZ4674" s="278"/>
      <c r="BE4674" s="280"/>
      <c r="BF4674" s="280"/>
    </row>
    <row r="4675" spans="3:68" ht="12.75" customHeight="1">
      <c r="AO4675" s="278"/>
      <c r="AP4675" s="278"/>
      <c r="AQ4675" s="278"/>
      <c r="AR4675" s="278"/>
      <c r="AS4675" s="278"/>
      <c r="AT4675" s="278"/>
      <c r="AV4675" s="278"/>
      <c r="AW4675" s="278"/>
      <c r="AX4675" s="278"/>
      <c r="AY4675" s="278"/>
      <c r="AZ4675" s="278"/>
      <c r="BE4675" s="280"/>
      <c r="BH4675" s="278"/>
      <c r="BI4675" s="278"/>
      <c r="BJ4675" s="278"/>
      <c r="BK4675" s="278"/>
      <c r="BL4675" s="278"/>
      <c r="BN4675" s="278"/>
      <c r="BO4675" s="278"/>
      <c r="BP4675" s="278"/>
    </row>
    <row r="4676" spans="3:68" ht="10.5" customHeight="1">
      <c r="BE4676" s="280"/>
      <c r="BH4676" s="278"/>
      <c r="BI4676" s="278"/>
      <c r="BJ4676" s="278"/>
      <c r="BK4676" s="278"/>
      <c r="BL4676" s="278"/>
      <c r="BN4676" s="278"/>
      <c r="BO4676" s="278"/>
      <c r="BP4676" s="278"/>
    </row>
    <row r="4677" spans="3:68" ht="9" customHeight="1"/>
    <row r="4678" spans="3:68" ht="11.25" customHeight="1">
      <c r="C4678" s="280"/>
      <c r="D4678" s="280"/>
      <c r="E4678" s="280"/>
      <c r="F4678" s="280"/>
      <c r="G4678" s="280"/>
      <c r="H4678" s="280"/>
      <c r="I4678" s="280"/>
      <c r="AH4678" s="280"/>
      <c r="AI4678" s="280"/>
      <c r="AJ4678" s="280"/>
      <c r="AK4678" s="280"/>
      <c r="AL4678" s="280"/>
      <c r="AM4678" s="280"/>
      <c r="AN4678" s="280"/>
      <c r="AO4678" s="280"/>
      <c r="BE4678" s="263"/>
      <c r="BH4678" s="278"/>
      <c r="BI4678" s="278"/>
      <c r="BJ4678" s="278"/>
      <c r="BK4678" s="278"/>
      <c r="BL4678" s="278"/>
      <c r="BN4678" s="278"/>
      <c r="BO4678" s="278"/>
      <c r="BP4678" s="278"/>
    </row>
    <row r="4679" spans="3:68" ht="9.75" customHeight="1">
      <c r="C4679" s="287"/>
      <c r="D4679" s="287"/>
      <c r="E4679" s="287"/>
      <c r="F4679" s="287"/>
      <c r="G4679" s="287"/>
      <c r="H4679" s="278"/>
      <c r="I4679" s="278"/>
      <c r="J4679" s="278"/>
      <c r="K4679" s="278"/>
      <c r="L4679" s="278"/>
      <c r="N4679" s="278"/>
      <c r="O4679" s="278"/>
      <c r="P4679" s="278"/>
      <c r="Q4679" s="278"/>
      <c r="R4679" s="278"/>
      <c r="S4679" s="278"/>
      <c r="T4679" s="278"/>
      <c r="U4679" s="278"/>
      <c r="V4679" s="278"/>
      <c r="W4679" s="278"/>
      <c r="Z4679" s="278"/>
      <c r="AA4679" s="278"/>
      <c r="AB4679" s="278"/>
      <c r="AC4679" s="278"/>
      <c r="AD4679" s="278"/>
      <c r="AE4679" s="278"/>
      <c r="AI4679" s="287"/>
      <c r="AJ4679" s="287"/>
      <c r="AK4679" s="287"/>
      <c r="AL4679" s="287"/>
      <c r="AM4679" s="287"/>
      <c r="AO4679" s="278"/>
      <c r="AP4679" s="278"/>
      <c r="AQ4679" s="278"/>
      <c r="AR4679" s="278"/>
      <c r="AS4679" s="278"/>
      <c r="AT4679" s="278"/>
      <c r="AV4679" s="278"/>
      <c r="AW4679" s="278"/>
      <c r="AX4679" s="278"/>
      <c r="AY4679" s="278"/>
      <c r="AZ4679" s="278"/>
      <c r="BB4679" s="276"/>
      <c r="BE4679" s="280"/>
      <c r="BF4679" s="280"/>
      <c r="BH4679" s="278"/>
      <c r="BI4679" s="278"/>
      <c r="BJ4679" s="278"/>
      <c r="BK4679" s="278"/>
      <c r="BL4679" s="278"/>
      <c r="BN4679" s="278"/>
      <c r="BO4679" s="278"/>
      <c r="BP4679" s="278"/>
    </row>
    <row r="4680" spans="3:68" ht="1.5" customHeight="1">
      <c r="C4680" s="287"/>
      <c r="D4680" s="287"/>
      <c r="E4680" s="287"/>
      <c r="F4680" s="287"/>
      <c r="G4680" s="287"/>
      <c r="H4680" s="278"/>
      <c r="I4680" s="278"/>
      <c r="J4680" s="278"/>
      <c r="K4680" s="278"/>
      <c r="L4680" s="278"/>
      <c r="N4680" s="278"/>
      <c r="O4680" s="278"/>
      <c r="P4680" s="278"/>
      <c r="Q4680" s="278"/>
      <c r="R4680" s="278"/>
      <c r="S4680" s="278"/>
      <c r="T4680" s="278"/>
      <c r="U4680" s="278"/>
      <c r="V4680" s="278"/>
      <c r="W4680" s="278"/>
      <c r="Z4680" s="278"/>
      <c r="AA4680" s="278"/>
      <c r="AB4680" s="278"/>
      <c r="AC4680" s="278"/>
      <c r="AD4680" s="278"/>
      <c r="AE4680" s="278"/>
      <c r="AI4680" s="287"/>
      <c r="AJ4680" s="287"/>
      <c r="AK4680" s="287"/>
      <c r="AL4680" s="287"/>
      <c r="AM4680" s="287"/>
      <c r="AO4680" s="278"/>
      <c r="AP4680" s="278"/>
      <c r="AQ4680" s="278"/>
      <c r="AR4680" s="278"/>
      <c r="AS4680" s="278"/>
      <c r="AT4680" s="278"/>
      <c r="AV4680" s="278"/>
      <c r="AW4680" s="278"/>
      <c r="AX4680" s="278"/>
      <c r="AY4680" s="278"/>
      <c r="AZ4680" s="278"/>
      <c r="BB4680" s="276"/>
      <c r="BE4680" s="280"/>
      <c r="BF4680" s="280"/>
      <c r="BH4680" s="278"/>
      <c r="BI4680" s="278"/>
      <c r="BJ4680" s="278"/>
      <c r="BK4680" s="278"/>
      <c r="BL4680" s="278"/>
      <c r="BN4680" s="278"/>
      <c r="BO4680" s="278"/>
      <c r="BP4680" s="278"/>
    </row>
    <row r="4681" spans="3:68" ht="10.5" customHeight="1">
      <c r="C4681" s="287"/>
      <c r="D4681" s="287"/>
      <c r="E4681" s="287"/>
      <c r="F4681" s="287"/>
      <c r="G4681" s="287"/>
      <c r="H4681" s="278"/>
      <c r="I4681" s="278"/>
      <c r="J4681" s="278"/>
      <c r="K4681" s="278"/>
      <c r="L4681" s="278"/>
      <c r="N4681" s="278"/>
      <c r="O4681" s="278"/>
      <c r="P4681" s="278"/>
      <c r="Q4681" s="278"/>
      <c r="R4681" s="278"/>
      <c r="S4681" s="278"/>
      <c r="T4681" s="278"/>
      <c r="U4681" s="278"/>
      <c r="V4681" s="278"/>
      <c r="W4681" s="278"/>
      <c r="Z4681" s="278"/>
      <c r="AA4681" s="278"/>
      <c r="AB4681" s="278"/>
      <c r="AC4681" s="278"/>
      <c r="AD4681" s="278"/>
      <c r="AE4681" s="278"/>
      <c r="AI4681" s="287"/>
      <c r="AJ4681" s="287"/>
      <c r="AK4681" s="287"/>
      <c r="AL4681" s="287"/>
      <c r="AM4681" s="287"/>
      <c r="AO4681" s="278"/>
      <c r="AP4681" s="278"/>
      <c r="AQ4681" s="278"/>
      <c r="AR4681" s="278"/>
      <c r="AS4681" s="278"/>
      <c r="AT4681" s="278"/>
      <c r="AV4681" s="278"/>
      <c r="AW4681" s="278"/>
      <c r="AX4681" s="278"/>
      <c r="AY4681" s="278"/>
      <c r="AZ4681" s="278"/>
      <c r="BB4681" s="266"/>
      <c r="BE4681" s="263"/>
      <c r="BH4681" s="278"/>
      <c r="BI4681" s="278"/>
      <c r="BJ4681" s="278"/>
      <c r="BK4681" s="278"/>
      <c r="BL4681" s="278"/>
      <c r="BN4681" s="278"/>
      <c r="BO4681" s="278"/>
      <c r="BP4681" s="278"/>
    </row>
    <row r="4682" spans="3:68" ht="7.5" customHeight="1"/>
    <row r="4683" spans="3:68" ht="0.75" customHeight="1">
      <c r="C4683" s="287"/>
      <c r="D4683" s="287"/>
      <c r="E4683" s="287"/>
      <c r="F4683" s="287"/>
      <c r="G4683" s="287"/>
      <c r="H4683" s="278"/>
      <c r="I4683" s="278"/>
      <c r="J4683" s="278"/>
      <c r="K4683" s="278"/>
      <c r="L4683" s="278"/>
      <c r="N4683" s="278"/>
      <c r="O4683" s="278"/>
      <c r="P4683" s="278"/>
      <c r="Q4683" s="278"/>
      <c r="R4683" s="278"/>
      <c r="S4683" s="278"/>
      <c r="T4683" s="278"/>
      <c r="U4683" s="278"/>
      <c r="V4683" s="278"/>
      <c r="W4683" s="278"/>
      <c r="Z4683" s="278"/>
      <c r="AA4683" s="278"/>
      <c r="AB4683" s="278"/>
      <c r="AC4683" s="278"/>
      <c r="AD4683" s="278"/>
      <c r="AE4683" s="278"/>
      <c r="AI4683" s="287"/>
      <c r="AJ4683" s="287"/>
      <c r="AK4683" s="287"/>
      <c r="AL4683" s="287"/>
      <c r="AM4683" s="287"/>
      <c r="AO4683" s="278"/>
      <c r="AP4683" s="278"/>
      <c r="AQ4683" s="278"/>
      <c r="AR4683" s="278"/>
      <c r="AS4683" s="278"/>
      <c r="AT4683" s="278"/>
      <c r="AV4683" s="278"/>
      <c r="AW4683" s="278"/>
      <c r="AX4683" s="278"/>
      <c r="AY4683" s="278"/>
      <c r="AZ4683" s="278"/>
      <c r="BB4683" s="276"/>
      <c r="BE4683" s="280"/>
      <c r="BH4683" s="278"/>
      <c r="BI4683" s="278"/>
      <c r="BJ4683" s="278"/>
      <c r="BK4683" s="278"/>
      <c r="BL4683" s="278"/>
      <c r="BN4683" s="278"/>
      <c r="BO4683" s="278"/>
      <c r="BP4683" s="278"/>
    </row>
    <row r="4684" spans="3:68" ht="11.25" customHeight="1">
      <c r="C4684" s="287"/>
      <c r="D4684" s="287"/>
      <c r="E4684" s="287"/>
      <c r="F4684" s="287"/>
      <c r="G4684" s="287"/>
      <c r="H4684" s="278"/>
      <c r="I4684" s="278"/>
      <c r="J4684" s="278"/>
      <c r="K4684" s="278"/>
      <c r="L4684" s="278"/>
      <c r="N4684" s="278"/>
      <c r="O4684" s="278"/>
      <c r="P4684" s="278"/>
      <c r="Q4684" s="278"/>
      <c r="R4684" s="278"/>
      <c r="S4684" s="278"/>
      <c r="T4684" s="278"/>
      <c r="U4684" s="278"/>
      <c r="V4684" s="278"/>
      <c r="W4684" s="278"/>
      <c r="Z4684" s="278"/>
      <c r="AA4684" s="278"/>
      <c r="AB4684" s="278"/>
      <c r="AC4684" s="278"/>
      <c r="AD4684" s="278"/>
      <c r="AE4684" s="278"/>
      <c r="AI4684" s="287"/>
      <c r="AJ4684" s="287"/>
      <c r="AK4684" s="287"/>
      <c r="AL4684" s="287"/>
      <c r="AM4684" s="287"/>
      <c r="AO4684" s="278"/>
      <c r="AP4684" s="278"/>
      <c r="AQ4684" s="278"/>
      <c r="AR4684" s="278"/>
      <c r="AS4684" s="278"/>
      <c r="AT4684" s="278"/>
      <c r="AV4684" s="278"/>
      <c r="AW4684" s="278"/>
      <c r="AX4684" s="278"/>
      <c r="AY4684" s="278"/>
      <c r="AZ4684" s="278"/>
      <c r="BB4684" s="276"/>
      <c r="BE4684" s="280"/>
      <c r="BH4684" s="278"/>
      <c r="BI4684" s="278"/>
      <c r="BJ4684" s="278"/>
      <c r="BK4684" s="278"/>
      <c r="BL4684" s="278"/>
      <c r="BN4684" s="278"/>
      <c r="BO4684" s="278"/>
      <c r="BP4684" s="278"/>
    </row>
    <row r="4685" spans="3:68" ht="8.25" customHeight="1">
      <c r="C4685" s="291"/>
      <c r="D4685" s="291"/>
      <c r="E4685" s="291"/>
      <c r="F4685" s="291"/>
      <c r="G4685" s="291"/>
      <c r="H4685" s="278"/>
      <c r="I4685" s="278"/>
      <c r="J4685" s="278"/>
      <c r="K4685" s="278"/>
      <c r="L4685" s="278"/>
      <c r="N4685" s="278"/>
      <c r="O4685" s="278"/>
      <c r="P4685" s="278"/>
      <c r="Q4685" s="278"/>
      <c r="R4685" s="278"/>
      <c r="S4685" s="278"/>
      <c r="T4685" s="278"/>
      <c r="U4685" s="278"/>
      <c r="V4685" s="278"/>
      <c r="W4685" s="278"/>
      <c r="Z4685" s="278"/>
      <c r="AA4685" s="278"/>
      <c r="AB4685" s="278"/>
      <c r="AC4685" s="278"/>
      <c r="AD4685" s="278"/>
      <c r="AE4685" s="278"/>
      <c r="AI4685" s="291"/>
      <c r="AJ4685" s="291"/>
      <c r="AK4685" s="291"/>
      <c r="AL4685" s="291"/>
      <c r="AM4685" s="291"/>
      <c r="AO4685" s="278"/>
      <c r="AP4685" s="278"/>
      <c r="AQ4685" s="278"/>
      <c r="AR4685" s="278"/>
      <c r="AS4685" s="278"/>
      <c r="AT4685" s="278"/>
      <c r="AV4685" s="278"/>
      <c r="AW4685" s="278"/>
      <c r="AX4685" s="278"/>
      <c r="AY4685" s="278"/>
      <c r="AZ4685" s="278"/>
      <c r="BB4685" s="276"/>
      <c r="BE4685" s="280"/>
      <c r="BH4685" s="278"/>
      <c r="BI4685" s="278"/>
      <c r="BJ4685" s="278"/>
      <c r="BK4685" s="278"/>
      <c r="BL4685" s="278"/>
      <c r="BN4685" s="278"/>
      <c r="BO4685" s="278"/>
      <c r="BP4685" s="278"/>
    </row>
    <row r="4686" spans="3:68" ht="2.25" customHeight="1">
      <c r="C4686" s="291"/>
      <c r="D4686" s="291"/>
      <c r="E4686" s="291"/>
      <c r="F4686" s="291"/>
      <c r="G4686" s="291"/>
      <c r="H4686" s="278"/>
      <c r="I4686" s="278"/>
      <c r="J4686" s="278"/>
      <c r="K4686" s="278"/>
      <c r="L4686" s="278"/>
      <c r="N4686" s="278"/>
      <c r="O4686" s="278"/>
      <c r="P4686" s="278"/>
      <c r="Q4686" s="278"/>
      <c r="R4686" s="278"/>
      <c r="S4686" s="278"/>
      <c r="T4686" s="278"/>
      <c r="U4686" s="278"/>
      <c r="V4686" s="278"/>
      <c r="W4686" s="278"/>
      <c r="Z4686" s="278"/>
      <c r="AA4686" s="278"/>
      <c r="AB4686" s="278"/>
      <c r="AC4686" s="278"/>
      <c r="AD4686" s="278"/>
      <c r="AE4686" s="278"/>
      <c r="AI4686" s="291"/>
      <c r="AJ4686" s="291"/>
      <c r="AK4686" s="291"/>
      <c r="AL4686" s="291"/>
      <c r="AM4686" s="291"/>
      <c r="AO4686" s="278"/>
      <c r="AP4686" s="278"/>
      <c r="AQ4686" s="278"/>
      <c r="AR4686" s="278"/>
      <c r="AS4686" s="278"/>
      <c r="AT4686" s="278"/>
      <c r="AV4686" s="278"/>
      <c r="AW4686" s="278"/>
      <c r="AX4686" s="278"/>
      <c r="AY4686" s="278"/>
      <c r="AZ4686" s="278"/>
      <c r="BB4686" s="276"/>
      <c r="BE4686" s="280"/>
      <c r="BH4686" s="278"/>
      <c r="BI4686" s="278"/>
      <c r="BJ4686" s="278"/>
      <c r="BK4686" s="278"/>
      <c r="BL4686" s="278"/>
      <c r="BN4686" s="278"/>
      <c r="BO4686" s="278"/>
      <c r="BP4686" s="278"/>
    </row>
    <row r="4687" spans="3:68" ht="10.5" customHeight="1">
      <c r="BE4687" s="263"/>
      <c r="BH4687" s="278"/>
      <c r="BI4687" s="278"/>
      <c r="BJ4687" s="278"/>
      <c r="BK4687" s="278"/>
      <c r="BL4687" s="278"/>
      <c r="BN4687" s="278"/>
      <c r="BO4687" s="278"/>
      <c r="BP4687" s="278"/>
    </row>
    <row r="4688" spans="3:68" ht="7.5" customHeight="1"/>
    <row r="4689" spans="3:68" ht="9.75" customHeight="1">
      <c r="C4689" s="280"/>
      <c r="D4689" s="280"/>
      <c r="E4689" s="280"/>
      <c r="F4689" s="280"/>
      <c r="G4689" s="280"/>
      <c r="H4689" s="278"/>
      <c r="I4689" s="278"/>
      <c r="J4689" s="278"/>
      <c r="K4689" s="278"/>
      <c r="L4689" s="278"/>
      <c r="N4689" s="278"/>
      <c r="O4689" s="278"/>
      <c r="P4689" s="278"/>
      <c r="Q4689" s="278"/>
      <c r="R4689" s="278"/>
      <c r="S4689" s="278"/>
      <c r="T4689" s="278"/>
      <c r="U4689" s="278"/>
      <c r="V4689" s="278"/>
      <c r="W4689" s="278"/>
      <c r="Z4689" s="278"/>
      <c r="AA4689" s="278"/>
      <c r="AB4689" s="278"/>
      <c r="AC4689" s="278"/>
      <c r="AD4689" s="278"/>
      <c r="AE4689" s="278"/>
      <c r="AH4689" s="280"/>
      <c r="AI4689" s="280"/>
      <c r="AJ4689" s="280"/>
      <c r="AK4689" s="280"/>
      <c r="AL4689" s="280"/>
      <c r="AM4689" s="280"/>
      <c r="AO4689" s="278"/>
      <c r="AP4689" s="278"/>
      <c r="AQ4689" s="278"/>
      <c r="AR4689" s="278"/>
      <c r="AS4689" s="278"/>
      <c r="AT4689" s="278"/>
      <c r="AZ4689" s="281"/>
      <c r="BB4689" s="281"/>
      <c r="BE4689" s="280"/>
      <c r="BF4689" s="280"/>
      <c r="BG4689" s="280"/>
      <c r="BH4689" s="278"/>
      <c r="BI4689" s="278"/>
      <c r="BJ4689" s="278"/>
      <c r="BK4689" s="278"/>
      <c r="BL4689" s="278"/>
      <c r="BN4689" s="278"/>
      <c r="BO4689" s="278"/>
      <c r="BP4689" s="278"/>
    </row>
    <row r="4690" spans="3:68" ht="0.75" customHeight="1">
      <c r="C4690" s="280"/>
      <c r="D4690" s="280"/>
      <c r="E4690" s="280"/>
      <c r="F4690" s="280"/>
      <c r="G4690" s="280"/>
      <c r="H4690" s="278"/>
      <c r="I4690" s="278"/>
      <c r="J4690" s="278"/>
      <c r="K4690" s="278"/>
      <c r="L4690" s="278"/>
      <c r="N4690" s="278"/>
      <c r="O4690" s="278"/>
      <c r="P4690" s="278"/>
      <c r="Q4690" s="278"/>
      <c r="R4690" s="278"/>
      <c r="S4690" s="278"/>
      <c r="T4690" s="278"/>
      <c r="U4690" s="278"/>
      <c r="V4690" s="278"/>
      <c r="W4690" s="278"/>
      <c r="Z4690" s="278"/>
      <c r="AA4690" s="278"/>
      <c r="AB4690" s="278"/>
      <c r="AC4690" s="278"/>
      <c r="AD4690" s="278"/>
      <c r="AE4690" s="278"/>
      <c r="AH4690" s="280"/>
      <c r="AI4690" s="280"/>
      <c r="AJ4690" s="280"/>
      <c r="AK4690" s="280"/>
      <c r="AL4690" s="280"/>
      <c r="AM4690" s="280"/>
      <c r="AO4690" s="278"/>
      <c r="AP4690" s="278"/>
      <c r="AQ4690" s="278"/>
      <c r="AR4690" s="278"/>
      <c r="AS4690" s="278"/>
      <c r="AT4690" s="278"/>
      <c r="AZ4690" s="281"/>
      <c r="BB4690" s="281"/>
      <c r="BE4690" s="280"/>
      <c r="BF4690" s="280"/>
      <c r="BG4690" s="280"/>
      <c r="BH4690" s="278"/>
      <c r="BI4690" s="278"/>
      <c r="BJ4690" s="278"/>
      <c r="BK4690" s="278"/>
      <c r="BL4690" s="278"/>
      <c r="BN4690" s="278"/>
      <c r="BO4690" s="278"/>
      <c r="BP4690" s="278"/>
    </row>
    <row r="4691" spans="3:68" ht="10.5" customHeight="1">
      <c r="C4691" s="280"/>
      <c r="D4691" s="280"/>
      <c r="E4691" s="280"/>
      <c r="F4691" s="280"/>
      <c r="G4691" s="280"/>
      <c r="H4691" s="278"/>
      <c r="I4691" s="278"/>
      <c r="J4691" s="278"/>
      <c r="K4691" s="278"/>
      <c r="L4691" s="278"/>
      <c r="N4691" s="278"/>
      <c r="O4691" s="278"/>
      <c r="P4691" s="278"/>
      <c r="Q4691" s="278"/>
      <c r="R4691" s="278"/>
      <c r="S4691" s="278"/>
      <c r="T4691" s="278"/>
      <c r="U4691" s="278"/>
      <c r="V4691" s="278"/>
      <c r="W4691" s="278"/>
      <c r="Z4691" s="278"/>
      <c r="AA4691" s="278"/>
      <c r="AB4691" s="278"/>
      <c r="AC4691" s="278"/>
      <c r="AD4691" s="278"/>
      <c r="AE4691" s="278"/>
      <c r="AH4691" s="280"/>
      <c r="AI4691" s="280"/>
      <c r="AJ4691" s="280"/>
      <c r="AK4691" s="280"/>
      <c r="AL4691" s="280"/>
      <c r="AM4691" s="280"/>
      <c r="AN4691" s="280"/>
      <c r="AO4691" s="278"/>
      <c r="AP4691" s="278"/>
      <c r="AQ4691" s="278"/>
      <c r="AR4691" s="278"/>
      <c r="AS4691" s="278"/>
      <c r="AT4691" s="278"/>
      <c r="AV4691" s="278"/>
      <c r="AW4691" s="278"/>
      <c r="AX4691" s="278"/>
      <c r="AY4691" s="278"/>
      <c r="AZ4691" s="278"/>
      <c r="BB4691" s="266"/>
      <c r="BE4691" s="280"/>
      <c r="BF4691" s="280"/>
      <c r="BG4691" s="280"/>
      <c r="BH4691" s="278"/>
      <c r="BI4691" s="278"/>
      <c r="BJ4691" s="278"/>
      <c r="BK4691" s="278"/>
      <c r="BL4691" s="278"/>
      <c r="BN4691" s="278"/>
      <c r="BO4691" s="278"/>
      <c r="BP4691" s="278"/>
    </row>
    <row r="4692" spans="3:68" ht="9" customHeight="1"/>
    <row r="4693" spans="3:68" ht="11.25" customHeight="1">
      <c r="C4693" s="280"/>
      <c r="D4693" s="280"/>
      <c r="E4693" s="280"/>
      <c r="F4693" s="280"/>
      <c r="G4693" s="280"/>
      <c r="H4693" s="280"/>
      <c r="I4693" s="278"/>
      <c r="J4693" s="278"/>
      <c r="K4693" s="278"/>
      <c r="L4693" s="278"/>
      <c r="M4693" s="278"/>
      <c r="P4693" s="278"/>
      <c r="Q4693" s="278"/>
      <c r="R4693" s="278"/>
      <c r="S4693" s="278"/>
      <c r="U4693" s="278"/>
      <c r="V4693" s="278"/>
      <c r="W4693" s="278"/>
      <c r="Z4693" s="278"/>
      <c r="AA4693" s="278"/>
      <c r="AB4693" s="278"/>
      <c r="AC4693" s="278"/>
      <c r="AD4693" s="278"/>
      <c r="AE4693" s="278"/>
      <c r="AH4693" s="280"/>
      <c r="AI4693" s="280"/>
      <c r="AJ4693" s="280"/>
      <c r="AK4693" s="280"/>
      <c r="AL4693" s="280"/>
      <c r="AM4693" s="280"/>
      <c r="AN4693" s="280"/>
      <c r="AO4693" s="278"/>
      <c r="AP4693" s="278"/>
      <c r="AQ4693" s="278"/>
      <c r="AR4693" s="278"/>
      <c r="AS4693" s="278"/>
      <c r="AT4693" s="278"/>
      <c r="AV4693" s="278"/>
      <c r="AW4693" s="278"/>
      <c r="AX4693" s="278"/>
      <c r="AY4693" s="278"/>
      <c r="AZ4693" s="278"/>
      <c r="BB4693" s="265"/>
    </row>
    <row r="4694" spans="3:68" ht="9.75" customHeight="1">
      <c r="C4694" s="280"/>
      <c r="D4694" s="280"/>
      <c r="E4694" s="280"/>
      <c r="F4694" s="280"/>
      <c r="G4694" s="280"/>
      <c r="H4694" s="280"/>
      <c r="I4694" s="280"/>
      <c r="J4694" s="280"/>
      <c r="K4694" s="280"/>
      <c r="P4694" s="278"/>
      <c r="Q4694" s="278"/>
      <c r="R4694" s="278"/>
      <c r="S4694" s="278"/>
      <c r="U4694" s="278"/>
      <c r="V4694" s="278"/>
      <c r="W4694" s="278"/>
      <c r="AH4694" s="280"/>
      <c r="AI4694" s="280"/>
      <c r="AJ4694" s="280"/>
      <c r="AK4694" s="280"/>
      <c r="AL4694" s="280"/>
      <c r="AM4694" s="280"/>
      <c r="AO4694" s="278"/>
      <c r="AP4694" s="278"/>
      <c r="AQ4694" s="278"/>
      <c r="AR4694" s="278"/>
      <c r="AS4694" s="278"/>
      <c r="AT4694" s="278"/>
      <c r="AV4694" s="278"/>
      <c r="AW4694" s="278"/>
      <c r="AX4694" s="278"/>
      <c r="AY4694" s="278"/>
      <c r="AZ4694" s="278"/>
      <c r="BB4694" s="276"/>
    </row>
    <row r="4695" spans="3:68" ht="0.75" customHeight="1">
      <c r="C4695" s="280"/>
      <c r="D4695" s="280"/>
      <c r="E4695" s="280"/>
      <c r="F4695" s="280"/>
      <c r="G4695" s="280"/>
      <c r="H4695" s="280"/>
      <c r="I4695" s="280"/>
      <c r="J4695" s="280"/>
      <c r="K4695" s="280"/>
      <c r="P4695" s="278"/>
      <c r="Q4695" s="278"/>
      <c r="R4695" s="278"/>
      <c r="S4695" s="278"/>
      <c r="U4695" s="278"/>
      <c r="V4695" s="278"/>
      <c r="W4695" s="278"/>
      <c r="AH4695" s="280"/>
      <c r="AI4695" s="280"/>
      <c r="AJ4695" s="280"/>
      <c r="AK4695" s="280"/>
      <c r="AL4695" s="280"/>
      <c r="AM4695" s="280"/>
      <c r="AO4695" s="278"/>
      <c r="AP4695" s="278"/>
      <c r="AQ4695" s="278"/>
      <c r="AR4695" s="278"/>
      <c r="AS4695" s="278"/>
      <c r="AT4695" s="278"/>
      <c r="AV4695" s="278"/>
      <c r="AW4695" s="278"/>
      <c r="AX4695" s="278"/>
      <c r="AY4695" s="278"/>
      <c r="AZ4695" s="278"/>
      <c r="BB4695" s="276"/>
    </row>
    <row r="4696" spans="3:68">
      <c r="C4696" s="280"/>
      <c r="D4696" s="280"/>
      <c r="E4696" s="280"/>
      <c r="F4696" s="280"/>
      <c r="G4696" s="280"/>
      <c r="H4696" s="278"/>
      <c r="I4696" s="278"/>
      <c r="J4696" s="278"/>
      <c r="K4696" s="278"/>
      <c r="L4696" s="278"/>
      <c r="P4696" s="278"/>
      <c r="Q4696" s="278"/>
      <c r="R4696" s="278"/>
      <c r="S4696" s="278"/>
      <c r="U4696" s="278"/>
      <c r="V4696" s="278"/>
      <c r="W4696" s="278"/>
      <c r="Z4696" s="278"/>
      <c r="AA4696" s="278"/>
      <c r="AB4696" s="278"/>
      <c r="AC4696" s="278"/>
      <c r="AD4696" s="278"/>
      <c r="AE4696" s="278"/>
      <c r="AH4696" s="280"/>
      <c r="AI4696" s="280"/>
      <c r="AJ4696" s="280"/>
      <c r="AK4696" s="280"/>
      <c r="AL4696" s="280"/>
      <c r="AM4696" s="280"/>
      <c r="AV4696" s="278"/>
      <c r="AW4696" s="278"/>
      <c r="AX4696" s="278"/>
      <c r="AY4696" s="278"/>
      <c r="AZ4696" s="278"/>
      <c r="BB4696" s="266"/>
      <c r="BE4696" s="282"/>
      <c r="BF4696" s="282"/>
      <c r="BG4696" s="282"/>
      <c r="BH4696" s="282"/>
      <c r="BI4696" s="282"/>
      <c r="BJ4696" s="282"/>
      <c r="BK4696" s="282"/>
      <c r="BL4696" s="282"/>
      <c r="BM4696" s="282"/>
      <c r="BN4696" s="282"/>
      <c r="BO4696" s="282"/>
      <c r="BP4696" s="282"/>
    </row>
    <row r="4697" spans="3:68" ht="6.75" customHeight="1"/>
    <row r="4698" spans="3:68" ht="2.25" customHeight="1">
      <c r="C4698" s="280"/>
      <c r="D4698" s="280"/>
      <c r="E4698" s="280"/>
      <c r="F4698" s="280"/>
      <c r="G4698" s="280"/>
      <c r="N4698" s="278"/>
      <c r="O4698" s="278"/>
      <c r="P4698" s="278"/>
      <c r="Q4698" s="278"/>
      <c r="R4698" s="278"/>
      <c r="S4698" s="278"/>
      <c r="T4698" s="278"/>
      <c r="U4698" s="278"/>
      <c r="V4698" s="278"/>
      <c r="W4698" s="278"/>
      <c r="AH4698" s="280"/>
      <c r="AI4698" s="280"/>
      <c r="AJ4698" s="280"/>
      <c r="AK4698" s="280"/>
      <c r="AL4698" s="280"/>
      <c r="AM4698" s="280"/>
      <c r="AN4698" s="280"/>
      <c r="AO4698" s="280"/>
      <c r="AP4698" s="280"/>
      <c r="AQ4698" s="280"/>
      <c r="AR4698" s="280"/>
      <c r="AV4698" s="278"/>
      <c r="AW4698" s="278"/>
      <c r="AX4698" s="278"/>
      <c r="AY4698" s="278"/>
      <c r="AZ4698" s="278"/>
      <c r="BB4698" s="276"/>
    </row>
    <row r="4699" spans="3:68" ht="7.5" customHeight="1">
      <c r="C4699" s="280"/>
      <c r="D4699" s="280"/>
      <c r="E4699" s="280"/>
      <c r="F4699" s="280"/>
      <c r="G4699" s="280"/>
      <c r="N4699" s="278"/>
      <c r="O4699" s="278"/>
      <c r="P4699" s="278"/>
      <c r="Q4699" s="278"/>
      <c r="R4699" s="278"/>
      <c r="S4699" s="278"/>
      <c r="T4699" s="278"/>
      <c r="U4699" s="278"/>
      <c r="V4699" s="278"/>
      <c r="W4699" s="278"/>
      <c r="AH4699" s="280"/>
      <c r="AI4699" s="280"/>
      <c r="AJ4699" s="280"/>
      <c r="AK4699" s="280"/>
      <c r="AL4699" s="280"/>
      <c r="AM4699" s="280"/>
      <c r="AN4699" s="280"/>
      <c r="AO4699" s="280"/>
      <c r="AP4699" s="280"/>
      <c r="AQ4699" s="280"/>
      <c r="AR4699" s="280"/>
      <c r="AV4699" s="278"/>
      <c r="AW4699" s="278"/>
      <c r="AX4699" s="278"/>
      <c r="AY4699" s="278"/>
      <c r="AZ4699" s="278"/>
      <c r="BB4699" s="276"/>
    </row>
    <row r="4700" spans="3:68" ht="0.75" customHeight="1">
      <c r="C4700" s="280"/>
      <c r="D4700" s="280"/>
      <c r="E4700" s="280"/>
      <c r="F4700" s="280"/>
      <c r="G4700" s="280"/>
      <c r="N4700" s="278"/>
      <c r="O4700" s="278"/>
      <c r="P4700" s="278"/>
      <c r="Q4700" s="278"/>
      <c r="R4700" s="278"/>
      <c r="S4700" s="278"/>
      <c r="T4700" s="278"/>
      <c r="U4700" s="278"/>
      <c r="V4700" s="278"/>
      <c r="W4700" s="278"/>
      <c r="AH4700" s="280"/>
      <c r="AI4700" s="280"/>
      <c r="AJ4700" s="280"/>
      <c r="AK4700" s="280"/>
      <c r="AL4700" s="280"/>
      <c r="AM4700" s="280"/>
      <c r="AN4700" s="280"/>
      <c r="AO4700" s="280"/>
      <c r="AP4700" s="280"/>
      <c r="AQ4700" s="280"/>
      <c r="AR4700" s="280"/>
      <c r="AV4700" s="278"/>
      <c r="AW4700" s="278"/>
      <c r="AX4700" s="278"/>
      <c r="AY4700" s="278"/>
      <c r="AZ4700" s="278"/>
      <c r="BB4700" s="276"/>
    </row>
    <row r="4701" spans="3:68" ht="10.5" customHeight="1">
      <c r="C4701" s="280"/>
      <c r="D4701" s="280"/>
      <c r="E4701" s="280"/>
      <c r="F4701" s="280"/>
      <c r="G4701" s="280"/>
      <c r="P4701" s="278"/>
      <c r="Q4701" s="278"/>
      <c r="R4701" s="278"/>
      <c r="S4701" s="278"/>
      <c r="U4701" s="278"/>
      <c r="V4701" s="278"/>
      <c r="W4701" s="278"/>
      <c r="AH4701" s="280"/>
      <c r="AI4701" s="280"/>
      <c r="AJ4701" s="280"/>
      <c r="AK4701" s="280"/>
      <c r="AL4701" s="280"/>
      <c r="AM4701" s="280"/>
      <c r="AN4701" s="280"/>
      <c r="AO4701" s="280"/>
      <c r="AP4701" s="280"/>
      <c r="AQ4701" s="280"/>
      <c r="AR4701" s="280"/>
      <c r="AV4701" s="278"/>
      <c r="AW4701" s="278"/>
      <c r="AX4701" s="278"/>
      <c r="AY4701" s="278"/>
      <c r="AZ4701" s="278"/>
      <c r="BB4701" s="266"/>
      <c r="BG4701" s="283"/>
      <c r="BH4701" s="283"/>
      <c r="BI4701" s="283"/>
      <c r="BJ4701" s="283"/>
      <c r="BN4701" s="283"/>
      <c r="BO4701" s="283"/>
      <c r="BP4701" s="283"/>
    </row>
    <row r="4702" spans="3:68" ht="7.5" customHeight="1"/>
    <row r="4703" spans="3:68" ht="0.75" customHeight="1">
      <c r="C4703" s="280"/>
      <c r="D4703" s="280"/>
      <c r="E4703" s="280"/>
      <c r="F4703" s="280"/>
      <c r="G4703" s="280"/>
      <c r="N4703" s="278"/>
      <c r="O4703" s="278"/>
      <c r="P4703" s="278"/>
      <c r="Q4703" s="278"/>
      <c r="R4703" s="278"/>
      <c r="S4703" s="278"/>
      <c r="T4703" s="278"/>
      <c r="U4703" s="278"/>
      <c r="V4703" s="278"/>
      <c r="W4703" s="278"/>
      <c r="AH4703" s="280"/>
      <c r="AI4703" s="280"/>
      <c r="AJ4703" s="280"/>
      <c r="AK4703" s="280"/>
      <c r="AL4703" s="280"/>
      <c r="AM4703" s="280"/>
      <c r="AN4703" s="280"/>
      <c r="AO4703" s="280"/>
      <c r="AP4703" s="280"/>
      <c r="AQ4703" s="280"/>
      <c r="AR4703" s="280"/>
      <c r="AV4703" s="278"/>
      <c r="AW4703" s="278"/>
      <c r="AX4703" s="278"/>
      <c r="AY4703" s="278"/>
      <c r="AZ4703" s="278"/>
      <c r="BB4703" s="276"/>
      <c r="BE4703" s="280"/>
      <c r="BF4703" s="280"/>
      <c r="BG4703" s="280"/>
      <c r="BH4703" s="279"/>
      <c r="BI4703" s="279"/>
      <c r="BJ4703" s="279"/>
      <c r="BK4703" s="279"/>
      <c r="BN4703" s="279"/>
      <c r="BO4703" s="279"/>
      <c r="BP4703" s="279"/>
    </row>
    <row r="4704" spans="3:68" ht="8.25" customHeight="1">
      <c r="C4704" s="280"/>
      <c r="D4704" s="280"/>
      <c r="E4704" s="280"/>
      <c r="F4704" s="280"/>
      <c r="G4704" s="280"/>
      <c r="N4704" s="278"/>
      <c r="O4704" s="278"/>
      <c r="P4704" s="278"/>
      <c r="Q4704" s="278"/>
      <c r="R4704" s="278"/>
      <c r="S4704" s="278"/>
      <c r="T4704" s="278"/>
      <c r="U4704" s="278"/>
      <c r="V4704" s="278"/>
      <c r="W4704" s="278"/>
      <c r="AH4704" s="280"/>
      <c r="AI4704" s="280"/>
      <c r="AJ4704" s="280"/>
      <c r="AK4704" s="280"/>
      <c r="AL4704" s="280"/>
      <c r="AM4704" s="280"/>
      <c r="AN4704" s="280"/>
      <c r="AO4704" s="280"/>
      <c r="AP4704" s="280"/>
      <c r="AQ4704" s="280"/>
      <c r="AR4704" s="280"/>
      <c r="AV4704" s="278"/>
      <c r="AW4704" s="278"/>
      <c r="AX4704" s="278"/>
      <c r="AY4704" s="278"/>
      <c r="AZ4704" s="278"/>
      <c r="BB4704" s="276"/>
      <c r="BE4704" s="280"/>
      <c r="BF4704" s="280"/>
      <c r="BG4704" s="280"/>
      <c r="BH4704" s="279"/>
      <c r="BI4704" s="279"/>
      <c r="BJ4704" s="279"/>
      <c r="BK4704" s="279"/>
      <c r="BN4704" s="279"/>
      <c r="BO4704" s="279"/>
      <c r="BP4704" s="279"/>
    </row>
    <row r="4705" spans="2:69" ht="0.75" customHeight="1">
      <c r="C4705" s="280"/>
      <c r="D4705" s="280"/>
      <c r="E4705" s="280"/>
      <c r="F4705" s="280"/>
      <c r="G4705" s="280"/>
      <c r="N4705" s="278"/>
      <c r="O4705" s="278"/>
      <c r="P4705" s="278"/>
      <c r="Q4705" s="278"/>
      <c r="R4705" s="278"/>
      <c r="S4705" s="278"/>
      <c r="T4705" s="278"/>
      <c r="U4705" s="278"/>
      <c r="V4705" s="278"/>
      <c r="W4705" s="278"/>
      <c r="AH4705" s="280"/>
      <c r="AI4705" s="280"/>
      <c r="AJ4705" s="280"/>
      <c r="AK4705" s="280"/>
      <c r="AL4705" s="280"/>
      <c r="AM4705" s="280"/>
      <c r="AN4705" s="280"/>
      <c r="AO4705" s="280"/>
      <c r="AP4705" s="280"/>
      <c r="AQ4705" s="280"/>
      <c r="AR4705" s="280"/>
      <c r="AV4705" s="278"/>
      <c r="AW4705" s="278"/>
      <c r="AX4705" s="278"/>
      <c r="AY4705" s="278"/>
      <c r="AZ4705" s="278"/>
      <c r="BB4705" s="276"/>
      <c r="BE4705" s="280"/>
      <c r="BF4705" s="280"/>
      <c r="BG4705" s="280"/>
      <c r="BH4705" s="279"/>
      <c r="BI4705" s="279"/>
      <c r="BJ4705" s="279"/>
      <c r="BK4705" s="279"/>
      <c r="BN4705" s="279"/>
      <c r="BO4705" s="279"/>
      <c r="BP4705" s="279"/>
    </row>
    <row r="4706" spans="2:69" ht="11.25" customHeight="1">
      <c r="C4706" s="280"/>
      <c r="D4706" s="280"/>
      <c r="E4706" s="280"/>
      <c r="F4706" s="280"/>
      <c r="G4706" s="280"/>
      <c r="N4706" s="278"/>
      <c r="O4706" s="278"/>
      <c r="P4706" s="278"/>
      <c r="Q4706" s="278"/>
      <c r="R4706" s="278"/>
      <c r="S4706" s="278"/>
      <c r="T4706" s="278"/>
      <c r="U4706" s="278"/>
      <c r="V4706" s="278"/>
      <c r="W4706" s="278"/>
      <c r="AH4706" s="280"/>
      <c r="AI4706" s="280"/>
      <c r="AJ4706" s="280"/>
      <c r="AK4706" s="280"/>
      <c r="AL4706" s="280"/>
      <c r="AM4706" s="280"/>
      <c r="AN4706" s="280"/>
      <c r="AO4706" s="280"/>
      <c r="AP4706" s="280"/>
      <c r="AQ4706" s="280"/>
      <c r="AR4706" s="280"/>
      <c r="AV4706" s="278"/>
      <c r="AW4706" s="278"/>
      <c r="AX4706" s="278"/>
      <c r="AY4706" s="278"/>
      <c r="AZ4706" s="278"/>
      <c r="BB4706" s="266"/>
      <c r="BE4706" s="275"/>
      <c r="BF4706" s="275"/>
      <c r="BG4706" s="275"/>
      <c r="BH4706" s="276"/>
      <c r="BI4706" s="276"/>
      <c r="BJ4706" s="276"/>
      <c r="BK4706" s="276"/>
      <c r="BN4706" s="276"/>
      <c r="BO4706" s="276"/>
      <c r="BP4706" s="276"/>
    </row>
    <row r="4707" spans="2:69" ht="7.5" customHeight="1"/>
    <row r="4708" spans="2:69" ht="1.5" customHeight="1">
      <c r="C4708" s="280"/>
      <c r="D4708" s="280"/>
      <c r="E4708" s="280"/>
      <c r="F4708" s="280"/>
      <c r="G4708" s="280"/>
      <c r="H4708" s="280"/>
      <c r="I4708" s="280"/>
      <c r="J4708" s="280"/>
      <c r="P4708" s="278"/>
      <c r="Q4708" s="278"/>
      <c r="R4708" s="278"/>
      <c r="S4708" s="278"/>
      <c r="U4708" s="278"/>
      <c r="V4708" s="278"/>
      <c r="W4708" s="278"/>
      <c r="AH4708" s="280"/>
      <c r="AI4708" s="280"/>
      <c r="AJ4708" s="280"/>
      <c r="AK4708" s="280"/>
      <c r="AL4708" s="280"/>
      <c r="AM4708" s="280"/>
      <c r="AN4708" s="280"/>
      <c r="AO4708" s="280"/>
      <c r="AP4708" s="280"/>
      <c r="AQ4708" s="280"/>
      <c r="AR4708" s="280"/>
      <c r="AV4708" s="278"/>
      <c r="AW4708" s="278"/>
      <c r="AX4708" s="278"/>
      <c r="AY4708" s="278"/>
      <c r="AZ4708" s="278"/>
      <c r="BB4708" s="276"/>
      <c r="BE4708" s="275"/>
      <c r="BF4708" s="275"/>
      <c r="BG4708" s="275"/>
      <c r="BH4708" s="276"/>
      <c r="BI4708" s="276"/>
      <c r="BJ4708" s="276"/>
      <c r="BK4708" s="276"/>
    </row>
    <row r="4709" spans="2:69" ht="9" customHeight="1">
      <c r="C4709" s="280"/>
      <c r="D4709" s="280"/>
      <c r="E4709" s="280"/>
      <c r="F4709" s="280"/>
      <c r="G4709" s="280"/>
      <c r="H4709" s="280"/>
      <c r="I4709" s="280"/>
      <c r="J4709" s="280"/>
      <c r="P4709" s="278"/>
      <c r="Q4709" s="278"/>
      <c r="R4709" s="278"/>
      <c r="S4709" s="278"/>
      <c r="U4709" s="278"/>
      <c r="V4709" s="278"/>
      <c r="W4709" s="278"/>
      <c r="AH4709" s="280"/>
      <c r="AI4709" s="280"/>
      <c r="AJ4709" s="280"/>
      <c r="AK4709" s="280"/>
      <c r="AL4709" s="280"/>
      <c r="AM4709" s="280"/>
      <c r="AN4709" s="280"/>
      <c r="AO4709" s="280"/>
      <c r="AP4709" s="280"/>
      <c r="AQ4709" s="280"/>
      <c r="AR4709" s="280"/>
      <c r="AV4709" s="278"/>
      <c r="AW4709" s="278"/>
      <c r="AX4709" s="278"/>
      <c r="AY4709" s="278"/>
      <c r="AZ4709" s="278"/>
      <c r="BB4709" s="276"/>
      <c r="BE4709" s="275"/>
      <c r="BF4709" s="275"/>
      <c r="BG4709" s="275"/>
      <c r="BH4709" s="276"/>
      <c r="BI4709" s="276"/>
      <c r="BJ4709" s="276"/>
      <c r="BK4709" s="276"/>
    </row>
    <row r="4710" spans="2:69" ht="0.75" customHeight="1">
      <c r="C4710" s="280"/>
      <c r="D4710" s="280"/>
      <c r="E4710" s="280"/>
      <c r="F4710" s="280"/>
      <c r="G4710" s="280"/>
      <c r="H4710" s="280"/>
      <c r="I4710" s="280"/>
      <c r="J4710" s="280"/>
      <c r="P4710" s="278"/>
      <c r="Q4710" s="278"/>
      <c r="R4710" s="278"/>
      <c r="S4710" s="278"/>
      <c r="U4710" s="278"/>
      <c r="V4710" s="278"/>
      <c r="W4710" s="278"/>
      <c r="AH4710" s="280"/>
      <c r="AI4710" s="280"/>
      <c r="AJ4710" s="280"/>
      <c r="AK4710" s="280"/>
      <c r="AL4710" s="280"/>
      <c r="AM4710" s="280"/>
      <c r="AN4710" s="280"/>
      <c r="AO4710" s="280"/>
      <c r="AP4710" s="280"/>
      <c r="AQ4710" s="280"/>
      <c r="AR4710" s="280"/>
      <c r="AV4710" s="278"/>
      <c r="AW4710" s="278"/>
      <c r="AX4710" s="278"/>
      <c r="AY4710" s="278"/>
      <c r="AZ4710" s="278"/>
      <c r="BB4710" s="276"/>
      <c r="BE4710" s="275"/>
      <c r="BF4710" s="275"/>
      <c r="BG4710" s="275"/>
    </row>
    <row r="4711" spans="2:69" ht="11.25" customHeight="1">
      <c r="C4711" s="280"/>
      <c r="D4711" s="280"/>
      <c r="E4711" s="280"/>
      <c r="F4711" s="280"/>
      <c r="G4711" s="280"/>
      <c r="H4711" s="280"/>
      <c r="I4711" s="280"/>
      <c r="J4711" s="280"/>
      <c r="N4711" s="278"/>
      <c r="O4711" s="278"/>
      <c r="P4711" s="278"/>
      <c r="Q4711" s="278"/>
      <c r="R4711" s="278"/>
      <c r="S4711" s="278"/>
      <c r="T4711" s="278"/>
      <c r="U4711" s="278"/>
      <c r="V4711" s="278"/>
      <c r="W4711" s="278"/>
      <c r="AH4711" s="280"/>
      <c r="AI4711" s="280"/>
      <c r="AJ4711" s="280"/>
      <c r="AK4711" s="280"/>
      <c r="AL4711" s="280"/>
      <c r="AM4711" s="280"/>
      <c r="AN4711" s="280"/>
      <c r="AO4711" s="280"/>
      <c r="AP4711" s="280"/>
      <c r="AQ4711" s="280"/>
      <c r="AR4711" s="280"/>
      <c r="AV4711" s="278"/>
      <c r="AW4711" s="278"/>
      <c r="AX4711" s="278"/>
      <c r="AY4711" s="278"/>
      <c r="AZ4711" s="278"/>
      <c r="BB4711" s="266"/>
      <c r="BE4711" s="275"/>
      <c r="BF4711" s="275"/>
      <c r="BG4711" s="275"/>
      <c r="BH4711" s="276"/>
      <c r="BI4711" s="276"/>
      <c r="BJ4711" s="276"/>
      <c r="BK4711" s="276"/>
    </row>
    <row r="4712" spans="2:69" ht="9" customHeight="1"/>
    <row r="4713" spans="2:69" ht="0.75" customHeight="1">
      <c r="BE4713" s="275"/>
      <c r="BF4713" s="275"/>
      <c r="BG4713" s="275"/>
      <c r="BH4713" s="276"/>
      <c r="BI4713" s="276"/>
      <c r="BJ4713" s="276"/>
      <c r="BK4713" s="276"/>
      <c r="BN4713" s="276"/>
      <c r="BO4713" s="276"/>
      <c r="BP4713" s="276"/>
    </row>
    <row r="4714" spans="2:69">
      <c r="BE4714" s="275"/>
      <c r="BF4714" s="275"/>
      <c r="BG4714" s="275"/>
      <c r="BH4714" s="276"/>
      <c r="BI4714" s="276"/>
      <c r="BJ4714" s="276"/>
      <c r="BK4714" s="276"/>
      <c r="BN4714" s="276"/>
      <c r="BO4714" s="276"/>
      <c r="BP4714" s="276"/>
    </row>
    <row r="4715" spans="2:69" ht="10.5" customHeight="1">
      <c r="C4715" s="277"/>
      <c r="D4715" s="277"/>
      <c r="E4715" s="277"/>
      <c r="F4715" s="277"/>
      <c r="G4715" s="277"/>
      <c r="H4715" s="278"/>
      <c r="I4715" s="278"/>
      <c r="J4715" s="278"/>
      <c r="K4715" s="278"/>
      <c r="L4715" s="278"/>
      <c r="N4715" s="278"/>
      <c r="O4715" s="278"/>
      <c r="P4715" s="278"/>
      <c r="Q4715" s="278"/>
      <c r="R4715" s="278"/>
      <c r="S4715" s="278"/>
      <c r="T4715" s="278"/>
      <c r="U4715" s="281"/>
      <c r="V4715" s="281"/>
      <c r="W4715" s="281"/>
      <c r="Z4715" s="278"/>
      <c r="AA4715" s="278"/>
      <c r="AB4715" s="278"/>
      <c r="AC4715" s="278"/>
      <c r="AD4715" s="281"/>
      <c r="AE4715" s="281"/>
      <c r="AH4715" s="277"/>
      <c r="AI4715" s="277"/>
      <c r="AJ4715" s="277"/>
      <c r="AK4715" s="277"/>
      <c r="AL4715" s="277"/>
      <c r="AM4715" s="277"/>
      <c r="AO4715" s="278"/>
      <c r="AP4715" s="278"/>
      <c r="AQ4715" s="278"/>
      <c r="AR4715" s="278"/>
      <c r="AS4715" s="278"/>
      <c r="AT4715" s="278"/>
      <c r="AV4715" s="278"/>
      <c r="AW4715" s="278"/>
      <c r="AX4715" s="278"/>
      <c r="AY4715" s="278"/>
      <c r="AZ4715" s="278"/>
      <c r="BB4715" s="281"/>
      <c r="BC4715" s="281"/>
      <c r="BE4715" s="280"/>
      <c r="BF4715" s="280"/>
      <c r="BI4715" s="279"/>
      <c r="BJ4715" s="279"/>
      <c r="BL4715" s="285"/>
      <c r="BM4715" s="285"/>
      <c r="BN4715" s="285"/>
      <c r="BO4715" s="285"/>
      <c r="BP4715" s="285"/>
    </row>
    <row r="4716" spans="2:69" ht="7.5" customHeight="1"/>
    <row r="4717" spans="2:69" ht="12" customHeight="1">
      <c r="B4717" s="282"/>
      <c r="C4717" s="282"/>
      <c r="D4717" s="282"/>
      <c r="E4717" s="282"/>
      <c r="F4717" s="282"/>
      <c r="G4717" s="282"/>
      <c r="H4717" s="282"/>
      <c r="I4717" s="282"/>
      <c r="J4717" s="282"/>
      <c r="K4717" s="282"/>
      <c r="L4717" s="282"/>
      <c r="M4717" s="282"/>
      <c r="N4717" s="282"/>
      <c r="O4717" s="282"/>
      <c r="P4717" s="282"/>
      <c r="Q4717" s="282"/>
      <c r="R4717" s="282"/>
      <c r="S4717" s="282"/>
      <c r="T4717" s="282"/>
      <c r="U4717" s="282"/>
      <c r="V4717" s="282"/>
      <c r="W4717" s="282"/>
      <c r="X4717" s="282"/>
      <c r="Y4717" s="282"/>
      <c r="Z4717" s="282"/>
      <c r="AA4717" s="282"/>
      <c r="AB4717" s="282"/>
      <c r="AC4717" s="282"/>
      <c r="AD4717" s="282"/>
      <c r="AE4717" s="282"/>
      <c r="AF4717" s="282"/>
      <c r="AG4717" s="282"/>
      <c r="AH4717" s="282"/>
      <c r="AI4717" s="282"/>
      <c r="AJ4717" s="282"/>
      <c r="AL4717" s="282"/>
      <c r="AM4717" s="282"/>
      <c r="AN4717" s="282"/>
      <c r="AO4717" s="282"/>
      <c r="AP4717" s="282"/>
      <c r="AQ4717" s="282"/>
      <c r="AR4717" s="282"/>
      <c r="AS4717" s="282"/>
      <c r="AT4717" s="282"/>
      <c r="AU4717" s="282"/>
      <c r="AV4717" s="282"/>
      <c r="AW4717" s="282"/>
      <c r="AX4717" s="282"/>
      <c r="AY4717" s="282"/>
      <c r="AZ4717" s="282"/>
      <c r="BA4717" s="282"/>
      <c r="BB4717" s="282"/>
      <c r="BC4717" s="282"/>
      <c r="BD4717" s="282"/>
      <c r="BE4717" s="282"/>
      <c r="BF4717" s="282"/>
      <c r="BG4717" s="282"/>
      <c r="BH4717" s="282"/>
      <c r="BI4717" s="282"/>
      <c r="BJ4717" s="282"/>
      <c r="BK4717" s="282"/>
      <c r="BL4717" s="282"/>
      <c r="BM4717" s="282"/>
      <c r="BN4717" s="282"/>
      <c r="BO4717" s="282"/>
      <c r="BP4717" s="282"/>
      <c r="BQ4717" s="282"/>
    </row>
    <row r="4718" spans="2:69" ht="0.75" customHeight="1">
      <c r="B4718" s="282"/>
      <c r="C4718" s="282"/>
      <c r="D4718" s="282"/>
      <c r="E4718" s="282"/>
      <c r="F4718" s="282"/>
      <c r="G4718" s="282"/>
      <c r="H4718" s="282"/>
      <c r="I4718" s="282"/>
      <c r="J4718" s="282"/>
      <c r="K4718" s="282"/>
      <c r="L4718" s="282"/>
      <c r="M4718" s="282"/>
      <c r="N4718" s="282"/>
      <c r="O4718" s="282"/>
      <c r="P4718" s="282"/>
      <c r="Q4718" s="282"/>
      <c r="R4718" s="282"/>
      <c r="S4718" s="282"/>
      <c r="T4718" s="282"/>
      <c r="U4718" s="282"/>
      <c r="V4718" s="282"/>
      <c r="W4718" s="282"/>
      <c r="X4718" s="282"/>
      <c r="Y4718" s="282"/>
      <c r="Z4718" s="282"/>
      <c r="AA4718" s="282"/>
      <c r="AB4718" s="282"/>
      <c r="AC4718" s="282"/>
      <c r="AD4718" s="282"/>
      <c r="AE4718" s="282"/>
      <c r="AF4718" s="282"/>
      <c r="AG4718" s="282"/>
      <c r="AH4718" s="282"/>
      <c r="AI4718" s="282"/>
      <c r="AJ4718" s="282"/>
      <c r="AL4718" s="282"/>
      <c r="AM4718" s="282"/>
      <c r="AN4718" s="282"/>
      <c r="AO4718" s="282"/>
      <c r="AP4718" s="282"/>
      <c r="AQ4718" s="282"/>
      <c r="AR4718" s="282"/>
      <c r="AS4718" s="282"/>
      <c r="AT4718" s="282"/>
      <c r="AU4718" s="282"/>
      <c r="AV4718" s="282"/>
      <c r="AW4718" s="282"/>
      <c r="AX4718" s="282"/>
      <c r="AY4718" s="282"/>
      <c r="AZ4718" s="282"/>
      <c r="BA4718" s="282"/>
      <c r="BB4718" s="282"/>
      <c r="BC4718" s="282"/>
      <c r="BD4718" s="282"/>
      <c r="BE4718" s="282"/>
      <c r="BF4718" s="282"/>
      <c r="BG4718" s="282"/>
      <c r="BH4718" s="282"/>
      <c r="BI4718" s="282"/>
      <c r="BJ4718" s="282"/>
      <c r="BK4718" s="282"/>
      <c r="BL4718" s="282"/>
      <c r="BM4718" s="282"/>
      <c r="BN4718" s="282"/>
      <c r="BO4718" s="282"/>
      <c r="BP4718" s="282"/>
      <c r="BQ4718" s="282"/>
    </row>
    <row r="4719" spans="2:69" ht="10.5" customHeight="1">
      <c r="G4719" s="283"/>
      <c r="H4719" s="283"/>
      <c r="I4719" s="283"/>
      <c r="J4719" s="283"/>
      <c r="K4719" s="283"/>
      <c r="L4719" s="283"/>
      <c r="N4719" s="283"/>
      <c r="O4719" s="283"/>
      <c r="P4719" s="284"/>
      <c r="Q4719" s="284"/>
      <c r="R4719" s="284"/>
      <c r="S4719" s="284"/>
      <c r="U4719" s="283"/>
      <c r="V4719" s="283"/>
      <c r="W4719" s="283"/>
      <c r="X4719" s="283"/>
      <c r="Y4719" s="283"/>
      <c r="Z4719" s="283"/>
      <c r="AA4719" s="283"/>
      <c r="AB4719" s="283"/>
      <c r="AD4719" s="283"/>
      <c r="AE4719" s="283"/>
      <c r="AF4719" s="283"/>
      <c r="AG4719" s="283"/>
      <c r="AH4719" s="283"/>
      <c r="AI4719" s="283"/>
      <c r="AO4719" s="283"/>
      <c r="AP4719" s="283"/>
      <c r="AQ4719" s="283"/>
      <c r="AR4719" s="283"/>
      <c r="AU4719" s="284"/>
      <c r="AV4719" s="284"/>
      <c r="AW4719" s="284"/>
      <c r="AX4719" s="284"/>
      <c r="AY4719" s="284"/>
      <c r="BE4719" s="283"/>
      <c r="BF4719" s="283"/>
      <c r="BG4719" s="283"/>
      <c r="BH4719" s="283"/>
      <c r="BI4719" s="283"/>
      <c r="BJ4719" s="283"/>
      <c r="BK4719" s="283"/>
      <c r="BL4719" s="283"/>
      <c r="BM4719" s="283"/>
      <c r="BN4719" s="283"/>
      <c r="BO4719" s="283"/>
      <c r="BP4719" s="283"/>
      <c r="BQ4719" s="283"/>
    </row>
    <row r="4720" spans="2:69" ht="7.5" customHeight="1"/>
    <row r="4721" spans="3:69" ht="0.75" customHeight="1">
      <c r="F4721" s="285"/>
      <c r="G4721" s="285"/>
      <c r="H4721" s="285"/>
      <c r="I4721" s="285"/>
      <c r="K4721" s="285"/>
      <c r="L4721" s="285"/>
      <c r="M4721" s="285"/>
      <c r="N4721" s="285"/>
      <c r="O4721" s="285"/>
      <c r="R4721" s="285"/>
      <c r="S4721" s="285"/>
      <c r="T4721" s="285"/>
      <c r="U4721" s="285"/>
      <c r="V4721" s="285"/>
      <c r="W4721" s="285"/>
      <c r="X4721" s="285"/>
      <c r="Y4721" s="285"/>
      <c r="Z4721" s="285"/>
      <c r="AA4721" s="285"/>
      <c r="AB4721" s="285"/>
      <c r="AD4721" s="285"/>
      <c r="AE4721" s="285"/>
      <c r="AF4721" s="285"/>
      <c r="AG4721" s="285"/>
      <c r="AH4721" s="285"/>
      <c r="AI4721" s="285"/>
      <c r="AU4721" s="285"/>
      <c r="AV4721" s="285"/>
      <c r="AW4721" s="285"/>
      <c r="AX4721" s="283"/>
      <c r="AY4721" s="283"/>
      <c r="BE4721" s="285"/>
      <c r="BF4721" s="285"/>
      <c r="BH4721" s="285"/>
      <c r="BI4721" s="285"/>
      <c r="BJ4721" s="285"/>
      <c r="BK4721" s="285"/>
      <c r="BL4721" s="285"/>
      <c r="BM4721" s="285"/>
      <c r="BN4721" s="285"/>
      <c r="BO4721" s="285"/>
      <c r="BP4721" s="285"/>
      <c r="BQ4721" s="285"/>
    </row>
    <row r="4722" spans="3:69" ht="13.5" customHeight="1">
      <c r="F4722" s="285"/>
      <c r="G4722" s="285"/>
      <c r="H4722" s="285"/>
      <c r="I4722" s="285"/>
      <c r="K4722" s="285"/>
      <c r="L4722" s="285"/>
      <c r="M4722" s="285"/>
      <c r="N4722" s="285"/>
      <c r="O4722" s="285"/>
      <c r="R4722" s="285"/>
      <c r="S4722" s="285"/>
      <c r="T4722" s="285"/>
      <c r="U4722" s="285"/>
      <c r="V4722" s="285"/>
      <c r="W4722" s="285"/>
      <c r="X4722" s="285"/>
      <c r="Y4722" s="285"/>
      <c r="Z4722" s="285"/>
      <c r="AA4722" s="285"/>
      <c r="AB4722" s="285"/>
      <c r="AD4722" s="285"/>
      <c r="AE4722" s="285"/>
      <c r="AF4722" s="285"/>
      <c r="AG4722" s="285"/>
      <c r="AH4722" s="285"/>
      <c r="AI4722" s="285"/>
      <c r="AU4722" s="285"/>
      <c r="AV4722" s="285"/>
      <c r="AW4722" s="285"/>
      <c r="AX4722" s="283"/>
      <c r="AY4722" s="283"/>
      <c r="BE4722" s="285"/>
      <c r="BF4722" s="285"/>
      <c r="BH4722" s="285"/>
      <c r="BI4722" s="285"/>
      <c r="BJ4722" s="285"/>
      <c r="BK4722" s="285"/>
      <c r="BL4722" s="285"/>
      <c r="BM4722" s="285"/>
      <c r="BN4722" s="285"/>
      <c r="BO4722" s="285"/>
      <c r="BP4722" s="285"/>
      <c r="BQ4722" s="285"/>
    </row>
    <row r="4723" spans="3:69" ht="9.75" customHeight="1">
      <c r="C4723" s="280"/>
      <c r="D4723" s="280"/>
      <c r="F4723" s="279"/>
      <c r="G4723" s="279"/>
      <c r="H4723" s="279"/>
      <c r="I4723" s="279"/>
      <c r="J4723" s="279"/>
      <c r="K4723" s="279"/>
      <c r="L4723" s="279"/>
      <c r="M4723" s="279"/>
      <c r="N4723" s="279"/>
      <c r="O4723" s="279"/>
      <c r="R4723" s="278"/>
      <c r="S4723" s="278"/>
      <c r="T4723" s="278"/>
      <c r="U4723" s="279"/>
      <c r="V4723" s="279"/>
      <c r="W4723" s="279"/>
      <c r="X4723" s="279"/>
      <c r="Y4723" s="279"/>
      <c r="Z4723" s="279"/>
      <c r="AA4723" s="279"/>
      <c r="AB4723" s="279"/>
      <c r="AD4723" s="279"/>
      <c r="AE4723" s="279"/>
      <c r="AF4723" s="279"/>
      <c r="AG4723" s="279"/>
      <c r="AH4723" s="279"/>
      <c r="AI4723" s="279"/>
      <c r="AM4723" s="280"/>
      <c r="AN4723" s="280"/>
      <c r="AO4723" s="280"/>
      <c r="AP4723" s="278"/>
      <c r="AQ4723" s="278"/>
      <c r="AR4723" s="278"/>
      <c r="AS4723" s="278"/>
      <c r="BA4723" s="280"/>
      <c r="BB4723" s="280"/>
      <c r="BC4723" s="280"/>
      <c r="BD4723" s="279"/>
      <c r="BE4723" s="279"/>
      <c r="BH4723" s="278"/>
      <c r="BI4723" s="278"/>
      <c r="BJ4723" s="278"/>
      <c r="BK4723" s="278"/>
      <c r="BL4723" s="278"/>
      <c r="BM4723" s="279"/>
      <c r="BN4723" s="279"/>
      <c r="BO4723" s="279"/>
      <c r="BP4723" s="279"/>
      <c r="BQ4723" s="279"/>
    </row>
    <row r="4724" spans="3:69" ht="0.75" customHeight="1">
      <c r="C4724" s="280"/>
      <c r="D4724" s="280"/>
      <c r="F4724" s="279"/>
      <c r="G4724" s="279"/>
      <c r="H4724" s="279"/>
      <c r="I4724" s="279"/>
      <c r="J4724" s="279"/>
      <c r="K4724" s="279"/>
      <c r="L4724" s="279"/>
      <c r="M4724" s="279"/>
      <c r="N4724" s="279"/>
      <c r="O4724" s="279"/>
      <c r="R4724" s="278"/>
      <c r="S4724" s="278"/>
      <c r="T4724" s="278"/>
      <c r="U4724" s="279"/>
      <c r="V4724" s="279"/>
      <c r="W4724" s="279"/>
      <c r="X4724" s="279"/>
      <c r="Y4724" s="279"/>
      <c r="Z4724" s="279"/>
      <c r="AA4724" s="279"/>
      <c r="AB4724" s="279"/>
      <c r="AD4724" s="279"/>
      <c r="AE4724" s="279"/>
      <c r="AF4724" s="279"/>
      <c r="AG4724" s="279"/>
      <c r="AH4724" s="279"/>
      <c r="AI4724" s="279"/>
      <c r="AM4724" s="280"/>
      <c r="AN4724" s="280"/>
      <c r="AO4724" s="280"/>
      <c r="AP4724" s="278"/>
      <c r="AQ4724" s="278"/>
      <c r="AR4724" s="278"/>
      <c r="AS4724" s="278"/>
      <c r="BA4724" s="280"/>
      <c r="BB4724" s="280"/>
      <c r="BC4724" s="280"/>
      <c r="BD4724" s="279"/>
      <c r="BE4724" s="279"/>
      <c r="BH4724" s="278"/>
      <c r="BI4724" s="278"/>
      <c r="BJ4724" s="278"/>
      <c r="BK4724" s="278"/>
      <c r="BL4724" s="278"/>
      <c r="BM4724" s="279"/>
      <c r="BN4724" s="279"/>
      <c r="BO4724" s="279"/>
      <c r="BP4724" s="279"/>
      <c r="BQ4724" s="279"/>
    </row>
    <row r="4725" spans="3:69" ht="10.5" customHeight="1">
      <c r="C4725" s="280"/>
      <c r="D4725" s="280"/>
      <c r="F4725" s="279"/>
      <c r="G4725" s="279"/>
      <c r="H4725" s="279"/>
      <c r="I4725" s="279"/>
      <c r="J4725" s="279"/>
      <c r="K4725" s="279"/>
      <c r="L4725" s="279"/>
      <c r="M4725" s="279"/>
      <c r="N4725" s="279"/>
      <c r="O4725" s="279"/>
      <c r="R4725" s="278"/>
      <c r="S4725" s="278"/>
      <c r="T4725" s="278"/>
      <c r="U4725" s="279"/>
      <c r="V4725" s="279"/>
      <c r="W4725" s="279"/>
      <c r="X4725" s="279"/>
      <c r="Y4725" s="279"/>
      <c r="Z4725" s="279"/>
      <c r="AA4725" s="279"/>
      <c r="AB4725" s="279"/>
      <c r="AD4725" s="264"/>
      <c r="AE4725" s="279"/>
      <c r="AF4725" s="279"/>
      <c r="AG4725" s="279"/>
      <c r="AH4725" s="279"/>
      <c r="AI4725" s="264"/>
      <c r="AM4725" s="280"/>
      <c r="AN4725" s="280"/>
      <c r="AO4725" s="280"/>
      <c r="AP4725" s="278"/>
      <c r="AQ4725" s="278"/>
      <c r="AR4725" s="278"/>
      <c r="AS4725" s="278"/>
      <c r="BA4725" s="280"/>
      <c r="BB4725" s="280"/>
      <c r="BC4725" s="280"/>
      <c r="BD4725" s="279"/>
      <c r="BE4725" s="279"/>
      <c r="BH4725" s="278"/>
      <c r="BI4725" s="278"/>
      <c r="BJ4725" s="278"/>
      <c r="BK4725" s="278"/>
      <c r="BL4725" s="278"/>
      <c r="BM4725" s="279"/>
      <c r="BN4725" s="279"/>
      <c r="BO4725" s="279"/>
      <c r="BP4725" s="279"/>
      <c r="BQ4725" s="279"/>
    </row>
    <row r="4726" spans="3:69" ht="9.75" customHeight="1"/>
    <row r="4727" spans="3:69" ht="9.75" customHeight="1">
      <c r="C4727" s="280"/>
      <c r="D4727" s="280"/>
      <c r="F4727" s="279"/>
      <c r="G4727" s="279"/>
      <c r="H4727" s="279"/>
      <c r="I4727" s="279"/>
      <c r="J4727" s="279"/>
      <c r="K4727" s="279"/>
      <c r="L4727" s="279"/>
      <c r="M4727" s="279"/>
      <c r="N4727" s="279"/>
      <c r="O4727" s="279"/>
      <c r="R4727" s="278"/>
      <c r="S4727" s="278"/>
      <c r="T4727" s="278"/>
      <c r="U4727" s="279"/>
      <c r="V4727" s="279"/>
      <c r="W4727" s="279"/>
      <c r="X4727" s="279"/>
      <c r="Y4727" s="279"/>
      <c r="Z4727" s="279"/>
      <c r="AA4727" s="279"/>
      <c r="AB4727" s="279"/>
      <c r="AD4727" s="279"/>
      <c r="AE4727" s="279"/>
      <c r="AF4727" s="279"/>
      <c r="AG4727" s="279"/>
      <c r="AH4727" s="279"/>
      <c r="AI4727" s="279"/>
      <c r="AM4727" s="280"/>
      <c r="AN4727" s="280"/>
      <c r="AO4727" s="280"/>
      <c r="AP4727" s="280"/>
      <c r="AQ4727" s="278"/>
      <c r="AR4727" s="278"/>
      <c r="AS4727" s="278"/>
      <c r="AT4727" s="278"/>
      <c r="BA4727" s="280"/>
      <c r="BB4727" s="280"/>
      <c r="BC4727" s="280"/>
      <c r="BD4727" s="279"/>
      <c r="BE4727" s="279"/>
      <c r="BH4727" s="278"/>
      <c r="BI4727" s="278"/>
      <c r="BJ4727" s="278"/>
      <c r="BK4727" s="278"/>
      <c r="BL4727" s="278"/>
      <c r="BM4727" s="279"/>
      <c r="BN4727" s="279"/>
      <c r="BO4727" s="279"/>
      <c r="BP4727" s="279"/>
      <c r="BQ4727" s="279"/>
    </row>
    <row r="4728" spans="3:69" ht="0.75" customHeight="1">
      <c r="C4728" s="280"/>
      <c r="D4728" s="280"/>
      <c r="F4728" s="279"/>
      <c r="G4728" s="279"/>
      <c r="H4728" s="279"/>
      <c r="I4728" s="279"/>
      <c r="J4728" s="279"/>
      <c r="K4728" s="279"/>
      <c r="L4728" s="279"/>
      <c r="M4728" s="279"/>
      <c r="N4728" s="279"/>
      <c r="O4728" s="279"/>
      <c r="R4728" s="278"/>
      <c r="S4728" s="278"/>
      <c r="T4728" s="278"/>
      <c r="U4728" s="279"/>
      <c r="V4728" s="279"/>
      <c r="W4728" s="279"/>
      <c r="X4728" s="279"/>
      <c r="Y4728" s="279"/>
      <c r="Z4728" s="279"/>
      <c r="AA4728" s="279"/>
      <c r="AB4728" s="279"/>
      <c r="AD4728" s="279"/>
      <c r="AE4728" s="279"/>
      <c r="AF4728" s="279"/>
      <c r="AG4728" s="279"/>
      <c r="AH4728" s="279"/>
      <c r="AI4728" s="279"/>
      <c r="AM4728" s="280"/>
      <c r="AN4728" s="280"/>
      <c r="AO4728" s="280"/>
      <c r="AP4728" s="280"/>
      <c r="AQ4728" s="278"/>
      <c r="AR4728" s="278"/>
      <c r="AS4728" s="278"/>
      <c r="AT4728" s="278"/>
      <c r="BA4728" s="280"/>
      <c r="BB4728" s="280"/>
      <c r="BC4728" s="280"/>
      <c r="BD4728" s="279"/>
      <c r="BE4728" s="279"/>
      <c r="BH4728" s="278"/>
      <c r="BI4728" s="278"/>
      <c r="BJ4728" s="278"/>
      <c r="BK4728" s="278"/>
      <c r="BL4728" s="278"/>
      <c r="BM4728" s="279"/>
      <c r="BN4728" s="279"/>
      <c r="BO4728" s="279"/>
      <c r="BP4728" s="279"/>
      <c r="BQ4728" s="279"/>
    </row>
    <row r="4729" spans="3:69" ht="12.75" customHeight="1">
      <c r="F4729" s="279"/>
      <c r="G4729" s="279"/>
      <c r="H4729" s="279"/>
      <c r="I4729" s="279"/>
      <c r="J4729" s="279"/>
      <c r="K4729" s="279"/>
      <c r="L4729" s="279"/>
      <c r="M4729" s="279"/>
      <c r="N4729" s="279"/>
      <c r="O4729" s="279"/>
      <c r="AM4729" s="280"/>
      <c r="AN4729" s="280"/>
      <c r="AO4729" s="280"/>
      <c r="AP4729" s="278"/>
      <c r="AQ4729" s="278"/>
      <c r="AR4729" s="278"/>
      <c r="AS4729" s="278"/>
      <c r="BA4729" s="280"/>
      <c r="BB4729" s="280"/>
      <c r="BC4729" s="280"/>
      <c r="BD4729" s="279"/>
      <c r="BE4729" s="279"/>
      <c r="BH4729" s="278"/>
      <c r="BI4729" s="278"/>
      <c r="BJ4729" s="278"/>
      <c r="BK4729" s="278"/>
      <c r="BL4729" s="278"/>
      <c r="BM4729" s="279"/>
      <c r="BN4729" s="279"/>
      <c r="BO4729" s="279"/>
      <c r="BP4729" s="279"/>
      <c r="BQ4729" s="279"/>
    </row>
    <row r="4730" spans="3:69" ht="10.5" customHeight="1">
      <c r="AM4730" s="280"/>
      <c r="AN4730" s="280"/>
      <c r="AO4730" s="280"/>
      <c r="AP4730" s="278"/>
      <c r="AQ4730" s="278"/>
      <c r="AR4730" s="278"/>
      <c r="AS4730" s="278"/>
      <c r="BA4730" s="280"/>
      <c r="BB4730" s="280"/>
      <c r="BC4730" s="280"/>
      <c r="BD4730" s="279"/>
      <c r="BE4730" s="279"/>
      <c r="BH4730" s="278"/>
      <c r="BI4730" s="278"/>
      <c r="BJ4730" s="278"/>
      <c r="BK4730" s="278"/>
      <c r="BL4730" s="278"/>
      <c r="BM4730" s="279"/>
      <c r="BN4730" s="279"/>
      <c r="BO4730" s="279"/>
      <c r="BP4730" s="279"/>
      <c r="BQ4730" s="279"/>
    </row>
    <row r="4731" spans="3:69" ht="7.5" customHeight="1"/>
    <row r="4732" spans="3:69" ht="0.75" customHeight="1">
      <c r="C4732" s="277"/>
      <c r="D4732" s="277"/>
      <c r="F4732" s="279"/>
      <c r="G4732" s="279"/>
      <c r="H4732" s="279"/>
      <c r="I4732" s="279"/>
      <c r="J4732" s="279"/>
      <c r="K4732" s="279"/>
      <c r="L4732" s="279"/>
      <c r="M4732" s="279"/>
      <c r="AM4732" s="280"/>
      <c r="AN4732" s="280"/>
      <c r="AO4732" s="280"/>
      <c r="AP4732" s="278"/>
      <c r="AQ4732" s="278"/>
      <c r="AR4732" s="278"/>
      <c r="AS4732" s="278"/>
      <c r="AT4732" s="278"/>
      <c r="AU4732" s="278"/>
      <c r="AV4732" s="278"/>
      <c r="AX4732" s="278"/>
      <c r="AY4732" s="278"/>
      <c r="BA4732" s="280"/>
      <c r="BB4732" s="280"/>
      <c r="BC4732" s="280"/>
      <c r="BD4732" s="279"/>
      <c r="BE4732" s="279"/>
      <c r="BH4732" s="278"/>
      <c r="BI4732" s="278"/>
      <c r="BJ4732" s="278"/>
      <c r="BK4732" s="278"/>
      <c r="BL4732" s="278"/>
      <c r="BM4732" s="279"/>
      <c r="BN4732" s="279"/>
      <c r="BO4732" s="279"/>
      <c r="BP4732" s="279"/>
      <c r="BQ4732" s="279"/>
    </row>
    <row r="4733" spans="3:69" ht="8.25" customHeight="1">
      <c r="C4733" s="277"/>
      <c r="D4733" s="277"/>
      <c r="F4733" s="279"/>
      <c r="G4733" s="279"/>
      <c r="H4733" s="279"/>
      <c r="I4733" s="279"/>
      <c r="J4733" s="279"/>
      <c r="K4733" s="279"/>
      <c r="L4733" s="279"/>
      <c r="M4733" s="279"/>
      <c r="AM4733" s="280"/>
      <c r="AN4733" s="280"/>
      <c r="AO4733" s="280"/>
      <c r="AP4733" s="278"/>
      <c r="AQ4733" s="278"/>
      <c r="AR4733" s="278"/>
      <c r="AS4733" s="278"/>
      <c r="AT4733" s="278"/>
      <c r="AU4733" s="278"/>
      <c r="AV4733" s="278"/>
      <c r="AX4733" s="278"/>
      <c r="AY4733" s="278"/>
      <c r="BA4733" s="280"/>
      <c r="BB4733" s="280"/>
      <c r="BC4733" s="280"/>
      <c r="BD4733" s="279"/>
      <c r="BE4733" s="279"/>
      <c r="BH4733" s="278"/>
      <c r="BI4733" s="278"/>
      <c r="BJ4733" s="278"/>
      <c r="BK4733" s="278"/>
      <c r="BL4733" s="278"/>
      <c r="BM4733" s="279"/>
      <c r="BN4733" s="279"/>
      <c r="BO4733" s="279"/>
      <c r="BP4733" s="279"/>
      <c r="BQ4733" s="279"/>
    </row>
    <row r="4734" spans="3:69" ht="0.75" customHeight="1">
      <c r="C4734" s="277"/>
      <c r="D4734" s="277"/>
      <c r="F4734" s="279"/>
      <c r="G4734" s="279"/>
      <c r="H4734" s="279"/>
      <c r="I4734" s="279"/>
      <c r="J4734" s="279"/>
      <c r="K4734" s="279"/>
      <c r="L4734" s="279"/>
      <c r="M4734" s="279"/>
      <c r="AM4734" s="280"/>
      <c r="AN4734" s="280"/>
      <c r="AO4734" s="280"/>
      <c r="AP4734" s="278"/>
      <c r="AQ4734" s="278"/>
      <c r="AR4734" s="278"/>
      <c r="AS4734" s="278"/>
      <c r="AT4734" s="278"/>
      <c r="AU4734" s="278"/>
      <c r="AV4734" s="278"/>
      <c r="AX4734" s="278"/>
      <c r="AY4734" s="278"/>
      <c r="BA4734" s="280"/>
      <c r="BB4734" s="280"/>
      <c r="BC4734" s="280"/>
      <c r="BD4734" s="279"/>
      <c r="BE4734" s="279"/>
      <c r="BH4734" s="278"/>
      <c r="BI4734" s="278"/>
      <c r="BJ4734" s="278"/>
      <c r="BK4734" s="278"/>
      <c r="BL4734" s="278"/>
      <c r="BM4734" s="279"/>
      <c r="BN4734" s="279"/>
      <c r="BO4734" s="279"/>
      <c r="BP4734" s="279"/>
      <c r="BQ4734" s="279"/>
    </row>
    <row r="4735" spans="3:69" ht="10.5" customHeight="1">
      <c r="AM4735" s="280"/>
      <c r="AN4735" s="280"/>
      <c r="AO4735" s="280"/>
      <c r="AP4735" s="278"/>
      <c r="AQ4735" s="278"/>
      <c r="AR4735" s="278"/>
      <c r="AS4735" s="278"/>
      <c r="AT4735" s="278"/>
      <c r="AU4735" s="278"/>
      <c r="AV4735" s="278"/>
      <c r="AX4735" s="278"/>
      <c r="AY4735" s="278"/>
      <c r="BA4735" s="280"/>
      <c r="BB4735" s="280"/>
      <c r="BC4735" s="280"/>
      <c r="BD4735" s="279"/>
      <c r="BE4735" s="279"/>
      <c r="BH4735" s="278"/>
      <c r="BI4735" s="278"/>
      <c r="BJ4735" s="278"/>
      <c r="BK4735" s="278"/>
      <c r="BL4735" s="278"/>
      <c r="BM4735" s="279"/>
      <c r="BN4735" s="279"/>
      <c r="BO4735" s="279"/>
      <c r="BP4735" s="279"/>
      <c r="BQ4735" s="279"/>
    </row>
    <row r="4736" spans="3:69" ht="9.75" customHeight="1"/>
    <row r="4737" spans="2:68" ht="12" customHeight="1">
      <c r="AM4737" s="280"/>
      <c r="AN4737" s="280"/>
      <c r="AO4737" s="280"/>
      <c r="AP4737" s="280"/>
      <c r="AQ4737" s="278"/>
      <c r="AR4737" s="278"/>
      <c r="AS4737" s="278"/>
      <c r="AT4737" s="278"/>
      <c r="AU4737" s="278"/>
      <c r="AV4737" s="278"/>
      <c r="AW4737" s="278"/>
      <c r="AX4737" s="278"/>
      <c r="AY4737" s="278"/>
      <c r="AZ4737" s="278"/>
      <c r="BA4737" s="277"/>
      <c r="BB4737" s="277"/>
      <c r="BC4737" s="277"/>
      <c r="BD4737" s="279"/>
      <c r="BE4737" s="279"/>
    </row>
    <row r="4738" spans="2:68" ht="13.5" customHeight="1">
      <c r="C4738" s="289"/>
      <c r="D4738" s="289"/>
      <c r="E4738" s="289"/>
      <c r="F4738" s="289"/>
      <c r="G4738" s="289"/>
      <c r="H4738" s="289"/>
      <c r="I4738" s="289"/>
      <c r="J4738" s="289"/>
      <c r="K4738" s="289"/>
      <c r="L4738" s="289"/>
      <c r="M4738" s="289"/>
      <c r="N4738" s="289"/>
      <c r="O4738" s="289"/>
      <c r="P4738" s="289"/>
      <c r="Q4738" s="289"/>
      <c r="R4738" s="289"/>
      <c r="S4738" s="289"/>
      <c r="T4738" s="289"/>
      <c r="U4738" s="289"/>
      <c r="V4738" s="289"/>
      <c r="W4738" s="289"/>
      <c r="X4738" s="289"/>
      <c r="Y4738" s="289"/>
      <c r="Z4738" s="289"/>
      <c r="AA4738" s="289"/>
      <c r="AB4738" s="289"/>
      <c r="AC4738" s="289"/>
      <c r="AD4738" s="289"/>
      <c r="AE4738" s="289"/>
    </row>
    <row r="4739" spans="2:68" ht="7.5" customHeight="1"/>
    <row r="4740" spans="2:68" ht="16.5" customHeight="1">
      <c r="B4740" s="282"/>
      <c r="C4740" s="282"/>
      <c r="D4740" s="282"/>
      <c r="E4740" s="282"/>
      <c r="F4740" s="282"/>
      <c r="G4740" s="282"/>
      <c r="H4740" s="282"/>
      <c r="I4740" s="282"/>
      <c r="J4740" s="282"/>
      <c r="K4740" s="282"/>
      <c r="L4740" s="282"/>
      <c r="M4740" s="282"/>
      <c r="N4740" s="282"/>
      <c r="O4740" s="282"/>
      <c r="P4740" s="282"/>
      <c r="Q4740" s="282"/>
      <c r="R4740" s="282"/>
      <c r="S4740" s="282"/>
      <c r="T4740" s="282"/>
      <c r="U4740" s="282"/>
      <c r="X4740" s="282"/>
      <c r="Y4740" s="282"/>
      <c r="Z4740" s="282"/>
      <c r="AA4740" s="282"/>
      <c r="AB4740" s="282"/>
      <c r="AC4740" s="282"/>
      <c r="AD4740" s="282"/>
      <c r="AE4740" s="282"/>
      <c r="AF4740" s="282"/>
      <c r="AG4740" s="282"/>
      <c r="AM4740" s="282"/>
      <c r="AN4740" s="282"/>
      <c r="AO4740" s="282"/>
      <c r="AP4740" s="282"/>
      <c r="AQ4740" s="282"/>
      <c r="AR4740" s="282"/>
      <c r="AS4740" s="282"/>
      <c r="AT4740" s="282"/>
      <c r="AU4740" s="282"/>
      <c r="AV4740" s="282"/>
      <c r="AW4740" s="282"/>
      <c r="AX4740" s="282"/>
      <c r="AY4740" s="282"/>
      <c r="AZ4740" s="282"/>
      <c r="BA4740" s="282"/>
      <c r="BB4740" s="282"/>
      <c r="BE4740" s="282"/>
      <c r="BF4740" s="282"/>
      <c r="BG4740" s="282"/>
      <c r="BH4740" s="282"/>
      <c r="BI4740" s="282"/>
      <c r="BJ4740" s="282"/>
      <c r="BK4740" s="282"/>
      <c r="BL4740" s="282"/>
      <c r="BM4740" s="282"/>
      <c r="BN4740" s="282"/>
      <c r="BO4740" s="282"/>
      <c r="BP4740" s="282"/>
    </row>
    <row r="4741" spans="2:68" ht="9.75" customHeight="1">
      <c r="E4741" s="281"/>
      <c r="F4741" s="281"/>
      <c r="G4741" s="281"/>
      <c r="H4741" s="281"/>
      <c r="I4741" s="281"/>
      <c r="J4741" s="281"/>
      <c r="K4741" s="281"/>
      <c r="L4741" s="281"/>
      <c r="O4741" s="281"/>
      <c r="P4741" s="281"/>
      <c r="Q4741" s="281"/>
      <c r="S4741" s="286"/>
      <c r="T4741" s="286"/>
      <c r="U4741" s="286"/>
      <c r="V4741" s="286"/>
      <c r="AB4741" s="281"/>
      <c r="AC4741" s="281"/>
      <c r="AD4741" s="286"/>
      <c r="AE4741" s="286"/>
      <c r="AR4741" s="281"/>
      <c r="AS4741" s="281"/>
      <c r="AT4741" s="281"/>
      <c r="AV4741" s="286"/>
      <c r="AW4741" s="286"/>
      <c r="AX4741" s="286"/>
      <c r="AY4741" s="286"/>
      <c r="AZ4741" s="286"/>
      <c r="BA4741" s="286"/>
      <c r="BB4741" s="286"/>
      <c r="BH4741" s="283"/>
      <c r="BI4741" s="283"/>
      <c r="BJ4741" s="283"/>
      <c r="BK4741" s="283"/>
      <c r="BL4741" s="283"/>
      <c r="BN4741" s="283"/>
      <c r="BO4741" s="283"/>
      <c r="BP4741" s="283"/>
    </row>
    <row r="4742" spans="2:68" ht="0.75" customHeight="1">
      <c r="BH4742" s="283"/>
      <c r="BI4742" s="283"/>
      <c r="BJ4742" s="283"/>
      <c r="BK4742" s="283"/>
      <c r="BL4742" s="283"/>
      <c r="BN4742" s="283"/>
      <c r="BO4742" s="283"/>
      <c r="BP4742" s="283"/>
    </row>
    <row r="4743" spans="2:68" ht="10.5" customHeight="1">
      <c r="F4743" s="281"/>
      <c r="G4743" s="281"/>
      <c r="H4743" s="281"/>
      <c r="I4743" s="281"/>
      <c r="J4743" s="281"/>
      <c r="K4743" s="281"/>
      <c r="N4743" s="281"/>
      <c r="O4743" s="281"/>
      <c r="P4743" s="281"/>
      <c r="Q4743" s="281"/>
      <c r="R4743" s="281"/>
      <c r="S4743" s="286"/>
      <c r="T4743" s="286"/>
      <c r="U4743" s="286"/>
      <c r="V4743" s="286"/>
      <c r="AB4743" s="281"/>
      <c r="AC4743" s="281"/>
      <c r="AD4743" s="281"/>
      <c r="AE4743" s="286"/>
      <c r="AF4743" s="286"/>
      <c r="AG4743" s="286"/>
      <c r="AH4743" s="286"/>
      <c r="AI4743" s="286"/>
      <c r="AR4743" s="281"/>
      <c r="AS4743" s="281"/>
      <c r="AT4743" s="281"/>
      <c r="AV4743" s="290"/>
      <c r="AW4743" s="290"/>
      <c r="AX4743" s="290"/>
      <c r="AY4743" s="290"/>
      <c r="AZ4743" s="290"/>
      <c r="BE4743" s="263"/>
      <c r="BJ4743" s="279"/>
      <c r="BK4743" s="279"/>
      <c r="BL4743" s="279"/>
      <c r="BO4743" s="279"/>
      <c r="BP4743" s="279"/>
    </row>
    <row r="4744" spans="2:68" ht="8.25" customHeight="1"/>
    <row r="4745" spans="2:68" ht="12.75" customHeight="1">
      <c r="BE4745" s="280"/>
      <c r="BF4745" s="280"/>
      <c r="BJ4745" s="279"/>
      <c r="BK4745" s="279"/>
      <c r="BL4745" s="279"/>
      <c r="BO4745" s="279"/>
      <c r="BP4745" s="279"/>
    </row>
    <row r="4746" spans="2:68" ht="9.75" customHeight="1">
      <c r="BE4746" s="280"/>
      <c r="BF4746" s="280"/>
      <c r="BJ4746" s="279"/>
      <c r="BK4746" s="279"/>
      <c r="BL4746" s="279"/>
      <c r="BO4746" s="279"/>
      <c r="BP4746" s="279"/>
    </row>
    <row r="4747" spans="2:68" ht="12.75" customHeight="1">
      <c r="BE4747" s="280"/>
      <c r="BF4747" s="280"/>
    </row>
    <row r="4748" spans="2:68" ht="10.5" customHeight="1">
      <c r="I4748" s="283"/>
      <c r="J4748" s="283"/>
      <c r="K4748" s="283"/>
      <c r="L4748" s="283"/>
      <c r="N4748" s="283"/>
      <c r="O4748" s="283"/>
      <c r="P4748" s="283"/>
      <c r="Q4748" s="283"/>
      <c r="R4748" s="283"/>
      <c r="S4748" s="283"/>
      <c r="U4748" s="283"/>
      <c r="V4748" s="283"/>
      <c r="W4748" s="283"/>
      <c r="Z4748" s="283"/>
      <c r="AA4748" s="283"/>
      <c r="AB4748" s="283"/>
      <c r="AC4748" s="283"/>
      <c r="AD4748" s="283"/>
      <c r="AE4748" s="283"/>
      <c r="AO4748" s="283"/>
      <c r="AP4748" s="283"/>
      <c r="AQ4748" s="283"/>
      <c r="AR4748" s="283"/>
      <c r="AS4748" s="283"/>
      <c r="AT4748" s="283"/>
      <c r="AV4748" s="283"/>
      <c r="AW4748" s="283"/>
      <c r="AX4748" s="283"/>
      <c r="AY4748" s="283"/>
      <c r="AZ4748" s="283"/>
      <c r="BA4748" s="283"/>
      <c r="BB4748" s="283"/>
      <c r="BE4748" s="263"/>
      <c r="BJ4748" s="279"/>
      <c r="BK4748" s="279"/>
      <c r="BL4748" s="279"/>
      <c r="BO4748" s="279"/>
      <c r="BP4748" s="279"/>
    </row>
    <row r="4749" spans="2:68" ht="9.75" customHeight="1"/>
    <row r="4750" spans="2:68" ht="10.5" customHeight="1">
      <c r="H4750" s="283"/>
      <c r="I4750" s="283"/>
      <c r="J4750" s="283"/>
      <c r="K4750" s="283"/>
      <c r="L4750" s="283"/>
      <c r="N4750" s="283"/>
      <c r="O4750" s="283"/>
      <c r="P4750" s="283"/>
      <c r="Q4750" s="283"/>
      <c r="R4750" s="283"/>
      <c r="S4750" s="283"/>
      <c r="U4750" s="283"/>
      <c r="V4750" s="283"/>
      <c r="W4750" s="283"/>
      <c r="Z4750" s="283"/>
      <c r="AA4750" s="283"/>
      <c r="AB4750" s="283"/>
      <c r="AC4750" s="283"/>
      <c r="AD4750" s="283"/>
      <c r="AE4750" s="283"/>
      <c r="AO4750" s="283"/>
      <c r="AP4750" s="283"/>
      <c r="AQ4750" s="283"/>
      <c r="AR4750" s="283"/>
      <c r="AS4750" s="283"/>
      <c r="AT4750" s="283"/>
      <c r="AV4750" s="283"/>
      <c r="AW4750" s="283"/>
      <c r="AX4750" s="283"/>
      <c r="AY4750" s="283"/>
      <c r="AZ4750" s="283"/>
      <c r="BA4750" s="283"/>
      <c r="BB4750" s="283"/>
      <c r="BE4750" s="280"/>
      <c r="BJ4750" s="279"/>
      <c r="BK4750" s="279"/>
      <c r="BL4750" s="279"/>
      <c r="BO4750" s="279"/>
      <c r="BP4750" s="279"/>
    </row>
    <row r="4751" spans="2:68" ht="0.75" customHeight="1">
      <c r="H4751" s="283"/>
      <c r="I4751" s="283"/>
      <c r="J4751" s="283"/>
      <c r="K4751" s="283"/>
      <c r="L4751" s="283"/>
      <c r="N4751" s="283"/>
      <c r="O4751" s="283"/>
      <c r="P4751" s="283"/>
      <c r="Q4751" s="283"/>
      <c r="R4751" s="283"/>
      <c r="S4751" s="283"/>
      <c r="U4751" s="283"/>
      <c r="V4751" s="283"/>
      <c r="W4751" s="283"/>
      <c r="Z4751" s="283"/>
      <c r="AA4751" s="283"/>
      <c r="AB4751" s="283"/>
      <c r="AC4751" s="283"/>
      <c r="AD4751" s="283"/>
      <c r="AE4751" s="283"/>
      <c r="AO4751" s="283"/>
      <c r="AP4751" s="283"/>
      <c r="AQ4751" s="283"/>
      <c r="AR4751" s="283"/>
      <c r="AS4751" s="283"/>
      <c r="AT4751" s="283"/>
      <c r="AV4751" s="283"/>
      <c r="AW4751" s="283"/>
      <c r="AX4751" s="283"/>
      <c r="AY4751" s="283"/>
      <c r="AZ4751" s="283"/>
      <c r="BA4751" s="283"/>
      <c r="BB4751" s="283"/>
      <c r="BE4751" s="280"/>
      <c r="BJ4751" s="279"/>
      <c r="BK4751" s="279"/>
      <c r="BL4751" s="279"/>
      <c r="BO4751" s="279"/>
      <c r="BP4751" s="279"/>
    </row>
    <row r="4752" spans="2:68" ht="10.5" customHeight="1">
      <c r="H4752" s="285"/>
      <c r="I4752" s="285"/>
      <c r="J4752" s="285"/>
      <c r="K4752" s="285"/>
      <c r="L4752" s="285"/>
      <c r="N4752" s="285"/>
      <c r="O4752" s="285"/>
      <c r="P4752" s="285"/>
      <c r="R4752" s="285"/>
      <c r="S4752" s="285"/>
      <c r="U4752" s="283"/>
      <c r="V4752" s="283"/>
      <c r="W4752" s="283"/>
      <c r="Z4752" s="285"/>
      <c r="AA4752" s="285"/>
      <c r="AB4752" s="285"/>
      <c r="AC4752" s="285"/>
      <c r="AD4752" s="283"/>
      <c r="AE4752" s="283"/>
      <c r="AO4752" s="285"/>
      <c r="AP4752" s="285"/>
      <c r="AQ4752" s="285"/>
      <c r="AR4752" s="285"/>
      <c r="AS4752" s="285"/>
      <c r="AT4752" s="285"/>
      <c r="AV4752" s="285"/>
      <c r="AW4752" s="285"/>
      <c r="AX4752" s="285"/>
      <c r="AY4752" s="285"/>
      <c r="AZ4752" s="285"/>
      <c r="BB4752" s="261"/>
      <c r="BE4752" s="263"/>
      <c r="BK4752" s="279"/>
      <c r="BL4752" s="279"/>
      <c r="BP4752" s="264"/>
    </row>
    <row r="4753" spans="3:68" ht="8.25" customHeight="1"/>
    <row r="4754" spans="3:68" ht="0.75" customHeight="1">
      <c r="C4754" s="280"/>
      <c r="D4754" s="280"/>
      <c r="E4754" s="280"/>
      <c r="F4754" s="280"/>
      <c r="G4754" s="280"/>
      <c r="H4754" s="280"/>
      <c r="I4754" s="280"/>
      <c r="AH4754" s="280"/>
      <c r="AI4754" s="280"/>
      <c r="AJ4754" s="280"/>
      <c r="AK4754" s="280"/>
      <c r="AL4754" s="280"/>
      <c r="AM4754" s="280"/>
      <c r="AN4754" s="280"/>
      <c r="AO4754" s="280"/>
      <c r="BE4754" s="280"/>
      <c r="BK4754" s="279"/>
      <c r="BL4754" s="279"/>
      <c r="BP4754" s="279"/>
    </row>
    <row r="4755" spans="3:68" ht="9" customHeight="1">
      <c r="C4755" s="280"/>
      <c r="D4755" s="280"/>
      <c r="E4755" s="280"/>
      <c r="F4755" s="280"/>
      <c r="G4755" s="280"/>
      <c r="H4755" s="280"/>
      <c r="I4755" s="280"/>
      <c r="AH4755" s="280"/>
      <c r="AI4755" s="280"/>
      <c r="AJ4755" s="280"/>
      <c r="AK4755" s="280"/>
      <c r="AL4755" s="280"/>
      <c r="AM4755" s="280"/>
      <c r="AN4755" s="280"/>
      <c r="AO4755" s="280"/>
      <c r="BE4755" s="280"/>
      <c r="BK4755" s="279"/>
      <c r="BL4755" s="279"/>
      <c r="BP4755" s="279"/>
    </row>
    <row r="4756" spans="3:68" ht="0.75" customHeight="1">
      <c r="C4756" s="280"/>
      <c r="D4756" s="280"/>
      <c r="E4756" s="280"/>
      <c r="F4756" s="280"/>
      <c r="G4756" s="280"/>
      <c r="H4756" s="280"/>
      <c r="I4756" s="280"/>
      <c r="AH4756" s="280"/>
      <c r="AI4756" s="280"/>
      <c r="AJ4756" s="280"/>
      <c r="AK4756" s="280"/>
      <c r="AL4756" s="280"/>
      <c r="AM4756" s="280"/>
      <c r="AN4756" s="280"/>
      <c r="AO4756" s="280"/>
      <c r="BE4756" s="280"/>
      <c r="BK4756" s="279"/>
      <c r="BL4756" s="279"/>
    </row>
    <row r="4757" spans="3:68" ht="10.5" customHeight="1">
      <c r="C4757" s="287"/>
      <c r="D4757" s="287"/>
      <c r="E4757" s="287"/>
      <c r="F4757" s="287"/>
      <c r="G4757" s="287"/>
      <c r="H4757" s="278"/>
      <c r="I4757" s="278"/>
      <c r="J4757" s="278"/>
      <c r="K4757" s="278"/>
      <c r="L4757" s="278"/>
      <c r="N4757" s="278"/>
      <c r="O4757" s="278"/>
      <c r="P4757" s="278"/>
      <c r="Q4757" s="278"/>
      <c r="R4757" s="278"/>
      <c r="S4757" s="278"/>
      <c r="T4757" s="278"/>
      <c r="U4757" s="278"/>
      <c r="V4757" s="278"/>
      <c r="W4757" s="278"/>
      <c r="Z4757" s="278"/>
      <c r="AA4757" s="278"/>
      <c r="AB4757" s="278"/>
      <c r="AC4757" s="278"/>
      <c r="AD4757" s="278"/>
      <c r="AE4757" s="278"/>
      <c r="AI4757" s="287"/>
      <c r="AJ4757" s="287"/>
      <c r="AK4757" s="287"/>
      <c r="AL4757" s="287"/>
      <c r="AM4757" s="287"/>
      <c r="AO4757" s="278"/>
      <c r="AP4757" s="278"/>
      <c r="AQ4757" s="278"/>
      <c r="AR4757" s="278"/>
      <c r="AS4757" s="278"/>
      <c r="AT4757" s="278"/>
      <c r="AV4757" s="278"/>
      <c r="AW4757" s="278"/>
      <c r="AX4757" s="278"/>
      <c r="AY4757" s="278"/>
      <c r="AZ4757" s="278"/>
      <c r="BB4757" s="266"/>
      <c r="BE4757" s="263"/>
      <c r="BK4757" s="279"/>
      <c r="BL4757" s="279"/>
      <c r="BP4757" s="264"/>
    </row>
    <row r="4758" spans="3:68" ht="7.5" customHeight="1"/>
    <row r="4759" spans="3:68" ht="0.75" customHeight="1">
      <c r="C4759" s="287"/>
      <c r="D4759" s="287"/>
      <c r="E4759" s="287"/>
      <c r="F4759" s="287"/>
      <c r="G4759" s="287"/>
      <c r="H4759" s="278"/>
      <c r="I4759" s="278"/>
      <c r="J4759" s="278"/>
      <c r="K4759" s="278"/>
      <c r="L4759" s="278"/>
      <c r="N4759" s="278"/>
      <c r="O4759" s="278"/>
      <c r="P4759" s="278"/>
      <c r="Q4759" s="278"/>
      <c r="R4759" s="278"/>
      <c r="S4759" s="278"/>
      <c r="T4759" s="278"/>
      <c r="U4759" s="278"/>
      <c r="V4759" s="278"/>
      <c r="W4759" s="278"/>
      <c r="Z4759" s="278"/>
      <c r="AA4759" s="278"/>
      <c r="AB4759" s="278"/>
      <c r="AC4759" s="278"/>
      <c r="AD4759" s="278"/>
      <c r="AE4759" s="278"/>
      <c r="AI4759" s="287"/>
      <c r="AJ4759" s="287"/>
      <c r="AK4759" s="287"/>
      <c r="AL4759" s="287"/>
      <c r="AM4759" s="287"/>
      <c r="AO4759" s="278"/>
      <c r="AP4759" s="278"/>
      <c r="AQ4759" s="278"/>
      <c r="AR4759" s="278"/>
      <c r="AS4759" s="278"/>
      <c r="AT4759" s="278"/>
      <c r="AV4759" s="278"/>
      <c r="AW4759" s="278"/>
      <c r="AX4759" s="278"/>
      <c r="AY4759" s="278"/>
      <c r="AZ4759" s="278"/>
      <c r="BB4759" s="276"/>
    </row>
    <row r="4760" spans="3:68" ht="8.25" customHeight="1">
      <c r="C4760" s="287"/>
      <c r="D4760" s="287"/>
      <c r="E4760" s="287"/>
      <c r="F4760" s="287"/>
      <c r="G4760" s="287"/>
      <c r="H4760" s="278"/>
      <c r="I4760" s="278"/>
      <c r="J4760" s="278"/>
      <c r="K4760" s="278"/>
      <c r="L4760" s="278"/>
      <c r="N4760" s="278"/>
      <c r="O4760" s="278"/>
      <c r="P4760" s="278"/>
      <c r="Q4760" s="278"/>
      <c r="R4760" s="278"/>
      <c r="S4760" s="278"/>
      <c r="T4760" s="278"/>
      <c r="U4760" s="278"/>
      <c r="V4760" s="278"/>
      <c r="W4760" s="278"/>
      <c r="Z4760" s="278"/>
      <c r="AA4760" s="278"/>
      <c r="AB4760" s="278"/>
      <c r="AC4760" s="278"/>
      <c r="AD4760" s="278"/>
      <c r="AE4760" s="278"/>
      <c r="AI4760" s="287"/>
      <c r="AJ4760" s="287"/>
      <c r="AK4760" s="287"/>
      <c r="AL4760" s="287"/>
      <c r="AM4760" s="287"/>
      <c r="AO4760" s="278"/>
      <c r="AP4760" s="278"/>
      <c r="AQ4760" s="278"/>
      <c r="AR4760" s="278"/>
      <c r="AS4760" s="278"/>
      <c r="AT4760" s="278"/>
      <c r="AV4760" s="278"/>
      <c r="AW4760" s="278"/>
      <c r="AX4760" s="278"/>
      <c r="AY4760" s="278"/>
      <c r="AZ4760" s="278"/>
      <c r="BB4760" s="276"/>
    </row>
    <row r="4761" spans="3:68" ht="0.75" customHeight="1">
      <c r="C4761" s="287"/>
      <c r="D4761" s="287"/>
      <c r="E4761" s="287"/>
      <c r="F4761" s="287"/>
      <c r="G4761" s="287"/>
      <c r="H4761" s="278"/>
      <c r="I4761" s="278"/>
      <c r="J4761" s="278"/>
      <c r="K4761" s="278"/>
      <c r="L4761" s="278"/>
      <c r="N4761" s="278"/>
      <c r="O4761" s="278"/>
      <c r="P4761" s="278"/>
      <c r="Q4761" s="278"/>
      <c r="R4761" s="278"/>
      <c r="S4761" s="278"/>
      <c r="T4761" s="278"/>
      <c r="U4761" s="278"/>
      <c r="V4761" s="278"/>
      <c r="W4761" s="278"/>
      <c r="Z4761" s="278"/>
      <c r="AA4761" s="278"/>
      <c r="AB4761" s="278"/>
      <c r="AC4761" s="278"/>
      <c r="AD4761" s="278"/>
      <c r="AE4761" s="278"/>
      <c r="AI4761" s="287"/>
      <c r="AJ4761" s="287"/>
      <c r="AK4761" s="287"/>
      <c r="AL4761" s="287"/>
      <c r="AM4761" s="287"/>
      <c r="AO4761" s="278"/>
      <c r="AP4761" s="278"/>
      <c r="AQ4761" s="278"/>
      <c r="AR4761" s="278"/>
      <c r="AS4761" s="278"/>
      <c r="AT4761" s="278"/>
      <c r="AV4761" s="278"/>
      <c r="AW4761" s="278"/>
      <c r="AX4761" s="278"/>
      <c r="AY4761" s="278"/>
      <c r="AZ4761" s="278"/>
      <c r="BB4761" s="276"/>
    </row>
    <row r="4762" spans="3:68" ht="10.5" customHeight="1">
      <c r="C4762" s="287"/>
      <c r="D4762" s="287"/>
      <c r="E4762" s="287"/>
      <c r="F4762" s="287"/>
      <c r="G4762" s="287"/>
      <c r="H4762" s="278"/>
      <c r="I4762" s="278"/>
      <c r="J4762" s="278"/>
      <c r="K4762" s="278"/>
      <c r="L4762" s="278"/>
      <c r="N4762" s="278"/>
      <c r="O4762" s="278"/>
      <c r="P4762" s="278"/>
      <c r="Q4762" s="278"/>
      <c r="R4762" s="278"/>
      <c r="S4762" s="278"/>
      <c r="T4762" s="278"/>
      <c r="U4762" s="278"/>
      <c r="V4762" s="278"/>
      <c r="W4762" s="278"/>
      <c r="Z4762" s="278"/>
      <c r="AA4762" s="278"/>
      <c r="AB4762" s="278"/>
      <c r="AC4762" s="278"/>
      <c r="AD4762" s="278"/>
      <c r="AE4762" s="278"/>
      <c r="AI4762" s="287"/>
      <c r="AJ4762" s="287"/>
      <c r="AK4762" s="287"/>
      <c r="AL4762" s="287"/>
      <c r="AM4762" s="287"/>
      <c r="AO4762" s="278"/>
      <c r="AP4762" s="278"/>
      <c r="AQ4762" s="278"/>
      <c r="AR4762" s="278"/>
      <c r="AS4762" s="278"/>
      <c r="AT4762" s="278"/>
      <c r="AV4762" s="278"/>
      <c r="AW4762" s="278"/>
      <c r="AX4762" s="278"/>
      <c r="AY4762" s="278"/>
      <c r="AZ4762" s="278"/>
      <c r="BB4762" s="266"/>
    </row>
    <row r="4763" spans="3:68" ht="7.5" customHeight="1"/>
    <row r="4764" spans="3:68" ht="0.75" customHeight="1">
      <c r="C4764" s="287"/>
      <c r="D4764" s="287"/>
      <c r="E4764" s="287"/>
      <c r="F4764" s="287"/>
      <c r="G4764" s="287"/>
      <c r="H4764" s="278"/>
      <c r="I4764" s="278"/>
      <c r="J4764" s="278"/>
      <c r="K4764" s="278"/>
      <c r="L4764" s="278"/>
      <c r="N4764" s="278"/>
      <c r="O4764" s="278"/>
      <c r="P4764" s="278"/>
      <c r="Q4764" s="278"/>
      <c r="R4764" s="278"/>
      <c r="S4764" s="278"/>
      <c r="T4764" s="278"/>
      <c r="U4764" s="278"/>
      <c r="V4764" s="278"/>
      <c r="W4764" s="278"/>
      <c r="Z4764" s="278"/>
      <c r="AA4764" s="278"/>
      <c r="AB4764" s="278"/>
      <c r="AC4764" s="278"/>
      <c r="AD4764" s="278"/>
      <c r="AE4764" s="278"/>
      <c r="AI4764" s="287"/>
      <c r="AJ4764" s="287"/>
      <c r="AK4764" s="287"/>
      <c r="AL4764" s="287"/>
      <c r="AM4764" s="287"/>
      <c r="AO4764" s="278"/>
      <c r="AP4764" s="278"/>
      <c r="AQ4764" s="278"/>
      <c r="AR4764" s="278"/>
      <c r="AS4764" s="278"/>
      <c r="AT4764" s="278"/>
      <c r="AV4764" s="278"/>
      <c r="AW4764" s="278"/>
      <c r="AX4764" s="278"/>
      <c r="AY4764" s="278"/>
      <c r="AZ4764" s="278"/>
      <c r="BB4764" s="276"/>
      <c r="BE4764" s="282"/>
      <c r="BF4764" s="282"/>
      <c r="BG4764" s="282"/>
      <c r="BH4764" s="282"/>
      <c r="BI4764" s="282"/>
      <c r="BJ4764" s="282"/>
      <c r="BK4764" s="282"/>
      <c r="BL4764" s="282"/>
      <c r="BM4764" s="282"/>
      <c r="BN4764" s="282"/>
      <c r="BO4764" s="282"/>
      <c r="BP4764" s="282"/>
    </row>
    <row r="4765" spans="3:68">
      <c r="C4765" s="287"/>
      <c r="D4765" s="287"/>
      <c r="E4765" s="287"/>
      <c r="F4765" s="287"/>
      <c r="G4765" s="287"/>
      <c r="H4765" s="278"/>
      <c r="I4765" s="278"/>
      <c r="J4765" s="278"/>
      <c r="K4765" s="278"/>
      <c r="L4765" s="278"/>
      <c r="N4765" s="278"/>
      <c r="O4765" s="278"/>
      <c r="P4765" s="278"/>
      <c r="Q4765" s="278"/>
      <c r="R4765" s="278"/>
      <c r="S4765" s="278"/>
      <c r="T4765" s="278"/>
      <c r="U4765" s="278"/>
      <c r="V4765" s="278"/>
      <c r="W4765" s="278"/>
      <c r="Z4765" s="278"/>
      <c r="AA4765" s="278"/>
      <c r="AB4765" s="278"/>
      <c r="AC4765" s="278"/>
      <c r="AD4765" s="278"/>
      <c r="AE4765" s="278"/>
      <c r="AI4765" s="287"/>
      <c r="AJ4765" s="287"/>
      <c r="AK4765" s="287"/>
      <c r="AL4765" s="287"/>
      <c r="AM4765" s="287"/>
      <c r="AO4765" s="278"/>
      <c r="AP4765" s="278"/>
      <c r="AQ4765" s="278"/>
      <c r="AR4765" s="278"/>
      <c r="AS4765" s="278"/>
      <c r="AT4765" s="278"/>
      <c r="AV4765" s="278"/>
      <c r="AW4765" s="278"/>
      <c r="AX4765" s="278"/>
      <c r="AY4765" s="278"/>
      <c r="AZ4765" s="278"/>
      <c r="BB4765" s="276"/>
      <c r="BE4765" s="282"/>
      <c r="BF4765" s="282"/>
      <c r="BG4765" s="282"/>
      <c r="BH4765" s="282"/>
      <c r="BI4765" s="282"/>
      <c r="BJ4765" s="282"/>
      <c r="BK4765" s="282"/>
      <c r="BL4765" s="282"/>
      <c r="BM4765" s="282"/>
      <c r="BN4765" s="282"/>
      <c r="BO4765" s="282"/>
      <c r="BP4765" s="282"/>
    </row>
    <row r="4766" spans="3:68" ht="5.25" customHeight="1">
      <c r="C4766" s="287"/>
      <c r="D4766" s="287"/>
      <c r="E4766" s="287"/>
      <c r="F4766" s="287"/>
      <c r="G4766" s="287"/>
      <c r="H4766" s="278"/>
      <c r="I4766" s="278"/>
      <c r="J4766" s="278"/>
      <c r="K4766" s="278"/>
      <c r="L4766" s="278"/>
      <c r="N4766" s="278"/>
      <c r="O4766" s="278"/>
      <c r="P4766" s="278"/>
      <c r="Q4766" s="278"/>
      <c r="R4766" s="278"/>
      <c r="S4766" s="278"/>
      <c r="T4766" s="278"/>
      <c r="U4766" s="278"/>
      <c r="V4766" s="278"/>
      <c r="W4766" s="278"/>
      <c r="Z4766" s="278"/>
      <c r="AA4766" s="278"/>
      <c r="AB4766" s="278"/>
      <c r="AC4766" s="278"/>
      <c r="AD4766" s="278"/>
      <c r="AE4766" s="278"/>
      <c r="AI4766" s="287"/>
      <c r="AJ4766" s="287"/>
      <c r="AK4766" s="287"/>
      <c r="AL4766" s="287"/>
      <c r="AM4766" s="287"/>
      <c r="AN4766" s="287"/>
      <c r="AO4766" s="278"/>
      <c r="AP4766" s="278"/>
      <c r="AQ4766" s="278"/>
      <c r="AR4766" s="278"/>
      <c r="AS4766" s="278"/>
      <c r="AT4766" s="278"/>
      <c r="AV4766" s="278"/>
      <c r="AW4766" s="278"/>
      <c r="AX4766" s="278"/>
      <c r="AY4766" s="278"/>
      <c r="AZ4766" s="278"/>
      <c r="BB4766" s="276"/>
      <c r="BJ4766" s="283"/>
      <c r="BK4766" s="283"/>
      <c r="BL4766" s="283"/>
      <c r="BM4766" s="283"/>
      <c r="BN4766" s="283"/>
      <c r="BO4766" s="283"/>
      <c r="BP4766" s="283"/>
    </row>
    <row r="4767" spans="3:68" ht="5.25" customHeight="1">
      <c r="C4767" s="287"/>
      <c r="D4767" s="287"/>
      <c r="E4767" s="287"/>
      <c r="F4767" s="287"/>
      <c r="G4767" s="287"/>
      <c r="H4767" s="278"/>
      <c r="I4767" s="278"/>
      <c r="J4767" s="278"/>
      <c r="K4767" s="278"/>
      <c r="L4767" s="278"/>
      <c r="N4767" s="278"/>
      <c r="O4767" s="278"/>
      <c r="P4767" s="278"/>
      <c r="Q4767" s="278"/>
      <c r="R4767" s="278"/>
      <c r="S4767" s="278"/>
      <c r="T4767" s="278"/>
      <c r="U4767" s="278"/>
      <c r="V4767" s="278"/>
      <c r="W4767" s="278"/>
      <c r="Z4767" s="278"/>
      <c r="AA4767" s="278"/>
      <c r="AB4767" s="278"/>
      <c r="AC4767" s="278"/>
      <c r="AD4767" s="278"/>
      <c r="AE4767" s="278"/>
      <c r="AI4767" s="287"/>
      <c r="AJ4767" s="287"/>
      <c r="AK4767" s="287"/>
      <c r="AL4767" s="287"/>
      <c r="AM4767" s="287"/>
      <c r="AN4767" s="287"/>
      <c r="AO4767" s="278"/>
      <c r="AP4767" s="278"/>
      <c r="AQ4767" s="278"/>
      <c r="AR4767" s="278"/>
      <c r="AS4767" s="278"/>
      <c r="AT4767" s="278"/>
      <c r="AV4767" s="278"/>
      <c r="AW4767" s="278"/>
      <c r="AX4767" s="278"/>
      <c r="AY4767" s="278"/>
      <c r="AZ4767" s="278"/>
      <c r="BB4767" s="276"/>
      <c r="BJ4767" s="283"/>
      <c r="BK4767" s="283"/>
      <c r="BL4767" s="283"/>
      <c r="BM4767" s="283"/>
      <c r="BN4767" s="283"/>
      <c r="BO4767" s="283"/>
      <c r="BP4767" s="283"/>
    </row>
    <row r="4768" spans="3:68" ht="15" customHeight="1">
      <c r="C4768" s="287"/>
      <c r="D4768" s="287"/>
      <c r="E4768" s="287"/>
      <c r="F4768" s="287"/>
      <c r="G4768" s="287"/>
      <c r="H4768" s="278"/>
      <c r="I4768" s="278"/>
      <c r="J4768" s="278"/>
      <c r="K4768" s="278"/>
      <c r="L4768" s="278"/>
      <c r="N4768" s="278"/>
      <c r="O4768" s="278"/>
      <c r="P4768" s="278"/>
      <c r="Q4768" s="278"/>
      <c r="R4768" s="278"/>
      <c r="S4768" s="278"/>
      <c r="T4768" s="278"/>
      <c r="U4768" s="278"/>
      <c r="V4768" s="278"/>
      <c r="W4768" s="278"/>
      <c r="Z4768" s="278"/>
      <c r="AA4768" s="278"/>
      <c r="AB4768" s="278"/>
      <c r="AC4768" s="278"/>
      <c r="AD4768" s="278"/>
      <c r="AE4768" s="278"/>
      <c r="AI4768" s="287"/>
      <c r="AJ4768" s="287"/>
      <c r="AK4768" s="287"/>
      <c r="AL4768" s="287"/>
      <c r="AM4768" s="287"/>
      <c r="AO4768" s="278"/>
      <c r="AP4768" s="278"/>
      <c r="AQ4768" s="278"/>
      <c r="AR4768" s="278"/>
      <c r="AS4768" s="278"/>
      <c r="AT4768" s="278"/>
      <c r="AV4768" s="278"/>
      <c r="AW4768" s="278"/>
      <c r="AX4768" s="278"/>
      <c r="AY4768" s="278"/>
      <c r="AZ4768" s="278"/>
      <c r="BB4768" s="266"/>
    </row>
    <row r="4769" spans="3:68" ht="0.75" customHeight="1">
      <c r="C4769" s="287"/>
      <c r="D4769" s="287"/>
      <c r="E4769" s="287"/>
      <c r="F4769" s="287"/>
      <c r="G4769" s="287"/>
      <c r="H4769" s="278"/>
      <c r="I4769" s="278"/>
      <c r="J4769" s="278"/>
      <c r="K4769" s="278"/>
      <c r="L4769" s="278"/>
      <c r="P4769" s="278"/>
      <c r="Q4769" s="278"/>
      <c r="R4769" s="278"/>
      <c r="S4769" s="278"/>
      <c r="U4769" s="278"/>
      <c r="V4769" s="278"/>
      <c r="W4769" s="278"/>
      <c r="Z4769" s="278"/>
      <c r="AA4769" s="278"/>
      <c r="AB4769" s="278"/>
      <c r="AC4769" s="278"/>
      <c r="AD4769" s="278"/>
      <c r="AE4769" s="278"/>
      <c r="AI4769" s="287"/>
      <c r="AJ4769" s="287"/>
      <c r="AK4769" s="287"/>
      <c r="AL4769" s="287"/>
      <c r="AM4769" s="287"/>
      <c r="AO4769" s="278"/>
      <c r="AP4769" s="278"/>
      <c r="AQ4769" s="278"/>
      <c r="AR4769" s="278"/>
      <c r="AS4769" s="278"/>
      <c r="AT4769" s="278"/>
      <c r="AV4769" s="278"/>
      <c r="AW4769" s="278"/>
      <c r="AX4769" s="278"/>
      <c r="AY4769" s="278"/>
      <c r="AZ4769" s="278"/>
      <c r="BB4769" s="276"/>
      <c r="BE4769" s="280"/>
      <c r="BH4769" s="278"/>
      <c r="BI4769" s="278"/>
      <c r="BJ4769" s="278"/>
      <c r="BK4769" s="278"/>
      <c r="BL4769" s="278"/>
      <c r="BN4769" s="278"/>
      <c r="BO4769" s="278"/>
      <c r="BP4769" s="278"/>
    </row>
    <row r="4770" spans="3:68" ht="8.25" customHeight="1">
      <c r="C4770" s="287"/>
      <c r="D4770" s="287"/>
      <c r="E4770" s="287"/>
      <c r="F4770" s="287"/>
      <c r="G4770" s="287"/>
      <c r="H4770" s="278"/>
      <c r="I4770" s="278"/>
      <c r="J4770" s="278"/>
      <c r="K4770" s="278"/>
      <c r="L4770" s="278"/>
      <c r="P4770" s="278"/>
      <c r="Q4770" s="278"/>
      <c r="R4770" s="278"/>
      <c r="S4770" s="278"/>
      <c r="U4770" s="278"/>
      <c r="V4770" s="278"/>
      <c r="W4770" s="278"/>
      <c r="Z4770" s="278"/>
      <c r="AA4770" s="278"/>
      <c r="AB4770" s="278"/>
      <c r="AC4770" s="278"/>
      <c r="AD4770" s="278"/>
      <c r="AE4770" s="278"/>
      <c r="AI4770" s="287"/>
      <c r="AJ4770" s="287"/>
      <c r="AK4770" s="287"/>
      <c r="AL4770" s="287"/>
      <c r="AM4770" s="287"/>
      <c r="AO4770" s="278"/>
      <c r="AP4770" s="278"/>
      <c r="AQ4770" s="278"/>
      <c r="AR4770" s="278"/>
      <c r="AS4770" s="278"/>
      <c r="AT4770" s="278"/>
      <c r="AV4770" s="278"/>
      <c r="AW4770" s="278"/>
      <c r="AX4770" s="278"/>
      <c r="AY4770" s="278"/>
      <c r="AZ4770" s="278"/>
      <c r="BB4770" s="276"/>
      <c r="BE4770" s="280"/>
      <c r="BH4770" s="278"/>
      <c r="BI4770" s="278"/>
      <c r="BJ4770" s="278"/>
      <c r="BK4770" s="278"/>
      <c r="BL4770" s="278"/>
      <c r="BN4770" s="278"/>
      <c r="BO4770" s="278"/>
      <c r="BP4770" s="278"/>
    </row>
    <row r="4771" spans="3:68" ht="0.75" customHeight="1">
      <c r="C4771" s="287"/>
      <c r="D4771" s="287"/>
      <c r="E4771" s="287"/>
      <c r="F4771" s="287"/>
      <c r="G4771" s="287"/>
      <c r="H4771" s="278"/>
      <c r="I4771" s="278"/>
      <c r="J4771" s="278"/>
      <c r="K4771" s="278"/>
      <c r="L4771" s="278"/>
      <c r="P4771" s="278"/>
      <c r="Q4771" s="278"/>
      <c r="R4771" s="278"/>
      <c r="S4771" s="278"/>
      <c r="U4771" s="278"/>
      <c r="V4771" s="278"/>
      <c r="W4771" s="278"/>
      <c r="Z4771" s="278"/>
      <c r="AA4771" s="278"/>
      <c r="AB4771" s="278"/>
      <c r="AC4771" s="278"/>
      <c r="AD4771" s="278"/>
      <c r="AE4771" s="278"/>
      <c r="AI4771" s="287"/>
      <c r="AJ4771" s="287"/>
      <c r="AK4771" s="287"/>
      <c r="AL4771" s="287"/>
      <c r="AM4771" s="287"/>
      <c r="AO4771" s="278"/>
      <c r="AP4771" s="278"/>
      <c r="AQ4771" s="278"/>
      <c r="AR4771" s="278"/>
      <c r="AS4771" s="278"/>
      <c r="AT4771" s="278"/>
      <c r="AV4771" s="278"/>
      <c r="AW4771" s="278"/>
      <c r="AX4771" s="278"/>
      <c r="AY4771" s="278"/>
      <c r="AZ4771" s="278"/>
      <c r="BB4771" s="276"/>
      <c r="BE4771" s="280"/>
      <c r="BH4771" s="278"/>
      <c r="BI4771" s="278"/>
      <c r="BJ4771" s="278"/>
      <c r="BK4771" s="278"/>
      <c r="BL4771" s="278"/>
      <c r="BN4771" s="278"/>
      <c r="BO4771" s="278"/>
      <c r="BP4771" s="278"/>
    </row>
    <row r="4772" spans="3:68" ht="10.5" customHeight="1">
      <c r="C4772" s="287"/>
      <c r="D4772" s="287"/>
      <c r="E4772" s="287"/>
      <c r="F4772" s="287"/>
      <c r="G4772" s="287"/>
      <c r="H4772" s="278"/>
      <c r="I4772" s="278"/>
      <c r="J4772" s="278"/>
      <c r="K4772" s="278"/>
      <c r="L4772" s="278"/>
      <c r="P4772" s="278"/>
      <c r="Q4772" s="278"/>
      <c r="R4772" s="278"/>
      <c r="S4772" s="278"/>
      <c r="U4772" s="278"/>
      <c r="V4772" s="278"/>
      <c r="W4772" s="278"/>
      <c r="Z4772" s="278"/>
      <c r="AA4772" s="278"/>
      <c r="AB4772" s="278"/>
      <c r="AC4772" s="278"/>
      <c r="AD4772" s="278"/>
      <c r="AE4772" s="278"/>
      <c r="AI4772" s="287"/>
      <c r="AJ4772" s="287"/>
      <c r="AK4772" s="287"/>
      <c r="AL4772" s="287"/>
      <c r="AM4772" s="287"/>
      <c r="AO4772" s="278"/>
      <c r="AP4772" s="278"/>
      <c r="AQ4772" s="278"/>
      <c r="AR4772" s="278"/>
      <c r="AS4772" s="278"/>
      <c r="AT4772" s="278"/>
      <c r="AV4772" s="278"/>
      <c r="AW4772" s="278"/>
      <c r="AX4772" s="278"/>
      <c r="AY4772" s="278"/>
      <c r="AZ4772" s="278"/>
      <c r="BB4772" s="266"/>
      <c r="BE4772" s="263"/>
      <c r="BH4772" s="278"/>
      <c r="BI4772" s="278"/>
      <c r="BJ4772" s="278"/>
      <c r="BK4772" s="278"/>
      <c r="BL4772" s="278"/>
      <c r="BN4772" s="278"/>
      <c r="BO4772" s="278"/>
      <c r="BP4772" s="278"/>
    </row>
    <row r="4773" spans="3:68" ht="7.5" customHeight="1"/>
    <row r="4774" spans="3:68" ht="0.75" customHeight="1">
      <c r="C4774" s="287"/>
      <c r="D4774" s="287"/>
      <c r="E4774" s="287"/>
      <c r="F4774" s="287"/>
      <c r="G4774" s="287"/>
      <c r="H4774" s="278"/>
      <c r="I4774" s="278"/>
      <c r="J4774" s="278"/>
      <c r="K4774" s="278"/>
      <c r="L4774" s="278"/>
      <c r="N4774" s="278"/>
      <c r="O4774" s="278"/>
      <c r="P4774" s="278"/>
      <c r="Q4774" s="278"/>
      <c r="R4774" s="278"/>
      <c r="S4774" s="278"/>
      <c r="T4774" s="278"/>
      <c r="U4774" s="278"/>
      <c r="V4774" s="278"/>
      <c r="W4774" s="278"/>
      <c r="Z4774" s="278"/>
      <c r="AA4774" s="278"/>
      <c r="AB4774" s="278"/>
      <c r="AC4774" s="278"/>
      <c r="AD4774" s="278"/>
      <c r="AE4774" s="278"/>
      <c r="AI4774" s="287"/>
      <c r="AJ4774" s="287"/>
      <c r="AK4774" s="287"/>
      <c r="AL4774" s="287"/>
      <c r="AM4774" s="287"/>
      <c r="AO4774" s="278"/>
      <c r="AP4774" s="278"/>
      <c r="AQ4774" s="278"/>
      <c r="AR4774" s="278"/>
      <c r="AS4774" s="278"/>
      <c r="AT4774" s="278"/>
      <c r="AV4774" s="278"/>
      <c r="AW4774" s="278"/>
      <c r="AX4774" s="278"/>
      <c r="AY4774" s="278"/>
      <c r="AZ4774" s="278"/>
      <c r="BB4774" s="276"/>
      <c r="BE4774" s="280"/>
      <c r="BH4774" s="278"/>
      <c r="BI4774" s="278"/>
      <c r="BJ4774" s="278"/>
      <c r="BK4774" s="278"/>
      <c r="BL4774" s="278"/>
      <c r="BN4774" s="278"/>
      <c r="BO4774" s="278"/>
      <c r="BP4774" s="278"/>
    </row>
    <row r="4775" spans="3:68" ht="9" customHeight="1">
      <c r="C4775" s="287"/>
      <c r="D4775" s="287"/>
      <c r="E4775" s="287"/>
      <c r="F4775" s="287"/>
      <c r="G4775" s="287"/>
      <c r="H4775" s="278"/>
      <c r="I4775" s="278"/>
      <c r="J4775" s="278"/>
      <c r="K4775" s="278"/>
      <c r="L4775" s="278"/>
      <c r="N4775" s="278"/>
      <c r="O4775" s="278"/>
      <c r="P4775" s="278"/>
      <c r="Q4775" s="278"/>
      <c r="R4775" s="278"/>
      <c r="S4775" s="278"/>
      <c r="T4775" s="278"/>
      <c r="U4775" s="278"/>
      <c r="V4775" s="278"/>
      <c r="W4775" s="278"/>
      <c r="Z4775" s="278"/>
      <c r="AA4775" s="278"/>
      <c r="AB4775" s="278"/>
      <c r="AC4775" s="278"/>
      <c r="AD4775" s="278"/>
      <c r="AE4775" s="278"/>
      <c r="AI4775" s="287"/>
      <c r="AJ4775" s="287"/>
      <c r="AK4775" s="287"/>
      <c r="AL4775" s="287"/>
      <c r="AM4775" s="287"/>
      <c r="AO4775" s="278"/>
      <c r="AP4775" s="278"/>
      <c r="AQ4775" s="278"/>
      <c r="AR4775" s="278"/>
      <c r="AS4775" s="278"/>
      <c r="AT4775" s="278"/>
      <c r="AV4775" s="278"/>
      <c r="AW4775" s="278"/>
      <c r="AX4775" s="278"/>
      <c r="AY4775" s="278"/>
      <c r="AZ4775" s="278"/>
      <c r="BB4775" s="276"/>
      <c r="BE4775" s="280"/>
      <c r="BH4775" s="278"/>
      <c r="BI4775" s="278"/>
      <c r="BJ4775" s="278"/>
      <c r="BK4775" s="278"/>
      <c r="BL4775" s="278"/>
      <c r="BN4775" s="278"/>
      <c r="BO4775" s="278"/>
      <c r="BP4775" s="278"/>
    </row>
    <row r="4776" spans="3:68" ht="0.75" customHeight="1">
      <c r="C4776" s="287"/>
      <c r="D4776" s="287"/>
      <c r="E4776" s="287"/>
      <c r="F4776" s="287"/>
      <c r="G4776" s="287"/>
      <c r="H4776" s="278"/>
      <c r="I4776" s="278"/>
      <c r="J4776" s="278"/>
      <c r="K4776" s="278"/>
      <c r="L4776" s="278"/>
      <c r="N4776" s="278"/>
      <c r="O4776" s="278"/>
      <c r="P4776" s="278"/>
      <c r="Q4776" s="278"/>
      <c r="R4776" s="278"/>
      <c r="S4776" s="278"/>
      <c r="T4776" s="278"/>
      <c r="U4776" s="278"/>
      <c r="V4776" s="278"/>
      <c r="W4776" s="278"/>
      <c r="Z4776" s="278"/>
      <c r="AA4776" s="278"/>
      <c r="AB4776" s="278"/>
      <c r="AC4776" s="278"/>
      <c r="AD4776" s="278"/>
      <c r="AE4776" s="278"/>
      <c r="AI4776" s="287"/>
      <c r="AJ4776" s="287"/>
      <c r="AK4776" s="287"/>
      <c r="AL4776" s="287"/>
      <c r="AM4776" s="287"/>
      <c r="AO4776" s="278"/>
      <c r="AP4776" s="278"/>
      <c r="AQ4776" s="278"/>
      <c r="AR4776" s="278"/>
      <c r="AS4776" s="278"/>
      <c r="AT4776" s="278"/>
      <c r="AV4776" s="278"/>
      <c r="AW4776" s="278"/>
      <c r="AX4776" s="278"/>
      <c r="AY4776" s="278"/>
      <c r="AZ4776" s="278"/>
      <c r="BB4776" s="276"/>
      <c r="BE4776" s="280"/>
      <c r="BH4776" s="278"/>
      <c r="BI4776" s="278"/>
      <c r="BJ4776" s="278"/>
      <c r="BK4776" s="278"/>
      <c r="BL4776" s="278"/>
      <c r="BN4776" s="278"/>
      <c r="BO4776" s="278"/>
      <c r="BP4776" s="278"/>
    </row>
    <row r="4777" spans="3:68" ht="10.5" customHeight="1">
      <c r="C4777" s="287"/>
      <c r="D4777" s="287"/>
      <c r="E4777" s="287"/>
      <c r="F4777" s="287"/>
      <c r="G4777" s="287"/>
      <c r="H4777" s="278"/>
      <c r="I4777" s="278"/>
      <c r="J4777" s="278"/>
      <c r="K4777" s="278"/>
      <c r="L4777" s="278"/>
      <c r="P4777" s="278"/>
      <c r="Q4777" s="278"/>
      <c r="R4777" s="278"/>
      <c r="S4777" s="278"/>
      <c r="U4777" s="278"/>
      <c r="V4777" s="278"/>
      <c r="W4777" s="278"/>
      <c r="Z4777" s="278"/>
      <c r="AA4777" s="278"/>
      <c r="AB4777" s="278"/>
      <c r="AC4777" s="278"/>
      <c r="AD4777" s="278"/>
      <c r="AE4777" s="278"/>
      <c r="AI4777" s="287"/>
      <c r="AJ4777" s="287"/>
      <c r="AK4777" s="287"/>
      <c r="AL4777" s="287"/>
      <c r="AM4777" s="287"/>
      <c r="AO4777" s="278"/>
      <c r="AP4777" s="278"/>
      <c r="AQ4777" s="278"/>
      <c r="AR4777" s="278"/>
      <c r="AS4777" s="278"/>
      <c r="AT4777" s="278"/>
      <c r="AV4777" s="278"/>
      <c r="AW4777" s="278"/>
      <c r="AX4777" s="278"/>
      <c r="AY4777" s="278"/>
      <c r="AZ4777" s="278"/>
      <c r="BB4777" s="266"/>
      <c r="BE4777" s="263"/>
      <c r="BH4777" s="278"/>
      <c r="BI4777" s="278"/>
      <c r="BJ4777" s="278"/>
      <c r="BK4777" s="278"/>
      <c r="BL4777" s="278"/>
      <c r="BN4777" s="278"/>
      <c r="BO4777" s="278"/>
      <c r="BP4777" s="278"/>
    </row>
    <row r="4778" spans="3:68" ht="9" customHeight="1"/>
    <row r="4779" spans="3:68" ht="10.5" customHeight="1">
      <c r="C4779" s="291"/>
      <c r="D4779" s="291"/>
      <c r="E4779" s="291"/>
      <c r="F4779" s="291"/>
      <c r="G4779" s="291"/>
      <c r="H4779" s="278"/>
      <c r="I4779" s="278"/>
      <c r="J4779" s="278"/>
      <c r="K4779" s="278"/>
      <c r="L4779" s="278"/>
      <c r="N4779" s="278"/>
      <c r="O4779" s="278"/>
      <c r="P4779" s="278"/>
      <c r="Q4779" s="278"/>
      <c r="R4779" s="278"/>
      <c r="S4779" s="278"/>
      <c r="T4779" s="278"/>
      <c r="U4779" s="278"/>
      <c r="V4779" s="278"/>
      <c r="W4779" s="278"/>
      <c r="Z4779" s="278"/>
      <c r="AA4779" s="278"/>
      <c r="AB4779" s="278"/>
      <c r="AC4779" s="278"/>
      <c r="AD4779" s="278"/>
      <c r="AE4779" s="278"/>
      <c r="AI4779" s="291"/>
      <c r="AJ4779" s="291"/>
      <c r="AK4779" s="291"/>
      <c r="AL4779" s="291"/>
      <c r="AM4779" s="291"/>
      <c r="AO4779" s="278"/>
      <c r="AP4779" s="278"/>
      <c r="AQ4779" s="278"/>
      <c r="AR4779" s="278"/>
      <c r="AS4779" s="278"/>
      <c r="AT4779" s="278"/>
      <c r="AV4779" s="278"/>
      <c r="AW4779" s="278"/>
      <c r="AX4779" s="278"/>
      <c r="AY4779" s="278"/>
      <c r="AZ4779" s="278"/>
      <c r="BB4779" s="266"/>
      <c r="BE4779" s="280"/>
      <c r="BF4779" s="280"/>
      <c r="BH4779" s="278"/>
      <c r="BI4779" s="278"/>
      <c r="BJ4779" s="278"/>
      <c r="BK4779" s="278"/>
      <c r="BL4779" s="278"/>
      <c r="BN4779" s="278"/>
      <c r="BO4779" s="278"/>
      <c r="BP4779" s="278"/>
    </row>
    <row r="4780" spans="3:68" ht="12.75" customHeight="1">
      <c r="AO4780" s="278"/>
      <c r="AP4780" s="278"/>
      <c r="AQ4780" s="278"/>
      <c r="AR4780" s="278"/>
      <c r="AS4780" s="278"/>
      <c r="AT4780" s="278"/>
      <c r="AV4780" s="278"/>
      <c r="AW4780" s="278"/>
      <c r="AX4780" s="278"/>
      <c r="AY4780" s="278"/>
      <c r="AZ4780" s="278"/>
      <c r="BE4780" s="280"/>
      <c r="BF4780" s="280"/>
    </row>
    <row r="4781" spans="3:68" ht="12.75" customHeight="1">
      <c r="AO4781" s="278"/>
      <c r="AP4781" s="278"/>
      <c r="AQ4781" s="278"/>
      <c r="AR4781" s="278"/>
      <c r="AS4781" s="278"/>
      <c r="AT4781" s="278"/>
      <c r="AV4781" s="278"/>
      <c r="AW4781" s="278"/>
      <c r="AX4781" s="278"/>
      <c r="AY4781" s="278"/>
      <c r="AZ4781" s="278"/>
      <c r="BE4781" s="280"/>
      <c r="BH4781" s="278"/>
      <c r="BI4781" s="278"/>
      <c r="BJ4781" s="278"/>
      <c r="BK4781" s="278"/>
      <c r="BL4781" s="278"/>
      <c r="BN4781" s="278"/>
      <c r="BO4781" s="278"/>
      <c r="BP4781" s="278"/>
    </row>
    <row r="4782" spans="3:68" ht="10.5" customHeight="1">
      <c r="BE4782" s="280"/>
      <c r="BH4782" s="278"/>
      <c r="BI4782" s="278"/>
      <c r="BJ4782" s="278"/>
      <c r="BK4782" s="278"/>
      <c r="BL4782" s="278"/>
      <c r="BN4782" s="278"/>
      <c r="BO4782" s="278"/>
      <c r="BP4782" s="278"/>
    </row>
    <row r="4783" spans="3:68" ht="9" customHeight="1"/>
    <row r="4784" spans="3:68" ht="11.25" customHeight="1">
      <c r="C4784" s="280"/>
      <c r="D4784" s="280"/>
      <c r="E4784" s="280"/>
      <c r="F4784" s="280"/>
      <c r="G4784" s="280"/>
      <c r="H4784" s="280"/>
      <c r="I4784" s="280"/>
      <c r="AH4784" s="280"/>
      <c r="AI4784" s="280"/>
      <c r="AJ4784" s="280"/>
      <c r="AK4784" s="280"/>
      <c r="AL4784" s="280"/>
      <c r="AM4784" s="280"/>
      <c r="AN4784" s="280"/>
      <c r="AO4784" s="280"/>
      <c r="BE4784" s="263"/>
      <c r="BH4784" s="278"/>
      <c r="BI4784" s="278"/>
      <c r="BJ4784" s="278"/>
      <c r="BK4784" s="278"/>
      <c r="BL4784" s="278"/>
      <c r="BN4784" s="278"/>
      <c r="BO4784" s="278"/>
      <c r="BP4784" s="278"/>
    </row>
    <row r="4785" spans="3:68" ht="9.75" customHeight="1">
      <c r="C4785" s="287"/>
      <c r="D4785" s="287"/>
      <c r="E4785" s="287"/>
      <c r="F4785" s="287"/>
      <c r="G4785" s="287"/>
      <c r="H4785" s="278"/>
      <c r="I4785" s="278"/>
      <c r="J4785" s="278"/>
      <c r="K4785" s="278"/>
      <c r="L4785" s="278"/>
      <c r="N4785" s="278"/>
      <c r="O4785" s="278"/>
      <c r="P4785" s="278"/>
      <c r="Q4785" s="278"/>
      <c r="R4785" s="278"/>
      <c r="S4785" s="278"/>
      <c r="T4785" s="278"/>
      <c r="U4785" s="278"/>
      <c r="V4785" s="278"/>
      <c r="W4785" s="278"/>
      <c r="Z4785" s="278"/>
      <c r="AA4785" s="278"/>
      <c r="AB4785" s="278"/>
      <c r="AC4785" s="278"/>
      <c r="AD4785" s="278"/>
      <c r="AE4785" s="278"/>
      <c r="AI4785" s="287"/>
      <c r="AJ4785" s="287"/>
      <c r="AK4785" s="287"/>
      <c r="AL4785" s="287"/>
      <c r="AM4785" s="287"/>
      <c r="AO4785" s="278"/>
      <c r="AP4785" s="278"/>
      <c r="AQ4785" s="278"/>
      <c r="AR4785" s="278"/>
      <c r="AS4785" s="278"/>
      <c r="AT4785" s="278"/>
      <c r="AV4785" s="278"/>
      <c r="AW4785" s="278"/>
      <c r="AX4785" s="278"/>
      <c r="AY4785" s="278"/>
      <c r="AZ4785" s="278"/>
      <c r="BB4785" s="276"/>
      <c r="BE4785" s="280"/>
      <c r="BF4785" s="280"/>
      <c r="BH4785" s="278"/>
      <c r="BI4785" s="278"/>
      <c r="BJ4785" s="278"/>
      <c r="BK4785" s="278"/>
      <c r="BL4785" s="278"/>
      <c r="BN4785" s="278"/>
      <c r="BO4785" s="278"/>
      <c r="BP4785" s="278"/>
    </row>
    <row r="4786" spans="3:68" ht="1.5" customHeight="1">
      <c r="C4786" s="287"/>
      <c r="D4786" s="287"/>
      <c r="E4786" s="287"/>
      <c r="F4786" s="287"/>
      <c r="G4786" s="287"/>
      <c r="H4786" s="278"/>
      <c r="I4786" s="278"/>
      <c r="J4786" s="278"/>
      <c r="K4786" s="278"/>
      <c r="L4786" s="278"/>
      <c r="N4786" s="278"/>
      <c r="O4786" s="278"/>
      <c r="P4786" s="278"/>
      <c r="Q4786" s="278"/>
      <c r="R4786" s="278"/>
      <c r="S4786" s="278"/>
      <c r="T4786" s="278"/>
      <c r="U4786" s="278"/>
      <c r="V4786" s="278"/>
      <c r="W4786" s="278"/>
      <c r="Z4786" s="278"/>
      <c r="AA4786" s="278"/>
      <c r="AB4786" s="278"/>
      <c r="AC4786" s="278"/>
      <c r="AD4786" s="278"/>
      <c r="AE4786" s="278"/>
      <c r="AI4786" s="287"/>
      <c r="AJ4786" s="287"/>
      <c r="AK4786" s="287"/>
      <c r="AL4786" s="287"/>
      <c r="AM4786" s="287"/>
      <c r="AO4786" s="278"/>
      <c r="AP4786" s="278"/>
      <c r="AQ4786" s="278"/>
      <c r="AR4786" s="278"/>
      <c r="AS4786" s="278"/>
      <c r="AT4786" s="278"/>
      <c r="AV4786" s="278"/>
      <c r="AW4786" s="278"/>
      <c r="AX4786" s="278"/>
      <c r="AY4786" s="278"/>
      <c r="AZ4786" s="278"/>
      <c r="BB4786" s="276"/>
      <c r="BE4786" s="280"/>
      <c r="BF4786" s="280"/>
      <c r="BH4786" s="278"/>
      <c r="BI4786" s="278"/>
      <c r="BJ4786" s="278"/>
      <c r="BK4786" s="278"/>
      <c r="BL4786" s="278"/>
      <c r="BN4786" s="278"/>
      <c r="BO4786" s="278"/>
      <c r="BP4786" s="278"/>
    </row>
    <row r="4787" spans="3:68" ht="10.5" customHeight="1">
      <c r="C4787" s="287"/>
      <c r="D4787" s="287"/>
      <c r="E4787" s="287"/>
      <c r="F4787" s="287"/>
      <c r="G4787" s="287"/>
      <c r="H4787" s="278"/>
      <c r="I4787" s="278"/>
      <c r="J4787" s="278"/>
      <c r="K4787" s="278"/>
      <c r="L4787" s="278"/>
      <c r="N4787" s="278"/>
      <c r="O4787" s="278"/>
      <c r="P4787" s="278"/>
      <c r="Q4787" s="278"/>
      <c r="R4787" s="278"/>
      <c r="S4787" s="278"/>
      <c r="T4787" s="278"/>
      <c r="U4787" s="278"/>
      <c r="V4787" s="278"/>
      <c r="W4787" s="278"/>
      <c r="Z4787" s="278"/>
      <c r="AA4787" s="278"/>
      <c r="AB4787" s="278"/>
      <c r="AC4787" s="278"/>
      <c r="AD4787" s="278"/>
      <c r="AE4787" s="278"/>
      <c r="AI4787" s="287"/>
      <c r="AJ4787" s="287"/>
      <c r="AK4787" s="287"/>
      <c r="AL4787" s="287"/>
      <c r="AM4787" s="287"/>
      <c r="AO4787" s="278"/>
      <c r="AP4787" s="278"/>
      <c r="AQ4787" s="278"/>
      <c r="AR4787" s="278"/>
      <c r="AS4787" s="278"/>
      <c r="AT4787" s="278"/>
      <c r="AV4787" s="278"/>
      <c r="AW4787" s="278"/>
      <c r="AX4787" s="278"/>
      <c r="AY4787" s="278"/>
      <c r="AZ4787" s="278"/>
      <c r="BB4787" s="266"/>
      <c r="BE4787" s="263"/>
      <c r="BH4787" s="278"/>
      <c r="BI4787" s="278"/>
      <c r="BJ4787" s="278"/>
      <c r="BK4787" s="278"/>
      <c r="BL4787" s="278"/>
      <c r="BN4787" s="278"/>
      <c r="BO4787" s="278"/>
      <c r="BP4787" s="278"/>
    </row>
    <row r="4788" spans="3:68" ht="7.5" customHeight="1"/>
    <row r="4789" spans="3:68" ht="0.75" customHeight="1">
      <c r="C4789" s="287"/>
      <c r="D4789" s="287"/>
      <c r="E4789" s="287"/>
      <c r="F4789" s="287"/>
      <c r="G4789" s="287"/>
      <c r="H4789" s="278"/>
      <c r="I4789" s="278"/>
      <c r="J4789" s="278"/>
      <c r="K4789" s="278"/>
      <c r="L4789" s="278"/>
      <c r="N4789" s="278"/>
      <c r="O4789" s="278"/>
      <c r="P4789" s="278"/>
      <c r="Q4789" s="278"/>
      <c r="R4789" s="278"/>
      <c r="S4789" s="278"/>
      <c r="T4789" s="278"/>
      <c r="U4789" s="278"/>
      <c r="V4789" s="278"/>
      <c r="W4789" s="278"/>
      <c r="Z4789" s="278"/>
      <c r="AA4789" s="278"/>
      <c r="AB4789" s="278"/>
      <c r="AC4789" s="278"/>
      <c r="AD4789" s="278"/>
      <c r="AE4789" s="278"/>
      <c r="AI4789" s="287"/>
      <c r="AJ4789" s="287"/>
      <c r="AK4789" s="287"/>
      <c r="AL4789" s="287"/>
      <c r="AM4789" s="287"/>
      <c r="AO4789" s="278"/>
      <c r="AP4789" s="278"/>
      <c r="AQ4789" s="278"/>
      <c r="AR4789" s="278"/>
      <c r="AS4789" s="278"/>
      <c r="AT4789" s="278"/>
      <c r="AV4789" s="278"/>
      <c r="AW4789" s="278"/>
      <c r="AX4789" s="278"/>
      <c r="AY4789" s="278"/>
      <c r="AZ4789" s="278"/>
      <c r="BB4789" s="276"/>
      <c r="BE4789" s="280"/>
      <c r="BH4789" s="278"/>
      <c r="BI4789" s="278"/>
      <c r="BJ4789" s="278"/>
      <c r="BK4789" s="278"/>
      <c r="BL4789" s="278"/>
      <c r="BN4789" s="278"/>
      <c r="BO4789" s="278"/>
      <c r="BP4789" s="278"/>
    </row>
    <row r="4790" spans="3:68" ht="11.25" customHeight="1">
      <c r="C4790" s="287"/>
      <c r="D4790" s="287"/>
      <c r="E4790" s="287"/>
      <c r="F4790" s="287"/>
      <c r="G4790" s="287"/>
      <c r="H4790" s="278"/>
      <c r="I4790" s="278"/>
      <c r="J4790" s="278"/>
      <c r="K4790" s="278"/>
      <c r="L4790" s="278"/>
      <c r="N4790" s="278"/>
      <c r="O4790" s="278"/>
      <c r="P4790" s="278"/>
      <c r="Q4790" s="278"/>
      <c r="R4790" s="278"/>
      <c r="S4790" s="278"/>
      <c r="T4790" s="278"/>
      <c r="U4790" s="278"/>
      <c r="V4790" s="278"/>
      <c r="W4790" s="278"/>
      <c r="Z4790" s="278"/>
      <c r="AA4790" s="278"/>
      <c r="AB4790" s="278"/>
      <c r="AC4790" s="278"/>
      <c r="AD4790" s="278"/>
      <c r="AE4790" s="278"/>
      <c r="AI4790" s="287"/>
      <c r="AJ4790" s="287"/>
      <c r="AK4790" s="287"/>
      <c r="AL4790" s="287"/>
      <c r="AM4790" s="287"/>
      <c r="AO4790" s="278"/>
      <c r="AP4790" s="278"/>
      <c r="AQ4790" s="278"/>
      <c r="AR4790" s="278"/>
      <c r="AS4790" s="278"/>
      <c r="AT4790" s="278"/>
      <c r="AV4790" s="278"/>
      <c r="AW4790" s="278"/>
      <c r="AX4790" s="278"/>
      <c r="AY4790" s="278"/>
      <c r="AZ4790" s="278"/>
      <c r="BB4790" s="276"/>
      <c r="BE4790" s="280"/>
      <c r="BH4790" s="278"/>
      <c r="BI4790" s="278"/>
      <c r="BJ4790" s="278"/>
      <c r="BK4790" s="278"/>
      <c r="BL4790" s="278"/>
      <c r="BN4790" s="278"/>
      <c r="BO4790" s="278"/>
      <c r="BP4790" s="278"/>
    </row>
    <row r="4791" spans="3:68" ht="8.25" customHeight="1">
      <c r="C4791" s="291"/>
      <c r="D4791" s="291"/>
      <c r="E4791" s="291"/>
      <c r="F4791" s="291"/>
      <c r="G4791" s="291"/>
      <c r="H4791" s="278"/>
      <c r="I4791" s="278"/>
      <c r="J4791" s="278"/>
      <c r="K4791" s="278"/>
      <c r="L4791" s="278"/>
      <c r="N4791" s="278"/>
      <c r="O4791" s="278"/>
      <c r="P4791" s="278"/>
      <c r="Q4791" s="278"/>
      <c r="R4791" s="278"/>
      <c r="S4791" s="278"/>
      <c r="T4791" s="278"/>
      <c r="U4791" s="278"/>
      <c r="V4791" s="278"/>
      <c r="W4791" s="278"/>
      <c r="Z4791" s="278"/>
      <c r="AA4791" s="278"/>
      <c r="AB4791" s="278"/>
      <c r="AC4791" s="278"/>
      <c r="AD4791" s="278"/>
      <c r="AE4791" s="278"/>
      <c r="AI4791" s="291"/>
      <c r="AJ4791" s="291"/>
      <c r="AK4791" s="291"/>
      <c r="AL4791" s="291"/>
      <c r="AM4791" s="291"/>
      <c r="AO4791" s="278"/>
      <c r="AP4791" s="278"/>
      <c r="AQ4791" s="278"/>
      <c r="AR4791" s="278"/>
      <c r="AS4791" s="278"/>
      <c r="AT4791" s="278"/>
      <c r="AV4791" s="278"/>
      <c r="AW4791" s="278"/>
      <c r="AX4791" s="278"/>
      <c r="AY4791" s="278"/>
      <c r="AZ4791" s="278"/>
      <c r="BB4791" s="276"/>
      <c r="BE4791" s="280"/>
      <c r="BH4791" s="278"/>
      <c r="BI4791" s="278"/>
      <c r="BJ4791" s="278"/>
      <c r="BK4791" s="278"/>
      <c r="BL4791" s="278"/>
      <c r="BN4791" s="278"/>
      <c r="BO4791" s="278"/>
      <c r="BP4791" s="278"/>
    </row>
    <row r="4792" spans="3:68" ht="2.25" customHeight="1">
      <c r="C4792" s="291"/>
      <c r="D4792" s="291"/>
      <c r="E4792" s="291"/>
      <c r="F4792" s="291"/>
      <c r="G4792" s="291"/>
      <c r="H4792" s="278"/>
      <c r="I4792" s="278"/>
      <c r="J4792" s="278"/>
      <c r="K4792" s="278"/>
      <c r="L4792" s="278"/>
      <c r="N4792" s="278"/>
      <c r="O4792" s="278"/>
      <c r="P4792" s="278"/>
      <c r="Q4792" s="278"/>
      <c r="R4792" s="278"/>
      <c r="S4792" s="278"/>
      <c r="T4792" s="278"/>
      <c r="U4792" s="278"/>
      <c r="V4792" s="278"/>
      <c r="W4792" s="278"/>
      <c r="Z4792" s="278"/>
      <c r="AA4792" s="278"/>
      <c r="AB4792" s="278"/>
      <c r="AC4792" s="278"/>
      <c r="AD4792" s="278"/>
      <c r="AE4792" s="278"/>
      <c r="AI4792" s="291"/>
      <c r="AJ4792" s="291"/>
      <c r="AK4792" s="291"/>
      <c r="AL4792" s="291"/>
      <c r="AM4792" s="291"/>
      <c r="AO4792" s="278"/>
      <c r="AP4792" s="278"/>
      <c r="AQ4792" s="278"/>
      <c r="AR4792" s="278"/>
      <c r="AS4792" s="278"/>
      <c r="AT4792" s="278"/>
      <c r="AV4792" s="278"/>
      <c r="AW4792" s="278"/>
      <c r="AX4792" s="278"/>
      <c r="AY4792" s="278"/>
      <c r="AZ4792" s="278"/>
      <c r="BB4792" s="276"/>
      <c r="BE4792" s="280"/>
      <c r="BH4792" s="278"/>
      <c r="BI4792" s="278"/>
      <c r="BJ4792" s="278"/>
      <c r="BK4792" s="278"/>
      <c r="BL4792" s="278"/>
      <c r="BN4792" s="278"/>
      <c r="BO4792" s="278"/>
      <c r="BP4792" s="278"/>
    </row>
    <row r="4793" spans="3:68" ht="10.5" customHeight="1">
      <c r="BE4793" s="263"/>
      <c r="BH4793" s="278"/>
      <c r="BI4793" s="278"/>
      <c r="BJ4793" s="278"/>
      <c r="BK4793" s="278"/>
      <c r="BL4793" s="278"/>
      <c r="BN4793" s="278"/>
      <c r="BO4793" s="278"/>
      <c r="BP4793" s="278"/>
    </row>
    <row r="4794" spans="3:68" ht="7.5" customHeight="1"/>
    <row r="4795" spans="3:68" ht="9.75" customHeight="1">
      <c r="C4795" s="280"/>
      <c r="D4795" s="280"/>
      <c r="E4795" s="280"/>
      <c r="F4795" s="280"/>
      <c r="G4795" s="280"/>
      <c r="H4795" s="278"/>
      <c r="I4795" s="278"/>
      <c r="J4795" s="278"/>
      <c r="K4795" s="278"/>
      <c r="L4795" s="278"/>
      <c r="N4795" s="278"/>
      <c r="O4795" s="278"/>
      <c r="P4795" s="278"/>
      <c r="Q4795" s="278"/>
      <c r="R4795" s="278"/>
      <c r="S4795" s="278"/>
      <c r="T4795" s="278"/>
      <c r="U4795" s="278"/>
      <c r="V4795" s="278"/>
      <c r="W4795" s="278"/>
      <c r="Z4795" s="278"/>
      <c r="AA4795" s="278"/>
      <c r="AB4795" s="278"/>
      <c r="AC4795" s="278"/>
      <c r="AD4795" s="278"/>
      <c r="AE4795" s="278"/>
      <c r="AH4795" s="280"/>
      <c r="AI4795" s="280"/>
      <c r="AJ4795" s="280"/>
      <c r="AK4795" s="280"/>
      <c r="AL4795" s="280"/>
      <c r="AM4795" s="280"/>
      <c r="AO4795" s="278"/>
      <c r="AP4795" s="278"/>
      <c r="AQ4795" s="278"/>
      <c r="AR4795" s="278"/>
      <c r="AS4795" s="278"/>
      <c r="AT4795" s="278"/>
      <c r="AZ4795" s="281"/>
      <c r="BB4795" s="281"/>
      <c r="BE4795" s="280"/>
      <c r="BF4795" s="280"/>
      <c r="BG4795" s="280"/>
      <c r="BH4795" s="278"/>
      <c r="BI4795" s="278"/>
      <c r="BJ4795" s="278"/>
      <c r="BK4795" s="278"/>
      <c r="BL4795" s="278"/>
      <c r="BN4795" s="278"/>
      <c r="BO4795" s="278"/>
      <c r="BP4795" s="278"/>
    </row>
    <row r="4796" spans="3:68" ht="0.75" customHeight="1">
      <c r="C4796" s="280"/>
      <c r="D4796" s="280"/>
      <c r="E4796" s="280"/>
      <c r="F4796" s="280"/>
      <c r="G4796" s="280"/>
      <c r="H4796" s="278"/>
      <c r="I4796" s="278"/>
      <c r="J4796" s="278"/>
      <c r="K4796" s="278"/>
      <c r="L4796" s="278"/>
      <c r="N4796" s="278"/>
      <c r="O4796" s="278"/>
      <c r="P4796" s="278"/>
      <c r="Q4796" s="278"/>
      <c r="R4796" s="278"/>
      <c r="S4796" s="278"/>
      <c r="T4796" s="278"/>
      <c r="U4796" s="278"/>
      <c r="V4796" s="278"/>
      <c r="W4796" s="278"/>
      <c r="Z4796" s="278"/>
      <c r="AA4796" s="278"/>
      <c r="AB4796" s="278"/>
      <c r="AC4796" s="278"/>
      <c r="AD4796" s="278"/>
      <c r="AE4796" s="278"/>
      <c r="AH4796" s="280"/>
      <c r="AI4796" s="280"/>
      <c r="AJ4796" s="280"/>
      <c r="AK4796" s="280"/>
      <c r="AL4796" s="280"/>
      <c r="AM4796" s="280"/>
      <c r="AO4796" s="278"/>
      <c r="AP4796" s="278"/>
      <c r="AQ4796" s="278"/>
      <c r="AR4796" s="278"/>
      <c r="AS4796" s="278"/>
      <c r="AT4796" s="278"/>
      <c r="AZ4796" s="281"/>
      <c r="BB4796" s="281"/>
      <c r="BE4796" s="280"/>
      <c r="BF4796" s="280"/>
      <c r="BG4796" s="280"/>
      <c r="BH4796" s="278"/>
      <c r="BI4796" s="278"/>
      <c r="BJ4796" s="278"/>
      <c r="BK4796" s="278"/>
      <c r="BL4796" s="278"/>
      <c r="BN4796" s="278"/>
      <c r="BO4796" s="278"/>
      <c r="BP4796" s="278"/>
    </row>
    <row r="4797" spans="3:68" ht="10.5" customHeight="1">
      <c r="C4797" s="280"/>
      <c r="D4797" s="280"/>
      <c r="E4797" s="280"/>
      <c r="F4797" s="280"/>
      <c r="G4797" s="280"/>
      <c r="H4797" s="278"/>
      <c r="I4797" s="278"/>
      <c r="J4797" s="278"/>
      <c r="K4797" s="278"/>
      <c r="L4797" s="278"/>
      <c r="N4797" s="278"/>
      <c r="O4797" s="278"/>
      <c r="P4797" s="278"/>
      <c r="Q4797" s="278"/>
      <c r="R4797" s="278"/>
      <c r="S4797" s="278"/>
      <c r="T4797" s="278"/>
      <c r="U4797" s="278"/>
      <c r="V4797" s="278"/>
      <c r="W4797" s="278"/>
      <c r="Z4797" s="278"/>
      <c r="AA4797" s="278"/>
      <c r="AB4797" s="278"/>
      <c r="AC4797" s="278"/>
      <c r="AD4797" s="278"/>
      <c r="AE4797" s="278"/>
      <c r="AH4797" s="280"/>
      <c r="AI4797" s="280"/>
      <c r="AJ4797" s="280"/>
      <c r="AK4797" s="280"/>
      <c r="AL4797" s="280"/>
      <c r="AM4797" s="280"/>
      <c r="AN4797" s="280"/>
      <c r="AO4797" s="278"/>
      <c r="AP4797" s="278"/>
      <c r="AQ4797" s="278"/>
      <c r="AR4797" s="278"/>
      <c r="AS4797" s="278"/>
      <c r="AT4797" s="278"/>
      <c r="AV4797" s="278"/>
      <c r="AW4797" s="278"/>
      <c r="AX4797" s="278"/>
      <c r="AY4797" s="278"/>
      <c r="AZ4797" s="278"/>
      <c r="BB4797" s="266"/>
      <c r="BE4797" s="280"/>
      <c r="BF4797" s="280"/>
      <c r="BG4797" s="280"/>
      <c r="BH4797" s="278"/>
      <c r="BI4797" s="278"/>
      <c r="BJ4797" s="278"/>
      <c r="BK4797" s="278"/>
      <c r="BL4797" s="278"/>
      <c r="BN4797" s="278"/>
      <c r="BO4797" s="278"/>
      <c r="BP4797" s="278"/>
    </row>
    <row r="4798" spans="3:68" ht="9" customHeight="1"/>
    <row r="4799" spans="3:68" ht="11.25" customHeight="1">
      <c r="C4799" s="280"/>
      <c r="D4799" s="280"/>
      <c r="E4799" s="280"/>
      <c r="F4799" s="280"/>
      <c r="G4799" s="280"/>
      <c r="H4799" s="280"/>
      <c r="I4799" s="278"/>
      <c r="J4799" s="278"/>
      <c r="K4799" s="278"/>
      <c r="L4799" s="278"/>
      <c r="M4799" s="278"/>
      <c r="P4799" s="278"/>
      <c r="Q4799" s="278"/>
      <c r="R4799" s="278"/>
      <c r="S4799" s="278"/>
      <c r="U4799" s="278"/>
      <c r="V4799" s="278"/>
      <c r="W4799" s="278"/>
      <c r="Z4799" s="278"/>
      <c r="AA4799" s="278"/>
      <c r="AB4799" s="278"/>
      <c r="AC4799" s="278"/>
      <c r="AD4799" s="278"/>
      <c r="AE4799" s="278"/>
      <c r="AH4799" s="280"/>
      <c r="AI4799" s="280"/>
      <c r="AJ4799" s="280"/>
      <c r="AK4799" s="280"/>
      <c r="AL4799" s="280"/>
      <c r="AM4799" s="280"/>
      <c r="AN4799" s="280"/>
      <c r="AO4799" s="278"/>
      <c r="AP4799" s="278"/>
      <c r="AQ4799" s="278"/>
      <c r="AR4799" s="278"/>
      <c r="AS4799" s="278"/>
      <c r="AT4799" s="278"/>
      <c r="AV4799" s="278"/>
      <c r="AW4799" s="278"/>
      <c r="AX4799" s="278"/>
      <c r="AY4799" s="278"/>
      <c r="AZ4799" s="278"/>
      <c r="BB4799" s="265"/>
    </row>
    <row r="4800" spans="3:68" ht="9.75" customHeight="1">
      <c r="C4800" s="280"/>
      <c r="D4800" s="280"/>
      <c r="E4800" s="280"/>
      <c r="F4800" s="280"/>
      <c r="G4800" s="280"/>
      <c r="H4800" s="280"/>
      <c r="I4800" s="280"/>
      <c r="J4800" s="280"/>
      <c r="K4800" s="280"/>
      <c r="P4800" s="278"/>
      <c r="Q4800" s="278"/>
      <c r="R4800" s="278"/>
      <c r="S4800" s="278"/>
      <c r="U4800" s="278"/>
      <c r="V4800" s="278"/>
      <c r="W4800" s="278"/>
      <c r="AH4800" s="280"/>
      <c r="AI4800" s="280"/>
      <c r="AJ4800" s="280"/>
      <c r="AK4800" s="280"/>
      <c r="AL4800" s="280"/>
      <c r="AM4800" s="280"/>
      <c r="AO4800" s="278"/>
      <c r="AP4800" s="278"/>
      <c r="AQ4800" s="278"/>
      <c r="AR4800" s="278"/>
      <c r="AS4800" s="278"/>
      <c r="AT4800" s="278"/>
      <c r="AV4800" s="278"/>
      <c r="AW4800" s="278"/>
      <c r="AX4800" s="278"/>
      <c r="AY4800" s="278"/>
      <c r="AZ4800" s="278"/>
      <c r="BB4800" s="276"/>
    </row>
    <row r="4801" spans="3:68" ht="0.75" customHeight="1">
      <c r="C4801" s="280"/>
      <c r="D4801" s="280"/>
      <c r="E4801" s="280"/>
      <c r="F4801" s="280"/>
      <c r="G4801" s="280"/>
      <c r="H4801" s="280"/>
      <c r="I4801" s="280"/>
      <c r="J4801" s="280"/>
      <c r="K4801" s="280"/>
      <c r="P4801" s="278"/>
      <c r="Q4801" s="278"/>
      <c r="R4801" s="278"/>
      <c r="S4801" s="278"/>
      <c r="U4801" s="278"/>
      <c r="V4801" s="278"/>
      <c r="W4801" s="278"/>
      <c r="AH4801" s="280"/>
      <c r="AI4801" s="280"/>
      <c r="AJ4801" s="280"/>
      <c r="AK4801" s="280"/>
      <c r="AL4801" s="280"/>
      <c r="AM4801" s="280"/>
      <c r="AO4801" s="278"/>
      <c r="AP4801" s="278"/>
      <c r="AQ4801" s="278"/>
      <c r="AR4801" s="278"/>
      <c r="AS4801" s="278"/>
      <c r="AT4801" s="278"/>
      <c r="AV4801" s="278"/>
      <c r="AW4801" s="278"/>
      <c r="AX4801" s="278"/>
      <c r="AY4801" s="278"/>
      <c r="AZ4801" s="278"/>
      <c r="BB4801" s="276"/>
    </row>
    <row r="4802" spans="3:68">
      <c r="C4802" s="280"/>
      <c r="D4802" s="280"/>
      <c r="E4802" s="280"/>
      <c r="F4802" s="280"/>
      <c r="G4802" s="280"/>
      <c r="H4802" s="278"/>
      <c r="I4802" s="278"/>
      <c r="J4802" s="278"/>
      <c r="K4802" s="278"/>
      <c r="L4802" s="278"/>
      <c r="P4802" s="278"/>
      <c r="Q4802" s="278"/>
      <c r="R4802" s="278"/>
      <c r="S4802" s="278"/>
      <c r="U4802" s="278"/>
      <c r="V4802" s="278"/>
      <c r="W4802" s="278"/>
      <c r="Z4802" s="278"/>
      <c r="AA4802" s="278"/>
      <c r="AB4802" s="278"/>
      <c r="AC4802" s="278"/>
      <c r="AD4802" s="278"/>
      <c r="AE4802" s="278"/>
      <c r="AH4802" s="280"/>
      <c r="AI4802" s="280"/>
      <c r="AJ4802" s="280"/>
      <c r="AK4802" s="280"/>
      <c r="AL4802" s="280"/>
      <c r="AM4802" s="280"/>
      <c r="AV4802" s="278"/>
      <c r="AW4802" s="278"/>
      <c r="AX4802" s="278"/>
      <c r="AY4802" s="278"/>
      <c r="AZ4802" s="278"/>
      <c r="BB4802" s="266"/>
      <c r="BE4802" s="282"/>
      <c r="BF4802" s="282"/>
      <c r="BG4802" s="282"/>
      <c r="BH4802" s="282"/>
      <c r="BI4802" s="282"/>
      <c r="BJ4802" s="282"/>
      <c r="BK4802" s="282"/>
      <c r="BL4802" s="282"/>
      <c r="BM4802" s="282"/>
      <c r="BN4802" s="282"/>
      <c r="BO4802" s="282"/>
      <c r="BP4802" s="282"/>
    </row>
    <row r="4803" spans="3:68" ht="6.75" customHeight="1"/>
    <row r="4804" spans="3:68" ht="2.25" customHeight="1">
      <c r="C4804" s="280"/>
      <c r="D4804" s="280"/>
      <c r="E4804" s="280"/>
      <c r="F4804" s="280"/>
      <c r="G4804" s="280"/>
      <c r="N4804" s="278"/>
      <c r="O4804" s="278"/>
      <c r="P4804" s="278"/>
      <c r="Q4804" s="278"/>
      <c r="R4804" s="278"/>
      <c r="S4804" s="278"/>
      <c r="T4804" s="278"/>
      <c r="U4804" s="278"/>
      <c r="V4804" s="278"/>
      <c r="W4804" s="278"/>
      <c r="AH4804" s="280"/>
      <c r="AI4804" s="280"/>
      <c r="AJ4804" s="280"/>
      <c r="AK4804" s="280"/>
      <c r="AL4804" s="280"/>
      <c r="AM4804" s="280"/>
      <c r="AN4804" s="280"/>
      <c r="AO4804" s="280"/>
      <c r="AP4804" s="280"/>
      <c r="AQ4804" s="280"/>
      <c r="AR4804" s="280"/>
      <c r="AV4804" s="278"/>
      <c r="AW4804" s="278"/>
      <c r="AX4804" s="278"/>
      <c r="AY4804" s="278"/>
      <c r="AZ4804" s="278"/>
      <c r="BB4804" s="276"/>
    </row>
    <row r="4805" spans="3:68" ht="7.5" customHeight="1">
      <c r="C4805" s="280"/>
      <c r="D4805" s="280"/>
      <c r="E4805" s="280"/>
      <c r="F4805" s="280"/>
      <c r="G4805" s="280"/>
      <c r="N4805" s="278"/>
      <c r="O4805" s="278"/>
      <c r="P4805" s="278"/>
      <c r="Q4805" s="278"/>
      <c r="R4805" s="278"/>
      <c r="S4805" s="278"/>
      <c r="T4805" s="278"/>
      <c r="U4805" s="278"/>
      <c r="V4805" s="278"/>
      <c r="W4805" s="278"/>
      <c r="AH4805" s="280"/>
      <c r="AI4805" s="280"/>
      <c r="AJ4805" s="280"/>
      <c r="AK4805" s="280"/>
      <c r="AL4805" s="280"/>
      <c r="AM4805" s="280"/>
      <c r="AN4805" s="280"/>
      <c r="AO4805" s="280"/>
      <c r="AP4805" s="280"/>
      <c r="AQ4805" s="280"/>
      <c r="AR4805" s="280"/>
      <c r="AV4805" s="278"/>
      <c r="AW4805" s="278"/>
      <c r="AX4805" s="278"/>
      <c r="AY4805" s="278"/>
      <c r="AZ4805" s="278"/>
      <c r="BB4805" s="276"/>
    </row>
    <row r="4806" spans="3:68" ht="0.75" customHeight="1">
      <c r="C4806" s="280"/>
      <c r="D4806" s="280"/>
      <c r="E4806" s="280"/>
      <c r="F4806" s="280"/>
      <c r="G4806" s="280"/>
      <c r="N4806" s="278"/>
      <c r="O4806" s="278"/>
      <c r="P4806" s="278"/>
      <c r="Q4806" s="278"/>
      <c r="R4806" s="278"/>
      <c r="S4806" s="278"/>
      <c r="T4806" s="278"/>
      <c r="U4806" s="278"/>
      <c r="V4806" s="278"/>
      <c r="W4806" s="278"/>
      <c r="AH4806" s="280"/>
      <c r="AI4806" s="280"/>
      <c r="AJ4806" s="280"/>
      <c r="AK4806" s="280"/>
      <c r="AL4806" s="280"/>
      <c r="AM4806" s="280"/>
      <c r="AN4806" s="280"/>
      <c r="AO4806" s="280"/>
      <c r="AP4806" s="280"/>
      <c r="AQ4806" s="280"/>
      <c r="AR4806" s="280"/>
      <c r="AV4806" s="278"/>
      <c r="AW4806" s="278"/>
      <c r="AX4806" s="278"/>
      <c r="AY4806" s="278"/>
      <c r="AZ4806" s="278"/>
      <c r="BB4806" s="276"/>
    </row>
    <row r="4807" spans="3:68" ht="10.5" customHeight="1">
      <c r="C4807" s="280"/>
      <c r="D4807" s="280"/>
      <c r="E4807" s="280"/>
      <c r="F4807" s="280"/>
      <c r="G4807" s="280"/>
      <c r="P4807" s="278"/>
      <c r="Q4807" s="278"/>
      <c r="R4807" s="278"/>
      <c r="S4807" s="278"/>
      <c r="U4807" s="278"/>
      <c r="V4807" s="278"/>
      <c r="W4807" s="278"/>
      <c r="AH4807" s="280"/>
      <c r="AI4807" s="280"/>
      <c r="AJ4807" s="280"/>
      <c r="AK4807" s="280"/>
      <c r="AL4807" s="280"/>
      <c r="AM4807" s="280"/>
      <c r="AN4807" s="280"/>
      <c r="AO4807" s="280"/>
      <c r="AP4807" s="280"/>
      <c r="AQ4807" s="280"/>
      <c r="AR4807" s="280"/>
      <c r="AV4807" s="278"/>
      <c r="AW4807" s="278"/>
      <c r="AX4807" s="278"/>
      <c r="AY4807" s="278"/>
      <c r="AZ4807" s="278"/>
      <c r="BB4807" s="266"/>
      <c r="BG4807" s="283"/>
      <c r="BH4807" s="283"/>
      <c r="BI4807" s="283"/>
      <c r="BJ4807" s="283"/>
      <c r="BN4807" s="283"/>
      <c r="BO4807" s="283"/>
      <c r="BP4807" s="283"/>
    </row>
    <row r="4808" spans="3:68" ht="7.5" customHeight="1"/>
    <row r="4809" spans="3:68" ht="0.75" customHeight="1">
      <c r="C4809" s="280"/>
      <c r="D4809" s="280"/>
      <c r="E4809" s="280"/>
      <c r="F4809" s="280"/>
      <c r="G4809" s="280"/>
      <c r="N4809" s="278"/>
      <c r="O4809" s="278"/>
      <c r="P4809" s="278"/>
      <c r="Q4809" s="278"/>
      <c r="R4809" s="278"/>
      <c r="S4809" s="278"/>
      <c r="T4809" s="278"/>
      <c r="U4809" s="278"/>
      <c r="V4809" s="278"/>
      <c r="W4809" s="278"/>
      <c r="AH4809" s="280"/>
      <c r="AI4809" s="280"/>
      <c r="AJ4809" s="280"/>
      <c r="AK4809" s="280"/>
      <c r="AL4809" s="280"/>
      <c r="AM4809" s="280"/>
      <c r="AN4809" s="280"/>
      <c r="AO4809" s="280"/>
      <c r="AP4809" s="280"/>
      <c r="AQ4809" s="280"/>
      <c r="AR4809" s="280"/>
      <c r="AV4809" s="278"/>
      <c r="AW4809" s="278"/>
      <c r="AX4809" s="278"/>
      <c r="AY4809" s="278"/>
      <c r="AZ4809" s="278"/>
      <c r="BB4809" s="276"/>
      <c r="BE4809" s="280"/>
      <c r="BF4809" s="280"/>
      <c r="BG4809" s="280"/>
      <c r="BH4809" s="279"/>
      <c r="BI4809" s="279"/>
      <c r="BJ4809" s="279"/>
      <c r="BK4809" s="279"/>
      <c r="BN4809" s="279"/>
      <c r="BO4809" s="279"/>
      <c r="BP4809" s="279"/>
    </row>
    <row r="4810" spans="3:68" ht="8.25" customHeight="1">
      <c r="C4810" s="280"/>
      <c r="D4810" s="280"/>
      <c r="E4810" s="280"/>
      <c r="F4810" s="280"/>
      <c r="G4810" s="280"/>
      <c r="N4810" s="278"/>
      <c r="O4810" s="278"/>
      <c r="P4810" s="278"/>
      <c r="Q4810" s="278"/>
      <c r="R4810" s="278"/>
      <c r="S4810" s="278"/>
      <c r="T4810" s="278"/>
      <c r="U4810" s="278"/>
      <c r="V4810" s="278"/>
      <c r="W4810" s="278"/>
      <c r="AH4810" s="280"/>
      <c r="AI4810" s="280"/>
      <c r="AJ4810" s="280"/>
      <c r="AK4810" s="280"/>
      <c r="AL4810" s="280"/>
      <c r="AM4810" s="280"/>
      <c r="AN4810" s="280"/>
      <c r="AO4810" s="280"/>
      <c r="AP4810" s="280"/>
      <c r="AQ4810" s="280"/>
      <c r="AR4810" s="280"/>
      <c r="AV4810" s="278"/>
      <c r="AW4810" s="278"/>
      <c r="AX4810" s="278"/>
      <c r="AY4810" s="278"/>
      <c r="AZ4810" s="278"/>
      <c r="BB4810" s="276"/>
      <c r="BE4810" s="280"/>
      <c r="BF4810" s="280"/>
      <c r="BG4810" s="280"/>
      <c r="BH4810" s="279"/>
      <c r="BI4810" s="279"/>
      <c r="BJ4810" s="279"/>
      <c r="BK4810" s="279"/>
      <c r="BN4810" s="279"/>
      <c r="BO4810" s="279"/>
      <c r="BP4810" s="279"/>
    </row>
    <row r="4811" spans="3:68" ht="0.75" customHeight="1">
      <c r="C4811" s="280"/>
      <c r="D4811" s="280"/>
      <c r="E4811" s="280"/>
      <c r="F4811" s="280"/>
      <c r="G4811" s="280"/>
      <c r="N4811" s="278"/>
      <c r="O4811" s="278"/>
      <c r="P4811" s="278"/>
      <c r="Q4811" s="278"/>
      <c r="R4811" s="278"/>
      <c r="S4811" s="278"/>
      <c r="T4811" s="278"/>
      <c r="U4811" s="278"/>
      <c r="V4811" s="278"/>
      <c r="W4811" s="278"/>
      <c r="AH4811" s="280"/>
      <c r="AI4811" s="280"/>
      <c r="AJ4811" s="280"/>
      <c r="AK4811" s="280"/>
      <c r="AL4811" s="280"/>
      <c r="AM4811" s="280"/>
      <c r="AN4811" s="280"/>
      <c r="AO4811" s="280"/>
      <c r="AP4811" s="280"/>
      <c r="AQ4811" s="280"/>
      <c r="AR4811" s="280"/>
      <c r="AV4811" s="278"/>
      <c r="AW4811" s="278"/>
      <c r="AX4811" s="278"/>
      <c r="AY4811" s="278"/>
      <c r="AZ4811" s="278"/>
      <c r="BB4811" s="276"/>
      <c r="BE4811" s="280"/>
      <c r="BF4811" s="280"/>
      <c r="BG4811" s="280"/>
      <c r="BH4811" s="279"/>
      <c r="BI4811" s="279"/>
      <c r="BJ4811" s="279"/>
      <c r="BK4811" s="279"/>
      <c r="BN4811" s="279"/>
      <c r="BO4811" s="279"/>
      <c r="BP4811" s="279"/>
    </row>
    <row r="4812" spans="3:68" ht="11.25" customHeight="1">
      <c r="C4812" s="280"/>
      <c r="D4812" s="280"/>
      <c r="E4812" s="280"/>
      <c r="F4812" s="280"/>
      <c r="G4812" s="280"/>
      <c r="N4812" s="278"/>
      <c r="O4812" s="278"/>
      <c r="P4812" s="278"/>
      <c r="Q4812" s="278"/>
      <c r="R4812" s="278"/>
      <c r="S4812" s="278"/>
      <c r="T4812" s="278"/>
      <c r="U4812" s="278"/>
      <c r="V4812" s="278"/>
      <c r="W4812" s="278"/>
      <c r="AH4812" s="280"/>
      <c r="AI4812" s="280"/>
      <c r="AJ4812" s="280"/>
      <c r="AK4812" s="280"/>
      <c r="AL4812" s="280"/>
      <c r="AM4812" s="280"/>
      <c r="AN4812" s="280"/>
      <c r="AO4812" s="280"/>
      <c r="AP4812" s="280"/>
      <c r="AQ4812" s="280"/>
      <c r="AR4812" s="280"/>
      <c r="AV4812" s="278"/>
      <c r="AW4812" s="278"/>
      <c r="AX4812" s="278"/>
      <c r="AY4812" s="278"/>
      <c r="AZ4812" s="278"/>
      <c r="BB4812" s="266"/>
      <c r="BE4812" s="275"/>
      <c r="BF4812" s="275"/>
      <c r="BG4812" s="275"/>
      <c r="BH4812" s="276"/>
      <c r="BI4812" s="276"/>
      <c r="BJ4812" s="276"/>
      <c r="BK4812" s="276"/>
      <c r="BN4812" s="276"/>
      <c r="BO4812" s="276"/>
      <c r="BP4812" s="276"/>
    </row>
    <row r="4813" spans="3:68" ht="7.5" customHeight="1"/>
    <row r="4814" spans="3:68" ht="1.5" customHeight="1">
      <c r="C4814" s="280"/>
      <c r="D4814" s="280"/>
      <c r="E4814" s="280"/>
      <c r="F4814" s="280"/>
      <c r="G4814" s="280"/>
      <c r="H4814" s="280"/>
      <c r="I4814" s="280"/>
      <c r="J4814" s="280"/>
      <c r="P4814" s="278"/>
      <c r="Q4814" s="278"/>
      <c r="R4814" s="278"/>
      <c r="S4814" s="278"/>
      <c r="U4814" s="278"/>
      <c r="V4814" s="278"/>
      <c r="W4814" s="278"/>
      <c r="AH4814" s="280"/>
      <c r="AI4814" s="280"/>
      <c r="AJ4814" s="280"/>
      <c r="AK4814" s="280"/>
      <c r="AL4814" s="280"/>
      <c r="AM4814" s="280"/>
      <c r="AN4814" s="280"/>
      <c r="AO4814" s="280"/>
      <c r="AP4814" s="280"/>
      <c r="AQ4814" s="280"/>
      <c r="AR4814" s="280"/>
      <c r="AV4814" s="278"/>
      <c r="AW4814" s="278"/>
      <c r="AX4814" s="278"/>
      <c r="AY4814" s="278"/>
      <c r="AZ4814" s="278"/>
      <c r="BB4814" s="276"/>
      <c r="BE4814" s="275"/>
      <c r="BF4814" s="275"/>
      <c r="BG4814" s="275"/>
      <c r="BH4814" s="276"/>
      <c r="BI4814" s="276"/>
      <c r="BJ4814" s="276"/>
      <c r="BK4814" s="276"/>
    </row>
    <row r="4815" spans="3:68" ht="9" customHeight="1">
      <c r="C4815" s="280"/>
      <c r="D4815" s="280"/>
      <c r="E4815" s="280"/>
      <c r="F4815" s="280"/>
      <c r="G4815" s="280"/>
      <c r="H4815" s="280"/>
      <c r="I4815" s="280"/>
      <c r="J4815" s="280"/>
      <c r="P4815" s="278"/>
      <c r="Q4815" s="278"/>
      <c r="R4815" s="278"/>
      <c r="S4815" s="278"/>
      <c r="U4815" s="278"/>
      <c r="V4815" s="278"/>
      <c r="W4815" s="278"/>
      <c r="AH4815" s="280"/>
      <c r="AI4815" s="280"/>
      <c r="AJ4815" s="280"/>
      <c r="AK4815" s="280"/>
      <c r="AL4815" s="280"/>
      <c r="AM4815" s="280"/>
      <c r="AN4815" s="280"/>
      <c r="AO4815" s="280"/>
      <c r="AP4815" s="280"/>
      <c r="AQ4815" s="280"/>
      <c r="AR4815" s="280"/>
      <c r="AV4815" s="278"/>
      <c r="AW4815" s="278"/>
      <c r="AX4815" s="278"/>
      <c r="AY4815" s="278"/>
      <c r="AZ4815" s="278"/>
      <c r="BB4815" s="276"/>
      <c r="BE4815" s="275"/>
      <c r="BF4815" s="275"/>
      <c r="BG4815" s="275"/>
      <c r="BH4815" s="276"/>
      <c r="BI4815" s="276"/>
      <c r="BJ4815" s="276"/>
      <c r="BK4815" s="276"/>
    </row>
    <row r="4816" spans="3:68" ht="0.75" customHeight="1">
      <c r="C4816" s="280"/>
      <c r="D4816" s="280"/>
      <c r="E4816" s="280"/>
      <c r="F4816" s="280"/>
      <c r="G4816" s="280"/>
      <c r="H4816" s="280"/>
      <c r="I4816" s="280"/>
      <c r="J4816" s="280"/>
      <c r="P4816" s="278"/>
      <c r="Q4816" s="278"/>
      <c r="R4816" s="278"/>
      <c r="S4816" s="278"/>
      <c r="U4816" s="278"/>
      <c r="V4816" s="278"/>
      <c r="W4816" s="278"/>
      <c r="AH4816" s="280"/>
      <c r="AI4816" s="280"/>
      <c r="AJ4816" s="280"/>
      <c r="AK4816" s="280"/>
      <c r="AL4816" s="280"/>
      <c r="AM4816" s="280"/>
      <c r="AN4816" s="280"/>
      <c r="AO4816" s="280"/>
      <c r="AP4816" s="280"/>
      <c r="AQ4816" s="280"/>
      <c r="AR4816" s="280"/>
      <c r="AV4816" s="278"/>
      <c r="AW4816" s="278"/>
      <c r="AX4816" s="278"/>
      <c r="AY4816" s="278"/>
      <c r="AZ4816" s="278"/>
      <c r="BB4816" s="276"/>
      <c r="BE4816" s="275"/>
      <c r="BF4816" s="275"/>
      <c r="BG4816" s="275"/>
    </row>
    <row r="4817" spans="2:69" ht="11.25" customHeight="1">
      <c r="C4817" s="280"/>
      <c r="D4817" s="280"/>
      <c r="E4817" s="280"/>
      <c r="F4817" s="280"/>
      <c r="G4817" s="280"/>
      <c r="H4817" s="280"/>
      <c r="I4817" s="280"/>
      <c r="J4817" s="280"/>
      <c r="N4817" s="278"/>
      <c r="O4817" s="278"/>
      <c r="P4817" s="278"/>
      <c r="Q4817" s="278"/>
      <c r="R4817" s="278"/>
      <c r="S4817" s="278"/>
      <c r="T4817" s="278"/>
      <c r="U4817" s="278"/>
      <c r="V4817" s="278"/>
      <c r="W4817" s="278"/>
      <c r="AH4817" s="280"/>
      <c r="AI4817" s="280"/>
      <c r="AJ4817" s="280"/>
      <c r="AK4817" s="280"/>
      <c r="AL4817" s="280"/>
      <c r="AM4817" s="280"/>
      <c r="AN4817" s="280"/>
      <c r="AO4817" s="280"/>
      <c r="AP4817" s="280"/>
      <c r="AQ4817" s="280"/>
      <c r="AR4817" s="280"/>
      <c r="AV4817" s="278"/>
      <c r="AW4817" s="278"/>
      <c r="AX4817" s="278"/>
      <c r="AY4817" s="278"/>
      <c r="AZ4817" s="278"/>
      <c r="BB4817" s="266"/>
      <c r="BE4817" s="275"/>
      <c r="BF4817" s="275"/>
      <c r="BG4817" s="275"/>
      <c r="BH4817" s="276"/>
      <c r="BI4817" s="276"/>
      <c r="BJ4817" s="276"/>
      <c r="BK4817" s="276"/>
    </row>
    <row r="4818" spans="2:69" ht="9" customHeight="1"/>
    <row r="4819" spans="2:69" ht="0.75" customHeight="1">
      <c r="BE4819" s="275"/>
      <c r="BF4819" s="275"/>
      <c r="BG4819" s="275"/>
      <c r="BH4819" s="276"/>
      <c r="BI4819" s="276"/>
      <c r="BJ4819" s="276"/>
      <c r="BK4819" s="276"/>
      <c r="BN4819" s="276"/>
      <c r="BO4819" s="276"/>
      <c r="BP4819" s="276"/>
    </row>
    <row r="4820" spans="2:69">
      <c r="BE4820" s="275"/>
      <c r="BF4820" s="275"/>
      <c r="BG4820" s="275"/>
      <c r="BH4820" s="276"/>
      <c r="BI4820" s="276"/>
      <c r="BJ4820" s="276"/>
      <c r="BK4820" s="276"/>
      <c r="BN4820" s="276"/>
      <c r="BO4820" s="276"/>
      <c r="BP4820" s="276"/>
    </row>
    <row r="4821" spans="2:69" ht="10.5" customHeight="1">
      <c r="C4821" s="277"/>
      <c r="D4821" s="277"/>
      <c r="E4821" s="277"/>
      <c r="F4821" s="277"/>
      <c r="G4821" s="277"/>
      <c r="H4821" s="278"/>
      <c r="I4821" s="278"/>
      <c r="J4821" s="278"/>
      <c r="K4821" s="278"/>
      <c r="L4821" s="278"/>
      <c r="N4821" s="278"/>
      <c r="O4821" s="278"/>
      <c r="P4821" s="278"/>
      <c r="Q4821" s="278"/>
      <c r="R4821" s="278"/>
      <c r="S4821" s="278"/>
      <c r="T4821" s="278"/>
      <c r="U4821" s="281"/>
      <c r="V4821" s="281"/>
      <c r="W4821" s="281"/>
      <c r="Z4821" s="278"/>
      <c r="AA4821" s="278"/>
      <c r="AB4821" s="278"/>
      <c r="AC4821" s="278"/>
      <c r="AD4821" s="281"/>
      <c r="AE4821" s="281"/>
      <c r="AH4821" s="277"/>
      <c r="AI4821" s="277"/>
      <c r="AJ4821" s="277"/>
      <c r="AK4821" s="277"/>
      <c r="AL4821" s="277"/>
      <c r="AM4821" s="277"/>
      <c r="AO4821" s="278"/>
      <c r="AP4821" s="278"/>
      <c r="AQ4821" s="278"/>
      <c r="AR4821" s="278"/>
      <c r="AS4821" s="278"/>
      <c r="AT4821" s="278"/>
      <c r="AV4821" s="278"/>
      <c r="AW4821" s="278"/>
      <c r="AX4821" s="278"/>
      <c r="AY4821" s="278"/>
      <c r="AZ4821" s="278"/>
      <c r="BB4821" s="281"/>
      <c r="BC4821" s="281"/>
      <c r="BE4821" s="280"/>
      <c r="BF4821" s="280"/>
      <c r="BI4821" s="279"/>
      <c r="BJ4821" s="279"/>
      <c r="BL4821" s="285"/>
      <c r="BM4821" s="285"/>
      <c r="BN4821" s="285"/>
      <c r="BO4821" s="285"/>
      <c r="BP4821" s="285"/>
    </row>
    <row r="4822" spans="2:69" ht="7.5" customHeight="1"/>
    <row r="4823" spans="2:69" ht="12" customHeight="1">
      <c r="B4823" s="282"/>
      <c r="C4823" s="282"/>
      <c r="D4823" s="282"/>
      <c r="E4823" s="282"/>
      <c r="F4823" s="282"/>
      <c r="G4823" s="282"/>
      <c r="H4823" s="282"/>
      <c r="I4823" s="282"/>
      <c r="J4823" s="282"/>
      <c r="K4823" s="282"/>
      <c r="L4823" s="282"/>
      <c r="M4823" s="282"/>
      <c r="N4823" s="282"/>
      <c r="O4823" s="282"/>
      <c r="P4823" s="282"/>
      <c r="Q4823" s="282"/>
      <c r="R4823" s="282"/>
      <c r="S4823" s="282"/>
      <c r="T4823" s="282"/>
      <c r="U4823" s="282"/>
      <c r="V4823" s="282"/>
      <c r="W4823" s="282"/>
      <c r="X4823" s="282"/>
      <c r="Y4823" s="282"/>
      <c r="Z4823" s="282"/>
      <c r="AA4823" s="282"/>
      <c r="AB4823" s="282"/>
      <c r="AC4823" s="282"/>
      <c r="AD4823" s="282"/>
      <c r="AE4823" s="282"/>
      <c r="AF4823" s="282"/>
      <c r="AG4823" s="282"/>
      <c r="AH4823" s="282"/>
      <c r="AI4823" s="282"/>
      <c r="AJ4823" s="282"/>
      <c r="AL4823" s="282"/>
      <c r="AM4823" s="282"/>
      <c r="AN4823" s="282"/>
      <c r="AO4823" s="282"/>
      <c r="AP4823" s="282"/>
      <c r="AQ4823" s="282"/>
      <c r="AR4823" s="282"/>
      <c r="AS4823" s="282"/>
      <c r="AT4823" s="282"/>
      <c r="AU4823" s="282"/>
      <c r="AV4823" s="282"/>
      <c r="AW4823" s="282"/>
      <c r="AX4823" s="282"/>
      <c r="AY4823" s="282"/>
      <c r="AZ4823" s="282"/>
      <c r="BA4823" s="282"/>
      <c r="BB4823" s="282"/>
      <c r="BC4823" s="282"/>
      <c r="BD4823" s="282"/>
      <c r="BE4823" s="282"/>
      <c r="BF4823" s="282"/>
      <c r="BG4823" s="282"/>
      <c r="BH4823" s="282"/>
      <c r="BI4823" s="282"/>
      <c r="BJ4823" s="282"/>
      <c r="BK4823" s="282"/>
      <c r="BL4823" s="282"/>
      <c r="BM4823" s="282"/>
      <c r="BN4823" s="282"/>
      <c r="BO4823" s="282"/>
      <c r="BP4823" s="282"/>
      <c r="BQ4823" s="282"/>
    </row>
    <row r="4824" spans="2:69" ht="0.75" customHeight="1">
      <c r="B4824" s="282"/>
      <c r="C4824" s="282"/>
      <c r="D4824" s="282"/>
      <c r="E4824" s="282"/>
      <c r="F4824" s="282"/>
      <c r="G4824" s="282"/>
      <c r="H4824" s="282"/>
      <c r="I4824" s="282"/>
      <c r="J4824" s="282"/>
      <c r="K4824" s="282"/>
      <c r="L4824" s="282"/>
      <c r="M4824" s="282"/>
      <c r="N4824" s="282"/>
      <c r="O4824" s="282"/>
      <c r="P4824" s="282"/>
      <c r="Q4824" s="282"/>
      <c r="R4824" s="282"/>
      <c r="S4824" s="282"/>
      <c r="T4824" s="282"/>
      <c r="U4824" s="282"/>
      <c r="V4824" s="282"/>
      <c r="W4824" s="282"/>
      <c r="X4824" s="282"/>
      <c r="Y4824" s="282"/>
      <c r="Z4824" s="282"/>
      <c r="AA4824" s="282"/>
      <c r="AB4824" s="282"/>
      <c r="AC4824" s="282"/>
      <c r="AD4824" s="282"/>
      <c r="AE4824" s="282"/>
      <c r="AF4824" s="282"/>
      <c r="AG4824" s="282"/>
      <c r="AH4824" s="282"/>
      <c r="AI4824" s="282"/>
      <c r="AJ4824" s="282"/>
      <c r="AL4824" s="282"/>
      <c r="AM4824" s="282"/>
      <c r="AN4824" s="282"/>
      <c r="AO4824" s="282"/>
      <c r="AP4824" s="282"/>
      <c r="AQ4824" s="282"/>
      <c r="AR4824" s="282"/>
      <c r="AS4824" s="282"/>
      <c r="AT4824" s="282"/>
      <c r="AU4824" s="282"/>
      <c r="AV4824" s="282"/>
      <c r="AW4824" s="282"/>
      <c r="AX4824" s="282"/>
      <c r="AY4824" s="282"/>
      <c r="AZ4824" s="282"/>
      <c r="BA4824" s="282"/>
      <c r="BB4824" s="282"/>
      <c r="BC4824" s="282"/>
      <c r="BD4824" s="282"/>
      <c r="BE4824" s="282"/>
      <c r="BF4824" s="282"/>
      <c r="BG4824" s="282"/>
      <c r="BH4824" s="282"/>
      <c r="BI4824" s="282"/>
      <c r="BJ4824" s="282"/>
      <c r="BK4824" s="282"/>
      <c r="BL4824" s="282"/>
      <c r="BM4824" s="282"/>
      <c r="BN4824" s="282"/>
      <c r="BO4824" s="282"/>
      <c r="BP4824" s="282"/>
      <c r="BQ4824" s="282"/>
    </row>
    <row r="4825" spans="2:69" ht="10.5" customHeight="1">
      <c r="G4825" s="283"/>
      <c r="H4825" s="283"/>
      <c r="I4825" s="283"/>
      <c r="J4825" s="283"/>
      <c r="K4825" s="283"/>
      <c r="L4825" s="283"/>
      <c r="N4825" s="283"/>
      <c r="O4825" s="283"/>
      <c r="P4825" s="284"/>
      <c r="Q4825" s="284"/>
      <c r="R4825" s="284"/>
      <c r="S4825" s="284"/>
      <c r="U4825" s="283"/>
      <c r="V4825" s="283"/>
      <c r="W4825" s="283"/>
      <c r="X4825" s="283"/>
      <c r="Y4825" s="283"/>
      <c r="Z4825" s="283"/>
      <c r="AA4825" s="283"/>
      <c r="AB4825" s="283"/>
      <c r="AD4825" s="283"/>
      <c r="AE4825" s="283"/>
      <c r="AF4825" s="283"/>
      <c r="AG4825" s="283"/>
      <c r="AH4825" s="283"/>
      <c r="AI4825" s="283"/>
      <c r="AO4825" s="283"/>
      <c r="AP4825" s="283"/>
      <c r="AQ4825" s="283"/>
      <c r="AR4825" s="283"/>
      <c r="AU4825" s="284"/>
      <c r="AV4825" s="284"/>
      <c r="AW4825" s="284"/>
      <c r="AX4825" s="284"/>
      <c r="AY4825" s="284"/>
      <c r="BE4825" s="283"/>
      <c r="BF4825" s="283"/>
      <c r="BG4825" s="283"/>
      <c r="BH4825" s="283"/>
      <c r="BI4825" s="283"/>
      <c r="BJ4825" s="283"/>
      <c r="BK4825" s="283"/>
      <c r="BL4825" s="283"/>
      <c r="BM4825" s="283"/>
      <c r="BN4825" s="283"/>
      <c r="BO4825" s="283"/>
      <c r="BP4825" s="283"/>
      <c r="BQ4825" s="283"/>
    </row>
    <row r="4826" spans="2:69" ht="7.5" customHeight="1"/>
    <row r="4827" spans="2:69" ht="0.75" customHeight="1">
      <c r="F4827" s="285"/>
      <c r="G4827" s="285"/>
      <c r="H4827" s="285"/>
      <c r="I4827" s="285"/>
      <c r="K4827" s="285"/>
      <c r="L4827" s="285"/>
      <c r="M4827" s="285"/>
      <c r="N4827" s="285"/>
      <c r="O4827" s="285"/>
      <c r="R4827" s="285"/>
      <c r="S4827" s="285"/>
      <c r="T4827" s="285"/>
      <c r="U4827" s="285"/>
      <c r="V4827" s="285"/>
      <c r="W4827" s="285"/>
      <c r="X4827" s="285"/>
      <c r="Y4827" s="285"/>
      <c r="Z4827" s="285"/>
      <c r="AA4827" s="285"/>
      <c r="AB4827" s="285"/>
      <c r="AD4827" s="285"/>
      <c r="AE4827" s="285"/>
      <c r="AF4827" s="285"/>
      <c r="AG4827" s="285"/>
      <c r="AH4827" s="285"/>
      <c r="AI4827" s="285"/>
      <c r="AU4827" s="285"/>
      <c r="AV4827" s="285"/>
      <c r="AW4827" s="285"/>
      <c r="AX4827" s="283"/>
      <c r="AY4827" s="283"/>
      <c r="BE4827" s="285"/>
      <c r="BF4827" s="285"/>
      <c r="BH4827" s="285"/>
      <c r="BI4827" s="285"/>
      <c r="BJ4827" s="285"/>
      <c r="BK4827" s="285"/>
      <c r="BL4827" s="285"/>
      <c r="BM4827" s="285"/>
      <c r="BN4827" s="285"/>
      <c r="BO4827" s="285"/>
      <c r="BP4827" s="285"/>
      <c r="BQ4827" s="285"/>
    </row>
    <row r="4828" spans="2:69" ht="13.5" customHeight="1">
      <c r="F4828" s="285"/>
      <c r="G4828" s="285"/>
      <c r="H4828" s="285"/>
      <c r="I4828" s="285"/>
      <c r="K4828" s="285"/>
      <c r="L4828" s="285"/>
      <c r="M4828" s="285"/>
      <c r="N4828" s="285"/>
      <c r="O4828" s="285"/>
      <c r="R4828" s="285"/>
      <c r="S4828" s="285"/>
      <c r="T4828" s="285"/>
      <c r="U4828" s="285"/>
      <c r="V4828" s="285"/>
      <c r="W4828" s="285"/>
      <c r="X4828" s="285"/>
      <c r="Y4828" s="285"/>
      <c r="Z4828" s="285"/>
      <c r="AA4828" s="285"/>
      <c r="AB4828" s="285"/>
      <c r="AD4828" s="285"/>
      <c r="AE4828" s="285"/>
      <c r="AF4828" s="285"/>
      <c r="AG4828" s="285"/>
      <c r="AH4828" s="285"/>
      <c r="AI4828" s="285"/>
      <c r="AU4828" s="285"/>
      <c r="AV4828" s="285"/>
      <c r="AW4828" s="285"/>
      <c r="AX4828" s="283"/>
      <c r="AY4828" s="283"/>
      <c r="BE4828" s="285"/>
      <c r="BF4828" s="285"/>
      <c r="BH4828" s="285"/>
      <c r="BI4828" s="285"/>
      <c r="BJ4828" s="285"/>
      <c r="BK4828" s="285"/>
      <c r="BL4828" s="285"/>
      <c r="BM4828" s="285"/>
      <c r="BN4828" s="285"/>
      <c r="BO4828" s="285"/>
      <c r="BP4828" s="285"/>
      <c r="BQ4828" s="285"/>
    </row>
    <row r="4829" spans="2:69" ht="9.75" customHeight="1">
      <c r="C4829" s="280"/>
      <c r="D4829" s="280"/>
      <c r="F4829" s="279"/>
      <c r="G4829" s="279"/>
      <c r="H4829" s="279"/>
      <c r="I4829" s="279"/>
      <c r="J4829" s="279"/>
      <c r="K4829" s="279"/>
      <c r="L4829" s="279"/>
      <c r="M4829" s="279"/>
      <c r="N4829" s="279"/>
      <c r="O4829" s="279"/>
      <c r="R4829" s="278"/>
      <c r="S4829" s="278"/>
      <c r="T4829" s="278"/>
      <c r="U4829" s="279"/>
      <c r="V4829" s="279"/>
      <c r="W4829" s="279"/>
      <c r="X4829" s="279"/>
      <c r="Y4829" s="279"/>
      <c r="Z4829" s="279"/>
      <c r="AA4829" s="279"/>
      <c r="AB4829" s="279"/>
      <c r="AD4829" s="279"/>
      <c r="AE4829" s="279"/>
      <c r="AF4829" s="279"/>
      <c r="AG4829" s="279"/>
      <c r="AH4829" s="279"/>
      <c r="AI4829" s="279"/>
      <c r="AM4829" s="280"/>
      <c r="AN4829" s="280"/>
      <c r="AO4829" s="280"/>
      <c r="AP4829" s="278"/>
      <c r="AQ4829" s="278"/>
      <c r="AR4829" s="278"/>
      <c r="AS4829" s="278"/>
      <c r="BA4829" s="280"/>
      <c r="BB4829" s="280"/>
      <c r="BC4829" s="280"/>
      <c r="BD4829" s="279"/>
      <c r="BE4829" s="279"/>
      <c r="BH4829" s="278"/>
      <c r="BI4829" s="278"/>
      <c r="BJ4829" s="278"/>
      <c r="BK4829" s="278"/>
      <c r="BL4829" s="278"/>
      <c r="BM4829" s="279"/>
      <c r="BN4829" s="279"/>
      <c r="BO4829" s="279"/>
      <c r="BP4829" s="279"/>
      <c r="BQ4829" s="279"/>
    </row>
    <row r="4830" spans="2:69" ht="0.75" customHeight="1">
      <c r="C4830" s="280"/>
      <c r="D4830" s="280"/>
      <c r="F4830" s="279"/>
      <c r="G4830" s="279"/>
      <c r="H4830" s="279"/>
      <c r="I4830" s="279"/>
      <c r="J4830" s="279"/>
      <c r="K4830" s="279"/>
      <c r="L4830" s="279"/>
      <c r="M4830" s="279"/>
      <c r="N4830" s="279"/>
      <c r="O4830" s="279"/>
      <c r="R4830" s="278"/>
      <c r="S4830" s="278"/>
      <c r="T4830" s="278"/>
      <c r="U4830" s="279"/>
      <c r="V4830" s="279"/>
      <c r="W4830" s="279"/>
      <c r="X4830" s="279"/>
      <c r="Y4830" s="279"/>
      <c r="Z4830" s="279"/>
      <c r="AA4830" s="279"/>
      <c r="AB4830" s="279"/>
      <c r="AD4830" s="279"/>
      <c r="AE4830" s="279"/>
      <c r="AF4830" s="279"/>
      <c r="AG4830" s="279"/>
      <c r="AH4830" s="279"/>
      <c r="AI4830" s="279"/>
      <c r="AM4830" s="280"/>
      <c r="AN4830" s="280"/>
      <c r="AO4830" s="280"/>
      <c r="AP4830" s="278"/>
      <c r="AQ4830" s="278"/>
      <c r="AR4830" s="278"/>
      <c r="AS4830" s="278"/>
      <c r="BA4830" s="280"/>
      <c r="BB4830" s="280"/>
      <c r="BC4830" s="280"/>
      <c r="BD4830" s="279"/>
      <c r="BE4830" s="279"/>
      <c r="BH4830" s="278"/>
      <c r="BI4830" s="278"/>
      <c r="BJ4830" s="278"/>
      <c r="BK4830" s="278"/>
      <c r="BL4830" s="278"/>
      <c r="BM4830" s="279"/>
      <c r="BN4830" s="279"/>
      <c r="BO4830" s="279"/>
      <c r="BP4830" s="279"/>
      <c r="BQ4830" s="279"/>
    </row>
    <row r="4831" spans="2:69" ht="10.5" customHeight="1">
      <c r="C4831" s="280"/>
      <c r="D4831" s="280"/>
      <c r="F4831" s="279"/>
      <c r="G4831" s="279"/>
      <c r="H4831" s="279"/>
      <c r="I4831" s="279"/>
      <c r="J4831" s="279"/>
      <c r="K4831" s="279"/>
      <c r="L4831" s="279"/>
      <c r="M4831" s="279"/>
      <c r="N4831" s="279"/>
      <c r="O4831" s="279"/>
      <c r="R4831" s="278"/>
      <c r="S4831" s="278"/>
      <c r="T4831" s="278"/>
      <c r="U4831" s="279"/>
      <c r="V4831" s="279"/>
      <c r="W4831" s="279"/>
      <c r="X4831" s="279"/>
      <c r="Y4831" s="279"/>
      <c r="Z4831" s="279"/>
      <c r="AA4831" s="279"/>
      <c r="AB4831" s="279"/>
      <c r="AD4831" s="264"/>
      <c r="AE4831" s="279"/>
      <c r="AF4831" s="279"/>
      <c r="AG4831" s="279"/>
      <c r="AH4831" s="279"/>
      <c r="AI4831" s="264"/>
      <c r="AM4831" s="280"/>
      <c r="AN4831" s="280"/>
      <c r="AO4831" s="280"/>
      <c r="AP4831" s="278"/>
      <c r="AQ4831" s="278"/>
      <c r="AR4831" s="278"/>
      <c r="AS4831" s="278"/>
      <c r="BA4831" s="280"/>
      <c r="BB4831" s="280"/>
      <c r="BC4831" s="280"/>
      <c r="BD4831" s="279"/>
      <c r="BE4831" s="279"/>
      <c r="BH4831" s="278"/>
      <c r="BI4831" s="278"/>
      <c r="BJ4831" s="278"/>
      <c r="BK4831" s="278"/>
      <c r="BL4831" s="278"/>
      <c r="BM4831" s="279"/>
      <c r="BN4831" s="279"/>
      <c r="BO4831" s="279"/>
      <c r="BP4831" s="279"/>
      <c r="BQ4831" s="279"/>
    </row>
    <row r="4832" spans="2:69" ht="9.75" customHeight="1"/>
    <row r="4833" spans="2:69" ht="9.75" customHeight="1">
      <c r="C4833" s="280"/>
      <c r="D4833" s="280"/>
      <c r="F4833" s="279"/>
      <c r="G4833" s="279"/>
      <c r="H4833" s="279"/>
      <c r="I4833" s="279"/>
      <c r="J4833" s="279"/>
      <c r="K4833" s="279"/>
      <c r="L4833" s="279"/>
      <c r="M4833" s="279"/>
      <c r="N4833" s="279"/>
      <c r="O4833" s="279"/>
      <c r="R4833" s="278"/>
      <c r="S4833" s="278"/>
      <c r="T4833" s="278"/>
      <c r="U4833" s="279"/>
      <c r="V4833" s="279"/>
      <c r="W4833" s="279"/>
      <c r="X4833" s="279"/>
      <c r="Y4833" s="279"/>
      <c r="Z4833" s="279"/>
      <c r="AA4833" s="279"/>
      <c r="AB4833" s="279"/>
      <c r="AD4833" s="279"/>
      <c r="AE4833" s="279"/>
      <c r="AF4833" s="279"/>
      <c r="AG4833" s="279"/>
      <c r="AH4833" s="279"/>
      <c r="AI4833" s="279"/>
      <c r="AM4833" s="280"/>
      <c r="AN4833" s="280"/>
      <c r="AO4833" s="280"/>
      <c r="AP4833" s="280"/>
      <c r="AQ4833" s="278"/>
      <c r="AR4833" s="278"/>
      <c r="AS4833" s="278"/>
      <c r="AT4833" s="278"/>
      <c r="BA4833" s="280"/>
      <c r="BB4833" s="280"/>
      <c r="BC4833" s="280"/>
      <c r="BD4833" s="279"/>
      <c r="BE4833" s="279"/>
      <c r="BH4833" s="278"/>
      <c r="BI4833" s="278"/>
      <c r="BJ4833" s="278"/>
      <c r="BK4833" s="278"/>
      <c r="BL4833" s="278"/>
      <c r="BM4833" s="279"/>
      <c r="BN4833" s="279"/>
      <c r="BO4833" s="279"/>
      <c r="BP4833" s="279"/>
      <c r="BQ4833" s="279"/>
    </row>
    <row r="4834" spans="2:69" ht="0.75" customHeight="1">
      <c r="C4834" s="280"/>
      <c r="D4834" s="280"/>
      <c r="F4834" s="279"/>
      <c r="G4834" s="279"/>
      <c r="H4834" s="279"/>
      <c r="I4834" s="279"/>
      <c r="J4834" s="279"/>
      <c r="K4834" s="279"/>
      <c r="L4834" s="279"/>
      <c r="M4834" s="279"/>
      <c r="N4834" s="279"/>
      <c r="O4834" s="279"/>
      <c r="R4834" s="278"/>
      <c r="S4834" s="278"/>
      <c r="T4834" s="278"/>
      <c r="U4834" s="279"/>
      <c r="V4834" s="279"/>
      <c r="W4834" s="279"/>
      <c r="X4834" s="279"/>
      <c r="Y4834" s="279"/>
      <c r="Z4834" s="279"/>
      <c r="AA4834" s="279"/>
      <c r="AB4834" s="279"/>
      <c r="AD4834" s="279"/>
      <c r="AE4834" s="279"/>
      <c r="AF4834" s="279"/>
      <c r="AG4834" s="279"/>
      <c r="AH4834" s="279"/>
      <c r="AI4834" s="279"/>
      <c r="AM4834" s="280"/>
      <c r="AN4834" s="280"/>
      <c r="AO4834" s="280"/>
      <c r="AP4834" s="280"/>
      <c r="AQ4834" s="278"/>
      <c r="AR4834" s="278"/>
      <c r="AS4834" s="278"/>
      <c r="AT4834" s="278"/>
      <c r="BA4834" s="280"/>
      <c r="BB4834" s="280"/>
      <c r="BC4834" s="280"/>
      <c r="BD4834" s="279"/>
      <c r="BE4834" s="279"/>
      <c r="BH4834" s="278"/>
      <c r="BI4834" s="278"/>
      <c r="BJ4834" s="278"/>
      <c r="BK4834" s="278"/>
      <c r="BL4834" s="278"/>
      <c r="BM4834" s="279"/>
      <c r="BN4834" s="279"/>
      <c r="BO4834" s="279"/>
      <c r="BP4834" s="279"/>
      <c r="BQ4834" s="279"/>
    </row>
    <row r="4835" spans="2:69" ht="12.75" customHeight="1">
      <c r="F4835" s="279"/>
      <c r="G4835" s="279"/>
      <c r="H4835" s="279"/>
      <c r="I4835" s="279"/>
      <c r="J4835" s="279"/>
      <c r="K4835" s="279"/>
      <c r="L4835" s="279"/>
      <c r="M4835" s="279"/>
      <c r="N4835" s="279"/>
      <c r="O4835" s="279"/>
      <c r="AM4835" s="280"/>
      <c r="AN4835" s="280"/>
      <c r="AO4835" s="280"/>
      <c r="AP4835" s="278"/>
      <c r="AQ4835" s="278"/>
      <c r="AR4835" s="278"/>
      <c r="AS4835" s="278"/>
      <c r="BA4835" s="280"/>
      <c r="BB4835" s="280"/>
      <c r="BC4835" s="280"/>
      <c r="BD4835" s="279"/>
      <c r="BE4835" s="279"/>
      <c r="BH4835" s="278"/>
      <c r="BI4835" s="278"/>
      <c r="BJ4835" s="278"/>
      <c r="BK4835" s="278"/>
      <c r="BL4835" s="278"/>
      <c r="BM4835" s="279"/>
      <c r="BN4835" s="279"/>
      <c r="BO4835" s="279"/>
      <c r="BP4835" s="279"/>
      <c r="BQ4835" s="279"/>
    </row>
    <row r="4836" spans="2:69" ht="10.5" customHeight="1">
      <c r="AM4836" s="280"/>
      <c r="AN4836" s="280"/>
      <c r="AO4836" s="280"/>
      <c r="AP4836" s="278"/>
      <c r="AQ4836" s="278"/>
      <c r="AR4836" s="278"/>
      <c r="AS4836" s="278"/>
      <c r="BA4836" s="280"/>
      <c r="BB4836" s="280"/>
      <c r="BC4836" s="280"/>
      <c r="BD4836" s="279"/>
      <c r="BE4836" s="279"/>
      <c r="BH4836" s="278"/>
      <c r="BI4836" s="278"/>
      <c r="BJ4836" s="278"/>
      <c r="BK4836" s="278"/>
      <c r="BL4836" s="278"/>
      <c r="BM4836" s="279"/>
      <c r="BN4836" s="279"/>
      <c r="BO4836" s="279"/>
      <c r="BP4836" s="279"/>
      <c r="BQ4836" s="279"/>
    </row>
    <row r="4837" spans="2:69" ht="7.5" customHeight="1"/>
    <row r="4838" spans="2:69" ht="0.75" customHeight="1">
      <c r="C4838" s="277"/>
      <c r="D4838" s="277"/>
      <c r="F4838" s="279"/>
      <c r="G4838" s="279"/>
      <c r="H4838" s="279"/>
      <c r="I4838" s="279"/>
      <c r="J4838" s="279"/>
      <c r="K4838" s="279"/>
      <c r="L4838" s="279"/>
      <c r="M4838" s="279"/>
      <c r="AM4838" s="280"/>
      <c r="AN4838" s="280"/>
      <c r="AO4838" s="280"/>
      <c r="AP4838" s="278"/>
      <c r="AQ4838" s="278"/>
      <c r="AR4838" s="278"/>
      <c r="AS4838" s="278"/>
      <c r="AT4838" s="278"/>
      <c r="AU4838" s="278"/>
      <c r="AV4838" s="278"/>
      <c r="AX4838" s="278"/>
      <c r="AY4838" s="278"/>
      <c r="BA4838" s="280"/>
      <c r="BB4838" s="280"/>
      <c r="BC4838" s="280"/>
      <c r="BD4838" s="279"/>
      <c r="BE4838" s="279"/>
      <c r="BH4838" s="278"/>
      <c r="BI4838" s="278"/>
      <c r="BJ4838" s="278"/>
      <c r="BK4838" s="278"/>
      <c r="BL4838" s="278"/>
      <c r="BM4838" s="279"/>
      <c r="BN4838" s="279"/>
      <c r="BO4838" s="279"/>
      <c r="BP4838" s="279"/>
      <c r="BQ4838" s="279"/>
    </row>
    <row r="4839" spans="2:69" ht="8.25" customHeight="1">
      <c r="C4839" s="277"/>
      <c r="D4839" s="277"/>
      <c r="F4839" s="279"/>
      <c r="G4839" s="279"/>
      <c r="H4839" s="279"/>
      <c r="I4839" s="279"/>
      <c r="J4839" s="279"/>
      <c r="K4839" s="279"/>
      <c r="L4839" s="279"/>
      <c r="M4839" s="279"/>
      <c r="AM4839" s="280"/>
      <c r="AN4839" s="280"/>
      <c r="AO4839" s="280"/>
      <c r="AP4839" s="278"/>
      <c r="AQ4839" s="278"/>
      <c r="AR4839" s="278"/>
      <c r="AS4839" s="278"/>
      <c r="AT4839" s="278"/>
      <c r="AU4839" s="278"/>
      <c r="AV4839" s="278"/>
      <c r="AX4839" s="278"/>
      <c r="AY4839" s="278"/>
      <c r="BA4839" s="280"/>
      <c r="BB4839" s="280"/>
      <c r="BC4839" s="280"/>
      <c r="BD4839" s="279"/>
      <c r="BE4839" s="279"/>
      <c r="BH4839" s="278"/>
      <c r="BI4839" s="278"/>
      <c r="BJ4839" s="278"/>
      <c r="BK4839" s="278"/>
      <c r="BL4839" s="278"/>
      <c r="BM4839" s="279"/>
      <c r="BN4839" s="279"/>
      <c r="BO4839" s="279"/>
      <c r="BP4839" s="279"/>
      <c r="BQ4839" s="279"/>
    </row>
    <row r="4840" spans="2:69" ht="0.75" customHeight="1">
      <c r="C4840" s="277"/>
      <c r="D4840" s="277"/>
      <c r="F4840" s="279"/>
      <c r="G4840" s="279"/>
      <c r="H4840" s="279"/>
      <c r="I4840" s="279"/>
      <c r="J4840" s="279"/>
      <c r="K4840" s="279"/>
      <c r="L4840" s="279"/>
      <c r="M4840" s="279"/>
      <c r="AM4840" s="280"/>
      <c r="AN4840" s="280"/>
      <c r="AO4840" s="280"/>
      <c r="AP4840" s="278"/>
      <c r="AQ4840" s="278"/>
      <c r="AR4840" s="278"/>
      <c r="AS4840" s="278"/>
      <c r="AT4840" s="278"/>
      <c r="AU4840" s="278"/>
      <c r="AV4840" s="278"/>
      <c r="AX4840" s="278"/>
      <c r="AY4840" s="278"/>
      <c r="BA4840" s="280"/>
      <c r="BB4840" s="280"/>
      <c r="BC4840" s="280"/>
      <c r="BD4840" s="279"/>
      <c r="BE4840" s="279"/>
      <c r="BH4840" s="278"/>
      <c r="BI4840" s="278"/>
      <c r="BJ4840" s="278"/>
      <c r="BK4840" s="278"/>
      <c r="BL4840" s="278"/>
      <c r="BM4840" s="279"/>
      <c r="BN4840" s="279"/>
      <c r="BO4840" s="279"/>
      <c r="BP4840" s="279"/>
      <c r="BQ4840" s="279"/>
    </row>
    <row r="4841" spans="2:69" ht="10.5" customHeight="1">
      <c r="AM4841" s="280"/>
      <c r="AN4841" s="280"/>
      <c r="AO4841" s="280"/>
      <c r="AP4841" s="278"/>
      <c r="AQ4841" s="278"/>
      <c r="AR4841" s="278"/>
      <c r="AS4841" s="278"/>
      <c r="AT4841" s="278"/>
      <c r="AU4841" s="278"/>
      <c r="AV4841" s="278"/>
      <c r="AX4841" s="278"/>
      <c r="AY4841" s="278"/>
      <c r="BA4841" s="280"/>
      <c r="BB4841" s="280"/>
      <c r="BC4841" s="280"/>
      <c r="BD4841" s="279"/>
      <c r="BE4841" s="279"/>
      <c r="BH4841" s="278"/>
      <c r="BI4841" s="278"/>
      <c r="BJ4841" s="278"/>
      <c r="BK4841" s="278"/>
      <c r="BL4841" s="278"/>
      <c r="BM4841" s="279"/>
      <c r="BN4841" s="279"/>
      <c r="BO4841" s="279"/>
      <c r="BP4841" s="279"/>
      <c r="BQ4841" s="279"/>
    </row>
    <row r="4842" spans="2:69" ht="9.75" customHeight="1"/>
    <row r="4843" spans="2:69" ht="12" customHeight="1">
      <c r="AM4843" s="280"/>
      <c r="AN4843" s="280"/>
      <c r="AO4843" s="280"/>
      <c r="AP4843" s="280"/>
      <c r="AQ4843" s="278"/>
      <c r="AR4843" s="278"/>
      <c r="AS4843" s="278"/>
      <c r="AT4843" s="278"/>
      <c r="AU4843" s="278"/>
      <c r="AV4843" s="278"/>
      <c r="AW4843" s="278"/>
      <c r="AX4843" s="278"/>
      <c r="AY4843" s="278"/>
      <c r="AZ4843" s="278"/>
      <c r="BA4843" s="277"/>
      <c r="BB4843" s="277"/>
      <c r="BC4843" s="277"/>
      <c r="BD4843" s="279"/>
      <c r="BE4843" s="279"/>
    </row>
    <row r="4844" spans="2:69" ht="13.5" customHeight="1">
      <c r="C4844" s="289"/>
      <c r="D4844" s="289"/>
      <c r="E4844" s="289"/>
      <c r="F4844" s="289"/>
      <c r="G4844" s="289"/>
      <c r="H4844" s="289"/>
      <c r="I4844" s="289"/>
      <c r="J4844" s="289"/>
      <c r="K4844" s="289"/>
      <c r="L4844" s="289"/>
      <c r="M4844" s="289"/>
      <c r="N4844" s="289"/>
      <c r="O4844" s="289"/>
      <c r="P4844" s="289"/>
      <c r="Q4844" s="289"/>
      <c r="R4844" s="289"/>
      <c r="S4844" s="289"/>
      <c r="T4844" s="289"/>
      <c r="U4844" s="289"/>
      <c r="V4844" s="289"/>
      <c r="W4844" s="289"/>
      <c r="X4844" s="289"/>
      <c r="Y4844" s="289"/>
      <c r="Z4844" s="289"/>
      <c r="AA4844" s="289"/>
      <c r="AB4844" s="289"/>
      <c r="AC4844" s="289"/>
      <c r="AD4844" s="289"/>
      <c r="AE4844" s="289"/>
    </row>
    <row r="4845" spans="2:69" ht="7.5" customHeight="1"/>
    <row r="4846" spans="2:69" ht="16.5" customHeight="1">
      <c r="B4846" s="282"/>
      <c r="C4846" s="282"/>
      <c r="D4846" s="282"/>
      <c r="E4846" s="282"/>
      <c r="F4846" s="282"/>
      <c r="G4846" s="282"/>
      <c r="H4846" s="282"/>
      <c r="I4846" s="282"/>
      <c r="J4846" s="282"/>
      <c r="K4846" s="282"/>
      <c r="L4846" s="282"/>
      <c r="M4846" s="282"/>
      <c r="N4846" s="282"/>
      <c r="O4846" s="282"/>
      <c r="P4846" s="282"/>
      <c r="Q4846" s="282"/>
      <c r="R4846" s="282"/>
      <c r="S4846" s="282"/>
      <c r="T4846" s="282"/>
      <c r="U4846" s="282"/>
      <c r="X4846" s="282"/>
      <c r="Y4846" s="282"/>
      <c r="Z4846" s="282"/>
      <c r="AA4846" s="282"/>
      <c r="AB4846" s="282"/>
      <c r="AC4846" s="282"/>
      <c r="AD4846" s="282"/>
      <c r="AE4846" s="282"/>
      <c r="AF4846" s="282"/>
      <c r="AG4846" s="282"/>
      <c r="AM4846" s="282"/>
      <c r="AN4846" s="282"/>
      <c r="AO4846" s="282"/>
      <c r="AP4846" s="282"/>
      <c r="AQ4846" s="282"/>
      <c r="AR4846" s="282"/>
      <c r="AS4846" s="282"/>
      <c r="AT4846" s="282"/>
      <c r="AU4846" s="282"/>
      <c r="AV4846" s="282"/>
      <c r="AW4846" s="282"/>
      <c r="AX4846" s="282"/>
      <c r="AY4846" s="282"/>
      <c r="AZ4846" s="282"/>
      <c r="BA4846" s="282"/>
      <c r="BB4846" s="282"/>
      <c r="BE4846" s="282"/>
      <c r="BF4846" s="282"/>
      <c r="BG4846" s="282"/>
      <c r="BH4846" s="282"/>
      <c r="BI4846" s="282"/>
      <c r="BJ4846" s="282"/>
      <c r="BK4846" s="282"/>
      <c r="BL4846" s="282"/>
      <c r="BM4846" s="282"/>
      <c r="BN4846" s="282"/>
      <c r="BO4846" s="282"/>
      <c r="BP4846" s="282"/>
    </row>
    <row r="4847" spans="2:69" ht="9.75" customHeight="1">
      <c r="E4847" s="281"/>
      <c r="F4847" s="281"/>
      <c r="G4847" s="281"/>
      <c r="H4847" s="281"/>
      <c r="I4847" s="281"/>
      <c r="J4847" s="281"/>
      <c r="K4847" s="281"/>
      <c r="L4847" s="281"/>
      <c r="O4847" s="281"/>
      <c r="P4847" s="281"/>
      <c r="Q4847" s="281"/>
      <c r="S4847" s="286"/>
      <c r="T4847" s="286"/>
      <c r="U4847" s="286"/>
      <c r="V4847" s="286"/>
      <c r="AB4847" s="281"/>
      <c r="AC4847" s="281"/>
      <c r="AD4847" s="286"/>
      <c r="AE4847" s="286"/>
      <c r="AR4847" s="281"/>
      <c r="AS4847" s="281"/>
      <c r="AT4847" s="281"/>
      <c r="AV4847" s="286"/>
      <c r="AW4847" s="286"/>
      <c r="AX4847" s="286"/>
      <c r="AY4847" s="286"/>
      <c r="AZ4847" s="286"/>
      <c r="BA4847" s="286"/>
      <c r="BB4847" s="286"/>
      <c r="BH4847" s="283"/>
      <c r="BI4847" s="283"/>
      <c r="BJ4847" s="283"/>
      <c r="BK4847" s="283"/>
      <c r="BL4847" s="283"/>
      <c r="BN4847" s="283"/>
      <c r="BO4847" s="283"/>
      <c r="BP4847" s="283"/>
    </row>
    <row r="4848" spans="2:69" ht="0.75" customHeight="1">
      <c r="BH4848" s="283"/>
      <c r="BI4848" s="283"/>
      <c r="BJ4848" s="283"/>
      <c r="BK4848" s="283"/>
      <c r="BL4848" s="283"/>
      <c r="BN4848" s="283"/>
      <c r="BO4848" s="283"/>
      <c r="BP4848" s="283"/>
    </row>
    <row r="4849" spans="3:68" ht="10.5" customHeight="1">
      <c r="F4849" s="281"/>
      <c r="G4849" s="281"/>
      <c r="H4849" s="281"/>
      <c r="I4849" s="281"/>
      <c r="J4849" s="281"/>
      <c r="K4849" s="281"/>
      <c r="N4849" s="281"/>
      <c r="O4849" s="281"/>
      <c r="P4849" s="281"/>
      <c r="Q4849" s="281"/>
      <c r="R4849" s="281"/>
      <c r="S4849" s="286"/>
      <c r="T4849" s="286"/>
      <c r="U4849" s="286"/>
      <c r="V4849" s="286"/>
      <c r="AB4849" s="281"/>
      <c r="AC4849" s="281"/>
      <c r="AD4849" s="281"/>
      <c r="AE4849" s="286"/>
      <c r="AF4849" s="286"/>
      <c r="AG4849" s="286"/>
      <c r="AH4849" s="286"/>
      <c r="AI4849" s="286"/>
      <c r="AR4849" s="281"/>
      <c r="AS4849" s="281"/>
      <c r="AT4849" s="281"/>
      <c r="AV4849" s="290"/>
      <c r="AW4849" s="290"/>
      <c r="AX4849" s="290"/>
      <c r="AY4849" s="290"/>
      <c r="AZ4849" s="290"/>
      <c r="BE4849" s="263"/>
      <c r="BJ4849" s="279"/>
      <c r="BK4849" s="279"/>
      <c r="BL4849" s="279"/>
      <c r="BO4849" s="279"/>
      <c r="BP4849" s="279"/>
    </row>
    <row r="4850" spans="3:68" ht="8.25" customHeight="1"/>
    <row r="4851" spans="3:68" ht="12.75" customHeight="1">
      <c r="BE4851" s="280"/>
      <c r="BF4851" s="280"/>
      <c r="BJ4851" s="279"/>
      <c r="BK4851" s="279"/>
      <c r="BL4851" s="279"/>
      <c r="BO4851" s="279"/>
      <c r="BP4851" s="279"/>
    </row>
    <row r="4852" spans="3:68" ht="9.75" customHeight="1">
      <c r="BE4852" s="280"/>
      <c r="BF4852" s="280"/>
      <c r="BJ4852" s="279"/>
      <c r="BK4852" s="279"/>
      <c r="BL4852" s="279"/>
      <c r="BO4852" s="279"/>
      <c r="BP4852" s="279"/>
    </row>
    <row r="4853" spans="3:68" ht="12.75" customHeight="1">
      <c r="BE4853" s="280"/>
      <c r="BF4853" s="280"/>
    </row>
    <row r="4854" spans="3:68" ht="10.5" customHeight="1">
      <c r="I4854" s="283"/>
      <c r="J4854" s="283"/>
      <c r="K4854" s="283"/>
      <c r="L4854" s="283"/>
      <c r="N4854" s="283"/>
      <c r="O4854" s="283"/>
      <c r="P4854" s="283"/>
      <c r="Q4854" s="283"/>
      <c r="R4854" s="283"/>
      <c r="S4854" s="283"/>
      <c r="U4854" s="283"/>
      <c r="V4854" s="283"/>
      <c r="W4854" s="283"/>
      <c r="Z4854" s="283"/>
      <c r="AA4854" s="283"/>
      <c r="AB4854" s="283"/>
      <c r="AC4854" s="283"/>
      <c r="AD4854" s="283"/>
      <c r="AE4854" s="283"/>
      <c r="AO4854" s="283"/>
      <c r="AP4854" s="283"/>
      <c r="AQ4854" s="283"/>
      <c r="AR4854" s="283"/>
      <c r="AS4854" s="283"/>
      <c r="AT4854" s="283"/>
      <c r="AV4854" s="283"/>
      <c r="AW4854" s="283"/>
      <c r="AX4854" s="283"/>
      <c r="AY4854" s="283"/>
      <c r="AZ4854" s="283"/>
      <c r="BA4854" s="283"/>
      <c r="BB4854" s="283"/>
      <c r="BE4854" s="263"/>
      <c r="BJ4854" s="279"/>
      <c r="BK4854" s="279"/>
      <c r="BL4854" s="279"/>
      <c r="BO4854" s="279"/>
      <c r="BP4854" s="279"/>
    </row>
    <row r="4855" spans="3:68" ht="9.75" customHeight="1"/>
    <row r="4856" spans="3:68" ht="10.5" customHeight="1">
      <c r="H4856" s="283"/>
      <c r="I4856" s="283"/>
      <c r="J4856" s="283"/>
      <c r="K4856" s="283"/>
      <c r="L4856" s="283"/>
      <c r="N4856" s="283"/>
      <c r="O4856" s="283"/>
      <c r="P4856" s="283"/>
      <c r="Q4856" s="283"/>
      <c r="R4856" s="283"/>
      <c r="S4856" s="283"/>
      <c r="U4856" s="283"/>
      <c r="V4856" s="283"/>
      <c r="W4856" s="283"/>
      <c r="Z4856" s="283"/>
      <c r="AA4856" s="283"/>
      <c r="AB4856" s="283"/>
      <c r="AC4856" s="283"/>
      <c r="AD4856" s="283"/>
      <c r="AE4856" s="283"/>
      <c r="AO4856" s="283"/>
      <c r="AP4856" s="283"/>
      <c r="AQ4856" s="283"/>
      <c r="AR4856" s="283"/>
      <c r="AS4856" s="283"/>
      <c r="AT4856" s="283"/>
      <c r="AV4856" s="283"/>
      <c r="AW4856" s="283"/>
      <c r="AX4856" s="283"/>
      <c r="AY4856" s="283"/>
      <c r="AZ4856" s="283"/>
      <c r="BA4856" s="283"/>
      <c r="BB4856" s="283"/>
      <c r="BE4856" s="280"/>
      <c r="BJ4856" s="279"/>
      <c r="BK4856" s="279"/>
      <c r="BL4856" s="279"/>
      <c r="BO4856" s="279"/>
      <c r="BP4856" s="279"/>
    </row>
    <row r="4857" spans="3:68" ht="0.75" customHeight="1">
      <c r="H4857" s="283"/>
      <c r="I4857" s="283"/>
      <c r="J4857" s="283"/>
      <c r="K4857" s="283"/>
      <c r="L4857" s="283"/>
      <c r="N4857" s="283"/>
      <c r="O4857" s="283"/>
      <c r="P4857" s="283"/>
      <c r="Q4857" s="283"/>
      <c r="R4857" s="283"/>
      <c r="S4857" s="283"/>
      <c r="U4857" s="283"/>
      <c r="V4857" s="283"/>
      <c r="W4857" s="283"/>
      <c r="Z4857" s="283"/>
      <c r="AA4857" s="283"/>
      <c r="AB4857" s="283"/>
      <c r="AC4857" s="283"/>
      <c r="AD4857" s="283"/>
      <c r="AE4857" s="283"/>
      <c r="AO4857" s="283"/>
      <c r="AP4857" s="283"/>
      <c r="AQ4857" s="283"/>
      <c r="AR4857" s="283"/>
      <c r="AS4857" s="283"/>
      <c r="AT4857" s="283"/>
      <c r="AV4857" s="283"/>
      <c r="AW4857" s="283"/>
      <c r="AX4857" s="283"/>
      <c r="AY4857" s="283"/>
      <c r="AZ4857" s="283"/>
      <c r="BA4857" s="283"/>
      <c r="BB4857" s="283"/>
      <c r="BE4857" s="280"/>
      <c r="BJ4857" s="279"/>
      <c r="BK4857" s="279"/>
      <c r="BL4857" s="279"/>
      <c r="BO4857" s="279"/>
      <c r="BP4857" s="279"/>
    </row>
    <row r="4858" spans="3:68" ht="10.5" customHeight="1">
      <c r="H4858" s="285"/>
      <c r="I4858" s="285"/>
      <c r="J4858" s="285"/>
      <c r="K4858" s="285"/>
      <c r="L4858" s="285"/>
      <c r="N4858" s="285"/>
      <c r="O4858" s="285"/>
      <c r="P4858" s="285"/>
      <c r="R4858" s="285"/>
      <c r="S4858" s="285"/>
      <c r="U4858" s="283"/>
      <c r="V4858" s="283"/>
      <c r="W4858" s="283"/>
      <c r="Z4858" s="285"/>
      <c r="AA4858" s="285"/>
      <c r="AB4858" s="285"/>
      <c r="AC4858" s="285"/>
      <c r="AD4858" s="283"/>
      <c r="AE4858" s="283"/>
      <c r="AO4858" s="285"/>
      <c r="AP4858" s="285"/>
      <c r="AQ4858" s="285"/>
      <c r="AR4858" s="285"/>
      <c r="AS4858" s="285"/>
      <c r="AT4858" s="285"/>
      <c r="AV4858" s="285"/>
      <c r="AW4858" s="285"/>
      <c r="AX4858" s="285"/>
      <c r="AY4858" s="285"/>
      <c r="AZ4858" s="285"/>
      <c r="BB4858" s="261"/>
      <c r="BE4858" s="263"/>
      <c r="BK4858" s="279"/>
      <c r="BL4858" s="279"/>
      <c r="BP4858" s="264"/>
    </row>
    <row r="4859" spans="3:68" ht="8.25" customHeight="1"/>
    <row r="4860" spans="3:68" ht="0.75" customHeight="1">
      <c r="C4860" s="280"/>
      <c r="D4860" s="280"/>
      <c r="E4860" s="280"/>
      <c r="F4860" s="280"/>
      <c r="G4860" s="280"/>
      <c r="H4860" s="280"/>
      <c r="I4860" s="280"/>
      <c r="AH4860" s="280"/>
      <c r="AI4860" s="280"/>
      <c r="AJ4860" s="280"/>
      <c r="AK4860" s="280"/>
      <c r="AL4860" s="280"/>
      <c r="AM4860" s="280"/>
      <c r="AN4860" s="280"/>
      <c r="AO4860" s="280"/>
      <c r="BE4860" s="280"/>
      <c r="BK4860" s="279"/>
      <c r="BL4860" s="279"/>
      <c r="BP4860" s="279"/>
    </row>
    <row r="4861" spans="3:68" ht="9" customHeight="1">
      <c r="C4861" s="280"/>
      <c r="D4861" s="280"/>
      <c r="E4861" s="280"/>
      <c r="F4861" s="280"/>
      <c r="G4861" s="280"/>
      <c r="H4861" s="280"/>
      <c r="I4861" s="280"/>
      <c r="AH4861" s="280"/>
      <c r="AI4861" s="280"/>
      <c r="AJ4861" s="280"/>
      <c r="AK4861" s="280"/>
      <c r="AL4861" s="280"/>
      <c r="AM4861" s="280"/>
      <c r="AN4861" s="280"/>
      <c r="AO4861" s="280"/>
      <c r="BE4861" s="280"/>
      <c r="BK4861" s="279"/>
      <c r="BL4861" s="279"/>
      <c r="BP4861" s="279"/>
    </row>
    <row r="4862" spans="3:68" ht="0.75" customHeight="1">
      <c r="C4862" s="280"/>
      <c r="D4862" s="280"/>
      <c r="E4862" s="280"/>
      <c r="F4862" s="280"/>
      <c r="G4862" s="280"/>
      <c r="H4862" s="280"/>
      <c r="I4862" s="280"/>
      <c r="AH4862" s="280"/>
      <c r="AI4862" s="280"/>
      <c r="AJ4862" s="280"/>
      <c r="AK4862" s="280"/>
      <c r="AL4862" s="280"/>
      <c r="AM4862" s="280"/>
      <c r="AN4862" s="280"/>
      <c r="AO4862" s="280"/>
      <c r="BE4862" s="280"/>
      <c r="BK4862" s="279"/>
      <c r="BL4862" s="279"/>
    </row>
    <row r="4863" spans="3:68" ht="10.5" customHeight="1">
      <c r="C4863" s="287"/>
      <c r="D4863" s="287"/>
      <c r="E4863" s="287"/>
      <c r="F4863" s="287"/>
      <c r="G4863" s="287"/>
      <c r="H4863" s="278"/>
      <c r="I4863" s="278"/>
      <c r="J4863" s="278"/>
      <c r="K4863" s="278"/>
      <c r="L4863" s="278"/>
      <c r="N4863" s="278"/>
      <c r="O4863" s="278"/>
      <c r="P4863" s="278"/>
      <c r="Q4863" s="278"/>
      <c r="R4863" s="278"/>
      <c r="S4863" s="278"/>
      <c r="T4863" s="278"/>
      <c r="U4863" s="278"/>
      <c r="V4863" s="278"/>
      <c r="W4863" s="278"/>
      <c r="Z4863" s="278"/>
      <c r="AA4863" s="278"/>
      <c r="AB4863" s="278"/>
      <c r="AC4863" s="278"/>
      <c r="AD4863" s="278"/>
      <c r="AE4863" s="278"/>
      <c r="AI4863" s="287"/>
      <c r="AJ4863" s="287"/>
      <c r="AK4863" s="287"/>
      <c r="AL4863" s="287"/>
      <c r="AM4863" s="287"/>
      <c r="AO4863" s="278"/>
      <c r="AP4863" s="278"/>
      <c r="AQ4863" s="278"/>
      <c r="AR4863" s="278"/>
      <c r="AS4863" s="278"/>
      <c r="AT4863" s="278"/>
      <c r="AV4863" s="278"/>
      <c r="AW4863" s="278"/>
      <c r="AX4863" s="278"/>
      <c r="AY4863" s="278"/>
      <c r="AZ4863" s="278"/>
      <c r="BB4863" s="266"/>
      <c r="BE4863" s="263"/>
      <c r="BK4863" s="279"/>
      <c r="BL4863" s="279"/>
      <c r="BP4863" s="264"/>
    </row>
    <row r="4864" spans="3:68" ht="7.5" customHeight="1"/>
    <row r="4865" spans="3:68" ht="0.75" customHeight="1">
      <c r="C4865" s="287"/>
      <c r="D4865" s="287"/>
      <c r="E4865" s="287"/>
      <c r="F4865" s="287"/>
      <c r="G4865" s="287"/>
      <c r="H4865" s="278"/>
      <c r="I4865" s="278"/>
      <c r="J4865" s="278"/>
      <c r="K4865" s="278"/>
      <c r="L4865" s="278"/>
      <c r="N4865" s="278"/>
      <c r="O4865" s="278"/>
      <c r="P4865" s="278"/>
      <c r="Q4865" s="278"/>
      <c r="R4865" s="278"/>
      <c r="S4865" s="278"/>
      <c r="T4865" s="278"/>
      <c r="U4865" s="278"/>
      <c r="V4865" s="278"/>
      <c r="W4865" s="278"/>
      <c r="Z4865" s="278"/>
      <c r="AA4865" s="278"/>
      <c r="AB4865" s="278"/>
      <c r="AC4865" s="278"/>
      <c r="AD4865" s="278"/>
      <c r="AE4865" s="278"/>
      <c r="AI4865" s="287"/>
      <c r="AJ4865" s="287"/>
      <c r="AK4865" s="287"/>
      <c r="AL4865" s="287"/>
      <c r="AM4865" s="287"/>
      <c r="AO4865" s="278"/>
      <c r="AP4865" s="278"/>
      <c r="AQ4865" s="278"/>
      <c r="AR4865" s="278"/>
      <c r="AS4865" s="278"/>
      <c r="AT4865" s="278"/>
      <c r="AV4865" s="278"/>
      <c r="AW4865" s="278"/>
      <c r="AX4865" s="278"/>
      <c r="AY4865" s="278"/>
      <c r="AZ4865" s="278"/>
      <c r="BB4865" s="276"/>
    </row>
    <row r="4866" spans="3:68" ht="8.25" customHeight="1">
      <c r="C4866" s="287"/>
      <c r="D4866" s="287"/>
      <c r="E4866" s="287"/>
      <c r="F4866" s="287"/>
      <c r="G4866" s="287"/>
      <c r="H4866" s="278"/>
      <c r="I4866" s="278"/>
      <c r="J4866" s="278"/>
      <c r="K4866" s="278"/>
      <c r="L4866" s="278"/>
      <c r="N4866" s="278"/>
      <c r="O4866" s="278"/>
      <c r="P4866" s="278"/>
      <c r="Q4866" s="278"/>
      <c r="R4866" s="278"/>
      <c r="S4866" s="278"/>
      <c r="T4866" s="278"/>
      <c r="U4866" s="278"/>
      <c r="V4866" s="278"/>
      <c r="W4866" s="278"/>
      <c r="Z4866" s="278"/>
      <c r="AA4866" s="278"/>
      <c r="AB4866" s="278"/>
      <c r="AC4866" s="278"/>
      <c r="AD4866" s="278"/>
      <c r="AE4866" s="278"/>
      <c r="AI4866" s="287"/>
      <c r="AJ4866" s="287"/>
      <c r="AK4866" s="287"/>
      <c r="AL4866" s="287"/>
      <c r="AM4866" s="287"/>
      <c r="AO4866" s="278"/>
      <c r="AP4866" s="278"/>
      <c r="AQ4866" s="278"/>
      <c r="AR4866" s="278"/>
      <c r="AS4866" s="278"/>
      <c r="AT4866" s="278"/>
      <c r="AV4866" s="278"/>
      <c r="AW4866" s="278"/>
      <c r="AX4866" s="278"/>
      <c r="AY4866" s="278"/>
      <c r="AZ4866" s="278"/>
      <c r="BB4866" s="276"/>
    </row>
    <row r="4867" spans="3:68" ht="0.75" customHeight="1">
      <c r="C4867" s="287"/>
      <c r="D4867" s="287"/>
      <c r="E4867" s="287"/>
      <c r="F4867" s="287"/>
      <c r="G4867" s="287"/>
      <c r="H4867" s="278"/>
      <c r="I4867" s="278"/>
      <c r="J4867" s="278"/>
      <c r="K4867" s="278"/>
      <c r="L4867" s="278"/>
      <c r="N4867" s="278"/>
      <c r="O4867" s="278"/>
      <c r="P4867" s="278"/>
      <c r="Q4867" s="278"/>
      <c r="R4867" s="278"/>
      <c r="S4867" s="278"/>
      <c r="T4867" s="278"/>
      <c r="U4867" s="278"/>
      <c r="V4867" s="278"/>
      <c r="W4867" s="278"/>
      <c r="Z4867" s="278"/>
      <c r="AA4867" s="278"/>
      <c r="AB4867" s="278"/>
      <c r="AC4867" s="278"/>
      <c r="AD4867" s="278"/>
      <c r="AE4867" s="278"/>
      <c r="AI4867" s="287"/>
      <c r="AJ4867" s="287"/>
      <c r="AK4867" s="287"/>
      <c r="AL4867" s="287"/>
      <c r="AM4867" s="287"/>
      <c r="AO4867" s="278"/>
      <c r="AP4867" s="278"/>
      <c r="AQ4867" s="278"/>
      <c r="AR4867" s="278"/>
      <c r="AS4867" s="278"/>
      <c r="AT4867" s="278"/>
      <c r="AV4867" s="278"/>
      <c r="AW4867" s="278"/>
      <c r="AX4867" s="278"/>
      <c r="AY4867" s="278"/>
      <c r="AZ4867" s="278"/>
      <c r="BB4867" s="276"/>
    </row>
    <row r="4868" spans="3:68" ht="10.5" customHeight="1">
      <c r="C4868" s="287"/>
      <c r="D4868" s="287"/>
      <c r="E4868" s="287"/>
      <c r="F4868" s="287"/>
      <c r="G4868" s="287"/>
      <c r="H4868" s="278"/>
      <c r="I4868" s="278"/>
      <c r="J4868" s="278"/>
      <c r="K4868" s="278"/>
      <c r="L4868" s="278"/>
      <c r="N4868" s="278"/>
      <c r="O4868" s="278"/>
      <c r="P4868" s="278"/>
      <c r="Q4868" s="278"/>
      <c r="R4868" s="278"/>
      <c r="S4868" s="278"/>
      <c r="T4868" s="278"/>
      <c r="U4868" s="278"/>
      <c r="V4868" s="278"/>
      <c r="W4868" s="278"/>
      <c r="Z4868" s="278"/>
      <c r="AA4868" s="278"/>
      <c r="AB4868" s="278"/>
      <c r="AC4868" s="278"/>
      <c r="AD4868" s="278"/>
      <c r="AE4868" s="278"/>
      <c r="AI4868" s="287"/>
      <c r="AJ4868" s="287"/>
      <c r="AK4868" s="287"/>
      <c r="AL4868" s="287"/>
      <c r="AM4868" s="287"/>
      <c r="AO4868" s="278"/>
      <c r="AP4868" s="278"/>
      <c r="AQ4868" s="278"/>
      <c r="AR4868" s="278"/>
      <c r="AS4868" s="278"/>
      <c r="AT4868" s="278"/>
      <c r="AV4868" s="278"/>
      <c r="AW4868" s="278"/>
      <c r="AX4868" s="278"/>
      <c r="AY4868" s="278"/>
      <c r="AZ4868" s="278"/>
      <c r="BB4868" s="266"/>
    </row>
    <row r="4869" spans="3:68" ht="7.5" customHeight="1"/>
    <row r="4870" spans="3:68" ht="0.75" customHeight="1">
      <c r="C4870" s="287"/>
      <c r="D4870" s="287"/>
      <c r="E4870" s="287"/>
      <c r="F4870" s="287"/>
      <c r="G4870" s="287"/>
      <c r="H4870" s="278"/>
      <c r="I4870" s="278"/>
      <c r="J4870" s="278"/>
      <c r="K4870" s="278"/>
      <c r="L4870" s="278"/>
      <c r="N4870" s="278"/>
      <c r="O4870" s="278"/>
      <c r="P4870" s="278"/>
      <c r="Q4870" s="278"/>
      <c r="R4870" s="278"/>
      <c r="S4870" s="278"/>
      <c r="T4870" s="278"/>
      <c r="U4870" s="278"/>
      <c r="V4870" s="278"/>
      <c r="W4870" s="278"/>
      <c r="Z4870" s="278"/>
      <c r="AA4870" s="278"/>
      <c r="AB4870" s="278"/>
      <c r="AC4870" s="278"/>
      <c r="AD4870" s="278"/>
      <c r="AE4870" s="278"/>
      <c r="AI4870" s="287"/>
      <c r="AJ4870" s="287"/>
      <c r="AK4870" s="287"/>
      <c r="AL4870" s="287"/>
      <c r="AM4870" s="287"/>
      <c r="AO4870" s="278"/>
      <c r="AP4870" s="278"/>
      <c r="AQ4870" s="278"/>
      <c r="AR4870" s="278"/>
      <c r="AS4870" s="278"/>
      <c r="AT4870" s="278"/>
      <c r="AV4870" s="278"/>
      <c r="AW4870" s="278"/>
      <c r="AX4870" s="278"/>
      <c r="AY4870" s="278"/>
      <c r="AZ4870" s="278"/>
      <c r="BB4870" s="276"/>
      <c r="BE4870" s="282"/>
      <c r="BF4870" s="282"/>
      <c r="BG4870" s="282"/>
      <c r="BH4870" s="282"/>
      <c r="BI4870" s="282"/>
      <c r="BJ4870" s="282"/>
      <c r="BK4870" s="282"/>
      <c r="BL4870" s="282"/>
      <c r="BM4870" s="282"/>
      <c r="BN4870" s="282"/>
      <c r="BO4870" s="282"/>
      <c r="BP4870" s="282"/>
    </row>
    <row r="4871" spans="3:68">
      <c r="C4871" s="287"/>
      <c r="D4871" s="287"/>
      <c r="E4871" s="287"/>
      <c r="F4871" s="287"/>
      <c r="G4871" s="287"/>
      <c r="H4871" s="278"/>
      <c r="I4871" s="278"/>
      <c r="J4871" s="278"/>
      <c r="K4871" s="278"/>
      <c r="L4871" s="278"/>
      <c r="N4871" s="278"/>
      <c r="O4871" s="278"/>
      <c r="P4871" s="278"/>
      <c r="Q4871" s="278"/>
      <c r="R4871" s="278"/>
      <c r="S4871" s="278"/>
      <c r="T4871" s="278"/>
      <c r="U4871" s="278"/>
      <c r="V4871" s="278"/>
      <c r="W4871" s="278"/>
      <c r="Z4871" s="278"/>
      <c r="AA4871" s="278"/>
      <c r="AB4871" s="278"/>
      <c r="AC4871" s="278"/>
      <c r="AD4871" s="278"/>
      <c r="AE4871" s="278"/>
      <c r="AI4871" s="287"/>
      <c r="AJ4871" s="287"/>
      <c r="AK4871" s="287"/>
      <c r="AL4871" s="287"/>
      <c r="AM4871" s="287"/>
      <c r="AO4871" s="278"/>
      <c r="AP4871" s="278"/>
      <c r="AQ4871" s="278"/>
      <c r="AR4871" s="278"/>
      <c r="AS4871" s="278"/>
      <c r="AT4871" s="278"/>
      <c r="AV4871" s="278"/>
      <c r="AW4871" s="278"/>
      <c r="AX4871" s="278"/>
      <c r="AY4871" s="278"/>
      <c r="AZ4871" s="278"/>
      <c r="BB4871" s="276"/>
      <c r="BE4871" s="282"/>
      <c r="BF4871" s="282"/>
      <c r="BG4871" s="282"/>
      <c r="BH4871" s="282"/>
      <c r="BI4871" s="282"/>
      <c r="BJ4871" s="282"/>
      <c r="BK4871" s="282"/>
      <c r="BL4871" s="282"/>
      <c r="BM4871" s="282"/>
      <c r="BN4871" s="282"/>
      <c r="BO4871" s="282"/>
      <c r="BP4871" s="282"/>
    </row>
    <row r="4872" spans="3:68" ht="5.25" customHeight="1">
      <c r="C4872" s="287"/>
      <c r="D4872" s="287"/>
      <c r="E4872" s="287"/>
      <c r="F4872" s="287"/>
      <c r="G4872" s="287"/>
      <c r="H4872" s="278"/>
      <c r="I4872" s="278"/>
      <c r="J4872" s="278"/>
      <c r="K4872" s="278"/>
      <c r="L4872" s="278"/>
      <c r="N4872" s="278"/>
      <c r="O4872" s="278"/>
      <c r="P4872" s="278"/>
      <c r="Q4872" s="278"/>
      <c r="R4872" s="278"/>
      <c r="S4872" s="278"/>
      <c r="T4872" s="278"/>
      <c r="U4872" s="278"/>
      <c r="V4872" s="278"/>
      <c r="W4872" s="278"/>
      <c r="Z4872" s="278"/>
      <c r="AA4872" s="278"/>
      <c r="AB4872" s="278"/>
      <c r="AC4872" s="278"/>
      <c r="AD4872" s="278"/>
      <c r="AE4872" s="278"/>
      <c r="AI4872" s="287"/>
      <c r="AJ4872" s="287"/>
      <c r="AK4872" s="287"/>
      <c r="AL4872" s="287"/>
      <c r="AM4872" s="287"/>
      <c r="AN4872" s="287"/>
      <c r="AO4872" s="278"/>
      <c r="AP4872" s="278"/>
      <c r="AQ4872" s="278"/>
      <c r="AR4872" s="278"/>
      <c r="AS4872" s="278"/>
      <c r="AT4872" s="278"/>
      <c r="AV4872" s="278"/>
      <c r="AW4872" s="278"/>
      <c r="AX4872" s="278"/>
      <c r="AY4872" s="278"/>
      <c r="AZ4872" s="278"/>
      <c r="BB4872" s="276"/>
      <c r="BJ4872" s="283"/>
      <c r="BK4872" s="283"/>
      <c r="BL4872" s="283"/>
      <c r="BM4872" s="283"/>
      <c r="BN4872" s="283"/>
      <c r="BO4872" s="283"/>
      <c r="BP4872" s="283"/>
    </row>
    <row r="4873" spans="3:68" ht="5.25" customHeight="1">
      <c r="C4873" s="287"/>
      <c r="D4873" s="287"/>
      <c r="E4873" s="287"/>
      <c r="F4873" s="287"/>
      <c r="G4873" s="287"/>
      <c r="H4873" s="278"/>
      <c r="I4873" s="278"/>
      <c r="J4873" s="278"/>
      <c r="K4873" s="278"/>
      <c r="L4873" s="278"/>
      <c r="N4873" s="278"/>
      <c r="O4873" s="278"/>
      <c r="P4873" s="278"/>
      <c r="Q4873" s="278"/>
      <c r="R4873" s="278"/>
      <c r="S4873" s="278"/>
      <c r="T4873" s="278"/>
      <c r="U4873" s="278"/>
      <c r="V4873" s="278"/>
      <c r="W4873" s="278"/>
      <c r="Z4873" s="278"/>
      <c r="AA4873" s="278"/>
      <c r="AB4873" s="278"/>
      <c r="AC4873" s="278"/>
      <c r="AD4873" s="278"/>
      <c r="AE4873" s="278"/>
      <c r="AI4873" s="287"/>
      <c r="AJ4873" s="287"/>
      <c r="AK4873" s="287"/>
      <c r="AL4873" s="287"/>
      <c r="AM4873" s="287"/>
      <c r="AN4873" s="287"/>
      <c r="AO4873" s="278"/>
      <c r="AP4873" s="278"/>
      <c r="AQ4873" s="278"/>
      <c r="AR4873" s="278"/>
      <c r="AS4873" s="278"/>
      <c r="AT4873" s="278"/>
      <c r="AV4873" s="278"/>
      <c r="AW4873" s="278"/>
      <c r="AX4873" s="278"/>
      <c r="AY4873" s="278"/>
      <c r="AZ4873" s="278"/>
      <c r="BB4873" s="276"/>
      <c r="BJ4873" s="283"/>
      <c r="BK4873" s="283"/>
      <c r="BL4873" s="283"/>
      <c r="BM4873" s="283"/>
      <c r="BN4873" s="283"/>
      <c r="BO4873" s="283"/>
      <c r="BP4873" s="283"/>
    </row>
    <row r="4874" spans="3:68" ht="15" customHeight="1">
      <c r="C4874" s="287"/>
      <c r="D4874" s="287"/>
      <c r="E4874" s="287"/>
      <c r="F4874" s="287"/>
      <c r="G4874" s="287"/>
      <c r="H4874" s="278"/>
      <c r="I4874" s="278"/>
      <c r="J4874" s="278"/>
      <c r="K4874" s="278"/>
      <c r="L4874" s="278"/>
      <c r="N4874" s="278"/>
      <c r="O4874" s="278"/>
      <c r="P4874" s="278"/>
      <c r="Q4874" s="278"/>
      <c r="R4874" s="278"/>
      <c r="S4874" s="278"/>
      <c r="T4874" s="278"/>
      <c r="U4874" s="278"/>
      <c r="V4874" s="278"/>
      <c r="W4874" s="278"/>
      <c r="Z4874" s="278"/>
      <c r="AA4874" s="278"/>
      <c r="AB4874" s="278"/>
      <c r="AC4874" s="278"/>
      <c r="AD4874" s="278"/>
      <c r="AE4874" s="278"/>
      <c r="AI4874" s="287"/>
      <c r="AJ4874" s="287"/>
      <c r="AK4874" s="287"/>
      <c r="AL4874" s="287"/>
      <c r="AM4874" s="287"/>
      <c r="AO4874" s="278"/>
      <c r="AP4874" s="278"/>
      <c r="AQ4874" s="278"/>
      <c r="AR4874" s="278"/>
      <c r="AS4874" s="278"/>
      <c r="AT4874" s="278"/>
      <c r="AV4874" s="278"/>
      <c r="AW4874" s="278"/>
      <c r="AX4874" s="278"/>
      <c r="AY4874" s="278"/>
      <c r="AZ4874" s="278"/>
      <c r="BB4874" s="266"/>
    </row>
    <row r="4875" spans="3:68" ht="0.75" customHeight="1">
      <c r="C4875" s="287"/>
      <c r="D4875" s="287"/>
      <c r="E4875" s="287"/>
      <c r="F4875" s="287"/>
      <c r="G4875" s="287"/>
      <c r="H4875" s="278"/>
      <c r="I4875" s="278"/>
      <c r="J4875" s="278"/>
      <c r="K4875" s="278"/>
      <c r="L4875" s="278"/>
      <c r="P4875" s="278"/>
      <c r="Q4875" s="278"/>
      <c r="R4875" s="278"/>
      <c r="S4875" s="278"/>
      <c r="U4875" s="278"/>
      <c r="V4875" s="278"/>
      <c r="W4875" s="278"/>
      <c r="Z4875" s="278"/>
      <c r="AA4875" s="278"/>
      <c r="AB4875" s="278"/>
      <c r="AC4875" s="278"/>
      <c r="AD4875" s="278"/>
      <c r="AE4875" s="278"/>
      <c r="AI4875" s="287"/>
      <c r="AJ4875" s="287"/>
      <c r="AK4875" s="287"/>
      <c r="AL4875" s="287"/>
      <c r="AM4875" s="287"/>
      <c r="AO4875" s="278"/>
      <c r="AP4875" s="278"/>
      <c r="AQ4875" s="278"/>
      <c r="AR4875" s="278"/>
      <c r="AS4875" s="278"/>
      <c r="AT4875" s="278"/>
      <c r="AV4875" s="278"/>
      <c r="AW4875" s="278"/>
      <c r="AX4875" s="278"/>
      <c r="AY4875" s="278"/>
      <c r="AZ4875" s="278"/>
      <c r="BB4875" s="276"/>
      <c r="BE4875" s="280"/>
      <c r="BH4875" s="278"/>
      <c r="BI4875" s="278"/>
      <c r="BJ4875" s="278"/>
      <c r="BK4875" s="278"/>
      <c r="BL4875" s="278"/>
      <c r="BN4875" s="278"/>
      <c r="BO4875" s="278"/>
      <c r="BP4875" s="278"/>
    </row>
    <row r="4876" spans="3:68" ht="8.25" customHeight="1">
      <c r="C4876" s="287"/>
      <c r="D4876" s="287"/>
      <c r="E4876" s="287"/>
      <c r="F4876" s="287"/>
      <c r="G4876" s="287"/>
      <c r="H4876" s="278"/>
      <c r="I4876" s="278"/>
      <c r="J4876" s="278"/>
      <c r="K4876" s="278"/>
      <c r="L4876" s="278"/>
      <c r="P4876" s="278"/>
      <c r="Q4876" s="278"/>
      <c r="R4876" s="278"/>
      <c r="S4876" s="278"/>
      <c r="U4876" s="278"/>
      <c r="V4876" s="278"/>
      <c r="W4876" s="278"/>
      <c r="Z4876" s="278"/>
      <c r="AA4876" s="278"/>
      <c r="AB4876" s="278"/>
      <c r="AC4876" s="278"/>
      <c r="AD4876" s="278"/>
      <c r="AE4876" s="278"/>
      <c r="AI4876" s="287"/>
      <c r="AJ4876" s="287"/>
      <c r="AK4876" s="287"/>
      <c r="AL4876" s="287"/>
      <c r="AM4876" s="287"/>
      <c r="AO4876" s="278"/>
      <c r="AP4876" s="278"/>
      <c r="AQ4876" s="278"/>
      <c r="AR4876" s="278"/>
      <c r="AS4876" s="278"/>
      <c r="AT4876" s="278"/>
      <c r="AV4876" s="278"/>
      <c r="AW4876" s="278"/>
      <c r="AX4876" s="278"/>
      <c r="AY4876" s="278"/>
      <c r="AZ4876" s="278"/>
      <c r="BB4876" s="276"/>
      <c r="BE4876" s="280"/>
      <c r="BH4876" s="278"/>
      <c r="BI4876" s="278"/>
      <c r="BJ4876" s="278"/>
      <c r="BK4876" s="278"/>
      <c r="BL4876" s="278"/>
      <c r="BN4876" s="278"/>
      <c r="BO4876" s="278"/>
      <c r="BP4876" s="278"/>
    </row>
    <row r="4877" spans="3:68" ht="0.75" customHeight="1">
      <c r="C4877" s="287"/>
      <c r="D4877" s="287"/>
      <c r="E4877" s="287"/>
      <c r="F4877" s="287"/>
      <c r="G4877" s="287"/>
      <c r="H4877" s="278"/>
      <c r="I4877" s="278"/>
      <c r="J4877" s="278"/>
      <c r="K4877" s="278"/>
      <c r="L4877" s="278"/>
      <c r="P4877" s="278"/>
      <c r="Q4877" s="278"/>
      <c r="R4877" s="278"/>
      <c r="S4877" s="278"/>
      <c r="U4877" s="278"/>
      <c r="V4877" s="278"/>
      <c r="W4877" s="278"/>
      <c r="Z4877" s="278"/>
      <c r="AA4877" s="278"/>
      <c r="AB4877" s="278"/>
      <c r="AC4877" s="278"/>
      <c r="AD4877" s="278"/>
      <c r="AE4877" s="278"/>
      <c r="AI4877" s="287"/>
      <c r="AJ4877" s="287"/>
      <c r="AK4877" s="287"/>
      <c r="AL4877" s="287"/>
      <c r="AM4877" s="287"/>
      <c r="AO4877" s="278"/>
      <c r="AP4877" s="278"/>
      <c r="AQ4877" s="278"/>
      <c r="AR4877" s="278"/>
      <c r="AS4877" s="278"/>
      <c r="AT4877" s="278"/>
      <c r="AV4877" s="278"/>
      <c r="AW4877" s="278"/>
      <c r="AX4877" s="278"/>
      <c r="AY4877" s="278"/>
      <c r="AZ4877" s="278"/>
      <c r="BB4877" s="276"/>
      <c r="BE4877" s="280"/>
      <c r="BH4877" s="278"/>
      <c r="BI4877" s="278"/>
      <c r="BJ4877" s="278"/>
      <c r="BK4877" s="278"/>
      <c r="BL4877" s="278"/>
      <c r="BN4877" s="278"/>
      <c r="BO4877" s="278"/>
      <c r="BP4877" s="278"/>
    </row>
    <row r="4878" spans="3:68" ht="10.5" customHeight="1">
      <c r="C4878" s="287"/>
      <c r="D4878" s="287"/>
      <c r="E4878" s="287"/>
      <c r="F4878" s="287"/>
      <c r="G4878" s="287"/>
      <c r="H4878" s="278"/>
      <c r="I4878" s="278"/>
      <c r="J4878" s="278"/>
      <c r="K4878" s="278"/>
      <c r="L4878" s="278"/>
      <c r="P4878" s="278"/>
      <c r="Q4878" s="278"/>
      <c r="R4878" s="278"/>
      <c r="S4878" s="278"/>
      <c r="U4878" s="278"/>
      <c r="V4878" s="278"/>
      <c r="W4878" s="278"/>
      <c r="Z4878" s="278"/>
      <c r="AA4878" s="278"/>
      <c r="AB4878" s="278"/>
      <c r="AC4878" s="278"/>
      <c r="AD4878" s="278"/>
      <c r="AE4878" s="278"/>
      <c r="AI4878" s="287"/>
      <c r="AJ4878" s="287"/>
      <c r="AK4878" s="287"/>
      <c r="AL4878" s="287"/>
      <c r="AM4878" s="287"/>
      <c r="AO4878" s="278"/>
      <c r="AP4878" s="278"/>
      <c r="AQ4878" s="278"/>
      <c r="AR4878" s="278"/>
      <c r="AS4878" s="278"/>
      <c r="AT4878" s="278"/>
      <c r="AV4878" s="278"/>
      <c r="AW4878" s="278"/>
      <c r="AX4878" s="278"/>
      <c r="AY4878" s="278"/>
      <c r="AZ4878" s="278"/>
      <c r="BB4878" s="266"/>
      <c r="BE4878" s="263"/>
      <c r="BH4878" s="278"/>
      <c r="BI4878" s="278"/>
      <c r="BJ4878" s="278"/>
      <c r="BK4878" s="278"/>
      <c r="BL4878" s="278"/>
      <c r="BN4878" s="278"/>
      <c r="BO4878" s="278"/>
      <c r="BP4878" s="278"/>
    </row>
    <row r="4879" spans="3:68" ht="7.5" customHeight="1"/>
    <row r="4880" spans="3:68" ht="0.75" customHeight="1">
      <c r="C4880" s="287"/>
      <c r="D4880" s="287"/>
      <c r="E4880" s="287"/>
      <c r="F4880" s="287"/>
      <c r="G4880" s="287"/>
      <c r="H4880" s="278"/>
      <c r="I4880" s="278"/>
      <c r="J4880" s="278"/>
      <c r="K4880" s="278"/>
      <c r="L4880" s="278"/>
      <c r="N4880" s="278"/>
      <c r="O4880" s="278"/>
      <c r="P4880" s="278"/>
      <c r="Q4880" s="278"/>
      <c r="R4880" s="278"/>
      <c r="S4880" s="278"/>
      <c r="T4880" s="278"/>
      <c r="U4880" s="278"/>
      <c r="V4880" s="278"/>
      <c r="W4880" s="278"/>
      <c r="Z4880" s="278"/>
      <c r="AA4880" s="278"/>
      <c r="AB4880" s="278"/>
      <c r="AC4880" s="278"/>
      <c r="AD4880" s="278"/>
      <c r="AE4880" s="278"/>
      <c r="AI4880" s="287"/>
      <c r="AJ4880" s="287"/>
      <c r="AK4880" s="287"/>
      <c r="AL4880" s="287"/>
      <c r="AM4880" s="287"/>
      <c r="AO4880" s="278"/>
      <c r="AP4880" s="278"/>
      <c r="AQ4880" s="278"/>
      <c r="AR4880" s="278"/>
      <c r="AS4880" s="278"/>
      <c r="AT4880" s="278"/>
      <c r="AV4880" s="278"/>
      <c r="AW4880" s="278"/>
      <c r="AX4880" s="278"/>
      <c r="AY4880" s="278"/>
      <c r="AZ4880" s="278"/>
      <c r="BB4880" s="276"/>
      <c r="BE4880" s="280"/>
      <c r="BH4880" s="278"/>
      <c r="BI4880" s="278"/>
      <c r="BJ4880" s="278"/>
      <c r="BK4880" s="278"/>
      <c r="BL4880" s="278"/>
      <c r="BN4880" s="278"/>
      <c r="BO4880" s="278"/>
      <c r="BP4880" s="278"/>
    </row>
    <row r="4881" spans="3:68" ht="9" customHeight="1">
      <c r="C4881" s="287"/>
      <c r="D4881" s="287"/>
      <c r="E4881" s="287"/>
      <c r="F4881" s="287"/>
      <c r="G4881" s="287"/>
      <c r="H4881" s="278"/>
      <c r="I4881" s="278"/>
      <c r="J4881" s="278"/>
      <c r="K4881" s="278"/>
      <c r="L4881" s="278"/>
      <c r="N4881" s="278"/>
      <c r="O4881" s="278"/>
      <c r="P4881" s="278"/>
      <c r="Q4881" s="278"/>
      <c r="R4881" s="278"/>
      <c r="S4881" s="278"/>
      <c r="T4881" s="278"/>
      <c r="U4881" s="278"/>
      <c r="V4881" s="278"/>
      <c r="W4881" s="278"/>
      <c r="Z4881" s="278"/>
      <c r="AA4881" s="278"/>
      <c r="AB4881" s="278"/>
      <c r="AC4881" s="278"/>
      <c r="AD4881" s="278"/>
      <c r="AE4881" s="278"/>
      <c r="AI4881" s="287"/>
      <c r="AJ4881" s="287"/>
      <c r="AK4881" s="287"/>
      <c r="AL4881" s="287"/>
      <c r="AM4881" s="287"/>
      <c r="AO4881" s="278"/>
      <c r="AP4881" s="278"/>
      <c r="AQ4881" s="278"/>
      <c r="AR4881" s="278"/>
      <c r="AS4881" s="278"/>
      <c r="AT4881" s="278"/>
      <c r="AV4881" s="278"/>
      <c r="AW4881" s="278"/>
      <c r="AX4881" s="278"/>
      <c r="AY4881" s="278"/>
      <c r="AZ4881" s="278"/>
      <c r="BB4881" s="276"/>
      <c r="BE4881" s="280"/>
      <c r="BH4881" s="278"/>
      <c r="BI4881" s="278"/>
      <c r="BJ4881" s="278"/>
      <c r="BK4881" s="278"/>
      <c r="BL4881" s="278"/>
      <c r="BN4881" s="278"/>
      <c r="BO4881" s="278"/>
      <c r="BP4881" s="278"/>
    </row>
    <row r="4882" spans="3:68" ht="0.75" customHeight="1">
      <c r="C4882" s="287"/>
      <c r="D4882" s="287"/>
      <c r="E4882" s="287"/>
      <c r="F4882" s="287"/>
      <c r="G4882" s="287"/>
      <c r="H4882" s="278"/>
      <c r="I4882" s="278"/>
      <c r="J4882" s="278"/>
      <c r="K4882" s="278"/>
      <c r="L4882" s="278"/>
      <c r="N4882" s="278"/>
      <c r="O4882" s="278"/>
      <c r="P4882" s="278"/>
      <c r="Q4882" s="278"/>
      <c r="R4882" s="278"/>
      <c r="S4882" s="278"/>
      <c r="T4882" s="278"/>
      <c r="U4882" s="278"/>
      <c r="V4882" s="278"/>
      <c r="W4882" s="278"/>
      <c r="Z4882" s="278"/>
      <c r="AA4882" s="278"/>
      <c r="AB4882" s="278"/>
      <c r="AC4882" s="278"/>
      <c r="AD4882" s="278"/>
      <c r="AE4882" s="278"/>
      <c r="AI4882" s="287"/>
      <c r="AJ4882" s="287"/>
      <c r="AK4882" s="287"/>
      <c r="AL4882" s="287"/>
      <c r="AM4882" s="287"/>
      <c r="AO4882" s="278"/>
      <c r="AP4882" s="278"/>
      <c r="AQ4882" s="278"/>
      <c r="AR4882" s="278"/>
      <c r="AS4882" s="278"/>
      <c r="AT4882" s="278"/>
      <c r="AV4882" s="278"/>
      <c r="AW4882" s="278"/>
      <c r="AX4882" s="278"/>
      <c r="AY4882" s="278"/>
      <c r="AZ4882" s="278"/>
      <c r="BB4882" s="276"/>
      <c r="BE4882" s="280"/>
      <c r="BH4882" s="278"/>
      <c r="BI4882" s="278"/>
      <c r="BJ4882" s="278"/>
      <c r="BK4882" s="278"/>
      <c r="BL4882" s="278"/>
      <c r="BN4882" s="278"/>
      <c r="BO4882" s="278"/>
      <c r="BP4882" s="278"/>
    </row>
    <row r="4883" spans="3:68" ht="10.5" customHeight="1">
      <c r="C4883" s="287"/>
      <c r="D4883" s="287"/>
      <c r="E4883" s="287"/>
      <c r="F4883" s="287"/>
      <c r="G4883" s="287"/>
      <c r="H4883" s="278"/>
      <c r="I4883" s="278"/>
      <c r="J4883" s="278"/>
      <c r="K4883" s="278"/>
      <c r="L4883" s="278"/>
      <c r="P4883" s="278"/>
      <c r="Q4883" s="278"/>
      <c r="R4883" s="278"/>
      <c r="S4883" s="278"/>
      <c r="U4883" s="278"/>
      <c r="V4883" s="278"/>
      <c r="W4883" s="278"/>
      <c r="Z4883" s="278"/>
      <c r="AA4883" s="278"/>
      <c r="AB4883" s="278"/>
      <c r="AC4883" s="278"/>
      <c r="AD4883" s="278"/>
      <c r="AE4883" s="278"/>
      <c r="AI4883" s="287"/>
      <c r="AJ4883" s="287"/>
      <c r="AK4883" s="287"/>
      <c r="AL4883" s="287"/>
      <c r="AM4883" s="287"/>
      <c r="AO4883" s="278"/>
      <c r="AP4883" s="278"/>
      <c r="AQ4883" s="278"/>
      <c r="AR4883" s="278"/>
      <c r="AS4883" s="278"/>
      <c r="AT4883" s="278"/>
      <c r="AV4883" s="278"/>
      <c r="AW4883" s="278"/>
      <c r="AX4883" s="278"/>
      <c r="AY4883" s="278"/>
      <c r="AZ4883" s="278"/>
      <c r="BB4883" s="266"/>
      <c r="BE4883" s="263"/>
      <c r="BH4883" s="278"/>
      <c r="BI4883" s="278"/>
      <c r="BJ4883" s="278"/>
      <c r="BK4883" s="278"/>
      <c r="BL4883" s="278"/>
      <c r="BN4883" s="278"/>
      <c r="BO4883" s="278"/>
      <c r="BP4883" s="278"/>
    </row>
    <row r="4884" spans="3:68" ht="9" customHeight="1"/>
    <row r="4885" spans="3:68" ht="10.5" customHeight="1">
      <c r="C4885" s="291"/>
      <c r="D4885" s="291"/>
      <c r="E4885" s="291"/>
      <c r="F4885" s="291"/>
      <c r="G4885" s="291"/>
      <c r="H4885" s="278"/>
      <c r="I4885" s="278"/>
      <c r="J4885" s="278"/>
      <c r="K4885" s="278"/>
      <c r="L4885" s="278"/>
      <c r="N4885" s="278"/>
      <c r="O4885" s="278"/>
      <c r="P4885" s="278"/>
      <c r="Q4885" s="278"/>
      <c r="R4885" s="278"/>
      <c r="S4885" s="278"/>
      <c r="T4885" s="278"/>
      <c r="U4885" s="278"/>
      <c r="V4885" s="278"/>
      <c r="W4885" s="278"/>
      <c r="Z4885" s="278"/>
      <c r="AA4885" s="278"/>
      <c r="AB4885" s="278"/>
      <c r="AC4885" s="278"/>
      <c r="AD4885" s="278"/>
      <c r="AE4885" s="278"/>
      <c r="AI4885" s="291"/>
      <c r="AJ4885" s="291"/>
      <c r="AK4885" s="291"/>
      <c r="AL4885" s="291"/>
      <c r="AM4885" s="291"/>
      <c r="AO4885" s="278"/>
      <c r="AP4885" s="278"/>
      <c r="AQ4885" s="278"/>
      <c r="AR4885" s="278"/>
      <c r="AS4885" s="278"/>
      <c r="AT4885" s="278"/>
      <c r="AV4885" s="278"/>
      <c r="AW4885" s="278"/>
      <c r="AX4885" s="278"/>
      <c r="AY4885" s="278"/>
      <c r="AZ4885" s="278"/>
      <c r="BB4885" s="266"/>
      <c r="BE4885" s="280"/>
      <c r="BF4885" s="280"/>
      <c r="BH4885" s="278"/>
      <c r="BI4885" s="278"/>
      <c r="BJ4885" s="278"/>
      <c r="BK4885" s="278"/>
      <c r="BL4885" s="278"/>
      <c r="BN4885" s="278"/>
      <c r="BO4885" s="278"/>
      <c r="BP4885" s="278"/>
    </row>
    <row r="4886" spans="3:68" ht="12.75" customHeight="1">
      <c r="AO4886" s="278"/>
      <c r="AP4886" s="278"/>
      <c r="AQ4886" s="278"/>
      <c r="AR4886" s="278"/>
      <c r="AS4886" s="278"/>
      <c r="AT4886" s="278"/>
      <c r="AV4886" s="278"/>
      <c r="AW4886" s="278"/>
      <c r="AX4886" s="278"/>
      <c r="AY4886" s="278"/>
      <c r="AZ4886" s="278"/>
      <c r="BE4886" s="280"/>
      <c r="BF4886" s="280"/>
    </row>
    <row r="4887" spans="3:68" ht="12.75" customHeight="1">
      <c r="AO4887" s="278"/>
      <c r="AP4887" s="278"/>
      <c r="AQ4887" s="278"/>
      <c r="AR4887" s="278"/>
      <c r="AS4887" s="278"/>
      <c r="AT4887" s="278"/>
      <c r="AV4887" s="278"/>
      <c r="AW4887" s="278"/>
      <c r="AX4887" s="278"/>
      <c r="AY4887" s="278"/>
      <c r="AZ4887" s="278"/>
      <c r="BE4887" s="280"/>
      <c r="BH4887" s="278"/>
      <c r="BI4887" s="278"/>
      <c r="BJ4887" s="278"/>
      <c r="BK4887" s="278"/>
      <c r="BL4887" s="278"/>
      <c r="BN4887" s="278"/>
      <c r="BO4887" s="278"/>
      <c r="BP4887" s="278"/>
    </row>
    <row r="4888" spans="3:68" ht="10.5" customHeight="1">
      <c r="BE4888" s="280"/>
      <c r="BH4888" s="278"/>
      <c r="BI4888" s="278"/>
      <c r="BJ4888" s="278"/>
      <c r="BK4888" s="278"/>
      <c r="BL4888" s="278"/>
      <c r="BN4888" s="278"/>
      <c r="BO4888" s="278"/>
      <c r="BP4888" s="278"/>
    </row>
    <row r="4889" spans="3:68" ht="9" customHeight="1"/>
    <row r="4890" spans="3:68" ht="11.25" customHeight="1">
      <c r="C4890" s="280"/>
      <c r="D4890" s="280"/>
      <c r="E4890" s="280"/>
      <c r="F4890" s="280"/>
      <c r="G4890" s="280"/>
      <c r="H4890" s="280"/>
      <c r="I4890" s="280"/>
      <c r="AH4890" s="280"/>
      <c r="AI4890" s="280"/>
      <c r="AJ4890" s="280"/>
      <c r="AK4890" s="280"/>
      <c r="AL4890" s="280"/>
      <c r="AM4890" s="280"/>
      <c r="AN4890" s="280"/>
      <c r="AO4890" s="280"/>
      <c r="BE4890" s="263"/>
      <c r="BH4890" s="278"/>
      <c r="BI4890" s="278"/>
      <c r="BJ4890" s="278"/>
      <c r="BK4890" s="278"/>
      <c r="BL4890" s="278"/>
      <c r="BN4890" s="278"/>
      <c r="BO4890" s="278"/>
      <c r="BP4890" s="278"/>
    </row>
    <row r="4891" spans="3:68" ht="9.75" customHeight="1">
      <c r="C4891" s="287"/>
      <c r="D4891" s="287"/>
      <c r="E4891" s="287"/>
      <c r="F4891" s="287"/>
      <c r="G4891" s="287"/>
      <c r="H4891" s="278"/>
      <c r="I4891" s="278"/>
      <c r="J4891" s="278"/>
      <c r="K4891" s="278"/>
      <c r="L4891" s="278"/>
      <c r="N4891" s="278"/>
      <c r="O4891" s="278"/>
      <c r="P4891" s="278"/>
      <c r="Q4891" s="278"/>
      <c r="R4891" s="278"/>
      <c r="S4891" s="278"/>
      <c r="T4891" s="278"/>
      <c r="U4891" s="278"/>
      <c r="V4891" s="278"/>
      <c r="W4891" s="278"/>
      <c r="Z4891" s="278"/>
      <c r="AA4891" s="278"/>
      <c r="AB4891" s="278"/>
      <c r="AC4891" s="278"/>
      <c r="AD4891" s="278"/>
      <c r="AE4891" s="278"/>
      <c r="AI4891" s="287"/>
      <c r="AJ4891" s="287"/>
      <c r="AK4891" s="287"/>
      <c r="AL4891" s="287"/>
      <c r="AM4891" s="287"/>
      <c r="AO4891" s="278"/>
      <c r="AP4891" s="278"/>
      <c r="AQ4891" s="278"/>
      <c r="AR4891" s="278"/>
      <c r="AS4891" s="278"/>
      <c r="AT4891" s="278"/>
      <c r="AV4891" s="278"/>
      <c r="AW4891" s="278"/>
      <c r="AX4891" s="278"/>
      <c r="AY4891" s="278"/>
      <c r="AZ4891" s="278"/>
      <c r="BB4891" s="276"/>
      <c r="BE4891" s="280"/>
      <c r="BF4891" s="280"/>
      <c r="BH4891" s="278"/>
      <c r="BI4891" s="278"/>
      <c r="BJ4891" s="278"/>
      <c r="BK4891" s="278"/>
      <c r="BL4891" s="278"/>
      <c r="BN4891" s="278"/>
      <c r="BO4891" s="278"/>
      <c r="BP4891" s="278"/>
    </row>
    <row r="4892" spans="3:68" ht="1.5" customHeight="1">
      <c r="C4892" s="287"/>
      <c r="D4892" s="287"/>
      <c r="E4892" s="287"/>
      <c r="F4892" s="287"/>
      <c r="G4892" s="287"/>
      <c r="H4892" s="278"/>
      <c r="I4892" s="278"/>
      <c r="J4892" s="278"/>
      <c r="K4892" s="278"/>
      <c r="L4892" s="278"/>
      <c r="N4892" s="278"/>
      <c r="O4892" s="278"/>
      <c r="P4892" s="278"/>
      <c r="Q4892" s="278"/>
      <c r="R4892" s="278"/>
      <c r="S4892" s="278"/>
      <c r="T4892" s="278"/>
      <c r="U4892" s="278"/>
      <c r="V4892" s="278"/>
      <c r="W4892" s="278"/>
      <c r="Z4892" s="278"/>
      <c r="AA4892" s="278"/>
      <c r="AB4892" s="278"/>
      <c r="AC4892" s="278"/>
      <c r="AD4892" s="278"/>
      <c r="AE4892" s="278"/>
      <c r="AI4892" s="287"/>
      <c r="AJ4892" s="287"/>
      <c r="AK4892" s="287"/>
      <c r="AL4892" s="287"/>
      <c r="AM4892" s="287"/>
      <c r="AO4892" s="278"/>
      <c r="AP4892" s="278"/>
      <c r="AQ4892" s="278"/>
      <c r="AR4892" s="278"/>
      <c r="AS4892" s="278"/>
      <c r="AT4892" s="278"/>
      <c r="AV4892" s="278"/>
      <c r="AW4892" s="278"/>
      <c r="AX4892" s="278"/>
      <c r="AY4892" s="278"/>
      <c r="AZ4892" s="278"/>
      <c r="BB4892" s="276"/>
      <c r="BE4892" s="280"/>
      <c r="BF4892" s="280"/>
      <c r="BH4892" s="278"/>
      <c r="BI4892" s="278"/>
      <c r="BJ4892" s="278"/>
      <c r="BK4892" s="278"/>
      <c r="BL4892" s="278"/>
      <c r="BN4892" s="278"/>
      <c r="BO4892" s="278"/>
      <c r="BP4892" s="278"/>
    </row>
    <row r="4893" spans="3:68" ht="10.5" customHeight="1">
      <c r="C4893" s="287"/>
      <c r="D4893" s="287"/>
      <c r="E4893" s="287"/>
      <c r="F4893" s="287"/>
      <c r="G4893" s="287"/>
      <c r="H4893" s="278"/>
      <c r="I4893" s="278"/>
      <c r="J4893" s="278"/>
      <c r="K4893" s="278"/>
      <c r="L4893" s="278"/>
      <c r="N4893" s="278"/>
      <c r="O4893" s="278"/>
      <c r="P4893" s="278"/>
      <c r="Q4893" s="278"/>
      <c r="R4893" s="278"/>
      <c r="S4893" s="278"/>
      <c r="T4893" s="278"/>
      <c r="U4893" s="278"/>
      <c r="V4893" s="278"/>
      <c r="W4893" s="278"/>
      <c r="Z4893" s="278"/>
      <c r="AA4893" s="278"/>
      <c r="AB4893" s="278"/>
      <c r="AC4893" s="278"/>
      <c r="AD4893" s="278"/>
      <c r="AE4893" s="278"/>
      <c r="AI4893" s="287"/>
      <c r="AJ4893" s="287"/>
      <c r="AK4893" s="287"/>
      <c r="AL4893" s="287"/>
      <c r="AM4893" s="287"/>
      <c r="AO4893" s="278"/>
      <c r="AP4893" s="278"/>
      <c r="AQ4893" s="278"/>
      <c r="AR4893" s="278"/>
      <c r="AS4893" s="278"/>
      <c r="AT4893" s="278"/>
      <c r="AV4893" s="278"/>
      <c r="AW4893" s="278"/>
      <c r="AX4893" s="278"/>
      <c r="AY4893" s="278"/>
      <c r="AZ4893" s="278"/>
      <c r="BB4893" s="266"/>
      <c r="BE4893" s="263"/>
      <c r="BH4893" s="278"/>
      <c r="BI4893" s="278"/>
      <c r="BJ4893" s="278"/>
      <c r="BK4893" s="278"/>
      <c r="BL4893" s="278"/>
      <c r="BN4893" s="278"/>
      <c r="BO4893" s="278"/>
      <c r="BP4893" s="278"/>
    </row>
    <row r="4894" spans="3:68" ht="7.5" customHeight="1"/>
    <row r="4895" spans="3:68" ht="0.75" customHeight="1">
      <c r="C4895" s="287"/>
      <c r="D4895" s="287"/>
      <c r="E4895" s="287"/>
      <c r="F4895" s="287"/>
      <c r="G4895" s="287"/>
      <c r="H4895" s="278"/>
      <c r="I4895" s="278"/>
      <c r="J4895" s="278"/>
      <c r="K4895" s="278"/>
      <c r="L4895" s="278"/>
      <c r="N4895" s="278"/>
      <c r="O4895" s="278"/>
      <c r="P4895" s="278"/>
      <c r="Q4895" s="278"/>
      <c r="R4895" s="278"/>
      <c r="S4895" s="278"/>
      <c r="T4895" s="278"/>
      <c r="U4895" s="278"/>
      <c r="V4895" s="278"/>
      <c r="W4895" s="278"/>
      <c r="Z4895" s="278"/>
      <c r="AA4895" s="278"/>
      <c r="AB4895" s="278"/>
      <c r="AC4895" s="278"/>
      <c r="AD4895" s="278"/>
      <c r="AE4895" s="278"/>
      <c r="AI4895" s="287"/>
      <c r="AJ4895" s="287"/>
      <c r="AK4895" s="287"/>
      <c r="AL4895" s="287"/>
      <c r="AM4895" s="287"/>
      <c r="AO4895" s="278"/>
      <c r="AP4895" s="278"/>
      <c r="AQ4895" s="278"/>
      <c r="AR4895" s="278"/>
      <c r="AS4895" s="278"/>
      <c r="AT4895" s="278"/>
      <c r="AV4895" s="278"/>
      <c r="AW4895" s="278"/>
      <c r="AX4895" s="278"/>
      <c r="AY4895" s="278"/>
      <c r="AZ4895" s="278"/>
      <c r="BB4895" s="276"/>
      <c r="BE4895" s="280"/>
      <c r="BH4895" s="278"/>
      <c r="BI4895" s="278"/>
      <c r="BJ4895" s="278"/>
      <c r="BK4895" s="278"/>
      <c r="BL4895" s="278"/>
      <c r="BN4895" s="278"/>
      <c r="BO4895" s="278"/>
      <c r="BP4895" s="278"/>
    </row>
    <row r="4896" spans="3:68" ht="11.25" customHeight="1">
      <c r="C4896" s="287"/>
      <c r="D4896" s="287"/>
      <c r="E4896" s="287"/>
      <c r="F4896" s="287"/>
      <c r="G4896" s="287"/>
      <c r="H4896" s="278"/>
      <c r="I4896" s="278"/>
      <c r="J4896" s="278"/>
      <c r="K4896" s="278"/>
      <c r="L4896" s="278"/>
      <c r="N4896" s="278"/>
      <c r="O4896" s="278"/>
      <c r="P4896" s="278"/>
      <c r="Q4896" s="278"/>
      <c r="R4896" s="278"/>
      <c r="S4896" s="278"/>
      <c r="T4896" s="278"/>
      <c r="U4896" s="278"/>
      <c r="V4896" s="278"/>
      <c r="W4896" s="278"/>
      <c r="Z4896" s="278"/>
      <c r="AA4896" s="278"/>
      <c r="AB4896" s="278"/>
      <c r="AC4896" s="278"/>
      <c r="AD4896" s="278"/>
      <c r="AE4896" s="278"/>
      <c r="AI4896" s="287"/>
      <c r="AJ4896" s="287"/>
      <c r="AK4896" s="287"/>
      <c r="AL4896" s="287"/>
      <c r="AM4896" s="287"/>
      <c r="AO4896" s="278"/>
      <c r="AP4896" s="278"/>
      <c r="AQ4896" s="278"/>
      <c r="AR4896" s="278"/>
      <c r="AS4896" s="278"/>
      <c r="AT4896" s="278"/>
      <c r="AV4896" s="278"/>
      <c r="AW4896" s="278"/>
      <c r="AX4896" s="278"/>
      <c r="AY4896" s="278"/>
      <c r="AZ4896" s="278"/>
      <c r="BB4896" s="276"/>
      <c r="BE4896" s="280"/>
      <c r="BH4896" s="278"/>
      <c r="BI4896" s="278"/>
      <c r="BJ4896" s="278"/>
      <c r="BK4896" s="278"/>
      <c r="BL4896" s="278"/>
      <c r="BN4896" s="278"/>
      <c r="BO4896" s="278"/>
      <c r="BP4896" s="278"/>
    </row>
    <row r="4897" spans="3:68" ht="8.25" customHeight="1">
      <c r="C4897" s="291"/>
      <c r="D4897" s="291"/>
      <c r="E4897" s="291"/>
      <c r="F4897" s="291"/>
      <c r="G4897" s="291"/>
      <c r="H4897" s="278"/>
      <c r="I4897" s="278"/>
      <c r="J4897" s="278"/>
      <c r="K4897" s="278"/>
      <c r="L4897" s="278"/>
      <c r="N4897" s="278"/>
      <c r="O4897" s="278"/>
      <c r="P4897" s="278"/>
      <c r="Q4897" s="278"/>
      <c r="R4897" s="278"/>
      <c r="S4897" s="278"/>
      <c r="T4897" s="278"/>
      <c r="U4897" s="278"/>
      <c r="V4897" s="278"/>
      <c r="W4897" s="278"/>
      <c r="Z4897" s="278"/>
      <c r="AA4897" s="278"/>
      <c r="AB4897" s="278"/>
      <c r="AC4897" s="278"/>
      <c r="AD4897" s="278"/>
      <c r="AE4897" s="278"/>
      <c r="AI4897" s="291"/>
      <c r="AJ4897" s="291"/>
      <c r="AK4897" s="291"/>
      <c r="AL4897" s="291"/>
      <c r="AM4897" s="291"/>
      <c r="AO4897" s="278"/>
      <c r="AP4897" s="278"/>
      <c r="AQ4897" s="278"/>
      <c r="AR4897" s="278"/>
      <c r="AS4897" s="278"/>
      <c r="AT4897" s="278"/>
      <c r="AV4897" s="278"/>
      <c r="AW4897" s="278"/>
      <c r="AX4897" s="278"/>
      <c r="AY4897" s="278"/>
      <c r="AZ4897" s="278"/>
      <c r="BB4897" s="276"/>
      <c r="BE4897" s="280"/>
      <c r="BH4897" s="278"/>
      <c r="BI4897" s="278"/>
      <c r="BJ4897" s="278"/>
      <c r="BK4897" s="278"/>
      <c r="BL4897" s="278"/>
      <c r="BN4897" s="278"/>
      <c r="BO4897" s="278"/>
      <c r="BP4897" s="278"/>
    </row>
    <row r="4898" spans="3:68" ht="2.25" customHeight="1">
      <c r="C4898" s="291"/>
      <c r="D4898" s="291"/>
      <c r="E4898" s="291"/>
      <c r="F4898" s="291"/>
      <c r="G4898" s="291"/>
      <c r="H4898" s="278"/>
      <c r="I4898" s="278"/>
      <c r="J4898" s="278"/>
      <c r="K4898" s="278"/>
      <c r="L4898" s="278"/>
      <c r="N4898" s="278"/>
      <c r="O4898" s="278"/>
      <c r="P4898" s="278"/>
      <c r="Q4898" s="278"/>
      <c r="R4898" s="278"/>
      <c r="S4898" s="278"/>
      <c r="T4898" s="278"/>
      <c r="U4898" s="278"/>
      <c r="V4898" s="278"/>
      <c r="W4898" s="278"/>
      <c r="Z4898" s="278"/>
      <c r="AA4898" s="278"/>
      <c r="AB4898" s="278"/>
      <c r="AC4898" s="278"/>
      <c r="AD4898" s="278"/>
      <c r="AE4898" s="278"/>
      <c r="AI4898" s="291"/>
      <c r="AJ4898" s="291"/>
      <c r="AK4898" s="291"/>
      <c r="AL4898" s="291"/>
      <c r="AM4898" s="291"/>
      <c r="AO4898" s="278"/>
      <c r="AP4898" s="278"/>
      <c r="AQ4898" s="278"/>
      <c r="AR4898" s="278"/>
      <c r="AS4898" s="278"/>
      <c r="AT4898" s="278"/>
      <c r="AV4898" s="278"/>
      <c r="AW4898" s="278"/>
      <c r="AX4898" s="278"/>
      <c r="AY4898" s="278"/>
      <c r="AZ4898" s="278"/>
      <c r="BB4898" s="276"/>
      <c r="BE4898" s="280"/>
      <c r="BH4898" s="278"/>
      <c r="BI4898" s="278"/>
      <c r="BJ4898" s="278"/>
      <c r="BK4898" s="278"/>
      <c r="BL4898" s="278"/>
      <c r="BN4898" s="278"/>
      <c r="BO4898" s="278"/>
      <c r="BP4898" s="278"/>
    </row>
    <row r="4899" spans="3:68" ht="10.5" customHeight="1">
      <c r="BE4899" s="263"/>
      <c r="BH4899" s="278"/>
      <c r="BI4899" s="278"/>
      <c r="BJ4899" s="278"/>
      <c r="BK4899" s="278"/>
      <c r="BL4899" s="278"/>
      <c r="BN4899" s="278"/>
      <c r="BO4899" s="278"/>
      <c r="BP4899" s="278"/>
    </row>
    <row r="4900" spans="3:68" ht="7.5" customHeight="1"/>
    <row r="4901" spans="3:68" ht="9.75" customHeight="1">
      <c r="C4901" s="280"/>
      <c r="D4901" s="280"/>
      <c r="E4901" s="280"/>
      <c r="F4901" s="280"/>
      <c r="G4901" s="280"/>
      <c r="H4901" s="278"/>
      <c r="I4901" s="278"/>
      <c r="J4901" s="278"/>
      <c r="K4901" s="278"/>
      <c r="L4901" s="278"/>
      <c r="N4901" s="278"/>
      <c r="O4901" s="278"/>
      <c r="P4901" s="278"/>
      <c r="Q4901" s="278"/>
      <c r="R4901" s="278"/>
      <c r="S4901" s="278"/>
      <c r="T4901" s="278"/>
      <c r="U4901" s="278"/>
      <c r="V4901" s="278"/>
      <c r="W4901" s="278"/>
      <c r="Z4901" s="278"/>
      <c r="AA4901" s="278"/>
      <c r="AB4901" s="278"/>
      <c r="AC4901" s="278"/>
      <c r="AD4901" s="278"/>
      <c r="AE4901" s="278"/>
      <c r="AH4901" s="280"/>
      <c r="AI4901" s="280"/>
      <c r="AJ4901" s="280"/>
      <c r="AK4901" s="280"/>
      <c r="AL4901" s="280"/>
      <c r="AM4901" s="280"/>
      <c r="AO4901" s="278"/>
      <c r="AP4901" s="278"/>
      <c r="AQ4901" s="278"/>
      <c r="AR4901" s="278"/>
      <c r="AS4901" s="278"/>
      <c r="AT4901" s="278"/>
      <c r="AZ4901" s="281"/>
      <c r="BB4901" s="281"/>
      <c r="BE4901" s="280"/>
      <c r="BF4901" s="280"/>
      <c r="BG4901" s="280"/>
      <c r="BH4901" s="278"/>
      <c r="BI4901" s="278"/>
      <c r="BJ4901" s="278"/>
      <c r="BK4901" s="278"/>
      <c r="BL4901" s="278"/>
      <c r="BN4901" s="278"/>
      <c r="BO4901" s="278"/>
      <c r="BP4901" s="278"/>
    </row>
    <row r="4902" spans="3:68" ht="0.75" customHeight="1">
      <c r="C4902" s="280"/>
      <c r="D4902" s="280"/>
      <c r="E4902" s="280"/>
      <c r="F4902" s="280"/>
      <c r="G4902" s="280"/>
      <c r="H4902" s="278"/>
      <c r="I4902" s="278"/>
      <c r="J4902" s="278"/>
      <c r="K4902" s="278"/>
      <c r="L4902" s="278"/>
      <c r="N4902" s="278"/>
      <c r="O4902" s="278"/>
      <c r="P4902" s="278"/>
      <c r="Q4902" s="278"/>
      <c r="R4902" s="278"/>
      <c r="S4902" s="278"/>
      <c r="T4902" s="278"/>
      <c r="U4902" s="278"/>
      <c r="V4902" s="278"/>
      <c r="W4902" s="278"/>
      <c r="Z4902" s="278"/>
      <c r="AA4902" s="278"/>
      <c r="AB4902" s="278"/>
      <c r="AC4902" s="278"/>
      <c r="AD4902" s="278"/>
      <c r="AE4902" s="278"/>
      <c r="AH4902" s="280"/>
      <c r="AI4902" s="280"/>
      <c r="AJ4902" s="280"/>
      <c r="AK4902" s="280"/>
      <c r="AL4902" s="280"/>
      <c r="AM4902" s="280"/>
      <c r="AO4902" s="278"/>
      <c r="AP4902" s="278"/>
      <c r="AQ4902" s="278"/>
      <c r="AR4902" s="278"/>
      <c r="AS4902" s="278"/>
      <c r="AT4902" s="278"/>
      <c r="AZ4902" s="281"/>
      <c r="BB4902" s="281"/>
      <c r="BE4902" s="280"/>
      <c r="BF4902" s="280"/>
      <c r="BG4902" s="280"/>
      <c r="BH4902" s="278"/>
      <c r="BI4902" s="278"/>
      <c r="BJ4902" s="278"/>
      <c r="BK4902" s="278"/>
      <c r="BL4902" s="278"/>
      <c r="BN4902" s="278"/>
      <c r="BO4902" s="278"/>
      <c r="BP4902" s="278"/>
    </row>
    <row r="4903" spans="3:68" ht="10.5" customHeight="1">
      <c r="C4903" s="280"/>
      <c r="D4903" s="280"/>
      <c r="E4903" s="280"/>
      <c r="F4903" s="280"/>
      <c r="G4903" s="280"/>
      <c r="H4903" s="278"/>
      <c r="I4903" s="278"/>
      <c r="J4903" s="278"/>
      <c r="K4903" s="278"/>
      <c r="L4903" s="278"/>
      <c r="N4903" s="278"/>
      <c r="O4903" s="278"/>
      <c r="P4903" s="278"/>
      <c r="Q4903" s="278"/>
      <c r="R4903" s="278"/>
      <c r="S4903" s="278"/>
      <c r="T4903" s="278"/>
      <c r="U4903" s="278"/>
      <c r="V4903" s="278"/>
      <c r="W4903" s="278"/>
      <c r="Z4903" s="278"/>
      <c r="AA4903" s="278"/>
      <c r="AB4903" s="278"/>
      <c r="AC4903" s="278"/>
      <c r="AD4903" s="278"/>
      <c r="AE4903" s="278"/>
      <c r="AH4903" s="280"/>
      <c r="AI4903" s="280"/>
      <c r="AJ4903" s="280"/>
      <c r="AK4903" s="280"/>
      <c r="AL4903" s="280"/>
      <c r="AM4903" s="280"/>
      <c r="AN4903" s="280"/>
      <c r="AO4903" s="278"/>
      <c r="AP4903" s="278"/>
      <c r="AQ4903" s="278"/>
      <c r="AR4903" s="278"/>
      <c r="AS4903" s="278"/>
      <c r="AT4903" s="278"/>
      <c r="AV4903" s="278"/>
      <c r="AW4903" s="278"/>
      <c r="AX4903" s="278"/>
      <c r="AY4903" s="278"/>
      <c r="AZ4903" s="278"/>
      <c r="BB4903" s="266"/>
      <c r="BE4903" s="280"/>
      <c r="BF4903" s="280"/>
      <c r="BG4903" s="280"/>
      <c r="BH4903" s="278"/>
      <c r="BI4903" s="278"/>
      <c r="BJ4903" s="278"/>
      <c r="BK4903" s="278"/>
      <c r="BL4903" s="278"/>
      <c r="BN4903" s="278"/>
      <c r="BO4903" s="278"/>
      <c r="BP4903" s="278"/>
    </row>
    <row r="4904" spans="3:68" ht="9" customHeight="1"/>
    <row r="4905" spans="3:68" ht="11.25" customHeight="1">
      <c r="C4905" s="280"/>
      <c r="D4905" s="280"/>
      <c r="E4905" s="280"/>
      <c r="F4905" s="280"/>
      <c r="G4905" s="280"/>
      <c r="H4905" s="280"/>
      <c r="I4905" s="278"/>
      <c r="J4905" s="278"/>
      <c r="K4905" s="278"/>
      <c r="L4905" s="278"/>
      <c r="M4905" s="278"/>
      <c r="P4905" s="278"/>
      <c r="Q4905" s="278"/>
      <c r="R4905" s="278"/>
      <c r="S4905" s="278"/>
      <c r="U4905" s="278"/>
      <c r="V4905" s="278"/>
      <c r="W4905" s="278"/>
      <c r="Z4905" s="278"/>
      <c r="AA4905" s="278"/>
      <c r="AB4905" s="278"/>
      <c r="AC4905" s="278"/>
      <c r="AD4905" s="278"/>
      <c r="AE4905" s="278"/>
      <c r="AH4905" s="280"/>
      <c r="AI4905" s="280"/>
      <c r="AJ4905" s="280"/>
      <c r="AK4905" s="280"/>
      <c r="AL4905" s="280"/>
      <c r="AM4905" s="280"/>
      <c r="AN4905" s="280"/>
      <c r="AO4905" s="278"/>
      <c r="AP4905" s="278"/>
      <c r="AQ4905" s="278"/>
      <c r="AR4905" s="278"/>
      <c r="AS4905" s="278"/>
      <c r="AT4905" s="278"/>
      <c r="AV4905" s="278"/>
      <c r="AW4905" s="278"/>
      <c r="AX4905" s="278"/>
      <c r="AY4905" s="278"/>
      <c r="AZ4905" s="278"/>
      <c r="BB4905" s="265"/>
    </row>
    <row r="4906" spans="3:68" ht="9.75" customHeight="1">
      <c r="C4906" s="280"/>
      <c r="D4906" s="280"/>
      <c r="E4906" s="280"/>
      <c r="F4906" s="280"/>
      <c r="G4906" s="280"/>
      <c r="H4906" s="280"/>
      <c r="I4906" s="280"/>
      <c r="J4906" s="280"/>
      <c r="K4906" s="280"/>
      <c r="P4906" s="278"/>
      <c r="Q4906" s="278"/>
      <c r="R4906" s="278"/>
      <c r="S4906" s="278"/>
      <c r="U4906" s="278"/>
      <c r="V4906" s="278"/>
      <c r="W4906" s="278"/>
      <c r="AH4906" s="280"/>
      <c r="AI4906" s="280"/>
      <c r="AJ4906" s="280"/>
      <c r="AK4906" s="280"/>
      <c r="AL4906" s="280"/>
      <c r="AM4906" s="280"/>
      <c r="AO4906" s="278"/>
      <c r="AP4906" s="278"/>
      <c r="AQ4906" s="278"/>
      <c r="AR4906" s="278"/>
      <c r="AS4906" s="278"/>
      <c r="AT4906" s="278"/>
      <c r="AV4906" s="278"/>
      <c r="AW4906" s="278"/>
      <c r="AX4906" s="278"/>
      <c r="AY4906" s="278"/>
      <c r="AZ4906" s="278"/>
      <c r="BB4906" s="276"/>
    </row>
    <row r="4907" spans="3:68" ht="0.75" customHeight="1">
      <c r="C4907" s="280"/>
      <c r="D4907" s="280"/>
      <c r="E4907" s="280"/>
      <c r="F4907" s="280"/>
      <c r="G4907" s="280"/>
      <c r="H4907" s="280"/>
      <c r="I4907" s="280"/>
      <c r="J4907" s="280"/>
      <c r="K4907" s="280"/>
      <c r="P4907" s="278"/>
      <c r="Q4907" s="278"/>
      <c r="R4907" s="278"/>
      <c r="S4907" s="278"/>
      <c r="U4907" s="278"/>
      <c r="V4907" s="278"/>
      <c r="W4907" s="278"/>
      <c r="AH4907" s="280"/>
      <c r="AI4907" s="280"/>
      <c r="AJ4907" s="280"/>
      <c r="AK4907" s="280"/>
      <c r="AL4907" s="280"/>
      <c r="AM4907" s="280"/>
      <c r="AO4907" s="278"/>
      <c r="AP4907" s="278"/>
      <c r="AQ4907" s="278"/>
      <c r="AR4907" s="278"/>
      <c r="AS4907" s="278"/>
      <c r="AT4907" s="278"/>
      <c r="AV4907" s="278"/>
      <c r="AW4907" s="278"/>
      <c r="AX4907" s="278"/>
      <c r="AY4907" s="278"/>
      <c r="AZ4907" s="278"/>
      <c r="BB4907" s="276"/>
    </row>
    <row r="4908" spans="3:68">
      <c r="C4908" s="280"/>
      <c r="D4908" s="280"/>
      <c r="E4908" s="280"/>
      <c r="F4908" s="280"/>
      <c r="G4908" s="280"/>
      <c r="H4908" s="278"/>
      <c r="I4908" s="278"/>
      <c r="J4908" s="278"/>
      <c r="K4908" s="278"/>
      <c r="L4908" s="278"/>
      <c r="P4908" s="278"/>
      <c r="Q4908" s="278"/>
      <c r="R4908" s="278"/>
      <c r="S4908" s="278"/>
      <c r="U4908" s="278"/>
      <c r="V4908" s="278"/>
      <c r="W4908" s="278"/>
      <c r="Z4908" s="278"/>
      <c r="AA4908" s="278"/>
      <c r="AB4908" s="278"/>
      <c r="AC4908" s="278"/>
      <c r="AD4908" s="278"/>
      <c r="AE4908" s="278"/>
      <c r="AH4908" s="280"/>
      <c r="AI4908" s="280"/>
      <c r="AJ4908" s="280"/>
      <c r="AK4908" s="280"/>
      <c r="AL4908" s="280"/>
      <c r="AM4908" s="280"/>
      <c r="AV4908" s="278"/>
      <c r="AW4908" s="278"/>
      <c r="AX4908" s="278"/>
      <c r="AY4908" s="278"/>
      <c r="AZ4908" s="278"/>
      <c r="BB4908" s="266"/>
      <c r="BE4908" s="282"/>
      <c r="BF4908" s="282"/>
      <c r="BG4908" s="282"/>
      <c r="BH4908" s="282"/>
      <c r="BI4908" s="282"/>
      <c r="BJ4908" s="282"/>
      <c r="BK4908" s="282"/>
      <c r="BL4908" s="282"/>
      <c r="BM4908" s="282"/>
      <c r="BN4908" s="282"/>
      <c r="BO4908" s="282"/>
      <c r="BP4908" s="282"/>
    </row>
    <row r="4909" spans="3:68" ht="6.75" customHeight="1"/>
    <row r="4910" spans="3:68" ht="2.25" customHeight="1">
      <c r="C4910" s="280"/>
      <c r="D4910" s="280"/>
      <c r="E4910" s="280"/>
      <c r="F4910" s="280"/>
      <c r="G4910" s="280"/>
      <c r="N4910" s="278"/>
      <c r="O4910" s="278"/>
      <c r="P4910" s="278"/>
      <c r="Q4910" s="278"/>
      <c r="R4910" s="278"/>
      <c r="S4910" s="278"/>
      <c r="T4910" s="278"/>
      <c r="U4910" s="278"/>
      <c r="V4910" s="278"/>
      <c r="W4910" s="278"/>
      <c r="AH4910" s="280"/>
      <c r="AI4910" s="280"/>
      <c r="AJ4910" s="280"/>
      <c r="AK4910" s="280"/>
      <c r="AL4910" s="280"/>
      <c r="AM4910" s="280"/>
      <c r="AN4910" s="280"/>
      <c r="AO4910" s="280"/>
      <c r="AP4910" s="280"/>
      <c r="AQ4910" s="280"/>
      <c r="AR4910" s="280"/>
      <c r="AV4910" s="278"/>
      <c r="AW4910" s="278"/>
      <c r="AX4910" s="278"/>
      <c r="AY4910" s="278"/>
      <c r="AZ4910" s="278"/>
      <c r="BB4910" s="276"/>
    </row>
    <row r="4911" spans="3:68" ht="7.5" customHeight="1">
      <c r="C4911" s="280"/>
      <c r="D4911" s="280"/>
      <c r="E4911" s="280"/>
      <c r="F4911" s="280"/>
      <c r="G4911" s="280"/>
      <c r="N4911" s="278"/>
      <c r="O4911" s="278"/>
      <c r="P4911" s="278"/>
      <c r="Q4911" s="278"/>
      <c r="R4911" s="278"/>
      <c r="S4911" s="278"/>
      <c r="T4911" s="278"/>
      <c r="U4911" s="278"/>
      <c r="V4911" s="278"/>
      <c r="W4911" s="278"/>
      <c r="AH4911" s="280"/>
      <c r="AI4911" s="280"/>
      <c r="AJ4911" s="280"/>
      <c r="AK4911" s="280"/>
      <c r="AL4911" s="280"/>
      <c r="AM4911" s="280"/>
      <c r="AN4911" s="280"/>
      <c r="AO4911" s="280"/>
      <c r="AP4911" s="280"/>
      <c r="AQ4911" s="280"/>
      <c r="AR4911" s="280"/>
      <c r="AV4911" s="278"/>
      <c r="AW4911" s="278"/>
      <c r="AX4911" s="278"/>
      <c r="AY4911" s="278"/>
      <c r="AZ4911" s="278"/>
      <c r="BB4911" s="276"/>
    </row>
    <row r="4912" spans="3:68" ht="0.75" customHeight="1">
      <c r="C4912" s="280"/>
      <c r="D4912" s="280"/>
      <c r="E4912" s="280"/>
      <c r="F4912" s="280"/>
      <c r="G4912" s="280"/>
      <c r="N4912" s="278"/>
      <c r="O4912" s="278"/>
      <c r="P4912" s="278"/>
      <c r="Q4912" s="278"/>
      <c r="R4912" s="278"/>
      <c r="S4912" s="278"/>
      <c r="T4912" s="278"/>
      <c r="U4912" s="278"/>
      <c r="V4912" s="278"/>
      <c r="W4912" s="278"/>
      <c r="AH4912" s="280"/>
      <c r="AI4912" s="280"/>
      <c r="AJ4912" s="280"/>
      <c r="AK4912" s="280"/>
      <c r="AL4912" s="280"/>
      <c r="AM4912" s="280"/>
      <c r="AN4912" s="280"/>
      <c r="AO4912" s="280"/>
      <c r="AP4912" s="280"/>
      <c r="AQ4912" s="280"/>
      <c r="AR4912" s="280"/>
      <c r="AV4912" s="278"/>
      <c r="AW4912" s="278"/>
      <c r="AX4912" s="278"/>
      <c r="AY4912" s="278"/>
      <c r="AZ4912" s="278"/>
      <c r="BB4912" s="276"/>
    </row>
    <row r="4913" spans="3:68" ht="10.5" customHeight="1">
      <c r="C4913" s="280"/>
      <c r="D4913" s="280"/>
      <c r="E4913" s="280"/>
      <c r="F4913" s="280"/>
      <c r="G4913" s="280"/>
      <c r="P4913" s="278"/>
      <c r="Q4913" s="278"/>
      <c r="R4913" s="278"/>
      <c r="S4913" s="278"/>
      <c r="U4913" s="278"/>
      <c r="V4913" s="278"/>
      <c r="W4913" s="278"/>
      <c r="AH4913" s="280"/>
      <c r="AI4913" s="280"/>
      <c r="AJ4913" s="280"/>
      <c r="AK4913" s="280"/>
      <c r="AL4913" s="280"/>
      <c r="AM4913" s="280"/>
      <c r="AN4913" s="280"/>
      <c r="AO4913" s="280"/>
      <c r="AP4913" s="280"/>
      <c r="AQ4913" s="280"/>
      <c r="AR4913" s="280"/>
      <c r="AV4913" s="278"/>
      <c r="AW4913" s="278"/>
      <c r="AX4913" s="278"/>
      <c r="AY4913" s="278"/>
      <c r="AZ4913" s="278"/>
      <c r="BB4913" s="266"/>
      <c r="BG4913" s="283"/>
      <c r="BH4913" s="283"/>
      <c r="BI4913" s="283"/>
      <c r="BJ4913" s="283"/>
      <c r="BN4913" s="283"/>
      <c r="BO4913" s="283"/>
      <c r="BP4913" s="283"/>
    </row>
    <row r="4914" spans="3:68" ht="7.5" customHeight="1"/>
    <row r="4915" spans="3:68" ht="0.75" customHeight="1">
      <c r="C4915" s="280"/>
      <c r="D4915" s="280"/>
      <c r="E4915" s="280"/>
      <c r="F4915" s="280"/>
      <c r="G4915" s="280"/>
      <c r="N4915" s="278"/>
      <c r="O4915" s="278"/>
      <c r="P4915" s="278"/>
      <c r="Q4915" s="278"/>
      <c r="R4915" s="278"/>
      <c r="S4915" s="278"/>
      <c r="T4915" s="278"/>
      <c r="U4915" s="278"/>
      <c r="V4915" s="278"/>
      <c r="W4915" s="278"/>
      <c r="AH4915" s="280"/>
      <c r="AI4915" s="280"/>
      <c r="AJ4915" s="280"/>
      <c r="AK4915" s="280"/>
      <c r="AL4915" s="280"/>
      <c r="AM4915" s="280"/>
      <c r="AN4915" s="280"/>
      <c r="AO4915" s="280"/>
      <c r="AP4915" s="280"/>
      <c r="AQ4915" s="280"/>
      <c r="AR4915" s="280"/>
      <c r="AV4915" s="278"/>
      <c r="AW4915" s="278"/>
      <c r="AX4915" s="278"/>
      <c r="AY4915" s="278"/>
      <c r="AZ4915" s="278"/>
      <c r="BB4915" s="276"/>
      <c r="BE4915" s="280"/>
      <c r="BF4915" s="280"/>
      <c r="BG4915" s="280"/>
      <c r="BH4915" s="279"/>
      <c r="BI4915" s="279"/>
      <c r="BJ4915" s="279"/>
      <c r="BK4915" s="279"/>
      <c r="BN4915" s="279"/>
      <c r="BO4915" s="279"/>
      <c r="BP4915" s="279"/>
    </row>
    <row r="4916" spans="3:68" ht="8.25" customHeight="1">
      <c r="C4916" s="280"/>
      <c r="D4916" s="280"/>
      <c r="E4916" s="280"/>
      <c r="F4916" s="280"/>
      <c r="G4916" s="280"/>
      <c r="N4916" s="278"/>
      <c r="O4916" s="278"/>
      <c r="P4916" s="278"/>
      <c r="Q4916" s="278"/>
      <c r="R4916" s="278"/>
      <c r="S4916" s="278"/>
      <c r="T4916" s="278"/>
      <c r="U4916" s="278"/>
      <c r="V4916" s="278"/>
      <c r="W4916" s="278"/>
      <c r="AH4916" s="280"/>
      <c r="AI4916" s="280"/>
      <c r="AJ4916" s="280"/>
      <c r="AK4916" s="280"/>
      <c r="AL4916" s="280"/>
      <c r="AM4916" s="280"/>
      <c r="AN4916" s="280"/>
      <c r="AO4916" s="280"/>
      <c r="AP4916" s="280"/>
      <c r="AQ4916" s="280"/>
      <c r="AR4916" s="280"/>
      <c r="AV4916" s="278"/>
      <c r="AW4916" s="278"/>
      <c r="AX4916" s="278"/>
      <c r="AY4916" s="278"/>
      <c r="AZ4916" s="278"/>
      <c r="BB4916" s="276"/>
      <c r="BE4916" s="280"/>
      <c r="BF4916" s="280"/>
      <c r="BG4916" s="280"/>
      <c r="BH4916" s="279"/>
      <c r="BI4916" s="279"/>
      <c r="BJ4916" s="279"/>
      <c r="BK4916" s="279"/>
      <c r="BN4916" s="279"/>
      <c r="BO4916" s="279"/>
      <c r="BP4916" s="279"/>
    </row>
    <row r="4917" spans="3:68" ht="0.75" customHeight="1">
      <c r="C4917" s="280"/>
      <c r="D4917" s="280"/>
      <c r="E4917" s="280"/>
      <c r="F4917" s="280"/>
      <c r="G4917" s="280"/>
      <c r="N4917" s="278"/>
      <c r="O4917" s="278"/>
      <c r="P4917" s="278"/>
      <c r="Q4917" s="278"/>
      <c r="R4917" s="278"/>
      <c r="S4917" s="278"/>
      <c r="T4917" s="278"/>
      <c r="U4917" s="278"/>
      <c r="V4917" s="278"/>
      <c r="W4917" s="278"/>
      <c r="AH4917" s="280"/>
      <c r="AI4917" s="280"/>
      <c r="AJ4917" s="280"/>
      <c r="AK4917" s="280"/>
      <c r="AL4917" s="280"/>
      <c r="AM4917" s="280"/>
      <c r="AN4917" s="280"/>
      <c r="AO4917" s="280"/>
      <c r="AP4917" s="280"/>
      <c r="AQ4917" s="280"/>
      <c r="AR4917" s="280"/>
      <c r="AV4917" s="278"/>
      <c r="AW4917" s="278"/>
      <c r="AX4917" s="278"/>
      <c r="AY4917" s="278"/>
      <c r="AZ4917" s="278"/>
      <c r="BB4917" s="276"/>
      <c r="BE4917" s="280"/>
      <c r="BF4917" s="280"/>
      <c r="BG4917" s="280"/>
      <c r="BH4917" s="279"/>
      <c r="BI4917" s="279"/>
      <c r="BJ4917" s="279"/>
      <c r="BK4917" s="279"/>
      <c r="BN4917" s="279"/>
      <c r="BO4917" s="279"/>
      <c r="BP4917" s="279"/>
    </row>
    <row r="4918" spans="3:68" ht="11.25" customHeight="1">
      <c r="C4918" s="280"/>
      <c r="D4918" s="280"/>
      <c r="E4918" s="280"/>
      <c r="F4918" s="280"/>
      <c r="G4918" s="280"/>
      <c r="N4918" s="278"/>
      <c r="O4918" s="278"/>
      <c r="P4918" s="278"/>
      <c r="Q4918" s="278"/>
      <c r="R4918" s="278"/>
      <c r="S4918" s="278"/>
      <c r="T4918" s="278"/>
      <c r="U4918" s="278"/>
      <c r="V4918" s="278"/>
      <c r="W4918" s="278"/>
      <c r="AH4918" s="280"/>
      <c r="AI4918" s="280"/>
      <c r="AJ4918" s="280"/>
      <c r="AK4918" s="280"/>
      <c r="AL4918" s="280"/>
      <c r="AM4918" s="280"/>
      <c r="AN4918" s="280"/>
      <c r="AO4918" s="280"/>
      <c r="AP4918" s="280"/>
      <c r="AQ4918" s="280"/>
      <c r="AR4918" s="280"/>
      <c r="AV4918" s="278"/>
      <c r="AW4918" s="278"/>
      <c r="AX4918" s="278"/>
      <c r="AY4918" s="278"/>
      <c r="AZ4918" s="278"/>
      <c r="BB4918" s="266"/>
      <c r="BE4918" s="275"/>
      <c r="BF4918" s="275"/>
      <c r="BG4918" s="275"/>
      <c r="BH4918" s="276"/>
      <c r="BI4918" s="276"/>
      <c r="BJ4918" s="276"/>
      <c r="BK4918" s="276"/>
      <c r="BN4918" s="276"/>
      <c r="BO4918" s="276"/>
      <c r="BP4918" s="276"/>
    </row>
    <row r="4919" spans="3:68" ht="7.5" customHeight="1"/>
    <row r="4920" spans="3:68" ht="1.5" customHeight="1">
      <c r="C4920" s="280"/>
      <c r="D4920" s="280"/>
      <c r="E4920" s="280"/>
      <c r="F4920" s="280"/>
      <c r="G4920" s="280"/>
      <c r="H4920" s="280"/>
      <c r="I4920" s="280"/>
      <c r="J4920" s="280"/>
      <c r="P4920" s="278"/>
      <c r="Q4920" s="278"/>
      <c r="R4920" s="278"/>
      <c r="S4920" s="278"/>
      <c r="U4920" s="278"/>
      <c r="V4920" s="278"/>
      <c r="W4920" s="278"/>
      <c r="AH4920" s="280"/>
      <c r="AI4920" s="280"/>
      <c r="AJ4920" s="280"/>
      <c r="AK4920" s="280"/>
      <c r="AL4920" s="280"/>
      <c r="AM4920" s="280"/>
      <c r="AN4920" s="280"/>
      <c r="AO4920" s="280"/>
      <c r="AP4920" s="280"/>
      <c r="AQ4920" s="280"/>
      <c r="AR4920" s="280"/>
      <c r="AV4920" s="278"/>
      <c r="AW4920" s="278"/>
      <c r="AX4920" s="278"/>
      <c r="AY4920" s="278"/>
      <c r="AZ4920" s="278"/>
      <c r="BB4920" s="276"/>
      <c r="BE4920" s="275"/>
      <c r="BF4920" s="275"/>
      <c r="BG4920" s="275"/>
      <c r="BH4920" s="276"/>
      <c r="BI4920" s="276"/>
      <c r="BJ4920" s="276"/>
      <c r="BK4920" s="276"/>
    </row>
    <row r="4921" spans="3:68" ht="9" customHeight="1">
      <c r="C4921" s="280"/>
      <c r="D4921" s="280"/>
      <c r="E4921" s="280"/>
      <c r="F4921" s="280"/>
      <c r="G4921" s="280"/>
      <c r="H4921" s="280"/>
      <c r="I4921" s="280"/>
      <c r="J4921" s="280"/>
      <c r="P4921" s="278"/>
      <c r="Q4921" s="278"/>
      <c r="R4921" s="278"/>
      <c r="S4921" s="278"/>
      <c r="U4921" s="278"/>
      <c r="V4921" s="278"/>
      <c r="W4921" s="278"/>
      <c r="AH4921" s="280"/>
      <c r="AI4921" s="280"/>
      <c r="AJ4921" s="280"/>
      <c r="AK4921" s="280"/>
      <c r="AL4921" s="280"/>
      <c r="AM4921" s="280"/>
      <c r="AN4921" s="280"/>
      <c r="AO4921" s="280"/>
      <c r="AP4921" s="280"/>
      <c r="AQ4921" s="280"/>
      <c r="AR4921" s="280"/>
      <c r="AV4921" s="278"/>
      <c r="AW4921" s="278"/>
      <c r="AX4921" s="278"/>
      <c r="AY4921" s="278"/>
      <c r="AZ4921" s="278"/>
      <c r="BB4921" s="276"/>
      <c r="BE4921" s="275"/>
      <c r="BF4921" s="275"/>
      <c r="BG4921" s="275"/>
      <c r="BH4921" s="276"/>
      <c r="BI4921" s="276"/>
      <c r="BJ4921" s="276"/>
      <c r="BK4921" s="276"/>
    </row>
    <row r="4922" spans="3:68" ht="0.75" customHeight="1">
      <c r="C4922" s="280"/>
      <c r="D4922" s="280"/>
      <c r="E4922" s="280"/>
      <c r="F4922" s="280"/>
      <c r="G4922" s="280"/>
      <c r="H4922" s="280"/>
      <c r="I4922" s="280"/>
      <c r="J4922" s="280"/>
      <c r="P4922" s="278"/>
      <c r="Q4922" s="278"/>
      <c r="R4922" s="278"/>
      <c r="S4922" s="278"/>
      <c r="U4922" s="278"/>
      <c r="V4922" s="278"/>
      <c r="W4922" s="278"/>
      <c r="AH4922" s="280"/>
      <c r="AI4922" s="280"/>
      <c r="AJ4922" s="280"/>
      <c r="AK4922" s="280"/>
      <c r="AL4922" s="280"/>
      <c r="AM4922" s="280"/>
      <c r="AN4922" s="280"/>
      <c r="AO4922" s="280"/>
      <c r="AP4922" s="280"/>
      <c r="AQ4922" s="280"/>
      <c r="AR4922" s="280"/>
      <c r="AV4922" s="278"/>
      <c r="AW4922" s="278"/>
      <c r="AX4922" s="278"/>
      <c r="AY4922" s="278"/>
      <c r="AZ4922" s="278"/>
      <c r="BB4922" s="276"/>
      <c r="BE4922" s="275"/>
      <c r="BF4922" s="275"/>
      <c r="BG4922" s="275"/>
    </row>
    <row r="4923" spans="3:68" ht="11.25" customHeight="1">
      <c r="C4923" s="280"/>
      <c r="D4923" s="280"/>
      <c r="E4923" s="280"/>
      <c r="F4923" s="280"/>
      <c r="G4923" s="280"/>
      <c r="H4923" s="280"/>
      <c r="I4923" s="280"/>
      <c r="J4923" s="280"/>
      <c r="N4923" s="278"/>
      <c r="O4923" s="278"/>
      <c r="P4923" s="278"/>
      <c r="Q4923" s="278"/>
      <c r="R4923" s="278"/>
      <c r="S4923" s="278"/>
      <c r="T4923" s="278"/>
      <c r="U4923" s="278"/>
      <c r="V4923" s="278"/>
      <c r="W4923" s="278"/>
      <c r="AH4923" s="280"/>
      <c r="AI4923" s="280"/>
      <c r="AJ4923" s="280"/>
      <c r="AK4923" s="280"/>
      <c r="AL4923" s="280"/>
      <c r="AM4923" s="280"/>
      <c r="AN4923" s="280"/>
      <c r="AO4923" s="280"/>
      <c r="AP4923" s="280"/>
      <c r="AQ4923" s="280"/>
      <c r="AR4923" s="280"/>
      <c r="AV4923" s="278"/>
      <c r="AW4923" s="278"/>
      <c r="AX4923" s="278"/>
      <c r="AY4923" s="278"/>
      <c r="AZ4923" s="278"/>
      <c r="BB4923" s="266"/>
      <c r="BE4923" s="275"/>
      <c r="BF4923" s="275"/>
      <c r="BG4923" s="275"/>
      <c r="BH4923" s="276"/>
      <c r="BI4923" s="276"/>
      <c r="BJ4923" s="276"/>
      <c r="BK4923" s="276"/>
    </row>
    <row r="4924" spans="3:68" ht="9" customHeight="1"/>
    <row r="4925" spans="3:68" ht="0.75" customHeight="1">
      <c r="BE4925" s="275"/>
      <c r="BF4925" s="275"/>
      <c r="BG4925" s="275"/>
      <c r="BH4925" s="276"/>
      <c r="BI4925" s="276"/>
      <c r="BJ4925" s="276"/>
      <c r="BK4925" s="276"/>
      <c r="BN4925" s="276"/>
      <c r="BO4925" s="276"/>
      <c r="BP4925" s="276"/>
    </row>
    <row r="4926" spans="3:68">
      <c r="BE4926" s="275"/>
      <c r="BF4926" s="275"/>
      <c r="BG4926" s="275"/>
      <c r="BH4926" s="276"/>
      <c r="BI4926" s="276"/>
      <c r="BJ4926" s="276"/>
      <c r="BK4926" s="276"/>
      <c r="BN4926" s="276"/>
      <c r="BO4926" s="276"/>
      <c r="BP4926" s="276"/>
    </row>
    <row r="4927" spans="3:68" ht="10.5" customHeight="1">
      <c r="C4927" s="277"/>
      <c r="D4927" s="277"/>
      <c r="E4927" s="277"/>
      <c r="F4927" s="277"/>
      <c r="G4927" s="277"/>
      <c r="H4927" s="278"/>
      <c r="I4927" s="278"/>
      <c r="J4927" s="278"/>
      <c r="K4927" s="278"/>
      <c r="L4927" s="278"/>
      <c r="N4927" s="278"/>
      <c r="O4927" s="278"/>
      <c r="P4927" s="278"/>
      <c r="Q4927" s="278"/>
      <c r="R4927" s="278"/>
      <c r="S4927" s="278"/>
      <c r="T4927" s="278"/>
      <c r="U4927" s="281"/>
      <c r="V4927" s="281"/>
      <c r="W4927" s="281"/>
      <c r="Z4927" s="278"/>
      <c r="AA4927" s="278"/>
      <c r="AB4927" s="278"/>
      <c r="AC4927" s="278"/>
      <c r="AD4927" s="281"/>
      <c r="AE4927" s="281"/>
      <c r="AH4927" s="277"/>
      <c r="AI4927" s="277"/>
      <c r="AJ4927" s="277"/>
      <c r="AK4927" s="277"/>
      <c r="AL4927" s="277"/>
      <c r="AM4927" s="277"/>
      <c r="AO4927" s="278"/>
      <c r="AP4927" s="278"/>
      <c r="AQ4927" s="278"/>
      <c r="AR4927" s="278"/>
      <c r="AS4927" s="278"/>
      <c r="AT4927" s="278"/>
      <c r="AV4927" s="278"/>
      <c r="AW4927" s="278"/>
      <c r="AX4927" s="278"/>
      <c r="AY4927" s="278"/>
      <c r="AZ4927" s="278"/>
      <c r="BB4927" s="281"/>
      <c r="BC4927" s="281"/>
      <c r="BE4927" s="280"/>
      <c r="BF4927" s="280"/>
      <c r="BI4927" s="279"/>
      <c r="BJ4927" s="279"/>
      <c r="BL4927" s="285"/>
      <c r="BM4927" s="285"/>
      <c r="BN4927" s="285"/>
      <c r="BO4927" s="285"/>
      <c r="BP4927" s="285"/>
    </row>
    <row r="4928" spans="3:68" ht="7.5" customHeight="1"/>
    <row r="4929" spans="2:69" ht="12" customHeight="1">
      <c r="B4929" s="282"/>
      <c r="C4929" s="282"/>
      <c r="D4929" s="282"/>
      <c r="E4929" s="282"/>
      <c r="F4929" s="282"/>
      <c r="G4929" s="282"/>
      <c r="H4929" s="282"/>
      <c r="I4929" s="282"/>
      <c r="J4929" s="282"/>
      <c r="K4929" s="282"/>
      <c r="L4929" s="282"/>
      <c r="M4929" s="282"/>
      <c r="N4929" s="282"/>
      <c r="O4929" s="282"/>
      <c r="P4929" s="282"/>
      <c r="Q4929" s="282"/>
      <c r="R4929" s="282"/>
      <c r="S4929" s="282"/>
      <c r="T4929" s="282"/>
      <c r="U4929" s="282"/>
      <c r="V4929" s="282"/>
      <c r="W4929" s="282"/>
      <c r="X4929" s="282"/>
      <c r="Y4929" s="282"/>
      <c r="Z4929" s="282"/>
      <c r="AA4929" s="282"/>
      <c r="AB4929" s="282"/>
      <c r="AC4929" s="282"/>
      <c r="AD4929" s="282"/>
      <c r="AE4929" s="282"/>
      <c r="AF4929" s="282"/>
      <c r="AG4929" s="282"/>
      <c r="AH4929" s="282"/>
      <c r="AI4929" s="282"/>
      <c r="AJ4929" s="282"/>
      <c r="AL4929" s="282"/>
      <c r="AM4929" s="282"/>
      <c r="AN4929" s="282"/>
      <c r="AO4929" s="282"/>
      <c r="AP4929" s="282"/>
      <c r="AQ4929" s="282"/>
      <c r="AR4929" s="282"/>
      <c r="AS4929" s="282"/>
      <c r="AT4929" s="282"/>
      <c r="AU4929" s="282"/>
      <c r="AV4929" s="282"/>
      <c r="AW4929" s="282"/>
      <c r="AX4929" s="282"/>
      <c r="AY4929" s="282"/>
      <c r="AZ4929" s="282"/>
      <c r="BA4929" s="282"/>
      <c r="BB4929" s="282"/>
      <c r="BC4929" s="282"/>
      <c r="BD4929" s="282"/>
      <c r="BE4929" s="282"/>
      <c r="BF4929" s="282"/>
      <c r="BG4929" s="282"/>
      <c r="BH4929" s="282"/>
      <c r="BI4929" s="282"/>
      <c r="BJ4929" s="282"/>
      <c r="BK4929" s="282"/>
      <c r="BL4929" s="282"/>
      <c r="BM4929" s="282"/>
      <c r="BN4929" s="282"/>
      <c r="BO4929" s="282"/>
      <c r="BP4929" s="282"/>
      <c r="BQ4929" s="282"/>
    </row>
    <row r="4930" spans="2:69" ht="0.75" customHeight="1">
      <c r="B4930" s="282"/>
      <c r="C4930" s="282"/>
      <c r="D4930" s="282"/>
      <c r="E4930" s="282"/>
      <c r="F4930" s="282"/>
      <c r="G4930" s="282"/>
      <c r="H4930" s="282"/>
      <c r="I4930" s="282"/>
      <c r="J4930" s="282"/>
      <c r="K4930" s="282"/>
      <c r="L4930" s="282"/>
      <c r="M4930" s="282"/>
      <c r="N4930" s="282"/>
      <c r="O4930" s="282"/>
      <c r="P4930" s="282"/>
      <c r="Q4930" s="282"/>
      <c r="R4930" s="282"/>
      <c r="S4930" s="282"/>
      <c r="T4930" s="282"/>
      <c r="U4930" s="282"/>
      <c r="V4930" s="282"/>
      <c r="W4930" s="282"/>
      <c r="X4930" s="282"/>
      <c r="Y4930" s="282"/>
      <c r="Z4930" s="282"/>
      <c r="AA4930" s="282"/>
      <c r="AB4930" s="282"/>
      <c r="AC4930" s="282"/>
      <c r="AD4930" s="282"/>
      <c r="AE4930" s="282"/>
      <c r="AF4930" s="282"/>
      <c r="AG4930" s="282"/>
      <c r="AH4930" s="282"/>
      <c r="AI4930" s="282"/>
      <c r="AJ4930" s="282"/>
      <c r="AL4930" s="282"/>
      <c r="AM4930" s="282"/>
      <c r="AN4930" s="282"/>
      <c r="AO4930" s="282"/>
      <c r="AP4930" s="282"/>
      <c r="AQ4930" s="282"/>
      <c r="AR4930" s="282"/>
      <c r="AS4930" s="282"/>
      <c r="AT4930" s="282"/>
      <c r="AU4930" s="282"/>
      <c r="AV4930" s="282"/>
      <c r="AW4930" s="282"/>
      <c r="AX4930" s="282"/>
      <c r="AY4930" s="282"/>
      <c r="AZ4930" s="282"/>
      <c r="BA4930" s="282"/>
      <c r="BB4930" s="282"/>
      <c r="BC4930" s="282"/>
      <c r="BD4930" s="282"/>
      <c r="BE4930" s="282"/>
      <c r="BF4930" s="282"/>
      <c r="BG4930" s="282"/>
      <c r="BH4930" s="282"/>
      <c r="BI4930" s="282"/>
      <c r="BJ4930" s="282"/>
      <c r="BK4930" s="282"/>
      <c r="BL4930" s="282"/>
      <c r="BM4930" s="282"/>
      <c r="BN4930" s="282"/>
      <c r="BO4930" s="282"/>
      <c r="BP4930" s="282"/>
      <c r="BQ4930" s="282"/>
    </row>
    <row r="4931" spans="2:69" ht="10.5" customHeight="1">
      <c r="G4931" s="283"/>
      <c r="H4931" s="283"/>
      <c r="I4931" s="283"/>
      <c r="J4931" s="283"/>
      <c r="K4931" s="283"/>
      <c r="L4931" s="283"/>
      <c r="N4931" s="283"/>
      <c r="O4931" s="283"/>
      <c r="P4931" s="284"/>
      <c r="Q4931" s="284"/>
      <c r="R4931" s="284"/>
      <c r="S4931" s="284"/>
      <c r="U4931" s="283"/>
      <c r="V4931" s="283"/>
      <c r="W4931" s="283"/>
      <c r="X4931" s="283"/>
      <c r="Y4931" s="283"/>
      <c r="Z4931" s="283"/>
      <c r="AA4931" s="283"/>
      <c r="AB4931" s="283"/>
      <c r="AD4931" s="283"/>
      <c r="AE4931" s="283"/>
      <c r="AF4931" s="283"/>
      <c r="AG4931" s="283"/>
      <c r="AH4931" s="283"/>
      <c r="AI4931" s="283"/>
      <c r="AO4931" s="283"/>
      <c r="AP4931" s="283"/>
      <c r="AQ4931" s="283"/>
      <c r="AR4931" s="283"/>
      <c r="AU4931" s="284"/>
      <c r="AV4931" s="284"/>
      <c r="AW4931" s="284"/>
      <c r="AX4931" s="284"/>
      <c r="AY4931" s="284"/>
      <c r="BE4931" s="283"/>
      <c r="BF4931" s="283"/>
      <c r="BG4931" s="283"/>
      <c r="BH4931" s="283"/>
      <c r="BI4931" s="283"/>
      <c r="BJ4931" s="283"/>
      <c r="BK4931" s="283"/>
      <c r="BL4931" s="283"/>
      <c r="BM4931" s="283"/>
      <c r="BN4931" s="283"/>
      <c r="BO4931" s="283"/>
      <c r="BP4931" s="283"/>
      <c r="BQ4931" s="283"/>
    </row>
    <row r="4932" spans="2:69" ht="7.5" customHeight="1"/>
    <row r="4933" spans="2:69" ht="0.75" customHeight="1">
      <c r="F4933" s="285"/>
      <c r="G4933" s="285"/>
      <c r="H4933" s="285"/>
      <c r="I4933" s="285"/>
      <c r="K4933" s="285"/>
      <c r="L4933" s="285"/>
      <c r="M4933" s="285"/>
      <c r="N4933" s="285"/>
      <c r="O4933" s="285"/>
      <c r="R4933" s="285"/>
      <c r="S4933" s="285"/>
      <c r="T4933" s="285"/>
      <c r="U4933" s="285"/>
      <c r="V4933" s="285"/>
      <c r="W4933" s="285"/>
      <c r="X4933" s="285"/>
      <c r="Y4933" s="285"/>
      <c r="Z4933" s="285"/>
      <c r="AA4933" s="285"/>
      <c r="AB4933" s="285"/>
      <c r="AD4933" s="285"/>
      <c r="AE4933" s="285"/>
      <c r="AF4933" s="285"/>
      <c r="AG4933" s="285"/>
      <c r="AH4933" s="285"/>
      <c r="AI4933" s="285"/>
      <c r="AU4933" s="285"/>
      <c r="AV4933" s="285"/>
      <c r="AW4933" s="285"/>
      <c r="AX4933" s="283"/>
      <c r="AY4933" s="283"/>
      <c r="BE4933" s="285"/>
      <c r="BF4933" s="285"/>
      <c r="BH4933" s="285"/>
      <c r="BI4933" s="285"/>
      <c r="BJ4933" s="285"/>
      <c r="BK4933" s="285"/>
      <c r="BL4933" s="285"/>
      <c r="BM4933" s="285"/>
      <c r="BN4933" s="285"/>
      <c r="BO4933" s="285"/>
      <c r="BP4933" s="285"/>
      <c r="BQ4933" s="285"/>
    </row>
    <row r="4934" spans="2:69" ht="13.5" customHeight="1">
      <c r="F4934" s="285"/>
      <c r="G4934" s="285"/>
      <c r="H4934" s="285"/>
      <c r="I4934" s="285"/>
      <c r="K4934" s="285"/>
      <c r="L4934" s="285"/>
      <c r="M4934" s="285"/>
      <c r="N4934" s="285"/>
      <c r="O4934" s="285"/>
      <c r="R4934" s="285"/>
      <c r="S4934" s="285"/>
      <c r="T4934" s="285"/>
      <c r="U4934" s="285"/>
      <c r="V4934" s="285"/>
      <c r="W4934" s="285"/>
      <c r="X4934" s="285"/>
      <c r="Y4934" s="285"/>
      <c r="Z4934" s="285"/>
      <c r="AA4934" s="285"/>
      <c r="AB4934" s="285"/>
      <c r="AD4934" s="285"/>
      <c r="AE4934" s="285"/>
      <c r="AF4934" s="285"/>
      <c r="AG4934" s="285"/>
      <c r="AH4934" s="285"/>
      <c r="AI4934" s="285"/>
      <c r="AU4934" s="285"/>
      <c r="AV4934" s="285"/>
      <c r="AW4934" s="285"/>
      <c r="AX4934" s="283"/>
      <c r="AY4934" s="283"/>
      <c r="BE4934" s="285"/>
      <c r="BF4934" s="285"/>
      <c r="BH4934" s="285"/>
      <c r="BI4934" s="285"/>
      <c r="BJ4934" s="285"/>
      <c r="BK4934" s="285"/>
      <c r="BL4934" s="285"/>
      <c r="BM4934" s="285"/>
      <c r="BN4934" s="285"/>
      <c r="BO4934" s="285"/>
      <c r="BP4934" s="285"/>
      <c r="BQ4934" s="285"/>
    </row>
    <row r="4935" spans="2:69" ht="9.75" customHeight="1">
      <c r="C4935" s="280"/>
      <c r="D4935" s="280"/>
      <c r="F4935" s="279"/>
      <c r="G4935" s="279"/>
      <c r="H4935" s="279"/>
      <c r="I4935" s="279"/>
      <c r="J4935" s="279"/>
      <c r="K4935" s="279"/>
      <c r="L4935" s="279"/>
      <c r="M4935" s="279"/>
      <c r="N4935" s="279"/>
      <c r="O4935" s="279"/>
      <c r="R4935" s="278"/>
      <c r="S4935" s="278"/>
      <c r="T4935" s="278"/>
      <c r="U4935" s="279"/>
      <c r="V4935" s="279"/>
      <c r="W4935" s="279"/>
      <c r="X4935" s="279"/>
      <c r="Y4935" s="279"/>
      <c r="Z4935" s="279"/>
      <c r="AA4935" s="279"/>
      <c r="AB4935" s="279"/>
      <c r="AD4935" s="279"/>
      <c r="AE4935" s="279"/>
      <c r="AF4935" s="279"/>
      <c r="AG4935" s="279"/>
      <c r="AH4935" s="279"/>
      <c r="AI4935" s="279"/>
      <c r="AM4935" s="280"/>
      <c r="AN4935" s="280"/>
      <c r="AO4935" s="280"/>
      <c r="AP4935" s="278"/>
      <c r="AQ4935" s="278"/>
      <c r="AR4935" s="278"/>
      <c r="AS4935" s="278"/>
      <c r="BA4935" s="280"/>
      <c r="BB4935" s="280"/>
      <c r="BC4935" s="280"/>
      <c r="BD4935" s="279"/>
      <c r="BE4935" s="279"/>
      <c r="BH4935" s="278"/>
      <c r="BI4935" s="278"/>
      <c r="BJ4935" s="278"/>
      <c r="BK4935" s="278"/>
      <c r="BL4935" s="278"/>
      <c r="BM4935" s="279"/>
      <c r="BN4935" s="279"/>
      <c r="BO4935" s="279"/>
      <c r="BP4935" s="279"/>
      <c r="BQ4935" s="279"/>
    </row>
    <row r="4936" spans="2:69" ht="0.75" customHeight="1">
      <c r="C4936" s="280"/>
      <c r="D4936" s="280"/>
      <c r="F4936" s="279"/>
      <c r="G4936" s="279"/>
      <c r="H4936" s="279"/>
      <c r="I4936" s="279"/>
      <c r="J4936" s="279"/>
      <c r="K4936" s="279"/>
      <c r="L4936" s="279"/>
      <c r="M4936" s="279"/>
      <c r="N4936" s="279"/>
      <c r="O4936" s="279"/>
      <c r="R4936" s="278"/>
      <c r="S4936" s="278"/>
      <c r="T4936" s="278"/>
      <c r="U4936" s="279"/>
      <c r="V4936" s="279"/>
      <c r="W4936" s="279"/>
      <c r="X4936" s="279"/>
      <c r="Y4936" s="279"/>
      <c r="Z4936" s="279"/>
      <c r="AA4936" s="279"/>
      <c r="AB4936" s="279"/>
      <c r="AD4936" s="279"/>
      <c r="AE4936" s="279"/>
      <c r="AF4936" s="279"/>
      <c r="AG4936" s="279"/>
      <c r="AH4936" s="279"/>
      <c r="AI4936" s="279"/>
      <c r="AM4936" s="280"/>
      <c r="AN4936" s="280"/>
      <c r="AO4936" s="280"/>
      <c r="AP4936" s="278"/>
      <c r="AQ4936" s="278"/>
      <c r="AR4936" s="278"/>
      <c r="AS4936" s="278"/>
      <c r="BA4936" s="280"/>
      <c r="BB4936" s="280"/>
      <c r="BC4936" s="280"/>
      <c r="BD4936" s="279"/>
      <c r="BE4936" s="279"/>
      <c r="BH4936" s="278"/>
      <c r="BI4936" s="278"/>
      <c r="BJ4936" s="278"/>
      <c r="BK4936" s="278"/>
      <c r="BL4936" s="278"/>
      <c r="BM4936" s="279"/>
      <c r="BN4936" s="279"/>
      <c r="BO4936" s="279"/>
      <c r="BP4936" s="279"/>
      <c r="BQ4936" s="279"/>
    </row>
    <row r="4937" spans="2:69" ht="10.5" customHeight="1">
      <c r="C4937" s="280"/>
      <c r="D4937" s="280"/>
      <c r="F4937" s="279"/>
      <c r="G4937" s="279"/>
      <c r="H4937" s="279"/>
      <c r="I4937" s="279"/>
      <c r="J4937" s="279"/>
      <c r="K4937" s="279"/>
      <c r="L4937" s="279"/>
      <c r="M4937" s="279"/>
      <c r="N4937" s="279"/>
      <c r="O4937" s="279"/>
      <c r="R4937" s="278"/>
      <c r="S4937" s="278"/>
      <c r="T4937" s="278"/>
      <c r="U4937" s="279"/>
      <c r="V4937" s="279"/>
      <c r="W4937" s="279"/>
      <c r="X4937" s="279"/>
      <c r="Y4937" s="279"/>
      <c r="Z4937" s="279"/>
      <c r="AA4937" s="279"/>
      <c r="AB4937" s="279"/>
      <c r="AD4937" s="264"/>
      <c r="AE4937" s="279"/>
      <c r="AF4937" s="279"/>
      <c r="AG4937" s="279"/>
      <c r="AH4937" s="279"/>
      <c r="AI4937" s="264"/>
      <c r="AM4937" s="280"/>
      <c r="AN4937" s="280"/>
      <c r="AO4937" s="280"/>
      <c r="AP4937" s="278"/>
      <c r="AQ4937" s="278"/>
      <c r="AR4937" s="278"/>
      <c r="AS4937" s="278"/>
      <c r="BA4937" s="280"/>
      <c r="BB4937" s="280"/>
      <c r="BC4937" s="280"/>
      <c r="BD4937" s="279"/>
      <c r="BE4937" s="279"/>
      <c r="BH4937" s="278"/>
      <c r="BI4937" s="278"/>
      <c r="BJ4937" s="278"/>
      <c r="BK4937" s="278"/>
      <c r="BL4937" s="278"/>
      <c r="BM4937" s="279"/>
      <c r="BN4937" s="279"/>
      <c r="BO4937" s="279"/>
      <c r="BP4937" s="279"/>
      <c r="BQ4937" s="279"/>
    </row>
    <row r="4938" spans="2:69" ht="9.75" customHeight="1"/>
    <row r="4939" spans="2:69" ht="9.75" customHeight="1">
      <c r="C4939" s="280"/>
      <c r="D4939" s="280"/>
      <c r="F4939" s="279"/>
      <c r="G4939" s="279"/>
      <c r="H4939" s="279"/>
      <c r="I4939" s="279"/>
      <c r="J4939" s="279"/>
      <c r="K4939" s="279"/>
      <c r="L4939" s="279"/>
      <c r="M4939" s="279"/>
      <c r="N4939" s="279"/>
      <c r="O4939" s="279"/>
      <c r="R4939" s="278"/>
      <c r="S4939" s="278"/>
      <c r="T4939" s="278"/>
      <c r="U4939" s="279"/>
      <c r="V4939" s="279"/>
      <c r="W4939" s="279"/>
      <c r="X4939" s="279"/>
      <c r="Y4939" s="279"/>
      <c r="Z4939" s="279"/>
      <c r="AA4939" s="279"/>
      <c r="AB4939" s="279"/>
      <c r="AD4939" s="279"/>
      <c r="AE4939" s="279"/>
      <c r="AF4939" s="279"/>
      <c r="AG4939" s="279"/>
      <c r="AH4939" s="279"/>
      <c r="AI4939" s="279"/>
      <c r="AM4939" s="280"/>
      <c r="AN4939" s="280"/>
      <c r="AO4939" s="280"/>
      <c r="AP4939" s="280"/>
      <c r="AQ4939" s="278"/>
      <c r="AR4939" s="278"/>
      <c r="AS4939" s="278"/>
      <c r="AT4939" s="278"/>
      <c r="BA4939" s="280"/>
      <c r="BB4939" s="280"/>
      <c r="BC4939" s="280"/>
      <c r="BD4939" s="279"/>
      <c r="BE4939" s="279"/>
      <c r="BH4939" s="278"/>
      <c r="BI4939" s="278"/>
      <c r="BJ4939" s="278"/>
      <c r="BK4939" s="278"/>
      <c r="BL4939" s="278"/>
      <c r="BM4939" s="279"/>
      <c r="BN4939" s="279"/>
      <c r="BO4939" s="279"/>
      <c r="BP4939" s="279"/>
      <c r="BQ4939" s="279"/>
    </row>
    <row r="4940" spans="2:69" ht="0.75" customHeight="1">
      <c r="C4940" s="280"/>
      <c r="D4940" s="280"/>
      <c r="F4940" s="279"/>
      <c r="G4940" s="279"/>
      <c r="H4940" s="279"/>
      <c r="I4940" s="279"/>
      <c r="J4940" s="279"/>
      <c r="K4940" s="279"/>
      <c r="L4940" s="279"/>
      <c r="M4940" s="279"/>
      <c r="N4940" s="279"/>
      <c r="O4940" s="279"/>
      <c r="R4940" s="278"/>
      <c r="S4940" s="278"/>
      <c r="T4940" s="278"/>
      <c r="U4940" s="279"/>
      <c r="V4940" s="279"/>
      <c r="W4940" s="279"/>
      <c r="X4940" s="279"/>
      <c r="Y4940" s="279"/>
      <c r="Z4940" s="279"/>
      <c r="AA4940" s="279"/>
      <c r="AB4940" s="279"/>
      <c r="AD4940" s="279"/>
      <c r="AE4940" s="279"/>
      <c r="AF4940" s="279"/>
      <c r="AG4940" s="279"/>
      <c r="AH4940" s="279"/>
      <c r="AI4940" s="279"/>
      <c r="AM4940" s="280"/>
      <c r="AN4940" s="280"/>
      <c r="AO4940" s="280"/>
      <c r="AP4940" s="280"/>
      <c r="AQ4940" s="278"/>
      <c r="AR4940" s="278"/>
      <c r="AS4940" s="278"/>
      <c r="AT4940" s="278"/>
      <c r="BA4940" s="280"/>
      <c r="BB4940" s="280"/>
      <c r="BC4940" s="280"/>
      <c r="BD4940" s="279"/>
      <c r="BE4940" s="279"/>
      <c r="BH4940" s="278"/>
      <c r="BI4940" s="278"/>
      <c r="BJ4940" s="278"/>
      <c r="BK4940" s="278"/>
      <c r="BL4940" s="278"/>
      <c r="BM4940" s="279"/>
      <c r="BN4940" s="279"/>
      <c r="BO4940" s="279"/>
      <c r="BP4940" s="279"/>
      <c r="BQ4940" s="279"/>
    </row>
    <row r="4941" spans="2:69" ht="12.75" customHeight="1">
      <c r="F4941" s="279"/>
      <c r="G4941" s="279"/>
      <c r="H4941" s="279"/>
      <c r="I4941" s="279"/>
      <c r="J4941" s="279"/>
      <c r="K4941" s="279"/>
      <c r="L4941" s="279"/>
      <c r="M4941" s="279"/>
      <c r="N4941" s="279"/>
      <c r="O4941" s="279"/>
      <c r="AM4941" s="280"/>
      <c r="AN4941" s="280"/>
      <c r="AO4941" s="280"/>
      <c r="AP4941" s="278"/>
      <c r="AQ4941" s="278"/>
      <c r="AR4941" s="278"/>
      <c r="AS4941" s="278"/>
      <c r="BA4941" s="280"/>
      <c r="BB4941" s="280"/>
      <c r="BC4941" s="280"/>
      <c r="BD4941" s="279"/>
      <c r="BE4941" s="279"/>
      <c r="BH4941" s="278"/>
      <c r="BI4941" s="278"/>
      <c r="BJ4941" s="278"/>
      <c r="BK4941" s="278"/>
      <c r="BL4941" s="278"/>
      <c r="BM4941" s="279"/>
      <c r="BN4941" s="279"/>
      <c r="BO4941" s="279"/>
      <c r="BP4941" s="279"/>
      <c r="BQ4941" s="279"/>
    </row>
    <row r="4942" spans="2:69" ht="10.5" customHeight="1">
      <c r="AM4942" s="280"/>
      <c r="AN4942" s="280"/>
      <c r="AO4942" s="280"/>
      <c r="AP4942" s="278"/>
      <c r="AQ4942" s="278"/>
      <c r="AR4942" s="278"/>
      <c r="AS4942" s="278"/>
      <c r="BA4942" s="280"/>
      <c r="BB4942" s="280"/>
      <c r="BC4942" s="280"/>
      <c r="BD4942" s="279"/>
      <c r="BE4942" s="279"/>
      <c r="BH4942" s="278"/>
      <c r="BI4942" s="278"/>
      <c r="BJ4942" s="278"/>
      <c r="BK4942" s="278"/>
      <c r="BL4942" s="278"/>
      <c r="BM4942" s="279"/>
      <c r="BN4942" s="279"/>
      <c r="BO4942" s="279"/>
      <c r="BP4942" s="279"/>
      <c r="BQ4942" s="279"/>
    </row>
    <row r="4943" spans="2:69" ht="7.5" customHeight="1"/>
    <row r="4944" spans="2:69" ht="0.75" customHeight="1">
      <c r="C4944" s="277"/>
      <c r="D4944" s="277"/>
      <c r="F4944" s="279"/>
      <c r="G4944" s="279"/>
      <c r="H4944" s="279"/>
      <c r="I4944" s="279"/>
      <c r="J4944" s="279"/>
      <c r="K4944" s="279"/>
      <c r="L4944" s="279"/>
      <c r="M4944" s="279"/>
      <c r="AM4944" s="280"/>
      <c r="AN4944" s="280"/>
      <c r="AO4944" s="280"/>
      <c r="AP4944" s="278"/>
      <c r="AQ4944" s="278"/>
      <c r="AR4944" s="278"/>
      <c r="AS4944" s="278"/>
      <c r="AT4944" s="278"/>
      <c r="AU4944" s="278"/>
      <c r="AV4944" s="278"/>
      <c r="AX4944" s="278"/>
      <c r="AY4944" s="278"/>
      <c r="BA4944" s="280"/>
      <c r="BB4944" s="280"/>
      <c r="BC4944" s="280"/>
      <c r="BD4944" s="279"/>
      <c r="BE4944" s="279"/>
      <c r="BH4944" s="278"/>
      <c r="BI4944" s="278"/>
      <c r="BJ4944" s="278"/>
      <c r="BK4944" s="278"/>
      <c r="BL4944" s="278"/>
      <c r="BM4944" s="279"/>
      <c r="BN4944" s="279"/>
      <c r="BO4944" s="279"/>
      <c r="BP4944" s="279"/>
      <c r="BQ4944" s="279"/>
    </row>
    <row r="4945" spans="2:69" ht="8.25" customHeight="1">
      <c r="C4945" s="277"/>
      <c r="D4945" s="277"/>
      <c r="F4945" s="279"/>
      <c r="G4945" s="279"/>
      <c r="H4945" s="279"/>
      <c r="I4945" s="279"/>
      <c r="J4945" s="279"/>
      <c r="K4945" s="279"/>
      <c r="L4945" s="279"/>
      <c r="M4945" s="279"/>
      <c r="AM4945" s="280"/>
      <c r="AN4945" s="280"/>
      <c r="AO4945" s="280"/>
      <c r="AP4945" s="278"/>
      <c r="AQ4945" s="278"/>
      <c r="AR4945" s="278"/>
      <c r="AS4945" s="278"/>
      <c r="AT4945" s="278"/>
      <c r="AU4945" s="278"/>
      <c r="AV4945" s="278"/>
      <c r="AX4945" s="278"/>
      <c r="AY4945" s="278"/>
      <c r="BA4945" s="280"/>
      <c r="BB4945" s="280"/>
      <c r="BC4945" s="280"/>
      <c r="BD4945" s="279"/>
      <c r="BE4945" s="279"/>
      <c r="BH4945" s="278"/>
      <c r="BI4945" s="278"/>
      <c r="BJ4945" s="278"/>
      <c r="BK4945" s="278"/>
      <c r="BL4945" s="278"/>
      <c r="BM4945" s="279"/>
      <c r="BN4945" s="279"/>
      <c r="BO4945" s="279"/>
      <c r="BP4945" s="279"/>
      <c r="BQ4945" s="279"/>
    </row>
    <row r="4946" spans="2:69" ht="0.75" customHeight="1">
      <c r="C4946" s="277"/>
      <c r="D4946" s="277"/>
      <c r="F4946" s="279"/>
      <c r="G4946" s="279"/>
      <c r="H4946" s="279"/>
      <c r="I4946" s="279"/>
      <c r="J4946" s="279"/>
      <c r="K4946" s="279"/>
      <c r="L4946" s="279"/>
      <c r="M4946" s="279"/>
      <c r="AM4946" s="280"/>
      <c r="AN4946" s="280"/>
      <c r="AO4946" s="280"/>
      <c r="AP4946" s="278"/>
      <c r="AQ4946" s="278"/>
      <c r="AR4946" s="278"/>
      <c r="AS4946" s="278"/>
      <c r="AT4946" s="278"/>
      <c r="AU4946" s="278"/>
      <c r="AV4946" s="278"/>
      <c r="AX4946" s="278"/>
      <c r="AY4946" s="278"/>
      <c r="BA4946" s="280"/>
      <c r="BB4946" s="280"/>
      <c r="BC4946" s="280"/>
      <c r="BD4946" s="279"/>
      <c r="BE4946" s="279"/>
      <c r="BH4946" s="278"/>
      <c r="BI4946" s="278"/>
      <c r="BJ4946" s="278"/>
      <c r="BK4946" s="278"/>
      <c r="BL4946" s="278"/>
      <c r="BM4946" s="279"/>
      <c r="BN4946" s="279"/>
      <c r="BO4946" s="279"/>
      <c r="BP4946" s="279"/>
      <c r="BQ4946" s="279"/>
    </row>
    <row r="4947" spans="2:69" ht="10.5" customHeight="1">
      <c r="AM4947" s="280"/>
      <c r="AN4947" s="280"/>
      <c r="AO4947" s="280"/>
      <c r="AP4947" s="278"/>
      <c r="AQ4947" s="278"/>
      <c r="AR4947" s="278"/>
      <c r="AS4947" s="278"/>
      <c r="AT4947" s="278"/>
      <c r="AU4947" s="278"/>
      <c r="AV4947" s="278"/>
      <c r="AX4947" s="278"/>
      <c r="AY4947" s="278"/>
      <c r="BA4947" s="280"/>
      <c r="BB4947" s="280"/>
      <c r="BC4947" s="280"/>
      <c r="BD4947" s="279"/>
      <c r="BE4947" s="279"/>
      <c r="BH4947" s="278"/>
      <c r="BI4947" s="278"/>
      <c r="BJ4947" s="278"/>
      <c r="BK4947" s="278"/>
      <c r="BL4947" s="278"/>
      <c r="BM4947" s="279"/>
      <c r="BN4947" s="279"/>
      <c r="BO4947" s="279"/>
      <c r="BP4947" s="279"/>
      <c r="BQ4947" s="279"/>
    </row>
    <row r="4948" spans="2:69" ht="9.75" customHeight="1"/>
    <row r="4949" spans="2:69" ht="12" customHeight="1">
      <c r="AM4949" s="280"/>
      <c r="AN4949" s="280"/>
      <c r="AO4949" s="280"/>
      <c r="AP4949" s="280"/>
      <c r="AQ4949" s="278"/>
      <c r="AR4949" s="278"/>
      <c r="AS4949" s="278"/>
      <c r="AT4949" s="278"/>
      <c r="AU4949" s="278"/>
      <c r="AV4949" s="278"/>
      <c r="AW4949" s="278"/>
      <c r="AX4949" s="278"/>
      <c r="AY4949" s="278"/>
      <c r="AZ4949" s="278"/>
      <c r="BA4949" s="277"/>
      <c r="BB4949" s="277"/>
      <c r="BC4949" s="277"/>
      <c r="BD4949" s="279"/>
      <c r="BE4949" s="279"/>
    </row>
    <row r="4950" spans="2:69" ht="13.5" customHeight="1">
      <c r="C4950" s="289"/>
      <c r="D4950" s="289"/>
      <c r="E4950" s="289"/>
      <c r="F4950" s="289"/>
      <c r="G4950" s="289"/>
      <c r="H4950" s="289"/>
      <c r="I4950" s="289"/>
      <c r="J4950" s="289"/>
      <c r="K4950" s="289"/>
      <c r="L4950" s="289"/>
      <c r="M4950" s="289"/>
      <c r="N4950" s="289"/>
      <c r="O4950" s="289"/>
      <c r="P4950" s="289"/>
      <c r="Q4950" s="289"/>
      <c r="R4950" s="289"/>
      <c r="S4950" s="289"/>
      <c r="T4950" s="289"/>
      <c r="U4950" s="289"/>
      <c r="V4950" s="289"/>
      <c r="W4950" s="289"/>
      <c r="X4950" s="289"/>
      <c r="Y4950" s="289"/>
      <c r="Z4950" s="289"/>
      <c r="AA4950" s="289"/>
      <c r="AB4950" s="289"/>
      <c r="AC4950" s="289"/>
      <c r="AD4950" s="289"/>
      <c r="AE4950" s="289"/>
    </row>
    <row r="4951" spans="2:69" ht="7.5" customHeight="1"/>
    <row r="4952" spans="2:69" ht="16.5" customHeight="1">
      <c r="B4952" s="282"/>
      <c r="C4952" s="282"/>
      <c r="D4952" s="282"/>
      <c r="E4952" s="282"/>
      <c r="F4952" s="282"/>
      <c r="G4952" s="282"/>
      <c r="H4952" s="282"/>
      <c r="I4952" s="282"/>
      <c r="J4952" s="282"/>
      <c r="K4952" s="282"/>
      <c r="L4952" s="282"/>
      <c r="M4952" s="282"/>
      <c r="N4952" s="282"/>
      <c r="O4952" s="282"/>
      <c r="P4952" s="282"/>
      <c r="Q4952" s="282"/>
      <c r="R4952" s="282"/>
      <c r="S4952" s="282"/>
      <c r="T4952" s="282"/>
      <c r="U4952" s="282"/>
      <c r="X4952" s="282"/>
      <c r="Y4952" s="282"/>
      <c r="Z4952" s="282"/>
      <c r="AA4952" s="282"/>
      <c r="AB4952" s="282"/>
      <c r="AC4952" s="282"/>
      <c r="AD4952" s="282"/>
      <c r="AE4952" s="282"/>
      <c r="AF4952" s="282"/>
      <c r="AG4952" s="282"/>
      <c r="AM4952" s="282"/>
      <c r="AN4952" s="282"/>
      <c r="AO4952" s="282"/>
      <c r="AP4952" s="282"/>
      <c r="AQ4952" s="282"/>
      <c r="AR4952" s="282"/>
      <c r="AS4952" s="282"/>
      <c r="AT4952" s="282"/>
      <c r="AU4952" s="282"/>
      <c r="AV4952" s="282"/>
      <c r="AW4952" s="282"/>
      <c r="AX4952" s="282"/>
      <c r="AY4952" s="282"/>
      <c r="AZ4952" s="282"/>
      <c r="BA4952" s="282"/>
      <c r="BB4952" s="282"/>
      <c r="BE4952" s="282"/>
      <c r="BF4952" s="282"/>
      <c r="BG4952" s="282"/>
      <c r="BH4952" s="282"/>
      <c r="BI4952" s="282"/>
      <c r="BJ4952" s="282"/>
      <c r="BK4952" s="282"/>
      <c r="BL4952" s="282"/>
      <c r="BM4952" s="282"/>
      <c r="BN4952" s="282"/>
      <c r="BO4952" s="282"/>
      <c r="BP4952" s="282"/>
    </row>
    <row r="4953" spans="2:69" ht="9.75" customHeight="1">
      <c r="E4953" s="281"/>
      <c r="F4953" s="281"/>
      <c r="G4953" s="281"/>
      <c r="H4953" s="281"/>
      <c r="I4953" s="281"/>
      <c r="J4953" s="281"/>
      <c r="K4953" s="281"/>
      <c r="L4953" s="281"/>
      <c r="O4953" s="281"/>
      <c r="P4953" s="281"/>
      <c r="Q4953" s="281"/>
      <c r="S4953" s="286"/>
      <c r="T4953" s="286"/>
      <c r="U4953" s="286"/>
      <c r="V4953" s="286"/>
      <c r="AB4953" s="281"/>
      <c r="AC4953" s="281"/>
      <c r="AD4953" s="286"/>
      <c r="AE4953" s="286"/>
      <c r="AR4953" s="281"/>
      <c r="AS4953" s="281"/>
      <c r="AT4953" s="281"/>
      <c r="AV4953" s="286"/>
      <c r="AW4953" s="286"/>
      <c r="AX4953" s="286"/>
      <c r="AY4953" s="286"/>
      <c r="AZ4953" s="286"/>
      <c r="BA4953" s="286"/>
      <c r="BB4953" s="286"/>
      <c r="BH4953" s="283"/>
      <c r="BI4953" s="283"/>
      <c r="BJ4953" s="283"/>
      <c r="BK4953" s="283"/>
      <c r="BL4953" s="283"/>
      <c r="BN4953" s="283"/>
      <c r="BO4953" s="283"/>
      <c r="BP4953" s="283"/>
    </row>
    <row r="4954" spans="2:69" ht="0.75" customHeight="1">
      <c r="BH4954" s="283"/>
      <c r="BI4954" s="283"/>
      <c r="BJ4954" s="283"/>
      <c r="BK4954" s="283"/>
      <c r="BL4954" s="283"/>
      <c r="BN4954" s="283"/>
      <c r="BO4954" s="283"/>
      <c r="BP4954" s="283"/>
    </row>
    <row r="4955" spans="2:69" ht="10.5" customHeight="1">
      <c r="F4955" s="281"/>
      <c r="G4955" s="281"/>
      <c r="H4955" s="281"/>
      <c r="I4955" s="281"/>
      <c r="J4955" s="281"/>
      <c r="K4955" s="281"/>
      <c r="N4955" s="281"/>
      <c r="O4955" s="281"/>
      <c r="P4955" s="281"/>
      <c r="Q4955" s="281"/>
      <c r="R4955" s="281"/>
      <c r="S4955" s="286"/>
      <c r="T4955" s="286"/>
      <c r="U4955" s="286"/>
      <c r="V4955" s="286"/>
      <c r="AB4955" s="281"/>
      <c r="AC4955" s="281"/>
      <c r="AD4955" s="281"/>
      <c r="AE4955" s="286"/>
      <c r="AF4955" s="286"/>
      <c r="AG4955" s="286"/>
      <c r="AH4955" s="286"/>
      <c r="AI4955" s="286"/>
      <c r="AR4955" s="281"/>
      <c r="AS4955" s="281"/>
      <c r="AT4955" s="281"/>
      <c r="AV4955" s="290"/>
      <c r="AW4955" s="290"/>
      <c r="AX4955" s="290"/>
      <c r="AY4955" s="290"/>
      <c r="AZ4955" s="290"/>
      <c r="BE4955" s="263"/>
      <c r="BJ4955" s="279"/>
      <c r="BK4955" s="279"/>
      <c r="BL4955" s="279"/>
      <c r="BO4955" s="279"/>
      <c r="BP4955" s="279"/>
    </row>
    <row r="4956" spans="2:69" ht="8.25" customHeight="1"/>
    <row r="4957" spans="2:69" ht="12.75" customHeight="1">
      <c r="BE4957" s="280"/>
      <c r="BF4957" s="280"/>
      <c r="BJ4957" s="279"/>
      <c r="BK4957" s="279"/>
      <c r="BL4957" s="279"/>
      <c r="BO4957" s="279"/>
      <c r="BP4957" s="279"/>
    </row>
    <row r="4958" spans="2:69" ht="9.75" customHeight="1">
      <c r="BE4958" s="280"/>
      <c r="BF4958" s="280"/>
      <c r="BJ4958" s="279"/>
      <c r="BK4958" s="279"/>
      <c r="BL4958" s="279"/>
      <c r="BO4958" s="279"/>
      <c r="BP4958" s="279"/>
    </row>
    <row r="4959" spans="2:69" ht="12.75" customHeight="1">
      <c r="BE4959" s="280"/>
      <c r="BF4959" s="280"/>
    </row>
    <row r="4960" spans="2:69" ht="10.5" customHeight="1">
      <c r="I4960" s="283"/>
      <c r="J4960" s="283"/>
      <c r="K4960" s="283"/>
      <c r="L4960" s="283"/>
      <c r="N4960" s="283"/>
      <c r="O4960" s="283"/>
      <c r="P4960" s="283"/>
      <c r="Q4960" s="283"/>
      <c r="R4960" s="283"/>
      <c r="S4960" s="283"/>
      <c r="U4960" s="283"/>
      <c r="V4960" s="283"/>
      <c r="W4960" s="283"/>
      <c r="Z4960" s="283"/>
      <c r="AA4960" s="283"/>
      <c r="AB4960" s="283"/>
      <c r="AC4960" s="283"/>
      <c r="AD4960" s="283"/>
      <c r="AE4960" s="283"/>
      <c r="AO4960" s="283"/>
      <c r="AP4960" s="283"/>
      <c r="AQ4960" s="283"/>
      <c r="AR4960" s="283"/>
      <c r="AS4960" s="283"/>
      <c r="AT4960" s="283"/>
      <c r="AV4960" s="283"/>
      <c r="AW4960" s="283"/>
      <c r="AX4960" s="283"/>
      <c r="AY4960" s="283"/>
      <c r="AZ4960" s="283"/>
      <c r="BA4960" s="283"/>
      <c r="BB4960" s="283"/>
      <c r="BE4960" s="263"/>
      <c r="BJ4960" s="279"/>
      <c r="BK4960" s="279"/>
      <c r="BL4960" s="279"/>
      <c r="BO4960" s="279"/>
      <c r="BP4960" s="279"/>
    </row>
    <row r="4961" spans="3:68" ht="9.75" customHeight="1"/>
    <row r="4962" spans="3:68" ht="10.5" customHeight="1">
      <c r="H4962" s="283"/>
      <c r="I4962" s="283"/>
      <c r="J4962" s="283"/>
      <c r="K4962" s="283"/>
      <c r="L4962" s="283"/>
      <c r="N4962" s="283"/>
      <c r="O4962" s="283"/>
      <c r="P4962" s="283"/>
      <c r="Q4962" s="283"/>
      <c r="R4962" s="283"/>
      <c r="S4962" s="283"/>
      <c r="U4962" s="283"/>
      <c r="V4962" s="283"/>
      <c r="W4962" s="283"/>
      <c r="Z4962" s="283"/>
      <c r="AA4962" s="283"/>
      <c r="AB4962" s="283"/>
      <c r="AC4962" s="283"/>
      <c r="AD4962" s="283"/>
      <c r="AE4962" s="283"/>
      <c r="AO4962" s="283"/>
      <c r="AP4962" s="283"/>
      <c r="AQ4962" s="283"/>
      <c r="AR4962" s="283"/>
      <c r="AS4962" s="283"/>
      <c r="AT4962" s="283"/>
      <c r="AV4962" s="283"/>
      <c r="AW4962" s="283"/>
      <c r="AX4962" s="283"/>
      <c r="AY4962" s="283"/>
      <c r="AZ4962" s="283"/>
      <c r="BA4962" s="283"/>
      <c r="BB4962" s="283"/>
      <c r="BE4962" s="280"/>
      <c r="BJ4962" s="279"/>
      <c r="BK4962" s="279"/>
      <c r="BL4962" s="279"/>
      <c r="BO4962" s="279"/>
      <c r="BP4962" s="279"/>
    </row>
    <row r="4963" spans="3:68" ht="0.75" customHeight="1">
      <c r="H4963" s="283"/>
      <c r="I4963" s="283"/>
      <c r="J4963" s="283"/>
      <c r="K4963" s="283"/>
      <c r="L4963" s="283"/>
      <c r="N4963" s="283"/>
      <c r="O4963" s="283"/>
      <c r="P4963" s="283"/>
      <c r="Q4963" s="283"/>
      <c r="R4963" s="283"/>
      <c r="S4963" s="283"/>
      <c r="U4963" s="283"/>
      <c r="V4963" s="283"/>
      <c r="W4963" s="283"/>
      <c r="Z4963" s="283"/>
      <c r="AA4963" s="283"/>
      <c r="AB4963" s="283"/>
      <c r="AC4963" s="283"/>
      <c r="AD4963" s="283"/>
      <c r="AE4963" s="283"/>
      <c r="AO4963" s="283"/>
      <c r="AP4963" s="283"/>
      <c r="AQ4963" s="283"/>
      <c r="AR4963" s="283"/>
      <c r="AS4963" s="283"/>
      <c r="AT4963" s="283"/>
      <c r="AV4963" s="283"/>
      <c r="AW4963" s="283"/>
      <c r="AX4963" s="283"/>
      <c r="AY4963" s="283"/>
      <c r="AZ4963" s="283"/>
      <c r="BA4963" s="283"/>
      <c r="BB4963" s="283"/>
      <c r="BE4963" s="280"/>
      <c r="BJ4963" s="279"/>
      <c r="BK4963" s="279"/>
      <c r="BL4963" s="279"/>
      <c r="BO4963" s="279"/>
      <c r="BP4963" s="279"/>
    </row>
    <row r="4964" spans="3:68" ht="10.5" customHeight="1">
      <c r="H4964" s="285"/>
      <c r="I4964" s="285"/>
      <c r="J4964" s="285"/>
      <c r="K4964" s="285"/>
      <c r="L4964" s="285"/>
      <c r="N4964" s="285"/>
      <c r="O4964" s="285"/>
      <c r="P4964" s="285"/>
      <c r="R4964" s="285"/>
      <c r="S4964" s="285"/>
      <c r="U4964" s="283"/>
      <c r="V4964" s="283"/>
      <c r="W4964" s="283"/>
      <c r="Z4964" s="285"/>
      <c r="AA4964" s="285"/>
      <c r="AB4964" s="285"/>
      <c r="AC4964" s="285"/>
      <c r="AD4964" s="283"/>
      <c r="AE4964" s="283"/>
      <c r="AO4964" s="285"/>
      <c r="AP4964" s="285"/>
      <c r="AQ4964" s="285"/>
      <c r="AR4964" s="285"/>
      <c r="AS4964" s="285"/>
      <c r="AT4964" s="285"/>
      <c r="AV4964" s="285"/>
      <c r="AW4964" s="285"/>
      <c r="AX4964" s="285"/>
      <c r="AY4964" s="285"/>
      <c r="AZ4964" s="285"/>
      <c r="BB4964" s="261"/>
      <c r="BE4964" s="263"/>
      <c r="BK4964" s="279"/>
      <c r="BL4964" s="279"/>
      <c r="BP4964" s="264"/>
    </row>
    <row r="4965" spans="3:68" ht="8.25" customHeight="1"/>
    <row r="4966" spans="3:68" ht="0.75" customHeight="1">
      <c r="C4966" s="280"/>
      <c r="D4966" s="280"/>
      <c r="E4966" s="280"/>
      <c r="F4966" s="280"/>
      <c r="G4966" s="280"/>
      <c r="H4966" s="280"/>
      <c r="I4966" s="280"/>
      <c r="AH4966" s="280"/>
      <c r="AI4966" s="280"/>
      <c r="AJ4966" s="280"/>
      <c r="AK4966" s="280"/>
      <c r="AL4966" s="280"/>
      <c r="AM4966" s="280"/>
      <c r="AN4966" s="280"/>
      <c r="AO4966" s="280"/>
      <c r="BE4966" s="280"/>
      <c r="BK4966" s="279"/>
      <c r="BL4966" s="279"/>
      <c r="BP4966" s="279"/>
    </row>
    <row r="4967" spans="3:68" ht="9" customHeight="1">
      <c r="C4967" s="280"/>
      <c r="D4967" s="280"/>
      <c r="E4967" s="280"/>
      <c r="F4967" s="280"/>
      <c r="G4967" s="280"/>
      <c r="H4967" s="280"/>
      <c r="I4967" s="280"/>
      <c r="AH4967" s="280"/>
      <c r="AI4967" s="280"/>
      <c r="AJ4967" s="280"/>
      <c r="AK4967" s="280"/>
      <c r="AL4967" s="280"/>
      <c r="AM4967" s="280"/>
      <c r="AN4967" s="280"/>
      <c r="AO4967" s="280"/>
      <c r="BE4967" s="280"/>
      <c r="BK4967" s="279"/>
      <c r="BL4967" s="279"/>
      <c r="BP4967" s="279"/>
    </row>
    <row r="4968" spans="3:68" ht="0.75" customHeight="1">
      <c r="C4968" s="280"/>
      <c r="D4968" s="280"/>
      <c r="E4968" s="280"/>
      <c r="F4968" s="280"/>
      <c r="G4968" s="280"/>
      <c r="H4968" s="280"/>
      <c r="I4968" s="280"/>
      <c r="AH4968" s="280"/>
      <c r="AI4968" s="280"/>
      <c r="AJ4968" s="280"/>
      <c r="AK4968" s="280"/>
      <c r="AL4968" s="280"/>
      <c r="AM4968" s="280"/>
      <c r="AN4968" s="280"/>
      <c r="AO4968" s="280"/>
      <c r="BE4968" s="280"/>
      <c r="BK4968" s="279"/>
      <c r="BL4968" s="279"/>
    </row>
    <row r="4969" spans="3:68" ht="10.5" customHeight="1">
      <c r="C4969" s="287"/>
      <c r="D4969" s="287"/>
      <c r="E4969" s="287"/>
      <c r="F4969" s="287"/>
      <c r="G4969" s="287"/>
      <c r="H4969" s="278"/>
      <c r="I4969" s="278"/>
      <c r="J4969" s="278"/>
      <c r="K4969" s="278"/>
      <c r="L4969" s="278"/>
      <c r="N4969" s="278"/>
      <c r="O4969" s="278"/>
      <c r="P4969" s="278"/>
      <c r="Q4969" s="278"/>
      <c r="R4969" s="278"/>
      <c r="S4969" s="278"/>
      <c r="T4969" s="278"/>
      <c r="U4969" s="278"/>
      <c r="V4969" s="278"/>
      <c r="W4969" s="278"/>
      <c r="Z4969" s="278"/>
      <c r="AA4969" s="278"/>
      <c r="AB4969" s="278"/>
      <c r="AC4969" s="278"/>
      <c r="AD4969" s="278"/>
      <c r="AE4969" s="278"/>
      <c r="AI4969" s="287"/>
      <c r="AJ4969" s="287"/>
      <c r="AK4969" s="287"/>
      <c r="AL4969" s="287"/>
      <c r="AM4969" s="287"/>
      <c r="AO4969" s="278"/>
      <c r="AP4969" s="278"/>
      <c r="AQ4969" s="278"/>
      <c r="AR4969" s="278"/>
      <c r="AS4969" s="278"/>
      <c r="AT4969" s="278"/>
      <c r="AV4969" s="278"/>
      <c r="AW4969" s="278"/>
      <c r="AX4969" s="278"/>
      <c r="AY4969" s="278"/>
      <c r="AZ4969" s="278"/>
      <c r="BB4969" s="266"/>
      <c r="BE4969" s="263"/>
      <c r="BK4969" s="279"/>
      <c r="BL4969" s="279"/>
      <c r="BP4969" s="264"/>
    </row>
    <row r="4970" spans="3:68" ht="7.5" customHeight="1"/>
    <row r="4971" spans="3:68" ht="0.75" customHeight="1">
      <c r="C4971" s="287"/>
      <c r="D4971" s="287"/>
      <c r="E4971" s="287"/>
      <c r="F4971" s="287"/>
      <c r="G4971" s="287"/>
      <c r="H4971" s="278"/>
      <c r="I4971" s="278"/>
      <c r="J4971" s="278"/>
      <c r="K4971" s="278"/>
      <c r="L4971" s="278"/>
      <c r="N4971" s="278"/>
      <c r="O4971" s="278"/>
      <c r="P4971" s="278"/>
      <c r="Q4971" s="278"/>
      <c r="R4971" s="278"/>
      <c r="S4971" s="278"/>
      <c r="T4971" s="278"/>
      <c r="U4971" s="278"/>
      <c r="V4971" s="278"/>
      <c r="W4971" s="278"/>
      <c r="Z4971" s="278"/>
      <c r="AA4971" s="278"/>
      <c r="AB4971" s="278"/>
      <c r="AC4971" s="278"/>
      <c r="AD4971" s="278"/>
      <c r="AE4971" s="278"/>
      <c r="AI4971" s="287"/>
      <c r="AJ4971" s="287"/>
      <c r="AK4971" s="287"/>
      <c r="AL4971" s="287"/>
      <c r="AM4971" s="287"/>
      <c r="AO4971" s="278"/>
      <c r="AP4971" s="278"/>
      <c r="AQ4971" s="278"/>
      <c r="AR4971" s="278"/>
      <c r="AS4971" s="278"/>
      <c r="AT4971" s="278"/>
      <c r="AV4971" s="278"/>
      <c r="AW4971" s="278"/>
      <c r="AX4971" s="278"/>
      <c r="AY4971" s="278"/>
      <c r="AZ4971" s="278"/>
      <c r="BB4971" s="276"/>
    </row>
    <row r="4972" spans="3:68" ht="8.25" customHeight="1">
      <c r="C4972" s="287"/>
      <c r="D4972" s="287"/>
      <c r="E4972" s="287"/>
      <c r="F4972" s="287"/>
      <c r="G4972" s="287"/>
      <c r="H4972" s="278"/>
      <c r="I4972" s="278"/>
      <c r="J4972" s="278"/>
      <c r="K4972" s="278"/>
      <c r="L4972" s="278"/>
      <c r="N4972" s="278"/>
      <c r="O4972" s="278"/>
      <c r="P4972" s="278"/>
      <c r="Q4972" s="278"/>
      <c r="R4972" s="278"/>
      <c r="S4972" s="278"/>
      <c r="T4972" s="278"/>
      <c r="U4972" s="278"/>
      <c r="V4972" s="278"/>
      <c r="W4972" s="278"/>
      <c r="Z4972" s="278"/>
      <c r="AA4972" s="278"/>
      <c r="AB4972" s="278"/>
      <c r="AC4972" s="278"/>
      <c r="AD4972" s="278"/>
      <c r="AE4972" s="278"/>
      <c r="AI4972" s="287"/>
      <c r="AJ4972" s="287"/>
      <c r="AK4972" s="287"/>
      <c r="AL4972" s="287"/>
      <c r="AM4972" s="287"/>
      <c r="AO4972" s="278"/>
      <c r="AP4972" s="278"/>
      <c r="AQ4972" s="278"/>
      <c r="AR4972" s="278"/>
      <c r="AS4972" s="278"/>
      <c r="AT4972" s="278"/>
      <c r="AV4972" s="278"/>
      <c r="AW4972" s="278"/>
      <c r="AX4972" s="278"/>
      <c r="AY4972" s="278"/>
      <c r="AZ4972" s="278"/>
      <c r="BB4972" s="276"/>
    </row>
    <row r="4973" spans="3:68" ht="0.75" customHeight="1">
      <c r="C4973" s="287"/>
      <c r="D4973" s="287"/>
      <c r="E4973" s="287"/>
      <c r="F4973" s="287"/>
      <c r="G4973" s="287"/>
      <c r="H4973" s="278"/>
      <c r="I4973" s="278"/>
      <c r="J4973" s="278"/>
      <c r="K4973" s="278"/>
      <c r="L4973" s="278"/>
      <c r="N4973" s="278"/>
      <c r="O4973" s="278"/>
      <c r="P4973" s="278"/>
      <c r="Q4973" s="278"/>
      <c r="R4973" s="278"/>
      <c r="S4973" s="278"/>
      <c r="T4973" s="278"/>
      <c r="U4973" s="278"/>
      <c r="V4973" s="278"/>
      <c r="W4973" s="278"/>
      <c r="Z4973" s="278"/>
      <c r="AA4973" s="278"/>
      <c r="AB4973" s="278"/>
      <c r="AC4973" s="278"/>
      <c r="AD4973" s="278"/>
      <c r="AE4973" s="278"/>
      <c r="AI4973" s="287"/>
      <c r="AJ4973" s="287"/>
      <c r="AK4973" s="287"/>
      <c r="AL4973" s="287"/>
      <c r="AM4973" s="287"/>
      <c r="AO4973" s="278"/>
      <c r="AP4973" s="278"/>
      <c r="AQ4973" s="278"/>
      <c r="AR4973" s="278"/>
      <c r="AS4973" s="278"/>
      <c r="AT4973" s="278"/>
      <c r="AV4973" s="278"/>
      <c r="AW4973" s="278"/>
      <c r="AX4973" s="278"/>
      <c r="AY4973" s="278"/>
      <c r="AZ4973" s="278"/>
      <c r="BB4973" s="276"/>
    </row>
    <row r="4974" spans="3:68" ht="10.5" customHeight="1">
      <c r="C4974" s="287"/>
      <c r="D4974" s="287"/>
      <c r="E4974" s="287"/>
      <c r="F4974" s="287"/>
      <c r="G4974" s="287"/>
      <c r="H4974" s="278"/>
      <c r="I4974" s="278"/>
      <c r="J4974" s="278"/>
      <c r="K4974" s="278"/>
      <c r="L4974" s="278"/>
      <c r="N4974" s="278"/>
      <c r="O4974" s="278"/>
      <c r="P4974" s="278"/>
      <c r="Q4974" s="278"/>
      <c r="R4974" s="278"/>
      <c r="S4974" s="278"/>
      <c r="T4974" s="278"/>
      <c r="U4974" s="278"/>
      <c r="V4974" s="278"/>
      <c r="W4974" s="278"/>
      <c r="Z4974" s="278"/>
      <c r="AA4974" s="278"/>
      <c r="AB4974" s="278"/>
      <c r="AC4974" s="278"/>
      <c r="AD4974" s="278"/>
      <c r="AE4974" s="278"/>
      <c r="AI4974" s="287"/>
      <c r="AJ4974" s="287"/>
      <c r="AK4974" s="287"/>
      <c r="AL4974" s="287"/>
      <c r="AM4974" s="287"/>
      <c r="AO4974" s="278"/>
      <c r="AP4974" s="278"/>
      <c r="AQ4974" s="278"/>
      <c r="AR4974" s="278"/>
      <c r="AS4974" s="278"/>
      <c r="AT4974" s="278"/>
      <c r="AV4974" s="278"/>
      <c r="AW4974" s="278"/>
      <c r="AX4974" s="278"/>
      <c r="AY4974" s="278"/>
      <c r="AZ4974" s="278"/>
      <c r="BB4974" s="266"/>
    </row>
    <row r="4975" spans="3:68" ht="7.5" customHeight="1"/>
    <row r="4976" spans="3:68" ht="0.75" customHeight="1">
      <c r="C4976" s="287"/>
      <c r="D4976" s="287"/>
      <c r="E4976" s="287"/>
      <c r="F4976" s="287"/>
      <c r="G4976" s="287"/>
      <c r="H4976" s="278"/>
      <c r="I4976" s="278"/>
      <c r="J4976" s="278"/>
      <c r="K4976" s="278"/>
      <c r="L4976" s="278"/>
      <c r="N4976" s="278"/>
      <c r="O4976" s="278"/>
      <c r="P4976" s="278"/>
      <c r="Q4976" s="278"/>
      <c r="R4976" s="278"/>
      <c r="S4976" s="278"/>
      <c r="T4976" s="278"/>
      <c r="U4976" s="278"/>
      <c r="V4976" s="278"/>
      <c r="W4976" s="278"/>
      <c r="Z4976" s="278"/>
      <c r="AA4976" s="278"/>
      <c r="AB4976" s="278"/>
      <c r="AC4976" s="278"/>
      <c r="AD4976" s="278"/>
      <c r="AE4976" s="278"/>
      <c r="AI4976" s="287"/>
      <c r="AJ4976" s="287"/>
      <c r="AK4976" s="287"/>
      <c r="AL4976" s="287"/>
      <c r="AM4976" s="287"/>
      <c r="AO4976" s="278"/>
      <c r="AP4976" s="278"/>
      <c r="AQ4976" s="278"/>
      <c r="AR4976" s="278"/>
      <c r="AS4976" s="278"/>
      <c r="AT4976" s="278"/>
      <c r="AV4976" s="278"/>
      <c r="AW4976" s="278"/>
      <c r="AX4976" s="278"/>
      <c r="AY4976" s="278"/>
      <c r="AZ4976" s="278"/>
      <c r="BB4976" s="276"/>
      <c r="BE4976" s="282"/>
      <c r="BF4976" s="282"/>
      <c r="BG4976" s="282"/>
      <c r="BH4976" s="282"/>
      <c r="BI4976" s="282"/>
      <c r="BJ4976" s="282"/>
      <c r="BK4976" s="282"/>
      <c r="BL4976" s="282"/>
      <c r="BM4976" s="282"/>
      <c r="BN4976" s="282"/>
      <c r="BO4976" s="282"/>
      <c r="BP4976" s="282"/>
    </row>
    <row r="4977" spans="3:68">
      <c r="C4977" s="287"/>
      <c r="D4977" s="287"/>
      <c r="E4977" s="287"/>
      <c r="F4977" s="287"/>
      <c r="G4977" s="287"/>
      <c r="H4977" s="278"/>
      <c r="I4977" s="278"/>
      <c r="J4977" s="278"/>
      <c r="K4977" s="278"/>
      <c r="L4977" s="278"/>
      <c r="N4977" s="278"/>
      <c r="O4977" s="278"/>
      <c r="P4977" s="278"/>
      <c r="Q4977" s="278"/>
      <c r="R4977" s="278"/>
      <c r="S4977" s="278"/>
      <c r="T4977" s="278"/>
      <c r="U4977" s="278"/>
      <c r="V4977" s="278"/>
      <c r="W4977" s="278"/>
      <c r="Z4977" s="278"/>
      <c r="AA4977" s="278"/>
      <c r="AB4977" s="278"/>
      <c r="AC4977" s="278"/>
      <c r="AD4977" s="278"/>
      <c r="AE4977" s="278"/>
      <c r="AI4977" s="287"/>
      <c r="AJ4977" s="287"/>
      <c r="AK4977" s="287"/>
      <c r="AL4977" s="287"/>
      <c r="AM4977" s="287"/>
      <c r="AO4977" s="278"/>
      <c r="AP4977" s="278"/>
      <c r="AQ4977" s="278"/>
      <c r="AR4977" s="278"/>
      <c r="AS4977" s="278"/>
      <c r="AT4977" s="278"/>
      <c r="AV4977" s="278"/>
      <c r="AW4977" s="278"/>
      <c r="AX4977" s="278"/>
      <c r="AY4977" s="278"/>
      <c r="AZ4977" s="278"/>
      <c r="BB4977" s="276"/>
      <c r="BE4977" s="282"/>
      <c r="BF4977" s="282"/>
      <c r="BG4977" s="282"/>
      <c r="BH4977" s="282"/>
      <c r="BI4977" s="282"/>
      <c r="BJ4977" s="282"/>
      <c r="BK4977" s="282"/>
      <c r="BL4977" s="282"/>
      <c r="BM4977" s="282"/>
      <c r="BN4977" s="282"/>
      <c r="BO4977" s="282"/>
      <c r="BP4977" s="282"/>
    </row>
    <row r="4978" spans="3:68" ht="5.25" customHeight="1">
      <c r="C4978" s="287"/>
      <c r="D4978" s="287"/>
      <c r="E4978" s="287"/>
      <c r="F4978" s="287"/>
      <c r="G4978" s="287"/>
      <c r="H4978" s="278"/>
      <c r="I4978" s="278"/>
      <c r="J4978" s="278"/>
      <c r="K4978" s="278"/>
      <c r="L4978" s="278"/>
      <c r="N4978" s="278"/>
      <c r="O4978" s="278"/>
      <c r="P4978" s="278"/>
      <c r="Q4978" s="278"/>
      <c r="R4978" s="278"/>
      <c r="S4978" s="278"/>
      <c r="T4978" s="278"/>
      <c r="U4978" s="278"/>
      <c r="V4978" s="278"/>
      <c r="W4978" s="278"/>
      <c r="Z4978" s="278"/>
      <c r="AA4978" s="278"/>
      <c r="AB4978" s="278"/>
      <c r="AC4978" s="278"/>
      <c r="AD4978" s="278"/>
      <c r="AE4978" s="278"/>
      <c r="AI4978" s="287"/>
      <c r="AJ4978" s="287"/>
      <c r="AK4978" s="287"/>
      <c r="AL4978" s="287"/>
      <c r="AM4978" s="287"/>
      <c r="AN4978" s="287"/>
      <c r="AO4978" s="278"/>
      <c r="AP4978" s="278"/>
      <c r="AQ4978" s="278"/>
      <c r="AR4978" s="278"/>
      <c r="AS4978" s="278"/>
      <c r="AT4978" s="278"/>
      <c r="AV4978" s="278"/>
      <c r="AW4978" s="278"/>
      <c r="AX4978" s="278"/>
      <c r="AY4978" s="278"/>
      <c r="AZ4978" s="278"/>
      <c r="BB4978" s="276"/>
      <c r="BJ4978" s="283"/>
      <c r="BK4978" s="283"/>
      <c r="BL4978" s="283"/>
      <c r="BM4978" s="283"/>
      <c r="BN4978" s="283"/>
      <c r="BO4978" s="283"/>
      <c r="BP4978" s="283"/>
    </row>
    <row r="4979" spans="3:68" ht="5.25" customHeight="1">
      <c r="C4979" s="287"/>
      <c r="D4979" s="287"/>
      <c r="E4979" s="287"/>
      <c r="F4979" s="287"/>
      <c r="G4979" s="287"/>
      <c r="H4979" s="278"/>
      <c r="I4979" s="278"/>
      <c r="J4979" s="278"/>
      <c r="K4979" s="278"/>
      <c r="L4979" s="278"/>
      <c r="N4979" s="278"/>
      <c r="O4979" s="278"/>
      <c r="P4979" s="278"/>
      <c r="Q4979" s="278"/>
      <c r="R4979" s="278"/>
      <c r="S4979" s="278"/>
      <c r="T4979" s="278"/>
      <c r="U4979" s="278"/>
      <c r="V4979" s="278"/>
      <c r="W4979" s="278"/>
      <c r="Z4979" s="278"/>
      <c r="AA4979" s="278"/>
      <c r="AB4979" s="278"/>
      <c r="AC4979" s="278"/>
      <c r="AD4979" s="278"/>
      <c r="AE4979" s="278"/>
      <c r="AI4979" s="287"/>
      <c r="AJ4979" s="287"/>
      <c r="AK4979" s="287"/>
      <c r="AL4979" s="287"/>
      <c r="AM4979" s="287"/>
      <c r="AN4979" s="287"/>
      <c r="AO4979" s="278"/>
      <c r="AP4979" s="278"/>
      <c r="AQ4979" s="278"/>
      <c r="AR4979" s="278"/>
      <c r="AS4979" s="278"/>
      <c r="AT4979" s="278"/>
      <c r="AV4979" s="278"/>
      <c r="AW4979" s="278"/>
      <c r="AX4979" s="278"/>
      <c r="AY4979" s="278"/>
      <c r="AZ4979" s="278"/>
      <c r="BB4979" s="276"/>
      <c r="BJ4979" s="283"/>
      <c r="BK4979" s="283"/>
      <c r="BL4979" s="283"/>
      <c r="BM4979" s="283"/>
      <c r="BN4979" s="283"/>
      <c r="BO4979" s="283"/>
      <c r="BP4979" s="283"/>
    </row>
    <row r="4980" spans="3:68" ht="15" customHeight="1">
      <c r="C4980" s="287"/>
      <c r="D4980" s="287"/>
      <c r="E4980" s="287"/>
      <c r="F4980" s="287"/>
      <c r="G4980" s="287"/>
      <c r="H4980" s="278"/>
      <c r="I4980" s="278"/>
      <c r="J4980" s="278"/>
      <c r="K4980" s="278"/>
      <c r="L4980" s="278"/>
      <c r="N4980" s="278"/>
      <c r="O4980" s="278"/>
      <c r="P4980" s="278"/>
      <c r="Q4980" s="278"/>
      <c r="R4980" s="278"/>
      <c r="S4980" s="278"/>
      <c r="T4980" s="278"/>
      <c r="U4980" s="278"/>
      <c r="V4980" s="278"/>
      <c r="W4980" s="278"/>
      <c r="Z4980" s="278"/>
      <c r="AA4980" s="278"/>
      <c r="AB4980" s="278"/>
      <c r="AC4980" s="278"/>
      <c r="AD4980" s="278"/>
      <c r="AE4980" s="278"/>
      <c r="AI4980" s="287"/>
      <c r="AJ4980" s="287"/>
      <c r="AK4980" s="287"/>
      <c r="AL4980" s="287"/>
      <c r="AM4980" s="287"/>
      <c r="AO4980" s="278"/>
      <c r="AP4980" s="278"/>
      <c r="AQ4980" s="278"/>
      <c r="AR4980" s="278"/>
      <c r="AS4980" s="278"/>
      <c r="AT4980" s="278"/>
      <c r="AV4980" s="278"/>
      <c r="AW4980" s="278"/>
      <c r="AX4980" s="278"/>
      <c r="AY4980" s="278"/>
      <c r="AZ4980" s="278"/>
      <c r="BB4980" s="266"/>
    </row>
    <row r="4981" spans="3:68" ht="0.75" customHeight="1">
      <c r="C4981" s="287"/>
      <c r="D4981" s="287"/>
      <c r="E4981" s="287"/>
      <c r="F4981" s="287"/>
      <c r="G4981" s="287"/>
      <c r="H4981" s="278"/>
      <c r="I4981" s="278"/>
      <c r="J4981" s="278"/>
      <c r="K4981" s="278"/>
      <c r="L4981" s="278"/>
      <c r="P4981" s="278"/>
      <c r="Q4981" s="278"/>
      <c r="R4981" s="278"/>
      <c r="S4981" s="278"/>
      <c r="U4981" s="278"/>
      <c r="V4981" s="278"/>
      <c r="W4981" s="278"/>
      <c r="Z4981" s="278"/>
      <c r="AA4981" s="278"/>
      <c r="AB4981" s="278"/>
      <c r="AC4981" s="278"/>
      <c r="AD4981" s="278"/>
      <c r="AE4981" s="278"/>
      <c r="AI4981" s="287"/>
      <c r="AJ4981" s="287"/>
      <c r="AK4981" s="287"/>
      <c r="AL4981" s="287"/>
      <c r="AM4981" s="287"/>
      <c r="AO4981" s="278"/>
      <c r="AP4981" s="278"/>
      <c r="AQ4981" s="278"/>
      <c r="AR4981" s="278"/>
      <c r="AS4981" s="278"/>
      <c r="AT4981" s="278"/>
      <c r="AV4981" s="278"/>
      <c r="AW4981" s="278"/>
      <c r="AX4981" s="278"/>
      <c r="AY4981" s="278"/>
      <c r="AZ4981" s="278"/>
      <c r="BB4981" s="276"/>
      <c r="BE4981" s="280"/>
      <c r="BH4981" s="278"/>
      <c r="BI4981" s="278"/>
      <c r="BJ4981" s="278"/>
      <c r="BK4981" s="278"/>
      <c r="BL4981" s="278"/>
      <c r="BN4981" s="278"/>
      <c r="BO4981" s="278"/>
      <c r="BP4981" s="278"/>
    </row>
    <row r="4982" spans="3:68" ht="8.25" customHeight="1">
      <c r="C4982" s="287"/>
      <c r="D4982" s="287"/>
      <c r="E4982" s="287"/>
      <c r="F4982" s="287"/>
      <c r="G4982" s="287"/>
      <c r="H4982" s="278"/>
      <c r="I4982" s="278"/>
      <c r="J4982" s="278"/>
      <c r="K4982" s="278"/>
      <c r="L4982" s="278"/>
      <c r="P4982" s="278"/>
      <c r="Q4982" s="278"/>
      <c r="R4982" s="278"/>
      <c r="S4982" s="278"/>
      <c r="U4982" s="278"/>
      <c r="V4982" s="278"/>
      <c r="W4982" s="278"/>
      <c r="Z4982" s="278"/>
      <c r="AA4982" s="278"/>
      <c r="AB4982" s="278"/>
      <c r="AC4982" s="278"/>
      <c r="AD4982" s="278"/>
      <c r="AE4982" s="278"/>
      <c r="AI4982" s="287"/>
      <c r="AJ4982" s="287"/>
      <c r="AK4982" s="287"/>
      <c r="AL4982" s="287"/>
      <c r="AM4982" s="287"/>
      <c r="AO4982" s="278"/>
      <c r="AP4982" s="278"/>
      <c r="AQ4982" s="278"/>
      <c r="AR4982" s="278"/>
      <c r="AS4982" s="278"/>
      <c r="AT4982" s="278"/>
      <c r="AV4982" s="278"/>
      <c r="AW4982" s="278"/>
      <c r="AX4982" s="278"/>
      <c r="AY4982" s="278"/>
      <c r="AZ4982" s="278"/>
      <c r="BB4982" s="276"/>
      <c r="BE4982" s="280"/>
      <c r="BH4982" s="278"/>
      <c r="BI4982" s="278"/>
      <c r="BJ4982" s="278"/>
      <c r="BK4982" s="278"/>
      <c r="BL4982" s="278"/>
      <c r="BN4982" s="278"/>
      <c r="BO4982" s="278"/>
      <c r="BP4982" s="278"/>
    </row>
    <row r="4983" spans="3:68" ht="0.75" customHeight="1">
      <c r="C4983" s="287"/>
      <c r="D4983" s="287"/>
      <c r="E4983" s="287"/>
      <c r="F4983" s="287"/>
      <c r="G4983" s="287"/>
      <c r="H4983" s="278"/>
      <c r="I4983" s="278"/>
      <c r="J4983" s="278"/>
      <c r="K4983" s="278"/>
      <c r="L4983" s="278"/>
      <c r="P4983" s="278"/>
      <c r="Q4983" s="278"/>
      <c r="R4983" s="278"/>
      <c r="S4983" s="278"/>
      <c r="U4983" s="278"/>
      <c r="V4983" s="278"/>
      <c r="W4983" s="278"/>
      <c r="Z4983" s="278"/>
      <c r="AA4983" s="278"/>
      <c r="AB4983" s="278"/>
      <c r="AC4983" s="278"/>
      <c r="AD4983" s="278"/>
      <c r="AE4983" s="278"/>
      <c r="AI4983" s="287"/>
      <c r="AJ4983" s="287"/>
      <c r="AK4983" s="287"/>
      <c r="AL4983" s="287"/>
      <c r="AM4983" s="287"/>
      <c r="AO4983" s="278"/>
      <c r="AP4983" s="278"/>
      <c r="AQ4983" s="278"/>
      <c r="AR4983" s="278"/>
      <c r="AS4983" s="278"/>
      <c r="AT4983" s="278"/>
      <c r="AV4983" s="278"/>
      <c r="AW4983" s="278"/>
      <c r="AX4983" s="278"/>
      <c r="AY4983" s="278"/>
      <c r="AZ4983" s="278"/>
      <c r="BB4983" s="276"/>
      <c r="BE4983" s="280"/>
      <c r="BH4983" s="278"/>
      <c r="BI4983" s="278"/>
      <c r="BJ4983" s="278"/>
      <c r="BK4983" s="278"/>
      <c r="BL4983" s="278"/>
      <c r="BN4983" s="278"/>
      <c r="BO4983" s="278"/>
      <c r="BP4983" s="278"/>
    </row>
    <row r="4984" spans="3:68" ht="10.5" customHeight="1">
      <c r="C4984" s="287"/>
      <c r="D4984" s="287"/>
      <c r="E4984" s="287"/>
      <c r="F4984" s="287"/>
      <c r="G4984" s="287"/>
      <c r="H4984" s="278"/>
      <c r="I4984" s="278"/>
      <c r="J4984" s="278"/>
      <c r="K4984" s="278"/>
      <c r="L4984" s="278"/>
      <c r="P4984" s="278"/>
      <c r="Q4984" s="278"/>
      <c r="R4984" s="278"/>
      <c r="S4984" s="278"/>
      <c r="U4984" s="278"/>
      <c r="V4984" s="278"/>
      <c r="W4984" s="278"/>
      <c r="Z4984" s="278"/>
      <c r="AA4984" s="278"/>
      <c r="AB4984" s="278"/>
      <c r="AC4984" s="278"/>
      <c r="AD4984" s="278"/>
      <c r="AE4984" s="278"/>
      <c r="AI4984" s="287"/>
      <c r="AJ4984" s="287"/>
      <c r="AK4984" s="287"/>
      <c r="AL4984" s="287"/>
      <c r="AM4984" s="287"/>
      <c r="AO4984" s="278"/>
      <c r="AP4984" s="278"/>
      <c r="AQ4984" s="278"/>
      <c r="AR4984" s="278"/>
      <c r="AS4984" s="278"/>
      <c r="AT4984" s="278"/>
      <c r="AV4984" s="278"/>
      <c r="AW4984" s="278"/>
      <c r="AX4984" s="278"/>
      <c r="AY4984" s="278"/>
      <c r="AZ4984" s="278"/>
      <c r="BB4984" s="266"/>
      <c r="BE4984" s="263"/>
      <c r="BH4984" s="278"/>
      <c r="BI4984" s="278"/>
      <c r="BJ4984" s="278"/>
      <c r="BK4984" s="278"/>
      <c r="BL4984" s="278"/>
      <c r="BN4984" s="278"/>
      <c r="BO4984" s="278"/>
      <c r="BP4984" s="278"/>
    </row>
    <row r="4985" spans="3:68" ht="7.5" customHeight="1"/>
    <row r="4986" spans="3:68" ht="0.75" customHeight="1">
      <c r="C4986" s="287"/>
      <c r="D4986" s="287"/>
      <c r="E4986" s="287"/>
      <c r="F4986" s="287"/>
      <c r="G4986" s="287"/>
      <c r="H4986" s="278"/>
      <c r="I4986" s="278"/>
      <c r="J4986" s="278"/>
      <c r="K4986" s="278"/>
      <c r="L4986" s="278"/>
      <c r="N4986" s="278"/>
      <c r="O4986" s="278"/>
      <c r="P4986" s="278"/>
      <c r="Q4986" s="278"/>
      <c r="R4986" s="278"/>
      <c r="S4986" s="278"/>
      <c r="T4986" s="278"/>
      <c r="U4986" s="278"/>
      <c r="V4986" s="278"/>
      <c r="W4986" s="278"/>
      <c r="Z4986" s="278"/>
      <c r="AA4986" s="278"/>
      <c r="AB4986" s="278"/>
      <c r="AC4986" s="278"/>
      <c r="AD4986" s="278"/>
      <c r="AE4986" s="278"/>
      <c r="AI4986" s="287"/>
      <c r="AJ4986" s="287"/>
      <c r="AK4986" s="287"/>
      <c r="AL4986" s="287"/>
      <c r="AM4986" s="287"/>
      <c r="AO4986" s="278"/>
      <c r="AP4986" s="278"/>
      <c r="AQ4986" s="278"/>
      <c r="AR4986" s="278"/>
      <c r="AS4986" s="278"/>
      <c r="AT4986" s="278"/>
      <c r="AV4986" s="278"/>
      <c r="AW4986" s="278"/>
      <c r="AX4986" s="278"/>
      <c r="AY4986" s="278"/>
      <c r="AZ4986" s="278"/>
      <c r="BB4986" s="276"/>
      <c r="BE4986" s="280"/>
      <c r="BH4986" s="278"/>
      <c r="BI4986" s="278"/>
      <c r="BJ4986" s="278"/>
      <c r="BK4986" s="278"/>
      <c r="BL4986" s="278"/>
      <c r="BN4986" s="278"/>
      <c r="BO4986" s="278"/>
      <c r="BP4986" s="278"/>
    </row>
    <row r="4987" spans="3:68" ht="9" customHeight="1">
      <c r="C4987" s="287"/>
      <c r="D4987" s="287"/>
      <c r="E4987" s="287"/>
      <c r="F4987" s="287"/>
      <c r="G4987" s="287"/>
      <c r="H4987" s="278"/>
      <c r="I4987" s="278"/>
      <c r="J4987" s="278"/>
      <c r="K4987" s="278"/>
      <c r="L4987" s="278"/>
      <c r="N4987" s="278"/>
      <c r="O4987" s="278"/>
      <c r="P4987" s="278"/>
      <c r="Q4987" s="278"/>
      <c r="R4987" s="278"/>
      <c r="S4987" s="278"/>
      <c r="T4987" s="278"/>
      <c r="U4987" s="278"/>
      <c r="V4987" s="278"/>
      <c r="W4987" s="278"/>
      <c r="Z4987" s="278"/>
      <c r="AA4987" s="278"/>
      <c r="AB4987" s="278"/>
      <c r="AC4987" s="278"/>
      <c r="AD4987" s="278"/>
      <c r="AE4987" s="278"/>
      <c r="AI4987" s="287"/>
      <c r="AJ4987" s="287"/>
      <c r="AK4987" s="287"/>
      <c r="AL4987" s="287"/>
      <c r="AM4987" s="287"/>
      <c r="AO4987" s="278"/>
      <c r="AP4987" s="278"/>
      <c r="AQ4987" s="278"/>
      <c r="AR4987" s="278"/>
      <c r="AS4987" s="278"/>
      <c r="AT4987" s="278"/>
      <c r="AV4987" s="278"/>
      <c r="AW4987" s="278"/>
      <c r="AX4987" s="278"/>
      <c r="AY4987" s="278"/>
      <c r="AZ4987" s="278"/>
      <c r="BB4987" s="276"/>
      <c r="BE4987" s="280"/>
      <c r="BH4987" s="278"/>
      <c r="BI4987" s="278"/>
      <c r="BJ4987" s="278"/>
      <c r="BK4987" s="278"/>
      <c r="BL4987" s="278"/>
      <c r="BN4987" s="278"/>
      <c r="BO4987" s="278"/>
      <c r="BP4987" s="278"/>
    </row>
    <row r="4988" spans="3:68" ht="0.75" customHeight="1">
      <c r="C4988" s="287"/>
      <c r="D4988" s="287"/>
      <c r="E4988" s="287"/>
      <c r="F4988" s="287"/>
      <c r="G4988" s="287"/>
      <c r="H4988" s="278"/>
      <c r="I4988" s="278"/>
      <c r="J4988" s="278"/>
      <c r="K4988" s="278"/>
      <c r="L4988" s="278"/>
      <c r="N4988" s="278"/>
      <c r="O4988" s="278"/>
      <c r="P4988" s="278"/>
      <c r="Q4988" s="278"/>
      <c r="R4988" s="278"/>
      <c r="S4988" s="278"/>
      <c r="T4988" s="278"/>
      <c r="U4988" s="278"/>
      <c r="V4988" s="278"/>
      <c r="W4988" s="278"/>
      <c r="Z4988" s="278"/>
      <c r="AA4988" s="278"/>
      <c r="AB4988" s="278"/>
      <c r="AC4988" s="278"/>
      <c r="AD4988" s="278"/>
      <c r="AE4988" s="278"/>
      <c r="AI4988" s="287"/>
      <c r="AJ4988" s="287"/>
      <c r="AK4988" s="287"/>
      <c r="AL4988" s="287"/>
      <c r="AM4988" s="287"/>
      <c r="AO4988" s="278"/>
      <c r="AP4988" s="278"/>
      <c r="AQ4988" s="278"/>
      <c r="AR4988" s="278"/>
      <c r="AS4988" s="278"/>
      <c r="AT4988" s="278"/>
      <c r="AV4988" s="278"/>
      <c r="AW4988" s="278"/>
      <c r="AX4988" s="278"/>
      <c r="AY4988" s="278"/>
      <c r="AZ4988" s="278"/>
      <c r="BB4988" s="276"/>
      <c r="BE4988" s="280"/>
      <c r="BH4988" s="278"/>
      <c r="BI4988" s="278"/>
      <c r="BJ4988" s="278"/>
      <c r="BK4988" s="278"/>
      <c r="BL4988" s="278"/>
      <c r="BN4988" s="278"/>
      <c r="BO4988" s="278"/>
      <c r="BP4988" s="278"/>
    </row>
    <row r="4989" spans="3:68" ht="10.5" customHeight="1">
      <c r="C4989" s="287"/>
      <c r="D4989" s="287"/>
      <c r="E4989" s="287"/>
      <c r="F4989" s="287"/>
      <c r="G4989" s="287"/>
      <c r="H4989" s="278"/>
      <c r="I4989" s="278"/>
      <c r="J4989" s="278"/>
      <c r="K4989" s="278"/>
      <c r="L4989" s="278"/>
      <c r="P4989" s="278"/>
      <c r="Q4989" s="278"/>
      <c r="R4989" s="278"/>
      <c r="S4989" s="278"/>
      <c r="U4989" s="278"/>
      <c r="V4989" s="278"/>
      <c r="W4989" s="278"/>
      <c r="Z4989" s="278"/>
      <c r="AA4989" s="278"/>
      <c r="AB4989" s="278"/>
      <c r="AC4989" s="278"/>
      <c r="AD4989" s="278"/>
      <c r="AE4989" s="278"/>
      <c r="AI4989" s="287"/>
      <c r="AJ4989" s="287"/>
      <c r="AK4989" s="287"/>
      <c r="AL4989" s="287"/>
      <c r="AM4989" s="287"/>
      <c r="AO4989" s="278"/>
      <c r="AP4989" s="278"/>
      <c r="AQ4989" s="278"/>
      <c r="AR4989" s="278"/>
      <c r="AS4989" s="278"/>
      <c r="AT4989" s="278"/>
      <c r="AV4989" s="278"/>
      <c r="AW4989" s="278"/>
      <c r="AX4989" s="278"/>
      <c r="AY4989" s="278"/>
      <c r="AZ4989" s="278"/>
      <c r="BB4989" s="266"/>
      <c r="BE4989" s="263"/>
      <c r="BH4989" s="278"/>
      <c r="BI4989" s="278"/>
      <c r="BJ4989" s="278"/>
      <c r="BK4989" s="278"/>
      <c r="BL4989" s="278"/>
      <c r="BN4989" s="278"/>
      <c r="BO4989" s="278"/>
      <c r="BP4989" s="278"/>
    </row>
    <row r="4990" spans="3:68" ht="9" customHeight="1"/>
    <row r="4991" spans="3:68" ht="10.5" customHeight="1">
      <c r="C4991" s="291"/>
      <c r="D4991" s="291"/>
      <c r="E4991" s="291"/>
      <c r="F4991" s="291"/>
      <c r="G4991" s="291"/>
      <c r="H4991" s="278"/>
      <c r="I4991" s="278"/>
      <c r="J4991" s="278"/>
      <c r="K4991" s="278"/>
      <c r="L4991" s="278"/>
      <c r="N4991" s="278"/>
      <c r="O4991" s="278"/>
      <c r="P4991" s="278"/>
      <c r="Q4991" s="278"/>
      <c r="R4991" s="278"/>
      <c r="S4991" s="278"/>
      <c r="T4991" s="278"/>
      <c r="U4991" s="278"/>
      <c r="V4991" s="278"/>
      <c r="W4991" s="278"/>
      <c r="Z4991" s="278"/>
      <c r="AA4991" s="278"/>
      <c r="AB4991" s="278"/>
      <c r="AC4991" s="278"/>
      <c r="AD4991" s="278"/>
      <c r="AE4991" s="278"/>
      <c r="AI4991" s="291"/>
      <c r="AJ4991" s="291"/>
      <c r="AK4991" s="291"/>
      <c r="AL4991" s="291"/>
      <c r="AM4991" s="291"/>
      <c r="AO4991" s="278"/>
      <c r="AP4991" s="278"/>
      <c r="AQ4991" s="278"/>
      <c r="AR4991" s="278"/>
      <c r="AS4991" s="278"/>
      <c r="AT4991" s="278"/>
      <c r="AV4991" s="278"/>
      <c r="AW4991" s="278"/>
      <c r="AX4991" s="278"/>
      <c r="AY4991" s="278"/>
      <c r="AZ4991" s="278"/>
      <c r="BB4991" s="266"/>
      <c r="BE4991" s="280"/>
      <c r="BF4991" s="280"/>
      <c r="BH4991" s="278"/>
      <c r="BI4991" s="278"/>
      <c r="BJ4991" s="278"/>
      <c r="BK4991" s="278"/>
      <c r="BL4991" s="278"/>
      <c r="BN4991" s="278"/>
      <c r="BO4991" s="278"/>
      <c r="BP4991" s="278"/>
    </row>
    <row r="4992" spans="3:68" ht="12.75" customHeight="1">
      <c r="AO4992" s="278"/>
      <c r="AP4992" s="278"/>
      <c r="AQ4992" s="278"/>
      <c r="AR4992" s="278"/>
      <c r="AS4992" s="278"/>
      <c r="AT4992" s="278"/>
      <c r="AV4992" s="278"/>
      <c r="AW4992" s="278"/>
      <c r="AX4992" s="278"/>
      <c r="AY4992" s="278"/>
      <c r="AZ4992" s="278"/>
      <c r="BE4992" s="280"/>
      <c r="BF4992" s="280"/>
    </row>
    <row r="4993" spans="3:68" ht="12.75" customHeight="1">
      <c r="AO4993" s="278"/>
      <c r="AP4993" s="278"/>
      <c r="AQ4993" s="278"/>
      <c r="AR4993" s="278"/>
      <c r="AS4993" s="278"/>
      <c r="AT4993" s="278"/>
      <c r="AV4993" s="278"/>
      <c r="AW4993" s="278"/>
      <c r="AX4993" s="278"/>
      <c r="AY4993" s="278"/>
      <c r="AZ4993" s="278"/>
      <c r="BE4993" s="280"/>
      <c r="BH4993" s="278"/>
      <c r="BI4993" s="278"/>
      <c r="BJ4993" s="278"/>
      <c r="BK4993" s="278"/>
      <c r="BL4993" s="278"/>
      <c r="BN4993" s="278"/>
      <c r="BO4993" s="278"/>
      <c r="BP4993" s="278"/>
    </row>
    <row r="4994" spans="3:68" ht="10.5" customHeight="1">
      <c r="BE4994" s="280"/>
      <c r="BH4994" s="278"/>
      <c r="BI4994" s="278"/>
      <c r="BJ4994" s="278"/>
      <c r="BK4994" s="278"/>
      <c r="BL4994" s="278"/>
      <c r="BN4994" s="278"/>
      <c r="BO4994" s="278"/>
      <c r="BP4994" s="278"/>
    </row>
    <row r="4995" spans="3:68" ht="9" customHeight="1"/>
    <row r="4996" spans="3:68" ht="11.25" customHeight="1">
      <c r="C4996" s="280"/>
      <c r="D4996" s="280"/>
      <c r="E4996" s="280"/>
      <c r="F4996" s="280"/>
      <c r="G4996" s="280"/>
      <c r="H4996" s="280"/>
      <c r="I4996" s="280"/>
      <c r="AH4996" s="280"/>
      <c r="AI4996" s="280"/>
      <c r="AJ4996" s="280"/>
      <c r="AK4996" s="280"/>
      <c r="AL4996" s="280"/>
      <c r="AM4996" s="280"/>
      <c r="AN4996" s="280"/>
      <c r="AO4996" s="280"/>
      <c r="BE4996" s="263"/>
      <c r="BH4996" s="278"/>
      <c r="BI4996" s="278"/>
      <c r="BJ4996" s="278"/>
      <c r="BK4996" s="278"/>
      <c r="BL4996" s="278"/>
      <c r="BN4996" s="278"/>
      <c r="BO4996" s="278"/>
      <c r="BP4996" s="278"/>
    </row>
    <row r="4997" spans="3:68" ht="9.75" customHeight="1">
      <c r="C4997" s="287"/>
      <c r="D4997" s="287"/>
      <c r="E4997" s="287"/>
      <c r="F4997" s="287"/>
      <c r="G4997" s="287"/>
      <c r="H4997" s="278"/>
      <c r="I4997" s="278"/>
      <c r="J4997" s="278"/>
      <c r="K4997" s="278"/>
      <c r="L4997" s="278"/>
      <c r="N4997" s="278"/>
      <c r="O4997" s="278"/>
      <c r="P4997" s="278"/>
      <c r="Q4997" s="278"/>
      <c r="R4997" s="278"/>
      <c r="S4997" s="278"/>
      <c r="T4997" s="278"/>
      <c r="U4997" s="278"/>
      <c r="V4997" s="278"/>
      <c r="W4997" s="278"/>
      <c r="Z4997" s="278"/>
      <c r="AA4997" s="278"/>
      <c r="AB4997" s="278"/>
      <c r="AC4997" s="278"/>
      <c r="AD4997" s="278"/>
      <c r="AE4997" s="278"/>
      <c r="AI4997" s="287"/>
      <c r="AJ4997" s="287"/>
      <c r="AK4997" s="287"/>
      <c r="AL4997" s="287"/>
      <c r="AM4997" s="287"/>
      <c r="AO4997" s="278"/>
      <c r="AP4997" s="278"/>
      <c r="AQ4997" s="278"/>
      <c r="AR4997" s="278"/>
      <c r="AS4997" s="278"/>
      <c r="AT4997" s="278"/>
      <c r="AV4997" s="278"/>
      <c r="AW4997" s="278"/>
      <c r="AX4997" s="278"/>
      <c r="AY4997" s="278"/>
      <c r="AZ4997" s="278"/>
      <c r="BB4997" s="276"/>
      <c r="BE4997" s="280"/>
      <c r="BF4997" s="280"/>
      <c r="BH4997" s="278"/>
      <c r="BI4997" s="278"/>
      <c r="BJ4997" s="278"/>
      <c r="BK4997" s="278"/>
      <c r="BL4997" s="278"/>
      <c r="BN4997" s="278"/>
      <c r="BO4997" s="278"/>
      <c r="BP4997" s="278"/>
    </row>
    <row r="4998" spans="3:68" ht="1.5" customHeight="1">
      <c r="C4998" s="287"/>
      <c r="D4998" s="287"/>
      <c r="E4998" s="287"/>
      <c r="F4998" s="287"/>
      <c r="G4998" s="287"/>
      <c r="H4998" s="278"/>
      <c r="I4998" s="278"/>
      <c r="J4998" s="278"/>
      <c r="K4998" s="278"/>
      <c r="L4998" s="278"/>
      <c r="N4998" s="278"/>
      <c r="O4998" s="278"/>
      <c r="P4998" s="278"/>
      <c r="Q4998" s="278"/>
      <c r="R4998" s="278"/>
      <c r="S4998" s="278"/>
      <c r="T4998" s="278"/>
      <c r="U4998" s="278"/>
      <c r="V4998" s="278"/>
      <c r="W4998" s="278"/>
      <c r="Z4998" s="278"/>
      <c r="AA4998" s="278"/>
      <c r="AB4998" s="278"/>
      <c r="AC4998" s="278"/>
      <c r="AD4998" s="278"/>
      <c r="AE4998" s="278"/>
      <c r="AI4998" s="287"/>
      <c r="AJ4998" s="287"/>
      <c r="AK4998" s="287"/>
      <c r="AL4998" s="287"/>
      <c r="AM4998" s="287"/>
      <c r="AO4998" s="278"/>
      <c r="AP4998" s="278"/>
      <c r="AQ4998" s="278"/>
      <c r="AR4998" s="278"/>
      <c r="AS4998" s="278"/>
      <c r="AT4998" s="278"/>
      <c r="AV4998" s="278"/>
      <c r="AW4998" s="278"/>
      <c r="AX4998" s="278"/>
      <c r="AY4998" s="278"/>
      <c r="AZ4998" s="278"/>
      <c r="BB4998" s="276"/>
      <c r="BE4998" s="280"/>
      <c r="BF4998" s="280"/>
      <c r="BH4998" s="278"/>
      <c r="BI4998" s="278"/>
      <c r="BJ4998" s="278"/>
      <c r="BK4998" s="278"/>
      <c r="BL4998" s="278"/>
      <c r="BN4998" s="278"/>
      <c r="BO4998" s="278"/>
      <c r="BP4998" s="278"/>
    </row>
    <row r="4999" spans="3:68" ht="10.5" customHeight="1">
      <c r="C4999" s="287"/>
      <c r="D4999" s="287"/>
      <c r="E4999" s="287"/>
      <c r="F4999" s="287"/>
      <c r="G4999" s="287"/>
      <c r="H4999" s="278"/>
      <c r="I4999" s="278"/>
      <c r="J4999" s="278"/>
      <c r="K4999" s="278"/>
      <c r="L4999" s="278"/>
      <c r="N4999" s="278"/>
      <c r="O4999" s="278"/>
      <c r="P4999" s="278"/>
      <c r="Q4999" s="278"/>
      <c r="R4999" s="278"/>
      <c r="S4999" s="278"/>
      <c r="T4999" s="278"/>
      <c r="U4999" s="278"/>
      <c r="V4999" s="278"/>
      <c r="W4999" s="278"/>
      <c r="Z4999" s="278"/>
      <c r="AA4999" s="278"/>
      <c r="AB4999" s="278"/>
      <c r="AC4999" s="278"/>
      <c r="AD4999" s="278"/>
      <c r="AE4999" s="278"/>
      <c r="AI4999" s="287"/>
      <c r="AJ4999" s="287"/>
      <c r="AK4999" s="287"/>
      <c r="AL4999" s="287"/>
      <c r="AM4999" s="287"/>
      <c r="AO4999" s="278"/>
      <c r="AP4999" s="278"/>
      <c r="AQ4999" s="278"/>
      <c r="AR4999" s="278"/>
      <c r="AS4999" s="278"/>
      <c r="AT4999" s="278"/>
      <c r="AV4999" s="278"/>
      <c r="AW4999" s="278"/>
      <c r="AX4999" s="278"/>
      <c r="AY4999" s="278"/>
      <c r="AZ4999" s="278"/>
      <c r="BB4999" s="266"/>
      <c r="BE4999" s="263"/>
      <c r="BH4999" s="278"/>
      <c r="BI4999" s="278"/>
      <c r="BJ4999" s="278"/>
      <c r="BK4999" s="278"/>
      <c r="BL4999" s="278"/>
      <c r="BN4999" s="278"/>
      <c r="BO4999" s="278"/>
      <c r="BP4999" s="278"/>
    </row>
    <row r="5000" spans="3:68" ht="7.5" customHeight="1"/>
    <row r="5001" spans="3:68" ht="0.75" customHeight="1">
      <c r="C5001" s="287"/>
      <c r="D5001" s="287"/>
      <c r="E5001" s="287"/>
      <c r="F5001" s="287"/>
      <c r="G5001" s="287"/>
      <c r="H5001" s="278"/>
      <c r="I5001" s="278"/>
      <c r="J5001" s="278"/>
      <c r="K5001" s="278"/>
      <c r="L5001" s="278"/>
      <c r="N5001" s="278"/>
      <c r="O5001" s="278"/>
      <c r="P5001" s="278"/>
      <c r="Q5001" s="278"/>
      <c r="R5001" s="278"/>
      <c r="S5001" s="278"/>
      <c r="T5001" s="278"/>
      <c r="U5001" s="278"/>
      <c r="V5001" s="278"/>
      <c r="W5001" s="278"/>
      <c r="Z5001" s="278"/>
      <c r="AA5001" s="278"/>
      <c r="AB5001" s="278"/>
      <c r="AC5001" s="278"/>
      <c r="AD5001" s="278"/>
      <c r="AE5001" s="278"/>
      <c r="AI5001" s="287"/>
      <c r="AJ5001" s="287"/>
      <c r="AK5001" s="287"/>
      <c r="AL5001" s="287"/>
      <c r="AM5001" s="287"/>
      <c r="AO5001" s="278"/>
      <c r="AP5001" s="278"/>
      <c r="AQ5001" s="278"/>
      <c r="AR5001" s="278"/>
      <c r="AS5001" s="278"/>
      <c r="AT5001" s="278"/>
      <c r="AV5001" s="278"/>
      <c r="AW5001" s="278"/>
      <c r="AX5001" s="278"/>
      <c r="AY5001" s="278"/>
      <c r="AZ5001" s="278"/>
      <c r="BB5001" s="276"/>
      <c r="BE5001" s="280"/>
      <c r="BH5001" s="278"/>
      <c r="BI5001" s="278"/>
      <c r="BJ5001" s="278"/>
      <c r="BK5001" s="278"/>
      <c r="BL5001" s="278"/>
      <c r="BN5001" s="278"/>
      <c r="BO5001" s="278"/>
      <c r="BP5001" s="278"/>
    </row>
    <row r="5002" spans="3:68" ht="11.25" customHeight="1">
      <c r="C5002" s="287"/>
      <c r="D5002" s="287"/>
      <c r="E5002" s="287"/>
      <c r="F5002" s="287"/>
      <c r="G5002" s="287"/>
      <c r="H5002" s="278"/>
      <c r="I5002" s="278"/>
      <c r="J5002" s="278"/>
      <c r="K5002" s="278"/>
      <c r="L5002" s="278"/>
      <c r="N5002" s="278"/>
      <c r="O5002" s="278"/>
      <c r="P5002" s="278"/>
      <c r="Q5002" s="278"/>
      <c r="R5002" s="278"/>
      <c r="S5002" s="278"/>
      <c r="T5002" s="278"/>
      <c r="U5002" s="278"/>
      <c r="V5002" s="278"/>
      <c r="W5002" s="278"/>
      <c r="Z5002" s="278"/>
      <c r="AA5002" s="278"/>
      <c r="AB5002" s="278"/>
      <c r="AC5002" s="278"/>
      <c r="AD5002" s="278"/>
      <c r="AE5002" s="278"/>
      <c r="AI5002" s="287"/>
      <c r="AJ5002" s="287"/>
      <c r="AK5002" s="287"/>
      <c r="AL5002" s="287"/>
      <c r="AM5002" s="287"/>
      <c r="AO5002" s="278"/>
      <c r="AP5002" s="278"/>
      <c r="AQ5002" s="278"/>
      <c r="AR5002" s="278"/>
      <c r="AS5002" s="278"/>
      <c r="AT5002" s="278"/>
      <c r="AV5002" s="278"/>
      <c r="AW5002" s="278"/>
      <c r="AX5002" s="278"/>
      <c r="AY5002" s="278"/>
      <c r="AZ5002" s="278"/>
      <c r="BB5002" s="276"/>
      <c r="BE5002" s="280"/>
      <c r="BH5002" s="278"/>
      <c r="BI5002" s="278"/>
      <c r="BJ5002" s="278"/>
      <c r="BK5002" s="278"/>
      <c r="BL5002" s="278"/>
      <c r="BN5002" s="278"/>
      <c r="BO5002" s="278"/>
      <c r="BP5002" s="278"/>
    </row>
    <row r="5003" spans="3:68" ht="8.25" customHeight="1">
      <c r="C5003" s="291"/>
      <c r="D5003" s="291"/>
      <c r="E5003" s="291"/>
      <c r="F5003" s="291"/>
      <c r="G5003" s="291"/>
      <c r="H5003" s="278"/>
      <c r="I5003" s="278"/>
      <c r="J5003" s="278"/>
      <c r="K5003" s="278"/>
      <c r="L5003" s="278"/>
      <c r="N5003" s="278"/>
      <c r="O5003" s="278"/>
      <c r="P5003" s="278"/>
      <c r="Q5003" s="278"/>
      <c r="R5003" s="278"/>
      <c r="S5003" s="278"/>
      <c r="T5003" s="278"/>
      <c r="U5003" s="278"/>
      <c r="V5003" s="278"/>
      <c r="W5003" s="278"/>
      <c r="Z5003" s="278"/>
      <c r="AA5003" s="278"/>
      <c r="AB5003" s="278"/>
      <c r="AC5003" s="278"/>
      <c r="AD5003" s="278"/>
      <c r="AE5003" s="278"/>
      <c r="AI5003" s="291"/>
      <c r="AJ5003" s="291"/>
      <c r="AK5003" s="291"/>
      <c r="AL5003" s="291"/>
      <c r="AM5003" s="291"/>
      <c r="AO5003" s="278"/>
      <c r="AP5003" s="278"/>
      <c r="AQ5003" s="278"/>
      <c r="AR5003" s="278"/>
      <c r="AS5003" s="278"/>
      <c r="AT5003" s="278"/>
      <c r="AV5003" s="278"/>
      <c r="AW5003" s="278"/>
      <c r="AX5003" s="278"/>
      <c r="AY5003" s="278"/>
      <c r="AZ5003" s="278"/>
      <c r="BB5003" s="276"/>
      <c r="BE5003" s="280"/>
      <c r="BH5003" s="278"/>
      <c r="BI5003" s="278"/>
      <c r="BJ5003" s="278"/>
      <c r="BK5003" s="278"/>
      <c r="BL5003" s="278"/>
      <c r="BN5003" s="278"/>
      <c r="BO5003" s="278"/>
      <c r="BP5003" s="278"/>
    </row>
    <row r="5004" spans="3:68" ht="2.25" customHeight="1">
      <c r="C5004" s="291"/>
      <c r="D5004" s="291"/>
      <c r="E5004" s="291"/>
      <c r="F5004" s="291"/>
      <c r="G5004" s="291"/>
      <c r="H5004" s="278"/>
      <c r="I5004" s="278"/>
      <c r="J5004" s="278"/>
      <c r="K5004" s="278"/>
      <c r="L5004" s="278"/>
      <c r="N5004" s="278"/>
      <c r="O5004" s="278"/>
      <c r="P5004" s="278"/>
      <c r="Q5004" s="278"/>
      <c r="R5004" s="278"/>
      <c r="S5004" s="278"/>
      <c r="T5004" s="278"/>
      <c r="U5004" s="278"/>
      <c r="V5004" s="278"/>
      <c r="W5004" s="278"/>
      <c r="Z5004" s="278"/>
      <c r="AA5004" s="278"/>
      <c r="AB5004" s="278"/>
      <c r="AC5004" s="278"/>
      <c r="AD5004" s="278"/>
      <c r="AE5004" s="278"/>
      <c r="AI5004" s="291"/>
      <c r="AJ5004" s="291"/>
      <c r="AK5004" s="291"/>
      <c r="AL5004" s="291"/>
      <c r="AM5004" s="291"/>
      <c r="AO5004" s="278"/>
      <c r="AP5004" s="278"/>
      <c r="AQ5004" s="278"/>
      <c r="AR5004" s="278"/>
      <c r="AS5004" s="278"/>
      <c r="AT5004" s="278"/>
      <c r="AV5004" s="278"/>
      <c r="AW5004" s="278"/>
      <c r="AX5004" s="278"/>
      <c r="AY5004" s="278"/>
      <c r="AZ5004" s="278"/>
      <c r="BB5004" s="276"/>
      <c r="BE5004" s="280"/>
      <c r="BH5004" s="278"/>
      <c r="BI5004" s="278"/>
      <c r="BJ5004" s="278"/>
      <c r="BK5004" s="278"/>
      <c r="BL5004" s="278"/>
      <c r="BN5004" s="278"/>
      <c r="BO5004" s="278"/>
      <c r="BP5004" s="278"/>
    </row>
    <row r="5005" spans="3:68" ht="10.5" customHeight="1">
      <c r="BE5005" s="263"/>
      <c r="BH5005" s="278"/>
      <c r="BI5005" s="278"/>
      <c r="BJ5005" s="278"/>
      <c r="BK5005" s="278"/>
      <c r="BL5005" s="278"/>
      <c r="BN5005" s="278"/>
      <c r="BO5005" s="278"/>
      <c r="BP5005" s="278"/>
    </row>
    <row r="5006" spans="3:68" ht="7.5" customHeight="1"/>
    <row r="5007" spans="3:68" ht="9.75" customHeight="1">
      <c r="C5007" s="280"/>
      <c r="D5007" s="280"/>
      <c r="E5007" s="280"/>
      <c r="F5007" s="280"/>
      <c r="G5007" s="280"/>
      <c r="H5007" s="278"/>
      <c r="I5007" s="278"/>
      <c r="J5007" s="278"/>
      <c r="K5007" s="278"/>
      <c r="L5007" s="278"/>
      <c r="N5007" s="278"/>
      <c r="O5007" s="278"/>
      <c r="P5007" s="278"/>
      <c r="Q5007" s="278"/>
      <c r="R5007" s="278"/>
      <c r="S5007" s="278"/>
      <c r="T5007" s="278"/>
      <c r="U5007" s="278"/>
      <c r="V5007" s="278"/>
      <c r="W5007" s="278"/>
      <c r="Z5007" s="278"/>
      <c r="AA5007" s="278"/>
      <c r="AB5007" s="278"/>
      <c r="AC5007" s="278"/>
      <c r="AD5007" s="278"/>
      <c r="AE5007" s="278"/>
      <c r="AH5007" s="280"/>
      <c r="AI5007" s="280"/>
      <c r="AJ5007" s="280"/>
      <c r="AK5007" s="280"/>
      <c r="AL5007" s="280"/>
      <c r="AM5007" s="280"/>
      <c r="AO5007" s="278"/>
      <c r="AP5007" s="278"/>
      <c r="AQ5007" s="278"/>
      <c r="AR5007" s="278"/>
      <c r="AS5007" s="278"/>
      <c r="AT5007" s="278"/>
      <c r="AZ5007" s="281"/>
      <c r="BB5007" s="281"/>
      <c r="BE5007" s="280"/>
      <c r="BF5007" s="280"/>
      <c r="BG5007" s="280"/>
      <c r="BH5007" s="278"/>
      <c r="BI5007" s="278"/>
      <c r="BJ5007" s="278"/>
      <c r="BK5007" s="278"/>
      <c r="BL5007" s="278"/>
      <c r="BN5007" s="278"/>
      <c r="BO5007" s="278"/>
      <c r="BP5007" s="278"/>
    </row>
    <row r="5008" spans="3:68" ht="0.75" customHeight="1">
      <c r="C5008" s="280"/>
      <c r="D5008" s="280"/>
      <c r="E5008" s="280"/>
      <c r="F5008" s="280"/>
      <c r="G5008" s="280"/>
      <c r="H5008" s="278"/>
      <c r="I5008" s="278"/>
      <c r="J5008" s="278"/>
      <c r="K5008" s="278"/>
      <c r="L5008" s="278"/>
      <c r="N5008" s="278"/>
      <c r="O5008" s="278"/>
      <c r="P5008" s="278"/>
      <c r="Q5008" s="278"/>
      <c r="R5008" s="278"/>
      <c r="S5008" s="278"/>
      <c r="T5008" s="278"/>
      <c r="U5008" s="278"/>
      <c r="V5008" s="278"/>
      <c r="W5008" s="278"/>
      <c r="Z5008" s="278"/>
      <c r="AA5008" s="278"/>
      <c r="AB5008" s="278"/>
      <c r="AC5008" s="278"/>
      <c r="AD5008" s="278"/>
      <c r="AE5008" s="278"/>
      <c r="AH5008" s="280"/>
      <c r="AI5008" s="280"/>
      <c r="AJ5008" s="280"/>
      <c r="AK5008" s="280"/>
      <c r="AL5008" s="280"/>
      <c r="AM5008" s="280"/>
      <c r="AO5008" s="278"/>
      <c r="AP5008" s="278"/>
      <c r="AQ5008" s="278"/>
      <c r="AR5008" s="278"/>
      <c r="AS5008" s="278"/>
      <c r="AT5008" s="278"/>
      <c r="AZ5008" s="281"/>
      <c r="BB5008" s="281"/>
      <c r="BE5008" s="280"/>
      <c r="BF5008" s="280"/>
      <c r="BG5008" s="280"/>
      <c r="BH5008" s="278"/>
      <c r="BI5008" s="278"/>
      <c r="BJ5008" s="278"/>
      <c r="BK5008" s="278"/>
      <c r="BL5008" s="278"/>
      <c r="BN5008" s="278"/>
      <c r="BO5008" s="278"/>
      <c r="BP5008" s="278"/>
    </row>
    <row r="5009" spans="3:68" ht="10.5" customHeight="1">
      <c r="C5009" s="280"/>
      <c r="D5009" s="280"/>
      <c r="E5009" s="280"/>
      <c r="F5009" s="280"/>
      <c r="G5009" s="280"/>
      <c r="H5009" s="278"/>
      <c r="I5009" s="278"/>
      <c r="J5009" s="278"/>
      <c r="K5009" s="278"/>
      <c r="L5009" s="278"/>
      <c r="N5009" s="278"/>
      <c r="O5009" s="278"/>
      <c r="P5009" s="278"/>
      <c r="Q5009" s="278"/>
      <c r="R5009" s="278"/>
      <c r="S5009" s="278"/>
      <c r="T5009" s="278"/>
      <c r="U5009" s="278"/>
      <c r="V5009" s="278"/>
      <c r="W5009" s="278"/>
      <c r="Z5009" s="278"/>
      <c r="AA5009" s="278"/>
      <c r="AB5009" s="278"/>
      <c r="AC5009" s="278"/>
      <c r="AD5009" s="278"/>
      <c r="AE5009" s="278"/>
      <c r="AH5009" s="280"/>
      <c r="AI5009" s="280"/>
      <c r="AJ5009" s="280"/>
      <c r="AK5009" s="280"/>
      <c r="AL5009" s="280"/>
      <c r="AM5009" s="280"/>
      <c r="AN5009" s="280"/>
      <c r="AO5009" s="278"/>
      <c r="AP5009" s="278"/>
      <c r="AQ5009" s="278"/>
      <c r="AR5009" s="278"/>
      <c r="AS5009" s="278"/>
      <c r="AT5009" s="278"/>
      <c r="AV5009" s="278"/>
      <c r="AW5009" s="278"/>
      <c r="AX5009" s="278"/>
      <c r="AY5009" s="278"/>
      <c r="AZ5009" s="278"/>
      <c r="BB5009" s="266"/>
      <c r="BE5009" s="280"/>
      <c r="BF5009" s="280"/>
      <c r="BG5009" s="280"/>
      <c r="BH5009" s="278"/>
      <c r="BI5009" s="278"/>
      <c r="BJ5009" s="278"/>
      <c r="BK5009" s="278"/>
      <c r="BL5009" s="278"/>
      <c r="BN5009" s="278"/>
      <c r="BO5009" s="278"/>
      <c r="BP5009" s="278"/>
    </row>
    <row r="5010" spans="3:68" ht="9" customHeight="1"/>
    <row r="5011" spans="3:68" ht="11.25" customHeight="1">
      <c r="C5011" s="280"/>
      <c r="D5011" s="280"/>
      <c r="E5011" s="280"/>
      <c r="F5011" s="280"/>
      <c r="G5011" s="280"/>
      <c r="H5011" s="280"/>
      <c r="I5011" s="278"/>
      <c r="J5011" s="278"/>
      <c r="K5011" s="278"/>
      <c r="L5011" s="278"/>
      <c r="M5011" s="278"/>
      <c r="P5011" s="278"/>
      <c r="Q5011" s="278"/>
      <c r="R5011" s="278"/>
      <c r="S5011" s="278"/>
      <c r="U5011" s="278"/>
      <c r="V5011" s="278"/>
      <c r="W5011" s="278"/>
      <c r="Z5011" s="278"/>
      <c r="AA5011" s="278"/>
      <c r="AB5011" s="278"/>
      <c r="AC5011" s="278"/>
      <c r="AD5011" s="278"/>
      <c r="AE5011" s="278"/>
      <c r="AH5011" s="280"/>
      <c r="AI5011" s="280"/>
      <c r="AJ5011" s="280"/>
      <c r="AK5011" s="280"/>
      <c r="AL5011" s="280"/>
      <c r="AM5011" s="280"/>
      <c r="AN5011" s="280"/>
      <c r="AO5011" s="278"/>
      <c r="AP5011" s="278"/>
      <c r="AQ5011" s="278"/>
      <c r="AR5011" s="278"/>
      <c r="AS5011" s="278"/>
      <c r="AT5011" s="278"/>
      <c r="AV5011" s="278"/>
      <c r="AW5011" s="278"/>
      <c r="AX5011" s="278"/>
      <c r="AY5011" s="278"/>
      <c r="AZ5011" s="278"/>
      <c r="BB5011" s="265"/>
    </row>
    <row r="5012" spans="3:68" ht="9.75" customHeight="1">
      <c r="C5012" s="280"/>
      <c r="D5012" s="280"/>
      <c r="E5012" s="280"/>
      <c r="F5012" s="280"/>
      <c r="G5012" s="280"/>
      <c r="H5012" s="280"/>
      <c r="I5012" s="280"/>
      <c r="J5012" s="280"/>
      <c r="K5012" s="280"/>
      <c r="P5012" s="278"/>
      <c r="Q5012" s="278"/>
      <c r="R5012" s="278"/>
      <c r="S5012" s="278"/>
      <c r="U5012" s="278"/>
      <c r="V5012" s="278"/>
      <c r="W5012" s="278"/>
      <c r="AH5012" s="280"/>
      <c r="AI5012" s="280"/>
      <c r="AJ5012" s="280"/>
      <c r="AK5012" s="280"/>
      <c r="AL5012" s="280"/>
      <c r="AM5012" s="280"/>
      <c r="AO5012" s="278"/>
      <c r="AP5012" s="278"/>
      <c r="AQ5012" s="278"/>
      <c r="AR5012" s="278"/>
      <c r="AS5012" s="278"/>
      <c r="AT5012" s="278"/>
      <c r="AV5012" s="278"/>
      <c r="AW5012" s="278"/>
      <c r="AX5012" s="278"/>
      <c r="AY5012" s="278"/>
      <c r="AZ5012" s="278"/>
      <c r="BB5012" s="276"/>
    </row>
    <row r="5013" spans="3:68" ht="0.75" customHeight="1">
      <c r="C5013" s="280"/>
      <c r="D5013" s="280"/>
      <c r="E5013" s="280"/>
      <c r="F5013" s="280"/>
      <c r="G5013" s="280"/>
      <c r="H5013" s="280"/>
      <c r="I5013" s="280"/>
      <c r="J5013" s="280"/>
      <c r="K5013" s="280"/>
      <c r="P5013" s="278"/>
      <c r="Q5013" s="278"/>
      <c r="R5013" s="278"/>
      <c r="S5013" s="278"/>
      <c r="U5013" s="278"/>
      <c r="V5013" s="278"/>
      <c r="W5013" s="278"/>
      <c r="AH5013" s="280"/>
      <c r="AI5013" s="280"/>
      <c r="AJ5013" s="280"/>
      <c r="AK5013" s="280"/>
      <c r="AL5013" s="280"/>
      <c r="AM5013" s="280"/>
      <c r="AO5013" s="278"/>
      <c r="AP5013" s="278"/>
      <c r="AQ5013" s="278"/>
      <c r="AR5013" s="278"/>
      <c r="AS5013" s="278"/>
      <c r="AT5013" s="278"/>
      <c r="AV5013" s="278"/>
      <c r="AW5013" s="278"/>
      <c r="AX5013" s="278"/>
      <c r="AY5013" s="278"/>
      <c r="AZ5013" s="278"/>
      <c r="BB5013" s="276"/>
    </row>
    <row r="5014" spans="3:68">
      <c r="C5014" s="280"/>
      <c r="D5014" s="280"/>
      <c r="E5014" s="280"/>
      <c r="F5014" s="280"/>
      <c r="G5014" s="280"/>
      <c r="H5014" s="278"/>
      <c r="I5014" s="278"/>
      <c r="J5014" s="278"/>
      <c r="K5014" s="278"/>
      <c r="L5014" s="278"/>
      <c r="P5014" s="278"/>
      <c r="Q5014" s="278"/>
      <c r="R5014" s="278"/>
      <c r="S5014" s="278"/>
      <c r="U5014" s="278"/>
      <c r="V5014" s="278"/>
      <c r="W5014" s="278"/>
      <c r="Z5014" s="278"/>
      <c r="AA5014" s="278"/>
      <c r="AB5014" s="278"/>
      <c r="AC5014" s="278"/>
      <c r="AD5014" s="278"/>
      <c r="AE5014" s="278"/>
      <c r="AH5014" s="280"/>
      <c r="AI5014" s="280"/>
      <c r="AJ5014" s="280"/>
      <c r="AK5014" s="280"/>
      <c r="AL5014" s="280"/>
      <c r="AM5014" s="280"/>
      <c r="AV5014" s="278"/>
      <c r="AW5014" s="278"/>
      <c r="AX5014" s="278"/>
      <c r="AY5014" s="278"/>
      <c r="AZ5014" s="278"/>
      <c r="BB5014" s="266"/>
      <c r="BE5014" s="282"/>
      <c r="BF5014" s="282"/>
      <c r="BG5014" s="282"/>
      <c r="BH5014" s="282"/>
      <c r="BI5014" s="282"/>
      <c r="BJ5014" s="282"/>
      <c r="BK5014" s="282"/>
      <c r="BL5014" s="282"/>
      <c r="BM5014" s="282"/>
      <c r="BN5014" s="282"/>
      <c r="BO5014" s="282"/>
      <c r="BP5014" s="282"/>
    </row>
    <row r="5015" spans="3:68" ht="6.75" customHeight="1"/>
    <row r="5016" spans="3:68" ht="2.25" customHeight="1">
      <c r="C5016" s="280"/>
      <c r="D5016" s="280"/>
      <c r="E5016" s="280"/>
      <c r="F5016" s="280"/>
      <c r="G5016" s="280"/>
      <c r="N5016" s="278"/>
      <c r="O5016" s="278"/>
      <c r="P5016" s="278"/>
      <c r="Q5016" s="278"/>
      <c r="R5016" s="278"/>
      <c r="S5016" s="278"/>
      <c r="T5016" s="278"/>
      <c r="U5016" s="278"/>
      <c r="V5016" s="278"/>
      <c r="W5016" s="278"/>
      <c r="AH5016" s="280"/>
      <c r="AI5016" s="280"/>
      <c r="AJ5016" s="280"/>
      <c r="AK5016" s="280"/>
      <c r="AL5016" s="280"/>
      <c r="AM5016" s="280"/>
      <c r="AN5016" s="280"/>
      <c r="AO5016" s="280"/>
      <c r="AP5016" s="280"/>
      <c r="AQ5016" s="280"/>
      <c r="AR5016" s="280"/>
      <c r="AV5016" s="278"/>
      <c r="AW5016" s="278"/>
      <c r="AX5016" s="278"/>
      <c r="AY5016" s="278"/>
      <c r="AZ5016" s="278"/>
      <c r="BB5016" s="276"/>
    </row>
    <row r="5017" spans="3:68" ht="7.5" customHeight="1">
      <c r="C5017" s="280"/>
      <c r="D5017" s="280"/>
      <c r="E5017" s="280"/>
      <c r="F5017" s="280"/>
      <c r="G5017" s="280"/>
      <c r="N5017" s="278"/>
      <c r="O5017" s="278"/>
      <c r="P5017" s="278"/>
      <c r="Q5017" s="278"/>
      <c r="R5017" s="278"/>
      <c r="S5017" s="278"/>
      <c r="T5017" s="278"/>
      <c r="U5017" s="278"/>
      <c r="V5017" s="278"/>
      <c r="W5017" s="278"/>
      <c r="AH5017" s="280"/>
      <c r="AI5017" s="280"/>
      <c r="AJ5017" s="280"/>
      <c r="AK5017" s="280"/>
      <c r="AL5017" s="280"/>
      <c r="AM5017" s="280"/>
      <c r="AN5017" s="280"/>
      <c r="AO5017" s="280"/>
      <c r="AP5017" s="280"/>
      <c r="AQ5017" s="280"/>
      <c r="AR5017" s="280"/>
      <c r="AV5017" s="278"/>
      <c r="AW5017" s="278"/>
      <c r="AX5017" s="278"/>
      <c r="AY5017" s="278"/>
      <c r="AZ5017" s="278"/>
      <c r="BB5017" s="276"/>
    </row>
    <row r="5018" spans="3:68" ht="0.75" customHeight="1">
      <c r="C5018" s="280"/>
      <c r="D5018" s="280"/>
      <c r="E5018" s="280"/>
      <c r="F5018" s="280"/>
      <c r="G5018" s="280"/>
      <c r="N5018" s="278"/>
      <c r="O5018" s="278"/>
      <c r="P5018" s="278"/>
      <c r="Q5018" s="278"/>
      <c r="R5018" s="278"/>
      <c r="S5018" s="278"/>
      <c r="T5018" s="278"/>
      <c r="U5018" s="278"/>
      <c r="V5018" s="278"/>
      <c r="W5018" s="278"/>
      <c r="AH5018" s="280"/>
      <c r="AI5018" s="280"/>
      <c r="AJ5018" s="280"/>
      <c r="AK5018" s="280"/>
      <c r="AL5018" s="280"/>
      <c r="AM5018" s="280"/>
      <c r="AN5018" s="280"/>
      <c r="AO5018" s="280"/>
      <c r="AP5018" s="280"/>
      <c r="AQ5018" s="280"/>
      <c r="AR5018" s="280"/>
      <c r="AV5018" s="278"/>
      <c r="AW5018" s="278"/>
      <c r="AX5018" s="278"/>
      <c r="AY5018" s="278"/>
      <c r="AZ5018" s="278"/>
      <c r="BB5018" s="276"/>
    </row>
    <row r="5019" spans="3:68" ht="10.5" customHeight="1">
      <c r="C5019" s="280"/>
      <c r="D5019" s="280"/>
      <c r="E5019" s="280"/>
      <c r="F5019" s="280"/>
      <c r="G5019" s="280"/>
      <c r="P5019" s="278"/>
      <c r="Q5019" s="278"/>
      <c r="R5019" s="278"/>
      <c r="S5019" s="278"/>
      <c r="U5019" s="278"/>
      <c r="V5019" s="278"/>
      <c r="W5019" s="278"/>
      <c r="AH5019" s="280"/>
      <c r="AI5019" s="280"/>
      <c r="AJ5019" s="280"/>
      <c r="AK5019" s="280"/>
      <c r="AL5019" s="280"/>
      <c r="AM5019" s="280"/>
      <c r="AN5019" s="280"/>
      <c r="AO5019" s="280"/>
      <c r="AP5019" s="280"/>
      <c r="AQ5019" s="280"/>
      <c r="AR5019" s="280"/>
      <c r="AV5019" s="278"/>
      <c r="AW5019" s="278"/>
      <c r="AX5019" s="278"/>
      <c r="AY5019" s="278"/>
      <c r="AZ5019" s="278"/>
      <c r="BB5019" s="266"/>
      <c r="BG5019" s="283"/>
      <c r="BH5019" s="283"/>
      <c r="BI5019" s="283"/>
      <c r="BJ5019" s="283"/>
      <c r="BN5019" s="283"/>
      <c r="BO5019" s="283"/>
      <c r="BP5019" s="283"/>
    </row>
    <row r="5020" spans="3:68" ht="7.5" customHeight="1"/>
    <row r="5021" spans="3:68" ht="0.75" customHeight="1">
      <c r="C5021" s="280"/>
      <c r="D5021" s="280"/>
      <c r="E5021" s="280"/>
      <c r="F5021" s="280"/>
      <c r="G5021" s="280"/>
      <c r="N5021" s="278"/>
      <c r="O5021" s="278"/>
      <c r="P5021" s="278"/>
      <c r="Q5021" s="278"/>
      <c r="R5021" s="278"/>
      <c r="S5021" s="278"/>
      <c r="T5021" s="278"/>
      <c r="U5021" s="278"/>
      <c r="V5021" s="278"/>
      <c r="W5021" s="278"/>
      <c r="AH5021" s="280"/>
      <c r="AI5021" s="280"/>
      <c r="AJ5021" s="280"/>
      <c r="AK5021" s="280"/>
      <c r="AL5021" s="280"/>
      <c r="AM5021" s="280"/>
      <c r="AN5021" s="280"/>
      <c r="AO5021" s="280"/>
      <c r="AP5021" s="280"/>
      <c r="AQ5021" s="280"/>
      <c r="AR5021" s="280"/>
      <c r="AV5021" s="278"/>
      <c r="AW5021" s="278"/>
      <c r="AX5021" s="278"/>
      <c r="AY5021" s="278"/>
      <c r="AZ5021" s="278"/>
      <c r="BB5021" s="276"/>
      <c r="BE5021" s="280"/>
      <c r="BF5021" s="280"/>
      <c r="BG5021" s="280"/>
      <c r="BH5021" s="279"/>
      <c r="BI5021" s="279"/>
      <c r="BJ5021" s="279"/>
      <c r="BK5021" s="279"/>
      <c r="BN5021" s="279"/>
      <c r="BO5021" s="279"/>
      <c r="BP5021" s="279"/>
    </row>
    <row r="5022" spans="3:68" ht="8.25" customHeight="1">
      <c r="C5022" s="280"/>
      <c r="D5022" s="280"/>
      <c r="E5022" s="280"/>
      <c r="F5022" s="280"/>
      <c r="G5022" s="280"/>
      <c r="N5022" s="278"/>
      <c r="O5022" s="278"/>
      <c r="P5022" s="278"/>
      <c r="Q5022" s="278"/>
      <c r="R5022" s="278"/>
      <c r="S5022" s="278"/>
      <c r="T5022" s="278"/>
      <c r="U5022" s="278"/>
      <c r="V5022" s="278"/>
      <c r="W5022" s="278"/>
      <c r="AH5022" s="280"/>
      <c r="AI5022" s="280"/>
      <c r="AJ5022" s="280"/>
      <c r="AK5022" s="280"/>
      <c r="AL5022" s="280"/>
      <c r="AM5022" s="280"/>
      <c r="AN5022" s="280"/>
      <c r="AO5022" s="280"/>
      <c r="AP5022" s="280"/>
      <c r="AQ5022" s="280"/>
      <c r="AR5022" s="280"/>
      <c r="AV5022" s="278"/>
      <c r="AW5022" s="278"/>
      <c r="AX5022" s="278"/>
      <c r="AY5022" s="278"/>
      <c r="AZ5022" s="278"/>
      <c r="BB5022" s="276"/>
      <c r="BE5022" s="280"/>
      <c r="BF5022" s="280"/>
      <c r="BG5022" s="280"/>
      <c r="BH5022" s="279"/>
      <c r="BI5022" s="279"/>
      <c r="BJ5022" s="279"/>
      <c r="BK5022" s="279"/>
      <c r="BN5022" s="279"/>
      <c r="BO5022" s="279"/>
      <c r="BP5022" s="279"/>
    </row>
    <row r="5023" spans="3:68" ht="0.75" customHeight="1">
      <c r="C5023" s="280"/>
      <c r="D5023" s="280"/>
      <c r="E5023" s="280"/>
      <c r="F5023" s="280"/>
      <c r="G5023" s="280"/>
      <c r="N5023" s="278"/>
      <c r="O5023" s="278"/>
      <c r="P5023" s="278"/>
      <c r="Q5023" s="278"/>
      <c r="R5023" s="278"/>
      <c r="S5023" s="278"/>
      <c r="T5023" s="278"/>
      <c r="U5023" s="278"/>
      <c r="V5023" s="278"/>
      <c r="W5023" s="278"/>
      <c r="AH5023" s="280"/>
      <c r="AI5023" s="280"/>
      <c r="AJ5023" s="280"/>
      <c r="AK5023" s="280"/>
      <c r="AL5023" s="280"/>
      <c r="AM5023" s="280"/>
      <c r="AN5023" s="280"/>
      <c r="AO5023" s="280"/>
      <c r="AP5023" s="280"/>
      <c r="AQ5023" s="280"/>
      <c r="AR5023" s="280"/>
      <c r="AV5023" s="278"/>
      <c r="AW5023" s="278"/>
      <c r="AX5023" s="278"/>
      <c r="AY5023" s="278"/>
      <c r="AZ5023" s="278"/>
      <c r="BB5023" s="276"/>
      <c r="BE5023" s="280"/>
      <c r="BF5023" s="280"/>
      <c r="BG5023" s="280"/>
      <c r="BH5023" s="279"/>
      <c r="BI5023" s="279"/>
      <c r="BJ5023" s="279"/>
      <c r="BK5023" s="279"/>
      <c r="BN5023" s="279"/>
      <c r="BO5023" s="279"/>
      <c r="BP5023" s="279"/>
    </row>
    <row r="5024" spans="3:68" ht="11.25" customHeight="1">
      <c r="C5024" s="280"/>
      <c r="D5024" s="280"/>
      <c r="E5024" s="280"/>
      <c r="F5024" s="280"/>
      <c r="G5024" s="280"/>
      <c r="N5024" s="278"/>
      <c r="O5024" s="278"/>
      <c r="P5024" s="278"/>
      <c r="Q5024" s="278"/>
      <c r="R5024" s="278"/>
      <c r="S5024" s="278"/>
      <c r="T5024" s="278"/>
      <c r="U5024" s="278"/>
      <c r="V5024" s="278"/>
      <c r="W5024" s="278"/>
      <c r="AH5024" s="280"/>
      <c r="AI5024" s="280"/>
      <c r="AJ5024" s="280"/>
      <c r="AK5024" s="280"/>
      <c r="AL5024" s="280"/>
      <c r="AM5024" s="280"/>
      <c r="AN5024" s="280"/>
      <c r="AO5024" s="280"/>
      <c r="AP5024" s="280"/>
      <c r="AQ5024" s="280"/>
      <c r="AR5024" s="280"/>
      <c r="AV5024" s="278"/>
      <c r="AW5024" s="278"/>
      <c r="AX5024" s="278"/>
      <c r="AY5024" s="278"/>
      <c r="AZ5024" s="278"/>
      <c r="BB5024" s="266"/>
      <c r="BE5024" s="275"/>
      <c r="BF5024" s="275"/>
      <c r="BG5024" s="275"/>
      <c r="BH5024" s="276"/>
      <c r="BI5024" s="276"/>
      <c r="BJ5024" s="276"/>
      <c r="BK5024" s="276"/>
      <c r="BN5024" s="276"/>
      <c r="BO5024" s="276"/>
      <c r="BP5024" s="276"/>
    </row>
    <row r="5025" spans="2:69" ht="7.5" customHeight="1"/>
    <row r="5026" spans="2:69" ht="1.5" customHeight="1">
      <c r="C5026" s="280"/>
      <c r="D5026" s="280"/>
      <c r="E5026" s="280"/>
      <c r="F5026" s="280"/>
      <c r="G5026" s="280"/>
      <c r="H5026" s="280"/>
      <c r="I5026" s="280"/>
      <c r="J5026" s="280"/>
      <c r="P5026" s="278"/>
      <c r="Q5026" s="278"/>
      <c r="R5026" s="278"/>
      <c r="S5026" s="278"/>
      <c r="U5026" s="278"/>
      <c r="V5026" s="278"/>
      <c r="W5026" s="278"/>
      <c r="AH5026" s="280"/>
      <c r="AI5026" s="280"/>
      <c r="AJ5026" s="280"/>
      <c r="AK5026" s="280"/>
      <c r="AL5026" s="280"/>
      <c r="AM5026" s="280"/>
      <c r="AN5026" s="280"/>
      <c r="AO5026" s="280"/>
      <c r="AP5026" s="280"/>
      <c r="AQ5026" s="280"/>
      <c r="AR5026" s="280"/>
      <c r="AV5026" s="278"/>
      <c r="AW5026" s="278"/>
      <c r="AX5026" s="278"/>
      <c r="AY5026" s="278"/>
      <c r="AZ5026" s="278"/>
      <c r="BB5026" s="276"/>
      <c r="BE5026" s="275"/>
      <c r="BF5026" s="275"/>
      <c r="BG5026" s="275"/>
      <c r="BH5026" s="276"/>
      <c r="BI5026" s="276"/>
      <c r="BJ5026" s="276"/>
      <c r="BK5026" s="276"/>
    </row>
    <row r="5027" spans="2:69" ht="9" customHeight="1">
      <c r="C5027" s="280"/>
      <c r="D5027" s="280"/>
      <c r="E5027" s="280"/>
      <c r="F5027" s="280"/>
      <c r="G5027" s="280"/>
      <c r="H5027" s="280"/>
      <c r="I5027" s="280"/>
      <c r="J5027" s="280"/>
      <c r="P5027" s="278"/>
      <c r="Q5027" s="278"/>
      <c r="R5027" s="278"/>
      <c r="S5027" s="278"/>
      <c r="U5027" s="278"/>
      <c r="V5027" s="278"/>
      <c r="W5027" s="278"/>
      <c r="AH5027" s="280"/>
      <c r="AI5027" s="280"/>
      <c r="AJ5027" s="280"/>
      <c r="AK5027" s="280"/>
      <c r="AL5027" s="280"/>
      <c r="AM5027" s="280"/>
      <c r="AN5027" s="280"/>
      <c r="AO5027" s="280"/>
      <c r="AP5027" s="280"/>
      <c r="AQ5027" s="280"/>
      <c r="AR5027" s="280"/>
      <c r="AV5027" s="278"/>
      <c r="AW5027" s="278"/>
      <c r="AX5027" s="278"/>
      <c r="AY5027" s="278"/>
      <c r="AZ5027" s="278"/>
      <c r="BB5027" s="276"/>
      <c r="BE5027" s="275"/>
      <c r="BF5027" s="275"/>
      <c r="BG5027" s="275"/>
      <c r="BH5027" s="276"/>
      <c r="BI5027" s="276"/>
      <c r="BJ5027" s="276"/>
      <c r="BK5027" s="276"/>
    </row>
    <row r="5028" spans="2:69" ht="0.75" customHeight="1">
      <c r="C5028" s="280"/>
      <c r="D5028" s="280"/>
      <c r="E5028" s="280"/>
      <c r="F5028" s="280"/>
      <c r="G5028" s="280"/>
      <c r="H5028" s="280"/>
      <c r="I5028" s="280"/>
      <c r="J5028" s="280"/>
      <c r="P5028" s="278"/>
      <c r="Q5028" s="278"/>
      <c r="R5028" s="278"/>
      <c r="S5028" s="278"/>
      <c r="U5028" s="278"/>
      <c r="V5028" s="278"/>
      <c r="W5028" s="278"/>
      <c r="AH5028" s="280"/>
      <c r="AI5028" s="280"/>
      <c r="AJ5028" s="280"/>
      <c r="AK5028" s="280"/>
      <c r="AL5028" s="280"/>
      <c r="AM5028" s="280"/>
      <c r="AN5028" s="280"/>
      <c r="AO5028" s="280"/>
      <c r="AP5028" s="280"/>
      <c r="AQ5028" s="280"/>
      <c r="AR5028" s="280"/>
      <c r="AV5028" s="278"/>
      <c r="AW5028" s="278"/>
      <c r="AX5028" s="278"/>
      <c r="AY5028" s="278"/>
      <c r="AZ5028" s="278"/>
      <c r="BB5028" s="276"/>
      <c r="BE5028" s="275"/>
      <c r="BF5028" s="275"/>
      <c r="BG5028" s="275"/>
    </row>
    <row r="5029" spans="2:69" ht="11.25" customHeight="1">
      <c r="C5029" s="280"/>
      <c r="D5029" s="280"/>
      <c r="E5029" s="280"/>
      <c r="F5029" s="280"/>
      <c r="G5029" s="280"/>
      <c r="H5029" s="280"/>
      <c r="I5029" s="280"/>
      <c r="J5029" s="280"/>
      <c r="N5029" s="278"/>
      <c r="O5029" s="278"/>
      <c r="P5029" s="278"/>
      <c r="Q5029" s="278"/>
      <c r="R5029" s="278"/>
      <c r="S5029" s="278"/>
      <c r="T5029" s="278"/>
      <c r="U5029" s="278"/>
      <c r="V5029" s="278"/>
      <c r="W5029" s="278"/>
      <c r="AH5029" s="280"/>
      <c r="AI5029" s="280"/>
      <c r="AJ5029" s="280"/>
      <c r="AK5029" s="280"/>
      <c r="AL5029" s="280"/>
      <c r="AM5029" s="280"/>
      <c r="AN5029" s="280"/>
      <c r="AO5029" s="280"/>
      <c r="AP5029" s="280"/>
      <c r="AQ5029" s="280"/>
      <c r="AR5029" s="280"/>
      <c r="AV5029" s="278"/>
      <c r="AW5029" s="278"/>
      <c r="AX5029" s="278"/>
      <c r="AY5029" s="278"/>
      <c r="AZ5029" s="278"/>
      <c r="BB5029" s="266"/>
      <c r="BE5029" s="275"/>
      <c r="BF5029" s="275"/>
      <c r="BG5029" s="275"/>
      <c r="BH5029" s="276"/>
      <c r="BI5029" s="276"/>
      <c r="BJ5029" s="276"/>
      <c r="BK5029" s="276"/>
    </row>
    <row r="5030" spans="2:69" ht="9" customHeight="1"/>
    <row r="5031" spans="2:69" ht="0.75" customHeight="1">
      <c r="BE5031" s="275"/>
      <c r="BF5031" s="275"/>
      <c r="BG5031" s="275"/>
      <c r="BH5031" s="276"/>
      <c r="BI5031" s="276"/>
      <c r="BJ5031" s="276"/>
      <c r="BK5031" s="276"/>
      <c r="BN5031" s="276"/>
      <c r="BO5031" s="276"/>
      <c r="BP5031" s="276"/>
    </row>
    <row r="5032" spans="2:69">
      <c r="BE5032" s="275"/>
      <c r="BF5032" s="275"/>
      <c r="BG5032" s="275"/>
      <c r="BH5032" s="276"/>
      <c r="BI5032" s="276"/>
      <c r="BJ5032" s="276"/>
      <c r="BK5032" s="276"/>
      <c r="BN5032" s="276"/>
      <c r="BO5032" s="276"/>
      <c r="BP5032" s="276"/>
    </row>
    <row r="5033" spans="2:69" ht="10.5" customHeight="1">
      <c r="C5033" s="277"/>
      <c r="D5033" s="277"/>
      <c r="E5033" s="277"/>
      <c r="F5033" s="277"/>
      <c r="G5033" s="277"/>
      <c r="H5033" s="278"/>
      <c r="I5033" s="278"/>
      <c r="J5033" s="278"/>
      <c r="K5033" s="278"/>
      <c r="L5033" s="278"/>
      <c r="N5033" s="278"/>
      <c r="O5033" s="278"/>
      <c r="P5033" s="278"/>
      <c r="Q5033" s="278"/>
      <c r="R5033" s="278"/>
      <c r="S5033" s="278"/>
      <c r="T5033" s="278"/>
      <c r="U5033" s="281"/>
      <c r="V5033" s="281"/>
      <c r="W5033" s="281"/>
      <c r="Z5033" s="278"/>
      <c r="AA5033" s="278"/>
      <c r="AB5033" s="278"/>
      <c r="AC5033" s="278"/>
      <c r="AD5033" s="281"/>
      <c r="AE5033" s="281"/>
      <c r="AH5033" s="277"/>
      <c r="AI5033" s="277"/>
      <c r="AJ5033" s="277"/>
      <c r="AK5033" s="277"/>
      <c r="AL5033" s="277"/>
      <c r="AM5033" s="277"/>
      <c r="AO5033" s="278"/>
      <c r="AP5033" s="278"/>
      <c r="AQ5033" s="278"/>
      <c r="AR5033" s="278"/>
      <c r="AS5033" s="278"/>
      <c r="AT5033" s="278"/>
      <c r="AV5033" s="278"/>
      <c r="AW5033" s="278"/>
      <c r="AX5033" s="278"/>
      <c r="AY5033" s="278"/>
      <c r="AZ5033" s="278"/>
      <c r="BB5033" s="281"/>
      <c r="BC5033" s="281"/>
      <c r="BE5033" s="280"/>
      <c r="BF5033" s="280"/>
      <c r="BI5033" s="279"/>
      <c r="BJ5033" s="279"/>
      <c r="BL5033" s="285"/>
      <c r="BM5033" s="285"/>
      <c r="BN5033" s="285"/>
      <c r="BO5033" s="285"/>
      <c r="BP5033" s="285"/>
    </row>
    <row r="5034" spans="2:69" ht="7.5" customHeight="1"/>
    <row r="5035" spans="2:69" ht="12" customHeight="1">
      <c r="B5035" s="282"/>
      <c r="C5035" s="282"/>
      <c r="D5035" s="282"/>
      <c r="E5035" s="282"/>
      <c r="F5035" s="282"/>
      <c r="G5035" s="282"/>
      <c r="H5035" s="282"/>
      <c r="I5035" s="282"/>
      <c r="J5035" s="282"/>
      <c r="K5035" s="282"/>
      <c r="L5035" s="282"/>
      <c r="M5035" s="282"/>
      <c r="N5035" s="282"/>
      <c r="O5035" s="282"/>
      <c r="P5035" s="282"/>
      <c r="Q5035" s="282"/>
      <c r="R5035" s="282"/>
      <c r="S5035" s="282"/>
      <c r="T5035" s="282"/>
      <c r="U5035" s="282"/>
      <c r="V5035" s="282"/>
      <c r="W5035" s="282"/>
      <c r="X5035" s="282"/>
      <c r="Y5035" s="282"/>
      <c r="Z5035" s="282"/>
      <c r="AA5035" s="282"/>
      <c r="AB5035" s="282"/>
      <c r="AC5035" s="282"/>
      <c r="AD5035" s="282"/>
      <c r="AE5035" s="282"/>
      <c r="AF5035" s="282"/>
      <c r="AG5035" s="282"/>
      <c r="AH5035" s="282"/>
      <c r="AI5035" s="282"/>
      <c r="AJ5035" s="282"/>
      <c r="AL5035" s="282"/>
      <c r="AM5035" s="282"/>
      <c r="AN5035" s="282"/>
      <c r="AO5035" s="282"/>
      <c r="AP5035" s="282"/>
      <c r="AQ5035" s="282"/>
      <c r="AR5035" s="282"/>
      <c r="AS5035" s="282"/>
      <c r="AT5035" s="282"/>
      <c r="AU5035" s="282"/>
      <c r="AV5035" s="282"/>
      <c r="AW5035" s="282"/>
      <c r="AX5035" s="282"/>
      <c r="AY5035" s="282"/>
      <c r="AZ5035" s="282"/>
      <c r="BA5035" s="282"/>
      <c r="BB5035" s="282"/>
      <c r="BC5035" s="282"/>
      <c r="BD5035" s="282"/>
      <c r="BE5035" s="282"/>
      <c r="BF5035" s="282"/>
      <c r="BG5035" s="282"/>
      <c r="BH5035" s="282"/>
      <c r="BI5035" s="282"/>
      <c r="BJ5035" s="282"/>
      <c r="BK5035" s="282"/>
      <c r="BL5035" s="282"/>
      <c r="BM5035" s="282"/>
      <c r="BN5035" s="282"/>
      <c r="BO5035" s="282"/>
      <c r="BP5035" s="282"/>
      <c r="BQ5035" s="282"/>
    </row>
    <row r="5036" spans="2:69" ht="0.75" customHeight="1">
      <c r="B5036" s="282"/>
      <c r="C5036" s="282"/>
      <c r="D5036" s="282"/>
      <c r="E5036" s="282"/>
      <c r="F5036" s="282"/>
      <c r="G5036" s="282"/>
      <c r="H5036" s="282"/>
      <c r="I5036" s="282"/>
      <c r="J5036" s="282"/>
      <c r="K5036" s="282"/>
      <c r="L5036" s="282"/>
      <c r="M5036" s="282"/>
      <c r="N5036" s="282"/>
      <c r="O5036" s="282"/>
      <c r="P5036" s="282"/>
      <c r="Q5036" s="282"/>
      <c r="R5036" s="282"/>
      <c r="S5036" s="282"/>
      <c r="T5036" s="282"/>
      <c r="U5036" s="282"/>
      <c r="V5036" s="282"/>
      <c r="W5036" s="282"/>
      <c r="X5036" s="282"/>
      <c r="Y5036" s="282"/>
      <c r="Z5036" s="282"/>
      <c r="AA5036" s="282"/>
      <c r="AB5036" s="282"/>
      <c r="AC5036" s="282"/>
      <c r="AD5036" s="282"/>
      <c r="AE5036" s="282"/>
      <c r="AF5036" s="282"/>
      <c r="AG5036" s="282"/>
      <c r="AH5036" s="282"/>
      <c r="AI5036" s="282"/>
      <c r="AJ5036" s="282"/>
      <c r="AL5036" s="282"/>
      <c r="AM5036" s="282"/>
      <c r="AN5036" s="282"/>
      <c r="AO5036" s="282"/>
      <c r="AP5036" s="282"/>
      <c r="AQ5036" s="282"/>
      <c r="AR5036" s="282"/>
      <c r="AS5036" s="282"/>
      <c r="AT5036" s="282"/>
      <c r="AU5036" s="282"/>
      <c r="AV5036" s="282"/>
      <c r="AW5036" s="282"/>
      <c r="AX5036" s="282"/>
      <c r="AY5036" s="282"/>
      <c r="AZ5036" s="282"/>
      <c r="BA5036" s="282"/>
      <c r="BB5036" s="282"/>
      <c r="BC5036" s="282"/>
      <c r="BD5036" s="282"/>
      <c r="BE5036" s="282"/>
      <c r="BF5036" s="282"/>
      <c r="BG5036" s="282"/>
      <c r="BH5036" s="282"/>
      <c r="BI5036" s="282"/>
      <c r="BJ5036" s="282"/>
      <c r="BK5036" s="282"/>
      <c r="BL5036" s="282"/>
      <c r="BM5036" s="282"/>
      <c r="BN5036" s="282"/>
      <c r="BO5036" s="282"/>
      <c r="BP5036" s="282"/>
      <c r="BQ5036" s="282"/>
    </row>
    <row r="5037" spans="2:69" ht="10.5" customHeight="1">
      <c r="G5037" s="283"/>
      <c r="H5037" s="283"/>
      <c r="I5037" s="283"/>
      <c r="J5037" s="283"/>
      <c r="K5037" s="283"/>
      <c r="L5037" s="283"/>
      <c r="N5037" s="283"/>
      <c r="O5037" s="283"/>
      <c r="P5037" s="284"/>
      <c r="Q5037" s="284"/>
      <c r="R5037" s="284"/>
      <c r="S5037" s="284"/>
      <c r="U5037" s="283"/>
      <c r="V5037" s="283"/>
      <c r="W5037" s="283"/>
      <c r="X5037" s="283"/>
      <c r="Y5037" s="283"/>
      <c r="Z5037" s="283"/>
      <c r="AA5037" s="283"/>
      <c r="AB5037" s="283"/>
      <c r="AD5037" s="283"/>
      <c r="AE5037" s="283"/>
      <c r="AF5037" s="283"/>
      <c r="AG5037" s="283"/>
      <c r="AH5037" s="283"/>
      <c r="AI5037" s="283"/>
      <c r="AO5037" s="283"/>
      <c r="AP5037" s="283"/>
      <c r="AQ5037" s="283"/>
      <c r="AR5037" s="283"/>
      <c r="AU5037" s="284"/>
      <c r="AV5037" s="284"/>
      <c r="AW5037" s="284"/>
      <c r="AX5037" s="284"/>
      <c r="AY5037" s="284"/>
      <c r="BE5037" s="283"/>
      <c r="BF5037" s="283"/>
      <c r="BG5037" s="283"/>
      <c r="BH5037" s="283"/>
      <c r="BI5037" s="283"/>
      <c r="BJ5037" s="283"/>
      <c r="BK5037" s="283"/>
      <c r="BL5037" s="283"/>
      <c r="BM5037" s="283"/>
      <c r="BN5037" s="283"/>
      <c r="BO5037" s="283"/>
      <c r="BP5037" s="283"/>
      <c r="BQ5037" s="283"/>
    </row>
    <row r="5038" spans="2:69" ht="7.5" customHeight="1"/>
    <row r="5039" spans="2:69" ht="0.75" customHeight="1">
      <c r="F5039" s="285"/>
      <c r="G5039" s="285"/>
      <c r="H5039" s="285"/>
      <c r="I5039" s="285"/>
      <c r="K5039" s="285"/>
      <c r="L5039" s="285"/>
      <c r="M5039" s="285"/>
      <c r="N5039" s="285"/>
      <c r="O5039" s="285"/>
      <c r="R5039" s="285"/>
      <c r="S5039" s="285"/>
      <c r="T5039" s="285"/>
      <c r="U5039" s="285"/>
      <c r="V5039" s="285"/>
      <c r="W5039" s="285"/>
      <c r="X5039" s="285"/>
      <c r="Y5039" s="285"/>
      <c r="Z5039" s="285"/>
      <c r="AA5039" s="285"/>
      <c r="AB5039" s="285"/>
      <c r="AD5039" s="285"/>
      <c r="AE5039" s="285"/>
      <c r="AF5039" s="285"/>
      <c r="AG5039" s="285"/>
      <c r="AH5039" s="285"/>
      <c r="AI5039" s="285"/>
      <c r="AU5039" s="285"/>
      <c r="AV5039" s="285"/>
      <c r="AW5039" s="285"/>
      <c r="AX5039" s="283"/>
      <c r="AY5039" s="283"/>
      <c r="BE5039" s="285"/>
      <c r="BF5039" s="285"/>
      <c r="BH5039" s="285"/>
      <c r="BI5039" s="285"/>
      <c r="BJ5039" s="285"/>
      <c r="BK5039" s="285"/>
      <c r="BL5039" s="285"/>
      <c r="BM5039" s="285"/>
      <c r="BN5039" s="285"/>
      <c r="BO5039" s="285"/>
      <c r="BP5039" s="285"/>
      <c r="BQ5039" s="285"/>
    </row>
    <row r="5040" spans="2:69" ht="13.5" customHeight="1">
      <c r="F5040" s="285"/>
      <c r="G5040" s="285"/>
      <c r="H5040" s="285"/>
      <c r="I5040" s="285"/>
      <c r="K5040" s="285"/>
      <c r="L5040" s="285"/>
      <c r="M5040" s="285"/>
      <c r="N5040" s="285"/>
      <c r="O5040" s="285"/>
      <c r="R5040" s="285"/>
      <c r="S5040" s="285"/>
      <c r="T5040" s="285"/>
      <c r="U5040" s="285"/>
      <c r="V5040" s="285"/>
      <c r="W5040" s="285"/>
      <c r="X5040" s="285"/>
      <c r="Y5040" s="285"/>
      <c r="Z5040" s="285"/>
      <c r="AA5040" s="285"/>
      <c r="AB5040" s="285"/>
      <c r="AD5040" s="285"/>
      <c r="AE5040" s="285"/>
      <c r="AF5040" s="285"/>
      <c r="AG5040" s="285"/>
      <c r="AH5040" s="285"/>
      <c r="AI5040" s="285"/>
      <c r="AU5040" s="285"/>
      <c r="AV5040" s="285"/>
      <c r="AW5040" s="285"/>
      <c r="AX5040" s="283"/>
      <c r="AY5040" s="283"/>
      <c r="BE5040" s="285"/>
      <c r="BF5040" s="285"/>
      <c r="BH5040" s="285"/>
      <c r="BI5040" s="285"/>
      <c r="BJ5040" s="285"/>
      <c r="BK5040" s="285"/>
      <c r="BL5040" s="285"/>
      <c r="BM5040" s="285"/>
      <c r="BN5040" s="285"/>
      <c r="BO5040" s="285"/>
      <c r="BP5040" s="285"/>
      <c r="BQ5040" s="285"/>
    </row>
    <row r="5041" spans="3:69" ht="9.75" customHeight="1">
      <c r="C5041" s="280"/>
      <c r="D5041" s="280"/>
      <c r="F5041" s="279"/>
      <c r="G5041" s="279"/>
      <c r="H5041" s="279"/>
      <c r="I5041" s="279"/>
      <c r="J5041" s="279"/>
      <c r="K5041" s="279"/>
      <c r="L5041" s="279"/>
      <c r="M5041" s="279"/>
      <c r="N5041" s="279"/>
      <c r="O5041" s="279"/>
      <c r="R5041" s="278"/>
      <c r="S5041" s="278"/>
      <c r="T5041" s="278"/>
      <c r="U5041" s="279"/>
      <c r="V5041" s="279"/>
      <c r="W5041" s="279"/>
      <c r="X5041" s="279"/>
      <c r="Y5041" s="279"/>
      <c r="Z5041" s="279"/>
      <c r="AA5041" s="279"/>
      <c r="AB5041" s="279"/>
      <c r="AD5041" s="279"/>
      <c r="AE5041" s="279"/>
      <c r="AF5041" s="279"/>
      <c r="AG5041" s="279"/>
      <c r="AH5041" s="279"/>
      <c r="AI5041" s="279"/>
      <c r="AM5041" s="280"/>
      <c r="AN5041" s="280"/>
      <c r="AO5041" s="280"/>
      <c r="AP5041" s="278"/>
      <c r="AQ5041" s="278"/>
      <c r="AR5041" s="278"/>
      <c r="AS5041" s="278"/>
      <c r="BA5041" s="280"/>
      <c r="BB5041" s="280"/>
      <c r="BC5041" s="280"/>
      <c r="BD5041" s="279"/>
      <c r="BE5041" s="279"/>
      <c r="BH5041" s="278"/>
      <c r="BI5041" s="278"/>
      <c r="BJ5041" s="278"/>
      <c r="BK5041" s="278"/>
      <c r="BL5041" s="278"/>
      <c r="BM5041" s="279"/>
      <c r="BN5041" s="279"/>
      <c r="BO5041" s="279"/>
      <c r="BP5041" s="279"/>
      <c r="BQ5041" s="279"/>
    </row>
    <row r="5042" spans="3:69" ht="0.75" customHeight="1">
      <c r="C5042" s="280"/>
      <c r="D5042" s="280"/>
      <c r="F5042" s="279"/>
      <c r="G5042" s="279"/>
      <c r="H5042" s="279"/>
      <c r="I5042" s="279"/>
      <c r="J5042" s="279"/>
      <c r="K5042" s="279"/>
      <c r="L5042" s="279"/>
      <c r="M5042" s="279"/>
      <c r="N5042" s="279"/>
      <c r="O5042" s="279"/>
      <c r="R5042" s="278"/>
      <c r="S5042" s="278"/>
      <c r="T5042" s="278"/>
      <c r="U5042" s="279"/>
      <c r="V5042" s="279"/>
      <c r="W5042" s="279"/>
      <c r="X5042" s="279"/>
      <c r="Y5042" s="279"/>
      <c r="Z5042" s="279"/>
      <c r="AA5042" s="279"/>
      <c r="AB5042" s="279"/>
      <c r="AD5042" s="279"/>
      <c r="AE5042" s="279"/>
      <c r="AF5042" s="279"/>
      <c r="AG5042" s="279"/>
      <c r="AH5042" s="279"/>
      <c r="AI5042" s="279"/>
      <c r="AM5042" s="280"/>
      <c r="AN5042" s="280"/>
      <c r="AO5042" s="280"/>
      <c r="AP5042" s="278"/>
      <c r="AQ5042" s="278"/>
      <c r="AR5042" s="278"/>
      <c r="AS5042" s="278"/>
      <c r="BA5042" s="280"/>
      <c r="BB5042" s="280"/>
      <c r="BC5042" s="280"/>
      <c r="BD5042" s="279"/>
      <c r="BE5042" s="279"/>
      <c r="BH5042" s="278"/>
      <c r="BI5042" s="278"/>
      <c r="BJ5042" s="278"/>
      <c r="BK5042" s="278"/>
      <c r="BL5042" s="278"/>
      <c r="BM5042" s="279"/>
      <c r="BN5042" s="279"/>
      <c r="BO5042" s="279"/>
      <c r="BP5042" s="279"/>
      <c r="BQ5042" s="279"/>
    </row>
    <row r="5043" spans="3:69" ht="10.5" customHeight="1">
      <c r="C5043" s="280"/>
      <c r="D5043" s="280"/>
      <c r="F5043" s="279"/>
      <c r="G5043" s="279"/>
      <c r="H5043" s="279"/>
      <c r="I5043" s="279"/>
      <c r="J5043" s="279"/>
      <c r="K5043" s="279"/>
      <c r="L5043" s="279"/>
      <c r="M5043" s="279"/>
      <c r="N5043" s="279"/>
      <c r="O5043" s="279"/>
      <c r="R5043" s="278"/>
      <c r="S5043" s="278"/>
      <c r="T5043" s="278"/>
      <c r="U5043" s="279"/>
      <c r="V5043" s="279"/>
      <c r="W5043" s="279"/>
      <c r="X5043" s="279"/>
      <c r="Y5043" s="279"/>
      <c r="Z5043" s="279"/>
      <c r="AA5043" s="279"/>
      <c r="AB5043" s="279"/>
      <c r="AD5043" s="264"/>
      <c r="AE5043" s="279"/>
      <c r="AF5043" s="279"/>
      <c r="AG5043" s="279"/>
      <c r="AH5043" s="279"/>
      <c r="AI5043" s="264"/>
      <c r="AM5043" s="280"/>
      <c r="AN5043" s="280"/>
      <c r="AO5043" s="280"/>
      <c r="AP5043" s="278"/>
      <c r="AQ5043" s="278"/>
      <c r="AR5043" s="278"/>
      <c r="AS5043" s="278"/>
      <c r="BA5043" s="280"/>
      <c r="BB5043" s="280"/>
      <c r="BC5043" s="280"/>
      <c r="BD5043" s="279"/>
      <c r="BE5043" s="279"/>
      <c r="BH5043" s="278"/>
      <c r="BI5043" s="278"/>
      <c r="BJ5043" s="278"/>
      <c r="BK5043" s="278"/>
      <c r="BL5043" s="278"/>
      <c r="BM5043" s="279"/>
      <c r="BN5043" s="279"/>
      <c r="BO5043" s="279"/>
      <c r="BP5043" s="279"/>
      <c r="BQ5043" s="279"/>
    </row>
    <row r="5044" spans="3:69" ht="9.75" customHeight="1"/>
    <row r="5045" spans="3:69" ht="9.75" customHeight="1">
      <c r="C5045" s="280"/>
      <c r="D5045" s="280"/>
      <c r="F5045" s="279"/>
      <c r="G5045" s="279"/>
      <c r="H5045" s="279"/>
      <c r="I5045" s="279"/>
      <c r="J5045" s="279"/>
      <c r="K5045" s="279"/>
      <c r="L5045" s="279"/>
      <c r="M5045" s="279"/>
      <c r="N5045" s="279"/>
      <c r="O5045" s="279"/>
      <c r="R5045" s="278"/>
      <c r="S5045" s="278"/>
      <c r="T5045" s="278"/>
      <c r="U5045" s="279"/>
      <c r="V5045" s="279"/>
      <c r="W5045" s="279"/>
      <c r="X5045" s="279"/>
      <c r="Y5045" s="279"/>
      <c r="Z5045" s="279"/>
      <c r="AA5045" s="279"/>
      <c r="AB5045" s="279"/>
      <c r="AD5045" s="279"/>
      <c r="AE5045" s="279"/>
      <c r="AF5045" s="279"/>
      <c r="AG5045" s="279"/>
      <c r="AH5045" s="279"/>
      <c r="AI5045" s="279"/>
      <c r="AM5045" s="280"/>
      <c r="AN5045" s="280"/>
      <c r="AO5045" s="280"/>
      <c r="AP5045" s="280"/>
      <c r="AQ5045" s="278"/>
      <c r="AR5045" s="278"/>
      <c r="AS5045" s="278"/>
      <c r="AT5045" s="278"/>
      <c r="BA5045" s="280"/>
      <c r="BB5045" s="280"/>
      <c r="BC5045" s="280"/>
      <c r="BD5045" s="279"/>
      <c r="BE5045" s="279"/>
      <c r="BH5045" s="278"/>
      <c r="BI5045" s="278"/>
      <c r="BJ5045" s="278"/>
      <c r="BK5045" s="278"/>
      <c r="BL5045" s="278"/>
      <c r="BM5045" s="279"/>
      <c r="BN5045" s="279"/>
      <c r="BO5045" s="279"/>
      <c r="BP5045" s="279"/>
      <c r="BQ5045" s="279"/>
    </row>
    <row r="5046" spans="3:69" ht="0.75" customHeight="1">
      <c r="C5046" s="280"/>
      <c r="D5046" s="280"/>
      <c r="F5046" s="279"/>
      <c r="G5046" s="279"/>
      <c r="H5046" s="279"/>
      <c r="I5046" s="279"/>
      <c r="J5046" s="279"/>
      <c r="K5046" s="279"/>
      <c r="L5046" s="279"/>
      <c r="M5046" s="279"/>
      <c r="N5046" s="279"/>
      <c r="O5046" s="279"/>
      <c r="R5046" s="278"/>
      <c r="S5046" s="278"/>
      <c r="T5046" s="278"/>
      <c r="U5046" s="279"/>
      <c r="V5046" s="279"/>
      <c r="W5046" s="279"/>
      <c r="X5046" s="279"/>
      <c r="Y5046" s="279"/>
      <c r="Z5046" s="279"/>
      <c r="AA5046" s="279"/>
      <c r="AB5046" s="279"/>
      <c r="AD5046" s="279"/>
      <c r="AE5046" s="279"/>
      <c r="AF5046" s="279"/>
      <c r="AG5046" s="279"/>
      <c r="AH5046" s="279"/>
      <c r="AI5046" s="279"/>
      <c r="AM5046" s="280"/>
      <c r="AN5046" s="280"/>
      <c r="AO5046" s="280"/>
      <c r="AP5046" s="280"/>
      <c r="AQ5046" s="278"/>
      <c r="AR5046" s="278"/>
      <c r="AS5046" s="278"/>
      <c r="AT5046" s="278"/>
      <c r="BA5046" s="280"/>
      <c r="BB5046" s="280"/>
      <c r="BC5046" s="280"/>
      <c r="BD5046" s="279"/>
      <c r="BE5046" s="279"/>
      <c r="BH5046" s="278"/>
      <c r="BI5046" s="278"/>
      <c r="BJ5046" s="278"/>
      <c r="BK5046" s="278"/>
      <c r="BL5046" s="278"/>
      <c r="BM5046" s="279"/>
      <c r="BN5046" s="279"/>
      <c r="BO5046" s="279"/>
      <c r="BP5046" s="279"/>
      <c r="BQ5046" s="279"/>
    </row>
    <row r="5047" spans="3:69" ht="12.75" customHeight="1">
      <c r="F5047" s="279"/>
      <c r="G5047" s="279"/>
      <c r="H5047" s="279"/>
      <c r="I5047" s="279"/>
      <c r="J5047" s="279"/>
      <c r="K5047" s="279"/>
      <c r="L5047" s="279"/>
      <c r="M5047" s="279"/>
      <c r="N5047" s="279"/>
      <c r="O5047" s="279"/>
      <c r="AM5047" s="280"/>
      <c r="AN5047" s="280"/>
      <c r="AO5047" s="280"/>
      <c r="AP5047" s="278"/>
      <c r="AQ5047" s="278"/>
      <c r="AR5047" s="278"/>
      <c r="AS5047" s="278"/>
      <c r="BA5047" s="280"/>
      <c r="BB5047" s="280"/>
      <c r="BC5047" s="280"/>
      <c r="BD5047" s="279"/>
      <c r="BE5047" s="279"/>
      <c r="BH5047" s="278"/>
      <c r="BI5047" s="278"/>
      <c r="BJ5047" s="278"/>
      <c r="BK5047" s="278"/>
      <c r="BL5047" s="278"/>
      <c r="BM5047" s="279"/>
      <c r="BN5047" s="279"/>
      <c r="BO5047" s="279"/>
      <c r="BP5047" s="279"/>
      <c r="BQ5047" s="279"/>
    </row>
    <row r="5048" spans="3:69" ht="10.5" customHeight="1">
      <c r="AM5048" s="280"/>
      <c r="AN5048" s="280"/>
      <c r="AO5048" s="280"/>
      <c r="AP5048" s="278"/>
      <c r="AQ5048" s="278"/>
      <c r="AR5048" s="278"/>
      <c r="AS5048" s="278"/>
      <c r="BA5048" s="280"/>
      <c r="BB5048" s="280"/>
      <c r="BC5048" s="280"/>
      <c r="BD5048" s="279"/>
      <c r="BE5048" s="279"/>
      <c r="BH5048" s="278"/>
      <c r="BI5048" s="278"/>
      <c r="BJ5048" s="278"/>
      <c r="BK5048" s="278"/>
      <c r="BL5048" s="278"/>
      <c r="BM5048" s="279"/>
      <c r="BN5048" s="279"/>
      <c r="BO5048" s="279"/>
      <c r="BP5048" s="279"/>
      <c r="BQ5048" s="279"/>
    </row>
    <row r="5049" spans="3:69" ht="7.5" customHeight="1"/>
    <row r="5050" spans="3:69" ht="0.75" customHeight="1">
      <c r="C5050" s="277"/>
      <c r="D5050" s="277"/>
      <c r="F5050" s="279"/>
      <c r="G5050" s="279"/>
      <c r="H5050" s="279"/>
      <c r="I5050" s="279"/>
      <c r="J5050" s="279"/>
      <c r="K5050" s="279"/>
      <c r="L5050" s="279"/>
      <c r="M5050" s="279"/>
      <c r="AM5050" s="280"/>
      <c r="AN5050" s="280"/>
      <c r="AO5050" s="280"/>
      <c r="AP5050" s="278"/>
      <c r="AQ5050" s="278"/>
      <c r="AR5050" s="278"/>
      <c r="AS5050" s="278"/>
      <c r="AT5050" s="278"/>
      <c r="AU5050" s="278"/>
      <c r="AV5050" s="278"/>
      <c r="AX5050" s="278"/>
      <c r="AY5050" s="278"/>
      <c r="BA5050" s="280"/>
      <c r="BB5050" s="280"/>
      <c r="BC5050" s="280"/>
      <c r="BD5050" s="279"/>
      <c r="BE5050" s="279"/>
      <c r="BH5050" s="278"/>
      <c r="BI5050" s="278"/>
      <c r="BJ5050" s="278"/>
      <c r="BK5050" s="278"/>
      <c r="BL5050" s="278"/>
      <c r="BM5050" s="279"/>
      <c r="BN5050" s="279"/>
      <c r="BO5050" s="279"/>
      <c r="BP5050" s="279"/>
      <c r="BQ5050" s="279"/>
    </row>
    <row r="5051" spans="3:69" ht="8.25" customHeight="1">
      <c r="C5051" s="277"/>
      <c r="D5051" s="277"/>
      <c r="F5051" s="279"/>
      <c r="G5051" s="279"/>
      <c r="H5051" s="279"/>
      <c r="I5051" s="279"/>
      <c r="J5051" s="279"/>
      <c r="K5051" s="279"/>
      <c r="L5051" s="279"/>
      <c r="M5051" s="279"/>
      <c r="AM5051" s="280"/>
      <c r="AN5051" s="280"/>
      <c r="AO5051" s="280"/>
      <c r="AP5051" s="278"/>
      <c r="AQ5051" s="278"/>
      <c r="AR5051" s="278"/>
      <c r="AS5051" s="278"/>
      <c r="AT5051" s="278"/>
      <c r="AU5051" s="278"/>
      <c r="AV5051" s="278"/>
      <c r="AX5051" s="278"/>
      <c r="AY5051" s="278"/>
      <c r="BA5051" s="280"/>
      <c r="BB5051" s="280"/>
      <c r="BC5051" s="280"/>
      <c r="BD5051" s="279"/>
      <c r="BE5051" s="279"/>
      <c r="BH5051" s="278"/>
      <c r="BI5051" s="278"/>
      <c r="BJ5051" s="278"/>
      <c r="BK5051" s="278"/>
      <c r="BL5051" s="278"/>
      <c r="BM5051" s="279"/>
      <c r="BN5051" s="279"/>
      <c r="BO5051" s="279"/>
      <c r="BP5051" s="279"/>
      <c r="BQ5051" s="279"/>
    </row>
    <row r="5052" spans="3:69" ht="0.75" customHeight="1">
      <c r="C5052" s="277"/>
      <c r="D5052" s="277"/>
      <c r="F5052" s="279"/>
      <c r="G5052" s="279"/>
      <c r="H5052" s="279"/>
      <c r="I5052" s="279"/>
      <c r="J5052" s="279"/>
      <c r="K5052" s="279"/>
      <c r="L5052" s="279"/>
      <c r="M5052" s="279"/>
      <c r="AM5052" s="280"/>
      <c r="AN5052" s="280"/>
      <c r="AO5052" s="280"/>
      <c r="AP5052" s="278"/>
      <c r="AQ5052" s="278"/>
      <c r="AR5052" s="278"/>
      <c r="AS5052" s="278"/>
      <c r="AT5052" s="278"/>
      <c r="AU5052" s="278"/>
      <c r="AV5052" s="278"/>
      <c r="AX5052" s="278"/>
      <c r="AY5052" s="278"/>
      <c r="BA5052" s="280"/>
      <c r="BB5052" s="280"/>
      <c r="BC5052" s="280"/>
      <c r="BD5052" s="279"/>
      <c r="BE5052" s="279"/>
      <c r="BH5052" s="278"/>
      <c r="BI5052" s="278"/>
      <c r="BJ5052" s="278"/>
      <c r="BK5052" s="278"/>
      <c r="BL5052" s="278"/>
      <c r="BM5052" s="279"/>
      <c r="BN5052" s="279"/>
      <c r="BO5052" s="279"/>
      <c r="BP5052" s="279"/>
      <c r="BQ5052" s="279"/>
    </row>
    <row r="5053" spans="3:69" ht="10.5" customHeight="1">
      <c r="AM5053" s="280"/>
      <c r="AN5053" s="280"/>
      <c r="AO5053" s="280"/>
      <c r="AP5053" s="278"/>
      <c r="AQ5053" s="278"/>
      <c r="AR5053" s="278"/>
      <c r="AS5053" s="278"/>
      <c r="AT5053" s="278"/>
      <c r="AU5053" s="278"/>
      <c r="AV5053" s="278"/>
      <c r="AX5053" s="278"/>
      <c r="AY5053" s="278"/>
      <c r="BA5053" s="280"/>
      <c r="BB5053" s="280"/>
      <c r="BC5053" s="280"/>
      <c r="BD5053" s="279"/>
      <c r="BE5053" s="279"/>
      <c r="BH5053" s="278"/>
      <c r="BI5053" s="278"/>
      <c r="BJ5053" s="278"/>
      <c r="BK5053" s="278"/>
      <c r="BL5053" s="278"/>
      <c r="BM5053" s="279"/>
      <c r="BN5053" s="279"/>
      <c r="BO5053" s="279"/>
      <c r="BP5053" s="279"/>
      <c r="BQ5053" s="279"/>
    </row>
    <row r="5054" spans="3:69" ht="9.75" customHeight="1"/>
    <row r="5055" spans="3:69" ht="12" customHeight="1">
      <c r="AM5055" s="280"/>
      <c r="AN5055" s="280"/>
      <c r="AO5055" s="280"/>
      <c r="AP5055" s="280"/>
      <c r="AQ5055" s="278"/>
      <c r="AR5055" s="278"/>
      <c r="AS5055" s="278"/>
      <c r="AT5055" s="278"/>
      <c r="AU5055" s="278"/>
      <c r="AV5055" s="278"/>
      <c r="AW5055" s="278"/>
      <c r="AX5055" s="278"/>
      <c r="AY5055" s="278"/>
      <c r="AZ5055" s="278"/>
      <c r="BA5055" s="277"/>
      <c r="BB5055" s="277"/>
      <c r="BC5055" s="277"/>
      <c r="BD5055" s="279"/>
      <c r="BE5055" s="279"/>
    </row>
    <row r="5056" spans="3:69" ht="13.5" customHeight="1">
      <c r="C5056" s="289"/>
      <c r="D5056" s="289"/>
      <c r="E5056" s="289"/>
      <c r="F5056" s="289"/>
      <c r="G5056" s="289"/>
      <c r="H5056" s="289"/>
      <c r="I5056" s="289"/>
      <c r="J5056" s="289"/>
      <c r="K5056" s="289"/>
      <c r="L5056" s="289"/>
      <c r="M5056" s="289"/>
      <c r="N5056" s="289"/>
      <c r="O5056" s="289"/>
      <c r="P5056" s="289"/>
      <c r="Q5056" s="289"/>
      <c r="R5056" s="289"/>
      <c r="S5056" s="289"/>
      <c r="T5056" s="289"/>
      <c r="U5056" s="289"/>
      <c r="V5056" s="289"/>
      <c r="W5056" s="289"/>
      <c r="X5056" s="289"/>
      <c r="Y5056" s="289"/>
      <c r="Z5056" s="289"/>
      <c r="AA5056" s="289"/>
      <c r="AB5056" s="289"/>
      <c r="AC5056" s="289"/>
      <c r="AD5056" s="289"/>
      <c r="AE5056" s="289"/>
    </row>
    <row r="5057" spans="2:68" ht="7.5" customHeight="1"/>
    <row r="5058" spans="2:68" ht="16.5" customHeight="1">
      <c r="B5058" s="282"/>
      <c r="C5058" s="282"/>
      <c r="D5058" s="282"/>
      <c r="E5058" s="282"/>
      <c r="F5058" s="282"/>
      <c r="G5058" s="282"/>
      <c r="H5058" s="282"/>
      <c r="I5058" s="282"/>
      <c r="J5058" s="282"/>
      <c r="K5058" s="282"/>
      <c r="L5058" s="282"/>
      <c r="M5058" s="282"/>
      <c r="N5058" s="282"/>
      <c r="O5058" s="282"/>
      <c r="P5058" s="282"/>
      <c r="Q5058" s="282"/>
      <c r="R5058" s="282"/>
      <c r="S5058" s="282"/>
      <c r="T5058" s="282"/>
      <c r="U5058" s="282"/>
      <c r="X5058" s="282"/>
      <c r="Y5058" s="282"/>
      <c r="Z5058" s="282"/>
      <c r="AA5058" s="282"/>
      <c r="AB5058" s="282"/>
      <c r="AC5058" s="282"/>
      <c r="AD5058" s="282"/>
      <c r="AE5058" s="282"/>
      <c r="AF5058" s="282"/>
      <c r="AG5058" s="282"/>
      <c r="AM5058" s="282"/>
      <c r="AN5058" s="282"/>
      <c r="AO5058" s="282"/>
      <c r="AP5058" s="282"/>
      <c r="AQ5058" s="282"/>
      <c r="AR5058" s="282"/>
      <c r="AS5058" s="282"/>
      <c r="AT5058" s="282"/>
      <c r="AU5058" s="282"/>
      <c r="AV5058" s="282"/>
      <c r="AW5058" s="282"/>
      <c r="AX5058" s="282"/>
      <c r="AY5058" s="282"/>
      <c r="AZ5058" s="282"/>
      <c r="BA5058" s="282"/>
      <c r="BB5058" s="282"/>
      <c r="BE5058" s="282"/>
      <c r="BF5058" s="282"/>
      <c r="BG5058" s="282"/>
      <c r="BH5058" s="282"/>
      <c r="BI5058" s="282"/>
      <c r="BJ5058" s="282"/>
      <c r="BK5058" s="282"/>
      <c r="BL5058" s="282"/>
      <c r="BM5058" s="282"/>
      <c r="BN5058" s="282"/>
      <c r="BO5058" s="282"/>
      <c r="BP5058" s="282"/>
    </row>
    <row r="5059" spans="2:68" ht="9.75" customHeight="1">
      <c r="E5059" s="281"/>
      <c r="F5059" s="281"/>
      <c r="G5059" s="281"/>
      <c r="H5059" s="281"/>
      <c r="I5059" s="281"/>
      <c r="J5059" s="281"/>
      <c r="K5059" s="281"/>
      <c r="L5059" s="281"/>
      <c r="O5059" s="281"/>
      <c r="P5059" s="281"/>
      <c r="Q5059" s="281"/>
      <c r="S5059" s="286"/>
      <c r="T5059" s="286"/>
      <c r="U5059" s="286"/>
      <c r="V5059" s="286"/>
      <c r="AB5059" s="281"/>
      <c r="AC5059" s="281"/>
      <c r="AD5059" s="286"/>
      <c r="AE5059" s="286"/>
      <c r="AR5059" s="281"/>
      <c r="AS5059" s="281"/>
      <c r="AT5059" s="281"/>
      <c r="AV5059" s="286"/>
      <c r="AW5059" s="286"/>
      <c r="AX5059" s="286"/>
      <c r="AY5059" s="286"/>
      <c r="AZ5059" s="286"/>
      <c r="BA5059" s="286"/>
      <c r="BB5059" s="286"/>
      <c r="BH5059" s="283"/>
      <c r="BI5059" s="283"/>
      <c r="BJ5059" s="283"/>
      <c r="BK5059" s="283"/>
      <c r="BL5059" s="283"/>
      <c r="BN5059" s="283"/>
      <c r="BO5059" s="283"/>
      <c r="BP5059" s="283"/>
    </row>
    <row r="5060" spans="2:68" ht="0.75" customHeight="1">
      <c r="BH5060" s="283"/>
      <c r="BI5060" s="283"/>
      <c r="BJ5060" s="283"/>
      <c r="BK5060" s="283"/>
      <c r="BL5060" s="283"/>
      <c r="BN5060" s="283"/>
      <c r="BO5060" s="283"/>
      <c r="BP5060" s="283"/>
    </row>
    <row r="5061" spans="2:68" ht="10.5" customHeight="1">
      <c r="F5061" s="281"/>
      <c r="G5061" s="281"/>
      <c r="H5061" s="281"/>
      <c r="I5061" s="281"/>
      <c r="J5061" s="281"/>
      <c r="K5061" s="281"/>
      <c r="N5061" s="281"/>
      <c r="O5061" s="281"/>
      <c r="P5061" s="281"/>
      <c r="Q5061" s="281"/>
      <c r="R5061" s="281"/>
      <c r="S5061" s="286"/>
      <c r="T5061" s="286"/>
      <c r="U5061" s="286"/>
      <c r="V5061" s="286"/>
      <c r="AB5061" s="281"/>
      <c r="AC5061" s="281"/>
      <c r="AD5061" s="281"/>
      <c r="AE5061" s="286"/>
      <c r="AF5061" s="286"/>
      <c r="AG5061" s="286"/>
      <c r="AH5061" s="286"/>
      <c r="AI5061" s="286"/>
      <c r="AR5061" s="281"/>
      <c r="AS5061" s="281"/>
      <c r="AT5061" s="281"/>
      <c r="AV5061" s="290"/>
      <c r="AW5061" s="290"/>
      <c r="AX5061" s="290"/>
      <c r="AY5061" s="290"/>
      <c r="AZ5061" s="290"/>
      <c r="BE5061" s="263"/>
      <c r="BJ5061" s="279"/>
      <c r="BK5061" s="279"/>
      <c r="BL5061" s="279"/>
      <c r="BO5061" s="279"/>
      <c r="BP5061" s="279"/>
    </row>
    <row r="5062" spans="2:68" ht="8.25" customHeight="1"/>
    <row r="5063" spans="2:68" ht="12.75" customHeight="1">
      <c r="BE5063" s="280"/>
      <c r="BF5063" s="280"/>
      <c r="BJ5063" s="279"/>
      <c r="BK5063" s="279"/>
      <c r="BL5063" s="279"/>
      <c r="BO5063" s="279"/>
      <c r="BP5063" s="279"/>
    </row>
    <row r="5064" spans="2:68" ht="9.75" customHeight="1">
      <c r="BE5064" s="280"/>
      <c r="BF5064" s="280"/>
      <c r="BJ5064" s="279"/>
      <c r="BK5064" s="279"/>
      <c r="BL5064" s="279"/>
      <c r="BO5064" s="279"/>
      <c r="BP5064" s="279"/>
    </row>
    <row r="5065" spans="2:68" ht="12.75" customHeight="1">
      <c r="BE5065" s="280"/>
      <c r="BF5065" s="280"/>
    </row>
    <row r="5066" spans="2:68" ht="10.5" customHeight="1">
      <c r="I5066" s="283"/>
      <c r="J5066" s="283"/>
      <c r="K5066" s="283"/>
      <c r="L5066" s="283"/>
      <c r="N5066" s="283"/>
      <c r="O5066" s="283"/>
      <c r="P5066" s="283"/>
      <c r="Q5066" s="283"/>
      <c r="R5066" s="283"/>
      <c r="S5066" s="283"/>
      <c r="U5066" s="283"/>
      <c r="V5066" s="283"/>
      <c r="W5066" s="283"/>
      <c r="Z5066" s="283"/>
      <c r="AA5066" s="283"/>
      <c r="AB5066" s="283"/>
      <c r="AC5066" s="283"/>
      <c r="AD5066" s="283"/>
      <c r="AE5066" s="283"/>
      <c r="AO5066" s="283"/>
      <c r="AP5066" s="283"/>
      <c r="AQ5066" s="283"/>
      <c r="AR5066" s="283"/>
      <c r="AS5066" s="283"/>
      <c r="AT5066" s="283"/>
      <c r="AV5066" s="283"/>
      <c r="AW5066" s="283"/>
      <c r="AX5066" s="283"/>
      <c r="AY5066" s="283"/>
      <c r="AZ5066" s="283"/>
      <c r="BA5066" s="283"/>
      <c r="BB5066" s="283"/>
      <c r="BE5066" s="263"/>
      <c r="BJ5066" s="279"/>
      <c r="BK5066" s="279"/>
      <c r="BL5066" s="279"/>
      <c r="BO5066" s="279"/>
      <c r="BP5066" s="279"/>
    </row>
    <row r="5067" spans="2:68" ht="9.75" customHeight="1"/>
    <row r="5068" spans="2:68" ht="10.5" customHeight="1">
      <c r="H5068" s="283"/>
      <c r="I5068" s="283"/>
      <c r="J5068" s="283"/>
      <c r="K5068" s="283"/>
      <c r="L5068" s="283"/>
      <c r="N5068" s="283"/>
      <c r="O5068" s="283"/>
      <c r="P5068" s="283"/>
      <c r="Q5068" s="283"/>
      <c r="R5068" s="283"/>
      <c r="S5068" s="283"/>
      <c r="U5068" s="283"/>
      <c r="V5068" s="283"/>
      <c r="W5068" s="283"/>
      <c r="Z5068" s="283"/>
      <c r="AA5068" s="283"/>
      <c r="AB5068" s="283"/>
      <c r="AC5068" s="283"/>
      <c r="AD5068" s="283"/>
      <c r="AE5068" s="283"/>
      <c r="AO5068" s="283"/>
      <c r="AP5068" s="283"/>
      <c r="AQ5068" s="283"/>
      <c r="AR5068" s="283"/>
      <c r="AS5068" s="283"/>
      <c r="AT5068" s="283"/>
      <c r="AV5068" s="283"/>
      <c r="AW5068" s="283"/>
      <c r="AX5068" s="283"/>
      <c r="AY5068" s="283"/>
      <c r="AZ5068" s="283"/>
      <c r="BA5068" s="283"/>
      <c r="BB5068" s="283"/>
      <c r="BE5068" s="280"/>
      <c r="BJ5068" s="279"/>
      <c r="BK5068" s="279"/>
      <c r="BL5068" s="279"/>
      <c r="BO5068" s="279"/>
      <c r="BP5068" s="279"/>
    </row>
    <row r="5069" spans="2:68" ht="0.75" customHeight="1">
      <c r="H5069" s="283"/>
      <c r="I5069" s="283"/>
      <c r="J5069" s="283"/>
      <c r="K5069" s="283"/>
      <c r="L5069" s="283"/>
      <c r="N5069" s="283"/>
      <c r="O5069" s="283"/>
      <c r="P5069" s="283"/>
      <c r="Q5069" s="283"/>
      <c r="R5069" s="283"/>
      <c r="S5069" s="283"/>
      <c r="U5069" s="283"/>
      <c r="V5069" s="283"/>
      <c r="W5069" s="283"/>
      <c r="Z5069" s="283"/>
      <c r="AA5069" s="283"/>
      <c r="AB5069" s="283"/>
      <c r="AC5069" s="283"/>
      <c r="AD5069" s="283"/>
      <c r="AE5069" s="283"/>
      <c r="AO5069" s="283"/>
      <c r="AP5069" s="283"/>
      <c r="AQ5069" s="283"/>
      <c r="AR5069" s="283"/>
      <c r="AS5069" s="283"/>
      <c r="AT5069" s="283"/>
      <c r="AV5069" s="283"/>
      <c r="AW5069" s="283"/>
      <c r="AX5069" s="283"/>
      <c r="AY5069" s="283"/>
      <c r="AZ5069" s="283"/>
      <c r="BA5069" s="283"/>
      <c r="BB5069" s="283"/>
      <c r="BE5069" s="280"/>
      <c r="BJ5069" s="279"/>
      <c r="BK5069" s="279"/>
      <c r="BL5069" s="279"/>
      <c r="BO5069" s="279"/>
      <c r="BP5069" s="279"/>
    </row>
    <row r="5070" spans="2:68" ht="10.5" customHeight="1">
      <c r="H5070" s="285"/>
      <c r="I5070" s="285"/>
      <c r="J5070" s="285"/>
      <c r="K5070" s="285"/>
      <c r="L5070" s="285"/>
      <c r="N5070" s="285"/>
      <c r="O5070" s="285"/>
      <c r="P5070" s="285"/>
      <c r="R5070" s="285"/>
      <c r="S5070" s="285"/>
      <c r="U5070" s="283"/>
      <c r="V5070" s="283"/>
      <c r="W5070" s="283"/>
      <c r="Z5070" s="285"/>
      <c r="AA5070" s="285"/>
      <c r="AB5070" s="285"/>
      <c r="AC5070" s="285"/>
      <c r="AD5070" s="283"/>
      <c r="AE5070" s="283"/>
      <c r="AO5070" s="285"/>
      <c r="AP5070" s="285"/>
      <c r="AQ5070" s="285"/>
      <c r="AR5070" s="285"/>
      <c r="AS5070" s="285"/>
      <c r="AT5070" s="285"/>
      <c r="AV5070" s="285"/>
      <c r="AW5070" s="285"/>
      <c r="AX5070" s="285"/>
      <c r="AY5070" s="285"/>
      <c r="AZ5070" s="285"/>
      <c r="BB5070" s="261"/>
      <c r="BE5070" s="263"/>
      <c r="BK5070" s="279"/>
      <c r="BL5070" s="279"/>
      <c r="BP5070" s="264"/>
    </row>
    <row r="5071" spans="2:68" ht="8.25" customHeight="1"/>
    <row r="5072" spans="2:68" ht="0.75" customHeight="1">
      <c r="C5072" s="280"/>
      <c r="D5072" s="280"/>
      <c r="E5072" s="280"/>
      <c r="F5072" s="280"/>
      <c r="G5072" s="280"/>
      <c r="H5072" s="280"/>
      <c r="I5072" s="280"/>
      <c r="AH5072" s="280"/>
      <c r="AI5072" s="280"/>
      <c r="AJ5072" s="280"/>
      <c r="AK5072" s="280"/>
      <c r="AL5072" s="280"/>
      <c r="AM5072" s="280"/>
      <c r="AN5072" s="280"/>
      <c r="AO5072" s="280"/>
      <c r="BE5072" s="280"/>
      <c r="BK5072" s="279"/>
      <c r="BL5072" s="279"/>
      <c r="BP5072" s="279"/>
    </row>
    <row r="5073" spans="3:68" ht="9" customHeight="1">
      <c r="C5073" s="280"/>
      <c r="D5073" s="280"/>
      <c r="E5073" s="280"/>
      <c r="F5073" s="280"/>
      <c r="G5073" s="280"/>
      <c r="H5073" s="280"/>
      <c r="I5073" s="280"/>
      <c r="AH5073" s="280"/>
      <c r="AI5073" s="280"/>
      <c r="AJ5073" s="280"/>
      <c r="AK5073" s="280"/>
      <c r="AL5073" s="280"/>
      <c r="AM5073" s="280"/>
      <c r="AN5073" s="280"/>
      <c r="AO5073" s="280"/>
      <c r="BE5073" s="280"/>
      <c r="BK5073" s="279"/>
      <c r="BL5073" s="279"/>
      <c r="BP5073" s="279"/>
    </row>
    <row r="5074" spans="3:68" ht="0.75" customHeight="1">
      <c r="C5074" s="280"/>
      <c r="D5074" s="280"/>
      <c r="E5074" s="280"/>
      <c r="F5074" s="280"/>
      <c r="G5074" s="280"/>
      <c r="H5074" s="280"/>
      <c r="I5074" s="280"/>
      <c r="AH5074" s="280"/>
      <c r="AI5074" s="280"/>
      <c r="AJ5074" s="280"/>
      <c r="AK5074" s="280"/>
      <c r="AL5074" s="280"/>
      <c r="AM5074" s="280"/>
      <c r="AN5074" s="280"/>
      <c r="AO5074" s="280"/>
      <c r="BE5074" s="280"/>
      <c r="BK5074" s="279"/>
      <c r="BL5074" s="279"/>
    </row>
    <row r="5075" spans="3:68" ht="10.5" customHeight="1">
      <c r="C5075" s="287"/>
      <c r="D5075" s="287"/>
      <c r="E5075" s="287"/>
      <c r="F5075" s="287"/>
      <c r="G5075" s="287"/>
      <c r="H5075" s="278"/>
      <c r="I5075" s="278"/>
      <c r="J5075" s="278"/>
      <c r="K5075" s="278"/>
      <c r="L5075" s="278"/>
      <c r="N5075" s="278"/>
      <c r="O5075" s="278"/>
      <c r="P5075" s="278"/>
      <c r="Q5075" s="278"/>
      <c r="R5075" s="278"/>
      <c r="S5075" s="278"/>
      <c r="T5075" s="278"/>
      <c r="U5075" s="278"/>
      <c r="V5075" s="278"/>
      <c r="W5075" s="278"/>
      <c r="Z5075" s="278"/>
      <c r="AA5075" s="278"/>
      <c r="AB5075" s="278"/>
      <c r="AC5075" s="278"/>
      <c r="AD5075" s="278"/>
      <c r="AE5075" s="278"/>
      <c r="AI5075" s="287"/>
      <c r="AJ5075" s="287"/>
      <c r="AK5075" s="287"/>
      <c r="AL5075" s="287"/>
      <c r="AM5075" s="287"/>
      <c r="AO5075" s="278"/>
      <c r="AP5075" s="278"/>
      <c r="AQ5075" s="278"/>
      <c r="AR5075" s="278"/>
      <c r="AS5075" s="278"/>
      <c r="AT5075" s="278"/>
      <c r="AV5075" s="278"/>
      <c r="AW5075" s="278"/>
      <c r="AX5075" s="278"/>
      <c r="AY5075" s="278"/>
      <c r="AZ5075" s="278"/>
      <c r="BB5075" s="266"/>
      <c r="BE5075" s="263"/>
      <c r="BK5075" s="279"/>
      <c r="BL5075" s="279"/>
      <c r="BP5075" s="264"/>
    </row>
    <row r="5076" spans="3:68" ht="7.5" customHeight="1"/>
    <row r="5077" spans="3:68" ht="0.75" customHeight="1">
      <c r="C5077" s="287"/>
      <c r="D5077" s="287"/>
      <c r="E5077" s="287"/>
      <c r="F5077" s="287"/>
      <c r="G5077" s="287"/>
      <c r="H5077" s="278"/>
      <c r="I5077" s="278"/>
      <c r="J5077" s="278"/>
      <c r="K5077" s="278"/>
      <c r="L5077" s="278"/>
      <c r="N5077" s="278"/>
      <c r="O5077" s="278"/>
      <c r="P5077" s="278"/>
      <c r="Q5077" s="278"/>
      <c r="R5077" s="278"/>
      <c r="S5077" s="278"/>
      <c r="T5077" s="278"/>
      <c r="U5077" s="278"/>
      <c r="V5077" s="278"/>
      <c r="W5077" s="278"/>
      <c r="Z5077" s="278"/>
      <c r="AA5077" s="278"/>
      <c r="AB5077" s="278"/>
      <c r="AC5077" s="278"/>
      <c r="AD5077" s="278"/>
      <c r="AE5077" s="278"/>
      <c r="AI5077" s="287"/>
      <c r="AJ5077" s="287"/>
      <c r="AK5077" s="287"/>
      <c r="AL5077" s="287"/>
      <c r="AM5077" s="287"/>
      <c r="AO5077" s="278"/>
      <c r="AP5077" s="278"/>
      <c r="AQ5077" s="278"/>
      <c r="AR5077" s="278"/>
      <c r="AS5077" s="278"/>
      <c r="AT5077" s="278"/>
      <c r="AV5077" s="278"/>
      <c r="AW5077" s="278"/>
      <c r="AX5077" s="278"/>
      <c r="AY5077" s="278"/>
      <c r="AZ5077" s="278"/>
      <c r="BB5077" s="276"/>
    </row>
    <row r="5078" spans="3:68" ht="8.25" customHeight="1">
      <c r="C5078" s="287"/>
      <c r="D5078" s="287"/>
      <c r="E5078" s="287"/>
      <c r="F5078" s="287"/>
      <c r="G5078" s="287"/>
      <c r="H5078" s="278"/>
      <c r="I5078" s="278"/>
      <c r="J5078" s="278"/>
      <c r="K5078" s="278"/>
      <c r="L5078" s="278"/>
      <c r="N5078" s="278"/>
      <c r="O5078" s="278"/>
      <c r="P5078" s="278"/>
      <c r="Q5078" s="278"/>
      <c r="R5078" s="278"/>
      <c r="S5078" s="278"/>
      <c r="T5078" s="278"/>
      <c r="U5078" s="278"/>
      <c r="V5078" s="278"/>
      <c r="W5078" s="278"/>
      <c r="Z5078" s="278"/>
      <c r="AA5078" s="278"/>
      <c r="AB5078" s="278"/>
      <c r="AC5078" s="278"/>
      <c r="AD5078" s="278"/>
      <c r="AE5078" s="278"/>
      <c r="AI5078" s="287"/>
      <c r="AJ5078" s="287"/>
      <c r="AK5078" s="287"/>
      <c r="AL5078" s="287"/>
      <c r="AM5078" s="287"/>
      <c r="AO5078" s="278"/>
      <c r="AP5078" s="278"/>
      <c r="AQ5078" s="278"/>
      <c r="AR5078" s="278"/>
      <c r="AS5078" s="278"/>
      <c r="AT5078" s="278"/>
      <c r="AV5078" s="278"/>
      <c r="AW5078" s="278"/>
      <c r="AX5078" s="278"/>
      <c r="AY5078" s="278"/>
      <c r="AZ5078" s="278"/>
      <c r="BB5078" s="276"/>
    </row>
    <row r="5079" spans="3:68" ht="0.75" customHeight="1">
      <c r="C5079" s="287"/>
      <c r="D5079" s="287"/>
      <c r="E5079" s="287"/>
      <c r="F5079" s="287"/>
      <c r="G5079" s="287"/>
      <c r="H5079" s="278"/>
      <c r="I5079" s="278"/>
      <c r="J5079" s="278"/>
      <c r="K5079" s="278"/>
      <c r="L5079" s="278"/>
      <c r="N5079" s="278"/>
      <c r="O5079" s="278"/>
      <c r="P5079" s="278"/>
      <c r="Q5079" s="278"/>
      <c r="R5079" s="278"/>
      <c r="S5079" s="278"/>
      <c r="T5079" s="278"/>
      <c r="U5079" s="278"/>
      <c r="V5079" s="278"/>
      <c r="W5079" s="278"/>
      <c r="Z5079" s="278"/>
      <c r="AA5079" s="278"/>
      <c r="AB5079" s="278"/>
      <c r="AC5079" s="278"/>
      <c r="AD5079" s="278"/>
      <c r="AE5079" s="278"/>
      <c r="AI5079" s="287"/>
      <c r="AJ5079" s="287"/>
      <c r="AK5079" s="287"/>
      <c r="AL5079" s="287"/>
      <c r="AM5079" s="287"/>
      <c r="AO5079" s="278"/>
      <c r="AP5079" s="278"/>
      <c r="AQ5079" s="278"/>
      <c r="AR5079" s="278"/>
      <c r="AS5079" s="278"/>
      <c r="AT5079" s="278"/>
      <c r="AV5079" s="278"/>
      <c r="AW5079" s="278"/>
      <c r="AX5079" s="278"/>
      <c r="AY5079" s="278"/>
      <c r="AZ5079" s="278"/>
      <c r="BB5079" s="276"/>
    </row>
    <row r="5080" spans="3:68" ht="10.5" customHeight="1">
      <c r="C5080" s="287"/>
      <c r="D5080" s="287"/>
      <c r="E5080" s="287"/>
      <c r="F5080" s="287"/>
      <c r="G5080" s="287"/>
      <c r="H5080" s="278"/>
      <c r="I5080" s="278"/>
      <c r="J5080" s="278"/>
      <c r="K5080" s="278"/>
      <c r="L5080" s="278"/>
      <c r="N5080" s="278"/>
      <c r="O5080" s="278"/>
      <c r="P5080" s="278"/>
      <c r="Q5080" s="278"/>
      <c r="R5080" s="278"/>
      <c r="S5080" s="278"/>
      <c r="T5080" s="278"/>
      <c r="U5080" s="278"/>
      <c r="V5080" s="278"/>
      <c r="W5080" s="278"/>
      <c r="Z5080" s="278"/>
      <c r="AA5080" s="278"/>
      <c r="AB5080" s="278"/>
      <c r="AC5080" s="278"/>
      <c r="AD5080" s="278"/>
      <c r="AE5080" s="278"/>
      <c r="AI5080" s="287"/>
      <c r="AJ5080" s="287"/>
      <c r="AK5080" s="287"/>
      <c r="AL5080" s="287"/>
      <c r="AM5080" s="287"/>
      <c r="AO5080" s="278"/>
      <c r="AP5080" s="278"/>
      <c r="AQ5080" s="278"/>
      <c r="AR5080" s="278"/>
      <c r="AS5080" s="278"/>
      <c r="AT5080" s="278"/>
      <c r="AV5080" s="278"/>
      <c r="AW5080" s="278"/>
      <c r="AX5080" s="278"/>
      <c r="AY5080" s="278"/>
      <c r="AZ5080" s="278"/>
      <c r="BB5080" s="266"/>
    </row>
    <row r="5081" spans="3:68" ht="7.5" customHeight="1"/>
    <row r="5082" spans="3:68" ht="0.75" customHeight="1">
      <c r="C5082" s="287"/>
      <c r="D5082" s="287"/>
      <c r="E5082" s="287"/>
      <c r="F5082" s="287"/>
      <c r="G5082" s="287"/>
      <c r="H5082" s="278"/>
      <c r="I5082" s="278"/>
      <c r="J5082" s="278"/>
      <c r="K5082" s="278"/>
      <c r="L5082" s="278"/>
      <c r="N5082" s="278"/>
      <c r="O5082" s="278"/>
      <c r="P5082" s="278"/>
      <c r="Q5082" s="278"/>
      <c r="R5082" s="278"/>
      <c r="S5082" s="278"/>
      <c r="T5082" s="278"/>
      <c r="U5082" s="278"/>
      <c r="V5082" s="278"/>
      <c r="W5082" s="278"/>
      <c r="Z5082" s="278"/>
      <c r="AA5082" s="278"/>
      <c r="AB5082" s="278"/>
      <c r="AC5082" s="278"/>
      <c r="AD5082" s="278"/>
      <c r="AE5082" s="278"/>
      <c r="AI5082" s="287"/>
      <c r="AJ5082" s="287"/>
      <c r="AK5082" s="287"/>
      <c r="AL5082" s="287"/>
      <c r="AM5082" s="287"/>
      <c r="AO5082" s="278"/>
      <c r="AP5082" s="278"/>
      <c r="AQ5082" s="278"/>
      <c r="AR5082" s="278"/>
      <c r="AS5082" s="278"/>
      <c r="AT5082" s="278"/>
      <c r="AV5082" s="278"/>
      <c r="AW5082" s="278"/>
      <c r="AX5082" s="278"/>
      <c r="AY5082" s="278"/>
      <c r="AZ5082" s="278"/>
      <c r="BB5082" s="276"/>
      <c r="BE5082" s="282"/>
      <c r="BF5082" s="282"/>
      <c r="BG5082" s="282"/>
      <c r="BH5082" s="282"/>
      <c r="BI5082" s="282"/>
      <c r="BJ5082" s="282"/>
      <c r="BK5082" s="282"/>
      <c r="BL5082" s="282"/>
      <c r="BM5082" s="282"/>
      <c r="BN5082" s="282"/>
      <c r="BO5082" s="282"/>
      <c r="BP5082" s="282"/>
    </row>
    <row r="5083" spans="3:68">
      <c r="C5083" s="287"/>
      <c r="D5083" s="287"/>
      <c r="E5083" s="287"/>
      <c r="F5083" s="287"/>
      <c r="G5083" s="287"/>
      <c r="H5083" s="278"/>
      <c r="I5083" s="278"/>
      <c r="J5083" s="278"/>
      <c r="K5083" s="278"/>
      <c r="L5083" s="278"/>
      <c r="N5083" s="278"/>
      <c r="O5083" s="278"/>
      <c r="P5083" s="278"/>
      <c r="Q5083" s="278"/>
      <c r="R5083" s="278"/>
      <c r="S5083" s="278"/>
      <c r="T5083" s="278"/>
      <c r="U5083" s="278"/>
      <c r="V5083" s="278"/>
      <c r="W5083" s="278"/>
      <c r="Z5083" s="278"/>
      <c r="AA5083" s="278"/>
      <c r="AB5083" s="278"/>
      <c r="AC5083" s="278"/>
      <c r="AD5083" s="278"/>
      <c r="AE5083" s="278"/>
      <c r="AI5083" s="287"/>
      <c r="AJ5083" s="287"/>
      <c r="AK5083" s="287"/>
      <c r="AL5083" s="287"/>
      <c r="AM5083" s="287"/>
      <c r="AO5083" s="278"/>
      <c r="AP5083" s="278"/>
      <c r="AQ5083" s="278"/>
      <c r="AR5083" s="278"/>
      <c r="AS5083" s="278"/>
      <c r="AT5083" s="278"/>
      <c r="AV5083" s="278"/>
      <c r="AW5083" s="278"/>
      <c r="AX5083" s="278"/>
      <c r="AY5083" s="278"/>
      <c r="AZ5083" s="278"/>
      <c r="BB5083" s="276"/>
      <c r="BE5083" s="282"/>
      <c r="BF5083" s="282"/>
      <c r="BG5083" s="282"/>
      <c r="BH5083" s="282"/>
      <c r="BI5083" s="282"/>
      <c r="BJ5083" s="282"/>
      <c r="BK5083" s="282"/>
      <c r="BL5083" s="282"/>
      <c r="BM5083" s="282"/>
      <c r="BN5083" s="282"/>
      <c r="BO5083" s="282"/>
      <c r="BP5083" s="282"/>
    </row>
    <row r="5084" spans="3:68" ht="5.25" customHeight="1">
      <c r="C5084" s="287"/>
      <c r="D5084" s="287"/>
      <c r="E5084" s="287"/>
      <c r="F5084" s="287"/>
      <c r="G5084" s="287"/>
      <c r="H5084" s="278"/>
      <c r="I5084" s="278"/>
      <c r="J5084" s="278"/>
      <c r="K5084" s="278"/>
      <c r="L5084" s="278"/>
      <c r="N5084" s="278"/>
      <c r="O5084" s="278"/>
      <c r="P5084" s="278"/>
      <c r="Q5084" s="278"/>
      <c r="R5084" s="278"/>
      <c r="S5084" s="278"/>
      <c r="T5084" s="278"/>
      <c r="U5084" s="278"/>
      <c r="V5084" s="278"/>
      <c r="W5084" s="278"/>
      <c r="Z5084" s="278"/>
      <c r="AA5084" s="278"/>
      <c r="AB5084" s="278"/>
      <c r="AC5084" s="278"/>
      <c r="AD5084" s="278"/>
      <c r="AE5084" s="278"/>
      <c r="AI5084" s="287"/>
      <c r="AJ5084" s="287"/>
      <c r="AK5084" s="287"/>
      <c r="AL5084" s="287"/>
      <c r="AM5084" s="287"/>
      <c r="AN5084" s="287"/>
      <c r="AO5084" s="278"/>
      <c r="AP5084" s="278"/>
      <c r="AQ5084" s="278"/>
      <c r="AR5084" s="278"/>
      <c r="AS5084" s="278"/>
      <c r="AT5084" s="278"/>
      <c r="AV5084" s="278"/>
      <c r="AW5084" s="278"/>
      <c r="AX5084" s="278"/>
      <c r="AY5084" s="278"/>
      <c r="AZ5084" s="278"/>
      <c r="BB5084" s="276"/>
      <c r="BJ5084" s="283"/>
      <c r="BK5084" s="283"/>
      <c r="BL5084" s="283"/>
      <c r="BM5084" s="283"/>
      <c r="BN5084" s="283"/>
      <c r="BO5084" s="283"/>
      <c r="BP5084" s="283"/>
    </row>
    <row r="5085" spans="3:68" ht="5.25" customHeight="1">
      <c r="C5085" s="287"/>
      <c r="D5085" s="287"/>
      <c r="E5085" s="287"/>
      <c r="F5085" s="287"/>
      <c r="G5085" s="287"/>
      <c r="H5085" s="278"/>
      <c r="I5085" s="278"/>
      <c r="J5085" s="278"/>
      <c r="K5085" s="278"/>
      <c r="L5085" s="278"/>
      <c r="N5085" s="278"/>
      <c r="O5085" s="278"/>
      <c r="P5085" s="278"/>
      <c r="Q5085" s="278"/>
      <c r="R5085" s="278"/>
      <c r="S5085" s="278"/>
      <c r="T5085" s="278"/>
      <c r="U5085" s="278"/>
      <c r="V5085" s="278"/>
      <c r="W5085" s="278"/>
      <c r="Z5085" s="278"/>
      <c r="AA5085" s="278"/>
      <c r="AB5085" s="278"/>
      <c r="AC5085" s="278"/>
      <c r="AD5085" s="278"/>
      <c r="AE5085" s="278"/>
      <c r="AI5085" s="287"/>
      <c r="AJ5085" s="287"/>
      <c r="AK5085" s="287"/>
      <c r="AL5085" s="287"/>
      <c r="AM5085" s="287"/>
      <c r="AN5085" s="287"/>
      <c r="AO5085" s="278"/>
      <c r="AP5085" s="278"/>
      <c r="AQ5085" s="278"/>
      <c r="AR5085" s="278"/>
      <c r="AS5085" s="278"/>
      <c r="AT5085" s="278"/>
      <c r="AV5085" s="278"/>
      <c r="AW5085" s="278"/>
      <c r="AX5085" s="278"/>
      <c r="AY5085" s="278"/>
      <c r="AZ5085" s="278"/>
      <c r="BB5085" s="276"/>
      <c r="BJ5085" s="283"/>
      <c r="BK5085" s="283"/>
      <c r="BL5085" s="283"/>
      <c r="BM5085" s="283"/>
      <c r="BN5085" s="283"/>
      <c r="BO5085" s="283"/>
      <c r="BP5085" s="283"/>
    </row>
    <row r="5086" spans="3:68" ht="15" customHeight="1">
      <c r="C5086" s="287"/>
      <c r="D5086" s="287"/>
      <c r="E5086" s="287"/>
      <c r="F5086" s="287"/>
      <c r="G5086" s="287"/>
      <c r="H5086" s="278"/>
      <c r="I5086" s="278"/>
      <c r="J5086" s="278"/>
      <c r="K5086" s="278"/>
      <c r="L5086" s="278"/>
      <c r="N5086" s="278"/>
      <c r="O5086" s="278"/>
      <c r="P5086" s="278"/>
      <c r="Q5086" s="278"/>
      <c r="R5086" s="278"/>
      <c r="S5086" s="278"/>
      <c r="T5086" s="278"/>
      <c r="U5086" s="278"/>
      <c r="V5086" s="278"/>
      <c r="W5086" s="278"/>
      <c r="Z5086" s="278"/>
      <c r="AA5086" s="278"/>
      <c r="AB5086" s="278"/>
      <c r="AC5086" s="278"/>
      <c r="AD5086" s="278"/>
      <c r="AE5086" s="278"/>
      <c r="AI5086" s="287"/>
      <c r="AJ5086" s="287"/>
      <c r="AK5086" s="287"/>
      <c r="AL5086" s="287"/>
      <c r="AM5086" s="287"/>
      <c r="AO5086" s="278"/>
      <c r="AP5086" s="278"/>
      <c r="AQ5086" s="278"/>
      <c r="AR5086" s="278"/>
      <c r="AS5086" s="278"/>
      <c r="AT5086" s="278"/>
      <c r="AV5086" s="278"/>
      <c r="AW5086" s="278"/>
      <c r="AX5086" s="278"/>
      <c r="AY5086" s="278"/>
      <c r="AZ5086" s="278"/>
      <c r="BB5086" s="266"/>
    </row>
    <row r="5087" spans="3:68" ht="0.75" customHeight="1">
      <c r="C5087" s="287"/>
      <c r="D5087" s="287"/>
      <c r="E5087" s="287"/>
      <c r="F5087" s="287"/>
      <c r="G5087" s="287"/>
      <c r="H5087" s="278"/>
      <c r="I5087" s="278"/>
      <c r="J5087" s="278"/>
      <c r="K5087" s="278"/>
      <c r="L5087" s="278"/>
      <c r="P5087" s="278"/>
      <c r="Q5087" s="278"/>
      <c r="R5087" s="278"/>
      <c r="S5087" s="278"/>
      <c r="U5087" s="278"/>
      <c r="V5087" s="278"/>
      <c r="W5087" s="278"/>
      <c r="Z5087" s="278"/>
      <c r="AA5087" s="278"/>
      <c r="AB5087" s="278"/>
      <c r="AC5087" s="278"/>
      <c r="AD5087" s="278"/>
      <c r="AE5087" s="278"/>
      <c r="AI5087" s="287"/>
      <c r="AJ5087" s="287"/>
      <c r="AK5087" s="287"/>
      <c r="AL5087" s="287"/>
      <c r="AM5087" s="287"/>
      <c r="AO5087" s="278"/>
      <c r="AP5087" s="278"/>
      <c r="AQ5087" s="278"/>
      <c r="AR5087" s="278"/>
      <c r="AS5087" s="278"/>
      <c r="AT5087" s="278"/>
      <c r="AV5087" s="278"/>
      <c r="AW5087" s="278"/>
      <c r="AX5087" s="278"/>
      <c r="AY5087" s="278"/>
      <c r="AZ5087" s="278"/>
      <c r="BB5087" s="276"/>
      <c r="BE5087" s="280"/>
      <c r="BH5087" s="278"/>
      <c r="BI5087" s="278"/>
      <c r="BJ5087" s="278"/>
      <c r="BK5087" s="278"/>
      <c r="BL5087" s="278"/>
      <c r="BN5087" s="278"/>
      <c r="BO5087" s="278"/>
      <c r="BP5087" s="278"/>
    </row>
    <row r="5088" spans="3:68" ht="8.25" customHeight="1">
      <c r="C5088" s="287"/>
      <c r="D5088" s="287"/>
      <c r="E5088" s="287"/>
      <c r="F5088" s="287"/>
      <c r="G5088" s="287"/>
      <c r="H5088" s="278"/>
      <c r="I5088" s="278"/>
      <c r="J5088" s="278"/>
      <c r="K5088" s="278"/>
      <c r="L5088" s="278"/>
      <c r="P5088" s="278"/>
      <c r="Q5088" s="278"/>
      <c r="R5088" s="278"/>
      <c r="S5088" s="278"/>
      <c r="U5088" s="278"/>
      <c r="V5088" s="278"/>
      <c r="W5088" s="278"/>
      <c r="Z5088" s="278"/>
      <c r="AA5088" s="278"/>
      <c r="AB5088" s="278"/>
      <c r="AC5088" s="278"/>
      <c r="AD5088" s="278"/>
      <c r="AE5088" s="278"/>
      <c r="AI5088" s="287"/>
      <c r="AJ5088" s="287"/>
      <c r="AK5088" s="287"/>
      <c r="AL5088" s="287"/>
      <c r="AM5088" s="287"/>
      <c r="AO5088" s="278"/>
      <c r="AP5088" s="278"/>
      <c r="AQ5088" s="278"/>
      <c r="AR5088" s="278"/>
      <c r="AS5088" s="278"/>
      <c r="AT5088" s="278"/>
      <c r="AV5088" s="278"/>
      <c r="AW5088" s="278"/>
      <c r="AX5088" s="278"/>
      <c r="AY5088" s="278"/>
      <c r="AZ5088" s="278"/>
      <c r="BB5088" s="276"/>
      <c r="BE5088" s="280"/>
      <c r="BH5088" s="278"/>
      <c r="BI5088" s="278"/>
      <c r="BJ5088" s="278"/>
      <c r="BK5088" s="278"/>
      <c r="BL5088" s="278"/>
      <c r="BN5088" s="278"/>
      <c r="BO5088" s="278"/>
      <c r="BP5088" s="278"/>
    </row>
    <row r="5089" spans="3:68" ht="0.75" customHeight="1">
      <c r="C5089" s="287"/>
      <c r="D5089" s="287"/>
      <c r="E5089" s="287"/>
      <c r="F5089" s="287"/>
      <c r="G5089" s="287"/>
      <c r="H5089" s="278"/>
      <c r="I5089" s="278"/>
      <c r="J5089" s="278"/>
      <c r="K5089" s="278"/>
      <c r="L5089" s="278"/>
      <c r="P5089" s="278"/>
      <c r="Q5089" s="278"/>
      <c r="R5089" s="278"/>
      <c r="S5089" s="278"/>
      <c r="U5089" s="278"/>
      <c r="V5089" s="278"/>
      <c r="W5089" s="278"/>
      <c r="Z5089" s="278"/>
      <c r="AA5089" s="278"/>
      <c r="AB5089" s="278"/>
      <c r="AC5089" s="278"/>
      <c r="AD5089" s="278"/>
      <c r="AE5089" s="278"/>
      <c r="AI5089" s="287"/>
      <c r="AJ5089" s="287"/>
      <c r="AK5089" s="287"/>
      <c r="AL5089" s="287"/>
      <c r="AM5089" s="287"/>
      <c r="AO5089" s="278"/>
      <c r="AP5089" s="278"/>
      <c r="AQ5089" s="278"/>
      <c r="AR5089" s="278"/>
      <c r="AS5089" s="278"/>
      <c r="AT5089" s="278"/>
      <c r="AV5089" s="278"/>
      <c r="AW5089" s="278"/>
      <c r="AX5089" s="278"/>
      <c r="AY5089" s="278"/>
      <c r="AZ5089" s="278"/>
      <c r="BB5089" s="276"/>
      <c r="BE5089" s="280"/>
      <c r="BH5089" s="278"/>
      <c r="BI5089" s="278"/>
      <c r="BJ5089" s="278"/>
      <c r="BK5089" s="278"/>
      <c r="BL5089" s="278"/>
      <c r="BN5089" s="278"/>
      <c r="BO5089" s="278"/>
      <c r="BP5089" s="278"/>
    </row>
    <row r="5090" spans="3:68" ht="10.5" customHeight="1">
      <c r="C5090" s="287"/>
      <c r="D5090" s="287"/>
      <c r="E5090" s="287"/>
      <c r="F5090" s="287"/>
      <c r="G5090" s="287"/>
      <c r="H5090" s="278"/>
      <c r="I5090" s="278"/>
      <c r="J5090" s="278"/>
      <c r="K5090" s="278"/>
      <c r="L5090" s="278"/>
      <c r="P5090" s="278"/>
      <c r="Q5090" s="278"/>
      <c r="R5090" s="278"/>
      <c r="S5090" s="278"/>
      <c r="U5090" s="278"/>
      <c r="V5090" s="278"/>
      <c r="W5090" s="278"/>
      <c r="Z5090" s="278"/>
      <c r="AA5090" s="278"/>
      <c r="AB5090" s="278"/>
      <c r="AC5090" s="278"/>
      <c r="AD5090" s="278"/>
      <c r="AE5090" s="278"/>
      <c r="AI5090" s="287"/>
      <c r="AJ5090" s="287"/>
      <c r="AK5090" s="287"/>
      <c r="AL5090" s="287"/>
      <c r="AM5090" s="287"/>
      <c r="AO5090" s="278"/>
      <c r="AP5090" s="278"/>
      <c r="AQ5090" s="278"/>
      <c r="AR5090" s="278"/>
      <c r="AS5090" s="278"/>
      <c r="AT5090" s="278"/>
      <c r="AV5090" s="278"/>
      <c r="AW5090" s="278"/>
      <c r="AX5090" s="278"/>
      <c r="AY5090" s="278"/>
      <c r="AZ5090" s="278"/>
      <c r="BB5090" s="266"/>
      <c r="BE5090" s="263"/>
      <c r="BH5090" s="278"/>
      <c r="BI5090" s="278"/>
      <c r="BJ5090" s="278"/>
      <c r="BK5090" s="278"/>
      <c r="BL5090" s="278"/>
      <c r="BN5090" s="278"/>
      <c r="BO5090" s="278"/>
      <c r="BP5090" s="278"/>
    </row>
    <row r="5091" spans="3:68" ht="7.5" customHeight="1"/>
    <row r="5092" spans="3:68" ht="0.75" customHeight="1">
      <c r="C5092" s="287"/>
      <c r="D5092" s="287"/>
      <c r="E5092" s="287"/>
      <c r="F5092" s="287"/>
      <c r="G5092" s="287"/>
      <c r="H5092" s="278"/>
      <c r="I5092" s="278"/>
      <c r="J5092" s="278"/>
      <c r="K5092" s="278"/>
      <c r="L5092" s="278"/>
      <c r="N5092" s="278"/>
      <c r="O5092" s="278"/>
      <c r="P5092" s="278"/>
      <c r="Q5092" s="278"/>
      <c r="R5092" s="278"/>
      <c r="S5092" s="278"/>
      <c r="T5092" s="278"/>
      <c r="U5092" s="278"/>
      <c r="V5092" s="278"/>
      <c r="W5092" s="278"/>
      <c r="Z5092" s="278"/>
      <c r="AA5092" s="278"/>
      <c r="AB5092" s="278"/>
      <c r="AC5092" s="278"/>
      <c r="AD5092" s="278"/>
      <c r="AE5092" s="278"/>
      <c r="AI5092" s="287"/>
      <c r="AJ5092" s="287"/>
      <c r="AK5092" s="287"/>
      <c r="AL5092" s="287"/>
      <c r="AM5092" s="287"/>
      <c r="AO5092" s="278"/>
      <c r="AP5092" s="278"/>
      <c r="AQ5092" s="278"/>
      <c r="AR5092" s="278"/>
      <c r="AS5092" s="278"/>
      <c r="AT5092" s="278"/>
      <c r="AV5092" s="278"/>
      <c r="AW5092" s="278"/>
      <c r="AX5092" s="278"/>
      <c r="AY5092" s="278"/>
      <c r="AZ5092" s="278"/>
      <c r="BB5092" s="276"/>
      <c r="BE5092" s="280"/>
      <c r="BH5092" s="278"/>
      <c r="BI5092" s="278"/>
      <c r="BJ5092" s="278"/>
      <c r="BK5092" s="278"/>
      <c r="BL5092" s="278"/>
      <c r="BN5092" s="278"/>
      <c r="BO5092" s="278"/>
      <c r="BP5092" s="278"/>
    </row>
    <row r="5093" spans="3:68" ht="9" customHeight="1">
      <c r="C5093" s="287"/>
      <c r="D5093" s="287"/>
      <c r="E5093" s="287"/>
      <c r="F5093" s="287"/>
      <c r="G5093" s="287"/>
      <c r="H5093" s="278"/>
      <c r="I5093" s="278"/>
      <c r="J5093" s="278"/>
      <c r="K5093" s="278"/>
      <c r="L5093" s="278"/>
      <c r="N5093" s="278"/>
      <c r="O5093" s="278"/>
      <c r="P5093" s="278"/>
      <c r="Q5093" s="278"/>
      <c r="R5093" s="278"/>
      <c r="S5093" s="278"/>
      <c r="T5093" s="278"/>
      <c r="U5093" s="278"/>
      <c r="V5093" s="278"/>
      <c r="W5093" s="278"/>
      <c r="Z5093" s="278"/>
      <c r="AA5093" s="278"/>
      <c r="AB5093" s="278"/>
      <c r="AC5093" s="278"/>
      <c r="AD5093" s="278"/>
      <c r="AE5093" s="278"/>
      <c r="AI5093" s="287"/>
      <c r="AJ5093" s="287"/>
      <c r="AK5093" s="287"/>
      <c r="AL5093" s="287"/>
      <c r="AM5093" s="287"/>
      <c r="AO5093" s="278"/>
      <c r="AP5093" s="278"/>
      <c r="AQ5093" s="278"/>
      <c r="AR5093" s="278"/>
      <c r="AS5093" s="278"/>
      <c r="AT5093" s="278"/>
      <c r="AV5093" s="278"/>
      <c r="AW5093" s="278"/>
      <c r="AX5093" s="278"/>
      <c r="AY5093" s="278"/>
      <c r="AZ5093" s="278"/>
      <c r="BB5093" s="276"/>
      <c r="BE5093" s="280"/>
      <c r="BH5093" s="278"/>
      <c r="BI5093" s="278"/>
      <c r="BJ5093" s="278"/>
      <c r="BK5093" s="278"/>
      <c r="BL5093" s="278"/>
      <c r="BN5093" s="278"/>
      <c r="BO5093" s="278"/>
      <c r="BP5093" s="278"/>
    </row>
    <row r="5094" spans="3:68" ht="0.75" customHeight="1">
      <c r="C5094" s="287"/>
      <c r="D5094" s="287"/>
      <c r="E5094" s="287"/>
      <c r="F5094" s="287"/>
      <c r="G5094" s="287"/>
      <c r="H5094" s="278"/>
      <c r="I5094" s="278"/>
      <c r="J5094" s="278"/>
      <c r="K5094" s="278"/>
      <c r="L5094" s="278"/>
      <c r="N5094" s="278"/>
      <c r="O5094" s="278"/>
      <c r="P5094" s="278"/>
      <c r="Q5094" s="278"/>
      <c r="R5094" s="278"/>
      <c r="S5094" s="278"/>
      <c r="T5094" s="278"/>
      <c r="U5094" s="278"/>
      <c r="V5094" s="278"/>
      <c r="W5094" s="278"/>
      <c r="Z5094" s="278"/>
      <c r="AA5094" s="278"/>
      <c r="AB5094" s="278"/>
      <c r="AC5094" s="278"/>
      <c r="AD5094" s="278"/>
      <c r="AE5094" s="278"/>
      <c r="AI5094" s="287"/>
      <c r="AJ5094" s="287"/>
      <c r="AK5094" s="287"/>
      <c r="AL5094" s="287"/>
      <c r="AM5094" s="287"/>
      <c r="AO5094" s="278"/>
      <c r="AP5094" s="278"/>
      <c r="AQ5094" s="278"/>
      <c r="AR5094" s="278"/>
      <c r="AS5094" s="278"/>
      <c r="AT5094" s="278"/>
      <c r="AV5094" s="278"/>
      <c r="AW5094" s="278"/>
      <c r="AX5094" s="278"/>
      <c r="AY5094" s="278"/>
      <c r="AZ5094" s="278"/>
      <c r="BB5094" s="276"/>
      <c r="BE5094" s="280"/>
      <c r="BH5094" s="278"/>
      <c r="BI5094" s="278"/>
      <c r="BJ5094" s="278"/>
      <c r="BK5094" s="278"/>
      <c r="BL5094" s="278"/>
      <c r="BN5094" s="278"/>
      <c r="BO5094" s="278"/>
      <c r="BP5094" s="278"/>
    </row>
    <row r="5095" spans="3:68" ht="10.5" customHeight="1">
      <c r="C5095" s="287"/>
      <c r="D5095" s="287"/>
      <c r="E5095" s="287"/>
      <c r="F5095" s="287"/>
      <c r="G5095" s="287"/>
      <c r="H5095" s="278"/>
      <c r="I5095" s="278"/>
      <c r="J5095" s="278"/>
      <c r="K5095" s="278"/>
      <c r="L5095" s="278"/>
      <c r="P5095" s="278"/>
      <c r="Q5095" s="278"/>
      <c r="R5095" s="278"/>
      <c r="S5095" s="278"/>
      <c r="U5095" s="278"/>
      <c r="V5095" s="278"/>
      <c r="W5095" s="278"/>
      <c r="Z5095" s="278"/>
      <c r="AA5095" s="278"/>
      <c r="AB5095" s="278"/>
      <c r="AC5095" s="278"/>
      <c r="AD5095" s="278"/>
      <c r="AE5095" s="278"/>
      <c r="AI5095" s="287"/>
      <c r="AJ5095" s="287"/>
      <c r="AK5095" s="287"/>
      <c r="AL5095" s="287"/>
      <c r="AM5095" s="287"/>
      <c r="AO5095" s="278"/>
      <c r="AP5095" s="278"/>
      <c r="AQ5095" s="278"/>
      <c r="AR5095" s="278"/>
      <c r="AS5095" s="278"/>
      <c r="AT5095" s="278"/>
      <c r="AV5095" s="278"/>
      <c r="AW5095" s="278"/>
      <c r="AX5095" s="278"/>
      <c r="AY5095" s="278"/>
      <c r="AZ5095" s="278"/>
      <c r="BB5095" s="266"/>
      <c r="BE5095" s="263"/>
      <c r="BH5095" s="278"/>
      <c r="BI5095" s="278"/>
      <c r="BJ5095" s="278"/>
      <c r="BK5095" s="278"/>
      <c r="BL5095" s="278"/>
      <c r="BN5095" s="278"/>
      <c r="BO5095" s="278"/>
      <c r="BP5095" s="278"/>
    </row>
    <row r="5096" spans="3:68" ht="9" customHeight="1"/>
    <row r="5097" spans="3:68" ht="10.5" customHeight="1">
      <c r="C5097" s="291"/>
      <c r="D5097" s="291"/>
      <c r="E5097" s="291"/>
      <c r="F5097" s="291"/>
      <c r="G5097" s="291"/>
      <c r="H5097" s="278"/>
      <c r="I5097" s="278"/>
      <c r="J5097" s="278"/>
      <c r="K5097" s="278"/>
      <c r="L5097" s="278"/>
      <c r="N5097" s="278"/>
      <c r="O5097" s="278"/>
      <c r="P5097" s="278"/>
      <c r="Q5097" s="278"/>
      <c r="R5097" s="278"/>
      <c r="S5097" s="278"/>
      <c r="T5097" s="278"/>
      <c r="U5097" s="278"/>
      <c r="V5097" s="278"/>
      <c r="W5097" s="278"/>
      <c r="Z5097" s="278"/>
      <c r="AA5097" s="278"/>
      <c r="AB5097" s="278"/>
      <c r="AC5097" s="278"/>
      <c r="AD5097" s="278"/>
      <c r="AE5097" s="278"/>
      <c r="AI5097" s="291"/>
      <c r="AJ5097" s="291"/>
      <c r="AK5097" s="291"/>
      <c r="AL5097" s="291"/>
      <c r="AM5097" s="291"/>
      <c r="AO5097" s="278"/>
      <c r="AP5097" s="278"/>
      <c r="AQ5097" s="278"/>
      <c r="AR5097" s="278"/>
      <c r="AS5097" s="278"/>
      <c r="AT5097" s="278"/>
      <c r="AV5097" s="278"/>
      <c r="AW5097" s="278"/>
      <c r="AX5097" s="278"/>
      <c r="AY5097" s="278"/>
      <c r="AZ5097" s="278"/>
      <c r="BB5097" s="266"/>
      <c r="BE5097" s="280"/>
      <c r="BF5097" s="280"/>
      <c r="BH5097" s="278"/>
      <c r="BI5097" s="278"/>
      <c r="BJ5097" s="278"/>
      <c r="BK5097" s="278"/>
      <c r="BL5097" s="278"/>
      <c r="BN5097" s="278"/>
      <c r="BO5097" s="278"/>
      <c r="BP5097" s="278"/>
    </row>
    <row r="5098" spans="3:68" ht="12.75" customHeight="1">
      <c r="AO5098" s="278"/>
      <c r="AP5098" s="278"/>
      <c r="AQ5098" s="278"/>
      <c r="AR5098" s="278"/>
      <c r="AS5098" s="278"/>
      <c r="AT5098" s="278"/>
      <c r="AV5098" s="278"/>
      <c r="AW5098" s="278"/>
      <c r="AX5098" s="278"/>
      <c r="AY5098" s="278"/>
      <c r="AZ5098" s="278"/>
      <c r="BE5098" s="280"/>
      <c r="BF5098" s="280"/>
    </row>
    <row r="5099" spans="3:68" ht="12.75" customHeight="1">
      <c r="AO5099" s="278"/>
      <c r="AP5099" s="278"/>
      <c r="AQ5099" s="278"/>
      <c r="AR5099" s="278"/>
      <c r="AS5099" s="278"/>
      <c r="AT5099" s="278"/>
      <c r="AV5099" s="278"/>
      <c r="AW5099" s="278"/>
      <c r="AX5099" s="278"/>
      <c r="AY5099" s="278"/>
      <c r="AZ5099" s="278"/>
      <c r="BE5099" s="280"/>
      <c r="BH5099" s="278"/>
      <c r="BI5099" s="278"/>
      <c r="BJ5099" s="278"/>
      <c r="BK5099" s="278"/>
      <c r="BL5099" s="278"/>
      <c r="BN5099" s="278"/>
      <c r="BO5099" s="278"/>
      <c r="BP5099" s="278"/>
    </row>
    <row r="5100" spans="3:68" ht="10.5" customHeight="1">
      <c r="BE5100" s="280"/>
      <c r="BH5100" s="278"/>
      <c r="BI5100" s="278"/>
      <c r="BJ5100" s="278"/>
      <c r="BK5100" s="278"/>
      <c r="BL5100" s="278"/>
      <c r="BN5100" s="278"/>
      <c r="BO5100" s="278"/>
      <c r="BP5100" s="278"/>
    </row>
    <row r="5101" spans="3:68" ht="9" customHeight="1"/>
    <row r="5102" spans="3:68" ht="11.25" customHeight="1">
      <c r="C5102" s="280"/>
      <c r="D5102" s="280"/>
      <c r="E5102" s="280"/>
      <c r="F5102" s="280"/>
      <c r="G5102" s="280"/>
      <c r="H5102" s="280"/>
      <c r="I5102" s="280"/>
      <c r="AH5102" s="280"/>
      <c r="AI5102" s="280"/>
      <c r="AJ5102" s="280"/>
      <c r="AK5102" s="280"/>
      <c r="AL5102" s="280"/>
      <c r="AM5102" s="280"/>
      <c r="AN5102" s="280"/>
      <c r="AO5102" s="280"/>
      <c r="BE5102" s="263"/>
      <c r="BH5102" s="278"/>
      <c r="BI5102" s="278"/>
      <c r="BJ5102" s="278"/>
      <c r="BK5102" s="278"/>
      <c r="BL5102" s="278"/>
      <c r="BN5102" s="278"/>
      <c r="BO5102" s="278"/>
      <c r="BP5102" s="278"/>
    </row>
    <row r="5103" spans="3:68" ht="9.75" customHeight="1">
      <c r="C5103" s="287"/>
      <c r="D5103" s="287"/>
      <c r="E5103" s="287"/>
      <c r="F5103" s="287"/>
      <c r="G5103" s="287"/>
      <c r="H5103" s="278"/>
      <c r="I5103" s="278"/>
      <c r="J5103" s="278"/>
      <c r="K5103" s="278"/>
      <c r="L5103" s="278"/>
      <c r="N5103" s="278"/>
      <c r="O5103" s="278"/>
      <c r="P5103" s="278"/>
      <c r="Q5103" s="278"/>
      <c r="R5103" s="278"/>
      <c r="S5103" s="278"/>
      <c r="T5103" s="278"/>
      <c r="U5103" s="278"/>
      <c r="V5103" s="278"/>
      <c r="W5103" s="278"/>
      <c r="Z5103" s="278"/>
      <c r="AA5103" s="278"/>
      <c r="AB5103" s="278"/>
      <c r="AC5103" s="278"/>
      <c r="AD5103" s="278"/>
      <c r="AE5103" s="278"/>
      <c r="AI5103" s="287"/>
      <c r="AJ5103" s="287"/>
      <c r="AK5103" s="287"/>
      <c r="AL5103" s="287"/>
      <c r="AM5103" s="287"/>
      <c r="AO5103" s="278"/>
      <c r="AP5103" s="278"/>
      <c r="AQ5103" s="278"/>
      <c r="AR5103" s="278"/>
      <c r="AS5103" s="278"/>
      <c r="AT5103" s="278"/>
      <c r="AV5103" s="278"/>
      <c r="AW5103" s="278"/>
      <c r="AX5103" s="278"/>
      <c r="AY5103" s="278"/>
      <c r="AZ5103" s="278"/>
      <c r="BB5103" s="276"/>
      <c r="BE5103" s="280"/>
      <c r="BF5103" s="280"/>
      <c r="BH5103" s="278"/>
      <c r="BI5103" s="278"/>
      <c r="BJ5103" s="278"/>
      <c r="BK5103" s="278"/>
      <c r="BL5103" s="278"/>
      <c r="BN5103" s="278"/>
      <c r="BO5103" s="278"/>
      <c r="BP5103" s="278"/>
    </row>
    <row r="5104" spans="3:68" ht="1.5" customHeight="1">
      <c r="C5104" s="287"/>
      <c r="D5104" s="287"/>
      <c r="E5104" s="287"/>
      <c r="F5104" s="287"/>
      <c r="G5104" s="287"/>
      <c r="H5104" s="278"/>
      <c r="I5104" s="278"/>
      <c r="J5104" s="278"/>
      <c r="K5104" s="278"/>
      <c r="L5104" s="278"/>
      <c r="N5104" s="278"/>
      <c r="O5104" s="278"/>
      <c r="P5104" s="278"/>
      <c r="Q5104" s="278"/>
      <c r="R5104" s="278"/>
      <c r="S5104" s="278"/>
      <c r="T5104" s="278"/>
      <c r="U5104" s="278"/>
      <c r="V5104" s="278"/>
      <c r="W5104" s="278"/>
      <c r="Z5104" s="278"/>
      <c r="AA5104" s="278"/>
      <c r="AB5104" s="278"/>
      <c r="AC5104" s="278"/>
      <c r="AD5104" s="278"/>
      <c r="AE5104" s="278"/>
      <c r="AI5104" s="287"/>
      <c r="AJ5104" s="287"/>
      <c r="AK5104" s="287"/>
      <c r="AL5104" s="287"/>
      <c r="AM5104" s="287"/>
      <c r="AO5104" s="278"/>
      <c r="AP5104" s="278"/>
      <c r="AQ5104" s="278"/>
      <c r="AR5104" s="278"/>
      <c r="AS5104" s="278"/>
      <c r="AT5104" s="278"/>
      <c r="AV5104" s="278"/>
      <c r="AW5104" s="278"/>
      <c r="AX5104" s="278"/>
      <c r="AY5104" s="278"/>
      <c r="AZ5104" s="278"/>
      <c r="BB5104" s="276"/>
      <c r="BE5104" s="280"/>
      <c r="BF5104" s="280"/>
      <c r="BH5104" s="278"/>
      <c r="BI5104" s="278"/>
      <c r="BJ5104" s="278"/>
      <c r="BK5104" s="278"/>
      <c r="BL5104" s="278"/>
      <c r="BN5104" s="278"/>
      <c r="BO5104" s="278"/>
      <c r="BP5104" s="278"/>
    </row>
    <row r="5105" spans="3:68" ht="10.5" customHeight="1">
      <c r="C5105" s="287"/>
      <c r="D5105" s="287"/>
      <c r="E5105" s="287"/>
      <c r="F5105" s="287"/>
      <c r="G5105" s="287"/>
      <c r="H5105" s="278"/>
      <c r="I5105" s="278"/>
      <c r="J5105" s="278"/>
      <c r="K5105" s="278"/>
      <c r="L5105" s="278"/>
      <c r="N5105" s="278"/>
      <c r="O5105" s="278"/>
      <c r="P5105" s="278"/>
      <c r="Q5105" s="278"/>
      <c r="R5105" s="278"/>
      <c r="S5105" s="278"/>
      <c r="T5105" s="278"/>
      <c r="U5105" s="278"/>
      <c r="V5105" s="278"/>
      <c r="W5105" s="278"/>
      <c r="Z5105" s="278"/>
      <c r="AA5105" s="278"/>
      <c r="AB5105" s="278"/>
      <c r="AC5105" s="278"/>
      <c r="AD5105" s="278"/>
      <c r="AE5105" s="278"/>
      <c r="AI5105" s="287"/>
      <c r="AJ5105" s="287"/>
      <c r="AK5105" s="287"/>
      <c r="AL5105" s="287"/>
      <c r="AM5105" s="287"/>
      <c r="AO5105" s="278"/>
      <c r="AP5105" s="278"/>
      <c r="AQ5105" s="278"/>
      <c r="AR5105" s="278"/>
      <c r="AS5105" s="278"/>
      <c r="AT5105" s="278"/>
      <c r="AV5105" s="278"/>
      <c r="AW5105" s="278"/>
      <c r="AX5105" s="278"/>
      <c r="AY5105" s="278"/>
      <c r="AZ5105" s="278"/>
      <c r="BB5105" s="266"/>
      <c r="BE5105" s="263"/>
      <c r="BH5105" s="278"/>
      <c r="BI5105" s="278"/>
      <c r="BJ5105" s="278"/>
      <c r="BK5105" s="278"/>
      <c r="BL5105" s="278"/>
      <c r="BN5105" s="278"/>
      <c r="BO5105" s="278"/>
      <c r="BP5105" s="278"/>
    </row>
    <row r="5106" spans="3:68" ht="7.5" customHeight="1"/>
    <row r="5107" spans="3:68" ht="0.75" customHeight="1">
      <c r="C5107" s="287"/>
      <c r="D5107" s="287"/>
      <c r="E5107" s="287"/>
      <c r="F5107" s="287"/>
      <c r="G5107" s="287"/>
      <c r="H5107" s="278"/>
      <c r="I5107" s="278"/>
      <c r="J5107" s="278"/>
      <c r="K5107" s="278"/>
      <c r="L5107" s="278"/>
      <c r="N5107" s="278"/>
      <c r="O5107" s="278"/>
      <c r="P5107" s="278"/>
      <c r="Q5107" s="278"/>
      <c r="R5107" s="278"/>
      <c r="S5107" s="278"/>
      <c r="T5107" s="278"/>
      <c r="U5107" s="278"/>
      <c r="V5107" s="278"/>
      <c r="W5107" s="278"/>
      <c r="Z5107" s="278"/>
      <c r="AA5107" s="278"/>
      <c r="AB5107" s="278"/>
      <c r="AC5107" s="278"/>
      <c r="AD5107" s="278"/>
      <c r="AE5107" s="278"/>
      <c r="AI5107" s="287"/>
      <c r="AJ5107" s="287"/>
      <c r="AK5107" s="287"/>
      <c r="AL5107" s="287"/>
      <c r="AM5107" s="287"/>
      <c r="AO5107" s="278"/>
      <c r="AP5107" s="278"/>
      <c r="AQ5107" s="278"/>
      <c r="AR5107" s="278"/>
      <c r="AS5107" s="278"/>
      <c r="AT5107" s="278"/>
      <c r="AV5107" s="278"/>
      <c r="AW5107" s="278"/>
      <c r="AX5107" s="278"/>
      <c r="AY5107" s="278"/>
      <c r="AZ5107" s="278"/>
      <c r="BB5107" s="276"/>
      <c r="BE5107" s="280"/>
      <c r="BH5107" s="278"/>
      <c r="BI5107" s="278"/>
      <c r="BJ5107" s="278"/>
      <c r="BK5107" s="278"/>
      <c r="BL5107" s="278"/>
      <c r="BN5107" s="278"/>
      <c r="BO5107" s="278"/>
      <c r="BP5107" s="278"/>
    </row>
    <row r="5108" spans="3:68" ht="11.25" customHeight="1">
      <c r="C5108" s="287"/>
      <c r="D5108" s="287"/>
      <c r="E5108" s="287"/>
      <c r="F5108" s="287"/>
      <c r="G5108" s="287"/>
      <c r="H5108" s="278"/>
      <c r="I5108" s="278"/>
      <c r="J5108" s="278"/>
      <c r="K5108" s="278"/>
      <c r="L5108" s="278"/>
      <c r="N5108" s="278"/>
      <c r="O5108" s="278"/>
      <c r="P5108" s="278"/>
      <c r="Q5108" s="278"/>
      <c r="R5108" s="278"/>
      <c r="S5108" s="278"/>
      <c r="T5108" s="278"/>
      <c r="U5108" s="278"/>
      <c r="V5108" s="278"/>
      <c r="W5108" s="278"/>
      <c r="Z5108" s="278"/>
      <c r="AA5108" s="278"/>
      <c r="AB5108" s="278"/>
      <c r="AC5108" s="278"/>
      <c r="AD5108" s="278"/>
      <c r="AE5108" s="278"/>
      <c r="AI5108" s="287"/>
      <c r="AJ5108" s="287"/>
      <c r="AK5108" s="287"/>
      <c r="AL5108" s="287"/>
      <c r="AM5108" s="287"/>
      <c r="AO5108" s="278"/>
      <c r="AP5108" s="278"/>
      <c r="AQ5108" s="278"/>
      <c r="AR5108" s="278"/>
      <c r="AS5108" s="278"/>
      <c r="AT5108" s="278"/>
      <c r="AV5108" s="278"/>
      <c r="AW5108" s="278"/>
      <c r="AX5108" s="278"/>
      <c r="AY5108" s="278"/>
      <c r="AZ5108" s="278"/>
      <c r="BB5108" s="276"/>
      <c r="BE5108" s="280"/>
      <c r="BH5108" s="278"/>
      <c r="BI5108" s="278"/>
      <c r="BJ5108" s="278"/>
      <c r="BK5108" s="278"/>
      <c r="BL5108" s="278"/>
      <c r="BN5108" s="278"/>
      <c r="BO5108" s="278"/>
      <c r="BP5108" s="278"/>
    </row>
    <row r="5109" spans="3:68" ht="8.25" customHeight="1">
      <c r="C5109" s="291"/>
      <c r="D5109" s="291"/>
      <c r="E5109" s="291"/>
      <c r="F5109" s="291"/>
      <c r="G5109" s="291"/>
      <c r="H5109" s="278"/>
      <c r="I5109" s="278"/>
      <c r="J5109" s="278"/>
      <c r="K5109" s="278"/>
      <c r="L5109" s="278"/>
      <c r="N5109" s="278"/>
      <c r="O5109" s="278"/>
      <c r="P5109" s="278"/>
      <c r="Q5109" s="278"/>
      <c r="R5109" s="278"/>
      <c r="S5109" s="278"/>
      <c r="T5109" s="278"/>
      <c r="U5109" s="278"/>
      <c r="V5109" s="278"/>
      <c r="W5109" s="278"/>
      <c r="Z5109" s="278"/>
      <c r="AA5109" s="278"/>
      <c r="AB5109" s="278"/>
      <c r="AC5109" s="278"/>
      <c r="AD5109" s="278"/>
      <c r="AE5109" s="278"/>
      <c r="AI5109" s="291"/>
      <c r="AJ5109" s="291"/>
      <c r="AK5109" s="291"/>
      <c r="AL5109" s="291"/>
      <c r="AM5109" s="291"/>
      <c r="AO5109" s="278"/>
      <c r="AP5109" s="278"/>
      <c r="AQ5109" s="278"/>
      <c r="AR5109" s="278"/>
      <c r="AS5109" s="278"/>
      <c r="AT5109" s="278"/>
      <c r="AV5109" s="278"/>
      <c r="AW5109" s="278"/>
      <c r="AX5109" s="278"/>
      <c r="AY5109" s="278"/>
      <c r="AZ5109" s="278"/>
      <c r="BB5109" s="276"/>
      <c r="BE5109" s="280"/>
      <c r="BH5109" s="278"/>
      <c r="BI5109" s="278"/>
      <c r="BJ5109" s="278"/>
      <c r="BK5109" s="278"/>
      <c r="BL5109" s="278"/>
      <c r="BN5109" s="278"/>
      <c r="BO5109" s="278"/>
      <c r="BP5109" s="278"/>
    </row>
    <row r="5110" spans="3:68" ht="2.25" customHeight="1">
      <c r="C5110" s="291"/>
      <c r="D5110" s="291"/>
      <c r="E5110" s="291"/>
      <c r="F5110" s="291"/>
      <c r="G5110" s="291"/>
      <c r="H5110" s="278"/>
      <c r="I5110" s="278"/>
      <c r="J5110" s="278"/>
      <c r="K5110" s="278"/>
      <c r="L5110" s="278"/>
      <c r="N5110" s="278"/>
      <c r="O5110" s="278"/>
      <c r="P5110" s="278"/>
      <c r="Q5110" s="278"/>
      <c r="R5110" s="278"/>
      <c r="S5110" s="278"/>
      <c r="T5110" s="278"/>
      <c r="U5110" s="278"/>
      <c r="V5110" s="278"/>
      <c r="W5110" s="278"/>
      <c r="Z5110" s="278"/>
      <c r="AA5110" s="278"/>
      <c r="AB5110" s="278"/>
      <c r="AC5110" s="278"/>
      <c r="AD5110" s="278"/>
      <c r="AE5110" s="278"/>
      <c r="AI5110" s="291"/>
      <c r="AJ5110" s="291"/>
      <c r="AK5110" s="291"/>
      <c r="AL5110" s="291"/>
      <c r="AM5110" s="291"/>
      <c r="AO5110" s="278"/>
      <c r="AP5110" s="278"/>
      <c r="AQ5110" s="278"/>
      <c r="AR5110" s="278"/>
      <c r="AS5110" s="278"/>
      <c r="AT5110" s="278"/>
      <c r="AV5110" s="278"/>
      <c r="AW5110" s="278"/>
      <c r="AX5110" s="278"/>
      <c r="AY5110" s="278"/>
      <c r="AZ5110" s="278"/>
      <c r="BB5110" s="276"/>
      <c r="BE5110" s="280"/>
      <c r="BH5110" s="278"/>
      <c r="BI5110" s="278"/>
      <c r="BJ5110" s="278"/>
      <c r="BK5110" s="278"/>
      <c r="BL5110" s="278"/>
      <c r="BN5110" s="278"/>
      <c r="BO5110" s="278"/>
      <c r="BP5110" s="278"/>
    </row>
    <row r="5111" spans="3:68" ht="10.5" customHeight="1">
      <c r="BE5111" s="263"/>
      <c r="BH5111" s="278"/>
      <c r="BI5111" s="278"/>
      <c r="BJ5111" s="278"/>
      <c r="BK5111" s="278"/>
      <c r="BL5111" s="278"/>
      <c r="BN5111" s="278"/>
      <c r="BO5111" s="278"/>
      <c r="BP5111" s="278"/>
    </row>
    <row r="5112" spans="3:68" ht="7.5" customHeight="1"/>
    <row r="5113" spans="3:68" ht="9.75" customHeight="1">
      <c r="C5113" s="280"/>
      <c r="D5113" s="280"/>
      <c r="E5113" s="280"/>
      <c r="F5113" s="280"/>
      <c r="G5113" s="280"/>
      <c r="H5113" s="278"/>
      <c r="I5113" s="278"/>
      <c r="J5113" s="278"/>
      <c r="K5113" s="278"/>
      <c r="L5113" s="278"/>
      <c r="N5113" s="278"/>
      <c r="O5113" s="278"/>
      <c r="P5113" s="278"/>
      <c r="Q5113" s="278"/>
      <c r="R5113" s="278"/>
      <c r="S5113" s="278"/>
      <c r="T5113" s="278"/>
      <c r="U5113" s="278"/>
      <c r="V5113" s="278"/>
      <c r="W5113" s="278"/>
      <c r="Z5113" s="278"/>
      <c r="AA5113" s="278"/>
      <c r="AB5113" s="278"/>
      <c r="AC5113" s="278"/>
      <c r="AD5113" s="278"/>
      <c r="AE5113" s="278"/>
      <c r="AH5113" s="280"/>
      <c r="AI5113" s="280"/>
      <c r="AJ5113" s="280"/>
      <c r="AK5113" s="280"/>
      <c r="AL5113" s="280"/>
      <c r="AM5113" s="280"/>
      <c r="AO5113" s="278"/>
      <c r="AP5113" s="278"/>
      <c r="AQ5113" s="278"/>
      <c r="AR5113" s="278"/>
      <c r="AS5113" s="278"/>
      <c r="AT5113" s="278"/>
      <c r="AZ5113" s="281"/>
      <c r="BB5113" s="281"/>
      <c r="BE5113" s="280"/>
      <c r="BF5113" s="280"/>
      <c r="BG5113" s="280"/>
      <c r="BH5113" s="278"/>
      <c r="BI5113" s="278"/>
      <c r="BJ5113" s="278"/>
      <c r="BK5113" s="278"/>
      <c r="BL5113" s="278"/>
      <c r="BN5113" s="278"/>
      <c r="BO5113" s="278"/>
      <c r="BP5113" s="278"/>
    </row>
    <row r="5114" spans="3:68" ht="0.75" customHeight="1">
      <c r="C5114" s="280"/>
      <c r="D5114" s="280"/>
      <c r="E5114" s="280"/>
      <c r="F5114" s="280"/>
      <c r="G5114" s="280"/>
      <c r="H5114" s="278"/>
      <c r="I5114" s="278"/>
      <c r="J5114" s="278"/>
      <c r="K5114" s="278"/>
      <c r="L5114" s="278"/>
      <c r="N5114" s="278"/>
      <c r="O5114" s="278"/>
      <c r="P5114" s="278"/>
      <c r="Q5114" s="278"/>
      <c r="R5114" s="278"/>
      <c r="S5114" s="278"/>
      <c r="T5114" s="278"/>
      <c r="U5114" s="278"/>
      <c r="V5114" s="278"/>
      <c r="W5114" s="278"/>
      <c r="Z5114" s="278"/>
      <c r="AA5114" s="278"/>
      <c r="AB5114" s="278"/>
      <c r="AC5114" s="278"/>
      <c r="AD5114" s="278"/>
      <c r="AE5114" s="278"/>
      <c r="AH5114" s="280"/>
      <c r="AI5114" s="280"/>
      <c r="AJ5114" s="280"/>
      <c r="AK5114" s="280"/>
      <c r="AL5114" s="280"/>
      <c r="AM5114" s="280"/>
      <c r="AO5114" s="278"/>
      <c r="AP5114" s="278"/>
      <c r="AQ5114" s="278"/>
      <c r="AR5114" s="278"/>
      <c r="AS5114" s="278"/>
      <c r="AT5114" s="278"/>
      <c r="AZ5114" s="281"/>
      <c r="BB5114" s="281"/>
      <c r="BE5114" s="280"/>
      <c r="BF5114" s="280"/>
      <c r="BG5114" s="280"/>
      <c r="BH5114" s="278"/>
      <c r="BI5114" s="278"/>
      <c r="BJ5114" s="278"/>
      <c r="BK5114" s="278"/>
      <c r="BL5114" s="278"/>
      <c r="BN5114" s="278"/>
      <c r="BO5114" s="278"/>
      <c r="BP5114" s="278"/>
    </row>
    <row r="5115" spans="3:68" ht="10.5" customHeight="1">
      <c r="C5115" s="280"/>
      <c r="D5115" s="280"/>
      <c r="E5115" s="280"/>
      <c r="F5115" s="280"/>
      <c r="G5115" s="280"/>
      <c r="H5115" s="278"/>
      <c r="I5115" s="278"/>
      <c r="J5115" s="278"/>
      <c r="K5115" s="278"/>
      <c r="L5115" s="278"/>
      <c r="N5115" s="278"/>
      <c r="O5115" s="278"/>
      <c r="P5115" s="278"/>
      <c r="Q5115" s="278"/>
      <c r="R5115" s="278"/>
      <c r="S5115" s="278"/>
      <c r="T5115" s="278"/>
      <c r="U5115" s="278"/>
      <c r="V5115" s="278"/>
      <c r="W5115" s="278"/>
      <c r="Z5115" s="278"/>
      <c r="AA5115" s="278"/>
      <c r="AB5115" s="278"/>
      <c r="AC5115" s="278"/>
      <c r="AD5115" s="278"/>
      <c r="AE5115" s="278"/>
      <c r="AH5115" s="280"/>
      <c r="AI5115" s="280"/>
      <c r="AJ5115" s="280"/>
      <c r="AK5115" s="280"/>
      <c r="AL5115" s="280"/>
      <c r="AM5115" s="280"/>
      <c r="AN5115" s="280"/>
      <c r="AO5115" s="278"/>
      <c r="AP5115" s="278"/>
      <c r="AQ5115" s="278"/>
      <c r="AR5115" s="278"/>
      <c r="AS5115" s="278"/>
      <c r="AT5115" s="278"/>
      <c r="AV5115" s="278"/>
      <c r="AW5115" s="278"/>
      <c r="AX5115" s="278"/>
      <c r="AY5115" s="278"/>
      <c r="AZ5115" s="278"/>
      <c r="BB5115" s="266"/>
      <c r="BE5115" s="280"/>
      <c r="BF5115" s="280"/>
      <c r="BG5115" s="280"/>
      <c r="BH5115" s="278"/>
      <c r="BI5115" s="278"/>
      <c r="BJ5115" s="278"/>
      <c r="BK5115" s="278"/>
      <c r="BL5115" s="278"/>
      <c r="BN5115" s="278"/>
      <c r="BO5115" s="278"/>
      <c r="BP5115" s="278"/>
    </row>
    <row r="5116" spans="3:68" ht="9" customHeight="1"/>
    <row r="5117" spans="3:68" ht="11.25" customHeight="1">
      <c r="C5117" s="280"/>
      <c r="D5117" s="280"/>
      <c r="E5117" s="280"/>
      <c r="F5117" s="280"/>
      <c r="G5117" s="280"/>
      <c r="H5117" s="280"/>
      <c r="I5117" s="278"/>
      <c r="J5117" s="278"/>
      <c r="K5117" s="278"/>
      <c r="L5117" s="278"/>
      <c r="M5117" s="278"/>
      <c r="P5117" s="278"/>
      <c r="Q5117" s="278"/>
      <c r="R5117" s="278"/>
      <c r="S5117" s="278"/>
      <c r="U5117" s="278"/>
      <c r="V5117" s="278"/>
      <c r="W5117" s="278"/>
      <c r="Z5117" s="278"/>
      <c r="AA5117" s="278"/>
      <c r="AB5117" s="278"/>
      <c r="AC5117" s="278"/>
      <c r="AD5117" s="278"/>
      <c r="AE5117" s="278"/>
      <c r="AH5117" s="280"/>
      <c r="AI5117" s="280"/>
      <c r="AJ5117" s="280"/>
      <c r="AK5117" s="280"/>
      <c r="AL5117" s="280"/>
      <c r="AM5117" s="280"/>
      <c r="AN5117" s="280"/>
      <c r="AO5117" s="278"/>
      <c r="AP5117" s="278"/>
      <c r="AQ5117" s="278"/>
      <c r="AR5117" s="278"/>
      <c r="AS5117" s="278"/>
      <c r="AT5117" s="278"/>
      <c r="AV5117" s="278"/>
      <c r="AW5117" s="278"/>
      <c r="AX5117" s="278"/>
      <c r="AY5117" s="278"/>
      <c r="AZ5117" s="278"/>
      <c r="BB5117" s="265"/>
    </row>
    <row r="5118" spans="3:68" ht="9.75" customHeight="1">
      <c r="C5118" s="280"/>
      <c r="D5118" s="280"/>
      <c r="E5118" s="280"/>
      <c r="F5118" s="280"/>
      <c r="G5118" s="280"/>
      <c r="H5118" s="280"/>
      <c r="I5118" s="280"/>
      <c r="J5118" s="280"/>
      <c r="K5118" s="280"/>
      <c r="P5118" s="278"/>
      <c r="Q5118" s="278"/>
      <c r="R5118" s="278"/>
      <c r="S5118" s="278"/>
      <c r="U5118" s="278"/>
      <c r="V5118" s="278"/>
      <c r="W5118" s="278"/>
      <c r="AH5118" s="280"/>
      <c r="AI5118" s="280"/>
      <c r="AJ5118" s="280"/>
      <c r="AK5118" s="280"/>
      <c r="AL5118" s="280"/>
      <c r="AM5118" s="280"/>
      <c r="AO5118" s="278"/>
      <c r="AP5118" s="278"/>
      <c r="AQ5118" s="278"/>
      <c r="AR5118" s="278"/>
      <c r="AS5118" s="278"/>
      <c r="AT5118" s="278"/>
      <c r="AV5118" s="278"/>
      <c r="AW5118" s="278"/>
      <c r="AX5118" s="278"/>
      <c r="AY5118" s="278"/>
      <c r="AZ5118" s="278"/>
      <c r="BB5118" s="276"/>
    </row>
    <row r="5119" spans="3:68" ht="0.75" customHeight="1">
      <c r="C5119" s="280"/>
      <c r="D5119" s="280"/>
      <c r="E5119" s="280"/>
      <c r="F5119" s="280"/>
      <c r="G5119" s="280"/>
      <c r="H5119" s="280"/>
      <c r="I5119" s="280"/>
      <c r="J5119" s="280"/>
      <c r="K5119" s="280"/>
      <c r="P5119" s="278"/>
      <c r="Q5119" s="278"/>
      <c r="R5119" s="278"/>
      <c r="S5119" s="278"/>
      <c r="U5119" s="278"/>
      <c r="V5119" s="278"/>
      <c r="W5119" s="278"/>
      <c r="AH5119" s="280"/>
      <c r="AI5119" s="280"/>
      <c r="AJ5119" s="280"/>
      <c r="AK5119" s="280"/>
      <c r="AL5119" s="280"/>
      <c r="AM5119" s="280"/>
      <c r="AO5119" s="278"/>
      <c r="AP5119" s="278"/>
      <c r="AQ5119" s="278"/>
      <c r="AR5119" s="278"/>
      <c r="AS5119" s="278"/>
      <c r="AT5119" s="278"/>
      <c r="AV5119" s="278"/>
      <c r="AW5119" s="278"/>
      <c r="AX5119" s="278"/>
      <c r="AY5119" s="278"/>
      <c r="AZ5119" s="278"/>
      <c r="BB5119" s="276"/>
    </row>
    <row r="5120" spans="3:68">
      <c r="C5120" s="280"/>
      <c r="D5120" s="280"/>
      <c r="E5120" s="280"/>
      <c r="F5120" s="280"/>
      <c r="G5120" s="280"/>
      <c r="H5120" s="278"/>
      <c r="I5120" s="278"/>
      <c r="J5120" s="278"/>
      <c r="K5120" s="278"/>
      <c r="L5120" s="278"/>
      <c r="P5120" s="278"/>
      <c r="Q5120" s="278"/>
      <c r="R5120" s="278"/>
      <c r="S5120" s="278"/>
      <c r="U5120" s="278"/>
      <c r="V5120" s="278"/>
      <c r="W5120" s="278"/>
      <c r="Z5120" s="278"/>
      <c r="AA5120" s="278"/>
      <c r="AB5120" s="278"/>
      <c r="AC5120" s="278"/>
      <c r="AD5120" s="278"/>
      <c r="AE5120" s="278"/>
      <c r="AH5120" s="280"/>
      <c r="AI5120" s="280"/>
      <c r="AJ5120" s="280"/>
      <c r="AK5120" s="280"/>
      <c r="AL5120" s="280"/>
      <c r="AM5120" s="280"/>
      <c r="AV5120" s="278"/>
      <c r="AW5120" s="278"/>
      <c r="AX5120" s="278"/>
      <c r="AY5120" s="278"/>
      <c r="AZ5120" s="278"/>
      <c r="BB5120" s="266"/>
      <c r="BE5120" s="282"/>
      <c r="BF5120" s="282"/>
      <c r="BG5120" s="282"/>
      <c r="BH5120" s="282"/>
      <c r="BI5120" s="282"/>
      <c r="BJ5120" s="282"/>
      <c r="BK5120" s="282"/>
      <c r="BL5120" s="282"/>
      <c r="BM5120" s="282"/>
      <c r="BN5120" s="282"/>
      <c r="BO5120" s="282"/>
      <c r="BP5120" s="282"/>
    </row>
    <row r="5121" spans="3:68" ht="6.75" customHeight="1"/>
    <row r="5122" spans="3:68" ht="2.25" customHeight="1">
      <c r="C5122" s="280"/>
      <c r="D5122" s="280"/>
      <c r="E5122" s="280"/>
      <c r="F5122" s="280"/>
      <c r="G5122" s="280"/>
      <c r="N5122" s="278"/>
      <c r="O5122" s="278"/>
      <c r="P5122" s="278"/>
      <c r="Q5122" s="278"/>
      <c r="R5122" s="278"/>
      <c r="S5122" s="278"/>
      <c r="T5122" s="278"/>
      <c r="U5122" s="278"/>
      <c r="V5122" s="278"/>
      <c r="W5122" s="278"/>
      <c r="AH5122" s="280"/>
      <c r="AI5122" s="280"/>
      <c r="AJ5122" s="280"/>
      <c r="AK5122" s="280"/>
      <c r="AL5122" s="280"/>
      <c r="AM5122" s="280"/>
      <c r="AN5122" s="280"/>
      <c r="AO5122" s="280"/>
      <c r="AP5122" s="280"/>
      <c r="AQ5122" s="280"/>
      <c r="AR5122" s="280"/>
      <c r="AV5122" s="278"/>
      <c r="AW5122" s="278"/>
      <c r="AX5122" s="278"/>
      <c r="AY5122" s="278"/>
      <c r="AZ5122" s="278"/>
      <c r="BB5122" s="276"/>
    </row>
    <row r="5123" spans="3:68" ht="7.5" customHeight="1">
      <c r="C5123" s="280"/>
      <c r="D5123" s="280"/>
      <c r="E5123" s="280"/>
      <c r="F5123" s="280"/>
      <c r="G5123" s="280"/>
      <c r="N5123" s="278"/>
      <c r="O5123" s="278"/>
      <c r="P5123" s="278"/>
      <c r="Q5123" s="278"/>
      <c r="R5123" s="278"/>
      <c r="S5123" s="278"/>
      <c r="T5123" s="278"/>
      <c r="U5123" s="278"/>
      <c r="V5123" s="278"/>
      <c r="W5123" s="278"/>
      <c r="AH5123" s="280"/>
      <c r="AI5123" s="280"/>
      <c r="AJ5123" s="280"/>
      <c r="AK5123" s="280"/>
      <c r="AL5123" s="280"/>
      <c r="AM5123" s="280"/>
      <c r="AN5123" s="280"/>
      <c r="AO5123" s="280"/>
      <c r="AP5123" s="280"/>
      <c r="AQ5123" s="280"/>
      <c r="AR5123" s="280"/>
      <c r="AV5123" s="278"/>
      <c r="AW5123" s="278"/>
      <c r="AX5123" s="278"/>
      <c r="AY5123" s="278"/>
      <c r="AZ5123" s="278"/>
      <c r="BB5123" s="276"/>
    </row>
    <row r="5124" spans="3:68" ht="0.75" customHeight="1">
      <c r="C5124" s="280"/>
      <c r="D5124" s="280"/>
      <c r="E5124" s="280"/>
      <c r="F5124" s="280"/>
      <c r="G5124" s="280"/>
      <c r="N5124" s="278"/>
      <c r="O5124" s="278"/>
      <c r="P5124" s="278"/>
      <c r="Q5124" s="278"/>
      <c r="R5124" s="278"/>
      <c r="S5124" s="278"/>
      <c r="T5124" s="278"/>
      <c r="U5124" s="278"/>
      <c r="V5124" s="278"/>
      <c r="W5124" s="278"/>
      <c r="AH5124" s="280"/>
      <c r="AI5124" s="280"/>
      <c r="AJ5124" s="280"/>
      <c r="AK5124" s="280"/>
      <c r="AL5124" s="280"/>
      <c r="AM5124" s="280"/>
      <c r="AN5124" s="280"/>
      <c r="AO5124" s="280"/>
      <c r="AP5124" s="280"/>
      <c r="AQ5124" s="280"/>
      <c r="AR5124" s="280"/>
      <c r="AV5124" s="278"/>
      <c r="AW5124" s="278"/>
      <c r="AX5124" s="278"/>
      <c r="AY5124" s="278"/>
      <c r="AZ5124" s="278"/>
      <c r="BB5124" s="276"/>
    </row>
    <row r="5125" spans="3:68" ht="10.5" customHeight="1">
      <c r="C5125" s="280"/>
      <c r="D5125" s="280"/>
      <c r="E5125" s="280"/>
      <c r="F5125" s="280"/>
      <c r="G5125" s="280"/>
      <c r="P5125" s="278"/>
      <c r="Q5125" s="278"/>
      <c r="R5125" s="278"/>
      <c r="S5125" s="278"/>
      <c r="U5125" s="278"/>
      <c r="V5125" s="278"/>
      <c r="W5125" s="278"/>
      <c r="AH5125" s="280"/>
      <c r="AI5125" s="280"/>
      <c r="AJ5125" s="280"/>
      <c r="AK5125" s="280"/>
      <c r="AL5125" s="280"/>
      <c r="AM5125" s="280"/>
      <c r="AN5125" s="280"/>
      <c r="AO5125" s="280"/>
      <c r="AP5125" s="280"/>
      <c r="AQ5125" s="280"/>
      <c r="AR5125" s="280"/>
      <c r="AV5125" s="278"/>
      <c r="AW5125" s="278"/>
      <c r="AX5125" s="278"/>
      <c r="AY5125" s="278"/>
      <c r="AZ5125" s="278"/>
      <c r="BB5125" s="266"/>
      <c r="BG5125" s="283"/>
      <c r="BH5125" s="283"/>
      <c r="BI5125" s="283"/>
      <c r="BJ5125" s="283"/>
      <c r="BN5125" s="283"/>
      <c r="BO5125" s="283"/>
      <c r="BP5125" s="283"/>
    </row>
    <row r="5126" spans="3:68" ht="7.5" customHeight="1"/>
    <row r="5127" spans="3:68" ht="0.75" customHeight="1">
      <c r="C5127" s="280"/>
      <c r="D5127" s="280"/>
      <c r="E5127" s="280"/>
      <c r="F5127" s="280"/>
      <c r="G5127" s="280"/>
      <c r="N5127" s="278"/>
      <c r="O5127" s="278"/>
      <c r="P5127" s="278"/>
      <c r="Q5127" s="278"/>
      <c r="R5127" s="278"/>
      <c r="S5127" s="278"/>
      <c r="T5127" s="278"/>
      <c r="U5127" s="278"/>
      <c r="V5127" s="278"/>
      <c r="W5127" s="278"/>
      <c r="AH5127" s="280"/>
      <c r="AI5127" s="280"/>
      <c r="AJ5127" s="280"/>
      <c r="AK5127" s="280"/>
      <c r="AL5127" s="280"/>
      <c r="AM5127" s="280"/>
      <c r="AN5127" s="280"/>
      <c r="AO5127" s="280"/>
      <c r="AP5127" s="280"/>
      <c r="AQ5127" s="280"/>
      <c r="AR5127" s="280"/>
      <c r="AV5127" s="278"/>
      <c r="AW5127" s="278"/>
      <c r="AX5127" s="278"/>
      <c r="AY5127" s="278"/>
      <c r="AZ5127" s="278"/>
      <c r="BB5127" s="276"/>
      <c r="BE5127" s="280"/>
      <c r="BF5127" s="280"/>
      <c r="BG5127" s="280"/>
      <c r="BH5127" s="279"/>
      <c r="BI5127" s="279"/>
      <c r="BJ5127" s="279"/>
      <c r="BK5127" s="279"/>
      <c r="BN5127" s="279"/>
      <c r="BO5127" s="279"/>
      <c r="BP5127" s="279"/>
    </row>
    <row r="5128" spans="3:68" ht="8.25" customHeight="1">
      <c r="C5128" s="280"/>
      <c r="D5128" s="280"/>
      <c r="E5128" s="280"/>
      <c r="F5128" s="280"/>
      <c r="G5128" s="280"/>
      <c r="N5128" s="278"/>
      <c r="O5128" s="278"/>
      <c r="P5128" s="278"/>
      <c r="Q5128" s="278"/>
      <c r="R5128" s="278"/>
      <c r="S5128" s="278"/>
      <c r="T5128" s="278"/>
      <c r="U5128" s="278"/>
      <c r="V5128" s="278"/>
      <c r="W5128" s="278"/>
      <c r="AH5128" s="280"/>
      <c r="AI5128" s="280"/>
      <c r="AJ5128" s="280"/>
      <c r="AK5128" s="280"/>
      <c r="AL5128" s="280"/>
      <c r="AM5128" s="280"/>
      <c r="AN5128" s="280"/>
      <c r="AO5128" s="280"/>
      <c r="AP5128" s="280"/>
      <c r="AQ5128" s="280"/>
      <c r="AR5128" s="280"/>
      <c r="AV5128" s="278"/>
      <c r="AW5128" s="278"/>
      <c r="AX5128" s="278"/>
      <c r="AY5128" s="278"/>
      <c r="AZ5128" s="278"/>
      <c r="BB5128" s="276"/>
      <c r="BE5128" s="280"/>
      <c r="BF5128" s="280"/>
      <c r="BG5128" s="280"/>
      <c r="BH5128" s="279"/>
      <c r="BI5128" s="279"/>
      <c r="BJ5128" s="279"/>
      <c r="BK5128" s="279"/>
      <c r="BN5128" s="279"/>
      <c r="BO5128" s="279"/>
      <c r="BP5128" s="279"/>
    </row>
    <row r="5129" spans="3:68" ht="0.75" customHeight="1">
      <c r="C5129" s="280"/>
      <c r="D5129" s="280"/>
      <c r="E5129" s="280"/>
      <c r="F5129" s="280"/>
      <c r="G5129" s="280"/>
      <c r="N5129" s="278"/>
      <c r="O5129" s="278"/>
      <c r="P5129" s="278"/>
      <c r="Q5129" s="278"/>
      <c r="R5129" s="278"/>
      <c r="S5129" s="278"/>
      <c r="T5129" s="278"/>
      <c r="U5129" s="278"/>
      <c r="V5129" s="278"/>
      <c r="W5129" s="278"/>
      <c r="AH5129" s="280"/>
      <c r="AI5129" s="280"/>
      <c r="AJ5129" s="280"/>
      <c r="AK5129" s="280"/>
      <c r="AL5129" s="280"/>
      <c r="AM5129" s="280"/>
      <c r="AN5129" s="280"/>
      <c r="AO5129" s="280"/>
      <c r="AP5129" s="280"/>
      <c r="AQ5129" s="280"/>
      <c r="AR5129" s="280"/>
      <c r="AV5129" s="278"/>
      <c r="AW5129" s="278"/>
      <c r="AX5129" s="278"/>
      <c r="AY5129" s="278"/>
      <c r="AZ5129" s="278"/>
      <c r="BB5129" s="276"/>
      <c r="BE5129" s="280"/>
      <c r="BF5129" s="280"/>
      <c r="BG5129" s="280"/>
      <c r="BH5129" s="279"/>
      <c r="BI5129" s="279"/>
      <c r="BJ5129" s="279"/>
      <c r="BK5129" s="279"/>
      <c r="BN5129" s="279"/>
      <c r="BO5129" s="279"/>
      <c r="BP5129" s="279"/>
    </row>
    <row r="5130" spans="3:68" ht="11.25" customHeight="1">
      <c r="C5130" s="280"/>
      <c r="D5130" s="280"/>
      <c r="E5130" s="280"/>
      <c r="F5130" s="280"/>
      <c r="G5130" s="280"/>
      <c r="N5130" s="278"/>
      <c r="O5130" s="278"/>
      <c r="P5130" s="278"/>
      <c r="Q5130" s="278"/>
      <c r="R5130" s="278"/>
      <c r="S5130" s="278"/>
      <c r="T5130" s="278"/>
      <c r="U5130" s="278"/>
      <c r="V5130" s="278"/>
      <c r="W5130" s="278"/>
      <c r="AH5130" s="280"/>
      <c r="AI5130" s="280"/>
      <c r="AJ5130" s="280"/>
      <c r="AK5130" s="280"/>
      <c r="AL5130" s="280"/>
      <c r="AM5130" s="280"/>
      <c r="AN5130" s="280"/>
      <c r="AO5130" s="280"/>
      <c r="AP5130" s="280"/>
      <c r="AQ5130" s="280"/>
      <c r="AR5130" s="280"/>
      <c r="AV5130" s="278"/>
      <c r="AW5130" s="278"/>
      <c r="AX5130" s="278"/>
      <c r="AY5130" s="278"/>
      <c r="AZ5130" s="278"/>
      <c r="BB5130" s="266"/>
      <c r="BE5130" s="275"/>
      <c r="BF5130" s="275"/>
      <c r="BG5130" s="275"/>
      <c r="BH5130" s="276"/>
      <c r="BI5130" s="276"/>
      <c r="BJ5130" s="276"/>
      <c r="BK5130" s="276"/>
      <c r="BN5130" s="276"/>
      <c r="BO5130" s="276"/>
      <c r="BP5130" s="276"/>
    </row>
    <row r="5131" spans="3:68" ht="7.5" customHeight="1"/>
    <row r="5132" spans="3:68" ht="1.5" customHeight="1">
      <c r="C5132" s="280"/>
      <c r="D5132" s="280"/>
      <c r="E5132" s="280"/>
      <c r="F5132" s="280"/>
      <c r="G5132" s="280"/>
      <c r="H5132" s="280"/>
      <c r="I5132" s="280"/>
      <c r="J5132" s="280"/>
      <c r="P5132" s="278"/>
      <c r="Q5132" s="278"/>
      <c r="R5132" s="278"/>
      <c r="S5132" s="278"/>
      <c r="U5132" s="278"/>
      <c r="V5132" s="278"/>
      <c r="W5132" s="278"/>
      <c r="AH5132" s="280"/>
      <c r="AI5132" s="280"/>
      <c r="AJ5132" s="280"/>
      <c r="AK5132" s="280"/>
      <c r="AL5132" s="280"/>
      <c r="AM5132" s="280"/>
      <c r="AN5132" s="280"/>
      <c r="AO5132" s="280"/>
      <c r="AP5132" s="280"/>
      <c r="AQ5132" s="280"/>
      <c r="AR5132" s="280"/>
      <c r="AV5132" s="278"/>
      <c r="AW5132" s="278"/>
      <c r="AX5132" s="278"/>
      <c r="AY5132" s="278"/>
      <c r="AZ5132" s="278"/>
      <c r="BB5132" s="276"/>
      <c r="BE5132" s="275"/>
      <c r="BF5132" s="275"/>
      <c r="BG5132" s="275"/>
      <c r="BH5132" s="276"/>
      <c r="BI5132" s="276"/>
      <c r="BJ5132" s="276"/>
      <c r="BK5132" s="276"/>
    </row>
    <row r="5133" spans="3:68" ht="9" customHeight="1">
      <c r="C5133" s="280"/>
      <c r="D5133" s="280"/>
      <c r="E5133" s="280"/>
      <c r="F5133" s="280"/>
      <c r="G5133" s="280"/>
      <c r="H5133" s="280"/>
      <c r="I5133" s="280"/>
      <c r="J5133" s="280"/>
      <c r="P5133" s="278"/>
      <c r="Q5133" s="278"/>
      <c r="R5133" s="278"/>
      <c r="S5133" s="278"/>
      <c r="U5133" s="278"/>
      <c r="V5133" s="278"/>
      <c r="W5133" s="278"/>
      <c r="AH5133" s="280"/>
      <c r="AI5133" s="280"/>
      <c r="AJ5133" s="280"/>
      <c r="AK5133" s="280"/>
      <c r="AL5133" s="280"/>
      <c r="AM5133" s="280"/>
      <c r="AN5133" s="280"/>
      <c r="AO5133" s="280"/>
      <c r="AP5133" s="280"/>
      <c r="AQ5133" s="280"/>
      <c r="AR5133" s="280"/>
      <c r="AV5133" s="278"/>
      <c r="AW5133" s="278"/>
      <c r="AX5133" s="278"/>
      <c r="AY5133" s="278"/>
      <c r="AZ5133" s="278"/>
      <c r="BB5133" s="276"/>
      <c r="BE5133" s="275"/>
      <c r="BF5133" s="275"/>
      <c r="BG5133" s="275"/>
      <c r="BH5133" s="276"/>
      <c r="BI5133" s="276"/>
      <c r="BJ5133" s="276"/>
      <c r="BK5133" s="276"/>
    </row>
    <row r="5134" spans="3:68" ht="0.75" customHeight="1">
      <c r="C5134" s="280"/>
      <c r="D5134" s="280"/>
      <c r="E5134" s="280"/>
      <c r="F5134" s="280"/>
      <c r="G5134" s="280"/>
      <c r="H5134" s="280"/>
      <c r="I5134" s="280"/>
      <c r="J5134" s="280"/>
      <c r="P5134" s="278"/>
      <c r="Q5134" s="278"/>
      <c r="R5134" s="278"/>
      <c r="S5134" s="278"/>
      <c r="U5134" s="278"/>
      <c r="V5134" s="278"/>
      <c r="W5134" s="278"/>
      <c r="AH5134" s="280"/>
      <c r="AI5134" s="280"/>
      <c r="AJ5134" s="280"/>
      <c r="AK5134" s="280"/>
      <c r="AL5134" s="280"/>
      <c r="AM5134" s="280"/>
      <c r="AN5134" s="280"/>
      <c r="AO5134" s="280"/>
      <c r="AP5134" s="280"/>
      <c r="AQ5134" s="280"/>
      <c r="AR5134" s="280"/>
      <c r="AV5134" s="278"/>
      <c r="AW5134" s="278"/>
      <c r="AX5134" s="278"/>
      <c r="AY5134" s="278"/>
      <c r="AZ5134" s="278"/>
      <c r="BB5134" s="276"/>
      <c r="BE5134" s="275"/>
      <c r="BF5134" s="275"/>
      <c r="BG5134" s="275"/>
    </row>
    <row r="5135" spans="3:68" ht="11.25" customHeight="1">
      <c r="C5135" s="280"/>
      <c r="D5135" s="280"/>
      <c r="E5135" s="280"/>
      <c r="F5135" s="280"/>
      <c r="G5135" s="280"/>
      <c r="H5135" s="280"/>
      <c r="I5135" s="280"/>
      <c r="J5135" s="280"/>
      <c r="N5135" s="278"/>
      <c r="O5135" s="278"/>
      <c r="P5135" s="278"/>
      <c r="Q5135" s="278"/>
      <c r="R5135" s="278"/>
      <c r="S5135" s="278"/>
      <c r="T5135" s="278"/>
      <c r="U5135" s="278"/>
      <c r="V5135" s="278"/>
      <c r="W5135" s="278"/>
      <c r="AH5135" s="280"/>
      <c r="AI5135" s="280"/>
      <c r="AJ5135" s="280"/>
      <c r="AK5135" s="280"/>
      <c r="AL5135" s="280"/>
      <c r="AM5135" s="280"/>
      <c r="AN5135" s="280"/>
      <c r="AO5135" s="280"/>
      <c r="AP5135" s="280"/>
      <c r="AQ5135" s="280"/>
      <c r="AR5135" s="280"/>
      <c r="AV5135" s="278"/>
      <c r="AW5135" s="278"/>
      <c r="AX5135" s="278"/>
      <c r="AY5135" s="278"/>
      <c r="AZ5135" s="278"/>
      <c r="BB5135" s="266"/>
      <c r="BE5135" s="275"/>
      <c r="BF5135" s="275"/>
      <c r="BG5135" s="275"/>
      <c r="BH5135" s="276"/>
      <c r="BI5135" s="276"/>
      <c r="BJ5135" s="276"/>
      <c r="BK5135" s="276"/>
    </row>
    <row r="5136" spans="3:68" ht="9" customHeight="1"/>
    <row r="5137" spans="2:69" ht="0.75" customHeight="1">
      <c r="BE5137" s="275"/>
      <c r="BF5137" s="275"/>
      <c r="BG5137" s="275"/>
      <c r="BH5137" s="276"/>
      <c r="BI5137" s="276"/>
      <c r="BJ5137" s="276"/>
      <c r="BK5137" s="276"/>
      <c r="BN5137" s="276"/>
      <c r="BO5137" s="276"/>
      <c r="BP5137" s="276"/>
    </row>
    <row r="5138" spans="2:69">
      <c r="BE5138" s="275"/>
      <c r="BF5138" s="275"/>
      <c r="BG5138" s="275"/>
      <c r="BH5138" s="276"/>
      <c r="BI5138" s="276"/>
      <c r="BJ5138" s="276"/>
      <c r="BK5138" s="276"/>
      <c r="BN5138" s="276"/>
      <c r="BO5138" s="276"/>
      <c r="BP5138" s="276"/>
    </row>
    <row r="5139" spans="2:69" ht="10.5" customHeight="1">
      <c r="C5139" s="277"/>
      <c r="D5139" s="277"/>
      <c r="E5139" s="277"/>
      <c r="F5139" s="277"/>
      <c r="G5139" s="277"/>
      <c r="H5139" s="278"/>
      <c r="I5139" s="278"/>
      <c r="J5139" s="278"/>
      <c r="K5139" s="278"/>
      <c r="L5139" s="278"/>
      <c r="N5139" s="278"/>
      <c r="O5139" s="278"/>
      <c r="P5139" s="278"/>
      <c r="Q5139" s="278"/>
      <c r="R5139" s="278"/>
      <c r="S5139" s="278"/>
      <c r="T5139" s="278"/>
      <c r="U5139" s="281"/>
      <c r="V5139" s="281"/>
      <c r="W5139" s="281"/>
      <c r="Z5139" s="278"/>
      <c r="AA5139" s="278"/>
      <c r="AB5139" s="278"/>
      <c r="AC5139" s="278"/>
      <c r="AD5139" s="281"/>
      <c r="AE5139" s="281"/>
      <c r="AH5139" s="277"/>
      <c r="AI5139" s="277"/>
      <c r="AJ5139" s="277"/>
      <c r="AK5139" s="277"/>
      <c r="AL5139" s="277"/>
      <c r="AM5139" s="277"/>
      <c r="AO5139" s="278"/>
      <c r="AP5139" s="278"/>
      <c r="AQ5139" s="278"/>
      <c r="AR5139" s="278"/>
      <c r="AS5139" s="278"/>
      <c r="AT5139" s="278"/>
      <c r="AV5139" s="278"/>
      <c r="AW5139" s="278"/>
      <c r="AX5139" s="278"/>
      <c r="AY5139" s="278"/>
      <c r="AZ5139" s="278"/>
      <c r="BB5139" s="281"/>
      <c r="BC5139" s="281"/>
      <c r="BE5139" s="280"/>
      <c r="BF5139" s="280"/>
      <c r="BI5139" s="279"/>
      <c r="BJ5139" s="279"/>
      <c r="BL5139" s="285"/>
      <c r="BM5139" s="285"/>
      <c r="BN5139" s="285"/>
      <c r="BO5139" s="285"/>
      <c r="BP5139" s="285"/>
    </row>
    <row r="5140" spans="2:69" ht="7.5" customHeight="1"/>
    <row r="5141" spans="2:69" ht="12" customHeight="1">
      <c r="B5141" s="282"/>
      <c r="C5141" s="282"/>
      <c r="D5141" s="282"/>
      <c r="E5141" s="282"/>
      <c r="F5141" s="282"/>
      <c r="G5141" s="282"/>
      <c r="H5141" s="282"/>
      <c r="I5141" s="282"/>
      <c r="J5141" s="282"/>
      <c r="K5141" s="282"/>
      <c r="L5141" s="282"/>
      <c r="M5141" s="282"/>
      <c r="N5141" s="282"/>
      <c r="O5141" s="282"/>
      <c r="P5141" s="282"/>
      <c r="Q5141" s="282"/>
      <c r="R5141" s="282"/>
      <c r="S5141" s="282"/>
      <c r="T5141" s="282"/>
      <c r="U5141" s="282"/>
      <c r="V5141" s="282"/>
      <c r="W5141" s="282"/>
      <c r="X5141" s="282"/>
      <c r="Y5141" s="282"/>
      <c r="Z5141" s="282"/>
      <c r="AA5141" s="282"/>
      <c r="AB5141" s="282"/>
      <c r="AC5141" s="282"/>
      <c r="AD5141" s="282"/>
      <c r="AE5141" s="282"/>
      <c r="AF5141" s="282"/>
      <c r="AG5141" s="282"/>
      <c r="AH5141" s="282"/>
      <c r="AI5141" s="282"/>
      <c r="AJ5141" s="282"/>
      <c r="AL5141" s="282"/>
      <c r="AM5141" s="282"/>
      <c r="AN5141" s="282"/>
      <c r="AO5141" s="282"/>
      <c r="AP5141" s="282"/>
      <c r="AQ5141" s="282"/>
      <c r="AR5141" s="282"/>
      <c r="AS5141" s="282"/>
      <c r="AT5141" s="282"/>
      <c r="AU5141" s="282"/>
      <c r="AV5141" s="282"/>
      <c r="AW5141" s="282"/>
      <c r="AX5141" s="282"/>
      <c r="AY5141" s="282"/>
      <c r="AZ5141" s="282"/>
      <c r="BA5141" s="282"/>
      <c r="BB5141" s="282"/>
      <c r="BC5141" s="282"/>
      <c r="BD5141" s="282"/>
      <c r="BE5141" s="282"/>
      <c r="BF5141" s="282"/>
      <c r="BG5141" s="282"/>
      <c r="BH5141" s="282"/>
      <c r="BI5141" s="282"/>
      <c r="BJ5141" s="282"/>
      <c r="BK5141" s="282"/>
      <c r="BL5141" s="282"/>
      <c r="BM5141" s="282"/>
      <c r="BN5141" s="282"/>
      <c r="BO5141" s="282"/>
      <c r="BP5141" s="282"/>
      <c r="BQ5141" s="282"/>
    </row>
    <row r="5142" spans="2:69" ht="0.75" customHeight="1">
      <c r="B5142" s="282"/>
      <c r="C5142" s="282"/>
      <c r="D5142" s="282"/>
      <c r="E5142" s="282"/>
      <c r="F5142" s="282"/>
      <c r="G5142" s="282"/>
      <c r="H5142" s="282"/>
      <c r="I5142" s="282"/>
      <c r="J5142" s="282"/>
      <c r="K5142" s="282"/>
      <c r="L5142" s="282"/>
      <c r="M5142" s="282"/>
      <c r="N5142" s="282"/>
      <c r="O5142" s="282"/>
      <c r="P5142" s="282"/>
      <c r="Q5142" s="282"/>
      <c r="R5142" s="282"/>
      <c r="S5142" s="282"/>
      <c r="T5142" s="282"/>
      <c r="U5142" s="282"/>
      <c r="V5142" s="282"/>
      <c r="W5142" s="282"/>
      <c r="X5142" s="282"/>
      <c r="Y5142" s="282"/>
      <c r="Z5142" s="282"/>
      <c r="AA5142" s="282"/>
      <c r="AB5142" s="282"/>
      <c r="AC5142" s="282"/>
      <c r="AD5142" s="282"/>
      <c r="AE5142" s="282"/>
      <c r="AF5142" s="282"/>
      <c r="AG5142" s="282"/>
      <c r="AH5142" s="282"/>
      <c r="AI5142" s="282"/>
      <c r="AJ5142" s="282"/>
      <c r="AL5142" s="282"/>
      <c r="AM5142" s="282"/>
      <c r="AN5142" s="282"/>
      <c r="AO5142" s="282"/>
      <c r="AP5142" s="282"/>
      <c r="AQ5142" s="282"/>
      <c r="AR5142" s="282"/>
      <c r="AS5142" s="282"/>
      <c r="AT5142" s="282"/>
      <c r="AU5142" s="282"/>
      <c r="AV5142" s="282"/>
      <c r="AW5142" s="282"/>
      <c r="AX5142" s="282"/>
      <c r="AY5142" s="282"/>
      <c r="AZ5142" s="282"/>
      <c r="BA5142" s="282"/>
      <c r="BB5142" s="282"/>
      <c r="BC5142" s="282"/>
      <c r="BD5142" s="282"/>
      <c r="BE5142" s="282"/>
      <c r="BF5142" s="282"/>
      <c r="BG5142" s="282"/>
      <c r="BH5142" s="282"/>
      <c r="BI5142" s="282"/>
      <c r="BJ5142" s="282"/>
      <c r="BK5142" s="282"/>
      <c r="BL5142" s="282"/>
      <c r="BM5142" s="282"/>
      <c r="BN5142" s="282"/>
      <c r="BO5142" s="282"/>
      <c r="BP5142" s="282"/>
      <c r="BQ5142" s="282"/>
    </row>
    <row r="5143" spans="2:69" ht="10.5" customHeight="1">
      <c r="G5143" s="283"/>
      <c r="H5143" s="283"/>
      <c r="I5143" s="283"/>
      <c r="J5143" s="283"/>
      <c r="K5143" s="283"/>
      <c r="L5143" s="283"/>
      <c r="N5143" s="283"/>
      <c r="O5143" s="283"/>
      <c r="P5143" s="284"/>
      <c r="Q5143" s="284"/>
      <c r="R5143" s="284"/>
      <c r="S5143" s="284"/>
      <c r="U5143" s="283"/>
      <c r="V5143" s="283"/>
      <c r="W5143" s="283"/>
      <c r="X5143" s="283"/>
      <c r="Y5143" s="283"/>
      <c r="Z5143" s="283"/>
      <c r="AA5143" s="283"/>
      <c r="AB5143" s="283"/>
      <c r="AD5143" s="283"/>
      <c r="AE5143" s="283"/>
      <c r="AF5143" s="283"/>
      <c r="AG5143" s="283"/>
      <c r="AH5143" s="283"/>
      <c r="AI5143" s="283"/>
      <c r="AO5143" s="283"/>
      <c r="AP5143" s="283"/>
      <c r="AQ5143" s="283"/>
      <c r="AR5143" s="283"/>
      <c r="AU5143" s="284"/>
      <c r="AV5143" s="284"/>
      <c r="AW5143" s="284"/>
      <c r="AX5143" s="284"/>
      <c r="AY5143" s="284"/>
      <c r="BE5143" s="283"/>
      <c r="BF5143" s="283"/>
      <c r="BG5143" s="283"/>
      <c r="BH5143" s="283"/>
      <c r="BI5143" s="283"/>
      <c r="BJ5143" s="283"/>
      <c r="BK5143" s="283"/>
      <c r="BL5143" s="283"/>
      <c r="BM5143" s="283"/>
      <c r="BN5143" s="283"/>
      <c r="BO5143" s="283"/>
      <c r="BP5143" s="283"/>
      <c r="BQ5143" s="283"/>
    </row>
    <row r="5144" spans="2:69" ht="7.5" customHeight="1"/>
    <row r="5145" spans="2:69" ht="0.75" customHeight="1">
      <c r="F5145" s="285"/>
      <c r="G5145" s="285"/>
      <c r="H5145" s="285"/>
      <c r="I5145" s="285"/>
      <c r="K5145" s="285"/>
      <c r="L5145" s="285"/>
      <c r="M5145" s="285"/>
      <c r="N5145" s="285"/>
      <c r="O5145" s="285"/>
      <c r="R5145" s="285"/>
      <c r="S5145" s="285"/>
      <c r="T5145" s="285"/>
      <c r="U5145" s="285"/>
      <c r="V5145" s="285"/>
      <c r="W5145" s="285"/>
      <c r="X5145" s="285"/>
      <c r="Y5145" s="285"/>
      <c r="Z5145" s="285"/>
      <c r="AA5145" s="285"/>
      <c r="AB5145" s="285"/>
      <c r="AD5145" s="285"/>
      <c r="AE5145" s="285"/>
      <c r="AF5145" s="285"/>
      <c r="AG5145" s="285"/>
      <c r="AH5145" s="285"/>
      <c r="AI5145" s="285"/>
      <c r="AU5145" s="285"/>
      <c r="AV5145" s="285"/>
      <c r="AW5145" s="285"/>
      <c r="AX5145" s="283"/>
      <c r="AY5145" s="283"/>
      <c r="BE5145" s="285"/>
      <c r="BF5145" s="285"/>
      <c r="BH5145" s="285"/>
      <c r="BI5145" s="285"/>
      <c r="BJ5145" s="285"/>
      <c r="BK5145" s="285"/>
      <c r="BL5145" s="285"/>
      <c r="BM5145" s="285"/>
      <c r="BN5145" s="285"/>
      <c r="BO5145" s="285"/>
      <c r="BP5145" s="285"/>
      <c r="BQ5145" s="285"/>
    </row>
    <row r="5146" spans="2:69" ht="13.5" customHeight="1">
      <c r="F5146" s="285"/>
      <c r="G5146" s="285"/>
      <c r="H5146" s="285"/>
      <c r="I5146" s="285"/>
      <c r="K5146" s="285"/>
      <c r="L5146" s="285"/>
      <c r="M5146" s="285"/>
      <c r="N5146" s="285"/>
      <c r="O5146" s="285"/>
      <c r="R5146" s="285"/>
      <c r="S5146" s="285"/>
      <c r="T5146" s="285"/>
      <c r="U5146" s="285"/>
      <c r="V5146" s="285"/>
      <c r="W5146" s="285"/>
      <c r="X5146" s="285"/>
      <c r="Y5146" s="285"/>
      <c r="Z5146" s="285"/>
      <c r="AA5146" s="285"/>
      <c r="AB5146" s="285"/>
      <c r="AD5146" s="285"/>
      <c r="AE5146" s="285"/>
      <c r="AF5146" s="285"/>
      <c r="AG5146" s="285"/>
      <c r="AH5146" s="285"/>
      <c r="AI5146" s="285"/>
      <c r="AU5146" s="285"/>
      <c r="AV5146" s="285"/>
      <c r="AW5146" s="285"/>
      <c r="AX5146" s="283"/>
      <c r="AY5146" s="283"/>
      <c r="BE5146" s="285"/>
      <c r="BF5146" s="285"/>
      <c r="BH5146" s="285"/>
      <c r="BI5146" s="285"/>
      <c r="BJ5146" s="285"/>
      <c r="BK5146" s="285"/>
      <c r="BL5146" s="285"/>
      <c r="BM5146" s="285"/>
      <c r="BN5146" s="285"/>
      <c r="BO5146" s="285"/>
      <c r="BP5146" s="285"/>
      <c r="BQ5146" s="285"/>
    </row>
    <row r="5147" spans="2:69" ht="9.75" customHeight="1">
      <c r="C5147" s="280"/>
      <c r="D5147" s="280"/>
      <c r="F5147" s="279"/>
      <c r="G5147" s="279"/>
      <c r="H5147" s="279"/>
      <c r="I5147" s="279"/>
      <c r="J5147" s="279"/>
      <c r="K5147" s="279"/>
      <c r="L5147" s="279"/>
      <c r="M5147" s="279"/>
      <c r="N5147" s="279"/>
      <c r="O5147" s="279"/>
      <c r="R5147" s="278"/>
      <c r="S5147" s="278"/>
      <c r="T5147" s="278"/>
      <c r="U5147" s="279"/>
      <c r="V5147" s="279"/>
      <c r="W5147" s="279"/>
      <c r="X5147" s="279"/>
      <c r="Y5147" s="279"/>
      <c r="Z5147" s="279"/>
      <c r="AA5147" s="279"/>
      <c r="AB5147" s="279"/>
      <c r="AD5147" s="279"/>
      <c r="AE5147" s="279"/>
      <c r="AF5147" s="279"/>
      <c r="AG5147" s="279"/>
      <c r="AH5147" s="279"/>
      <c r="AI5147" s="279"/>
      <c r="AM5147" s="280"/>
      <c r="AN5147" s="280"/>
      <c r="AO5147" s="280"/>
      <c r="AP5147" s="278"/>
      <c r="AQ5147" s="278"/>
      <c r="AR5147" s="278"/>
      <c r="AS5147" s="278"/>
      <c r="BA5147" s="280"/>
      <c r="BB5147" s="280"/>
      <c r="BC5147" s="280"/>
      <c r="BD5147" s="279"/>
      <c r="BE5147" s="279"/>
      <c r="BH5147" s="278"/>
      <c r="BI5147" s="278"/>
      <c r="BJ5147" s="278"/>
      <c r="BK5147" s="278"/>
      <c r="BL5147" s="278"/>
      <c r="BM5147" s="279"/>
      <c r="BN5147" s="279"/>
      <c r="BO5147" s="279"/>
      <c r="BP5147" s="279"/>
      <c r="BQ5147" s="279"/>
    </row>
    <row r="5148" spans="2:69" ht="0.75" customHeight="1">
      <c r="C5148" s="280"/>
      <c r="D5148" s="280"/>
      <c r="F5148" s="279"/>
      <c r="G5148" s="279"/>
      <c r="H5148" s="279"/>
      <c r="I5148" s="279"/>
      <c r="J5148" s="279"/>
      <c r="K5148" s="279"/>
      <c r="L5148" s="279"/>
      <c r="M5148" s="279"/>
      <c r="N5148" s="279"/>
      <c r="O5148" s="279"/>
      <c r="R5148" s="278"/>
      <c r="S5148" s="278"/>
      <c r="T5148" s="278"/>
      <c r="U5148" s="279"/>
      <c r="V5148" s="279"/>
      <c r="W5148" s="279"/>
      <c r="X5148" s="279"/>
      <c r="Y5148" s="279"/>
      <c r="Z5148" s="279"/>
      <c r="AA5148" s="279"/>
      <c r="AB5148" s="279"/>
      <c r="AD5148" s="279"/>
      <c r="AE5148" s="279"/>
      <c r="AF5148" s="279"/>
      <c r="AG5148" s="279"/>
      <c r="AH5148" s="279"/>
      <c r="AI5148" s="279"/>
      <c r="AM5148" s="280"/>
      <c r="AN5148" s="280"/>
      <c r="AO5148" s="280"/>
      <c r="AP5148" s="278"/>
      <c r="AQ5148" s="278"/>
      <c r="AR5148" s="278"/>
      <c r="AS5148" s="278"/>
      <c r="BA5148" s="280"/>
      <c r="BB5148" s="280"/>
      <c r="BC5148" s="280"/>
      <c r="BD5148" s="279"/>
      <c r="BE5148" s="279"/>
      <c r="BH5148" s="278"/>
      <c r="BI5148" s="278"/>
      <c r="BJ5148" s="278"/>
      <c r="BK5148" s="278"/>
      <c r="BL5148" s="278"/>
      <c r="BM5148" s="279"/>
      <c r="BN5148" s="279"/>
      <c r="BO5148" s="279"/>
      <c r="BP5148" s="279"/>
      <c r="BQ5148" s="279"/>
    </row>
    <row r="5149" spans="2:69" ht="10.5" customHeight="1">
      <c r="C5149" s="280"/>
      <c r="D5149" s="280"/>
      <c r="F5149" s="279"/>
      <c r="G5149" s="279"/>
      <c r="H5149" s="279"/>
      <c r="I5149" s="279"/>
      <c r="J5149" s="279"/>
      <c r="K5149" s="279"/>
      <c r="L5149" s="279"/>
      <c r="M5149" s="279"/>
      <c r="N5149" s="279"/>
      <c r="O5149" s="279"/>
      <c r="R5149" s="278"/>
      <c r="S5149" s="278"/>
      <c r="T5149" s="278"/>
      <c r="U5149" s="279"/>
      <c r="V5149" s="279"/>
      <c r="W5149" s="279"/>
      <c r="X5149" s="279"/>
      <c r="Y5149" s="279"/>
      <c r="Z5149" s="279"/>
      <c r="AA5149" s="279"/>
      <c r="AB5149" s="279"/>
      <c r="AD5149" s="264"/>
      <c r="AE5149" s="279"/>
      <c r="AF5149" s="279"/>
      <c r="AG5149" s="279"/>
      <c r="AH5149" s="279"/>
      <c r="AI5149" s="264"/>
      <c r="AM5149" s="280"/>
      <c r="AN5149" s="280"/>
      <c r="AO5149" s="280"/>
      <c r="AP5149" s="278"/>
      <c r="AQ5149" s="278"/>
      <c r="AR5149" s="278"/>
      <c r="AS5149" s="278"/>
      <c r="BA5149" s="280"/>
      <c r="BB5149" s="280"/>
      <c r="BC5149" s="280"/>
      <c r="BD5149" s="279"/>
      <c r="BE5149" s="279"/>
      <c r="BH5149" s="278"/>
      <c r="BI5149" s="278"/>
      <c r="BJ5149" s="278"/>
      <c r="BK5149" s="278"/>
      <c r="BL5149" s="278"/>
      <c r="BM5149" s="279"/>
      <c r="BN5149" s="279"/>
      <c r="BO5149" s="279"/>
      <c r="BP5149" s="279"/>
      <c r="BQ5149" s="279"/>
    </row>
    <row r="5150" spans="2:69" ht="9.75" customHeight="1"/>
    <row r="5151" spans="2:69" ht="9.75" customHeight="1">
      <c r="C5151" s="280"/>
      <c r="D5151" s="280"/>
      <c r="F5151" s="279"/>
      <c r="G5151" s="279"/>
      <c r="H5151" s="279"/>
      <c r="I5151" s="279"/>
      <c r="J5151" s="279"/>
      <c r="K5151" s="279"/>
      <c r="L5151" s="279"/>
      <c r="M5151" s="279"/>
      <c r="N5151" s="279"/>
      <c r="O5151" s="279"/>
      <c r="R5151" s="278"/>
      <c r="S5151" s="278"/>
      <c r="T5151" s="278"/>
      <c r="U5151" s="279"/>
      <c r="V5151" s="279"/>
      <c r="W5151" s="279"/>
      <c r="X5151" s="279"/>
      <c r="Y5151" s="279"/>
      <c r="Z5151" s="279"/>
      <c r="AA5151" s="279"/>
      <c r="AB5151" s="279"/>
      <c r="AD5151" s="279"/>
      <c r="AE5151" s="279"/>
      <c r="AF5151" s="279"/>
      <c r="AG5151" s="279"/>
      <c r="AH5151" s="279"/>
      <c r="AI5151" s="279"/>
      <c r="AM5151" s="280"/>
      <c r="AN5151" s="280"/>
      <c r="AO5151" s="280"/>
      <c r="AP5151" s="280"/>
      <c r="AQ5151" s="278"/>
      <c r="AR5151" s="278"/>
      <c r="AS5151" s="278"/>
      <c r="AT5151" s="278"/>
      <c r="BA5151" s="280"/>
      <c r="BB5151" s="280"/>
      <c r="BC5151" s="280"/>
      <c r="BD5151" s="279"/>
      <c r="BE5151" s="279"/>
      <c r="BH5151" s="278"/>
      <c r="BI5151" s="278"/>
      <c r="BJ5151" s="278"/>
      <c r="BK5151" s="278"/>
      <c r="BL5151" s="278"/>
      <c r="BM5151" s="279"/>
      <c r="BN5151" s="279"/>
      <c r="BO5151" s="279"/>
      <c r="BP5151" s="279"/>
      <c r="BQ5151" s="279"/>
    </row>
    <row r="5152" spans="2:69" ht="0.75" customHeight="1">
      <c r="C5152" s="280"/>
      <c r="D5152" s="280"/>
      <c r="F5152" s="279"/>
      <c r="G5152" s="279"/>
      <c r="H5152" s="279"/>
      <c r="I5152" s="279"/>
      <c r="J5152" s="279"/>
      <c r="K5152" s="279"/>
      <c r="L5152" s="279"/>
      <c r="M5152" s="279"/>
      <c r="N5152" s="279"/>
      <c r="O5152" s="279"/>
      <c r="R5152" s="278"/>
      <c r="S5152" s="278"/>
      <c r="T5152" s="278"/>
      <c r="U5152" s="279"/>
      <c r="V5152" s="279"/>
      <c r="W5152" s="279"/>
      <c r="X5152" s="279"/>
      <c r="Y5152" s="279"/>
      <c r="Z5152" s="279"/>
      <c r="AA5152" s="279"/>
      <c r="AB5152" s="279"/>
      <c r="AD5152" s="279"/>
      <c r="AE5152" s="279"/>
      <c r="AF5152" s="279"/>
      <c r="AG5152" s="279"/>
      <c r="AH5152" s="279"/>
      <c r="AI5152" s="279"/>
      <c r="AM5152" s="280"/>
      <c r="AN5152" s="280"/>
      <c r="AO5152" s="280"/>
      <c r="AP5152" s="280"/>
      <c r="AQ5152" s="278"/>
      <c r="AR5152" s="278"/>
      <c r="AS5152" s="278"/>
      <c r="AT5152" s="278"/>
      <c r="BA5152" s="280"/>
      <c r="BB5152" s="280"/>
      <c r="BC5152" s="280"/>
      <c r="BD5152" s="279"/>
      <c r="BE5152" s="279"/>
      <c r="BH5152" s="278"/>
      <c r="BI5152" s="278"/>
      <c r="BJ5152" s="278"/>
      <c r="BK5152" s="278"/>
      <c r="BL5152" s="278"/>
      <c r="BM5152" s="279"/>
      <c r="BN5152" s="279"/>
      <c r="BO5152" s="279"/>
      <c r="BP5152" s="279"/>
      <c r="BQ5152" s="279"/>
    </row>
    <row r="5153" spans="2:69" ht="12.75" customHeight="1">
      <c r="F5153" s="279"/>
      <c r="G5153" s="279"/>
      <c r="H5153" s="279"/>
      <c r="I5153" s="279"/>
      <c r="J5153" s="279"/>
      <c r="K5153" s="279"/>
      <c r="L5153" s="279"/>
      <c r="M5153" s="279"/>
      <c r="N5153" s="279"/>
      <c r="O5153" s="279"/>
      <c r="AM5153" s="280"/>
      <c r="AN5153" s="280"/>
      <c r="AO5153" s="280"/>
      <c r="AP5153" s="278"/>
      <c r="AQ5153" s="278"/>
      <c r="AR5153" s="278"/>
      <c r="AS5153" s="278"/>
      <c r="BA5153" s="280"/>
      <c r="BB5153" s="280"/>
      <c r="BC5153" s="280"/>
      <c r="BD5153" s="279"/>
      <c r="BE5153" s="279"/>
      <c r="BH5153" s="278"/>
      <c r="BI5153" s="278"/>
      <c r="BJ5153" s="278"/>
      <c r="BK5153" s="278"/>
      <c r="BL5153" s="278"/>
      <c r="BM5153" s="279"/>
      <c r="BN5153" s="279"/>
      <c r="BO5153" s="279"/>
      <c r="BP5153" s="279"/>
      <c r="BQ5153" s="279"/>
    </row>
    <row r="5154" spans="2:69" ht="10.5" customHeight="1">
      <c r="AM5154" s="280"/>
      <c r="AN5154" s="280"/>
      <c r="AO5154" s="280"/>
      <c r="AP5154" s="278"/>
      <c r="AQ5154" s="278"/>
      <c r="AR5154" s="278"/>
      <c r="AS5154" s="278"/>
      <c r="BA5154" s="280"/>
      <c r="BB5154" s="280"/>
      <c r="BC5154" s="280"/>
      <c r="BD5154" s="279"/>
      <c r="BE5154" s="279"/>
      <c r="BH5154" s="278"/>
      <c r="BI5154" s="278"/>
      <c r="BJ5154" s="278"/>
      <c r="BK5154" s="278"/>
      <c r="BL5154" s="278"/>
      <c r="BM5154" s="279"/>
      <c r="BN5154" s="279"/>
      <c r="BO5154" s="279"/>
      <c r="BP5154" s="279"/>
      <c r="BQ5154" s="279"/>
    </row>
    <row r="5155" spans="2:69" ht="7.5" customHeight="1"/>
    <row r="5156" spans="2:69" ht="0.75" customHeight="1">
      <c r="C5156" s="277"/>
      <c r="D5156" s="277"/>
      <c r="F5156" s="279"/>
      <c r="G5156" s="279"/>
      <c r="H5156" s="279"/>
      <c r="I5156" s="279"/>
      <c r="J5156" s="279"/>
      <c r="K5156" s="279"/>
      <c r="L5156" s="279"/>
      <c r="M5156" s="279"/>
      <c r="AM5156" s="280"/>
      <c r="AN5156" s="280"/>
      <c r="AO5156" s="280"/>
      <c r="AP5156" s="278"/>
      <c r="AQ5156" s="278"/>
      <c r="AR5156" s="278"/>
      <c r="AS5156" s="278"/>
      <c r="AT5156" s="278"/>
      <c r="AU5156" s="278"/>
      <c r="AV5156" s="278"/>
      <c r="AX5156" s="278"/>
      <c r="AY5156" s="278"/>
      <c r="BA5156" s="280"/>
      <c r="BB5156" s="280"/>
      <c r="BC5156" s="280"/>
      <c r="BD5156" s="279"/>
      <c r="BE5156" s="279"/>
      <c r="BH5156" s="278"/>
      <c r="BI5156" s="278"/>
      <c r="BJ5156" s="278"/>
      <c r="BK5156" s="278"/>
      <c r="BL5156" s="278"/>
      <c r="BM5156" s="279"/>
      <c r="BN5156" s="279"/>
      <c r="BO5156" s="279"/>
      <c r="BP5156" s="279"/>
      <c r="BQ5156" s="279"/>
    </row>
    <row r="5157" spans="2:69" ht="8.25" customHeight="1">
      <c r="C5157" s="277"/>
      <c r="D5157" s="277"/>
      <c r="F5157" s="279"/>
      <c r="G5157" s="279"/>
      <c r="H5157" s="279"/>
      <c r="I5157" s="279"/>
      <c r="J5157" s="279"/>
      <c r="K5157" s="279"/>
      <c r="L5157" s="279"/>
      <c r="M5157" s="279"/>
      <c r="AM5157" s="280"/>
      <c r="AN5157" s="280"/>
      <c r="AO5157" s="280"/>
      <c r="AP5157" s="278"/>
      <c r="AQ5157" s="278"/>
      <c r="AR5157" s="278"/>
      <c r="AS5157" s="278"/>
      <c r="AT5157" s="278"/>
      <c r="AU5157" s="278"/>
      <c r="AV5157" s="278"/>
      <c r="AX5157" s="278"/>
      <c r="AY5157" s="278"/>
      <c r="BA5157" s="280"/>
      <c r="BB5157" s="280"/>
      <c r="BC5157" s="280"/>
      <c r="BD5157" s="279"/>
      <c r="BE5157" s="279"/>
      <c r="BH5157" s="278"/>
      <c r="BI5157" s="278"/>
      <c r="BJ5157" s="278"/>
      <c r="BK5157" s="278"/>
      <c r="BL5157" s="278"/>
      <c r="BM5157" s="279"/>
      <c r="BN5157" s="279"/>
      <c r="BO5157" s="279"/>
      <c r="BP5157" s="279"/>
      <c r="BQ5157" s="279"/>
    </row>
    <row r="5158" spans="2:69" ht="0.75" customHeight="1">
      <c r="C5158" s="277"/>
      <c r="D5158" s="277"/>
      <c r="F5158" s="279"/>
      <c r="G5158" s="279"/>
      <c r="H5158" s="279"/>
      <c r="I5158" s="279"/>
      <c r="J5158" s="279"/>
      <c r="K5158" s="279"/>
      <c r="L5158" s="279"/>
      <c r="M5158" s="279"/>
      <c r="AM5158" s="280"/>
      <c r="AN5158" s="280"/>
      <c r="AO5158" s="280"/>
      <c r="AP5158" s="278"/>
      <c r="AQ5158" s="278"/>
      <c r="AR5158" s="278"/>
      <c r="AS5158" s="278"/>
      <c r="AT5158" s="278"/>
      <c r="AU5158" s="278"/>
      <c r="AV5158" s="278"/>
      <c r="AX5158" s="278"/>
      <c r="AY5158" s="278"/>
      <c r="BA5158" s="280"/>
      <c r="BB5158" s="280"/>
      <c r="BC5158" s="280"/>
      <c r="BD5158" s="279"/>
      <c r="BE5158" s="279"/>
      <c r="BH5158" s="278"/>
      <c r="BI5158" s="278"/>
      <c r="BJ5158" s="278"/>
      <c r="BK5158" s="278"/>
      <c r="BL5158" s="278"/>
      <c r="BM5158" s="279"/>
      <c r="BN5158" s="279"/>
      <c r="BO5158" s="279"/>
      <c r="BP5158" s="279"/>
      <c r="BQ5158" s="279"/>
    </row>
    <row r="5159" spans="2:69" ht="10.5" customHeight="1">
      <c r="AM5159" s="280"/>
      <c r="AN5159" s="280"/>
      <c r="AO5159" s="280"/>
      <c r="AP5159" s="278"/>
      <c r="AQ5159" s="278"/>
      <c r="AR5159" s="278"/>
      <c r="AS5159" s="278"/>
      <c r="AT5159" s="278"/>
      <c r="AU5159" s="278"/>
      <c r="AV5159" s="278"/>
      <c r="AX5159" s="278"/>
      <c r="AY5159" s="278"/>
      <c r="BA5159" s="280"/>
      <c r="BB5159" s="280"/>
      <c r="BC5159" s="280"/>
      <c r="BD5159" s="279"/>
      <c r="BE5159" s="279"/>
      <c r="BH5159" s="278"/>
      <c r="BI5159" s="278"/>
      <c r="BJ5159" s="278"/>
      <c r="BK5159" s="278"/>
      <c r="BL5159" s="278"/>
      <c r="BM5159" s="279"/>
      <c r="BN5159" s="279"/>
      <c r="BO5159" s="279"/>
      <c r="BP5159" s="279"/>
      <c r="BQ5159" s="279"/>
    </row>
    <row r="5160" spans="2:69" ht="9.75" customHeight="1"/>
    <row r="5161" spans="2:69" ht="12" customHeight="1">
      <c r="AM5161" s="280"/>
      <c r="AN5161" s="280"/>
      <c r="AO5161" s="280"/>
      <c r="AP5161" s="280"/>
      <c r="AQ5161" s="278"/>
      <c r="AR5161" s="278"/>
      <c r="AS5161" s="278"/>
      <c r="AT5161" s="278"/>
      <c r="AU5161" s="278"/>
      <c r="AV5161" s="278"/>
      <c r="AW5161" s="278"/>
      <c r="AX5161" s="278"/>
      <c r="AY5161" s="278"/>
      <c r="AZ5161" s="278"/>
      <c r="BA5161" s="277"/>
      <c r="BB5161" s="277"/>
      <c r="BC5161" s="277"/>
      <c r="BD5161" s="279"/>
      <c r="BE5161" s="279"/>
    </row>
    <row r="5162" spans="2:69" ht="13.5" customHeight="1">
      <c r="C5162" s="289"/>
      <c r="D5162" s="289"/>
      <c r="E5162" s="289"/>
      <c r="F5162" s="289"/>
      <c r="G5162" s="289"/>
      <c r="H5162" s="289"/>
      <c r="I5162" s="289"/>
      <c r="J5162" s="289"/>
      <c r="K5162" s="289"/>
      <c r="L5162" s="289"/>
      <c r="M5162" s="289"/>
      <c r="N5162" s="289"/>
      <c r="O5162" s="289"/>
      <c r="P5162" s="289"/>
      <c r="Q5162" s="289"/>
      <c r="R5162" s="289"/>
      <c r="S5162" s="289"/>
      <c r="T5162" s="289"/>
      <c r="U5162" s="289"/>
      <c r="V5162" s="289"/>
      <c r="W5162" s="289"/>
      <c r="X5162" s="289"/>
      <c r="Y5162" s="289"/>
      <c r="Z5162" s="289"/>
      <c r="AA5162" s="289"/>
      <c r="AB5162" s="289"/>
      <c r="AC5162" s="289"/>
      <c r="AD5162" s="289"/>
      <c r="AE5162" s="289"/>
    </row>
    <row r="5163" spans="2:69" ht="7.5" customHeight="1"/>
    <row r="5164" spans="2:69" ht="16.5" customHeight="1">
      <c r="B5164" s="282"/>
      <c r="C5164" s="282"/>
      <c r="D5164" s="282"/>
      <c r="E5164" s="282"/>
      <c r="F5164" s="282"/>
      <c r="G5164" s="282"/>
      <c r="H5164" s="282"/>
      <c r="I5164" s="282"/>
      <c r="J5164" s="282"/>
      <c r="K5164" s="282"/>
      <c r="L5164" s="282"/>
      <c r="M5164" s="282"/>
      <c r="N5164" s="282"/>
      <c r="O5164" s="282"/>
      <c r="P5164" s="282"/>
      <c r="Q5164" s="282"/>
      <c r="R5164" s="282"/>
      <c r="S5164" s="282"/>
      <c r="T5164" s="282"/>
      <c r="U5164" s="282"/>
      <c r="X5164" s="282"/>
      <c r="Y5164" s="282"/>
      <c r="Z5164" s="282"/>
      <c r="AA5164" s="282"/>
      <c r="AB5164" s="282"/>
      <c r="AC5164" s="282"/>
      <c r="AD5164" s="282"/>
      <c r="AE5164" s="282"/>
      <c r="AF5164" s="282"/>
      <c r="AG5164" s="282"/>
      <c r="AM5164" s="282"/>
      <c r="AN5164" s="282"/>
      <c r="AO5164" s="282"/>
      <c r="AP5164" s="282"/>
      <c r="AQ5164" s="282"/>
      <c r="AR5164" s="282"/>
      <c r="AS5164" s="282"/>
      <c r="AT5164" s="282"/>
      <c r="AU5164" s="282"/>
      <c r="AV5164" s="282"/>
      <c r="AW5164" s="282"/>
      <c r="AX5164" s="282"/>
      <c r="AY5164" s="282"/>
      <c r="AZ5164" s="282"/>
      <c r="BA5164" s="282"/>
      <c r="BB5164" s="282"/>
      <c r="BE5164" s="282"/>
      <c r="BF5164" s="282"/>
      <c r="BG5164" s="282"/>
      <c r="BH5164" s="282"/>
      <c r="BI5164" s="282"/>
      <c r="BJ5164" s="282"/>
      <c r="BK5164" s="282"/>
      <c r="BL5164" s="282"/>
      <c r="BM5164" s="282"/>
      <c r="BN5164" s="282"/>
      <c r="BO5164" s="282"/>
      <c r="BP5164" s="282"/>
    </row>
    <row r="5165" spans="2:69" ht="9.75" customHeight="1">
      <c r="E5165" s="281"/>
      <c r="F5165" s="281"/>
      <c r="G5165" s="281"/>
      <c r="H5165" s="281"/>
      <c r="I5165" s="281"/>
      <c r="J5165" s="281"/>
      <c r="K5165" s="281"/>
      <c r="L5165" s="281"/>
      <c r="O5165" s="281"/>
      <c r="P5165" s="281"/>
      <c r="Q5165" s="281"/>
      <c r="S5165" s="286"/>
      <c r="T5165" s="286"/>
      <c r="U5165" s="286"/>
      <c r="V5165" s="286"/>
      <c r="AB5165" s="281"/>
      <c r="AC5165" s="281"/>
      <c r="AD5165" s="286"/>
      <c r="AE5165" s="286"/>
      <c r="AR5165" s="281"/>
      <c r="AS5165" s="281"/>
      <c r="AT5165" s="281"/>
      <c r="AV5165" s="286"/>
      <c r="AW5165" s="286"/>
      <c r="AX5165" s="286"/>
      <c r="AY5165" s="286"/>
      <c r="AZ5165" s="286"/>
      <c r="BA5165" s="286"/>
      <c r="BB5165" s="286"/>
      <c r="BH5165" s="283"/>
      <c r="BI5165" s="283"/>
      <c r="BJ5165" s="283"/>
      <c r="BK5165" s="283"/>
      <c r="BL5165" s="283"/>
      <c r="BN5165" s="283"/>
      <c r="BO5165" s="283"/>
      <c r="BP5165" s="283"/>
    </row>
    <row r="5166" spans="2:69" ht="0.75" customHeight="1">
      <c r="BH5166" s="283"/>
      <c r="BI5166" s="283"/>
      <c r="BJ5166" s="283"/>
      <c r="BK5166" s="283"/>
      <c r="BL5166" s="283"/>
      <c r="BN5166" s="283"/>
      <c r="BO5166" s="283"/>
      <c r="BP5166" s="283"/>
    </row>
    <row r="5167" spans="2:69" ht="10.5" customHeight="1">
      <c r="F5167" s="281"/>
      <c r="G5167" s="281"/>
      <c r="H5167" s="281"/>
      <c r="I5167" s="281"/>
      <c r="J5167" s="281"/>
      <c r="K5167" s="281"/>
      <c r="N5167" s="281"/>
      <c r="O5167" s="281"/>
      <c r="P5167" s="281"/>
      <c r="Q5167" s="281"/>
      <c r="R5167" s="281"/>
      <c r="S5167" s="286"/>
      <c r="T5167" s="286"/>
      <c r="U5167" s="286"/>
      <c r="V5167" s="286"/>
      <c r="AB5167" s="281"/>
      <c r="AC5167" s="281"/>
      <c r="AD5167" s="281"/>
      <c r="AE5167" s="286"/>
      <c r="AF5167" s="286"/>
      <c r="AG5167" s="286"/>
      <c r="AH5167" s="286"/>
      <c r="AI5167" s="286"/>
      <c r="AR5167" s="281"/>
      <c r="AS5167" s="281"/>
      <c r="AT5167" s="281"/>
      <c r="AV5167" s="290"/>
      <c r="AW5167" s="290"/>
      <c r="AX5167" s="290"/>
      <c r="AY5167" s="290"/>
      <c r="AZ5167" s="290"/>
      <c r="BE5167" s="263"/>
      <c r="BJ5167" s="279"/>
      <c r="BK5167" s="279"/>
      <c r="BL5167" s="279"/>
      <c r="BO5167" s="279"/>
      <c r="BP5167" s="279"/>
    </row>
    <row r="5168" spans="2:69" ht="8.25" customHeight="1"/>
    <row r="5169" spans="3:68" ht="12.75" customHeight="1">
      <c r="BE5169" s="280"/>
      <c r="BF5169" s="280"/>
      <c r="BJ5169" s="279"/>
      <c r="BK5169" s="279"/>
      <c r="BL5169" s="279"/>
      <c r="BO5169" s="279"/>
      <c r="BP5169" s="279"/>
    </row>
    <row r="5170" spans="3:68" ht="9.75" customHeight="1">
      <c r="BE5170" s="280"/>
      <c r="BF5170" s="280"/>
      <c r="BJ5170" s="279"/>
      <c r="BK5170" s="279"/>
      <c r="BL5170" s="279"/>
      <c r="BO5170" s="279"/>
      <c r="BP5170" s="279"/>
    </row>
    <row r="5171" spans="3:68" ht="12.75" customHeight="1">
      <c r="BE5171" s="280"/>
      <c r="BF5171" s="280"/>
    </row>
    <row r="5172" spans="3:68" ht="10.5" customHeight="1">
      <c r="I5172" s="283"/>
      <c r="J5172" s="283"/>
      <c r="K5172" s="283"/>
      <c r="L5172" s="283"/>
      <c r="N5172" s="283"/>
      <c r="O5172" s="283"/>
      <c r="P5172" s="283"/>
      <c r="Q5172" s="283"/>
      <c r="R5172" s="283"/>
      <c r="S5172" s="283"/>
      <c r="U5172" s="283"/>
      <c r="V5172" s="283"/>
      <c r="W5172" s="283"/>
      <c r="Z5172" s="283"/>
      <c r="AA5172" s="283"/>
      <c r="AB5172" s="283"/>
      <c r="AC5172" s="283"/>
      <c r="AD5172" s="283"/>
      <c r="AE5172" s="283"/>
      <c r="AO5172" s="283"/>
      <c r="AP5172" s="283"/>
      <c r="AQ5172" s="283"/>
      <c r="AR5172" s="283"/>
      <c r="AS5172" s="283"/>
      <c r="AT5172" s="283"/>
      <c r="AV5172" s="283"/>
      <c r="AW5172" s="283"/>
      <c r="AX5172" s="283"/>
      <c r="AY5172" s="283"/>
      <c r="AZ5172" s="283"/>
      <c r="BA5172" s="283"/>
      <c r="BB5172" s="283"/>
      <c r="BE5172" s="263"/>
      <c r="BJ5172" s="279"/>
      <c r="BK5172" s="279"/>
      <c r="BL5172" s="279"/>
      <c r="BO5172" s="279"/>
      <c r="BP5172" s="279"/>
    </row>
    <row r="5173" spans="3:68" ht="9.75" customHeight="1"/>
    <row r="5174" spans="3:68" ht="10.5" customHeight="1">
      <c r="H5174" s="283"/>
      <c r="I5174" s="283"/>
      <c r="J5174" s="283"/>
      <c r="K5174" s="283"/>
      <c r="L5174" s="283"/>
      <c r="N5174" s="283"/>
      <c r="O5174" s="283"/>
      <c r="P5174" s="283"/>
      <c r="Q5174" s="283"/>
      <c r="R5174" s="283"/>
      <c r="S5174" s="283"/>
      <c r="U5174" s="283"/>
      <c r="V5174" s="283"/>
      <c r="W5174" s="283"/>
      <c r="Z5174" s="283"/>
      <c r="AA5174" s="283"/>
      <c r="AB5174" s="283"/>
      <c r="AC5174" s="283"/>
      <c r="AD5174" s="283"/>
      <c r="AE5174" s="283"/>
      <c r="AO5174" s="283"/>
      <c r="AP5174" s="283"/>
      <c r="AQ5174" s="283"/>
      <c r="AR5174" s="283"/>
      <c r="AS5174" s="283"/>
      <c r="AT5174" s="283"/>
      <c r="AV5174" s="283"/>
      <c r="AW5174" s="283"/>
      <c r="AX5174" s="283"/>
      <c r="AY5174" s="283"/>
      <c r="AZ5174" s="283"/>
      <c r="BA5174" s="283"/>
      <c r="BB5174" s="283"/>
      <c r="BE5174" s="280"/>
      <c r="BJ5174" s="279"/>
      <c r="BK5174" s="279"/>
      <c r="BL5174" s="279"/>
      <c r="BO5174" s="279"/>
      <c r="BP5174" s="279"/>
    </row>
    <row r="5175" spans="3:68" ht="0.75" customHeight="1">
      <c r="H5175" s="283"/>
      <c r="I5175" s="283"/>
      <c r="J5175" s="283"/>
      <c r="K5175" s="283"/>
      <c r="L5175" s="283"/>
      <c r="N5175" s="283"/>
      <c r="O5175" s="283"/>
      <c r="P5175" s="283"/>
      <c r="Q5175" s="283"/>
      <c r="R5175" s="283"/>
      <c r="S5175" s="283"/>
      <c r="U5175" s="283"/>
      <c r="V5175" s="283"/>
      <c r="W5175" s="283"/>
      <c r="Z5175" s="283"/>
      <c r="AA5175" s="283"/>
      <c r="AB5175" s="283"/>
      <c r="AC5175" s="283"/>
      <c r="AD5175" s="283"/>
      <c r="AE5175" s="283"/>
      <c r="AO5175" s="283"/>
      <c r="AP5175" s="283"/>
      <c r="AQ5175" s="283"/>
      <c r="AR5175" s="283"/>
      <c r="AS5175" s="283"/>
      <c r="AT5175" s="283"/>
      <c r="AV5175" s="283"/>
      <c r="AW5175" s="283"/>
      <c r="AX5175" s="283"/>
      <c r="AY5175" s="283"/>
      <c r="AZ5175" s="283"/>
      <c r="BA5175" s="283"/>
      <c r="BB5175" s="283"/>
      <c r="BE5175" s="280"/>
      <c r="BJ5175" s="279"/>
      <c r="BK5175" s="279"/>
      <c r="BL5175" s="279"/>
      <c r="BO5175" s="279"/>
      <c r="BP5175" s="279"/>
    </row>
    <row r="5176" spans="3:68" ht="10.5" customHeight="1">
      <c r="H5176" s="285"/>
      <c r="I5176" s="285"/>
      <c r="J5176" s="285"/>
      <c r="K5176" s="285"/>
      <c r="L5176" s="285"/>
      <c r="N5176" s="285"/>
      <c r="O5176" s="285"/>
      <c r="P5176" s="285"/>
      <c r="R5176" s="285"/>
      <c r="S5176" s="285"/>
      <c r="U5176" s="283"/>
      <c r="V5176" s="283"/>
      <c r="W5176" s="283"/>
      <c r="Z5176" s="285"/>
      <c r="AA5176" s="285"/>
      <c r="AB5176" s="285"/>
      <c r="AC5176" s="285"/>
      <c r="AD5176" s="283"/>
      <c r="AE5176" s="283"/>
      <c r="AO5176" s="285"/>
      <c r="AP5176" s="285"/>
      <c r="AQ5176" s="285"/>
      <c r="AR5176" s="285"/>
      <c r="AS5176" s="285"/>
      <c r="AT5176" s="285"/>
      <c r="AV5176" s="285"/>
      <c r="AW5176" s="285"/>
      <c r="AX5176" s="285"/>
      <c r="AY5176" s="285"/>
      <c r="AZ5176" s="285"/>
      <c r="BB5176" s="261"/>
      <c r="BE5176" s="263"/>
      <c r="BK5176" s="279"/>
      <c r="BL5176" s="279"/>
      <c r="BP5176" s="264"/>
    </row>
    <row r="5177" spans="3:68" ht="8.25" customHeight="1"/>
    <row r="5178" spans="3:68" ht="0.75" customHeight="1">
      <c r="C5178" s="280"/>
      <c r="D5178" s="280"/>
      <c r="E5178" s="280"/>
      <c r="F5178" s="280"/>
      <c r="G5178" s="280"/>
      <c r="H5178" s="280"/>
      <c r="I5178" s="280"/>
      <c r="AH5178" s="280"/>
      <c r="AI5178" s="280"/>
      <c r="AJ5178" s="280"/>
      <c r="AK5178" s="280"/>
      <c r="AL5178" s="280"/>
      <c r="AM5178" s="280"/>
      <c r="AN5178" s="280"/>
      <c r="AO5178" s="280"/>
      <c r="BE5178" s="280"/>
      <c r="BK5178" s="279"/>
      <c r="BL5178" s="279"/>
      <c r="BP5178" s="279"/>
    </row>
    <row r="5179" spans="3:68" ht="9" customHeight="1">
      <c r="C5179" s="280"/>
      <c r="D5179" s="280"/>
      <c r="E5179" s="280"/>
      <c r="F5179" s="280"/>
      <c r="G5179" s="280"/>
      <c r="H5179" s="280"/>
      <c r="I5179" s="280"/>
      <c r="AH5179" s="280"/>
      <c r="AI5179" s="280"/>
      <c r="AJ5179" s="280"/>
      <c r="AK5179" s="280"/>
      <c r="AL5179" s="280"/>
      <c r="AM5179" s="280"/>
      <c r="AN5179" s="280"/>
      <c r="AO5179" s="280"/>
      <c r="BE5179" s="280"/>
      <c r="BK5179" s="279"/>
      <c r="BL5179" s="279"/>
      <c r="BP5179" s="279"/>
    </row>
    <row r="5180" spans="3:68" ht="0.75" customHeight="1">
      <c r="C5180" s="280"/>
      <c r="D5180" s="280"/>
      <c r="E5180" s="280"/>
      <c r="F5180" s="280"/>
      <c r="G5180" s="280"/>
      <c r="H5180" s="280"/>
      <c r="I5180" s="280"/>
      <c r="AH5180" s="280"/>
      <c r="AI5180" s="280"/>
      <c r="AJ5180" s="280"/>
      <c r="AK5180" s="280"/>
      <c r="AL5180" s="280"/>
      <c r="AM5180" s="280"/>
      <c r="AN5180" s="280"/>
      <c r="AO5180" s="280"/>
      <c r="BE5180" s="280"/>
      <c r="BK5180" s="279"/>
      <c r="BL5180" s="279"/>
    </row>
    <row r="5181" spans="3:68" ht="10.5" customHeight="1">
      <c r="C5181" s="287"/>
      <c r="D5181" s="287"/>
      <c r="E5181" s="287"/>
      <c r="F5181" s="287"/>
      <c r="G5181" s="287"/>
      <c r="H5181" s="278"/>
      <c r="I5181" s="278"/>
      <c r="J5181" s="278"/>
      <c r="K5181" s="278"/>
      <c r="L5181" s="278"/>
      <c r="N5181" s="278"/>
      <c r="O5181" s="278"/>
      <c r="P5181" s="278"/>
      <c r="Q5181" s="278"/>
      <c r="R5181" s="278"/>
      <c r="S5181" s="278"/>
      <c r="T5181" s="278"/>
      <c r="U5181" s="278"/>
      <c r="V5181" s="278"/>
      <c r="W5181" s="278"/>
      <c r="Z5181" s="278"/>
      <c r="AA5181" s="278"/>
      <c r="AB5181" s="278"/>
      <c r="AC5181" s="278"/>
      <c r="AD5181" s="278"/>
      <c r="AE5181" s="278"/>
      <c r="AI5181" s="287"/>
      <c r="AJ5181" s="287"/>
      <c r="AK5181" s="287"/>
      <c r="AL5181" s="287"/>
      <c r="AM5181" s="287"/>
      <c r="AO5181" s="278"/>
      <c r="AP5181" s="278"/>
      <c r="AQ5181" s="278"/>
      <c r="AR5181" s="278"/>
      <c r="AS5181" s="278"/>
      <c r="AT5181" s="278"/>
      <c r="AV5181" s="278"/>
      <c r="AW5181" s="278"/>
      <c r="AX5181" s="278"/>
      <c r="AY5181" s="278"/>
      <c r="AZ5181" s="278"/>
      <c r="BB5181" s="266"/>
      <c r="BE5181" s="263"/>
      <c r="BK5181" s="279"/>
      <c r="BL5181" s="279"/>
      <c r="BP5181" s="264"/>
    </row>
    <row r="5182" spans="3:68" ht="7.5" customHeight="1"/>
    <row r="5183" spans="3:68" ht="0.75" customHeight="1">
      <c r="C5183" s="287"/>
      <c r="D5183" s="287"/>
      <c r="E5183" s="287"/>
      <c r="F5183" s="287"/>
      <c r="G5183" s="287"/>
      <c r="H5183" s="278"/>
      <c r="I5183" s="278"/>
      <c r="J5183" s="278"/>
      <c r="K5183" s="278"/>
      <c r="L5183" s="278"/>
      <c r="N5183" s="278"/>
      <c r="O5183" s="278"/>
      <c r="P5183" s="278"/>
      <c r="Q5183" s="278"/>
      <c r="R5183" s="278"/>
      <c r="S5183" s="278"/>
      <c r="T5183" s="278"/>
      <c r="U5183" s="278"/>
      <c r="V5183" s="278"/>
      <c r="W5183" s="278"/>
      <c r="Z5183" s="278"/>
      <c r="AA5183" s="278"/>
      <c r="AB5183" s="278"/>
      <c r="AC5183" s="278"/>
      <c r="AD5183" s="278"/>
      <c r="AE5183" s="278"/>
      <c r="AI5183" s="287"/>
      <c r="AJ5183" s="287"/>
      <c r="AK5183" s="287"/>
      <c r="AL5183" s="287"/>
      <c r="AM5183" s="287"/>
      <c r="AO5183" s="278"/>
      <c r="AP5183" s="278"/>
      <c r="AQ5183" s="278"/>
      <c r="AR5183" s="278"/>
      <c r="AS5183" s="278"/>
      <c r="AT5183" s="278"/>
      <c r="AV5183" s="278"/>
      <c r="AW5183" s="278"/>
      <c r="AX5183" s="278"/>
      <c r="AY5183" s="278"/>
      <c r="AZ5183" s="278"/>
      <c r="BB5183" s="276"/>
    </row>
    <row r="5184" spans="3:68" ht="8.25" customHeight="1">
      <c r="C5184" s="287"/>
      <c r="D5184" s="287"/>
      <c r="E5184" s="287"/>
      <c r="F5184" s="287"/>
      <c r="G5184" s="287"/>
      <c r="H5184" s="278"/>
      <c r="I5184" s="278"/>
      <c r="J5184" s="278"/>
      <c r="K5184" s="278"/>
      <c r="L5184" s="278"/>
      <c r="N5184" s="278"/>
      <c r="O5184" s="278"/>
      <c r="P5184" s="278"/>
      <c r="Q5184" s="278"/>
      <c r="R5184" s="278"/>
      <c r="S5184" s="278"/>
      <c r="T5184" s="278"/>
      <c r="U5184" s="278"/>
      <c r="V5184" s="278"/>
      <c r="W5184" s="278"/>
      <c r="Z5184" s="278"/>
      <c r="AA5184" s="278"/>
      <c r="AB5184" s="278"/>
      <c r="AC5184" s="278"/>
      <c r="AD5184" s="278"/>
      <c r="AE5184" s="278"/>
      <c r="AI5184" s="287"/>
      <c r="AJ5184" s="287"/>
      <c r="AK5184" s="287"/>
      <c r="AL5184" s="287"/>
      <c r="AM5184" s="287"/>
      <c r="AO5184" s="278"/>
      <c r="AP5184" s="278"/>
      <c r="AQ5184" s="278"/>
      <c r="AR5184" s="278"/>
      <c r="AS5184" s="278"/>
      <c r="AT5184" s="278"/>
      <c r="AV5184" s="278"/>
      <c r="AW5184" s="278"/>
      <c r="AX5184" s="278"/>
      <c r="AY5184" s="278"/>
      <c r="AZ5184" s="278"/>
      <c r="BB5184" s="276"/>
    </row>
    <row r="5185" spans="3:68" ht="0.75" customHeight="1">
      <c r="C5185" s="287"/>
      <c r="D5185" s="287"/>
      <c r="E5185" s="287"/>
      <c r="F5185" s="287"/>
      <c r="G5185" s="287"/>
      <c r="H5185" s="278"/>
      <c r="I5185" s="278"/>
      <c r="J5185" s="278"/>
      <c r="K5185" s="278"/>
      <c r="L5185" s="278"/>
      <c r="N5185" s="278"/>
      <c r="O5185" s="278"/>
      <c r="P5185" s="278"/>
      <c r="Q5185" s="278"/>
      <c r="R5185" s="278"/>
      <c r="S5185" s="278"/>
      <c r="T5185" s="278"/>
      <c r="U5185" s="278"/>
      <c r="V5185" s="278"/>
      <c r="W5185" s="278"/>
      <c r="Z5185" s="278"/>
      <c r="AA5185" s="278"/>
      <c r="AB5185" s="278"/>
      <c r="AC5185" s="278"/>
      <c r="AD5185" s="278"/>
      <c r="AE5185" s="278"/>
      <c r="AI5185" s="287"/>
      <c r="AJ5185" s="287"/>
      <c r="AK5185" s="287"/>
      <c r="AL5185" s="287"/>
      <c r="AM5185" s="287"/>
      <c r="AO5185" s="278"/>
      <c r="AP5185" s="278"/>
      <c r="AQ5185" s="278"/>
      <c r="AR5185" s="278"/>
      <c r="AS5185" s="278"/>
      <c r="AT5185" s="278"/>
      <c r="AV5185" s="278"/>
      <c r="AW5185" s="278"/>
      <c r="AX5185" s="278"/>
      <c r="AY5185" s="278"/>
      <c r="AZ5185" s="278"/>
      <c r="BB5185" s="276"/>
    </row>
    <row r="5186" spans="3:68" ht="10.5" customHeight="1">
      <c r="C5186" s="287"/>
      <c r="D5186" s="287"/>
      <c r="E5186" s="287"/>
      <c r="F5186" s="287"/>
      <c r="G5186" s="287"/>
      <c r="H5186" s="278"/>
      <c r="I5186" s="278"/>
      <c r="J5186" s="278"/>
      <c r="K5186" s="278"/>
      <c r="L5186" s="278"/>
      <c r="N5186" s="278"/>
      <c r="O5186" s="278"/>
      <c r="P5186" s="278"/>
      <c r="Q5186" s="278"/>
      <c r="R5186" s="278"/>
      <c r="S5186" s="278"/>
      <c r="T5186" s="278"/>
      <c r="U5186" s="278"/>
      <c r="V5186" s="278"/>
      <c r="W5186" s="278"/>
      <c r="Z5186" s="278"/>
      <c r="AA5186" s="278"/>
      <c r="AB5186" s="278"/>
      <c r="AC5186" s="278"/>
      <c r="AD5186" s="278"/>
      <c r="AE5186" s="278"/>
      <c r="AI5186" s="287"/>
      <c r="AJ5186" s="287"/>
      <c r="AK5186" s="287"/>
      <c r="AL5186" s="287"/>
      <c r="AM5186" s="287"/>
      <c r="AO5186" s="278"/>
      <c r="AP5186" s="278"/>
      <c r="AQ5186" s="278"/>
      <c r="AR5186" s="278"/>
      <c r="AS5186" s="278"/>
      <c r="AT5186" s="278"/>
      <c r="AV5186" s="278"/>
      <c r="AW5186" s="278"/>
      <c r="AX5186" s="278"/>
      <c r="AY5186" s="278"/>
      <c r="AZ5186" s="278"/>
      <c r="BB5186" s="266"/>
    </row>
    <row r="5187" spans="3:68" ht="7.5" customHeight="1"/>
    <row r="5188" spans="3:68" ht="0.75" customHeight="1">
      <c r="C5188" s="287"/>
      <c r="D5188" s="287"/>
      <c r="E5188" s="287"/>
      <c r="F5188" s="287"/>
      <c r="G5188" s="287"/>
      <c r="H5188" s="278"/>
      <c r="I5188" s="278"/>
      <c r="J5188" s="278"/>
      <c r="K5188" s="278"/>
      <c r="L5188" s="278"/>
      <c r="N5188" s="278"/>
      <c r="O5188" s="278"/>
      <c r="P5188" s="278"/>
      <c r="Q5188" s="278"/>
      <c r="R5188" s="278"/>
      <c r="S5188" s="278"/>
      <c r="T5188" s="278"/>
      <c r="U5188" s="278"/>
      <c r="V5188" s="278"/>
      <c r="W5188" s="278"/>
      <c r="Z5188" s="278"/>
      <c r="AA5188" s="278"/>
      <c r="AB5188" s="278"/>
      <c r="AC5188" s="278"/>
      <c r="AD5188" s="278"/>
      <c r="AE5188" s="278"/>
      <c r="AI5188" s="287"/>
      <c r="AJ5188" s="287"/>
      <c r="AK5188" s="287"/>
      <c r="AL5188" s="287"/>
      <c r="AM5188" s="287"/>
      <c r="AO5188" s="278"/>
      <c r="AP5188" s="278"/>
      <c r="AQ5188" s="278"/>
      <c r="AR5188" s="278"/>
      <c r="AS5188" s="278"/>
      <c r="AT5188" s="278"/>
      <c r="AV5188" s="278"/>
      <c r="AW5188" s="278"/>
      <c r="AX5188" s="278"/>
      <c r="AY5188" s="278"/>
      <c r="AZ5188" s="278"/>
      <c r="BB5188" s="276"/>
      <c r="BE5188" s="282"/>
      <c r="BF5188" s="282"/>
      <c r="BG5188" s="282"/>
      <c r="BH5188" s="282"/>
      <c r="BI5188" s="282"/>
      <c r="BJ5188" s="282"/>
      <c r="BK5188" s="282"/>
      <c r="BL5188" s="282"/>
      <c r="BM5188" s="282"/>
      <c r="BN5188" s="282"/>
      <c r="BO5188" s="282"/>
      <c r="BP5188" s="282"/>
    </row>
    <row r="5189" spans="3:68">
      <c r="C5189" s="287"/>
      <c r="D5189" s="287"/>
      <c r="E5189" s="287"/>
      <c r="F5189" s="287"/>
      <c r="G5189" s="287"/>
      <c r="H5189" s="278"/>
      <c r="I5189" s="278"/>
      <c r="J5189" s="278"/>
      <c r="K5189" s="278"/>
      <c r="L5189" s="278"/>
      <c r="N5189" s="278"/>
      <c r="O5189" s="278"/>
      <c r="P5189" s="278"/>
      <c r="Q5189" s="278"/>
      <c r="R5189" s="278"/>
      <c r="S5189" s="278"/>
      <c r="T5189" s="278"/>
      <c r="U5189" s="278"/>
      <c r="V5189" s="278"/>
      <c r="W5189" s="278"/>
      <c r="Z5189" s="278"/>
      <c r="AA5189" s="278"/>
      <c r="AB5189" s="278"/>
      <c r="AC5189" s="278"/>
      <c r="AD5189" s="278"/>
      <c r="AE5189" s="278"/>
      <c r="AI5189" s="287"/>
      <c r="AJ5189" s="287"/>
      <c r="AK5189" s="287"/>
      <c r="AL5189" s="287"/>
      <c r="AM5189" s="287"/>
      <c r="AO5189" s="278"/>
      <c r="AP5189" s="278"/>
      <c r="AQ5189" s="278"/>
      <c r="AR5189" s="278"/>
      <c r="AS5189" s="278"/>
      <c r="AT5189" s="278"/>
      <c r="AV5189" s="278"/>
      <c r="AW5189" s="278"/>
      <c r="AX5189" s="278"/>
      <c r="AY5189" s="278"/>
      <c r="AZ5189" s="278"/>
      <c r="BB5189" s="276"/>
      <c r="BE5189" s="282"/>
      <c r="BF5189" s="282"/>
      <c r="BG5189" s="282"/>
      <c r="BH5189" s="282"/>
      <c r="BI5189" s="282"/>
      <c r="BJ5189" s="282"/>
      <c r="BK5189" s="282"/>
      <c r="BL5189" s="282"/>
      <c r="BM5189" s="282"/>
      <c r="BN5189" s="282"/>
      <c r="BO5189" s="282"/>
      <c r="BP5189" s="282"/>
    </row>
    <row r="5190" spans="3:68" ht="5.25" customHeight="1">
      <c r="C5190" s="287"/>
      <c r="D5190" s="287"/>
      <c r="E5190" s="287"/>
      <c r="F5190" s="287"/>
      <c r="G5190" s="287"/>
      <c r="H5190" s="278"/>
      <c r="I5190" s="278"/>
      <c r="J5190" s="278"/>
      <c r="K5190" s="278"/>
      <c r="L5190" s="278"/>
      <c r="N5190" s="278"/>
      <c r="O5190" s="278"/>
      <c r="P5190" s="278"/>
      <c r="Q5190" s="278"/>
      <c r="R5190" s="278"/>
      <c r="S5190" s="278"/>
      <c r="T5190" s="278"/>
      <c r="U5190" s="278"/>
      <c r="V5190" s="278"/>
      <c r="W5190" s="278"/>
      <c r="Z5190" s="278"/>
      <c r="AA5190" s="278"/>
      <c r="AB5190" s="278"/>
      <c r="AC5190" s="278"/>
      <c r="AD5190" s="278"/>
      <c r="AE5190" s="278"/>
      <c r="AI5190" s="287"/>
      <c r="AJ5190" s="287"/>
      <c r="AK5190" s="287"/>
      <c r="AL5190" s="287"/>
      <c r="AM5190" s="287"/>
      <c r="AN5190" s="287"/>
      <c r="AO5190" s="278"/>
      <c r="AP5190" s="278"/>
      <c r="AQ5190" s="278"/>
      <c r="AR5190" s="278"/>
      <c r="AS5190" s="278"/>
      <c r="AT5190" s="278"/>
      <c r="AV5190" s="278"/>
      <c r="AW5190" s="278"/>
      <c r="AX5190" s="278"/>
      <c r="AY5190" s="278"/>
      <c r="AZ5190" s="278"/>
      <c r="BB5190" s="276"/>
      <c r="BJ5190" s="283"/>
      <c r="BK5190" s="283"/>
      <c r="BL5190" s="283"/>
      <c r="BM5190" s="283"/>
      <c r="BN5190" s="283"/>
      <c r="BO5190" s="283"/>
      <c r="BP5190" s="283"/>
    </row>
    <row r="5191" spans="3:68" ht="5.25" customHeight="1">
      <c r="C5191" s="287"/>
      <c r="D5191" s="287"/>
      <c r="E5191" s="287"/>
      <c r="F5191" s="287"/>
      <c r="G5191" s="287"/>
      <c r="H5191" s="278"/>
      <c r="I5191" s="278"/>
      <c r="J5191" s="278"/>
      <c r="K5191" s="278"/>
      <c r="L5191" s="278"/>
      <c r="N5191" s="278"/>
      <c r="O5191" s="278"/>
      <c r="P5191" s="278"/>
      <c r="Q5191" s="278"/>
      <c r="R5191" s="278"/>
      <c r="S5191" s="278"/>
      <c r="T5191" s="278"/>
      <c r="U5191" s="278"/>
      <c r="V5191" s="278"/>
      <c r="W5191" s="278"/>
      <c r="Z5191" s="278"/>
      <c r="AA5191" s="278"/>
      <c r="AB5191" s="278"/>
      <c r="AC5191" s="278"/>
      <c r="AD5191" s="278"/>
      <c r="AE5191" s="278"/>
      <c r="AI5191" s="287"/>
      <c r="AJ5191" s="287"/>
      <c r="AK5191" s="287"/>
      <c r="AL5191" s="287"/>
      <c r="AM5191" s="287"/>
      <c r="AN5191" s="287"/>
      <c r="AO5191" s="278"/>
      <c r="AP5191" s="278"/>
      <c r="AQ5191" s="278"/>
      <c r="AR5191" s="278"/>
      <c r="AS5191" s="278"/>
      <c r="AT5191" s="278"/>
      <c r="AV5191" s="278"/>
      <c r="AW5191" s="278"/>
      <c r="AX5191" s="278"/>
      <c r="AY5191" s="278"/>
      <c r="AZ5191" s="278"/>
      <c r="BB5191" s="276"/>
      <c r="BJ5191" s="283"/>
      <c r="BK5191" s="283"/>
      <c r="BL5191" s="283"/>
      <c r="BM5191" s="283"/>
      <c r="BN5191" s="283"/>
      <c r="BO5191" s="283"/>
      <c r="BP5191" s="283"/>
    </row>
    <row r="5192" spans="3:68" ht="15" customHeight="1">
      <c r="C5192" s="287"/>
      <c r="D5192" s="287"/>
      <c r="E5192" s="287"/>
      <c r="F5192" s="287"/>
      <c r="G5192" s="287"/>
      <c r="H5192" s="278"/>
      <c r="I5192" s="278"/>
      <c r="J5192" s="278"/>
      <c r="K5192" s="278"/>
      <c r="L5192" s="278"/>
      <c r="N5192" s="278"/>
      <c r="O5192" s="278"/>
      <c r="P5192" s="278"/>
      <c r="Q5192" s="278"/>
      <c r="R5192" s="278"/>
      <c r="S5192" s="278"/>
      <c r="T5192" s="278"/>
      <c r="U5192" s="278"/>
      <c r="V5192" s="278"/>
      <c r="W5192" s="278"/>
      <c r="Z5192" s="278"/>
      <c r="AA5192" s="278"/>
      <c r="AB5192" s="278"/>
      <c r="AC5192" s="278"/>
      <c r="AD5192" s="278"/>
      <c r="AE5192" s="278"/>
      <c r="AI5192" s="287"/>
      <c r="AJ5192" s="287"/>
      <c r="AK5192" s="287"/>
      <c r="AL5192" s="287"/>
      <c r="AM5192" s="287"/>
      <c r="AO5192" s="278"/>
      <c r="AP5192" s="278"/>
      <c r="AQ5192" s="278"/>
      <c r="AR5192" s="278"/>
      <c r="AS5192" s="278"/>
      <c r="AT5192" s="278"/>
      <c r="AV5192" s="278"/>
      <c r="AW5192" s="278"/>
      <c r="AX5192" s="278"/>
      <c r="AY5192" s="278"/>
      <c r="AZ5192" s="278"/>
      <c r="BB5192" s="266"/>
    </row>
    <row r="5193" spans="3:68" ht="0.75" customHeight="1">
      <c r="C5193" s="287"/>
      <c r="D5193" s="287"/>
      <c r="E5193" s="287"/>
      <c r="F5193" s="287"/>
      <c r="G5193" s="287"/>
      <c r="H5193" s="278"/>
      <c r="I5193" s="278"/>
      <c r="J5193" s="278"/>
      <c r="K5193" s="278"/>
      <c r="L5193" s="278"/>
      <c r="P5193" s="278"/>
      <c r="Q5193" s="278"/>
      <c r="R5193" s="278"/>
      <c r="S5193" s="278"/>
      <c r="U5193" s="278"/>
      <c r="V5193" s="278"/>
      <c r="W5193" s="278"/>
      <c r="Z5193" s="278"/>
      <c r="AA5193" s="278"/>
      <c r="AB5193" s="278"/>
      <c r="AC5193" s="278"/>
      <c r="AD5193" s="278"/>
      <c r="AE5193" s="278"/>
      <c r="AI5193" s="287"/>
      <c r="AJ5193" s="287"/>
      <c r="AK5193" s="287"/>
      <c r="AL5193" s="287"/>
      <c r="AM5193" s="287"/>
      <c r="AO5193" s="278"/>
      <c r="AP5193" s="278"/>
      <c r="AQ5193" s="278"/>
      <c r="AR5193" s="278"/>
      <c r="AS5193" s="278"/>
      <c r="AT5193" s="278"/>
      <c r="AV5193" s="278"/>
      <c r="AW5193" s="278"/>
      <c r="AX5193" s="278"/>
      <c r="AY5193" s="278"/>
      <c r="AZ5193" s="278"/>
      <c r="BB5193" s="276"/>
      <c r="BE5193" s="280"/>
      <c r="BH5193" s="278"/>
      <c r="BI5193" s="278"/>
      <c r="BJ5193" s="278"/>
      <c r="BK5193" s="278"/>
      <c r="BL5193" s="278"/>
      <c r="BN5193" s="278"/>
      <c r="BO5193" s="278"/>
      <c r="BP5193" s="278"/>
    </row>
    <row r="5194" spans="3:68" ht="8.25" customHeight="1">
      <c r="C5194" s="287"/>
      <c r="D5194" s="287"/>
      <c r="E5194" s="287"/>
      <c r="F5194" s="287"/>
      <c r="G5194" s="287"/>
      <c r="H5194" s="278"/>
      <c r="I5194" s="278"/>
      <c r="J5194" s="278"/>
      <c r="K5194" s="278"/>
      <c r="L5194" s="278"/>
      <c r="P5194" s="278"/>
      <c r="Q5194" s="278"/>
      <c r="R5194" s="278"/>
      <c r="S5194" s="278"/>
      <c r="U5194" s="278"/>
      <c r="V5194" s="278"/>
      <c r="W5194" s="278"/>
      <c r="Z5194" s="278"/>
      <c r="AA5194" s="278"/>
      <c r="AB5194" s="278"/>
      <c r="AC5194" s="278"/>
      <c r="AD5194" s="278"/>
      <c r="AE5194" s="278"/>
      <c r="AI5194" s="287"/>
      <c r="AJ5194" s="287"/>
      <c r="AK5194" s="287"/>
      <c r="AL5194" s="287"/>
      <c r="AM5194" s="287"/>
      <c r="AO5194" s="278"/>
      <c r="AP5194" s="278"/>
      <c r="AQ5194" s="278"/>
      <c r="AR5194" s="278"/>
      <c r="AS5194" s="278"/>
      <c r="AT5194" s="278"/>
      <c r="AV5194" s="278"/>
      <c r="AW5194" s="278"/>
      <c r="AX5194" s="278"/>
      <c r="AY5194" s="278"/>
      <c r="AZ5194" s="278"/>
      <c r="BB5194" s="276"/>
      <c r="BE5194" s="280"/>
      <c r="BH5194" s="278"/>
      <c r="BI5194" s="278"/>
      <c r="BJ5194" s="278"/>
      <c r="BK5194" s="278"/>
      <c r="BL5194" s="278"/>
      <c r="BN5194" s="278"/>
      <c r="BO5194" s="278"/>
      <c r="BP5194" s="278"/>
    </row>
    <row r="5195" spans="3:68" ht="0.75" customHeight="1">
      <c r="C5195" s="287"/>
      <c r="D5195" s="287"/>
      <c r="E5195" s="287"/>
      <c r="F5195" s="287"/>
      <c r="G5195" s="287"/>
      <c r="H5195" s="278"/>
      <c r="I5195" s="278"/>
      <c r="J5195" s="278"/>
      <c r="K5195" s="278"/>
      <c r="L5195" s="278"/>
      <c r="P5195" s="278"/>
      <c r="Q5195" s="278"/>
      <c r="R5195" s="278"/>
      <c r="S5195" s="278"/>
      <c r="U5195" s="278"/>
      <c r="V5195" s="278"/>
      <c r="W5195" s="278"/>
      <c r="Z5195" s="278"/>
      <c r="AA5195" s="278"/>
      <c r="AB5195" s="278"/>
      <c r="AC5195" s="278"/>
      <c r="AD5195" s="278"/>
      <c r="AE5195" s="278"/>
      <c r="AI5195" s="287"/>
      <c r="AJ5195" s="287"/>
      <c r="AK5195" s="287"/>
      <c r="AL5195" s="287"/>
      <c r="AM5195" s="287"/>
      <c r="AO5195" s="278"/>
      <c r="AP5195" s="278"/>
      <c r="AQ5195" s="278"/>
      <c r="AR5195" s="278"/>
      <c r="AS5195" s="278"/>
      <c r="AT5195" s="278"/>
      <c r="AV5195" s="278"/>
      <c r="AW5195" s="278"/>
      <c r="AX5195" s="278"/>
      <c r="AY5195" s="278"/>
      <c r="AZ5195" s="278"/>
      <c r="BB5195" s="276"/>
      <c r="BE5195" s="280"/>
      <c r="BH5195" s="278"/>
      <c r="BI5195" s="278"/>
      <c r="BJ5195" s="278"/>
      <c r="BK5195" s="278"/>
      <c r="BL5195" s="278"/>
      <c r="BN5195" s="278"/>
      <c r="BO5195" s="278"/>
      <c r="BP5195" s="278"/>
    </row>
    <row r="5196" spans="3:68" ht="10.5" customHeight="1">
      <c r="C5196" s="287"/>
      <c r="D5196" s="287"/>
      <c r="E5196" s="287"/>
      <c r="F5196" s="287"/>
      <c r="G5196" s="287"/>
      <c r="H5196" s="278"/>
      <c r="I5196" s="278"/>
      <c r="J5196" s="278"/>
      <c r="K5196" s="278"/>
      <c r="L5196" s="278"/>
      <c r="P5196" s="278"/>
      <c r="Q5196" s="278"/>
      <c r="R5196" s="278"/>
      <c r="S5196" s="278"/>
      <c r="U5196" s="278"/>
      <c r="V5196" s="278"/>
      <c r="W5196" s="278"/>
      <c r="Z5196" s="278"/>
      <c r="AA5196" s="278"/>
      <c r="AB5196" s="278"/>
      <c r="AC5196" s="278"/>
      <c r="AD5196" s="278"/>
      <c r="AE5196" s="278"/>
      <c r="AI5196" s="287"/>
      <c r="AJ5196" s="287"/>
      <c r="AK5196" s="287"/>
      <c r="AL5196" s="287"/>
      <c r="AM5196" s="287"/>
      <c r="AO5196" s="278"/>
      <c r="AP5196" s="278"/>
      <c r="AQ5196" s="278"/>
      <c r="AR5196" s="278"/>
      <c r="AS5196" s="278"/>
      <c r="AT5196" s="278"/>
      <c r="AV5196" s="278"/>
      <c r="AW5196" s="278"/>
      <c r="AX5196" s="278"/>
      <c r="AY5196" s="278"/>
      <c r="AZ5196" s="278"/>
      <c r="BB5196" s="266"/>
      <c r="BE5196" s="263"/>
      <c r="BH5196" s="278"/>
      <c r="BI5196" s="278"/>
      <c r="BJ5196" s="278"/>
      <c r="BK5196" s="278"/>
      <c r="BL5196" s="278"/>
      <c r="BN5196" s="278"/>
      <c r="BO5196" s="278"/>
      <c r="BP5196" s="278"/>
    </row>
    <row r="5197" spans="3:68" ht="7.5" customHeight="1"/>
    <row r="5198" spans="3:68" ht="0.75" customHeight="1">
      <c r="C5198" s="287"/>
      <c r="D5198" s="287"/>
      <c r="E5198" s="287"/>
      <c r="F5198" s="287"/>
      <c r="G5198" s="287"/>
      <c r="H5198" s="278"/>
      <c r="I5198" s="278"/>
      <c r="J5198" s="278"/>
      <c r="K5198" s="278"/>
      <c r="L5198" s="278"/>
      <c r="N5198" s="278"/>
      <c r="O5198" s="278"/>
      <c r="P5198" s="278"/>
      <c r="Q5198" s="278"/>
      <c r="R5198" s="278"/>
      <c r="S5198" s="278"/>
      <c r="T5198" s="278"/>
      <c r="U5198" s="278"/>
      <c r="V5198" s="278"/>
      <c r="W5198" s="278"/>
      <c r="Z5198" s="278"/>
      <c r="AA5198" s="278"/>
      <c r="AB5198" s="278"/>
      <c r="AC5198" s="278"/>
      <c r="AD5198" s="278"/>
      <c r="AE5198" s="278"/>
      <c r="AI5198" s="287"/>
      <c r="AJ5198" s="287"/>
      <c r="AK5198" s="287"/>
      <c r="AL5198" s="287"/>
      <c r="AM5198" s="287"/>
      <c r="AO5198" s="278"/>
      <c r="AP5198" s="278"/>
      <c r="AQ5198" s="278"/>
      <c r="AR5198" s="278"/>
      <c r="AS5198" s="278"/>
      <c r="AT5198" s="278"/>
      <c r="AV5198" s="278"/>
      <c r="AW5198" s="278"/>
      <c r="AX5198" s="278"/>
      <c r="AY5198" s="278"/>
      <c r="AZ5198" s="278"/>
      <c r="BB5198" s="276"/>
      <c r="BE5198" s="280"/>
      <c r="BH5198" s="278"/>
      <c r="BI5198" s="278"/>
      <c r="BJ5198" s="278"/>
      <c r="BK5198" s="278"/>
      <c r="BL5198" s="278"/>
      <c r="BN5198" s="278"/>
      <c r="BO5198" s="278"/>
      <c r="BP5198" s="278"/>
    </row>
    <row r="5199" spans="3:68" ht="9" customHeight="1">
      <c r="C5199" s="287"/>
      <c r="D5199" s="287"/>
      <c r="E5199" s="287"/>
      <c r="F5199" s="287"/>
      <c r="G5199" s="287"/>
      <c r="H5199" s="278"/>
      <c r="I5199" s="278"/>
      <c r="J5199" s="278"/>
      <c r="K5199" s="278"/>
      <c r="L5199" s="278"/>
      <c r="N5199" s="278"/>
      <c r="O5199" s="278"/>
      <c r="P5199" s="278"/>
      <c r="Q5199" s="278"/>
      <c r="R5199" s="278"/>
      <c r="S5199" s="278"/>
      <c r="T5199" s="278"/>
      <c r="U5199" s="278"/>
      <c r="V5199" s="278"/>
      <c r="W5199" s="278"/>
      <c r="Z5199" s="278"/>
      <c r="AA5199" s="278"/>
      <c r="AB5199" s="278"/>
      <c r="AC5199" s="278"/>
      <c r="AD5199" s="278"/>
      <c r="AE5199" s="278"/>
      <c r="AI5199" s="287"/>
      <c r="AJ5199" s="287"/>
      <c r="AK5199" s="287"/>
      <c r="AL5199" s="287"/>
      <c r="AM5199" s="287"/>
      <c r="AO5199" s="278"/>
      <c r="AP5199" s="278"/>
      <c r="AQ5199" s="278"/>
      <c r="AR5199" s="278"/>
      <c r="AS5199" s="278"/>
      <c r="AT5199" s="278"/>
      <c r="AV5199" s="278"/>
      <c r="AW5199" s="278"/>
      <c r="AX5199" s="278"/>
      <c r="AY5199" s="278"/>
      <c r="AZ5199" s="278"/>
      <c r="BB5199" s="276"/>
      <c r="BE5199" s="280"/>
      <c r="BH5199" s="278"/>
      <c r="BI5199" s="278"/>
      <c r="BJ5199" s="278"/>
      <c r="BK5199" s="278"/>
      <c r="BL5199" s="278"/>
      <c r="BN5199" s="278"/>
      <c r="BO5199" s="278"/>
      <c r="BP5199" s="278"/>
    </row>
    <row r="5200" spans="3:68" ht="0.75" customHeight="1">
      <c r="C5200" s="287"/>
      <c r="D5200" s="287"/>
      <c r="E5200" s="287"/>
      <c r="F5200" s="287"/>
      <c r="G5200" s="287"/>
      <c r="H5200" s="278"/>
      <c r="I5200" s="278"/>
      <c r="J5200" s="278"/>
      <c r="K5200" s="278"/>
      <c r="L5200" s="278"/>
      <c r="N5200" s="278"/>
      <c r="O5200" s="278"/>
      <c r="P5200" s="278"/>
      <c r="Q5200" s="278"/>
      <c r="R5200" s="278"/>
      <c r="S5200" s="278"/>
      <c r="T5200" s="278"/>
      <c r="U5200" s="278"/>
      <c r="V5200" s="278"/>
      <c r="W5200" s="278"/>
      <c r="Z5200" s="278"/>
      <c r="AA5200" s="278"/>
      <c r="AB5200" s="278"/>
      <c r="AC5200" s="278"/>
      <c r="AD5200" s="278"/>
      <c r="AE5200" s="278"/>
      <c r="AI5200" s="287"/>
      <c r="AJ5200" s="287"/>
      <c r="AK5200" s="287"/>
      <c r="AL5200" s="287"/>
      <c r="AM5200" s="287"/>
      <c r="AO5200" s="278"/>
      <c r="AP5200" s="278"/>
      <c r="AQ5200" s="278"/>
      <c r="AR5200" s="278"/>
      <c r="AS5200" s="278"/>
      <c r="AT5200" s="278"/>
      <c r="AV5200" s="278"/>
      <c r="AW5200" s="278"/>
      <c r="AX5200" s="278"/>
      <c r="AY5200" s="278"/>
      <c r="AZ5200" s="278"/>
      <c r="BB5200" s="276"/>
      <c r="BE5200" s="280"/>
      <c r="BH5200" s="278"/>
      <c r="BI5200" s="278"/>
      <c r="BJ5200" s="278"/>
      <c r="BK5200" s="278"/>
      <c r="BL5200" s="278"/>
      <c r="BN5200" s="278"/>
      <c r="BO5200" s="278"/>
      <c r="BP5200" s="278"/>
    </row>
    <row r="5201" spans="3:68" ht="10.5" customHeight="1">
      <c r="C5201" s="287"/>
      <c r="D5201" s="287"/>
      <c r="E5201" s="287"/>
      <c r="F5201" s="287"/>
      <c r="G5201" s="287"/>
      <c r="H5201" s="278"/>
      <c r="I5201" s="278"/>
      <c r="J5201" s="278"/>
      <c r="K5201" s="278"/>
      <c r="L5201" s="278"/>
      <c r="P5201" s="278"/>
      <c r="Q5201" s="278"/>
      <c r="R5201" s="278"/>
      <c r="S5201" s="278"/>
      <c r="U5201" s="278"/>
      <c r="V5201" s="278"/>
      <c r="W5201" s="278"/>
      <c r="Z5201" s="278"/>
      <c r="AA5201" s="278"/>
      <c r="AB5201" s="278"/>
      <c r="AC5201" s="278"/>
      <c r="AD5201" s="278"/>
      <c r="AE5201" s="278"/>
      <c r="AI5201" s="287"/>
      <c r="AJ5201" s="287"/>
      <c r="AK5201" s="287"/>
      <c r="AL5201" s="287"/>
      <c r="AM5201" s="287"/>
      <c r="AO5201" s="278"/>
      <c r="AP5201" s="278"/>
      <c r="AQ5201" s="278"/>
      <c r="AR5201" s="278"/>
      <c r="AS5201" s="278"/>
      <c r="AT5201" s="278"/>
      <c r="AV5201" s="278"/>
      <c r="AW5201" s="278"/>
      <c r="AX5201" s="278"/>
      <c r="AY5201" s="278"/>
      <c r="AZ5201" s="278"/>
      <c r="BB5201" s="266"/>
      <c r="BE5201" s="263"/>
      <c r="BH5201" s="278"/>
      <c r="BI5201" s="278"/>
      <c r="BJ5201" s="278"/>
      <c r="BK5201" s="278"/>
      <c r="BL5201" s="278"/>
      <c r="BN5201" s="278"/>
      <c r="BO5201" s="278"/>
      <c r="BP5201" s="278"/>
    </row>
    <row r="5202" spans="3:68" ht="9" customHeight="1"/>
    <row r="5203" spans="3:68" ht="10.5" customHeight="1">
      <c r="C5203" s="291"/>
      <c r="D5203" s="291"/>
      <c r="E5203" s="291"/>
      <c r="F5203" s="291"/>
      <c r="G5203" s="291"/>
      <c r="H5203" s="278"/>
      <c r="I5203" s="278"/>
      <c r="J5203" s="278"/>
      <c r="K5203" s="278"/>
      <c r="L5203" s="278"/>
      <c r="N5203" s="278"/>
      <c r="O5203" s="278"/>
      <c r="P5203" s="278"/>
      <c r="Q5203" s="278"/>
      <c r="R5203" s="278"/>
      <c r="S5203" s="278"/>
      <c r="T5203" s="278"/>
      <c r="U5203" s="278"/>
      <c r="V5203" s="278"/>
      <c r="W5203" s="278"/>
      <c r="Z5203" s="278"/>
      <c r="AA5203" s="278"/>
      <c r="AB5203" s="278"/>
      <c r="AC5203" s="278"/>
      <c r="AD5203" s="278"/>
      <c r="AE5203" s="278"/>
      <c r="AI5203" s="291"/>
      <c r="AJ5203" s="291"/>
      <c r="AK5203" s="291"/>
      <c r="AL5203" s="291"/>
      <c r="AM5203" s="291"/>
      <c r="AO5203" s="278"/>
      <c r="AP5203" s="278"/>
      <c r="AQ5203" s="278"/>
      <c r="AR5203" s="278"/>
      <c r="AS5203" s="278"/>
      <c r="AT5203" s="278"/>
      <c r="AV5203" s="278"/>
      <c r="AW5203" s="278"/>
      <c r="AX5203" s="278"/>
      <c r="AY5203" s="278"/>
      <c r="AZ5203" s="278"/>
      <c r="BB5203" s="266"/>
      <c r="BE5203" s="280"/>
      <c r="BF5203" s="280"/>
      <c r="BH5203" s="278"/>
      <c r="BI5203" s="278"/>
      <c r="BJ5203" s="278"/>
      <c r="BK5203" s="278"/>
      <c r="BL5203" s="278"/>
      <c r="BN5203" s="278"/>
      <c r="BO5203" s="278"/>
      <c r="BP5203" s="278"/>
    </row>
    <row r="5204" spans="3:68" ht="12.75" customHeight="1">
      <c r="AO5204" s="278"/>
      <c r="AP5204" s="278"/>
      <c r="AQ5204" s="278"/>
      <c r="AR5204" s="278"/>
      <c r="AS5204" s="278"/>
      <c r="AT5204" s="278"/>
      <c r="AV5204" s="278"/>
      <c r="AW5204" s="278"/>
      <c r="AX5204" s="278"/>
      <c r="AY5204" s="278"/>
      <c r="AZ5204" s="278"/>
      <c r="BE5204" s="280"/>
      <c r="BF5204" s="280"/>
    </row>
    <row r="5205" spans="3:68" ht="12.75" customHeight="1">
      <c r="AO5205" s="278"/>
      <c r="AP5205" s="278"/>
      <c r="AQ5205" s="278"/>
      <c r="AR5205" s="278"/>
      <c r="AS5205" s="278"/>
      <c r="AT5205" s="278"/>
      <c r="AV5205" s="278"/>
      <c r="AW5205" s="278"/>
      <c r="AX5205" s="278"/>
      <c r="AY5205" s="278"/>
      <c r="AZ5205" s="278"/>
      <c r="BE5205" s="280"/>
      <c r="BH5205" s="278"/>
      <c r="BI5205" s="278"/>
      <c r="BJ5205" s="278"/>
      <c r="BK5205" s="278"/>
      <c r="BL5205" s="278"/>
      <c r="BN5205" s="278"/>
      <c r="BO5205" s="278"/>
      <c r="BP5205" s="278"/>
    </row>
    <row r="5206" spans="3:68" ht="10.5" customHeight="1">
      <c r="BE5206" s="280"/>
      <c r="BH5206" s="278"/>
      <c r="BI5206" s="278"/>
      <c r="BJ5206" s="278"/>
      <c r="BK5206" s="278"/>
      <c r="BL5206" s="278"/>
      <c r="BN5206" s="278"/>
      <c r="BO5206" s="278"/>
      <c r="BP5206" s="278"/>
    </row>
    <row r="5207" spans="3:68" ht="9" customHeight="1"/>
    <row r="5208" spans="3:68" ht="11.25" customHeight="1">
      <c r="C5208" s="280"/>
      <c r="D5208" s="280"/>
      <c r="E5208" s="280"/>
      <c r="F5208" s="280"/>
      <c r="G5208" s="280"/>
      <c r="H5208" s="280"/>
      <c r="I5208" s="280"/>
      <c r="AH5208" s="280"/>
      <c r="AI5208" s="280"/>
      <c r="AJ5208" s="280"/>
      <c r="AK5208" s="280"/>
      <c r="AL5208" s="280"/>
      <c r="AM5208" s="280"/>
      <c r="AN5208" s="280"/>
      <c r="AO5208" s="280"/>
      <c r="BE5208" s="263"/>
      <c r="BH5208" s="278"/>
      <c r="BI5208" s="278"/>
      <c r="BJ5208" s="278"/>
      <c r="BK5208" s="278"/>
      <c r="BL5208" s="278"/>
      <c r="BN5208" s="278"/>
      <c r="BO5208" s="278"/>
      <c r="BP5208" s="278"/>
    </row>
    <row r="5209" spans="3:68" ht="9.75" customHeight="1">
      <c r="C5209" s="287"/>
      <c r="D5209" s="287"/>
      <c r="E5209" s="287"/>
      <c r="F5209" s="287"/>
      <c r="G5209" s="287"/>
      <c r="H5209" s="278"/>
      <c r="I5209" s="278"/>
      <c r="J5209" s="278"/>
      <c r="K5209" s="278"/>
      <c r="L5209" s="278"/>
      <c r="N5209" s="278"/>
      <c r="O5209" s="278"/>
      <c r="P5209" s="278"/>
      <c r="Q5209" s="278"/>
      <c r="R5209" s="278"/>
      <c r="S5209" s="278"/>
      <c r="T5209" s="278"/>
      <c r="U5209" s="278"/>
      <c r="V5209" s="278"/>
      <c r="W5209" s="278"/>
      <c r="Z5209" s="278"/>
      <c r="AA5209" s="278"/>
      <c r="AB5209" s="278"/>
      <c r="AC5209" s="278"/>
      <c r="AD5209" s="278"/>
      <c r="AE5209" s="278"/>
      <c r="AI5209" s="287"/>
      <c r="AJ5209" s="287"/>
      <c r="AK5209" s="287"/>
      <c r="AL5209" s="287"/>
      <c r="AM5209" s="287"/>
      <c r="AO5209" s="278"/>
      <c r="AP5209" s="278"/>
      <c r="AQ5209" s="278"/>
      <c r="AR5209" s="278"/>
      <c r="AS5209" s="278"/>
      <c r="AT5209" s="278"/>
      <c r="AV5209" s="278"/>
      <c r="AW5209" s="278"/>
      <c r="AX5209" s="278"/>
      <c r="AY5209" s="278"/>
      <c r="AZ5209" s="278"/>
      <c r="BB5209" s="276"/>
      <c r="BE5209" s="280"/>
      <c r="BF5209" s="280"/>
      <c r="BH5209" s="278"/>
      <c r="BI5209" s="278"/>
      <c r="BJ5209" s="278"/>
      <c r="BK5209" s="278"/>
      <c r="BL5209" s="278"/>
      <c r="BN5209" s="278"/>
      <c r="BO5209" s="278"/>
      <c r="BP5209" s="278"/>
    </row>
    <row r="5210" spans="3:68" ht="1.5" customHeight="1">
      <c r="C5210" s="287"/>
      <c r="D5210" s="287"/>
      <c r="E5210" s="287"/>
      <c r="F5210" s="287"/>
      <c r="G5210" s="287"/>
      <c r="H5210" s="278"/>
      <c r="I5210" s="278"/>
      <c r="J5210" s="278"/>
      <c r="K5210" s="278"/>
      <c r="L5210" s="278"/>
      <c r="N5210" s="278"/>
      <c r="O5210" s="278"/>
      <c r="P5210" s="278"/>
      <c r="Q5210" s="278"/>
      <c r="R5210" s="278"/>
      <c r="S5210" s="278"/>
      <c r="T5210" s="278"/>
      <c r="U5210" s="278"/>
      <c r="V5210" s="278"/>
      <c r="W5210" s="278"/>
      <c r="Z5210" s="278"/>
      <c r="AA5210" s="278"/>
      <c r="AB5210" s="278"/>
      <c r="AC5210" s="278"/>
      <c r="AD5210" s="278"/>
      <c r="AE5210" s="278"/>
      <c r="AI5210" s="287"/>
      <c r="AJ5210" s="287"/>
      <c r="AK5210" s="287"/>
      <c r="AL5210" s="287"/>
      <c r="AM5210" s="287"/>
      <c r="AO5210" s="278"/>
      <c r="AP5210" s="278"/>
      <c r="AQ5210" s="278"/>
      <c r="AR5210" s="278"/>
      <c r="AS5210" s="278"/>
      <c r="AT5210" s="278"/>
      <c r="AV5210" s="278"/>
      <c r="AW5210" s="278"/>
      <c r="AX5210" s="278"/>
      <c r="AY5210" s="278"/>
      <c r="AZ5210" s="278"/>
      <c r="BB5210" s="276"/>
      <c r="BE5210" s="280"/>
      <c r="BF5210" s="280"/>
      <c r="BH5210" s="278"/>
      <c r="BI5210" s="278"/>
      <c r="BJ5210" s="278"/>
      <c r="BK5210" s="278"/>
      <c r="BL5210" s="278"/>
      <c r="BN5210" s="278"/>
      <c r="BO5210" s="278"/>
      <c r="BP5210" s="278"/>
    </row>
    <row r="5211" spans="3:68" ht="10.5" customHeight="1">
      <c r="C5211" s="287"/>
      <c r="D5211" s="287"/>
      <c r="E5211" s="287"/>
      <c r="F5211" s="287"/>
      <c r="G5211" s="287"/>
      <c r="H5211" s="278"/>
      <c r="I5211" s="278"/>
      <c r="J5211" s="278"/>
      <c r="K5211" s="278"/>
      <c r="L5211" s="278"/>
      <c r="N5211" s="278"/>
      <c r="O5211" s="278"/>
      <c r="P5211" s="278"/>
      <c r="Q5211" s="278"/>
      <c r="R5211" s="278"/>
      <c r="S5211" s="278"/>
      <c r="T5211" s="278"/>
      <c r="U5211" s="278"/>
      <c r="V5211" s="278"/>
      <c r="W5211" s="278"/>
      <c r="Z5211" s="278"/>
      <c r="AA5211" s="278"/>
      <c r="AB5211" s="278"/>
      <c r="AC5211" s="278"/>
      <c r="AD5211" s="278"/>
      <c r="AE5211" s="278"/>
      <c r="AI5211" s="287"/>
      <c r="AJ5211" s="287"/>
      <c r="AK5211" s="287"/>
      <c r="AL5211" s="287"/>
      <c r="AM5211" s="287"/>
      <c r="AO5211" s="278"/>
      <c r="AP5211" s="278"/>
      <c r="AQ5211" s="278"/>
      <c r="AR5211" s="278"/>
      <c r="AS5211" s="278"/>
      <c r="AT5211" s="278"/>
      <c r="AV5211" s="278"/>
      <c r="AW5211" s="278"/>
      <c r="AX5211" s="278"/>
      <c r="AY5211" s="278"/>
      <c r="AZ5211" s="278"/>
      <c r="BB5211" s="266"/>
      <c r="BE5211" s="263"/>
      <c r="BH5211" s="278"/>
      <c r="BI5211" s="278"/>
      <c r="BJ5211" s="278"/>
      <c r="BK5211" s="278"/>
      <c r="BL5211" s="278"/>
      <c r="BN5211" s="278"/>
      <c r="BO5211" s="278"/>
      <c r="BP5211" s="278"/>
    </row>
    <row r="5212" spans="3:68" ht="7.5" customHeight="1"/>
    <row r="5213" spans="3:68" ht="0.75" customHeight="1">
      <c r="C5213" s="287"/>
      <c r="D5213" s="287"/>
      <c r="E5213" s="287"/>
      <c r="F5213" s="287"/>
      <c r="G5213" s="287"/>
      <c r="H5213" s="278"/>
      <c r="I5213" s="278"/>
      <c r="J5213" s="278"/>
      <c r="K5213" s="278"/>
      <c r="L5213" s="278"/>
      <c r="N5213" s="278"/>
      <c r="O5213" s="278"/>
      <c r="P5213" s="278"/>
      <c r="Q5213" s="278"/>
      <c r="R5213" s="278"/>
      <c r="S5213" s="278"/>
      <c r="T5213" s="278"/>
      <c r="U5213" s="278"/>
      <c r="V5213" s="278"/>
      <c r="W5213" s="278"/>
      <c r="Z5213" s="278"/>
      <c r="AA5213" s="278"/>
      <c r="AB5213" s="278"/>
      <c r="AC5213" s="278"/>
      <c r="AD5213" s="278"/>
      <c r="AE5213" s="278"/>
      <c r="AI5213" s="287"/>
      <c r="AJ5213" s="287"/>
      <c r="AK5213" s="287"/>
      <c r="AL5213" s="287"/>
      <c r="AM5213" s="287"/>
      <c r="AO5213" s="278"/>
      <c r="AP5213" s="278"/>
      <c r="AQ5213" s="278"/>
      <c r="AR5213" s="278"/>
      <c r="AS5213" s="278"/>
      <c r="AT5213" s="278"/>
      <c r="AV5213" s="278"/>
      <c r="AW5213" s="278"/>
      <c r="AX5213" s="278"/>
      <c r="AY5213" s="278"/>
      <c r="AZ5213" s="278"/>
      <c r="BB5213" s="276"/>
      <c r="BE5213" s="280"/>
      <c r="BH5213" s="278"/>
      <c r="BI5213" s="278"/>
      <c r="BJ5213" s="278"/>
      <c r="BK5213" s="278"/>
      <c r="BL5213" s="278"/>
      <c r="BN5213" s="278"/>
      <c r="BO5213" s="278"/>
      <c r="BP5213" s="278"/>
    </row>
    <row r="5214" spans="3:68" ht="11.25" customHeight="1">
      <c r="C5214" s="287"/>
      <c r="D5214" s="287"/>
      <c r="E5214" s="287"/>
      <c r="F5214" s="287"/>
      <c r="G5214" s="287"/>
      <c r="H5214" s="278"/>
      <c r="I5214" s="278"/>
      <c r="J5214" s="278"/>
      <c r="K5214" s="278"/>
      <c r="L5214" s="278"/>
      <c r="N5214" s="278"/>
      <c r="O5214" s="278"/>
      <c r="P5214" s="278"/>
      <c r="Q5214" s="278"/>
      <c r="R5214" s="278"/>
      <c r="S5214" s="278"/>
      <c r="T5214" s="278"/>
      <c r="U5214" s="278"/>
      <c r="V5214" s="278"/>
      <c r="W5214" s="278"/>
      <c r="Z5214" s="278"/>
      <c r="AA5214" s="278"/>
      <c r="AB5214" s="278"/>
      <c r="AC5214" s="278"/>
      <c r="AD5214" s="278"/>
      <c r="AE5214" s="278"/>
      <c r="AI5214" s="287"/>
      <c r="AJ5214" s="287"/>
      <c r="AK5214" s="287"/>
      <c r="AL5214" s="287"/>
      <c r="AM5214" s="287"/>
      <c r="AO5214" s="278"/>
      <c r="AP5214" s="278"/>
      <c r="AQ5214" s="278"/>
      <c r="AR5214" s="278"/>
      <c r="AS5214" s="278"/>
      <c r="AT5214" s="278"/>
      <c r="AV5214" s="278"/>
      <c r="AW5214" s="278"/>
      <c r="AX5214" s="278"/>
      <c r="AY5214" s="278"/>
      <c r="AZ5214" s="278"/>
      <c r="BB5214" s="276"/>
      <c r="BE5214" s="280"/>
      <c r="BH5214" s="278"/>
      <c r="BI5214" s="278"/>
      <c r="BJ5214" s="278"/>
      <c r="BK5214" s="278"/>
      <c r="BL5214" s="278"/>
      <c r="BN5214" s="278"/>
      <c r="BO5214" s="278"/>
      <c r="BP5214" s="278"/>
    </row>
    <row r="5215" spans="3:68" ht="8.25" customHeight="1">
      <c r="C5215" s="291"/>
      <c r="D5215" s="291"/>
      <c r="E5215" s="291"/>
      <c r="F5215" s="291"/>
      <c r="G5215" s="291"/>
      <c r="H5215" s="278"/>
      <c r="I5215" s="278"/>
      <c r="J5215" s="278"/>
      <c r="K5215" s="278"/>
      <c r="L5215" s="278"/>
      <c r="N5215" s="278"/>
      <c r="O5215" s="278"/>
      <c r="P5215" s="278"/>
      <c r="Q5215" s="278"/>
      <c r="R5215" s="278"/>
      <c r="S5215" s="278"/>
      <c r="T5215" s="278"/>
      <c r="U5215" s="278"/>
      <c r="V5215" s="278"/>
      <c r="W5215" s="278"/>
      <c r="Z5215" s="278"/>
      <c r="AA5215" s="278"/>
      <c r="AB5215" s="278"/>
      <c r="AC5215" s="278"/>
      <c r="AD5215" s="278"/>
      <c r="AE5215" s="278"/>
      <c r="AI5215" s="291"/>
      <c r="AJ5215" s="291"/>
      <c r="AK5215" s="291"/>
      <c r="AL5215" s="291"/>
      <c r="AM5215" s="291"/>
      <c r="AO5215" s="278"/>
      <c r="AP5215" s="278"/>
      <c r="AQ5215" s="278"/>
      <c r="AR5215" s="278"/>
      <c r="AS5215" s="278"/>
      <c r="AT5215" s="278"/>
      <c r="AV5215" s="278"/>
      <c r="AW5215" s="278"/>
      <c r="AX5215" s="278"/>
      <c r="AY5215" s="278"/>
      <c r="AZ5215" s="278"/>
      <c r="BB5215" s="276"/>
      <c r="BE5215" s="280"/>
      <c r="BH5215" s="278"/>
      <c r="BI5215" s="278"/>
      <c r="BJ5215" s="278"/>
      <c r="BK5215" s="278"/>
      <c r="BL5215" s="278"/>
      <c r="BN5215" s="278"/>
      <c r="BO5215" s="278"/>
      <c r="BP5215" s="278"/>
    </row>
    <row r="5216" spans="3:68" ht="2.25" customHeight="1">
      <c r="C5216" s="291"/>
      <c r="D5216" s="291"/>
      <c r="E5216" s="291"/>
      <c r="F5216" s="291"/>
      <c r="G5216" s="291"/>
      <c r="H5216" s="278"/>
      <c r="I5216" s="278"/>
      <c r="J5216" s="278"/>
      <c r="K5216" s="278"/>
      <c r="L5216" s="278"/>
      <c r="N5216" s="278"/>
      <c r="O5216" s="278"/>
      <c r="P5216" s="278"/>
      <c r="Q5216" s="278"/>
      <c r="R5216" s="278"/>
      <c r="S5216" s="278"/>
      <c r="T5216" s="278"/>
      <c r="U5216" s="278"/>
      <c r="V5216" s="278"/>
      <c r="W5216" s="278"/>
      <c r="Z5216" s="278"/>
      <c r="AA5216" s="278"/>
      <c r="AB5216" s="278"/>
      <c r="AC5216" s="278"/>
      <c r="AD5216" s="278"/>
      <c r="AE5216" s="278"/>
      <c r="AI5216" s="291"/>
      <c r="AJ5216" s="291"/>
      <c r="AK5216" s="291"/>
      <c r="AL5216" s="291"/>
      <c r="AM5216" s="291"/>
      <c r="AO5216" s="278"/>
      <c r="AP5216" s="278"/>
      <c r="AQ5216" s="278"/>
      <c r="AR5216" s="278"/>
      <c r="AS5216" s="278"/>
      <c r="AT5216" s="278"/>
      <c r="AV5216" s="278"/>
      <c r="AW5216" s="278"/>
      <c r="AX5216" s="278"/>
      <c r="AY5216" s="278"/>
      <c r="AZ5216" s="278"/>
      <c r="BB5216" s="276"/>
      <c r="BE5216" s="280"/>
      <c r="BH5216" s="278"/>
      <c r="BI5216" s="278"/>
      <c r="BJ5216" s="278"/>
      <c r="BK5216" s="278"/>
      <c r="BL5216" s="278"/>
      <c r="BN5216" s="278"/>
      <c r="BO5216" s="278"/>
      <c r="BP5216" s="278"/>
    </row>
    <row r="5217" spans="3:68" ht="10.5" customHeight="1">
      <c r="BE5217" s="263"/>
      <c r="BH5217" s="278"/>
      <c r="BI5217" s="278"/>
      <c r="BJ5217" s="278"/>
      <c r="BK5217" s="278"/>
      <c r="BL5217" s="278"/>
      <c r="BN5217" s="278"/>
      <c r="BO5217" s="278"/>
      <c r="BP5217" s="278"/>
    </row>
    <row r="5218" spans="3:68" ht="7.5" customHeight="1"/>
    <row r="5219" spans="3:68" ht="9.75" customHeight="1">
      <c r="C5219" s="280"/>
      <c r="D5219" s="280"/>
      <c r="E5219" s="280"/>
      <c r="F5219" s="280"/>
      <c r="G5219" s="280"/>
      <c r="H5219" s="278"/>
      <c r="I5219" s="278"/>
      <c r="J5219" s="278"/>
      <c r="K5219" s="278"/>
      <c r="L5219" s="278"/>
      <c r="N5219" s="278"/>
      <c r="O5219" s="278"/>
      <c r="P5219" s="278"/>
      <c r="Q5219" s="278"/>
      <c r="R5219" s="278"/>
      <c r="S5219" s="278"/>
      <c r="T5219" s="278"/>
      <c r="U5219" s="278"/>
      <c r="V5219" s="278"/>
      <c r="W5219" s="278"/>
      <c r="Z5219" s="278"/>
      <c r="AA5219" s="278"/>
      <c r="AB5219" s="278"/>
      <c r="AC5219" s="278"/>
      <c r="AD5219" s="278"/>
      <c r="AE5219" s="278"/>
      <c r="AH5219" s="280"/>
      <c r="AI5219" s="280"/>
      <c r="AJ5219" s="280"/>
      <c r="AK5219" s="280"/>
      <c r="AL5219" s="280"/>
      <c r="AM5219" s="280"/>
      <c r="AO5219" s="278"/>
      <c r="AP5219" s="278"/>
      <c r="AQ5219" s="278"/>
      <c r="AR5219" s="278"/>
      <c r="AS5219" s="278"/>
      <c r="AT5219" s="278"/>
      <c r="AZ5219" s="281"/>
      <c r="BB5219" s="281"/>
      <c r="BE5219" s="280"/>
      <c r="BF5219" s="280"/>
      <c r="BG5219" s="280"/>
      <c r="BH5219" s="278"/>
      <c r="BI5219" s="278"/>
      <c r="BJ5219" s="278"/>
      <c r="BK5219" s="278"/>
      <c r="BL5219" s="278"/>
      <c r="BN5219" s="278"/>
      <c r="BO5219" s="278"/>
      <c r="BP5219" s="278"/>
    </row>
    <row r="5220" spans="3:68" ht="0.75" customHeight="1">
      <c r="C5220" s="280"/>
      <c r="D5220" s="280"/>
      <c r="E5220" s="280"/>
      <c r="F5220" s="280"/>
      <c r="G5220" s="280"/>
      <c r="H5220" s="278"/>
      <c r="I5220" s="278"/>
      <c r="J5220" s="278"/>
      <c r="K5220" s="278"/>
      <c r="L5220" s="278"/>
      <c r="N5220" s="278"/>
      <c r="O5220" s="278"/>
      <c r="P5220" s="278"/>
      <c r="Q5220" s="278"/>
      <c r="R5220" s="278"/>
      <c r="S5220" s="278"/>
      <c r="T5220" s="278"/>
      <c r="U5220" s="278"/>
      <c r="V5220" s="278"/>
      <c r="W5220" s="278"/>
      <c r="Z5220" s="278"/>
      <c r="AA5220" s="278"/>
      <c r="AB5220" s="278"/>
      <c r="AC5220" s="278"/>
      <c r="AD5220" s="278"/>
      <c r="AE5220" s="278"/>
      <c r="AH5220" s="280"/>
      <c r="AI5220" s="280"/>
      <c r="AJ5220" s="280"/>
      <c r="AK5220" s="280"/>
      <c r="AL5220" s="280"/>
      <c r="AM5220" s="280"/>
      <c r="AO5220" s="278"/>
      <c r="AP5220" s="278"/>
      <c r="AQ5220" s="278"/>
      <c r="AR5220" s="278"/>
      <c r="AS5220" s="278"/>
      <c r="AT5220" s="278"/>
      <c r="AZ5220" s="281"/>
      <c r="BB5220" s="281"/>
      <c r="BE5220" s="280"/>
      <c r="BF5220" s="280"/>
      <c r="BG5220" s="280"/>
      <c r="BH5220" s="278"/>
      <c r="BI5220" s="278"/>
      <c r="BJ5220" s="278"/>
      <c r="BK5220" s="278"/>
      <c r="BL5220" s="278"/>
      <c r="BN5220" s="278"/>
      <c r="BO5220" s="278"/>
      <c r="BP5220" s="278"/>
    </row>
    <row r="5221" spans="3:68" ht="10.5" customHeight="1">
      <c r="C5221" s="280"/>
      <c r="D5221" s="280"/>
      <c r="E5221" s="280"/>
      <c r="F5221" s="280"/>
      <c r="G5221" s="280"/>
      <c r="H5221" s="278"/>
      <c r="I5221" s="278"/>
      <c r="J5221" s="278"/>
      <c r="K5221" s="278"/>
      <c r="L5221" s="278"/>
      <c r="N5221" s="278"/>
      <c r="O5221" s="278"/>
      <c r="P5221" s="278"/>
      <c r="Q5221" s="278"/>
      <c r="R5221" s="278"/>
      <c r="S5221" s="278"/>
      <c r="T5221" s="278"/>
      <c r="U5221" s="278"/>
      <c r="V5221" s="278"/>
      <c r="W5221" s="278"/>
      <c r="Z5221" s="278"/>
      <c r="AA5221" s="278"/>
      <c r="AB5221" s="278"/>
      <c r="AC5221" s="278"/>
      <c r="AD5221" s="278"/>
      <c r="AE5221" s="278"/>
      <c r="AH5221" s="280"/>
      <c r="AI5221" s="280"/>
      <c r="AJ5221" s="280"/>
      <c r="AK5221" s="280"/>
      <c r="AL5221" s="280"/>
      <c r="AM5221" s="280"/>
      <c r="AN5221" s="280"/>
      <c r="AO5221" s="278"/>
      <c r="AP5221" s="278"/>
      <c r="AQ5221" s="278"/>
      <c r="AR5221" s="278"/>
      <c r="AS5221" s="278"/>
      <c r="AT5221" s="278"/>
      <c r="AV5221" s="278"/>
      <c r="AW5221" s="278"/>
      <c r="AX5221" s="278"/>
      <c r="AY5221" s="278"/>
      <c r="AZ5221" s="278"/>
      <c r="BB5221" s="266"/>
      <c r="BE5221" s="280"/>
      <c r="BF5221" s="280"/>
      <c r="BG5221" s="280"/>
      <c r="BH5221" s="278"/>
      <c r="BI5221" s="278"/>
      <c r="BJ5221" s="278"/>
      <c r="BK5221" s="278"/>
      <c r="BL5221" s="278"/>
      <c r="BN5221" s="278"/>
      <c r="BO5221" s="278"/>
      <c r="BP5221" s="278"/>
    </row>
    <row r="5222" spans="3:68" ht="9" customHeight="1"/>
    <row r="5223" spans="3:68" ht="11.25" customHeight="1">
      <c r="C5223" s="280"/>
      <c r="D5223" s="280"/>
      <c r="E5223" s="280"/>
      <c r="F5223" s="280"/>
      <c r="G5223" s="280"/>
      <c r="H5223" s="280"/>
      <c r="I5223" s="278"/>
      <c r="J5223" s="278"/>
      <c r="K5223" s="278"/>
      <c r="L5223" s="278"/>
      <c r="M5223" s="278"/>
      <c r="P5223" s="278"/>
      <c r="Q5223" s="278"/>
      <c r="R5223" s="278"/>
      <c r="S5223" s="278"/>
      <c r="U5223" s="278"/>
      <c r="V5223" s="278"/>
      <c r="W5223" s="278"/>
      <c r="Z5223" s="278"/>
      <c r="AA5223" s="278"/>
      <c r="AB5223" s="278"/>
      <c r="AC5223" s="278"/>
      <c r="AD5223" s="278"/>
      <c r="AE5223" s="278"/>
      <c r="AH5223" s="280"/>
      <c r="AI5223" s="280"/>
      <c r="AJ5223" s="280"/>
      <c r="AK5223" s="280"/>
      <c r="AL5223" s="280"/>
      <c r="AM5223" s="280"/>
      <c r="AN5223" s="280"/>
      <c r="AO5223" s="278"/>
      <c r="AP5223" s="278"/>
      <c r="AQ5223" s="278"/>
      <c r="AR5223" s="278"/>
      <c r="AS5223" s="278"/>
      <c r="AT5223" s="278"/>
      <c r="AV5223" s="278"/>
      <c r="AW5223" s="278"/>
      <c r="AX5223" s="278"/>
      <c r="AY5223" s="278"/>
      <c r="AZ5223" s="278"/>
      <c r="BB5223" s="265"/>
    </row>
    <row r="5224" spans="3:68" ht="9.75" customHeight="1">
      <c r="C5224" s="280"/>
      <c r="D5224" s="280"/>
      <c r="E5224" s="280"/>
      <c r="F5224" s="280"/>
      <c r="G5224" s="280"/>
      <c r="H5224" s="280"/>
      <c r="I5224" s="280"/>
      <c r="J5224" s="280"/>
      <c r="K5224" s="280"/>
      <c r="P5224" s="278"/>
      <c r="Q5224" s="278"/>
      <c r="R5224" s="278"/>
      <c r="S5224" s="278"/>
      <c r="U5224" s="278"/>
      <c r="V5224" s="278"/>
      <c r="W5224" s="278"/>
      <c r="AH5224" s="280"/>
      <c r="AI5224" s="280"/>
      <c r="AJ5224" s="280"/>
      <c r="AK5224" s="280"/>
      <c r="AL5224" s="280"/>
      <c r="AM5224" s="280"/>
      <c r="AO5224" s="278"/>
      <c r="AP5224" s="278"/>
      <c r="AQ5224" s="278"/>
      <c r="AR5224" s="278"/>
      <c r="AS5224" s="278"/>
      <c r="AT5224" s="278"/>
      <c r="AV5224" s="278"/>
      <c r="AW5224" s="278"/>
      <c r="AX5224" s="278"/>
      <c r="AY5224" s="278"/>
      <c r="AZ5224" s="278"/>
      <c r="BB5224" s="276"/>
    </row>
    <row r="5225" spans="3:68" ht="0.75" customHeight="1">
      <c r="C5225" s="280"/>
      <c r="D5225" s="280"/>
      <c r="E5225" s="280"/>
      <c r="F5225" s="280"/>
      <c r="G5225" s="280"/>
      <c r="H5225" s="280"/>
      <c r="I5225" s="280"/>
      <c r="J5225" s="280"/>
      <c r="K5225" s="280"/>
      <c r="P5225" s="278"/>
      <c r="Q5225" s="278"/>
      <c r="R5225" s="278"/>
      <c r="S5225" s="278"/>
      <c r="U5225" s="278"/>
      <c r="V5225" s="278"/>
      <c r="W5225" s="278"/>
      <c r="AH5225" s="280"/>
      <c r="AI5225" s="280"/>
      <c r="AJ5225" s="280"/>
      <c r="AK5225" s="280"/>
      <c r="AL5225" s="280"/>
      <c r="AM5225" s="280"/>
      <c r="AO5225" s="278"/>
      <c r="AP5225" s="278"/>
      <c r="AQ5225" s="278"/>
      <c r="AR5225" s="278"/>
      <c r="AS5225" s="278"/>
      <c r="AT5225" s="278"/>
      <c r="AV5225" s="278"/>
      <c r="AW5225" s="278"/>
      <c r="AX5225" s="278"/>
      <c r="AY5225" s="278"/>
      <c r="AZ5225" s="278"/>
      <c r="BB5225" s="276"/>
    </row>
    <row r="5226" spans="3:68">
      <c r="C5226" s="280"/>
      <c r="D5226" s="280"/>
      <c r="E5226" s="280"/>
      <c r="F5226" s="280"/>
      <c r="G5226" s="280"/>
      <c r="H5226" s="278"/>
      <c r="I5226" s="278"/>
      <c r="J5226" s="278"/>
      <c r="K5226" s="278"/>
      <c r="L5226" s="278"/>
      <c r="P5226" s="278"/>
      <c r="Q5226" s="278"/>
      <c r="R5226" s="278"/>
      <c r="S5226" s="278"/>
      <c r="U5226" s="278"/>
      <c r="V5226" s="278"/>
      <c r="W5226" s="278"/>
      <c r="Z5226" s="278"/>
      <c r="AA5226" s="278"/>
      <c r="AB5226" s="278"/>
      <c r="AC5226" s="278"/>
      <c r="AD5226" s="278"/>
      <c r="AE5226" s="278"/>
      <c r="AH5226" s="280"/>
      <c r="AI5226" s="280"/>
      <c r="AJ5226" s="280"/>
      <c r="AK5226" s="280"/>
      <c r="AL5226" s="280"/>
      <c r="AM5226" s="280"/>
      <c r="AV5226" s="278"/>
      <c r="AW5226" s="278"/>
      <c r="AX5226" s="278"/>
      <c r="AY5226" s="278"/>
      <c r="AZ5226" s="278"/>
      <c r="BB5226" s="266"/>
      <c r="BE5226" s="282"/>
      <c r="BF5226" s="282"/>
      <c r="BG5226" s="282"/>
      <c r="BH5226" s="282"/>
      <c r="BI5226" s="282"/>
      <c r="BJ5226" s="282"/>
      <c r="BK5226" s="282"/>
      <c r="BL5226" s="282"/>
      <c r="BM5226" s="282"/>
      <c r="BN5226" s="282"/>
      <c r="BO5226" s="282"/>
      <c r="BP5226" s="282"/>
    </row>
    <row r="5227" spans="3:68" ht="6.75" customHeight="1"/>
    <row r="5228" spans="3:68" ht="2.25" customHeight="1">
      <c r="C5228" s="280"/>
      <c r="D5228" s="280"/>
      <c r="E5228" s="280"/>
      <c r="F5228" s="280"/>
      <c r="G5228" s="280"/>
      <c r="N5228" s="278"/>
      <c r="O5228" s="278"/>
      <c r="P5228" s="278"/>
      <c r="Q5228" s="278"/>
      <c r="R5228" s="278"/>
      <c r="S5228" s="278"/>
      <c r="T5228" s="278"/>
      <c r="U5228" s="278"/>
      <c r="V5228" s="278"/>
      <c r="W5228" s="278"/>
      <c r="AH5228" s="280"/>
      <c r="AI5228" s="280"/>
      <c r="AJ5228" s="280"/>
      <c r="AK5228" s="280"/>
      <c r="AL5228" s="280"/>
      <c r="AM5228" s="280"/>
      <c r="AN5228" s="280"/>
      <c r="AO5228" s="280"/>
      <c r="AP5228" s="280"/>
      <c r="AQ5228" s="280"/>
      <c r="AR5228" s="280"/>
      <c r="AV5228" s="278"/>
      <c r="AW5228" s="278"/>
      <c r="AX5228" s="278"/>
      <c r="AY5228" s="278"/>
      <c r="AZ5228" s="278"/>
      <c r="BB5228" s="276"/>
    </row>
    <row r="5229" spans="3:68" ht="7.5" customHeight="1">
      <c r="C5229" s="280"/>
      <c r="D5229" s="280"/>
      <c r="E5229" s="280"/>
      <c r="F5229" s="280"/>
      <c r="G5229" s="280"/>
      <c r="N5229" s="278"/>
      <c r="O5229" s="278"/>
      <c r="P5229" s="278"/>
      <c r="Q5229" s="278"/>
      <c r="R5229" s="278"/>
      <c r="S5229" s="278"/>
      <c r="T5229" s="278"/>
      <c r="U5229" s="278"/>
      <c r="V5229" s="278"/>
      <c r="W5229" s="278"/>
      <c r="AH5229" s="280"/>
      <c r="AI5229" s="280"/>
      <c r="AJ5229" s="280"/>
      <c r="AK5229" s="280"/>
      <c r="AL5229" s="280"/>
      <c r="AM5229" s="280"/>
      <c r="AN5229" s="280"/>
      <c r="AO5229" s="280"/>
      <c r="AP5229" s="280"/>
      <c r="AQ5229" s="280"/>
      <c r="AR5229" s="280"/>
      <c r="AV5229" s="278"/>
      <c r="AW5229" s="278"/>
      <c r="AX5229" s="278"/>
      <c r="AY5229" s="278"/>
      <c r="AZ5229" s="278"/>
      <c r="BB5229" s="276"/>
    </row>
    <row r="5230" spans="3:68" ht="0.75" customHeight="1">
      <c r="C5230" s="280"/>
      <c r="D5230" s="280"/>
      <c r="E5230" s="280"/>
      <c r="F5230" s="280"/>
      <c r="G5230" s="280"/>
      <c r="N5230" s="278"/>
      <c r="O5230" s="278"/>
      <c r="P5230" s="278"/>
      <c r="Q5230" s="278"/>
      <c r="R5230" s="278"/>
      <c r="S5230" s="278"/>
      <c r="T5230" s="278"/>
      <c r="U5230" s="278"/>
      <c r="V5230" s="278"/>
      <c r="W5230" s="278"/>
      <c r="AH5230" s="280"/>
      <c r="AI5230" s="280"/>
      <c r="AJ5230" s="280"/>
      <c r="AK5230" s="280"/>
      <c r="AL5230" s="280"/>
      <c r="AM5230" s="280"/>
      <c r="AN5230" s="280"/>
      <c r="AO5230" s="280"/>
      <c r="AP5230" s="280"/>
      <c r="AQ5230" s="280"/>
      <c r="AR5230" s="280"/>
      <c r="AV5230" s="278"/>
      <c r="AW5230" s="278"/>
      <c r="AX5230" s="278"/>
      <c r="AY5230" s="278"/>
      <c r="AZ5230" s="278"/>
      <c r="BB5230" s="276"/>
    </row>
    <row r="5231" spans="3:68" ht="10.5" customHeight="1">
      <c r="C5231" s="280"/>
      <c r="D5231" s="280"/>
      <c r="E5231" s="280"/>
      <c r="F5231" s="280"/>
      <c r="G5231" s="280"/>
      <c r="P5231" s="278"/>
      <c r="Q5231" s="278"/>
      <c r="R5231" s="278"/>
      <c r="S5231" s="278"/>
      <c r="U5231" s="278"/>
      <c r="V5231" s="278"/>
      <c r="W5231" s="278"/>
      <c r="AH5231" s="280"/>
      <c r="AI5231" s="280"/>
      <c r="AJ5231" s="280"/>
      <c r="AK5231" s="280"/>
      <c r="AL5231" s="280"/>
      <c r="AM5231" s="280"/>
      <c r="AN5231" s="280"/>
      <c r="AO5231" s="280"/>
      <c r="AP5231" s="280"/>
      <c r="AQ5231" s="280"/>
      <c r="AR5231" s="280"/>
      <c r="AV5231" s="278"/>
      <c r="AW5231" s="278"/>
      <c r="AX5231" s="278"/>
      <c r="AY5231" s="278"/>
      <c r="AZ5231" s="278"/>
      <c r="BB5231" s="266"/>
      <c r="BG5231" s="283"/>
      <c r="BH5231" s="283"/>
      <c r="BI5231" s="283"/>
      <c r="BJ5231" s="283"/>
      <c r="BN5231" s="283"/>
      <c r="BO5231" s="283"/>
      <c r="BP5231" s="283"/>
    </row>
    <row r="5232" spans="3:68" ht="7.5" customHeight="1"/>
    <row r="5233" spans="2:69" ht="0.75" customHeight="1">
      <c r="C5233" s="280"/>
      <c r="D5233" s="280"/>
      <c r="E5233" s="280"/>
      <c r="F5233" s="280"/>
      <c r="G5233" s="280"/>
      <c r="N5233" s="278"/>
      <c r="O5233" s="278"/>
      <c r="P5233" s="278"/>
      <c r="Q5233" s="278"/>
      <c r="R5233" s="278"/>
      <c r="S5233" s="278"/>
      <c r="T5233" s="278"/>
      <c r="U5233" s="278"/>
      <c r="V5233" s="278"/>
      <c r="W5233" s="278"/>
      <c r="AH5233" s="280"/>
      <c r="AI5233" s="280"/>
      <c r="AJ5233" s="280"/>
      <c r="AK5233" s="280"/>
      <c r="AL5233" s="280"/>
      <c r="AM5233" s="280"/>
      <c r="AN5233" s="280"/>
      <c r="AO5233" s="280"/>
      <c r="AP5233" s="280"/>
      <c r="AQ5233" s="280"/>
      <c r="AR5233" s="280"/>
      <c r="AV5233" s="278"/>
      <c r="AW5233" s="278"/>
      <c r="AX5233" s="278"/>
      <c r="AY5233" s="278"/>
      <c r="AZ5233" s="278"/>
      <c r="BB5233" s="276"/>
      <c r="BE5233" s="280"/>
      <c r="BF5233" s="280"/>
      <c r="BG5233" s="280"/>
      <c r="BH5233" s="279"/>
      <c r="BI5233" s="279"/>
      <c r="BJ5233" s="279"/>
      <c r="BK5233" s="279"/>
      <c r="BN5233" s="279"/>
      <c r="BO5233" s="279"/>
      <c r="BP5233" s="279"/>
    </row>
    <row r="5234" spans="2:69" ht="8.25" customHeight="1">
      <c r="C5234" s="280"/>
      <c r="D5234" s="280"/>
      <c r="E5234" s="280"/>
      <c r="F5234" s="280"/>
      <c r="G5234" s="280"/>
      <c r="N5234" s="278"/>
      <c r="O5234" s="278"/>
      <c r="P5234" s="278"/>
      <c r="Q5234" s="278"/>
      <c r="R5234" s="278"/>
      <c r="S5234" s="278"/>
      <c r="T5234" s="278"/>
      <c r="U5234" s="278"/>
      <c r="V5234" s="278"/>
      <c r="W5234" s="278"/>
      <c r="AH5234" s="280"/>
      <c r="AI5234" s="280"/>
      <c r="AJ5234" s="280"/>
      <c r="AK5234" s="280"/>
      <c r="AL5234" s="280"/>
      <c r="AM5234" s="280"/>
      <c r="AN5234" s="280"/>
      <c r="AO5234" s="280"/>
      <c r="AP5234" s="280"/>
      <c r="AQ5234" s="280"/>
      <c r="AR5234" s="280"/>
      <c r="AV5234" s="278"/>
      <c r="AW5234" s="278"/>
      <c r="AX5234" s="278"/>
      <c r="AY5234" s="278"/>
      <c r="AZ5234" s="278"/>
      <c r="BB5234" s="276"/>
      <c r="BE5234" s="280"/>
      <c r="BF5234" s="280"/>
      <c r="BG5234" s="280"/>
      <c r="BH5234" s="279"/>
      <c r="BI5234" s="279"/>
      <c r="BJ5234" s="279"/>
      <c r="BK5234" s="279"/>
      <c r="BN5234" s="279"/>
      <c r="BO5234" s="279"/>
      <c r="BP5234" s="279"/>
    </row>
    <row r="5235" spans="2:69" ht="0.75" customHeight="1">
      <c r="C5235" s="280"/>
      <c r="D5235" s="280"/>
      <c r="E5235" s="280"/>
      <c r="F5235" s="280"/>
      <c r="G5235" s="280"/>
      <c r="N5235" s="278"/>
      <c r="O5235" s="278"/>
      <c r="P5235" s="278"/>
      <c r="Q5235" s="278"/>
      <c r="R5235" s="278"/>
      <c r="S5235" s="278"/>
      <c r="T5235" s="278"/>
      <c r="U5235" s="278"/>
      <c r="V5235" s="278"/>
      <c r="W5235" s="278"/>
      <c r="AH5235" s="280"/>
      <c r="AI5235" s="280"/>
      <c r="AJ5235" s="280"/>
      <c r="AK5235" s="280"/>
      <c r="AL5235" s="280"/>
      <c r="AM5235" s="280"/>
      <c r="AN5235" s="280"/>
      <c r="AO5235" s="280"/>
      <c r="AP5235" s="280"/>
      <c r="AQ5235" s="280"/>
      <c r="AR5235" s="280"/>
      <c r="AV5235" s="278"/>
      <c r="AW5235" s="278"/>
      <c r="AX5235" s="278"/>
      <c r="AY5235" s="278"/>
      <c r="AZ5235" s="278"/>
      <c r="BB5235" s="276"/>
      <c r="BE5235" s="280"/>
      <c r="BF5235" s="280"/>
      <c r="BG5235" s="280"/>
      <c r="BH5235" s="279"/>
      <c r="BI5235" s="279"/>
      <c r="BJ5235" s="279"/>
      <c r="BK5235" s="279"/>
      <c r="BN5235" s="279"/>
      <c r="BO5235" s="279"/>
      <c r="BP5235" s="279"/>
    </row>
    <row r="5236" spans="2:69" ht="11.25" customHeight="1">
      <c r="C5236" s="280"/>
      <c r="D5236" s="280"/>
      <c r="E5236" s="280"/>
      <c r="F5236" s="280"/>
      <c r="G5236" s="280"/>
      <c r="N5236" s="278"/>
      <c r="O5236" s="278"/>
      <c r="P5236" s="278"/>
      <c r="Q5236" s="278"/>
      <c r="R5236" s="278"/>
      <c r="S5236" s="278"/>
      <c r="T5236" s="278"/>
      <c r="U5236" s="278"/>
      <c r="V5236" s="278"/>
      <c r="W5236" s="278"/>
      <c r="AH5236" s="280"/>
      <c r="AI5236" s="280"/>
      <c r="AJ5236" s="280"/>
      <c r="AK5236" s="280"/>
      <c r="AL5236" s="280"/>
      <c r="AM5236" s="280"/>
      <c r="AN5236" s="280"/>
      <c r="AO5236" s="280"/>
      <c r="AP5236" s="280"/>
      <c r="AQ5236" s="280"/>
      <c r="AR5236" s="280"/>
      <c r="AV5236" s="278"/>
      <c r="AW5236" s="278"/>
      <c r="AX5236" s="278"/>
      <c r="AY5236" s="278"/>
      <c r="AZ5236" s="278"/>
      <c r="BB5236" s="266"/>
      <c r="BE5236" s="275"/>
      <c r="BF5236" s="275"/>
      <c r="BG5236" s="275"/>
      <c r="BH5236" s="276"/>
      <c r="BI5236" s="276"/>
      <c r="BJ5236" s="276"/>
      <c r="BK5236" s="276"/>
      <c r="BN5236" s="276"/>
      <c r="BO5236" s="276"/>
      <c r="BP5236" s="276"/>
    </row>
    <row r="5237" spans="2:69" ht="7.5" customHeight="1"/>
    <row r="5238" spans="2:69" ht="1.5" customHeight="1">
      <c r="C5238" s="280"/>
      <c r="D5238" s="280"/>
      <c r="E5238" s="280"/>
      <c r="F5238" s="280"/>
      <c r="G5238" s="280"/>
      <c r="H5238" s="280"/>
      <c r="I5238" s="280"/>
      <c r="J5238" s="280"/>
      <c r="P5238" s="278"/>
      <c r="Q5238" s="278"/>
      <c r="R5238" s="278"/>
      <c r="S5238" s="278"/>
      <c r="U5238" s="278"/>
      <c r="V5238" s="278"/>
      <c r="W5238" s="278"/>
      <c r="AH5238" s="280"/>
      <c r="AI5238" s="280"/>
      <c r="AJ5238" s="280"/>
      <c r="AK5238" s="280"/>
      <c r="AL5238" s="280"/>
      <c r="AM5238" s="280"/>
      <c r="AN5238" s="280"/>
      <c r="AO5238" s="280"/>
      <c r="AP5238" s="280"/>
      <c r="AQ5238" s="280"/>
      <c r="AR5238" s="280"/>
      <c r="AV5238" s="278"/>
      <c r="AW5238" s="278"/>
      <c r="AX5238" s="278"/>
      <c r="AY5238" s="278"/>
      <c r="AZ5238" s="278"/>
      <c r="BB5238" s="276"/>
      <c r="BE5238" s="275"/>
      <c r="BF5238" s="275"/>
      <c r="BG5238" s="275"/>
      <c r="BH5238" s="276"/>
      <c r="BI5238" s="276"/>
      <c r="BJ5238" s="276"/>
      <c r="BK5238" s="276"/>
    </row>
    <row r="5239" spans="2:69" ht="9" customHeight="1">
      <c r="C5239" s="280"/>
      <c r="D5239" s="280"/>
      <c r="E5239" s="280"/>
      <c r="F5239" s="280"/>
      <c r="G5239" s="280"/>
      <c r="H5239" s="280"/>
      <c r="I5239" s="280"/>
      <c r="J5239" s="280"/>
      <c r="P5239" s="278"/>
      <c r="Q5239" s="278"/>
      <c r="R5239" s="278"/>
      <c r="S5239" s="278"/>
      <c r="U5239" s="278"/>
      <c r="V5239" s="278"/>
      <c r="W5239" s="278"/>
      <c r="AH5239" s="280"/>
      <c r="AI5239" s="280"/>
      <c r="AJ5239" s="280"/>
      <c r="AK5239" s="280"/>
      <c r="AL5239" s="280"/>
      <c r="AM5239" s="280"/>
      <c r="AN5239" s="280"/>
      <c r="AO5239" s="280"/>
      <c r="AP5239" s="280"/>
      <c r="AQ5239" s="280"/>
      <c r="AR5239" s="280"/>
      <c r="AV5239" s="278"/>
      <c r="AW5239" s="278"/>
      <c r="AX5239" s="278"/>
      <c r="AY5239" s="278"/>
      <c r="AZ5239" s="278"/>
      <c r="BB5239" s="276"/>
      <c r="BE5239" s="275"/>
      <c r="BF5239" s="275"/>
      <c r="BG5239" s="275"/>
      <c r="BH5239" s="276"/>
      <c r="BI5239" s="276"/>
      <c r="BJ5239" s="276"/>
      <c r="BK5239" s="276"/>
    </row>
    <row r="5240" spans="2:69" ht="0.75" customHeight="1">
      <c r="C5240" s="280"/>
      <c r="D5240" s="280"/>
      <c r="E5240" s="280"/>
      <c r="F5240" s="280"/>
      <c r="G5240" s="280"/>
      <c r="H5240" s="280"/>
      <c r="I5240" s="280"/>
      <c r="J5240" s="280"/>
      <c r="P5240" s="278"/>
      <c r="Q5240" s="278"/>
      <c r="R5240" s="278"/>
      <c r="S5240" s="278"/>
      <c r="U5240" s="278"/>
      <c r="V5240" s="278"/>
      <c r="W5240" s="278"/>
      <c r="AH5240" s="280"/>
      <c r="AI5240" s="280"/>
      <c r="AJ5240" s="280"/>
      <c r="AK5240" s="280"/>
      <c r="AL5240" s="280"/>
      <c r="AM5240" s="280"/>
      <c r="AN5240" s="280"/>
      <c r="AO5240" s="280"/>
      <c r="AP5240" s="280"/>
      <c r="AQ5240" s="280"/>
      <c r="AR5240" s="280"/>
      <c r="AV5240" s="278"/>
      <c r="AW5240" s="278"/>
      <c r="AX5240" s="278"/>
      <c r="AY5240" s="278"/>
      <c r="AZ5240" s="278"/>
      <c r="BB5240" s="276"/>
      <c r="BE5240" s="275"/>
      <c r="BF5240" s="275"/>
      <c r="BG5240" s="275"/>
    </row>
    <row r="5241" spans="2:69" ht="11.25" customHeight="1">
      <c r="C5241" s="280"/>
      <c r="D5241" s="280"/>
      <c r="E5241" s="280"/>
      <c r="F5241" s="280"/>
      <c r="G5241" s="280"/>
      <c r="H5241" s="280"/>
      <c r="I5241" s="280"/>
      <c r="J5241" s="280"/>
      <c r="N5241" s="278"/>
      <c r="O5241" s="278"/>
      <c r="P5241" s="278"/>
      <c r="Q5241" s="278"/>
      <c r="R5241" s="278"/>
      <c r="S5241" s="278"/>
      <c r="T5241" s="278"/>
      <c r="U5241" s="278"/>
      <c r="V5241" s="278"/>
      <c r="W5241" s="278"/>
      <c r="AH5241" s="280"/>
      <c r="AI5241" s="280"/>
      <c r="AJ5241" s="280"/>
      <c r="AK5241" s="280"/>
      <c r="AL5241" s="280"/>
      <c r="AM5241" s="280"/>
      <c r="AN5241" s="280"/>
      <c r="AO5241" s="280"/>
      <c r="AP5241" s="280"/>
      <c r="AQ5241" s="280"/>
      <c r="AR5241" s="280"/>
      <c r="AV5241" s="278"/>
      <c r="AW5241" s="278"/>
      <c r="AX5241" s="278"/>
      <c r="AY5241" s="278"/>
      <c r="AZ5241" s="278"/>
      <c r="BB5241" s="266"/>
      <c r="BE5241" s="275"/>
      <c r="BF5241" s="275"/>
      <c r="BG5241" s="275"/>
      <c r="BH5241" s="276"/>
      <c r="BI5241" s="276"/>
      <c r="BJ5241" s="276"/>
      <c r="BK5241" s="276"/>
    </row>
    <row r="5242" spans="2:69" ht="9" customHeight="1"/>
    <row r="5243" spans="2:69" ht="0.75" customHeight="1">
      <c r="BE5243" s="275"/>
      <c r="BF5243" s="275"/>
      <c r="BG5243" s="275"/>
      <c r="BH5243" s="276"/>
      <c r="BI5243" s="276"/>
      <c r="BJ5243" s="276"/>
      <c r="BK5243" s="276"/>
      <c r="BN5243" s="276"/>
      <c r="BO5243" s="276"/>
      <c r="BP5243" s="276"/>
    </row>
    <row r="5244" spans="2:69">
      <c r="BE5244" s="275"/>
      <c r="BF5244" s="275"/>
      <c r="BG5244" s="275"/>
      <c r="BH5244" s="276"/>
      <c r="BI5244" s="276"/>
      <c r="BJ5244" s="276"/>
      <c r="BK5244" s="276"/>
      <c r="BN5244" s="276"/>
      <c r="BO5244" s="276"/>
      <c r="BP5244" s="276"/>
    </row>
    <row r="5245" spans="2:69" ht="10.5" customHeight="1">
      <c r="C5245" s="277"/>
      <c r="D5245" s="277"/>
      <c r="E5245" s="277"/>
      <c r="F5245" s="277"/>
      <c r="G5245" s="277"/>
      <c r="H5245" s="278"/>
      <c r="I5245" s="278"/>
      <c r="J5245" s="278"/>
      <c r="K5245" s="278"/>
      <c r="L5245" s="278"/>
      <c r="N5245" s="278"/>
      <c r="O5245" s="278"/>
      <c r="P5245" s="278"/>
      <c r="Q5245" s="278"/>
      <c r="R5245" s="278"/>
      <c r="S5245" s="278"/>
      <c r="T5245" s="278"/>
      <c r="U5245" s="281"/>
      <c r="V5245" s="281"/>
      <c r="W5245" s="281"/>
      <c r="Z5245" s="278"/>
      <c r="AA5245" s="278"/>
      <c r="AB5245" s="278"/>
      <c r="AC5245" s="278"/>
      <c r="AD5245" s="281"/>
      <c r="AE5245" s="281"/>
      <c r="AH5245" s="277"/>
      <c r="AI5245" s="277"/>
      <c r="AJ5245" s="277"/>
      <c r="AK5245" s="277"/>
      <c r="AL5245" s="277"/>
      <c r="AM5245" s="277"/>
      <c r="AO5245" s="278"/>
      <c r="AP5245" s="278"/>
      <c r="AQ5245" s="278"/>
      <c r="AR5245" s="278"/>
      <c r="AS5245" s="278"/>
      <c r="AT5245" s="278"/>
      <c r="AV5245" s="278"/>
      <c r="AW5245" s="278"/>
      <c r="AX5245" s="278"/>
      <c r="AY5245" s="278"/>
      <c r="AZ5245" s="278"/>
      <c r="BB5245" s="281"/>
      <c r="BC5245" s="281"/>
      <c r="BE5245" s="280"/>
      <c r="BF5245" s="280"/>
      <c r="BI5245" s="279"/>
      <c r="BJ5245" s="279"/>
      <c r="BL5245" s="285"/>
      <c r="BM5245" s="285"/>
      <c r="BN5245" s="285"/>
      <c r="BO5245" s="285"/>
      <c r="BP5245" s="285"/>
    </row>
    <row r="5246" spans="2:69" ht="7.5" customHeight="1"/>
    <row r="5247" spans="2:69" ht="12" customHeight="1">
      <c r="B5247" s="282"/>
      <c r="C5247" s="282"/>
      <c r="D5247" s="282"/>
      <c r="E5247" s="282"/>
      <c r="F5247" s="282"/>
      <c r="G5247" s="282"/>
      <c r="H5247" s="282"/>
      <c r="I5247" s="282"/>
      <c r="J5247" s="282"/>
      <c r="K5247" s="282"/>
      <c r="L5247" s="282"/>
      <c r="M5247" s="282"/>
      <c r="N5247" s="282"/>
      <c r="O5247" s="282"/>
      <c r="P5247" s="282"/>
      <c r="Q5247" s="282"/>
      <c r="R5247" s="282"/>
      <c r="S5247" s="282"/>
      <c r="T5247" s="282"/>
      <c r="U5247" s="282"/>
      <c r="V5247" s="282"/>
      <c r="W5247" s="282"/>
      <c r="X5247" s="282"/>
      <c r="Y5247" s="282"/>
      <c r="Z5247" s="282"/>
      <c r="AA5247" s="282"/>
      <c r="AB5247" s="282"/>
      <c r="AC5247" s="282"/>
      <c r="AD5247" s="282"/>
      <c r="AE5247" s="282"/>
      <c r="AF5247" s="282"/>
      <c r="AG5247" s="282"/>
      <c r="AH5247" s="282"/>
      <c r="AI5247" s="282"/>
      <c r="AJ5247" s="282"/>
      <c r="AL5247" s="282"/>
      <c r="AM5247" s="282"/>
      <c r="AN5247" s="282"/>
      <c r="AO5247" s="282"/>
      <c r="AP5247" s="282"/>
      <c r="AQ5247" s="282"/>
      <c r="AR5247" s="282"/>
      <c r="AS5247" s="282"/>
      <c r="AT5247" s="282"/>
      <c r="AU5247" s="282"/>
      <c r="AV5247" s="282"/>
      <c r="AW5247" s="282"/>
      <c r="AX5247" s="282"/>
      <c r="AY5247" s="282"/>
      <c r="AZ5247" s="282"/>
      <c r="BA5247" s="282"/>
      <c r="BB5247" s="282"/>
      <c r="BC5247" s="282"/>
      <c r="BD5247" s="282"/>
      <c r="BE5247" s="282"/>
      <c r="BF5247" s="282"/>
      <c r="BG5247" s="282"/>
      <c r="BH5247" s="282"/>
      <c r="BI5247" s="282"/>
      <c r="BJ5247" s="282"/>
      <c r="BK5247" s="282"/>
      <c r="BL5247" s="282"/>
      <c r="BM5247" s="282"/>
      <c r="BN5247" s="282"/>
      <c r="BO5247" s="282"/>
      <c r="BP5247" s="282"/>
      <c r="BQ5247" s="282"/>
    </row>
    <row r="5248" spans="2:69" ht="0.75" customHeight="1">
      <c r="B5248" s="282"/>
      <c r="C5248" s="282"/>
      <c r="D5248" s="282"/>
      <c r="E5248" s="282"/>
      <c r="F5248" s="282"/>
      <c r="G5248" s="282"/>
      <c r="H5248" s="282"/>
      <c r="I5248" s="282"/>
      <c r="J5248" s="282"/>
      <c r="K5248" s="282"/>
      <c r="L5248" s="282"/>
      <c r="M5248" s="282"/>
      <c r="N5248" s="282"/>
      <c r="O5248" s="282"/>
      <c r="P5248" s="282"/>
      <c r="Q5248" s="282"/>
      <c r="R5248" s="282"/>
      <c r="S5248" s="282"/>
      <c r="T5248" s="282"/>
      <c r="U5248" s="282"/>
      <c r="V5248" s="282"/>
      <c r="W5248" s="282"/>
      <c r="X5248" s="282"/>
      <c r="Y5248" s="282"/>
      <c r="Z5248" s="282"/>
      <c r="AA5248" s="282"/>
      <c r="AB5248" s="282"/>
      <c r="AC5248" s="282"/>
      <c r="AD5248" s="282"/>
      <c r="AE5248" s="282"/>
      <c r="AF5248" s="282"/>
      <c r="AG5248" s="282"/>
      <c r="AH5248" s="282"/>
      <c r="AI5248" s="282"/>
      <c r="AJ5248" s="282"/>
      <c r="AL5248" s="282"/>
      <c r="AM5248" s="282"/>
      <c r="AN5248" s="282"/>
      <c r="AO5248" s="282"/>
      <c r="AP5248" s="282"/>
      <c r="AQ5248" s="282"/>
      <c r="AR5248" s="282"/>
      <c r="AS5248" s="282"/>
      <c r="AT5248" s="282"/>
      <c r="AU5248" s="282"/>
      <c r="AV5248" s="282"/>
      <c r="AW5248" s="282"/>
      <c r="AX5248" s="282"/>
      <c r="AY5248" s="282"/>
      <c r="AZ5248" s="282"/>
      <c r="BA5248" s="282"/>
      <c r="BB5248" s="282"/>
      <c r="BC5248" s="282"/>
      <c r="BD5248" s="282"/>
      <c r="BE5248" s="282"/>
      <c r="BF5248" s="282"/>
      <c r="BG5248" s="282"/>
      <c r="BH5248" s="282"/>
      <c r="BI5248" s="282"/>
      <c r="BJ5248" s="282"/>
      <c r="BK5248" s="282"/>
      <c r="BL5248" s="282"/>
      <c r="BM5248" s="282"/>
      <c r="BN5248" s="282"/>
      <c r="BO5248" s="282"/>
      <c r="BP5248" s="282"/>
      <c r="BQ5248" s="282"/>
    </row>
    <row r="5249" spans="3:69" ht="10.5" customHeight="1">
      <c r="G5249" s="283"/>
      <c r="H5249" s="283"/>
      <c r="I5249" s="283"/>
      <c r="J5249" s="283"/>
      <c r="K5249" s="283"/>
      <c r="L5249" s="283"/>
      <c r="N5249" s="283"/>
      <c r="O5249" s="283"/>
      <c r="P5249" s="284"/>
      <c r="Q5249" s="284"/>
      <c r="R5249" s="284"/>
      <c r="S5249" s="284"/>
      <c r="U5249" s="283"/>
      <c r="V5249" s="283"/>
      <c r="W5249" s="283"/>
      <c r="X5249" s="283"/>
      <c r="Y5249" s="283"/>
      <c r="Z5249" s="283"/>
      <c r="AA5249" s="283"/>
      <c r="AB5249" s="283"/>
      <c r="AD5249" s="283"/>
      <c r="AE5249" s="283"/>
      <c r="AF5249" s="283"/>
      <c r="AG5249" s="283"/>
      <c r="AH5249" s="283"/>
      <c r="AI5249" s="283"/>
      <c r="AO5249" s="283"/>
      <c r="AP5249" s="283"/>
      <c r="AQ5249" s="283"/>
      <c r="AR5249" s="283"/>
      <c r="AU5249" s="284"/>
      <c r="AV5249" s="284"/>
      <c r="AW5249" s="284"/>
      <c r="AX5249" s="284"/>
      <c r="AY5249" s="284"/>
      <c r="BE5249" s="283"/>
      <c r="BF5249" s="283"/>
      <c r="BG5249" s="283"/>
      <c r="BH5249" s="283"/>
      <c r="BI5249" s="283"/>
      <c r="BJ5249" s="283"/>
      <c r="BK5249" s="283"/>
      <c r="BL5249" s="283"/>
      <c r="BM5249" s="283"/>
      <c r="BN5249" s="283"/>
      <c r="BO5249" s="283"/>
      <c r="BP5249" s="283"/>
      <c r="BQ5249" s="283"/>
    </row>
    <row r="5250" spans="3:69" ht="7.5" customHeight="1"/>
    <row r="5251" spans="3:69" ht="0.75" customHeight="1">
      <c r="F5251" s="285"/>
      <c r="G5251" s="285"/>
      <c r="H5251" s="285"/>
      <c r="I5251" s="285"/>
      <c r="K5251" s="285"/>
      <c r="L5251" s="285"/>
      <c r="M5251" s="285"/>
      <c r="N5251" s="285"/>
      <c r="O5251" s="285"/>
      <c r="R5251" s="285"/>
      <c r="S5251" s="285"/>
      <c r="T5251" s="285"/>
      <c r="U5251" s="285"/>
      <c r="V5251" s="285"/>
      <c r="W5251" s="285"/>
      <c r="X5251" s="285"/>
      <c r="Y5251" s="285"/>
      <c r="Z5251" s="285"/>
      <c r="AA5251" s="285"/>
      <c r="AB5251" s="285"/>
      <c r="AD5251" s="285"/>
      <c r="AE5251" s="285"/>
      <c r="AF5251" s="285"/>
      <c r="AG5251" s="285"/>
      <c r="AH5251" s="285"/>
      <c r="AI5251" s="285"/>
      <c r="AU5251" s="285"/>
      <c r="AV5251" s="285"/>
      <c r="AW5251" s="285"/>
      <c r="AX5251" s="283"/>
      <c r="AY5251" s="283"/>
      <c r="BE5251" s="285"/>
      <c r="BF5251" s="285"/>
      <c r="BH5251" s="285"/>
      <c r="BI5251" s="285"/>
      <c r="BJ5251" s="285"/>
      <c r="BK5251" s="285"/>
      <c r="BL5251" s="285"/>
      <c r="BM5251" s="285"/>
      <c r="BN5251" s="285"/>
      <c r="BO5251" s="285"/>
      <c r="BP5251" s="285"/>
      <c r="BQ5251" s="285"/>
    </row>
    <row r="5252" spans="3:69" ht="13.5" customHeight="1">
      <c r="F5252" s="285"/>
      <c r="G5252" s="285"/>
      <c r="H5252" s="285"/>
      <c r="I5252" s="285"/>
      <c r="K5252" s="285"/>
      <c r="L5252" s="285"/>
      <c r="M5252" s="285"/>
      <c r="N5252" s="285"/>
      <c r="O5252" s="285"/>
      <c r="R5252" s="285"/>
      <c r="S5252" s="285"/>
      <c r="T5252" s="285"/>
      <c r="U5252" s="285"/>
      <c r="V5252" s="285"/>
      <c r="W5252" s="285"/>
      <c r="X5252" s="285"/>
      <c r="Y5252" s="285"/>
      <c r="Z5252" s="285"/>
      <c r="AA5252" s="285"/>
      <c r="AB5252" s="285"/>
      <c r="AD5252" s="285"/>
      <c r="AE5252" s="285"/>
      <c r="AF5252" s="285"/>
      <c r="AG5252" s="285"/>
      <c r="AH5252" s="285"/>
      <c r="AI5252" s="285"/>
      <c r="AU5252" s="285"/>
      <c r="AV5252" s="285"/>
      <c r="AW5252" s="285"/>
      <c r="AX5252" s="283"/>
      <c r="AY5252" s="283"/>
      <c r="BE5252" s="285"/>
      <c r="BF5252" s="285"/>
      <c r="BH5252" s="285"/>
      <c r="BI5252" s="285"/>
      <c r="BJ5252" s="285"/>
      <c r="BK5252" s="285"/>
      <c r="BL5252" s="285"/>
      <c r="BM5252" s="285"/>
      <c r="BN5252" s="285"/>
      <c r="BO5252" s="285"/>
      <c r="BP5252" s="285"/>
      <c r="BQ5252" s="285"/>
    </row>
    <row r="5253" spans="3:69" ht="9.75" customHeight="1">
      <c r="C5253" s="280"/>
      <c r="D5253" s="280"/>
      <c r="F5253" s="279"/>
      <c r="G5253" s="279"/>
      <c r="H5253" s="279"/>
      <c r="I5253" s="279"/>
      <c r="J5253" s="279"/>
      <c r="K5253" s="279"/>
      <c r="L5253" s="279"/>
      <c r="M5253" s="279"/>
      <c r="N5253" s="279"/>
      <c r="O5253" s="279"/>
      <c r="R5253" s="278"/>
      <c r="S5253" s="278"/>
      <c r="T5253" s="278"/>
      <c r="U5253" s="279"/>
      <c r="V5253" s="279"/>
      <c r="W5253" s="279"/>
      <c r="X5253" s="279"/>
      <c r="Y5253" s="279"/>
      <c r="Z5253" s="279"/>
      <c r="AA5253" s="279"/>
      <c r="AB5253" s="279"/>
      <c r="AD5253" s="279"/>
      <c r="AE5253" s="279"/>
      <c r="AF5253" s="279"/>
      <c r="AG5253" s="279"/>
      <c r="AH5253" s="279"/>
      <c r="AI5253" s="279"/>
      <c r="AM5253" s="280"/>
      <c r="AN5253" s="280"/>
      <c r="AO5253" s="280"/>
      <c r="AP5253" s="278"/>
      <c r="AQ5253" s="278"/>
      <c r="AR5253" s="278"/>
      <c r="AS5253" s="278"/>
      <c r="BA5253" s="280"/>
      <c r="BB5253" s="280"/>
      <c r="BC5253" s="280"/>
      <c r="BD5253" s="279"/>
      <c r="BE5253" s="279"/>
      <c r="BH5253" s="278"/>
      <c r="BI5253" s="278"/>
      <c r="BJ5253" s="278"/>
      <c r="BK5253" s="278"/>
      <c r="BL5253" s="278"/>
      <c r="BM5253" s="279"/>
      <c r="BN5253" s="279"/>
      <c r="BO5253" s="279"/>
      <c r="BP5253" s="279"/>
      <c r="BQ5253" s="279"/>
    </row>
    <row r="5254" spans="3:69" ht="0.75" customHeight="1">
      <c r="C5254" s="280"/>
      <c r="D5254" s="280"/>
      <c r="F5254" s="279"/>
      <c r="G5254" s="279"/>
      <c r="H5254" s="279"/>
      <c r="I5254" s="279"/>
      <c r="J5254" s="279"/>
      <c r="K5254" s="279"/>
      <c r="L5254" s="279"/>
      <c r="M5254" s="279"/>
      <c r="N5254" s="279"/>
      <c r="O5254" s="279"/>
      <c r="R5254" s="278"/>
      <c r="S5254" s="278"/>
      <c r="T5254" s="278"/>
      <c r="U5254" s="279"/>
      <c r="V5254" s="279"/>
      <c r="W5254" s="279"/>
      <c r="X5254" s="279"/>
      <c r="Y5254" s="279"/>
      <c r="Z5254" s="279"/>
      <c r="AA5254" s="279"/>
      <c r="AB5254" s="279"/>
      <c r="AD5254" s="279"/>
      <c r="AE5254" s="279"/>
      <c r="AF5254" s="279"/>
      <c r="AG5254" s="279"/>
      <c r="AH5254" s="279"/>
      <c r="AI5254" s="279"/>
      <c r="AM5254" s="280"/>
      <c r="AN5254" s="280"/>
      <c r="AO5254" s="280"/>
      <c r="AP5254" s="278"/>
      <c r="AQ5254" s="278"/>
      <c r="AR5254" s="278"/>
      <c r="AS5254" s="278"/>
      <c r="BA5254" s="280"/>
      <c r="BB5254" s="280"/>
      <c r="BC5254" s="280"/>
      <c r="BD5254" s="279"/>
      <c r="BE5254" s="279"/>
      <c r="BH5254" s="278"/>
      <c r="BI5254" s="278"/>
      <c r="BJ5254" s="278"/>
      <c r="BK5254" s="278"/>
      <c r="BL5254" s="278"/>
      <c r="BM5254" s="279"/>
      <c r="BN5254" s="279"/>
      <c r="BO5254" s="279"/>
      <c r="BP5254" s="279"/>
      <c r="BQ5254" s="279"/>
    </row>
    <row r="5255" spans="3:69" ht="10.5" customHeight="1">
      <c r="C5255" s="280"/>
      <c r="D5255" s="280"/>
      <c r="F5255" s="279"/>
      <c r="G5255" s="279"/>
      <c r="H5255" s="279"/>
      <c r="I5255" s="279"/>
      <c r="J5255" s="279"/>
      <c r="K5255" s="279"/>
      <c r="L5255" s="279"/>
      <c r="M5255" s="279"/>
      <c r="N5255" s="279"/>
      <c r="O5255" s="279"/>
      <c r="R5255" s="278"/>
      <c r="S5255" s="278"/>
      <c r="T5255" s="278"/>
      <c r="U5255" s="279"/>
      <c r="V5255" s="279"/>
      <c r="W5255" s="279"/>
      <c r="X5255" s="279"/>
      <c r="Y5255" s="279"/>
      <c r="Z5255" s="279"/>
      <c r="AA5255" s="279"/>
      <c r="AB5255" s="279"/>
      <c r="AD5255" s="264"/>
      <c r="AE5255" s="279"/>
      <c r="AF5255" s="279"/>
      <c r="AG5255" s="279"/>
      <c r="AH5255" s="279"/>
      <c r="AI5255" s="264"/>
      <c r="AM5255" s="280"/>
      <c r="AN5255" s="280"/>
      <c r="AO5255" s="280"/>
      <c r="AP5255" s="278"/>
      <c r="AQ5255" s="278"/>
      <c r="AR5255" s="278"/>
      <c r="AS5255" s="278"/>
      <c r="BA5255" s="280"/>
      <c r="BB5255" s="280"/>
      <c r="BC5255" s="280"/>
      <c r="BD5255" s="279"/>
      <c r="BE5255" s="279"/>
      <c r="BH5255" s="278"/>
      <c r="BI5255" s="278"/>
      <c r="BJ5255" s="278"/>
      <c r="BK5255" s="278"/>
      <c r="BL5255" s="278"/>
      <c r="BM5255" s="279"/>
      <c r="BN5255" s="279"/>
      <c r="BO5255" s="279"/>
      <c r="BP5255" s="279"/>
      <c r="BQ5255" s="279"/>
    </row>
    <row r="5256" spans="3:69" ht="9.75" customHeight="1"/>
    <row r="5257" spans="3:69" ht="9.75" customHeight="1">
      <c r="C5257" s="280"/>
      <c r="D5257" s="280"/>
      <c r="F5257" s="279"/>
      <c r="G5257" s="279"/>
      <c r="H5257" s="279"/>
      <c r="I5257" s="279"/>
      <c r="J5257" s="279"/>
      <c r="K5257" s="279"/>
      <c r="L5257" s="279"/>
      <c r="M5257" s="279"/>
      <c r="N5257" s="279"/>
      <c r="O5257" s="279"/>
      <c r="R5257" s="278"/>
      <c r="S5257" s="278"/>
      <c r="T5257" s="278"/>
      <c r="U5257" s="279"/>
      <c r="V5257" s="279"/>
      <c r="W5257" s="279"/>
      <c r="X5257" s="279"/>
      <c r="Y5257" s="279"/>
      <c r="Z5257" s="279"/>
      <c r="AA5257" s="279"/>
      <c r="AB5257" s="279"/>
      <c r="AD5257" s="279"/>
      <c r="AE5257" s="279"/>
      <c r="AF5257" s="279"/>
      <c r="AG5257" s="279"/>
      <c r="AH5257" s="279"/>
      <c r="AI5257" s="279"/>
      <c r="AM5257" s="280"/>
      <c r="AN5257" s="280"/>
      <c r="AO5257" s="280"/>
      <c r="AP5257" s="280"/>
      <c r="AQ5257" s="278"/>
      <c r="AR5257" s="278"/>
      <c r="AS5257" s="278"/>
      <c r="AT5257" s="278"/>
      <c r="BA5257" s="280"/>
      <c r="BB5257" s="280"/>
      <c r="BC5257" s="280"/>
      <c r="BD5257" s="279"/>
      <c r="BE5257" s="279"/>
      <c r="BH5257" s="278"/>
      <c r="BI5257" s="278"/>
      <c r="BJ5257" s="278"/>
      <c r="BK5257" s="278"/>
      <c r="BL5257" s="278"/>
      <c r="BM5257" s="279"/>
      <c r="BN5257" s="279"/>
      <c r="BO5257" s="279"/>
      <c r="BP5257" s="279"/>
      <c r="BQ5257" s="279"/>
    </row>
    <row r="5258" spans="3:69" ht="0.75" customHeight="1">
      <c r="C5258" s="280"/>
      <c r="D5258" s="280"/>
      <c r="F5258" s="279"/>
      <c r="G5258" s="279"/>
      <c r="H5258" s="279"/>
      <c r="I5258" s="279"/>
      <c r="J5258" s="279"/>
      <c r="K5258" s="279"/>
      <c r="L5258" s="279"/>
      <c r="M5258" s="279"/>
      <c r="N5258" s="279"/>
      <c r="O5258" s="279"/>
      <c r="R5258" s="278"/>
      <c r="S5258" s="278"/>
      <c r="T5258" s="278"/>
      <c r="U5258" s="279"/>
      <c r="V5258" s="279"/>
      <c r="W5258" s="279"/>
      <c r="X5258" s="279"/>
      <c r="Y5258" s="279"/>
      <c r="Z5258" s="279"/>
      <c r="AA5258" s="279"/>
      <c r="AB5258" s="279"/>
      <c r="AD5258" s="279"/>
      <c r="AE5258" s="279"/>
      <c r="AF5258" s="279"/>
      <c r="AG5258" s="279"/>
      <c r="AH5258" s="279"/>
      <c r="AI5258" s="279"/>
      <c r="AM5258" s="280"/>
      <c r="AN5258" s="280"/>
      <c r="AO5258" s="280"/>
      <c r="AP5258" s="280"/>
      <c r="AQ5258" s="278"/>
      <c r="AR5258" s="278"/>
      <c r="AS5258" s="278"/>
      <c r="AT5258" s="278"/>
      <c r="BA5258" s="280"/>
      <c r="BB5258" s="280"/>
      <c r="BC5258" s="280"/>
      <c r="BD5258" s="279"/>
      <c r="BE5258" s="279"/>
      <c r="BH5258" s="278"/>
      <c r="BI5258" s="278"/>
      <c r="BJ5258" s="278"/>
      <c r="BK5258" s="278"/>
      <c r="BL5258" s="278"/>
      <c r="BM5258" s="279"/>
      <c r="BN5258" s="279"/>
      <c r="BO5258" s="279"/>
      <c r="BP5258" s="279"/>
      <c r="BQ5258" s="279"/>
    </row>
    <row r="5259" spans="3:69" ht="12.75" customHeight="1">
      <c r="F5259" s="279"/>
      <c r="G5259" s="279"/>
      <c r="H5259" s="279"/>
      <c r="I5259" s="279"/>
      <c r="J5259" s="279"/>
      <c r="K5259" s="279"/>
      <c r="L5259" s="279"/>
      <c r="M5259" s="279"/>
      <c r="N5259" s="279"/>
      <c r="O5259" s="279"/>
      <c r="AM5259" s="280"/>
      <c r="AN5259" s="280"/>
      <c r="AO5259" s="280"/>
      <c r="AP5259" s="278"/>
      <c r="AQ5259" s="278"/>
      <c r="AR5259" s="278"/>
      <c r="AS5259" s="278"/>
      <c r="BA5259" s="280"/>
      <c r="BB5259" s="280"/>
      <c r="BC5259" s="280"/>
      <c r="BD5259" s="279"/>
      <c r="BE5259" s="279"/>
      <c r="BH5259" s="278"/>
      <c r="BI5259" s="278"/>
      <c r="BJ5259" s="278"/>
      <c r="BK5259" s="278"/>
      <c r="BL5259" s="278"/>
      <c r="BM5259" s="279"/>
      <c r="BN5259" s="279"/>
      <c r="BO5259" s="279"/>
      <c r="BP5259" s="279"/>
      <c r="BQ5259" s="279"/>
    </row>
    <row r="5260" spans="3:69" ht="10.5" customHeight="1">
      <c r="AM5260" s="280"/>
      <c r="AN5260" s="280"/>
      <c r="AO5260" s="280"/>
      <c r="AP5260" s="278"/>
      <c r="AQ5260" s="278"/>
      <c r="AR5260" s="278"/>
      <c r="AS5260" s="278"/>
      <c r="BA5260" s="280"/>
      <c r="BB5260" s="280"/>
      <c r="BC5260" s="280"/>
      <c r="BD5260" s="279"/>
      <c r="BE5260" s="279"/>
      <c r="BH5260" s="278"/>
      <c r="BI5260" s="278"/>
      <c r="BJ5260" s="278"/>
      <c r="BK5260" s="278"/>
      <c r="BL5260" s="278"/>
      <c r="BM5260" s="279"/>
      <c r="BN5260" s="279"/>
      <c r="BO5260" s="279"/>
      <c r="BP5260" s="279"/>
      <c r="BQ5260" s="279"/>
    </row>
    <row r="5261" spans="3:69" ht="7.5" customHeight="1"/>
    <row r="5262" spans="3:69" ht="0.75" customHeight="1">
      <c r="C5262" s="277"/>
      <c r="D5262" s="277"/>
      <c r="F5262" s="279"/>
      <c r="G5262" s="279"/>
      <c r="H5262" s="279"/>
      <c r="I5262" s="279"/>
      <c r="J5262" s="279"/>
      <c r="K5262" s="279"/>
      <c r="L5262" s="279"/>
      <c r="M5262" s="279"/>
      <c r="AM5262" s="280"/>
      <c r="AN5262" s="280"/>
      <c r="AO5262" s="280"/>
      <c r="AP5262" s="278"/>
      <c r="AQ5262" s="278"/>
      <c r="AR5262" s="278"/>
      <c r="AS5262" s="278"/>
      <c r="AT5262" s="278"/>
      <c r="AU5262" s="278"/>
      <c r="AV5262" s="278"/>
      <c r="AX5262" s="278"/>
      <c r="AY5262" s="278"/>
      <c r="BA5262" s="280"/>
      <c r="BB5262" s="280"/>
      <c r="BC5262" s="280"/>
      <c r="BD5262" s="279"/>
      <c r="BE5262" s="279"/>
      <c r="BH5262" s="278"/>
      <c r="BI5262" s="278"/>
      <c r="BJ5262" s="278"/>
      <c r="BK5262" s="278"/>
      <c r="BL5262" s="278"/>
      <c r="BM5262" s="279"/>
      <c r="BN5262" s="279"/>
      <c r="BO5262" s="279"/>
      <c r="BP5262" s="279"/>
      <c r="BQ5262" s="279"/>
    </row>
    <row r="5263" spans="3:69" ht="8.25" customHeight="1">
      <c r="C5263" s="277"/>
      <c r="D5263" s="277"/>
      <c r="F5263" s="279"/>
      <c r="G5263" s="279"/>
      <c r="H5263" s="279"/>
      <c r="I5263" s="279"/>
      <c r="J5263" s="279"/>
      <c r="K5263" s="279"/>
      <c r="L5263" s="279"/>
      <c r="M5263" s="279"/>
      <c r="AM5263" s="280"/>
      <c r="AN5263" s="280"/>
      <c r="AO5263" s="280"/>
      <c r="AP5263" s="278"/>
      <c r="AQ5263" s="278"/>
      <c r="AR5263" s="278"/>
      <c r="AS5263" s="278"/>
      <c r="AT5263" s="278"/>
      <c r="AU5263" s="278"/>
      <c r="AV5263" s="278"/>
      <c r="AX5263" s="278"/>
      <c r="AY5263" s="278"/>
      <c r="BA5263" s="280"/>
      <c r="BB5263" s="280"/>
      <c r="BC5263" s="280"/>
      <c r="BD5263" s="279"/>
      <c r="BE5263" s="279"/>
      <c r="BH5263" s="278"/>
      <c r="BI5263" s="278"/>
      <c r="BJ5263" s="278"/>
      <c r="BK5263" s="278"/>
      <c r="BL5263" s="278"/>
      <c r="BM5263" s="279"/>
      <c r="BN5263" s="279"/>
      <c r="BO5263" s="279"/>
      <c r="BP5263" s="279"/>
      <c r="BQ5263" s="279"/>
    </row>
    <row r="5264" spans="3:69" ht="0.75" customHeight="1">
      <c r="C5264" s="277"/>
      <c r="D5264" s="277"/>
      <c r="F5264" s="279"/>
      <c r="G5264" s="279"/>
      <c r="H5264" s="279"/>
      <c r="I5264" s="279"/>
      <c r="J5264" s="279"/>
      <c r="K5264" s="279"/>
      <c r="L5264" s="279"/>
      <c r="M5264" s="279"/>
      <c r="AM5264" s="280"/>
      <c r="AN5264" s="280"/>
      <c r="AO5264" s="280"/>
      <c r="AP5264" s="278"/>
      <c r="AQ5264" s="278"/>
      <c r="AR5264" s="278"/>
      <c r="AS5264" s="278"/>
      <c r="AT5264" s="278"/>
      <c r="AU5264" s="278"/>
      <c r="AV5264" s="278"/>
      <c r="AX5264" s="278"/>
      <c r="AY5264" s="278"/>
      <c r="BA5264" s="280"/>
      <c r="BB5264" s="280"/>
      <c r="BC5264" s="280"/>
      <c r="BD5264" s="279"/>
      <c r="BE5264" s="279"/>
      <c r="BH5264" s="278"/>
      <c r="BI5264" s="278"/>
      <c r="BJ5264" s="278"/>
      <c r="BK5264" s="278"/>
      <c r="BL5264" s="278"/>
      <c r="BM5264" s="279"/>
      <c r="BN5264" s="279"/>
      <c r="BO5264" s="279"/>
      <c r="BP5264" s="279"/>
      <c r="BQ5264" s="279"/>
    </row>
    <row r="5265" spans="2:69" ht="10.5" customHeight="1">
      <c r="AM5265" s="280"/>
      <c r="AN5265" s="280"/>
      <c r="AO5265" s="280"/>
      <c r="AP5265" s="278"/>
      <c r="AQ5265" s="278"/>
      <c r="AR5265" s="278"/>
      <c r="AS5265" s="278"/>
      <c r="AT5265" s="278"/>
      <c r="AU5265" s="278"/>
      <c r="AV5265" s="278"/>
      <c r="AX5265" s="278"/>
      <c r="AY5265" s="278"/>
      <c r="BA5265" s="280"/>
      <c r="BB5265" s="280"/>
      <c r="BC5265" s="280"/>
      <c r="BD5265" s="279"/>
      <c r="BE5265" s="279"/>
      <c r="BH5265" s="278"/>
      <c r="BI5265" s="278"/>
      <c r="BJ5265" s="278"/>
      <c r="BK5265" s="278"/>
      <c r="BL5265" s="278"/>
      <c r="BM5265" s="279"/>
      <c r="BN5265" s="279"/>
      <c r="BO5265" s="279"/>
      <c r="BP5265" s="279"/>
      <c r="BQ5265" s="279"/>
    </row>
    <row r="5266" spans="2:69" ht="9.75" customHeight="1"/>
    <row r="5267" spans="2:69" ht="12" customHeight="1">
      <c r="AM5267" s="280"/>
      <c r="AN5267" s="280"/>
      <c r="AO5267" s="280"/>
      <c r="AP5267" s="280"/>
      <c r="AQ5267" s="278"/>
      <c r="AR5267" s="278"/>
      <c r="AS5267" s="278"/>
      <c r="AT5267" s="278"/>
      <c r="AU5267" s="278"/>
      <c r="AV5267" s="278"/>
      <c r="AW5267" s="278"/>
      <c r="AX5267" s="278"/>
      <c r="AY5267" s="278"/>
      <c r="AZ5267" s="278"/>
      <c r="BA5267" s="277"/>
      <c r="BB5267" s="277"/>
      <c r="BC5267" s="277"/>
      <c r="BD5267" s="279"/>
      <c r="BE5267" s="279"/>
    </row>
    <row r="5268" spans="2:69" ht="13.5" customHeight="1">
      <c r="C5268" s="289"/>
      <c r="D5268" s="289"/>
      <c r="E5268" s="289"/>
      <c r="F5268" s="289"/>
      <c r="G5268" s="289"/>
      <c r="H5268" s="289"/>
      <c r="I5268" s="289"/>
      <c r="J5268" s="289"/>
      <c r="K5268" s="289"/>
      <c r="L5268" s="289"/>
      <c r="M5268" s="289"/>
      <c r="N5268" s="289"/>
      <c r="O5268" s="289"/>
      <c r="P5268" s="289"/>
      <c r="Q5268" s="289"/>
      <c r="R5268" s="289"/>
      <c r="S5268" s="289"/>
      <c r="T5268" s="289"/>
      <c r="U5268" s="289"/>
      <c r="V5268" s="289"/>
      <c r="W5268" s="289"/>
      <c r="X5268" s="289"/>
      <c r="Y5268" s="289"/>
      <c r="Z5268" s="289"/>
      <c r="AA5268" s="289"/>
      <c r="AB5268" s="289"/>
      <c r="AC5268" s="289"/>
      <c r="AD5268" s="289"/>
      <c r="AE5268" s="289"/>
    </row>
    <row r="5269" spans="2:69" ht="7.5" customHeight="1"/>
    <row r="5270" spans="2:69" ht="16.5" customHeight="1">
      <c r="B5270" s="282"/>
      <c r="C5270" s="282"/>
      <c r="D5270" s="282"/>
      <c r="E5270" s="282"/>
      <c r="F5270" s="282"/>
      <c r="G5270" s="282"/>
      <c r="H5270" s="282"/>
      <c r="I5270" s="282"/>
      <c r="J5270" s="282"/>
      <c r="K5270" s="282"/>
      <c r="L5270" s="282"/>
      <c r="M5270" s="282"/>
      <c r="N5270" s="282"/>
      <c r="O5270" s="282"/>
      <c r="P5270" s="282"/>
      <c r="Q5270" s="282"/>
      <c r="R5270" s="282"/>
      <c r="S5270" s="282"/>
      <c r="T5270" s="282"/>
      <c r="U5270" s="282"/>
      <c r="X5270" s="282"/>
      <c r="Y5270" s="282"/>
      <c r="Z5270" s="282"/>
      <c r="AA5270" s="282"/>
      <c r="AB5270" s="282"/>
      <c r="AC5270" s="282"/>
      <c r="AD5270" s="282"/>
      <c r="AE5270" s="282"/>
      <c r="AF5270" s="282"/>
      <c r="AG5270" s="282"/>
      <c r="AM5270" s="282"/>
      <c r="AN5270" s="282"/>
      <c r="AO5270" s="282"/>
      <c r="AP5270" s="282"/>
      <c r="AQ5270" s="282"/>
      <c r="AR5270" s="282"/>
      <c r="AS5270" s="282"/>
      <c r="AT5270" s="282"/>
      <c r="AU5270" s="282"/>
      <c r="AV5270" s="282"/>
      <c r="AW5270" s="282"/>
      <c r="AX5270" s="282"/>
      <c r="AY5270" s="282"/>
      <c r="AZ5270" s="282"/>
      <c r="BA5270" s="282"/>
      <c r="BB5270" s="282"/>
      <c r="BE5270" s="282"/>
      <c r="BF5270" s="282"/>
      <c r="BG5270" s="282"/>
      <c r="BH5270" s="282"/>
      <c r="BI5270" s="282"/>
      <c r="BJ5270" s="282"/>
      <c r="BK5270" s="282"/>
      <c r="BL5270" s="282"/>
      <c r="BM5270" s="282"/>
      <c r="BN5270" s="282"/>
      <c r="BO5270" s="282"/>
      <c r="BP5270" s="282"/>
    </row>
    <row r="5271" spans="2:69" ht="9.75" customHeight="1">
      <c r="E5271" s="281"/>
      <c r="F5271" s="281"/>
      <c r="G5271" s="281"/>
      <c r="H5271" s="281"/>
      <c r="I5271" s="281"/>
      <c r="J5271" s="281"/>
      <c r="K5271" s="281"/>
      <c r="L5271" s="281"/>
      <c r="O5271" s="281"/>
      <c r="P5271" s="281"/>
      <c r="Q5271" s="281"/>
      <c r="S5271" s="286"/>
      <c r="T5271" s="286"/>
      <c r="U5271" s="286"/>
      <c r="V5271" s="286"/>
      <c r="AB5271" s="281"/>
      <c r="AC5271" s="281"/>
      <c r="AD5271" s="286"/>
      <c r="AE5271" s="286"/>
      <c r="AR5271" s="281"/>
      <c r="AS5271" s="281"/>
      <c r="AT5271" s="281"/>
      <c r="AV5271" s="286"/>
      <c r="AW5271" s="286"/>
      <c r="AX5271" s="286"/>
      <c r="AY5271" s="286"/>
      <c r="AZ5271" s="286"/>
      <c r="BA5271" s="286"/>
      <c r="BB5271" s="286"/>
      <c r="BH5271" s="283"/>
      <c r="BI5271" s="283"/>
      <c r="BJ5271" s="283"/>
      <c r="BK5271" s="283"/>
      <c r="BL5271" s="283"/>
      <c r="BN5271" s="283"/>
      <c r="BO5271" s="283"/>
      <c r="BP5271" s="283"/>
    </row>
    <row r="5272" spans="2:69" ht="0.75" customHeight="1">
      <c r="BH5272" s="283"/>
      <c r="BI5272" s="283"/>
      <c r="BJ5272" s="283"/>
      <c r="BK5272" s="283"/>
      <c r="BL5272" s="283"/>
      <c r="BN5272" s="283"/>
      <c r="BO5272" s="283"/>
      <c r="BP5272" s="283"/>
    </row>
    <row r="5273" spans="2:69" ht="10.5" customHeight="1">
      <c r="F5273" s="281"/>
      <c r="G5273" s="281"/>
      <c r="H5273" s="281"/>
      <c r="I5273" s="281"/>
      <c r="J5273" s="281"/>
      <c r="K5273" s="281"/>
      <c r="N5273" s="281"/>
      <c r="O5273" s="281"/>
      <c r="P5273" s="281"/>
      <c r="Q5273" s="281"/>
      <c r="R5273" s="281"/>
      <c r="S5273" s="286"/>
      <c r="T5273" s="286"/>
      <c r="U5273" s="286"/>
      <c r="V5273" s="286"/>
      <c r="AB5273" s="281"/>
      <c r="AC5273" s="281"/>
      <c r="AD5273" s="281"/>
      <c r="AE5273" s="286"/>
      <c r="AF5273" s="286"/>
      <c r="AG5273" s="286"/>
      <c r="AH5273" s="286"/>
      <c r="AI5273" s="286"/>
      <c r="AR5273" s="281"/>
      <c r="AS5273" s="281"/>
      <c r="AT5273" s="281"/>
      <c r="AV5273" s="290"/>
      <c r="AW5273" s="290"/>
      <c r="AX5273" s="290"/>
      <c r="AY5273" s="290"/>
      <c r="AZ5273" s="290"/>
      <c r="BE5273" s="263"/>
      <c r="BJ5273" s="279"/>
      <c r="BK5273" s="279"/>
      <c r="BL5273" s="279"/>
      <c r="BO5273" s="279"/>
      <c r="BP5273" s="279"/>
    </row>
    <row r="5274" spans="2:69" ht="8.25" customHeight="1"/>
    <row r="5275" spans="2:69" ht="12.75" customHeight="1">
      <c r="BE5275" s="280"/>
      <c r="BF5275" s="280"/>
      <c r="BJ5275" s="279"/>
      <c r="BK5275" s="279"/>
      <c r="BL5275" s="279"/>
      <c r="BO5275" s="279"/>
      <c r="BP5275" s="279"/>
    </row>
    <row r="5276" spans="2:69" ht="9.75" customHeight="1">
      <c r="BE5276" s="280"/>
      <c r="BF5276" s="280"/>
      <c r="BJ5276" s="279"/>
      <c r="BK5276" s="279"/>
      <c r="BL5276" s="279"/>
      <c r="BO5276" s="279"/>
      <c r="BP5276" s="279"/>
    </row>
    <row r="5277" spans="2:69" ht="12.75" customHeight="1">
      <c r="BE5277" s="280"/>
      <c r="BF5277" s="280"/>
    </row>
    <row r="5278" spans="2:69" ht="10.5" customHeight="1">
      <c r="I5278" s="283"/>
      <c r="J5278" s="283"/>
      <c r="K5278" s="283"/>
      <c r="L5278" s="283"/>
      <c r="N5278" s="283"/>
      <c r="O5278" s="283"/>
      <c r="P5278" s="283"/>
      <c r="Q5278" s="283"/>
      <c r="R5278" s="283"/>
      <c r="S5278" s="283"/>
      <c r="U5278" s="283"/>
      <c r="V5278" s="283"/>
      <c r="W5278" s="283"/>
      <c r="Z5278" s="283"/>
      <c r="AA5278" s="283"/>
      <c r="AB5278" s="283"/>
      <c r="AC5278" s="283"/>
      <c r="AD5278" s="283"/>
      <c r="AE5278" s="283"/>
      <c r="AO5278" s="283"/>
      <c r="AP5278" s="283"/>
      <c r="AQ5278" s="283"/>
      <c r="AR5278" s="283"/>
      <c r="AS5278" s="283"/>
      <c r="AT5278" s="283"/>
      <c r="AV5278" s="283"/>
      <c r="AW5278" s="283"/>
      <c r="AX5278" s="283"/>
      <c r="AY5278" s="283"/>
      <c r="AZ5278" s="283"/>
      <c r="BA5278" s="283"/>
      <c r="BB5278" s="283"/>
      <c r="BE5278" s="263"/>
      <c r="BJ5278" s="279"/>
      <c r="BK5278" s="279"/>
      <c r="BL5278" s="279"/>
      <c r="BO5278" s="279"/>
      <c r="BP5278" s="279"/>
    </row>
    <row r="5279" spans="2:69" ht="9.75" customHeight="1"/>
    <row r="5280" spans="2:69" ht="10.5" customHeight="1">
      <c r="H5280" s="283"/>
      <c r="I5280" s="283"/>
      <c r="J5280" s="283"/>
      <c r="K5280" s="283"/>
      <c r="L5280" s="283"/>
      <c r="N5280" s="283"/>
      <c r="O5280" s="283"/>
      <c r="P5280" s="283"/>
      <c r="Q5280" s="283"/>
      <c r="R5280" s="283"/>
      <c r="S5280" s="283"/>
      <c r="U5280" s="283"/>
      <c r="V5280" s="283"/>
      <c r="W5280" s="283"/>
      <c r="Z5280" s="283"/>
      <c r="AA5280" s="283"/>
      <c r="AB5280" s="283"/>
      <c r="AC5280" s="283"/>
      <c r="AD5280" s="283"/>
      <c r="AE5280" s="283"/>
      <c r="AO5280" s="283"/>
      <c r="AP5280" s="283"/>
      <c r="AQ5280" s="283"/>
      <c r="AR5280" s="283"/>
      <c r="AS5280" s="283"/>
      <c r="AT5280" s="283"/>
      <c r="AV5280" s="283"/>
      <c r="AW5280" s="283"/>
      <c r="AX5280" s="283"/>
      <c r="AY5280" s="283"/>
      <c r="AZ5280" s="283"/>
      <c r="BA5280" s="283"/>
      <c r="BB5280" s="283"/>
      <c r="BE5280" s="280"/>
      <c r="BJ5280" s="279"/>
      <c r="BK5280" s="279"/>
      <c r="BL5280" s="279"/>
      <c r="BO5280" s="279"/>
      <c r="BP5280" s="279"/>
    </row>
    <row r="5281" spans="3:68" ht="0.75" customHeight="1">
      <c r="H5281" s="283"/>
      <c r="I5281" s="283"/>
      <c r="J5281" s="283"/>
      <c r="K5281" s="283"/>
      <c r="L5281" s="283"/>
      <c r="N5281" s="283"/>
      <c r="O5281" s="283"/>
      <c r="P5281" s="283"/>
      <c r="Q5281" s="283"/>
      <c r="R5281" s="283"/>
      <c r="S5281" s="283"/>
      <c r="U5281" s="283"/>
      <c r="V5281" s="283"/>
      <c r="W5281" s="283"/>
      <c r="Z5281" s="283"/>
      <c r="AA5281" s="283"/>
      <c r="AB5281" s="283"/>
      <c r="AC5281" s="283"/>
      <c r="AD5281" s="283"/>
      <c r="AE5281" s="283"/>
      <c r="AO5281" s="283"/>
      <c r="AP5281" s="283"/>
      <c r="AQ5281" s="283"/>
      <c r="AR5281" s="283"/>
      <c r="AS5281" s="283"/>
      <c r="AT5281" s="283"/>
      <c r="AV5281" s="283"/>
      <c r="AW5281" s="283"/>
      <c r="AX5281" s="283"/>
      <c r="AY5281" s="283"/>
      <c r="AZ5281" s="283"/>
      <c r="BA5281" s="283"/>
      <c r="BB5281" s="283"/>
      <c r="BE5281" s="280"/>
      <c r="BJ5281" s="279"/>
      <c r="BK5281" s="279"/>
      <c r="BL5281" s="279"/>
      <c r="BO5281" s="279"/>
      <c r="BP5281" s="279"/>
    </row>
    <row r="5282" spans="3:68" ht="10.5" customHeight="1">
      <c r="H5282" s="285"/>
      <c r="I5282" s="285"/>
      <c r="J5282" s="285"/>
      <c r="K5282" s="285"/>
      <c r="L5282" s="285"/>
      <c r="N5282" s="285"/>
      <c r="O5282" s="285"/>
      <c r="P5282" s="285"/>
      <c r="R5282" s="285"/>
      <c r="S5282" s="285"/>
      <c r="U5282" s="283"/>
      <c r="V5282" s="283"/>
      <c r="W5282" s="283"/>
      <c r="Z5282" s="285"/>
      <c r="AA5282" s="285"/>
      <c r="AB5282" s="285"/>
      <c r="AC5282" s="285"/>
      <c r="AD5282" s="283"/>
      <c r="AE5282" s="283"/>
      <c r="AO5282" s="285"/>
      <c r="AP5282" s="285"/>
      <c r="AQ5282" s="285"/>
      <c r="AR5282" s="285"/>
      <c r="AS5282" s="285"/>
      <c r="AT5282" s="285"/>
      <c r="AV5282" s="285"/>
      <c r="AW5282" s="285"/>
      <c r="AX5282" s="285"/>
      <c r="AY5282" s="285"/>
      <c r="AZ5282" s="285"/>
      <c r="BB5282" s="261"/>
      <c r="BE5282" s="263"/>
      <c r="BK5282" s="279"/>
      <c r="BL5282" s="279"/>
      <c r="BP5282" s="264"/>
    </row>
    <row r="5283" spans="3:68" ht="8.25" customHeight="1"/>
    <row r="5284" spans="3:68" ht="0.75" customHeight="1">
      <c r="C5284" s="280"/>
      <c r="D5284" s="280"/>
      <c r="E5284" s="280"/>
      <c r="F5284" s="280"/>
      <c r="G5284" s="280"/>
      <c r="H5284" s="280"/>
      <c r="I5284" s="280"/>
      <c r="AH5284" s="280"/>
      <c r="AI5284" s="280"/>
      <c r="AJ5284" s="280"/>
      <c r="AK5284" s="280"/>
      <c r="AL5284" s="280"/>
      <c r="AM5284" s="280"/>
      <c r="AN5284" s="280"/>
      <c r="AO5284" s="280"/>
      <c r="BE5284" s="280"/>
      <c r="BK5284" s="279"/>
      <c r="BL5284" s="279"/>
      <c r="BP5284" s="279"/>
    </row>
    <row r="5285" spans="3:68" ht="9" customHeight="1">
      <c r="C5285" s="280"/>
      <c r="D5285" s="280"/>
      <c r="E5285" s="280"/>
      <c r="F5285" s="280"/>
      <c r="G5285" s="280"/>
      <c r="H5285" s="280"/>
      <c r="I5285" s="280"/>
      <c r="AH5285" s="280"/>
      <c r="AI5285" s="280"/>
      <c r="AJ5285" s="280"/>
      <c r="AK5285" s="280"/>
      <c r="AL5285" s="280"/>
      <c r="AM5285" s="280"/>
      <c r="AN5285" s="280"/>
      <c r="AO5285" s="280"/>
      <c r="BE5285" s="280"/>
      <c r="BK5285" s="279"/>
      <c r="BL5285" s="279"/>
      <c r="BP5285" s="279"/>
    </row>
    <row r="5286" spans="3:68" ht="0.75" customHeight="1">
      <c r="C5286" s="280"/>
      <c r="D5286" s="280"/>
      <c r="E5286" s="280"/>
      <c r="F5286" s="280"/>
      <c r="G5286" s="280"/>
      <c r="H5286" s="280"/>
      <c r="I5286" s="280"/>
      <c r="AH5286" s="280"/>
      <c r="AI5286" s="280"/>
      <c r="AJ5286" s="280"/>
      <c r="AK5286" s="280"/>
      <c r="AL5286" s="280"/>
      <c r="AM5286" s="280"/>
      <c r="AN5286" s="280"/>
      <c r="AO5286" s="280"/>
      <c r="BE5286" s="280"/>
      <c r="BK5286" s="279"/>
      <c r="BL5286" s="279"/>
    </row>
    <row r="5287" spans="3:68" ht="10.5" customHeight="1">
      <c r="C5287" s="287"/>
      <c r="D5287" s="287"/>
      <c r="E5287" s="287"/>
      <c r="F5287" s="287"/>
      <c r="G5287" s="287"/>
      <c r="H5287" s="278"/>
      <c r="I5287" s="278"/>
      <c r="J5287" s="278"/>
      <c r="K5287" s="278"/>
      <c r="L5287" s="278"/>
      <c r="N5287" s="278"/>
      <c r="O5287" s="278"/>
      <c r="P5287" s="278"/>
      <c r="Q5287" s="278"/>
      <c r="R5287" s="278"/>
      <c r="S5287" s="278"/>
      <c r="T5287" s="278"/>
      <c r="U5287" s="278"/>
      <c r="V5287" s="278"/>
      <c r="W5287" s="278"/>
      <c r="Z5287" s="278"/>
      <c r="AA5287" s="278"/>
      <c r="AB5287" s="278"/>
      <c r="AC5287" s="278"/>
      <c r="AD5287" s="278"/>
      <c r="AE5287" s="278"/>
      <c r="AI5287" s="287"/>
      <c r="AJ5287" s="287"/>
      <c r="AK5287" s="287"/>
      <c r="AL5287" s="287"/>
      <c r="AM5287" s="287"/>
      <c r="AO5287" s="278"/>
      <c r="AP5287" s="278"/>
      <c r="AQ5287" s="278"/>
      <c r="AR5287" s="278"/>
      <c r="AS5287" s="278"/>
      <c r="AT5287" s="278"/>
      <c r="AV5287" s="278"/>
      <c r="AW5287" s="278"/>
      <c r="AX5287" s="278"/>
      <c r="AY5287" s="278"/>
      <c r="AZ5287" s="278"/>
      <c r="BB5287" s="266"/>
      <c r="BE5287" s="263"/>
      <c r="BK5287" s="279"/>
      <c r="BL5287" s="279"/>
      <c r="BP5287" s="264"/>
    </row>
    <row r="5288" spans="3:68" ht="7.5" customHeight="1"/>
    <row r="5289" spans="3:68" ht="0.75" customHeight="1">
      <c r="C5289" s="287"/>
      <c r="D5289" s="287"/>
      <c r="E5289" s="287"/>
      <c r="F5289" s="287"/>
      <c r="G5289" s="287"/>
      <c r="H5289" s="278"/>
      <c r="I5289" s="278"/>
      <c r="J5289" s="278"/>
      <c r="K5289" s="278"/>
      <c r="L5289" s="278"/>
      <c r="N5289" s="278"/>
      <c r="O5289" s="278"/>
      <c r="P5289" s="278"/>
      <c r="Q5289" s="278"/>
      <c r="R5289" s="278"/>
      <c r="S5289" s="278"/>
      <c r="T5289" s="278"/>
      <c r="U5289" s="278"/>
      <c r="V5289" s="278"/>
      <c r="W5289" s="278"/>
      <c r="Z5289" s="278"/>
      <c r="AA5289" s="278"/>
      <c r="AB5289" s="278"/>
      <c r="AC5289" s="278"/>
      <c r="AD5289" s="278"/>
      <c r="AE5289" s="278"/>
      <c r="AI5289" s="287"/>
      <c r="AJ5289" s="287"/>
      <c r="AK5289" s="287"/>
      <c r="AL5289" s="287"/>
      <c r="AM5289" s="287"/>
      <c r="AO5289" s="278"/>
      <c r="AP5289" s="278"/>
      <c r="AQ5289" s="278"/>
      <c r="AR5289" s="278"/>
      <c r="AS5289" s="278"/>
      <c r="AT5289" s="278"/>
      <c r="AV5289" s="278"/>
      <c r="AW5289" s="278"/>
      <c r="AX5289" s="278"/>
      <c r="AY5289" s="278"/>
      <c r="AZ5289" s="278"/>
      <c r="BB5289" s="276"/>
    </row>
    <row r="5290" spans="3:68" ht="8.25" customHeight="1">
      <c r="C5290" s="287"/>
      <c r="D5290" s="287"/>
      <c r="E5290" s="287"/>
      <c r="F5290" s="287"/>
      <c r="G5290" s="287"/>
      <c r="H5290" s="278"/>
      <c r="I5290" s="278"/>
      <c r="J5290" s="278"/>
      <c r="K5290" s="278"/>
      <c r="L5290" s="278"/>
      <c r="N5290" s="278"/>
      <c r="O5290" s="278"/>
      <c r="P5290" s="278"/>
      <c r="Q5290" s="278"/>
      <c r="R5290" s="278"/>
      <c r="S5290" s="278"/>
      <c r="T5290" s="278"/>
      <c r="U5290" s="278"/>
      <c r="V5290" s="278"/>
      <c r="W5290" s="278"/>
      <c r="Z5290" s="278"/>
      <c r="AA5290" s="278"/>
      <c r="AB5290" s="278"/>
      <c r="AC5290" s="278"/>
      <c r="AD5290" s="278"/>
      <c r="AE5290" s="278"/>
      <c r="AI5290" s="287"/>
      <c r="AJ5290" s="287"/>
      <c r="AK5290" s="287"/>
      <c r="AL5290" s="287"/>
      <c r="AM5290" s="287"/>
      <c r="AO5290" s="278"/>
      <c r="AP5290" s="278"/>
      <c r="AQ5290" s="278"/>
      <c r="AR5290" s="278"/>
      <c r="AS5290" s="278"/>
      <c r="AT5290" s="278"/>
      <c r="AV5290" s="278"/>
      <c r="AW5290" s="278"/>
      <c r="AX5290" s="278"/>
      <c r="AY5290" s="278"/>
      <c r="AZ5290" s="278"/>
      <c r="BB5290" s="276"/>
    </row>
    <row r="5291" spans="3:68" ht="0.75" customHeight="1">
      <c r="C5291" s="287"/>
      <c r="D5291" s="287"/>
      <c r="E5291" s="287"/>
      <c r="F5291" s="287"/>
      <c r="G5291" s="287"/>
      <c r="H5291" s="278"/>
      <c r="I5291" s="278"/>
      <c r="J5291" s="278"/>
      <c r="K5291" s="278"/>
      <c r="L5291" s="278"/>
      <c r="N5291" s="278"/>
      <c r="O5291" s="278"/>
      <c r="P5291" s="278"/>
      <c r="Q5291" s="278"/>
      <c r="R5291" s="278"/>
      <c r="S5291" s="278"/>
      <c r="T5291" s="278"/>
      <c r="U5291" s="278"/>
      <c r="V5291" s="278"/>
      <c r="W5291" s="278"/>
      <c r="Z5291" s="278"/>
      <c r="AA5291" s="278"/>
      <c r="AB5291" s="278"/>
      <c r="AC5291" s="278"/>
      <c r="AD5291" s="278"/>
      <c r="AE5291" s="278"/>
      <c r="AI5291" s="287"/>
      <c r="AJ5291" s="287"/>
      <c r="AK5291" s="287"/>
      <c r="AL5291" s="287"/>
      <c r="AM5291" s="287"/>
      <c r="AO5291" s="278"/>
      <c r="AP5291" s="278"/>
      <c r="AQ5291" s="278"/>
      <c r="AR5291" s="278"/>
      <c r="AS5291" s="278"/>
      <c r="AT5291" s="278"/>
      <c r="AV5291" s="278"/>
      <c r="AW5291" s="278"/>
      <c r="AX5291" s="278"/>
      <c r="AY5291" s="278"/>
      <c r="AZ5291" s="278"/>
      <c r="BB5291" s="276"/>
    </row>
    <row r="5292" spans="3:68" ht="10.5" customHeight="1">
      <c r="C5292" s="287"/>
      <c r="D5292" s="287"/>
      <c r="E5292" s="287"/>
      <c r="F5292" s="287"/>
      <c r="G5292" s="287"/>
      <c r="H5292" s="278"/>
      <c r="I5292" s="278"/>
      <c r="J5292" s="278"/>
      <c r="K5292" s="278"/>
      <c r="L5292" s="278"/>
      <c r="N5292" s="278"/>
      <c r="O5292" s="278"/>
      <c r="P5292" s="278"/>
      <c r="Q5292" s="278"/>
      <c r="R5292" s="278"/>
      <c r="S5292" s="278"/>
      <c r="T5292" s="278"/>
      <c r="U5292" s="278"/>
      <c r="V5292" s="278"/>
      <c r="W5292" s="278"/>
      <c r="Z5292" s="278"/>
      <c r="AA5292" s="278"/>
      <c r="AB5292" s="278"/>
      <c r="AC5292" s="278"/>
      <c r="AD5292" s="278"/>
      <c r="AE5292" s="278"/>
      <c r="AI5292" s="287"/>
      <c r="AJ5292" s="287"/>
      <c r="AK5292" s="287"/>
      <c r="AL5292" s="287"/>
      <c r="AM5292" s="287"/>
      <c r="AO5292" s="278"/>
      <c r="AP5292" s="278"/>
      <c r="AQ5292" s="278"/>
      <c r="AR5292" s="278"/>
      <c r="AS5292" s="278"/>
      <c r="AT5292" s="278"/>
      <c r="AV5292" s="278"/>
      <c r="AW5292" s="278"/>
      <c r="AX5292" s="278"/>
      <c r="AY5292" s="278"/>
      <c r="AZ5292" s="278"/>
      <c r="BB5292" s="266"/>
    </row>
    <row r="5293" spans="3:68" ht="7.5" customHeight="1"/>
    <row r="5294" spans="3:68" ht="0.75" customHeight="1">
      <c r="C5294" s="287"/>
      <c r="D5294" s="287"/>
      <c r="E5294" s="287"/>
      <c r="F5294" s="287"/>
      <c r="G5294" s="287"/>
      <c r="H5294" s="278"/>
      <c r="I5294" s="278"/>
      <c r="J5294" s="278"/>
      <c r="K5294" s="278"/>
      <c r="L5294" s="278"/>
      <c r="N5294" s="278"/>
      <c r="O5294" s="278"/>
      <c r="P5294" s="278"/>
      <c r="Q5294" s="278"/>
      <c r="R5294" s="278"/>
      <c r="S5294" s="278"/>
      <c r="T5294" s="278"/>
      <c r="U5294" s="278"/>
      <c r="V5294" s="278"/>
      <c r="W5294" s="278"/>
      <c r="Z5294" s="278"/>
      <c r="AA5294" s="278"/>
      <c r="AB5294" s="278"/>
      <c r="AC5294" s="278"/>
      <c r="AD5294" s="278"/>
      <c r="AE5294" s="278"/>
      <c r="AI5294" s="287"/>
      <c r="AJ5294" s="287"/>
      <c r="AK5294" s="287"/>
      <c r="AL5294" s="287"/>
      <c r="AM5294" s="287"/>
      <c r="AO5294" s="278"/>
      <c r="AP5294" s="278"/>
      <c r="AQ5294" s="278"/>
      <c r="AR5294" s="278"/>
      <c r="AS5294" s="278"/>
      <c r="AT5294" s="278"/>
      <c r="AV5294" s="278"/>
      <c r="AW5294" s="278"/>
      <c r="AX5294" s="278"/>
      <c r="AY5294" s="278"/>
      <c r="AZ5294" s="278"/>
      <c r="BB5294" s="276"/>
      <c r="BE5294" s="282"/>
      <c r="BF5294" s="282"/>
      <c r="BG5294" s="282"/>
      <c r="BH5294" s="282"/>
      <c r="BI5294" s="282"/>
      <c r="BJ5294" s="282"/>
      <c r="BK5294" s="282"/>
      <c r="BL5294" s="282"/>
      <c r="BM5294" s="282"/>
      <c r="BN5294" s="282"/>
      <c r="BO5294" s="282"/>
      <c r="BP5294" s="282"/>
    </row>
    <row r="5295" spans="3:68">
      <c r="C5295" s="287"/>
      <c r="D5295" s="287"/>
      <c r="E5295" s="287"/>
      <c r="F5295" s="287"/>
      <c r="G5295" s="287"/>
      <c r="H5295" s="278"/>
      <c r="I5295" s="278"/>
      <c r="J5295" s="278"/>
      <c r="K5295" s="278"/>
      <c r="L5295" s="278"/>
      <c r="N5295" s="278"/>
      <c r="O5295" s="278"/>
      <c r="P5295" s="278"/>
      <c r="Q5295" s="278"/>
      <c r="R5295" s="278"/>
      <c r="S5295" s="278"/>
      <c r="T5295" s="278"/>
      <c r="U5295" s="278"/>
      <c r="V5295" s="278"/>
      <c r="W5295" s="278"/>
      <c r="Z5295" s="278"/>
      <c r="AA5295" s="278"/>
      <c r="AB5295" s="278"/>
      <c r="AC5295" s="278"/>
      <c r="AD5295" s="278"/>
      <c r="AE5295" s="278"/>
      <c r="AI5295" s="287"/>
      <c r="AJ5295" s="287"/>
      <c r="AK5295" s="287"/>
      <c r="AL5295" s="287"/>
      <c r="AM5295" s="287"/>
      <c r="AO5295" s="278"/>
      <c r="AP5295" s="278"/>
      <c r="AQ5295" s="278"/>
      <c r="AR5295" s="278"/>
      <c r="AS5295" s="278"/>
      <c r="AT5295" s="278"/>
      <c r="AV5295" s="278"/>
      <c r="AW5295" s="278"/>
      <c r="AX5295" s="278"/>
      <c r="AY5295" s="278"/>
      <c r="AZ5295" s="278"/>
      <c r="BB5295" s="276"/>
      <c r="BE5295" s="282"/>
      <c r="BF5295" s="282"/>
      <c r="BG5295" s="282"/>
      <c r="BH5295" s="282"/>
      <c r="BI5295" s="282"/>
      <c r="BJ5295" s="282"/>
      <c r="BK5295" s="282"/>
      <c r="BL5295" s="282"/>
      <c r="BM5295" s="282"/>
      <c r="BN5295" s="282"/>
      <c r="BO5295" s="282"/>
      <c r="BP5295" s="282"/>
    </row>
    <row r="5296" spans="3:68" ht="5.25" customHeight="1">
      <c r="C5296" s="287"/>
      <c r="D5296" s="287"/>
      <c r="E5296" s="287"/>
      <c r="F5296" s="287"/>
      <c r="G5296" s="287"/>
      <c r="H5296" s="278"/>
      <c r="I5296" s="278"/>
      <c r="J5296" s="278"/>
      <c r="K5296" s="278"/>
      <c r="L5296" s="278"/>
      <c r="N5296" s="278"/>
      <c r="O5296" s="278"/>
      <c r="P5296" s="278"/>
      <c r="Q5296" s="278"/>
      <c r="R5296" s="278"/>
      <c r="S5296" s="278"/>
      <c r="T5296" s="278"/>
      <c r="U5296" s="278"/>
      <c r="V5296" s="278"/>
      <c r="W5296" s="278"/>
      <c r="Z5296" s="278"/>
      <c r="AA5296" s="278"/>
      <c r="AB5296" s="278"/>
      <c r="AC5296" s="278"/>
      <c r="AD5296" s="278"/>
      <c r="AE5296" s="278"/>
      <c r="AI5296" s="287"/>
      <c r="AJ5296" s="287"/>
      <c r="AK5296" s="287"/>
      <c r="AL5296" s="287"/>
      <c r="AM5296" s="287"/>
      <c r="AN5296" s="287"/>
      <c r="AO5296" s="278"/>
      <c r="AP5296" s="278"/>
      <c r="AQ5296" s="278"/>
      <c r="AR5296" s="278"/>
      <c r="AS5296" s="278"/>
      <c r="AT5296" s="278"/>
      <c r="AV5296" s="278"/>
      <c r="AW5296" s="278"/>
      <c r="AX5296" s="278"/>
      <c r="AY5296" s="278"/>
      <c r="AZ5296" s="278"/>
      <c r="BB5296" s="276"/>
      <c r="BJ5296" s="283"/>
      <c r="BK5296" s="283"/>
      <c r="BL5296" s="283"/>
      <c r="BM5296" s="283"/>
      <c r="BN5296" s="283"/>
      <c r="BO5296" s="283"/>
      <c r="BP5296" s="283"/>
    </row>
    <row r="5297" spans="3:68" ht="5.25" customHeight="1">
      <c r="C5297" s="287"/>
      <c r="D5297" s="287"/>
      <c r="E5297" s="287"/>
      <c r="F5297" s="287"/>
      <c r="G5297" s="287"/>
      <c r="H5297" s="278"/>
      <c r="I5297" s="278"/>
      <c r="J5297" s="278"/>
      <c r="K5297" s="278"/>
      <c r="L5297" s="278"/>
      <c r="N5297" s="278"/>
      <c r="O5297" s="278"/>
      <c r="P5297" s="278"/>
      <c r="Q5297" s="278"/>
      <c r="R5297" s="278"/>
      <c r="S5297" s="278"/>
      <c r="T5297" s="278"/>
      <c r="U5297" s="278"/>
      <c r="V5297" s="278"/>
      <c r="W5297" s="278"/>
      <c r="Z5297" s="278"/>
      <c r="AA5297" s="278"/>
      <c r="AB5297" s="278"/>
      <c r="AC5297" s="278"/>
      <c r="AD5297" s="278"/>
      <c r="AE5297" s="278"/>
      <c r="AI5297" s="287"/>
      <c r="AJ5297" s="287"/>
      <c r="AK5297" s="287"/>
      <c r="AL5297" s="287"/>
      <c r="AM5297" s="287"/>
      <c r="AN5297" s="287"/>
      <c r="AO5297" s="278"/>
      <c r="AP5297" s="278"/>
      <c r="AQ5297" s="278"/>
      <c r="AR5297" s="278"/>
      <c r="AS5297" s="278"/>
      <c r="AT5297" s="278"/>
      <c r="AV5297" s="278"/>
      <c r="AW5297" s="278"/>
      <c r="AX5297" s="278"/>
      <c r="AY5297" s="278"/>
      <c r="AZ5297" s="278"/>
      <c r="BB5297" s="276"/>
      <c r="BJ5297" s="283"/>
      <c r="BK5297" s="283"/>
      <c r="BL5297" s="283"/>
      <c r="BM5297" s="283"/>
      <c r="BN5297" s="283"/>
      <c r="BO5297" s="283"/>
      <c r="BP5297" s="283"/>
    </row>
    <row r="5298" spans="3:68" ht="15" customHeight="1">
      <c r="C5298" s="287"/>
      <c r="D5298" s="287"/>
      <c r="E5298" s="287"/>
      <c r="F5298" s="287"/>
      <c r="G5298" s="287"/>
      <c r="H5298" s="278"/>
      <c r="I5298" s="278"/>
      <c r="J5298" s="278"/>
      <c r="K5298" s="278"/>
      <c r="L5298" s="278"/>
      <c r="N5298" s="278"/>
      <c r="O5298" s="278"/>
      <c r="P5298" s="278"/>
      <c r="Q5298" s="278"/>
      <c r="R5298" s="278"/>
      <c r="S5298" s="278"/>
      <c r="T5298" s="278"/>
      <c r="U5298" s="278"/>
      <c r="V5298" s="278"/>
      <c r="W5298" s="278"/>
      <c r="Z5298" s="278"/>
      <c r="AA5298" s="278"/>
      <c r="AB5298" s="278"/>
      <c r="AC5298" s="278"/>
      <c r="AD5298" s="278"/>
      <c r="AE5298" s="278"/>
      <c r="AI5298" s="287"/>
      <c r="AJ5298" s="287"/>
      <c r="AK5298" s="287"/>
      <c r="AL5298" s="287"/>
      <c r="AM5298" s="287"/>
      <c r="AO5298" s="278"/>
      <c r="AP5298" s="278"/>
      <c r="AQ5298" s="278"/>
      <c r="AR5298" s="278"/>
      <c r="AS5298" s="278"/>
      <c r="AT5298" s="278"/>
      <c r="AV5298" s="278"/>
      <c r="AW5298" s="278"/>
      <c r="AX5298" s="278"/>
      <c r="AY5298" s="278"/>
      <c r="AZ5298" s="278"/>
      <c r="BB5298" s="266"/>
    </row>
    <row r="5299" spans="3:68" ht="0.75" customHeight="1">
      <c r="C5299" s="287"/>
      <c r="D5299" s="287"/>
      <c r="E5299" s="287"/>
      <c r="F5299" s="287"/>
      <c r="G5299" s="287"/>
      <c r="H5299" s="278"/>
      <c r="I5299" s="278"/>
      <c r="J5299" s="278"/>
      <c r="K5299" s="278"/>
      <c r="L5299" s="278"/>
      <c r="P5299" s="278"/>
      <c r="Q5299" s="278"/>
      <c r="R5299" s="278"/>
      <c r="S5299" s="278"/>
      <c r="U5299" s="278"/>
      <c r="V5299" s="278"/>
      <c r="W5299" s="278"/>
      <c r="Z5299" s="278"/>
      <c r="AA5299" s="278"/>
      <c r="AB5299" s="278"/>
      <c r="AC5299" s="278"/>
      <c r="AD5299" s="278"/>
      <c r="AE5299" s="278"/>
      <c r="AI5299" s="287"/>
      <c r="AJ5299" s="287"/>
      <c r="AK5299" s="287"/>
      <c r="AL5299" s="287"/>
      <c r="AM5299" s="287"/>
      <c r="AO5299" s="278"/>
      <c r="AP5299" s="278"/>
      <c r="AQ5299" s="278"/>
      <c r="AR5299" s="278"/>
      <c r="AS5299" s="278"/>
      <c r="AT5299" s="278"/>
      <c r="AV5299" s="278"/>
      <c r="AW5299" s="278"/>
      <c r="AX5299" s="278"/>
      <c r="AY5299" s="278"/>
      <c r="AZ5299" s="278"/>
      <c r="BB5299" s="276"/>
      <c r="BE5299" s="280"/>
      <c r="BH5299" s="278"/>
      <c r="BI5299" s="278"/>
      <c r="BJ5299" s="278"/>
      <c r="BK5299" s="278"/>
      <c r="BL5299" s="278"/>
      <c r="BN5299" s="278"/>
      <c r="BO5299" s="278"/>
      <c r="BP5299" s="278"/>
    </row>
    <row r="5300" spans="3:68" ht="8.25" customHeight="1">
      <c r="C5300" s="287"/>
      <c r="D5300" s="287"/>
      <c r="E5300" s="287"/>
      <c r="F5300" s="287"/>
      <c r="G5300" s="287"/>
      <c r="H5300" s="278"/>
      <c r="I5300" s="278"/>
      <c r="J5300" s="278"/>
      <c r="K5300" s="278"/>
      <c r="L5300" s="278"/>
      <c r="P5300" s="278"/>
      <c r="Q5300" s="278"/>
      <c r="R5300" s="278"/>
      <c r="S5300" s="278"/>
      <c r="U5300" s="278"/>
      <c r="V5300" s="278"/>
      <c r="W5300" s="278"/>
      <c r="Z5300" s="278"/>
      <c r="AA5300" s="278"/>
      <c r="AB5300" s="278"/>
      <c r="AC5300" s="278"/>
      <c r="AD5300" s="278"/>
      <c r="AE5300" s="278"/>
      <c r="AI5300" s="287"/>
      <c r="AJ5300" s="287"/>
      <c r="AK5300" s="287"/>
      <c r="AL5300" s="287"/>
      <c r="AM5300" s="287"/>
      <c r="AO5300" s="278"/>
      <c r="AP5300" s="278"/>
      <c r="AQ5300" s="278"/>
      <c r="AR5300" s="278"/>
      <c r="AS5300" s="278"/>
      <c r="AT5300" s="278"/>
      <c r="AV5300" s="278"/>
      <c r="AW5300" s="278"/>
      <c r="AX5300" s="278"/>
      <c r="AY5300" s="278"/>
      <c r="AZ5300" s="278"/>
      <c r="BB5300" s="276"/>
      <c r="BE5300" s="280"/>
      <c r="BH5300" s="278"/>
      <c r="BI5300" s="278"/>
      <c r="BJ5300" s="278"/>
      <c r="BK5300" s="278"/>
      <c r="BL5300" s="278"/>
      <c r="BN5300" s="278"/>
      <c r="BO5300" s="278"/>
      <c r="BP5300" s="278"/>
    </row>
    <row r="5301" spans="3:68" ht="0.75" customHeight="1">
      <c r="C5301" s="287"/>
      <c r="D5301" s="287"/>
      <c r="E5301" s="287"/>
      <c r="F5301" s="287"/>
      <c r="G5301" s="287"/>
      <c r="H5301" s="278"/>
      <c r="I5301" s="278"/>
      <c r="J5301" s="278"/>
      <c r="K5301" s="278"/>
      <c r="L5301" s="278"/>
      <c r="P5301" s="278"/>
      <c r="Q5301" s="278"/>
      <c r="R5301" s="278"/>
      <c r="S5301" s="278"/>
      <c r="U5301" s="278"/>
      <c r="V5301" s="278"/>
      <c r="W5301" s="278"/>
      <c r="Z5301" s="278"/>
      <c r="AA5301" s="278"/>
      <c r="AB5301" s="278"/>
      <c r="AC5301" s="278"/>
      <c r="AD5301" s="278"/>
      <c r="AE5301" s="278"/>
      <c r="AI5301" s="287"/>
      <c r="AJ5301" s="287"/>
      <c r="AK5301" s="287"/>
      <c r="AL5301" s="287"/>
      <c r="AM5301" s="287"/>
      <c r="AO5301" s="278"/>
      <c r="AP5301" s="278"/>
      <c r="AQ5301" s="278"/>
      <c r="AR5301" s="278"/>
      <c r="AS5301" s="278"/>
      <c r="AT5301" s="278"/>
      <c r="AV5301" s="278"/>
      <c r="AW5301" s="278"/>
      <c r="AX5301" s="278"/>
      <c r="AY5301" s="278"/>
      <c r="AZ5301" s="278"/>
      <c r="BB5301" s="276"/>
      <c r="BE5301" s="280"/>
      <c r="BH5301" s="278"/>
      <c r="BI5301" s="278"/>
      <c r="BJ5301" s="278"/>
      <c r="BK5301" s="278"/>
      <c r="BL5301" s="278"/>
      <c r="BN5301" s="278"/>
      <c r="BO5301" s="278"/>
      <c r="BP5301" s="278"/>
    </row>
    <row r="5302" spans="3:68" ht="10.5" customHeight="1">
      <c r="C5302" s="287"/>
      <c r="D5302" s="287"/>
      <c r="E5302" s="287"/>
      <c r="F5302" s="287"/>
      <c r="G5302" s="287"/>
      <c r="H5302" s="278"/>
      <c r="I5302" s="278"/>
      <c r="J5302" s="278"/>
      <c r="K5302" s="278"/>
      <c r="L5302" s="278"/>
      <c r="P5302" s="278"/>
      <c r="Q5302" s="278"/>
      <c r="R5302" s="278"/>
      <c r="S5302" s="278"/>
      <c r="U5302" s="278"/>
      <c r="V5302" s="278"/>
      <c r="W5302" s="278"/>
      <c r="Z5302" s="278"/>
      <c r="AA5302" s="278"/>
      <c r="AB5302" s="278"/>
      <c r="AC5302" s="278"/>
      <c r="AD5302" s="278"/>
      <c r="AE5302" s="278"/>
      <c r="AI5302" s="287"/>
      <c r="AJ5302" s="287"/>
      <c r="AK5302" s="287"/>
      <c r="AL5302" s="287"/>
      <c r="AM5302" s="287"/>
      <c r="AO5302" s="278"/>
      <c r="AP5302" s="278"/>
      <c r="AQ5302" s="278"/>
      <c r="AR5302" s="278"/>
      <c r="AS5302" s="278"/>
      <c r="AT5302" s="278"/>
      <c r="AV5302" s="278"/>
      <c r="AW5302" s="278"/>
      <c r="AX5302" s="278"/>
      <c r="AY5302" s="278"/>
      <c r="AZ5302" s="278"/>
      <c r="BB5302" s="266"/>
      <c r="BE5302" s="263"/>
      <c r="BH5302" s="278"/>
      <c r="BI5302" s="278"/>
      <c r="BJ5302" s="278"/>
      <c r="BK5302" s="278"/>
      <c r="BL5302" s="278"/>
      <c r="BN5302" s="278"/>
      <c r="BO5302" s="278"/>
      <c r="BP5302" s="278"/>
    </row>
    <row r="5303" spans="3:68" ht="7.5" customHeight="1"/>
    <row r="5304" spans="3:68" ht="0.75" customHeight="1">
      <c r="C5304" s="287"/>
      <c r="D5304" s="287"/>
      <c r="E5304" s="287"/>
      <c r="F5304" s="287"/>
      <c r="G5304" s="287"/>
      <c r="H5304" s="278"/>
      <c r="I5304" s="278"/>
      <c r="J5304" s="278"/>
      <c r="K5304" s="278"/>
      <c r="L5304" s="278"/>
      <c r="N5304" s="278"/>
      <c r="O5304" s="278"/>
      <c r="P5304" s="278"/>
      <c r="Q5304" s="278"/>
      <c r="R5304" s="278"/>
      <c r="S5304" s="278"/>
      <c r="T5304" s="278"/>
      <c r="U5304" s="278"/>
      <c r="V5304" s="278"/>
      <c r="W5304" s="278"/>
      <c r="Z5304" s="278"/>
      <c r="AA5304" s="278"/>
      <c r="AB5304" s="278"/>
      <c r="AC5304" s="278"/>
      <c r="AD5304" s="278"/>
      <c r="AE5304" s="278"/>
      <c r="AI5304" s="287"/>
      <c r="AJ5304" s="287"/>
      <c r="AK5304" s="287"/>
      <c r="AL5304" s="287"/>
      <c r="AM5304" s="287"/>
      <c r="AO5304" s="278"/>
      <c r="AP5304" s="278"/>
      <c r="AQ5304" s="278"/>
      <c r="AR5304" s="278"/>
      <c r="AS5304" s="278"/>
      <c r="AT5304" s="278"/>
      <c r="AV5304" s="278"/>
      <c r="AW5304" s="278"/>
      <c r="AX5304" s="278"/>
      <c r="AY5304" s="278"/>
      <c r="AZ5304" s="278"/>
      <c r="BB5304" s="276"/>
      <c r="BE5304" s="280"/>
      <c r="BH5304" s="278"/>
      <c r="BI5304" s="278"/>
      <c r="BJ5304" s="278"/>
      <c r="BK5304" s="278"/>
      <c r="BL5304" s="278"/>
      <c r="BN5304" s="278"/>
      <c r="BO5304" s="278"/>
      <c r="BP5304" s="278"/>
    </row>
    <row r="5305" spans="3:68" ht="9" customHeight="1">
      <c r="C5305" s="287"/>
      <c r="D5305" s="287"/>
      <c r="E5305" s="287"/>
      <c r="F5305" s="287"/>
      <c r="G5305" s="287"/>
      <c r="H5305" s="278"/>
      <c r="I5305" s="278"/>
      <c r="J5305" s="278"/>
      <c r="K5305" s="278"/>
      <c r="L5305" s="278"/>
      <c r="N5305" s="278"/>
      <c r="O5305" s="278"/>
      <c r="P5305" s="278"/>
      <c r="Q5305" s="278"/>
      <c r="R5305" s="278"/>
      <c r="S5305" s="278"/>
      <c r="T5305" s="278"/>
      <c r="U5305" s="278"/>
      <c r="V5305" s="278"/>
      <c r="W5305" s="278"/>
      <c r="Z5305" s="278"/>
      <c r="AA5305" s="278"/>
      <c r="AB5305" s="278"/>
      <c r="AC5305" s="278"/>
      <c r="AD5305" s="278"/>
      <c r="AE5305" s="278"/>
      <c r="AI5305" s="287"/>
      <c r="AJ5305" s="287"/>
      <c r="AK5305" s="287"/>
      <c r="AL5305" s="287"/>
      <c r="AM5305" s="287"/>
      <c r="AO5305" s="278"/>
      <c r="AP5305" s="278"/>
      <c r="AQ5305" s="278"/>
      <c r="AR5305" s="278"/>
      <c r="AS5305" s="278"/>
      <c r="AT5305" s="278"/>
      <c r="AV5305" s="278"/>
      <c r="AW5305" s="278"/>
      <c r="AX5305" s="278"/>
      <c r="AY5305" s="278"/>
      <c r="AZ5305" s="278"/>
      <c r="BB5305" s="276"/>
      <c r="BE5305" s="280"/>
      <c r="BH5305" s="278"/>
      <c r="BI5305" s="278"/>
      <c r="BJ5305" s="278"/>
      <c r="BK5305" s="278"/>
      <c r="BL5305" s="278"/>
      <c r="BN5305" s="278"/>
      <c r="BO5305" s="278"/>
      <c r="BP5305" s="278"/>
    </row>
    <row r="5306" spans="3:68" ht="0.75" customHeight="1">
      <c r="C5306" s="287"/>
      <c r="D5306" s="287"/>
      <c r="E5306" s="287"/>
      <c r="F5306" s="287"/>
      <c r="G5306" s="287"/>
      <c r="H5306" s="278"/>
      <c r="I5306" s="278"/>
      <c r="J5306" s="278"/>
      <c r="K5306" s="278"/>
      <c r="L5306" s="278"/>
      <c r="N5306" s="278"/>
      <c r="O5306" s="278"/>
      <c r="P5306" s="278"/>
      <c r="Q5306" s="278"/>
      <c r="R5306" s="278"/>
      <c r="S5306" s="278"/>
      <c r="T5306" s="278"/>
      <c r="U5306" s="278"/>
      <c r="V5306" s="278"/>
      <c r="W5306" s="278"/>
      <c r="Z5306" s="278"/>
      <c r="AA5306" s="278"/>
      <c r="AB5306" s="278"/>
      <c r="AC5306" s="278"/>
      <c r="AD5306" s="278"/>
      <c r="AE5306" s="278"/>
      <c r="AI5306" s="287"/>
      <c r="AJ5306" s="287"/>
      <c r="AK5306" s="287"/>
      <c r="AL5306" s="287"/>
      <c r="AM5306" s="287"/>
      <c r="AO5306" s="278"/>
      <c r="AP5306" s="278"/>
      <c r="AQ5306" s="278"/>
      <c r="AR5306" s="278"/>
      <c r="AS5306" s="278"/>
      <c r="AT5306" s="278"/>
      <c r="AV5306" s="278"/>
      <c r="AW5306" s="278"/>
      <c r="AX5306" s="278"/>
      <c r="AY5306" s="278"/>
      <c r="AZ5306" s="278"/>
      <c r="BB5306" s="276"/>
      <c r="BE5306" s="280"/>
      <c r="BH5306" s="278"/>
      <c r="BI5306" s="278"/>
      <c r="BJ5306" s="278"/>
      <c r="BK5306" s="278"/>
      <c r="BL5306" s="278"/>
      <c r="BN5306" s="278"/>
      <c r="BO5306" s="278"/>
      <c r="BP5306" s="278"/>
    </row>
    <row r="5307" spans="3:68" ht="10.5" customHeight="1">
      <c r="C5307" s="287"/>
      <c r="D5307" s="287"/>
      <c r="E5307" s="287"/>
      <c r="F5307" s="287"/>
      <c r="G5307" s="287"/>
      <c r="H5307" s="278"/>
      <c r="I5307" s="278"/>
      <c r="J5307" s="278"/>
      <c r="K5307" s="278"/>
      <c r="L5307" s="278"/>
      <c r="P5307" s="278"/>
      <c r="Q5307" s="278"/>
      <c r="R5307" s="278"/>
      <c r="S5307" s="278"/>
      <c r="U5307" s="278"/>
      <c r="V5307" s="278"/>
      <c r="W5307" s="278"/>
      <c r="Z5307" s="278"/>
      <c r="AA5307" s="278"/>
      <c r="AB5307" s="278"/>
      <c r="AC5307" s="278"/>
      <c r="AD5307" s="278"/>
      <c r="AE5307" s="278"/>
      <c r="AI5307" s="287"/>
      <c r="AJ5307" s="287"/>
      <c r="AK5307" s="287"/>
      <c r="AL5307" s="287"/>
      <c r="AM5307" s="287"/>
      <c r="AO5307" s="278"/>
      <c r="AP5307" s="278"/>
      <c r="AQ5307" s="278"/>
      <c r="AR5307" s="278"/>
      <c r="AS5307" s="278"/>
      <c r="AT5307" s="278"/>
      <c r="AV5307" s="278"/>
      <c r="AW5307" s="278"/>
      <c r="AX5307" s="278"/>
      <c r="AY5307" s="278"/>
      <c r="AZ5307" s="278"/>
      <c r="BB5307" s="266"/>
      <c r="BE5307" s="263"/>
      <c r="BH5307" s="278"/>
      <c r="BI5307" s="278"/>
      <c r="BJ5307" s="278"/>
      <c r="BK5307" s="278"/>
      <c r="BL5307" s="278"/>
      <c r="BN5307" s="278"/>
      <c r="BO5307" s="278"/>
      <c r="BP5307" s="278"/>
    </row>
    <row r="5308" spans="3:68" ht="9" customHeight="1"/>
    <row r="5309" spans="3:68" ht="10.5" customHeight="1">
      <c r="C5309" s="291"/>
      <c r="D5309" s="291"/>
      <c r="E5309" s="291"/>
      <c r="F5309" s="291"/>
      <c r="G5309" s="291"/>
      <c r="H5309" s="278"/>
      <c r="I5309" s="278"/>
      <c r="J5309" s="278"/>
      <c r="K5309" s="278"/>
      <c r="L5309" s="278"/>
      <c r="N5309" s="278"/>
      <c r="O5309" s="278"/>
      <c r="P5309" s="278"/>
      <c r="Q5309" s="278"/>
      <c r="R5309" s="278"/>
      <c r="S5309" s="278"/>
      <c r="T5309" s="278"/>
      <c r="U5309" s="278"/>
      <c r="V5309" s="278"/>
      <c r="W5309" s="278"/>
      <c r="Z5309" s="278"/>
      <c r="AA5309" s="278"/>
      <c r="AB5309" s="278"/>
      <c r="AC5309" s="278"/>
      <c r="AD5309" s="278"/>
      <c r="AE5309" s="278"/>
      <c r="AI5309" s="291"/>
      <c r="AJ5309" s="291"/>
      <c r="AK5309" s="291"/>
      <c r="AL5309" s="291"/>
      <c r="AM5309" s="291"/>
      <c r="AO5309" s="278"/>
      <c r="AP5309" s="278"/>
      <c r="AQ5309" s="278"/>
      <c r="AR5309" s="278"/>
      <c r="AS5309" s="278"/>
      <c r="AT5309" s="278"/>
      <c r="AV5309" s="278"/>
      <c r="AW5309" s="278"/>
      <c r="AX5309" s="278"/>
      <c r="AY5309" s="278"/>
      <c r="AZ5309" s="278"/>
      <c r="BB5309" s="266"/>
      <c r="BE5309" s="280"/>
      <c r="BF5309" s="280"/>
      <c r="BH5309" s="278"/>
      <c r="BI5309" s="278"/>
      <c r="BJ5309" s="278"/>
      <c r="BK5309" s="278"/>
      <c r="BL5309" s="278"/>
      <c r="BN5309" s="278"/>
      <c r="BO5309" s="278"/>
      <c r="BP5309" s="278"/>
    </row>
    <row r="5310" spans="3:68" ht="12.75" customHeight="1">
      <c r="AO5310" s="278"/>
      <c r="AP5310" s="278"/>
      <c r="AQ5310" s="278"/>
      <c r="AR5310" s="278"/>
      <c r="AS5310" s="278"/>
      <c r="AT5310" s="278"/>
      <c r="AV5310" s="278"/>
      <c r="AW5310" s="278"/>
      <c r="AX5310" s="278"/>
      <c r="AY5310" s="278"/>
      <c r="AZ5310" s="278"/>
      <c r="BE5310" s="280"/>
      <c r="BF5310" s="280"/>
    </row>
    <row r="5311" spans="3:68" ht="12.75" customHeight="1">
      <c r="AO5311" s="278"/>
      <c r="AP5311" s="278"/>
      <c r="AQ5311" s="278"/>
      <c r="AR5311" s="278"/>
      <c r="AS5311" s="278"/>
      <c r="AT5311" s="278"/>
      <c r="AV5311" s="278"/>
      <c r="AW5311" s="278"/>
      <c r="AX5311" s="278"/>
      <c r="AY5311" s="278"/>
      <c r="AZ5311" s="278"/>
      <c r="BE5311" s="280"/>
      <c r="BH5311" s="278"/>
      <c r="BI5311" s="278"/>
      <c r="BJ5311" s="278"/>
      <c r="BK5311" s="278"/>
      <c r="BL5311" s="278"/>
      <c r="BN5311" s="278"/>
      <c r="BO5311" s="278"/>
      <c r="BP5311" s="278"/>
    </row>
    <row r="5312" spans="3:68" ht="10.5" customHeight="1">
      <c r="BE5312" s="280"/>
      <c r="BH5312" s="278"/>
      <c r="BI5312" s="278"/>
      <c r="BJ5312" s="278"/>
      <c r="BK5312" s="278"/>
      <c r="BL5312" s="278"/>
      <c r="BN5312" s="278"/>
      <c r="BO5312" s="278"/>
      <c r="BP5312" s="278"/>
    </row>
    <row r="5313" spans="3:68" ht="9" customHeight="1"/>
    <row r="5314" spans="3:68" ht="11.25" customHeight="1">
      <c r="C5314" s="280"/>
      <c r="D5314" s="280"/>
      <c r="E5314" s="280"/>
      <c r="F5314" s="280"/>
      <c r="G5314" s="280"/>
      <c r="H5314" s="280"/>
      <c r="I5314" s="280"/>
      <c r="AH5314" s="280"/>
      <c r="AI5314" s="280"/>
      <c r="AJ5314" s="280"/>
      <c r="AK5314" s="280"/>
      <c r="AL5314" s="280"/>
      <c r="AM5314" s="280"/>
      <c r="AN5314" s="280"/>
      <c r="AO5314" s="280"/>
      <c r="BE5314" s="263"/>
      <c r="BH5314" s="278"/>
      <c r="BI5314" s="278"/>
      <c r="BJ5314" s="278"/>
      <c r="BK5314" s="278"/>
      <c r="BL5314" s="278"/>
      <c r="BN5314" s="278"/>
      <c r="BO5314" s="278"/>
      <c r="BP5314" s="278"/>
    </row>
    <row r="5315" spans="3:68" ht="9.75" customHeight="1">
      <c r="C5315" s="287"/>
      <c r="D5315" s="287"/>
      <c r="E5315" s="287"/>
      <c r="F5315" s="287"/>
      <c r="G5315" s="287"/>
      <c r="H5315" s="278"/>
      <c r="I5315" s="278"/>
      <c r="J5315" s="278"/>
      <c r="K5315" s="278"/>
      <c r="L5315" s="278"/>
      <c r="N5315" s="278"/>
      <c r="O5315" s="278"/>
      <c r="P5315" s="278"/>
      <c r="Q5315" s="278"/>
      <c r="R5315" s="278"/>
      <c r="S5315" s="278"/>
      <c r="T5315" s="278"/>
      <c r="U5315" s="278"/>
      <c r="V5315" s="278"/>
      <c r="W5315" s="278"/>
      <c r="Z5315" s="278"/>
      <c r="AA5315" s="278"/>
      <c r="AB5315" s="278"/>
      <c r="AC5315" s="278"/>
      <c r="AD5315" s="278"/>
      <c r="AE5315" s="278"/>
      <c r="AI5315" s="287"/>
      <c r="AJ5315" s="287"/>
      <c r="AK5315" s="287"/>
      <c r="AL5315" s="287"/>
      <c r="AM5315" s="287"/>
      <c r="AO5315" s="278"/>
      <c r="AP5315" s="278"/>
      <c r="AQ5315" s="278"/>
      <c r="AR5315" s="278"/>
      <c r="AS5315" s="278"/>
      <c r="AT5315" s="278"/>
      <c r="AV5315" s="278"/>
      <c r="AW5315" s="278"/>
      <c r="AX5315" s="278"/>
      <c r="AY5315" s="278"/>
      <c r="AZ5315" s="278"/>
      <c r="BB5315" s="276"/>
      <c r="BE5315" s="280"/>
      <c r="BF5315" s="280"/>
      <c r="BH5315" s="278"/>
      <c r="BI5315" s="278"/>
      <c r="BJ5315" s="278"/>
      <c r="BK5315" s="278"/>
      <c r="BL5315" s="278"/>
      <c r="BN5315" s="278"/>
      <c r="BO5315" s="278"/>
      <c r="BP5315" s="278"/>
    </row>
    <row r="5316" spans="3:68" ht="1.5" customHeight="1">
      <c r="C5316" s="287"/>
      <c r="D5316" s="287"/>
      <c r="E5316" s="287"/>
      <c r="F5316" s="287"/>
      <c r="G5316" s="287"/>
      <c r="H5316" s="278"/>
      <c r="I5316" s="278"/>
      <c r="J5316" s="278"/>
      <c r="K5316" s="278"/>
      <c r="L5316" s="278"/>
      <c r="N5316" s="278"/>
      <c r="O5316" s="278"/>
      <c r="P5316" s="278"/>
      <c r="Q5316" s="278"/>
      <c r="R5316" s="278"/>
      <c r="S5316" s="278"/>
      <c r="T5316" s="278"/>
      <c r="U5316" s="278"/>
      <c r="V5316" s="278"/>
      <c r="W5316" s="278"/>
      <c r="Z5316" s="278"/>
      <c r="AA5316" s="278"/>
      <c r="AB5316" s="278"/>
      <c r="AC5316" s="278"/>
      <c r="AD5316" s="278"/>
      <c r="AE5316" s="278"/>
      <c r="AI5316" s="287"/>
      <c r="AJ5316" s="287"/>
      <c r="AK5316" s="287"/>
      <c r="AL5316" s="287"/>
      <c r="AM5316" s="287"/>
      <c r="AO5316" s="278"/>
      <c r="AP5316" s="278"/>
      <c r="AQ5316" s="278"/>
      <c r="AR5316" s="278"/>
      <c r="AS5316" s="278"/>
      <c r="AT5316" s="278"/>
      <c r="AV5316" s="278"/>
      <c r="AW5316" s="278"/>
      <c r="AX5316" s="278"/>
      <c r="AY5316" s="278"/>
      <c r="AZ5316" s="278"/>
      <c r="BB5316" s="276"/>
      <c r="BE5316" s="280"/>
      <c r="BF5316" s="280"/>
      <c r="BH5316" s="278"/>
      <c r="BI5316" s="278"/>
      <c r="BJ5316" s="278"/>
      <c r="BK5316" s="278"/>
      <c r="BL5316" s="278"/>
      <c r="BN5316" s="278"/>
      <c r="BO5316" s="278"/>
      <c r="BP5316" s="278"/>
    </row>
    <row r="5317" spans="3:68" ht="10.5" customHeight="1">
      <c r="C5317" s="287"/>
      <c r="D5317" s="287"/>
      <c r="E5317" s="287"/>
      <c r="F5317" s="287"/>
      <c r="G5317" s="287"/>
      <c r="H5317" s="278"/>
      <c r="I5317" s="278"/>
      <c r="J5317" s="278"/>
      <c r="K5317" s="278"/>
      <c r="L5317" s="278"/>
      <c r="N5317" s="278"/>
      <c r="O5317" s="278"/>
      <c r="P5317" s="278"/>
      <c r="Q5317" s="278"/>
      <c r="R5317" s="278"/>
      <c r="S5317" s="278"/>
      <c r="T5317" s="278"/>
      <c r="U5317" s="278"/>
      <c r="V5317" s="278"/>
      <c r="W5317" s="278"/>
      <c r="Z5317" s="278"/>
      <c r="AA5317" s="278"/>
      <c r="AB5317" s="278"/>
      <c r="AC5317" s="278"/>
      <c r="AD5317" s="278"/>
      <c r="AE5317" s="278"/>
      <c r="AI5317" s="287"/>
      <c r="AJ5317" s="287"/>
      <c r="AK5317" s="287"/>
      <c r="AL5317" s="287"/>
      <c r="AM5317" s="287"/>
      <c r="AO5317" s="278"/>
      <c r="AP5317" s="278"/>
      <c r="AQ5317" s="278"/>
      <c r="AR5317" s="278"/>
      <c r="AS5317" s="278"/>
      <c r="AT5317" s="278"/>
      <c r="AV5317" s="278"/>
      <c r="AW5317" s="278"/>
      <c r="AX5317" s="278"/>
      <c r="AY5317" s="278"/>
      <c r="AZ5317" s="278"/>
      <c r="BB5317" s="266"/>
      <c r="BE5317" s="263"/>
      <c r="BH5317" s="278"/>
      <c r="BI5317" s="278"/>
      <c r="BJ5317" s="278"/>
      <c r="BK5317" s="278"/>
      <c r="BL5317" s="278"/>
      <c r="BN5317" s="278"/>
      <c r="BO5317" s="278"/>
      <c r="BP5317" s="278"/>
    </row>
    <row r="5318" spans="3:68" ht="7.5" customHeight="1"/>
    <row r="5319" spans="3:68" ht="0.75" customHeight="1">
      <c r="C5319" s="287"/>
      <c r="D5319" s="287"/>
      <c r="E5319" s="287"/>
      <c r="F5319" s="287"/>
      <c r="G5319" s="287"/>
      <c r="H5319" s="278"/>
      <c r="I5319" s="278"/>
      <c r="J5319" s="278"/>
      <c r="K5319" s="278"/>
      <c r="L5319" s="278"/>
      <c r="N5319" s="278"/>
      <c r="O5319" s="278"/>
      <c r="P5319" s="278"/>
      <c r="Q5319" s="278"/>
      <c r="R5319" s="278"/>
      <c r="S5319" s="278"/>
      <c r="T5319" s="278"/>
      <c r="U5319" s="278"/>
      <c r="V5319" s="278"/>
      <c r="W5319" s="278"/>
      <c r="Z5319" s="278"/>
      <c r="AA5319" s="278"/>
      <c r="AB5319" s="278"/>
      <c r="AC5319" s="278"/>
      <c r="AD5319" s="278"/>
      <c r="AE5319" s="278"/>
      <c r="AI5319" s="287"/>
      <c r="AJ5319" s="287"/>
      <c r="AK5319" s="287"/>
      <c r="AL5319" s="287"/>
      <c r="AM5319" s="287"/>
      <c r="AO5319" s="278"/>
      <c r="AP5319" s="278"/>
      <c r="AQ5319" s="278"/>
      <c r="AR5319" s="278"/>
      <c r="AS5319" s="278"/>
      <c r="AT5319" s="278"/>
      <c r="AV5319" s="278"/>
      <c r="AW5319" s="278"/>
      <c r="AX5319" s="278"/>
      <c r="AY5319" s="278"/>
      <c r="AZ5319" s="278"/>
      <c r="BB5319" s="276"/>
      <c r="BE5319" s="280"/>
      <c r="BH5319" s="278"/>
      <c r="BI5319" s="278"/>
      <c r="BJ5319" s="278"/>
      <c r="BK5319" s="278"/>
      <c r="BL5319" s="278"/>
      <c r="BN5319" s="278"/>
      <c r="BO5319" s="278"/>
      <c r="BP5319" s="278"/>
    </row>
    <row r="5320" spans="3:68" ht="11.25" customHeight="1">
      <c r="C5320" s="287"/>
      <c r="D5320" s="287"/>
      <c r="E5320" s="287"/>
      <c r="F5320" s="287"/>
      <c r="G5320" s="287"/>
      <c r="H5320" s="278"/>
      <c r="I5320" s="278"/>
      <c r="J5320" s="278"/>
      <c r="K5320" s="278"/>
      <c r="L5320" s="278"/>
      <c r="N5320" s="278"/>
      <c r="O5320" s="278"/>
      <c r="P5320" s="278"/>
      <c r="Q5320" s="278"/>
      <c r="R5320" s="278"/>
      <c r="S5320" s="278"/>
      <c r="T5320" s="278"/>
      <c r="U5320" s="278"/>
      <c r="V5320" s="278"/>
      <c r="W5320" s="278"/>
      <c r="Z5320" s="278"/>
      <c r="AA5320" s="278"/>
      <c r="AB5320" s="278"/>
      <c r="AC5320" s="278"/>
      <c r="AD5320" s="278"/>
      <c r="AE5320" s="278"/>
      <c r="AI5320" s="287"/>
      <c r="AJ5320" s="287"/>
      <c r="AK5320" s="287"/>
      <c r="AL5320" s="287"/>
      <c r="AM5320" s="287"/>
      <c r="AO5320" s="278"/>
      <c r="AP5320" s="278"/>
      <c r="AQ5320" s="278"/>
      <c r="AR5320" s="278"/>
      <c r="AS5320" s="278"/>
      <c r="AT5320" s="278"/>
      <c r="AV5320" s="278"/>
      <c r="AW5320" s="278"/>
      <c r="AX5320" s="278"/>
      <c r="AY5320" s="278"/>
      <c r="AZ5320" s="278"/>
      <c r="BB5320" s="276"/>
      <c r="BE5320" s="280"/>
      <c r="BH5320" s="278"/>
      <c r="BI5320" s="278"/>
      <c r="BJ5320" s="278"/>
      <c r="BK5320" s="278"/>
      <c r="BL5320" s="278"/>
      <c r="BN5320" s="278"/>
      <c r="BO5320" s="278"/>
      <c r="BP5320" s="278"/>
    </row>
    <row r="5321" spans="3:68" ht="8.25" customHeight="1">
      <c r="C5321" s="291"/>
      <c r="D5321" s="291"/>
      <c r="E5321" s="291"/>
      <c r="F5321" s="291"/>
      <c r="G5321" s="291"/>
      <c r="H5321" s="278"/>
      <c r="I5321" s="278"/>
      <c r="J5321" s="278"/>
      <c r="K5321" s="278"/>
      <c r="L5321" s="278"/>
      <c r="N5321" s="278"/>
      <c r="O5321" s="278"/>
      <c r="P5321" s="278"/>
      <c r="Q5321" s="278"/>
      <c r="R5321" s="278"/>
      <c r="S5321" s="278"/>
      <c r="T5321" s="278"/>
      <c r="U5321" s="278"/>
      <c r="V5321" s="278"/>
      <c r="W5321" s="278"/>
      <c r="Z5321" s="278"/>
      <c r="AA5321" s="278"/>
      <c r="AB5321" s="278"/>
      <c r="AC5321" s="278"/>
      <c r="AD5321" s="278"/>
      <c r="AE5321" s="278"/>
      <c r="AI5321" s="291"/>
      <c r="AJ5321" s="291"/>
      <c r="AK5321" s="291"/>
      <c r="AL5321" s="291"/>
      <c r="AM5321" s="291"/>
      <c r="AO5321" s="278"/>
      <c r="AP5321" s="278"/>
      <c r="AQ5321" s="278"/>
      <c r="AR5321" s="278"/>
      <c r="AS5321" s="278"/>
      <c r="AT5321" s="278"/>
      <c r="AV5321" s="278"/>
      <c r="AW5321" s="278"/>
      <c r="AX5321" s="278"/>
      <c r="AY5321" s="278"/>
      <c r="AZ5321" s="278"/>
      <c r="BB5321" s="276"/>
      <c r="BE5321" s="280"/>
      <c r="BH5321" s="278"/>
      <c r="BI5321" s="278"/>
      <c r="BJ5321" s="278"/>
      <c r="BK5321" s="278"/>
      <c r="BL5321" s="278"/>
      <c r="BN5321" s="278"/>
      <c r="BO5321" s="278"/>
      <c r="BP5321" s="278"/>
    </row>
    <row r="5322" spans="3:68" ht="2.25" customHeight="1">
      <c r="C5322" s="291"/>
      <c r="D5322" s="291"/>
      <c r="E5322" s="291"/>
      <c r="F5322" s="291"/>
      <c r="G5322" s="291"/>
      <c r="H5322" s="278"/>
      <c r="I5322" s="278"/>
      <c r="J5322" s="278"/>
      <c r="K5322" s="278"/>
      <c r="L5322" s="278"/>
      <c r="N5322" s="278"/>
      <c r="O5322" s="278"/>
      <c r="P5322" s="278"/>
      <c r="Q5322" s="278"/>
      <c r="R5322" s="278"/>
      <c r="S5322" s="278"/>
      <c r="T5322" s="278"/>
      <c r="U5322" s="278"/>
      <c r="V5322" s="278"/>
      <c r="W5322" s="278"/>
      <c r="Z5322" s="278"/>
      <c r="AA5322" s="278"/>
      <c r="AB5322" s="278"/>
      <c r="AC5322" s="278"/>
      <c r="AD5322" s="278"/>
      <c r="AE5322" s="278"/>
      <c r="AI5322" s="291"/>
      <c r="AJ5322" s="291"/>
      <c r="AK5322" s="291"/>
      <c r="AL5322" s="291"/>
      <c r="AM5322" s="291"/>
      <c r="AO5322" s="278"/>
      <c r="AP5322" s="278"/>
      <c r="AQ5322" s="278"/>
      <c r="AR5322" s="278"/>
      <c r="AS5322" s="278"/>
      <c r="AT5322" s="278"/>
      <c r="AV5322" s="278"/>
      <c r="AW5322" s="278"/>
      <c r="AX5322" s="278"/>
      <c r="AY5322" s="278"/>
      <c r="AZ5322" s="278"/>
      <c r="BB5322" s="276"/>
      <c r="BE5322" s="280"/>
      <c r="BH5322" s="278"/>
      <c r="BI5322" s="278"/>
      <c r="BJ5322" s="278"/>
      <c r="BK5322" s="278"/>
      <c r="BL5322" s="278"/>
      <c r="BN5322" s="278"/>
      <c r="BO5322" s="278"/>
      <c r="BP5322" s="278"/>
    </row>
    <row r="5323" spans="3:68" ht="10.5" customHeight="1">
      <c r="BE5323" s="263"/>
      <c r="BH5323" s="278"/>
      <c r="BI5323" s="278"/>
      <c r="BJ5323" s="278"/>
      <c r="BK5323" s="278"/>
      <c r="BL5323" s="278"/>
      <c r="BN5323" s="278"/>
      <c r="BO5323" s="278"/>
      <c r="BP5323" s="278"/>
    </row>
    <row r="5324" spans="3:68" ht="7.5" customHeight="1"/>
    <row r="5325" spans="3:68" ht="9.75" customHeight="1">
      <c r="C5325" s="280"/>
      <c r="D5325" s="280"/>
      <c r="E5325" s="280"/>
      <c r="F5325" s="280"/>
      <c r="G5325" s="280"/>
      <c r="H5325" s="278"/>
      <c r="I5325" s="278"/>
      <c r="J5325" s="278"/>
      <c r="K5325" s="278"/>
      <c r="L5325" s="278"/>
      <c r="N5325" s="278"/>
      <c r="O5325" s="278"/>
      <c r="P5325" s="278"/>
      <c r="Q5325" s="278"/>
      <c r="R5325" s="278"/>
      <c r="S5325" s="278"/>
      <c r="T5325" s="278"/>
      <c r="U5325" s="278"/>
      <c r="V5325" s="278"/>
      <c r="W5325" s="278"/>
      <c r="Z5325" s="278"/>
      <c r="AA5325" s="278"/>
      <c r="AB5325" s="278"/>
      <c r="AC5325" s="278"/>
      <c r="AD5325" s="278"/>
      <c r="AE5325" s="278"/>
      <c r="AH5325" s="280"/>
      <c r="AI5325" s="280"/>
      <c r="AJ5325" s="280"/>
      <c r="AK5325" s="280"/>
      <c r="AL5325" s="280"/>
      <c r="AM5325" s="280"/>
      <c r="AO5325" s="278"/>
      <c r="AP5325" s="278"/>
      <c r="AQ5325" s="278"/>
      <c r="AR5325" s="278"/>
      <c r="AS5325" s="278"/>
      <c r="AT5325" s="278"/>
      <c r="AZ5325" s="281"/>
      <c r="BB5325" s="281"/>
      <c r="BE5325" s="280"/>
      <c r="BF5325" s="280"/>
      <c r="BG5325" s="280"/>
      <c r="BH5325" s="278"/>
      <c r="BI5325" s="278"/>
      <c r="BJ5325" s="278"/>
      <c r="BK5325" s="278"/>
      <c r="BL5325" s="278"/>
      <c r="BN5325" s="278"/>
      <c r="BO5325" s="278"/>
      <c r="BP5325" s="278"/>
    </row>
    <row r="5326" spans="3:68" ht="0.75" customHeight="1">
      <c r="C5326" s="280"/>
      <c r="D5326" s="280"/>
      <c r="E5326" s="280"/>
      <c r="F5326" s="280"/>
      <c r="G5326" s="280"/>
      <c r="H5326" s="278"/>
      <c r="I5326" s="278"/>
      <c r="J5326" s="278"/>
      <c r="K5326" s="278"/>
      <c r="L5326" s="278"/>
      <c r="N5326" s="278"/>
      <c r="O5326" s="278"/>
      <c r="P5326" s="278"/>
      <c r="Q5326" s="278"/>
      <c r="R5326" s="278"/>
      <c r="S5326" s="278"/>
      <c r="T5326" s="278"/>
      <c r="U5326" s="278"/>
      <c r="V5326" s="278"/>
      <c r="W5326" s="278"/>
      <c r="Z5326" s="278"/>
      <c r="AA5326" s="278"/>
      <c r="AB5326" s="278"/>
      <c r="AC5326" s="278"/>
      <c r="AD5326" s="278"/>
      <c r="AE5326" s="278"/>
      <c r="AH5326" s="280"/>
      <c r="AI5326" s="280"/>
      <c r="AJ5326" s="280"/>
      <c r="AK5326" s="280"/>
      <c r="AL5326" s="280"/>
      <c r="AM5326" s="280"/>
      <c r="AO5326" s="278"/>
      <c r="AP5326" s="278"/>
      <c r="AQ5326" s="278"/>
      <c r="AR5326" s="278"/>
      <c r="AS5326" s="278"/>
      <c r="AT5326" s="278"/>
      <c r="AZ5326" s="281"/>
      <c r="BB5326" s="281"/>
      <c r="BE5326" s="280"/>
      <c r="BF5326" s="280"/>
      <c r="BG5326" s="280"/>
      <c r="BH5326" s="278"/>
      <c r="BI5326" s="278"/>
      <c r="BJ5326" s="278"/>
      <c r="BK5326" s="278"/>
      <c r="BL5326" s="278"/>
      <c r="BN5326" s="278"/>
      <c r="BO5326" s="278"/>
      <c r="BP5326" s="278"/>
    </row>
    <row r="5327" spans="3:68" ht="10.5" customHeight="1">
      <c r="C5327" s="280"/>
      <c r="D5327" s="280"/>
      <c r="E5327" s="280"/>
      <c r="F5327" s="280"/>
      <c r="G5327" s="280"/>
      <c r="H5327" s="278"/>
      <c r="I5327" s="278"/>
      <c r="J5327" s="278"/>
      <c r="K5327" s="278"/>
      <c r="L5327" s="278"/>
      <c r="N5327" s="278"/>
      <c r="O5327" s="278"/>
      <c r="P5327" s="278"/>
      <c r="Q5327" s="278"/>
      <c r="R5327" s="278"/>
      <c r="S5327" s="278"/>
      <c r="T5327" s="278"/>
      <c r="U5327" s="278"/>
      <c r="V5327" s="278"/>
      <c r="W5327" s="278"/>
      <c r="Z5327" s="278"/>
      <c r="AA5327" s="278"/>
      <c r="AB5327" s="278"/>
      <c r="AC5327" s="278"/>
      <c r="AD5327" s="278"/>
      <c r="AE5327" s="278"/>
      <c r="AH5327" s="280"/>
      <c r="AI5327" s="280"/>
      <c r="AJ5327" s="280"/>
      <c r="AK5327" s="280"/>
      <c r="AL5327" s="280"/>
      <c r="AM5327" s="280"/>
      <c r="AN5327" s="280"/>
      <c r="AO5327" s="278"/>
      <c r="AP5327" s="278"/>
      <c r="AQ5327" s="278"/>
      <c r="AR5327" s="278"/>
      <c r="AS5327" s="278"/>
      <c r="AT5327" s="278"/>
      <c r="AV5327" s="278"/>
      <c r="AW5327" s="278"/>
      <c r="AX5327" s="278"/>
      <c r="AY5327" s="278"/>
      <c r="AZ5327" s="278"/>
      <c r="BB5327" s="266"/>
      <c r="BE5327" s="280"/>
      <c r="BF5327" s="280"/>
      <c r="BG5327" s="280"/>
      <c r="BH5327" s="278"/>
      <c r="BI5327" s="278"/>
      <c r="BJ5327" s="278"/>
      <c r="BK5327" s="278"/>
      <c r="BL5327" s="278"/>
      <c r="BN5327" s="278"/>
      <c r="BO5327" s="278"/>
      <c r="BP5327" s="278"/>
    </row>
    <row r="5328" spans="3:68" ht="9" customHeight="1"/>
    <row r="5329" spans="3:68" ht="11.25" customHeight="1">
      <c r="C5329" s="280"/>
      <c r="D5329" s="280"/>
      <c r="E5329" s="280"/>
      <c r="F5329" s="280"/>
      <c r="G5329" s="280"/>
      <c r="H5329" s="280"/>
      <c r="I5329" s="278"/>
      <c r="J5329" s="278"/>
      <c r="K5329" s="278"/>
      <c r="L5329" s="278"/>
      <c r="M5329" s="278"/>
      <c r="P5329" s="278"/>
      <c r="Q5329" s="278"/>
      <c r="R5329" s="278"/>
      <c r="S5329" s="278"/>
      <c r="U5329" s="278"/>
      <c r="V5329" s="278"/>
      <c r="W5329" s="278"/>
      <c r="Z5329" s="278"/>
      <c r="AA5329" s="278"/>
      <c r="AB5329" s="278"/>
      <c r="AC5329" s="278"/>
      <c r="AD5329" s="278"/>
      <c r="AE5329" s="278"/>
      <c r="AH5329" s="280"/>
      <c r="AI5329" s="280"/>
      <c r="AJ5329" s="280"/>
      <c r="AK5329" s="280"/>
      <c r="AL5329" s="280"/>
      <c r="AM5329" s="280"/>
      <c r="AN5329" s="280"/>
      <c r="AO5329" s="278"/>
      <c r="AP5329" s="278"/>
      <c r="AQ5329" s="278"/>
      <c r="AR5329" s="278"/>
      <c r="AS5329" s="278"/>
      <c r="AT5329" s="278"/>
      <c r="AV5329" s="278"/>
      <c r="AW5329" s="278"/>
      <c r="AX5329" s="278"/>
      <c r="AY5329" s="278"/>
      <c r="AZ5329" s="278"/>
      <c r="BB5329" s="265"/>
    </row>
    <row r="5330" spans="3:68" ht="9.75" customHeight="1">
      <c r="C5330" s="280"/>
      <c r="D5330" s="280"/>
      <c r="E5330" s="280"/>
      <c r="F5330" s="280"/>
      <c r="G5330" s="280"/>
      <c r="H5330" s="280"/>
      <c r="I5330" s="280"/>
      <c r="J5330" s="280"/>
      <c r="K5330" s="280"/>
      <c r="P5330" s="278"/>
      <c r="Q5330" s="278"/>
      <c r="R5330" s="278"/>
      <c r="S5330" s="278"/>
      <c r="U5330" s="278"/>
      <c r="V5330" s="278"/>
      <c r="W5330" s="278"/>
      <c r="AH5330" s="280"/>
      <c r="AI5330" s="280"/>
      <c r="AJ5330" s="280"/>
      <c r="AK5330" s="280"/>
      <c r="AL5330" s="280"/>
      <c r="AM5330" s="280"/>
      <c r="AO5330" s="278"/>
      <c r="AP5330" s="278"/>
      <c r="AQ5330" s="278"/>
      <c r="AR5330" s="278"/>
      <c r="AS5330" s="278"/>
      <c r="AT5330" s="278"/>
      <c r="AV5330" s="278"/>
      <c r="AW5330" s="278"/>
      <c r="AX5330" s="278"/>
      <c r="AY5330" s="278"/>
      <c r="AZ5330" s="278"/>
      <c r="BB5330" s="276"/>
    </row>
    <row r="5331" spans="3:68" ht="0.75" customHeight="1">
      <c r="C5331" s="280"/>
      <c r="D5331" s="280"/>
      <c r="E5331" s="280"/>
      <c r="F5331" s="280"/>
      <c r="G5331" s="280"/>
      <c r="H5331" s="280"/>
      <c r="I5331" s="280"/>
      <c r="J5331" s="280"/>
      <c r="K5331" s="280"/>
      <c r="P5331" s="278"/>
      <c r="Q5331" s="278"/>
      <c r="R5331" s="278"/>
      <c r="S5331" s="278"/>
      <c r="U5331" s="278"/>
      <c r="V5331" s="278"/>
      <c r="W5331" s="278"/>
      <c r="AH5331" s="280"/>
      <c r="AI5331" s="280"/>
      <c r="AJ5331" s="280"/>
      <c r="AK5331" s="280"/>
      <c r="AL5331" s="280"/>
      <c r="AM5331" s="280"/>
      <c r="AO5331" s="278"/>
      <c r="AP5331" s="278"/>
      <c r="AQ5331" s="278"/>
      <c r="AR5331" s="278"/>
      <c r="AS5331" s="278"/>
      <c r="AT5331" s="278"/>
      <c r="AV5331" s="278"/>
      <c r="AW5331" s="278"/>
      <c r="AX5331" s="278"/>
      <c r="AY5331" s="278"/>
      <c r="AZ5331" s="278"/>
      <c r="BB5331" s="276"/>
    </row>
    <row r="5332" spans="3:68">
      <c r="C5332" s="280"/>
      <c r="D5332" s="280"/>
      <c r="E5332" s="280"/>
      <c r="F5332" s="280"/>
      <c r="G5332" s="280"/>
      <c r="H5332" s="278"/>
      <c r="I5332" s="278"/>
      <c r="J5332" s="278"/>
      <c r="K5332" s="278"/>
      <c r="L5332" s="278"/>
      <c r="P5332" s="278"/>
      <c r="Q5332" s="278"/>
      <c r="R5332" s="278"/>
      <c r="S5332" s="278"/>
      <c r="U5332" s="278"/>
      <c r="V5332" s="278"/>
      <c r="W5332" s="278"/>
      <c r="Z5332" s="278"/>
      <c r="AA5332" s="278"/>
      <c r="AB5332" s="278"/>
      <c r="AC5332" s="278"/>
      <c r="AD5332" s="278"/>
      <c r="AE5332" s="278"/>
      <c r="AH5332" s="280"/>
      <c r="AI5332" s="280"/>
      <c r="AJ5332" s="280"/>
      <c r="AK5332" s="280"/>
      <c r="AL5332" s="280"/>
      <c r="AM5332" s="280"/>
      <c r="AV5332" s="278"/>
      <c r="AW5332" s="278"/>
      <c r="AX5332" s="278"/>
      <c r="AY5332" s="278"/>
      <c r="AZ5332" s="278"/>
      <c r="BB5332" s="266"/>
      <c r="BE5332" s="282"/>
      <c r="BF5332" s="282"/>
      <c r="BG5332" s="282"/>
      <c r="BH5332" s="282"/>
      <c r="BI5332" s="282"/>
      <c r="BJ5332" s="282"/>
      <c r="BK5332" s="282"/>
      <c r="BL5332" s="282"/>
      <c r="BM5332" s="282"/>
      <c r="BN5332" s="282"/>
      <c r="BO5332" s="282"/>
      <c r="BP5332" s="282"/>
    </row>
    <row r="5333" spans="3:68" ht="6.75" customHeight="1"/>
    <row r="5334" spans="3:68" ht="2.25" customHeight="1">
      <c r="C5334" s="280"/>
      <c r="D5334" s="280"/>
      <c r="E5334" s="280"/>
      <c r="F5334" s="280"/>
      <c r="G5334" s="280"/>
      <c r="N5334" s="278"/>
      <c r="O5334" s="278"/>
      <c r="P5334" s="278"/>
      <c r="Q5334" s="278"/>
      <c r="R5334" s="278"/>
      <c r="S5334" s="278"/>
      <c r="T5334" s="278"/>
      <c r="U5334" s="278"/>
      <c r="V5334" s="278"/>
      <c r="W5334" s="278"/>
      <c r="AH5334" s="280"/>
      <c r="AI5334" s="280"/>
      <c r="AJ5334" s="280"/>
      <c r="AK5334" s="280"/>
      <c r="AL5334" s="280"/>
      <c r="AM5334" s="280"/>
      <c r="AN5334" s="280"/>
      <c r="AO5334" s="280"/>
      <c r="AP5334" s="280"/>
      <c r="AQ5334" s="280"/>
      <c r="AR5334" s="280"/>
      <c r="AV5334" s="278"/>
      <c r="AW5334" s="278"/>
      <c r="AX5334" s="278"/>
      <c r="AY5334" s="278"/>
      <c r="AZ5334" s="278"/>
      <c r="BB5334" s="276"/>
    </row>
    <row r="5335" spans="3:68" ht="7.5" customHeight="1">
      <c r="C5335" s="280"/>
      <c r="D5335" s="280"/>
      <c r="E5335" s="280"/>
      <c r="F5335" s="280"/>
      <c r="G5335" s="280"/>
      <c r="N5335" s="278"/>
      <c r="O5335" s="278"/>
      <c r="P5335" s="278"/>
      <c r="Q5335" s="278"/>
      <c r="R5335" s="278"/>
      <c r="S5335" s="278"/>
      <c r="T5335" s="278"/>
      <c r="U5335" s="278"/>
      <c r="V5335" s="278"/>
      <c r="W5335" s="278"/>
      <c r="AH5335" s="280"/>
      <c r="AI5335" s="280"/>
      <c r="AJ5335" s="280"/>
      <c r="AK5335" s="280"/>
      <c r="AL5335" s="280"/>
      <c r="AM5335" s="280"/>
      <c r="AN5335" s="280"/>
      <c r="AO5335" s="280"/>
      <c r="AP5335" s="280"/>
      <c r="AQ5335" s="280"/>
      <c r="AR5335" s="280"/>
      <c r="AV5335" s="278"/>
      <c r="AW5335" s="278"/>
      <c r="AX5335" s="278"/>
      <c r="AY5335" s="278"/>
      <c r="AZ5335" s="278"/>
      <c r="BB5335" s="276"/>
    </row>
    <row r="5336" spans="3:68" ht="0.75" customHeight="1">
      <c r="C5336" s="280"/>
      <c r="D5336" s="280"/>
      <c r="E5336" s="280"/>
      <c r="F5336" s="280"/>
      <c r="G5336" s="280"/>
      <c r="N5336" s="278"/>
      <c r="O5336" s="278"/>
      <c r="P5336" s="278"/>
      <c r="Q5336" s="278"/>
      <c r="R5336" s="278"/>
      <c r="S5336" s="278"/>
      <c r="T5336" s="278"/>
      <c r="U5336" s="278"/>
      <c r="V5336" s="278"/>
      <c r="W5336" s="278"/>
      <c r="AH5336" s="280"/>
      <c r="AI5336" s="280"/>
      <c r="AJ5336" s="280"/>
      <c r="AK5336" s="280"/>
      <c r="AL5336" s="280"/>
      <c r="AM5336" s="280"/>
      <c r="AN5336" s="280"/>
      <c r="AO5336" s="280"/>
      <c r="AP5336" s="280"/>
      <c r="AQ5336" s="280"/>
      <c r="AR5336" s="280"/>
      <c r="AV5336" s="278"/>
      <c r="AW5336" s="278"/>
      <c r="AX5336" s="278"/>
      <c r="AY5336" s="278"/>
      <c r="AZ5336" s="278"/>
      <c r="BB5336" s="276"/>
    </row>
    <row r="5337" spans="3:68" ht="10.5" customHeight="1">
      <c r="C5337" s="280"/>
      <c r="D5337" s="280"/>
      <c r="E5337" s="280"/>
      <c r="F5337" s="280"/>
      <c r="G5337" s="280"/>
      <c r="P5337" s="278"/>
      <c r="Q5337" s="278"/>
      <c r="R5337" s="278"/>
      <c r="S5337" s="278"/>
      <c r="U5337" s="278"/>
      <c r="V5337" s="278"/>
      <c r="W5337" s="278"/>
      <c r="AH5337" s="280"/>
      <c r="AI5337" s="280"/>
      <c r="AJ5337" s="280"/>
      <c r="AK5337" s="280"/>
      <c r="AL5337" s="280"/>
      <c r="AM5337" s="280"/>
      <c r="AN5337" s="280"/>
      <c r="AO5337" s="280"/>
      <c r="AP5337" s="280"/>
      <c r="AQ5337" s="280"/>
      <c r="AR5337" s="280"/>
      <c r="AV5337" s="278"/>
      <c r="AW5337" s="278"/>
      <c r="AX5337" s="278"/>
      <c r="AY5337" s="278"/>
      <c r="AZ5337" s="278"/>
      <c r="BB5337" s="266"/>
      <c r="BG5337" s="283"/>
      <c r="BH5337" s="283"/>
      <c r="BI5337" s="283"/>
      <c r="BJ5337" s="283"/>
      <c r="BN5337" s="283"/>
      <c r="BO5337" s="283"/>
      <c r="BP5337" s="283"/>
    </row>
    <row r="5338" spans="3:68" ht="7.5" customHeight="1"/>
    <row r="5339" spans="3:68" ht="0.75" customHeight="1">
      <c r="C5339" s="280"/>
      <c r="D5339" s="280"/>
      <c r="E5339" s="280"/>
      <c r="F5339" s="280"/>
      <c r="G5339" s="280"/>
      <c r="N5339" s="278"/>
      <c r="O5339" s="278"/>
      <c r="P5339" s="278"/>
      <c r="Q5339" s="278"/>
      <c r="R5339" s="278"/>
      <c r="S5339" s="278"/>
      <c r="T5339" s="278"/>
      <c r="U5339" s="278"/>
      <c r="V5339" s="278"/>
      <c r="W5339" s="278"/>
      <c r="AH5339" s="280"/>
      <c r="AI5339" s="280"/>
      <c r="AJ5339" s="280"/>
      <c r="AK5339" s="280"/>
      <c r="AL5339" s="280"/>
      <c r="AM5339" s="280"/>
      <c r="AN5339" s="280"/>
      <c r="AO5339" s="280"/>
      <c r="AP5339" s="280"/>
      <c r="AQ5339" s="280"/>
      <c r="AR5339" s="280"/>
      <c r="AV5339" s="278"/>
      <c r="AW5339" s="278"/>
      <c r="AX5339" s="278"/>
      <c r="AY5339" s="278"/>
      <c r="AZ5339" s="278"/>
      <c r="BB5339" s="276"/>
      <c r="BE5339" s="280"/>
      <c r="BF5339" s="280"/>
      <c r="BG5339" s="280"/>
      <c r="BH5339" s="279"/>
      <c r="BI5339" s="279"/>
      <c r="BJ5339" s="279"/>
      <c r="BK5339" s="279"/>
      <c r="BN5339" s="279"/>
      <c r="BO5339" s="279"/>
      <c r="BP5339" s="279"/>
    </row>
    <row r="5340" spans="3:68" ht="8.25" customHeight="1">
      <c r="C5340" s="280"/>
      <c r="D5340" s="280"/>
      <c r="E5340" s="280"/>
      <c r="F5340" s="280"/>
      <c r="G5340" s="280"/>
      <c r="N5340" s="278"/>
      <c r="O5340" s="278"/>
      <c r="P5340" s="278"/>
      <c r="Q5340" s="278"/>
      <c r="R5340" s="278"/>
      <c r="S5340" s="278"/>
      <c r="T5340" s="278"/>
      <c r="U5340" s="278"/>
      <c r="V5340" s="278"/>
      <c r="W5340" s="278"/>
      <c r="AH5340" s="280"/>
      <c r="AI5340" s="280"/>
      <c r="AJ5340" s="280"/>
      <c r="AK5340" s="280"/>
      <c r="AL5340" s="280"/>
      <c r="AM5340" s="280"/>
      <c r="AN5340" s="280"/>
      <c r="AO5340" s="280"/>
      <c r="AP5340" s="280"/>
      <c r="AQ5340" s="280"/>
      <c r="AR5340" s="280"/>
      <c r="AV5340" s="278"/>
      <c r="AW5340" s="278"/>
      <c r="AX5340" s="278"/>
      <c r="AY5340" s="278"/>
      <c r="AZ5340" s="278"/>
      <c r="BB5340" s="276"/>
      <c r="BE5340" s="280"/>
      <c r="BF5340" s="280"/>
      <c r="BG5340" s="280"/>
      <c r="BH5340" s="279"/>
      <c r="BI5340" s="279"/>
      <c r="BJ5340" s="279"/>
      <c r="BK5340" s="279"/>
      <c r="BN5340" s="279"/>
      <c r="BO5340" s="279"/>
      <c r="BP5340" s="279"/>
    </row>
    <row r="5341" spans="3:68" ht="0.75" customHeight="1">
      <c r="C5341" s="280"/>
      <c r="D5341" s="280"/>
      <c r="E5341" s="280"/>
      <c r="F5341" s="280"/>
      <c r="G5341" s="280"/>
      <c r="N5341" s="278"/>
      <c r="O5341" s="278"/>
      <c r="P5341" s="278"/>
      <c r="Q5341" s="278"/>
      <c r="R5341" s="278"/>
      <c r="S5341" s="278"/>
      <c r="T5341" s="278"/>
      <c r="U5341" s="278"/>
      <c r="V5341" s="278"/>
      <c r="W5341" s="278"/>
      <c r="AH5341" s="280"/>
      <c r="AI5341" s="280"/>
      <c r="AJ5341" s="280"/>
      <c r="AK5341" s="280"/>
      <c r="AL5341" s="280"/>
      <c r="AM5341" s="280"/>
      <c r="AN5341" s="280"/>
      <c r="AO5341" s="280"/>
      <c r="AP5341" s="280"/>
      <c r="AQ5341" s="280"/>
      <c r="AR5341" s="280"/>
      <c r="AV5341" s="278"/>
      <c r="AW5341" s="278"/>
      <c r="AX5341" s="278"/>
      <c r="AY5341" s="278"/>
      <c r="AZ5341" s="278"/>
      <c r="BB5341" s="276"/>
      <c r="BE5341" s="280"/>
      <c r="BF5341" s="280"/>
      <c r="BG5341" s="280"/>
      <c r="BH5341" s="279"/>
      <c r="BI5341" s="279"/>
      <c r="BJ5341" s="279"/>
      <c r="BK5341" s="279"/>
      <c r="BN5341" s="279"/>
      <c r="BO5341" s="279"/>
      <c r="BP5341" s="279"/>
    </row>
    <row r="5342" spans="3:68" ht="11.25" customHeight="1">
      <c r="C5342" s="280"/>
      <c r="D5342" s="280"/>
      <c r="E5342" s="280"/>
      <c r="F5342" s="280"/>
      <c r="G5342" s="280"/>
      <c r="N5342" s="278"/>
      <c r="O5342" s="278"/>
      <c r="P5342" s="278"/>
      <c r="Q5342" s="278"/>
      <c r="R5342" s="278"/>
      <c r="S5342" s="278"/>
      <c r="T5342" s="278"/>
      <c r="U5342" s="278"/>
      <c r="V5342" s="278"/>
      <c r="W5342" s="278"/>
      <c r="AH5342" s="280"/>
      <c r="AI5342" s="280"/>
      <c r="AJ5342" s="280"/>
      <c r="AK5342" s="280"/>
      <c r="AL5342" s="280"/>
      <c r="AM5342" s="280"/>
      <c r="AN5342" s="280"/>
      <c r="AO5342" s="280"/>
      <c r="AP5342" s="280"/>
      <c r="AQ5342" s="280"/>
      <c r="AR5342" s="280"/>
      <c r="AV5342" s="278"/>
      <c r="AW5342" s="278"/>
      <c r="AX5342" s="278"/>
      <c r="AY5342" s="278"/>
      <c r="AZ5342" s="278"/>
      <c r="BB5342" s="266"/>
      <c r="BE5342" s="275"/>
      <c r="BF5342" s="275"/>
      <c r="BG5342" s="275"/>
      <c r="BH5342" s="276"/>
      <c r="BI5342" s="276"/>
      <c r="BJ5342" s="276"/>
      <c r="BK5342" s="276"/>
      <c r="BN5342" s="276"/>
      <c r="BO5342" s="276"/>
      <c r="BP5342" s="276"/>
    </row>
    <row r="5343" spans="3:68" ht="7.5" customHeight="1"/>
    <row r="5344" spans="3:68" ht="1.5" customHeight="1">
      <c r="C5344" s="280"/>
      <c r="D5344" s="280"/>
      <c r="E5344" s="280"/>
      <c r="F5344" s="280"/>
      <c r="G5344" s="280"/>
      <c r="H5344" s="280"/>
      <c r="I5344" s="280"/>
      <c r="J5344" s="280"/>
      <c r="P5344" s="278"/>
      <c r="Q5344" s="278"/>
      <c r="R5344" s="278"/>
      <c r="S5344" s="278"/>
      <c r="U5344" s="278"/>
      <c r="V5344" s="278"/>
      <c r="W5344" s="278"/>
      <c r="AH5344" s="280"/>
      <c r="AI5344" s="280"/>
      <c r="AJ5344" s="280"/>
      <c r="AK5344" s="280"/>
      <c r="AL5344" s="280"/>
      <c r="AM5344" s="280"/>
      <c r="AN5344" s="280"/>
      <c r="AO5344" s="280"/>
      <c r="AP5344" s="280"/>
      <c r="AQ5344" s="280"/>
      <c r="AR5344" s="280"/>
      <c r="AV5344" s="278"/>
      <c r="AW5344" s="278"/>
      <c r="AX5344" s="278"/>
      <c r="AY5344" s="278"/>
      <c r="AZ5344" s="278"/>
      <c r="BB5344" s="276"/>
      <c r="BE5344" s="275"/>
      <c r="BF5344" s="275"/>
      <c r="BG5344" s="275"/>
      <c r="BH5344" s="276"/>
      <c r="BI5344" s="276"/>
      <c r="BJ5344" s="276"/>
      <c r="BK5344" s="276"/>
    </row>
    <row r="5345" spans="2:69" ht="9" customHeight="1">
      <c r="C5345" s="280"/>
      <c r="D5345" s="280"/>
      <c r="E5345" s="280"/>
      <c r="F5345" s="280"/>
      <c r="G5345" s="280"/>
      <c r="H5345" s="280"/>
      <c r="I5345" s="280"/>
      <c r="J5345" s="280"/>
      <c r="P5345" s="278"/>
      <c r="Q5345" s="278"/>
      <c r="R5345" s="278"/>
      <c r="S5345" s="278"/>
      <c r="U5345" s="278"/>
      <c r="V5345" s="278"/>
      <c r="W5345" s="278"/>
      <c r="AH5345" s="280"/>
      <c r="AI5345" s="280"/>
      <c r="AJ5345" s="280"/>
      <c r="AK5345" s="280"/>
      <c r="AL5345" s="280"/>
      <c r="AM5345" s="280"/>
      <c r="AN5345" s="280"/>
      <c r="AO5345" s="280"/>
      <c r="AP5345" s="280"/>
      <c r="AQ5345" s="280"/>
      <c r="AR5345" s="280"/>
      <c r="AV5345" s="278"/>
      <c r="AW5345" s="278"/>
      <c r="AX5345" s="278"/>
      <c r="AY5345" s="278"/>
      <c r="AZ5345" s="278"/>
      <c r="BB5345" s="276"/>
      <c r="BE5345" s="275"/>
      <c r="BF5345" s="275"/>
      <c r="BG5345" s="275"/>
      <c r="BH5345" s="276"/>
      <c r="BI5345" s="276"/>
      <c r="BJ5345" s="276"/>
      <c r="BK5345" s="276"/>
    </row>
    <row r="5346" spans="2:69" ht="0.75" customHeight="1">
      <c r="C5346" s="280"/>
      <c r="D5346" s="280"/>
      <c r="E5346" s="280"/>
      <c r="F5346" s="280"/>
      <c r="G5346" s="280"/>
      <c r="H5346" s="280"/>
      <c r="I5346" s="280"/>
      <c r="J5346" s="280"/>
      <c r="P5346" s="278"/>
      <c r="Q5346" s="278"/>
      <c r="R5346" s="278"/>
      <c r="S5346" s="278"/>
      <c r="U5346" s="278"/>
      <c r="V5346" s="278"/>
      <c r="W5346" s="278"/>
      <c r="AH5346" s="280"/>
      <c r="AI5346" s="280"/>
      <c r="AJ5346" s="280"/>
      <c r="AK5346" s="280"/>
      <c r="AL5346" s="280"/>
      <c r="AM5346" s="280"/>
      <c r="AN5346" s="280"/>
      <c r="AO5346" s="280"/>
      <c r="AP5346" s="280"/>
      <c r="AQ5346" s="280"/>
      <c r="AR5346" s="280"/>
      <c r="AV5346" s="278"/>
      <c r="AW5346" s="278"/>
      <c r="AX5346" s="278"/>
      <c r="AY5346" s="278"/>
      <c r="AZ5346" s="278"/>
      <c r="BB5346" s="276"/>
      <c r="BE5346" s="275"/>
      <c r="BF5346" s="275"/>
      <c r="BG5346" s="275"/>
    </row>
    <row r="5347" spans="2:69" ht="11.25" customHeight="1">
      <c r="C5347" s="280"/>
      <c r="D5347" s="280"/>
      <c r="E5347" s="280"/>
      <c r="F5347" s="280"/>
      <c r="G5347" s="280"/>
      <c r="H5347" s="280"/>
      <c r="I5347" s="280"/>
      <c r="J5347" s="280"/>
      <c r="N5347" s="278"/>
      <c r="O5347" s="278"/>
      <c r="P5347" s="278"/>
      <c r="Q5347" s="278"/>
      <c r="R5347" s="278"/>
      <c r="S5347" s="278"/>
      <c r="T5347" s="278"/>
      <c r="U5347" s="278"/>
      <c r="V5347" s="278"/>
      <c r="W5347" s="278"/>
      <c r="AH5347" s="280"/>
      <c r="AI5347" s="280"/>
      <c r="AJ5347" s="280"/>
      <c r="AK5347" s="280"/>
      <c r="AL5347" s="280"/>
      <c r="AM5347" s="280"/>
      <c r="AN5347" s="280"/>
      <c r="AO5347" s="280"/>
      <c r="AP5347" s="280"/>
      <c r="AQ5347" s="280"/>
      <c r="AR5347" s="280"/>
      <c r="AV5347" s="278"/>
      <c r="AW5347" s="278"/>
      <c r="AX5347" s="278"/>
      <c r="AY5347" s="278"/>
      <c r="AZ5347" s="278"/>
      <c r="BB5347" s="266"/>
      <c r="BE5347" s="275"/>
      <c r="BF5347" s="275"/>
      <c r="BG5347" s="275"/>
      <c r="BH5347" s="276"/>
      <c r="BI5347" s="276"/>
      <c r="BJ5347" s="276"/>
      <c r="BK5347" s="276"/>
    </row>
    <row r="5348" spans="2:69" ht="9" customHeight="1"/>
    <row r="5349" spans="2:69" ht="0.75" customHeight="1">
      <c r="BE5349" s="275"/>
      <c r="BF5349" s="275"/>
      <c r="BG5349" s="275"/>
      <c r="BH5349" s="276"/>
      <c r="BI5349" s="276"/>
      <c r="BJ5349" s="276"/>
      <c r="BK5349" s="276"/>
      <c r="BN5349" s="276"/>
      <c r="BO5349" s="276"/>
      <c r="BP5349" s="276"/>
    </row>
    <row r="5350" spans="2:69">
      <c r="BE5350" s="275"/>
      <c r="BF5350" s="275"/>
      <c r="BG5350" s="275"/>
      <c r="BH5350" s="276"/>
      <c r="BI5350" s="276"/>
      <c r="BJ5350" s="276"/>
      <c r="BK5350" s="276"/>
      <c r="BN5350" s="276"/>
      <c r="BO5350" s="276"/>
      <c r="BP5350" s="276"/>
    </row>
    <row r="5351" spans="2:69" ht="10.5" customHeight="1">
      <c r="C5351" s="277"/>
      <c r="D5351" s="277"/>
      <c r="E5351" s="277"/>
      <c r="F5351" s="277"/>
      <c r="G5351" s="277"/>
      <c r="H5351" s="278"/>
      <c r="I5351" s="278"/>
      <c r="J5351" s="278"/>
      <c r="K5351" s="278"/>
      <c r="L5351" s="278"/>
      <c r="N5351" s="278"/>
      <c r="O5351" s="278"/>
      <c r="P5351" s="278"/>
      <c r="Q5351" s="278"/>
      <c r="R5351" s="278"/>
      <c r="S5351" s="278"/>
      <c r="T5351" s="278"/>
      <c r="U5351" s="281"/>
      <c r="V5351" s="281"/>
      <c r="W5351" s="281"/>
      <c r="Z5351" s="278"/>
      <c r="AA5351" s="278"/>
      <c r="AB5351" s="278"/>
      <c r="AC5351" s="278"/>
      <c r="AD5351" s="281"/>
      <c r="AE5351" s="281"/>
      <c r="AH5351" s="277"/>
      <c r="AI5351" s="277"/>
      <c r="AJ5351" s="277"/>
      <c r="AK5351" s="277"/>
      <c r="AL5351" s="277"/>
      <c r="AM5351" s="277"/>
      <c r="AO5351" s="278"/>
      <c r="AP5351" s="278"/>
      <c r="AQ5351" s="278"/>
      <c r="AR5351" s="278"/>
      <c r="AS5351" s="278"/>
      <c r="AT5351" s="278"/>
      <c r="AV5351" s="278"/>
      <c r="AW5351" s="278"/>
      <c r="AX5351" s="278"/>
      <c r="AY5351" s="278"/>
      <c r="AZ5351" s="278"/>
      <c r="BB5351" s="281"/>
      <c r="BC5351" s="281"/>
      <c r="BE5351" s="280"/>
      <c r="BF5351" s="280"/>
      <c r="BI5351" s="279"/>
      <c r="BJ5351" s="279"/>
      <c r="BL5351" s="285"/>
      <c r="BM5351" s="285"/>
      <c r="BN5351" s="285"/>
      <c r="BO5351" s="285"/>
      <c r="BP5351" s="285"/>
    </row>
    <row r="5352" spans="2:69" ht="7.5" customHeight="1"/>
    <row r="5353" spans="2:69" ht="12" customHeight="1">
      <c r="B5353" s="282"/>
      <c r="C5353" s="282"/>
      <c r="D5353" s="282"/>
      <c r="E5353" s="282"/>
      <c r="F5353" s="282"/>
      <c r="G5353" s="282"/>
      <c r="H5353" s="282"/>
      <c r="I5353" s="282"/>
      <c r="J5353" s="282"/>
      <c r="K5353" s="282"/>
      <c r="L5353" s="282"/>
      <c r="M5353" s="282"/>
      <c r="N5353" s="282"/>
      <c r="O5353" s="282"/>
      <c r="P5353" s="282"/>
      <c r="Q5353" s="282"/>
      <c r="R5353" s="282"/>
      <c r="S5353" s="282"/>
      <c r="T5353" s="282"/>
      <c r="U5353" s="282"/>
      <c r="V5353" s="282"/>
      <c r="W5353" s="282"/>
      <c r="X5353" s="282"/>
      <c r="Y5353" s="282"/>
      <c r="Z5353" s="282"/>
      <c r="AA5353" s="282"/>
      <c r="AB5353" s="282"/>
      <c r="AC5353" s="282"/>
      <c r="AD5353" s="282"/>
      <c r="AE5353" s="282"/>
      <c r="AF5353" s="282"/>
      <c r="AG5353" s="282"/>
      <c r="AH5353" s="282"/>
      <c r="AI5353" s="282"/>
      <c r="AJ5353" s="282"/>
      <c r="AL5353" s="282"/>
      <c r="AM5353" s="282"/>
      <c r="AN5353" s="282"/>
      <c r="AO5353" s="282"/>
      <c r="AP5353" s="282"/>
      <c r="AQ5353" s="282"/>
      <c r="AR5353" s="282"/>
      <c r="AS5353" s="282"/>
      <c r="AT5353" s="282"/>
      <c r="AU5353" s="282"/>
      <c r="AV5353" s="282"/>
      <c r="AW5353" s="282"/>
      <c r="AX5353" s="282"/>
      <c r="AY5353" s="282"/>
      <c r="AZ5353" s="282"/>
      <c r="BA5353" s="282"/>
      <c r="BB5353" s="282"/>
      <c r="BC5353" s="282"/>
      <c r="BD5353" s="282"/>
      <c r="BE5353" s="282"/>
      <c r="BF5353" s="282"/>
      <c r="BG5353" s="282"/>
      <c r="BH5353" s="282"/>
      <c r="BI5353" s="282"/>
      <c r="BJ5353" s="282"/>
      <c r="BK5353" s="282"/>
      <c r="BL5353" s="282"/>
      <c r="BM5353" s="282"/>
      <c r="BN5353" s="282"/>
      <c r="BO5353" s="282"/>
      <c r="BP5353" s="282"/>
      <c r="BQ5353" s="282"/>
    </row>
    <row r="5354" spans="2:69" ht="0.75" customHeight="1">
      <c r="B5354" s="282"/>
      <c r="C5354" s="282"/>
      <c r="D5354" s="282"/>
      <c r="E5354" s="282"/>
      <c r="F5354" s="282"/>
      <c r="G5354" s="282"/>
      <c r="H5354" s="282"/>
      <c r="I5354" s="282"/>
      <c r="J5354" s="282"/>
      <c r="K5354" s="282"/>
      <c r="L5354" s="282"/>
      <c r="M5354" s="282"/>
      <c r="N5354" s="282"/>
      <c r="O5354" s="282"/>
      <c r="P5354" s="282"/>
      <c r="Q5354" s="282"/>
      <c r="R5354" s="282"/>
      <c r="S5354" s="282"/>
      <c r="T5354" s="282"/>
      <c r="U5354" s="282"/>
      <c r="V5354" s="282"/>
      <c r="W5354" s="282"/>
      <c r="X5354" s="282"/>
      <c r="Y5354" s="282"/>
      <c r="Z5354" s="282"/>
      <c r="AA5354" s="282"/>
      <c r="AB5354" s="282"/>
      <c r="AC5354" s="282"/>
      <c r="AD5354" s="282"/>
      <c r="AE5354" s="282"/>
      <c r="AF5354" s="282"/>
      <c r="AG5354" s="282"/>
      <c r="AH5354" s="282"/>
      <c r="AI5354" s="282"/>
      <c r="AJ5354" s="282"/>
      <c r="AL5354" s="282"/>
      <c r="AM5354" s="282"/>
      <c r="AN5354" s="282"/>
      <c r="AO5354" s="282"/>
      <c r="AP5354" s="282"/>
      <c r="AQ5354" s="282"/>
      <c r="AR5354" s="282"/>
      <c r="AS5354" s="282"/>
      <c r="AT5354" s="282"/>
      <c r="AU5354" s="282"/>
      <c r="AV5354" s="282"/>
      <c r="AW5354" s="282"/>
      <c r="AX5354" s="282"/>
      <c r="AY5354" s="282"/>
      <c r="AZ5354" s="282"/>
      <c r="BA5354" s="282"/>
      <c r="BB5354" s="282"/>
      <c r="BC5354" s="282"/>
      <c r="BD5354" s="282"/>
      <c r="BE5354" s="282"/>
      <c r="BF5354" s="282"/>
      <c r="BG5354" s="282"/>
      <c r="BH5354" s="282"/>
      <c r="BI5354" s="282"/>
      <c r="BJ5354" s="282"/>
      <c r="BK5354" s="282"/>
      <c r="BL5354" s="282"/>
      <c r="BM5354" s="282"/>
      <c r="BN5354" s="282"/>
      <c r="BO5354" s="282"/>
      <c r="BP5354" s="282"/>
      <c r="BQ5354" s="282"/>
    </row>
    <row r="5355" spans="2:69" ht="10.5" customHeight="1">
      <c r="G5355" s="283"/>
      <c r="H5355" s="283"/>
      <c r="I5355" s="283"/>
      <c r="J5355" s="283"/>
      <c r="K5355" s="283"/>
      <c r="L5355" s="283"/>
      <c r="N5355" s="283"/>
      <c r="O5355" s="283"/>
      <c r="P5355" s="284"/>
      <c r="Q5355" s="284"/>
      <c r="R5355" s="284"/>
      <c r="S5355" s="284"/>
      <c r="U5355" s="283"/>
      <c r="V5355" s="283"/>
      <c r="W5355" s="283"/>
      <c r="X5355" s="283"/>
      <c r="Y5355" s="283"/>
      <c r="Z5355" s="283"/>
      <c r="AA5355" s="283"/>
      <c r="AB5355" s="283"/>
      <c r="AD5355" s="283"/>
      <c r="AE5355" s="283"/>
      <c r="AF5355" s="283"/>
      <c r="AG5355" s="283"/>
      <c r="AH5355" s="283"/>
      <c r="AI5355" s="283"/>
      <c r="AO5355" s="283"/>
      <c r="AP5355" s="283"/>
      <c r="AQ5355" s="283"/>
      <c r="AR5355" s="283"/>
      <c r="AU5355" s="284"/>
      <c r="AV5355" s="284"/>
      <c r="AW5355" s="284"/>
      <c r="AX5355" s="284"/>
      <c r="AY5355" s="284"/>
      <c r="BE5355" s="283"/>
      <c r="BF5355" s="283"/>
      <c r="BG5355" s="283"/>
      <c r="BH5355" s="283"/>
      <c r="BI5355" s="283"/>
      <c r="BJ5355" s="283"/>
      <c r="BK5355" s="283"/>
      <c r="BL5355" s="283"/>
      <c r="BM5355" s="283"/>
      <c r="BN5355" s="283"/>
      <c r="BO5355" s="283"/>
      <c r="BP5355" s="283"/>
      <c r="BQ5355" s="283"/>
    </row>
    <row r="5356" spans="2:69" ht="7.5" customHeight="1"/>
    <row r="5357" spans="2:69" ht="0.75" customHeight="1">
      <c r="F5357" s="285"/>
      <c r="G5357" s="285"/>
      <c r="H5357" s="285"/>
      <c r="I5357" s="285"/>
      <c r="K5357" s="285"/>
      <c r="L5357" s="285"/>
      <c r="M5357" s="285"/>
      <c r="N5357" s="285"/>
      <c r="O5357" s="285"/>
      <c r="R5357" s="285"/>
      <c r="S5357" s="285"/>
      <c r="T5357" s="285"/>
      <c r="U5357" s="285"/>
      <c r="V5357" s="285"/>
      <c r="W5357" s="285"/>
      <c r="X5357" s="285"/>
      <c r="Y5357" s="285"/>
      <c r="Z5357" s="285"/>
      <c r="AA5357" s="285"/>
      <c r="AB5357" s="285"/>
      <c r="AD5357" s="285"/>
      <c r="AE5357" s="285"/>
      <c r="AF5357" s="285"/>
      <c r="AG5357" s="285"/>
      <c r="AH5357" s="285"/>
      <c r="AI5357" s="285"/>
      <c r="AU5357" s="285"/>
      <c r="AV5357" s="285"/>
      <c r="AW5357" s="285"/>
      <c r="AX5357" s="283"/>
      <c r="AY5357" s="283"/>
      <c r="BE5357" s="285"/>
      <c r="BF5357" s="285"/>
      <c r="BH5357" s="285"/>
      <c r="BI5357" s="285"/>
      <c r="BJ5357" s="285"/>
      <c r="BK5357" s="285"/>
      <c r="BL5357" s="285"/>
      <c r="BM5357" s="285"/>
      <c r="BN5357" s="285"/>
      <c r="BO5357" s="285"/>
      <c r="BP5357" s="285"/>
      <c r="BQ5357" s="285"/>
    </row>
    <row r="5358" spans="2:69" ht="13.5" customHeight="1">
      <c r="F5358" s="285"/>
      <c r="G5358" s="285"/>
      <c r="H5358" s="285"/>
      <c r="I5358" s="285"/>
      <c r="K5358" s="285"/>
      <c r="L5358" s="285"/>
      <c r="M5358" s="285"/>
      <c r="N5358" s="285"/>
      <c r="O5358" s="285"/>
      <c r="R5358" s="285"/>
      <c r="S5358" s="285"/>
      <c r="T5358" s="285"/>
      <c r="U5358" s="285"/>
      <c r="V5358" s="285"/>
      <c r="W5358" s="285"/>
      <c r="X5358" s="285"/>
      <c r="Y5358" s="285"/>
      <c r="Z5358" s="285"/>
      <c r="AA5358" s="285"/>
      <c r="AB5358" s="285"/>
      <c r="AD5358" s="285"/>
      <c r="AE5358" s="285"/>
      <c r="AF5358" s="285"/>
      <c r="AG5358" s="285"/>
      <c r="AH5358" s="285"/>
      <c r="AI5358" s="285"/>
      <c r="AU5358" s="285"/>
      <c r="AV5358" s="285"/>
      <c r="AW5358" s="285"/>
      <c r="AX5358" s="283"/>
      <c r="AY5358" s="283"/>
      <c r="BE5358" s="285"/>
      <c r="BF5358" s="285"/>
      <c r="BH5358" s="285"/>
      <c r="BI5358" s="285"/>
      <c r="BJ5358" s="285"/>
      <c r="BK5358" s="285"/>
      <c r="BL5358" s="285"/>
      <c r="BM5358" s="285"/>
      <c r="BN5358" s="285"/>
      <c r="BO5358" s="285"/>
      <c r="BP5358" s="285"/>
      <c r="BQ5358" s="285"/>
    </row>
    <row r="5359" spans="2:69" ht="9.75" customHeight="1">
      <c r="C5359" s="280"/>
      <c r="D5359" s="280"/>
      <c r="F5359" s="279"/>
      <c r="G5359" s="279"/>
      <c r="H5359" s="279"/>
      <c r="I5359" s="279"/>
      <c r="J5359" s="279"/>
      <c r="K5359" s="279"/>
      <c r="L5359" s="279"/>
      <c r="M5359" s="279"/>
      <c r="N5359" s="279"/>
      <c r="O5359" s="279"/>
      <c r="R5359" s="278"/>
      <c r="S5359" s="278"/>
      <c r="T5359" s="278"/>
      <c r="U5359" s="279"/>
      <c r="V5359" s="279"/>
      <c r="W5359" s="279"/>
      <c r="X5359" s="279"/>
      <c r="Y5359" s="279"/>
      <c r="Z5359" s="279"/>
      <c r="AA5359" s="279"/>
      <c r="AB5359" s="279"/>
      <c r="AD5359" s="279"/>
      <c r="AE5359" s="279"/>
      <c r="AF5359" s="279"/>
      <c r="AG5359" s="279"/>
      <c r="AH5359" s="279"/>
      <c r="AI5359" s="279"/>
      <c r="AM5359" s="280"/>
      <c r="AN5359" s="280"/>
      <c r="AO5359" s="280"/>
      <c r="AP5359" s="278"/>
      <c r="AQ5359" s="278"/>
      <c r="AR5359" s="278"/>
      <c r="AS5359" s="278"/>
      <c r="BA5359" s="280"/>
      <c r="BB5359" s="280"/>
      <c r="BC5359" s="280"/>
      <c r="BD5359" s="279"/>
      <c r="BE5359" s="279"/>
      <c r="BH5359" s="278"/>
      <c r="BI5359" s="278"/>
      <c r="BJ5359" s="278"/>
      <c r="BK5359" s="278"/>
      <c r="BL5359" s="278"/>
      <c r="BM5359" s="279"/>
      <c r="BN5359" s="279"/>
      <c r="BO5359" s="279"/>
      <c r="BP5359" s="279"/>
      <c r="BQ5359" s="279"/>
    </row>
    <row r="5360" spans="2:69" ht="0.75" customHeight="1">
      <c r="C5360" s="280"/>
      <c r="D5360" s="280"/>
      <c r="F5360" s="279"/>
      <c r="G5360" s="279"/>
      <c r="H5360" s="279"/>
      <c r="I5360" s="279"/>
      <c r="J5360" s="279"/>
      <c r="K5360" s="279"/>
      <c r="L5360" s="279"/>
      <c r="M5360" s="279"/>
      <c r="N5360" s="279"/>
      <c r="O5360" s="279"/>
      <c r="R5360" s="278"/>
      <c r="S5360" s="278"/>
      <c r="T5360" s="278"/>
      <c r="U5360" s="279"/>
      <c r="V5360" s="279"/>
      <c r="W5360" s="279"/>
      <c r="X5360" s="279"/>
      <c r="Y5360" s="279"/>
      <c r="Z5360" s="279"/>
      <c r="AA5360" s="279"/>
      <c r="AB5360" s="279"/>
      <c r="AD5360" s="279"/>
      <c r="AE5360" s="279"/>
      <c r="AF5360" s="279"/>
      <c r="AG5360" s="279"/>
      <c r="AH5360" s="279"/>
      <c r="AI5360" s="279"/>
      <c r="AM5360" s="280"/>
      <c r="AN5360" s="280"/>
      <c r="AO5360" s="280"/>
      <c r="AP5360" s="278"/>
      <c r="AQ5360" s="278"/>
      <c r="AR5360" s="278"/>
      <c r="AS5360" s="278"/>
      <c r="BA5360" s="280"/>
      <c r="BB5360" s="280"/>
      <c r="BC5360" s="280"/>
      <c r="BD5360" s="279"/>
      <c r="BE5360" s="279"/>
      <c r="BH5360" s="278"/>
      <c r="BI5360" s="278"/>
      <c r="BJ5360" s="278"/>
      <c r="BK5360" s="278"/>
      <c r="BL5360" s="278"/>
      <c r="BM5360" s="279"/>
      <c r="BN5360" s="279"/>
      <c r="BO5360" s="279"/>
      <c r="BP5360" s="279"/>
      <c r="BQ5360" s="279"/>
    </row>
    <row r="5361" spans="2:69" ht="10.5" customHeight="1">
      <c r="C5361" s="280"/>
      <c r="D5361" s="280"/>
      <c r="F5361" s="279"/>
      <c r="G5361" s="279"/>
      <c r="H5361" s="279"/>
      <c r="I5361" s="279"/>
      <c r="J5361" s="279"/>
      <c r="K5361" s="279"/>
      <c r="L5361" s="279"/>
      <c r="M5361" s="279"/>
      <c r="N5361" s="279"/>
      <c r="O5361" s="279"/>
      <c r="R5361" s="278"/>
      <c r="S5361" s="278"/>
      <c r="T5361" s="278"/>
      <c r="U5361" s="279"/>
      <c r="V5361" s="279"/>
      <c r="W5361" s="279"/>
      <c r="X5361" s="279"/>
      <c r="Y5361" s="279"/>
      <c r="Z5361" s="279"/>
      <c r="AA5361" s="279"/>
      <c r="AB5361" s="279"/>
      <c r="AD5361" s="264"/>
      <c r="AE5361" s="279"/>
      <c r="AF5361" s="279"/>
      <c r="AG5361" s="279"/>
      <c r="AH5361" s="279"/>
      <c r="AI5361" s="264"/>
      <c r="AM5361" s="280"/>
      <c r="AN5361" s="280"/>
      <c r="AO5361" s="280"/>
      <c r="AP5361" s="278"/>
      <c r="AQ5361" s="278"/>
      <c r="AR5361" s="278"/>
      <c r="AS5361" s="278"/>
      <c r="BA5361" s="280"/>
      <c r="BB5361" s="280"/>
      <c r="BC5361" s="280"/>
      <c r="BD5361" s="279"/>
      <c r="BE5361" s="279"/>
      <c r="BH5361" s="278"/>
      <c r="BI5361" s="278"/>
      <c r="BJ5361" s="278"/>
      <c r="BK5361" s="278"/>
      <c r="BL5361" s="278"/>
      <c r="BM5361" s="279"/>
      <c r="BN5361" s="279"/>
      <c r="BO5361" s="279"/>
      <c r="BP5361" s="279"/>
      <c r="BQ5361" s="279"/>
    </row>
    <row r="5362" spans="2:69" ht="9.75" customHeight="1"/>
    <row r="5363" spans="2:69" ht="9.75" customHeight="1">
      <c r="C5363" s="280"/>
      <c r="D5363" s="280"/>
      <c r="F5363" s="279"/>
      <c r="G5363" s="279"/>
      <c r="H5363" s="279"/>
      <c r="I5363" s="279"/>
      <c r="J5363" s="279"/>
      <c r="K5363" s="279"/>
      <c r="L5363" s="279"/>
      <c r="M5363" s="279"/>
      <c r="N5363" s="279"/>
      <c r="O5363" s="279"/>
      <c r="R5363" s="278"/>
      <c r="S5363" s="278"/>
      <c r="T5363" s="278"/>
      <c r="U5363" s="279"/>
      <c r="V5363" s="279"/>
      <c r="W5363" s="279"/>
      <c r="X5363" s="279"/>
      <c r="Y5363" s="279"/>
      <c r="Z5363" s="279"/>
      <c r="AA5363" s="279"/>
      <c r="AB5363" s="279"/>
      <c r="AD5363" s="279"/>
      <c r="AE5363" s="279"/>
      <c r="AF5363" s="279"/>
      <c r="AG5363" s="279"/>
      <c r="AH5363" s="279"/>
      <c r="AI5363" s="279"/>
      <c r="AM5363" s="280"/>
      <c r="AN5363" s="280"/>
      <c r="AO5363" s="280"/>
      <c r="AP5363" s="280"/>
      <c r="AQ5363" s="278"/>
      <c r="AR5363" s="278"/>
      <c r="AS5363" s="278"/>
      <c r="AT5363" s="278"/>
      <c r="BA5363" s="280"/>
      <c r="BB5363" s="280"/>
      <c r="BC5363" s="280"/>
      <c r="BD5363" s="279"/>
      <c r="BE5363" s="279"/>
      <c r="BH5363" s="278"/>
      <c r="BI5363" s="278"/>
      <c r="BJ5363" s="278"/>
      <c r="BK5363" s="278"/>
      <c r="BL5363" s="278"/>
      <c r="BM5363" s="279"/>
      <c r="BN5363" s="279"/>
      <c r="BO5363" s="279"/>
      <c r="BP5363" s="279"/>
      <c r="BQ5363" s="279"/>
    </row>
    <row r="5364" spans="2:69" ht="0.75" customHeight="1">
      <c r="C5364" s="280"/>
      <c r="D5364" s="280"/>
      <c r="F5364" s="279"/>
      <c r="G5364" s="279"/>
      <c r="H5364" s="279"/>
      <c r="I5364" s="279"/>
      <c r="J5364" s="279"/>
      <c r="K5364" s="279"/>
      <c r="L5364" s="279"/>
      <c r="M5364" s="279"/>
      <c r="N5364" s="279"/>
      <c r="O5364" s="279"/>
      <c r="R5364" s="278"/>
      <c r="S5364" s="278"/>
      <c r="T5364" s="278"/>
      <c r="U5364" s="279"/>
      <c r="V5364" s="279"/>
      <c r="W5364" s="279"/>
      <c r="X5364" s="279"/>
      <c r="Y5364" s="279"/>
      <c r="Z5364" s="279"/>
      <c r="AA5364" s="279"/>
      <c r="AB5364" s="279"/>
      <c r="AD5364" s="279"/>
      <c r="AE5364" s="279"/>
      <c r="AF5364" s="279"/>
      <c r="AG5364" s="279"/>
      <c r="AH5364" s="279"/>
      <c r="AI5364" s="279"/>
      <c r="AM5364" s="280"/>
      <c r="AN5364" s="280"/>
      <c r="AO5364" s="280"/>
      <c r="AP5364" s="280"/>
      <c r="AQ5364" s="278"/>
      <c r="AR5364" s="278"/>
      <c r="AS5364" s="278"/>
      <c r="AT5364" s="278"/>
      <c r="BA5364" s="280"/>
      <c r="BB5364" s="280"/>
      <c r="BC5364" s="280"/>
      <c r="BD5364" s="279"/>
      <c r="BE5364" s="279"/>
      <c r="BH5364" s="278"/>
      <c r="BI5364" s="278"/>
      <c r="BJ5364" s="278"/>
      <c r="BK5364" s="278"/>
      <c r="BL5364" s="278"/>
      <c r="BM5364" s="279"/>
      <c r="BN5364" s="279"/>
      <c r="BO5364" s="279"/>
      <c r="BP5364" s="279"/>
      <c r="BQ5364" s="279"/>
    </row>
    <row r="5365" spans="2:69" ht="12.75" customHeight="1">
      <c r="F5365" s="279"/>
      <c r="G5365" s="279"/>
      <c r="H5365" s="279"/>
      <c r="I5365" s="279"/>
      <c r="J5365" s="279"/>
      <c r="K5365" s="279"/>
      <c r="L5365" s="279"/>
      <c r="M5365" s="279"/>
      <c r="N5365" s="279"/>
      <c r="O5365" s="279"/>
      <c r="AM5365" s="280"/>
      <c r="AN5365" s="280"/>
      <c r="AO5365" s="280"/>
      <c r="AP5365" s="278"/>
      <c r="AQ5365" s="278"/>
      <c r="AR5365" s="278"/>
      <c r="AS5365" s="278"/>
      <c r="BA5365" s="280"/>
      <c r="BB5365" s="280"/>
      <c r="BC5365" s="280"/>
      <c r="BD5365" s="279"/>
      <c r="BE5365" s="279"/>
      <c r="BH5365" s="278"/>
      <c r="BI5365" s="278"/>
      <c r="BJ5365" s="278"/>
      <c r="BK5365" s="278"/>
      <c r="BL5365" s="278"/>
      <c r="BM5365" s="279"/>
      <c r="BN5365" s="279"/>
      <c r="BO5365" s="279"/>
      <c r="BP5365" s="279"/>
      <c r="BQ5365" s="279"/>
    </row>
    <row r="5366" spans="2:69" ht="10.5" customHeight="1">
      <c r="AM5366" s="280"/>
      <c r="AN5366" s="280"/>
      <c r="AO5366" s="280"/>
      <c r="AP5366" s="278"/>
      <c r="AQ5366" s="278"/>
      <c r="AR5366" s="278"/>
      <c r="AS5366" s="278"/>
      <c r="BA5366" s="280"/>
      <c r="BB5366" s="280"/>
      <c r="BC5366" s="280"/>
      <c r="BD5366" s="279"/>
      <c r="BE5366" s="279"/>
      <c r="BH5366" s="278"/>
      <c r="BI5366" s="278"/>
      <c r="BJ5366" s="278"/>
      <c r="BK5366" s="278"/>
      <c r="BL5366" s="278"/>
      <c r="BM5366" s="279"/>
      <c r="BN5366" s="279"/>
      <c r="BO5366" s="279"/>
      <c r="BP5366" s="279"/>
      <c r="BQ5366" s="279"/>
    </row>
    <row r="5367" spans="2:69" ht="7.5" customHeight="1"/>
    <row r="5368" spans="2:69" ht="0.75" customHeight="1">
      <c r="C5368" s="277"/>
      <c r="D5368" s="277"/>
      <c r="F5368" s="279"/>
      <c r="G5368" s="279"/>
      <c r="H5368" s="279"/>
      <c r="I5368" s="279"/>
      <c r="J5368" s="279"/>
      <c r="K5368" s="279"/>
      <c r="L5368" s="279"/>
      <c r="M5368" s="279"/>
      <c r="AM5368" s="280"/>
      <c r="AN5368" s="280"/>
      <c r="AO5368" s="280"/>
      <c r="AP5368" s="278"/>
      <c r="AQ5368" s="278"/>
      <c r="AR5368" s="278"/>
      <c r="AS5368" s="278"/>
      <c r="AT5368" s="278"/>
      <c r="AU5368" s="278"/>
      <c r="AV5368" s="278"/>
      <c r="AX5368" s="278"/>
      <c r="AY5368" s="278"/>
      <c r="BA5368" s="280"/>
      <c r="BB5368" s="280"/>
      <c r="BC5368" s="280"/>
      <c r="BD5368" s="279"/>
      <c r="BE5368" s="279"/>
      <c r="BH5368" s="278"/>
      <c r="BI5368" s="278"/>
      <c r="BJ5368" s="278"/>
      <c r="BK5368" s="278"/>
      <c r="BL5368" s="278"/>
      <c r="BM5368" s="279"/>
      <c r="BN5368" s="279"/>
      <c r="BO5368" s="279"/>
      <c r="BP5368" s="279"/>
      <c r="BQ5368" s="279"/>
    </row>
    <row r="5369" spans="2:69" ht="8.25" customHeight="1">
      <c r="C5369" s="277"/>
      <c r="D5369" s="277"/>
      <c r="F5369" s="279"/>
      <c r="G5369" s="279"/>
      <c r="H5369" s="279"/>
      <c r="I5369" s="279"/>
      <c r="J5369" s="279"/>
      <c r="K5369" s="279"/>
      <c r="L5369" s="279"/>
      <c r="M5369" s="279"/>
      <c r="AM5369" s="280"/>
      <c r="AN5369" s="280"/>
      <c r="AO5369" s="280"/>
      <c r="AP5369" s="278"/>
      <c r="AQ5369" s="278"/>
      <c r="AR5369" s="278"/>
      <c r="AS5369" s="278"/>
      <c r="AT5369" s="278"/>
      <c r="AU5369" s="278"/>
      <c r="AV5369" s="278"/>
      <c r="AX5369" s="278"/>
      <c r="AY5369" s="278"/>
      <c r="BA5369" s="280"/>
      <c r="BB5369" s="280"/>
      <c r="BC5369" s="280"/>
      <c r="BD5369" s="279"/>
      <c r="BE5369" s="279"/>
      <c r="BH5369" s="278"/>
      <c r="BI5369" s="278"/>
      <c r="BJ5369" s="278"/>
      <c r="BK5369" s="278"/>
      <c r="BL5369" s="278"/>
      <c r="BM5369" s="279"/>
      <c r="BN5369" s="279"/>
      <c r="BO5369" s="279"/>
      <c r="BP5369" s="279"/>
      <c r="BQ5369" s="279"/>
    </row>
    <row r="5370" spans="2:69" ht="0.75" customHeight="1">
      <c r="C5370" s="277"/>
      <c r="D5370" s="277"/>
      <c r="F5370" s="279"/>
      <c r="G5370" s="279"/>
      <c r="H5370" s="279"/>
      <c r="I5370" s="279"/>
      <c r="J5370" s="279"/>
      <c r="K5370" s="279"/>
      <c r="L5370" s="279"/>
      <c r="M5370" s="279"/>
      <c r="AM5370" s="280"/>
      <c r="AN5370" s="280"/>
      <c r="AO5370" s="280"/>
      <c r="AP5370" s="278"/>
      <c r="AQ5370" s="278"/>
      <c r="AR5370" s="278"/>
      <c r="AS5370" s="278"/>
      <c r="AT5370" s="278"/>
      <c r="AU5370" s="278"/>
      <c r="AV5370" s="278"/>
      <c r="AX5370" s="278"/>
      <c r="AY5370" s="278"/>
      <c r="BA5370" s="280"/>
      <c r="BB5370" s="280"/>
      <c r="BC5370" s="280"/>
      <c r="BD5370" s="279"/>
      <c r="BE5370" s="279"/>
      <c r="BH5370" s="278"/>
      <c r="BI5370" s="278"/>
      <c r="BJ5370" s="278"/>
      <c r="BK5370" s="278"/>
      <c r="BL5370" s="278"/>
      <c r="BM5370" s="279"/>
      <c r="BN5370" s="279"/>
      <c r="BO5370" s="279"/>
      <c r="BP5370" s="279"/>
      <c r="BQ5370" s="279"/>
    </row>
    <row r="5371" spans="2:69" ht="10.5" customHeight="1">
      <c r="AM5371" s="280"/>
      <c r="AN5371" s="280"/>
      <c r="AO5371" s="280"/>
      <c r="AP5371" s="278"/>
      <c r="AQ5371" s="278"/>
      <c r="AR5371" s="278"/>
      <c r="AS5371" s="278"/>
      <c r="AT5371" s="278"/>
      <c r="AU5371" s="278"/>
      <c r="AV5371" s="278"/>
      <c r="AX5371" s="278"/>
      <c r="AY5371" s="278"/>
      <c r="BA5371" s="280"/>
      <c r="BB5371" s="280"/>
      <c r="BC5371" s="280"/>
      <c r="BD5371" s="279"/>
      <c r="BE5371" s="279"/>
      <c r="BH5371" s="278"/>
      <c r="BI5371" s="278"/>
      <c r="BJ5371" s="278"/>
      <c r="BK5371" s="278"/>
      <c r="BL5371" s="278"/>
      <c r="BM5371" s="279"/>
      <c r="BN5371" s="279"/>
      <c r="BO5371" s="279"/>
      <c r="BP5371" s="279"/>
      <c r="BQ5371" s="279"/>
    </row>
    <row r="5372" spans="2:69" ht="9.75" customHeight="1"/>
    <row r="5373" spans="2:69" ht="12" customHeight="1">
      <c r="AM5373" s="280"/>
      <c r="AN5373" s="280"/>
      <c r="AO5373" s="280"/>
      <c r="AP5373" s="280"/>
      <c r="AQ5373" s="278"/>
      <c r="AR5373" s="278"/>
      <c r="AS5373" s="278"/>
      <c r="AT5373" s="278"/>
      <c r="AU5373" s="278"/>
      <c r="AV5373" s="278"/>
      <c r="AW5373" s="278"/>
      <c r="AX5373" s="278"/>
      <c r="AY5373" s="278"/>
      <c r="AZ5373" s="278"/>
      <c r="BA5373" s="277"/>
      <c r="BB5373" s="277"/>
      <c r="BC5373" s="277"/>
      <c r="BD5373" s="279"/>
      <c r="BE5373" s="279"/>
    </row>
    <row r="5374" spans="2:69" ht="13.5" customHeight="1">
      <c r="C5374" s="289"/>
      <c r="D5374" s="289"/>
      <c r="E5374" s="289"/>
      <c r="F5374" s="289"/>
      <c r="G5374" s="289"/>
      <c r="H5374" s="289"/>
      <c r="I5374" s="289"/>
      <c r="J5374" s="289"/>
      <c r="K5374" s="289"/>
      <c r="L5374" s="289"/>
      <c r="M5374" s="289"/>
      <c r="N5374" s="289"/>
      <c r="O5374" s="289"/>
      <c r="P5374" s="289"/>
      <c r="Q5374" s="289"/>
      <c r="R5374" s="289"/>
      <c r="S5374" s="289"/>
      <c r="T5374" s="289"/>
      <c r="U5374" s="289"/>
      <c r="V5374" s="289"/>
      <c r="W5374" s="289"/>
      <c r="X5374" s="289"/>
      <c r="Y5374" s="289"/>
      <c r="Z5374" s="289"/>
      <c r="AA5374" s="289"/>
      <c r="AB5374" s="289"/>
      <c r="AC5374" s="289"/>
      <c r="AD5374" s="289"/>
      <c r="AE5374" s="289"/>
    </row>
    <row r="5375" spans="2:69" ht="7.5" customHeight="1"/>
    <row r="5376" spans="2:69" ht="16.5" customHeight="1">
      <c r="B5376" s="282"/>
      <c r="C5376" s="282"/>
      <c r="D5376" s="282"/>
      <c r="E5376" s="282"/>
      <c r="F5376" s="282"/>
      <c r="G5376" s="282"/>
      <c r="H5376" s="282"/>
      <c r="I5376" s="282"/>
      <c r="J5376" s="282"/>
      <c r="K5376" s="282"/>
      <c r="L5376" s="282"/>
      <c r="M5376" s="282"/>
      <c r="N5376" s="282"/>
      <c r="O5376" s="282"/>
      <c r="P5376" s="282"/>
      <c r="Q5376" s="282"/>
      <c r="R5376" s="282"/>
      <c r="S5376" s="282"/>
      <c r="T5376" s="282"/>
      <c r="U5376" s="282"/>
      <c r="X5376" s="282"/>
      <c r="Y5376" s="282"/>
      <c r="Z5376" s="282"/>
      <c r="AA5376" s="282"/>
      <c r="AB5376" s="282"/>
      <c r="AC5376" s="282"/>
      <c r="AD5376" s="282"/>
      <c r="AE5376" s="282"/>
      <c r="AF5376" s="282"/>
      <c r="AG5376" s="282"/>
      <c r="AM5376" s="282"/>
      <c r="AN5376" s="282"/>
      <c r="AO5376" s="282"/>
      <c r="AP5376" s="282"/>
      <c r="AQ5376" s="282"/>
      <c r="AR5376" s="282"/>
      <c r="AS5376" s="282"/>
      <c r="AT5376" s="282"/>
      <c r="AU5376" s="282"/>
      <c r="AV5376" s="282"/>
      <c r="AW5376" s="282"/>
      <c r="AX5376" s="282"/>
      <c r="AY5376" s="282"/>
      <c r="AZ5376" s="282"/>
      <c r="BA5376" s="282"/>
      <c r="BB5376" s="282"/>
      <c r="BE5376" s="282"/>
      <c r="BF5376" s="282"/>
      <c r="BG5376" s="282"/>
      <c r="BH5376" s="282"/>
      <c r="BI5376" s="282"/>
      <c r="BJ5376" s="282"/>
      <c r="BK5376" s="282"/>
      <c r="BL5376" s="282"/>
      <c r="BM5376" s="282"/>
      <c r="BN5376" s="282"/>
      <c r="BO5376" s="282"/>
      <c r="BP5376" s="282"/>
    </row>
    <row r="5377" spans="3:68" ht="9.75" customHeight="1">
      <c r="E5377" s="281"/>
      <c r="F5377" s="281"/>
      <c r="G5377" s="281"/>
      <c r="H5377" s="281"/>
      <c r="I5377" s="281"/>
      <c r="J5377" s="281"/>
      <c r="K5377" s="281"/>
      <c r="L5377" s="281"/>
      <c r="O5377" s="281"/>
      <c r="P5377" s="281"/>
      <c r="Q5377" s="281"/>
      <c r="S5377" s="286"/>
      <c r="T5377" s="286"/>
      <c r="U5377" s="286"/>
      <c r="V5377" s="286"/>
      <c r="AB5377" s="281"/>
      <c r="AC5377" s="281"/>
      <c r="AD5377" s="286"/>
      <c r="AE5377" s="286"/>
      <c r="AR5377" s="281"/>
      <c r="AS5377" s="281"/>
      <c r="AT5377" s="281"/>
      <c r="AV5377" s="286"/>
      <c r="AW5377" s="286"/>
      <c r="AX5377" s="286"/>
      <c r="AY5377" s="286"/>
      <c r="AZ5377" s="286"/>
      <c r="BA5377" s="286"/>
      <c r="BB5377" s="286"/>
      <c r="BH5377" s="283"/>
      <c r="BI5377" s="283"/>
      <c r="BJ5377" s="283"/>
      <c r="BK5377" s="283"/>
      <c r="BL5377" s="283"/>
      <c r="BN5377" s="283"/>
      <c r="BO5377" s="283"/>
      <c r="BP5377" s="283"/>
    </row>
    <row r="5378" spans="3:68" ht="0.75" customHeight="1">
      <c r="BH5378" s="283"/>
      <c r="BI5378" s="283"/>
      <c r="BJ5378" s="283"/>
      <c r="BK5378" s="283"/>
      <c r="BL5378" s="283"/>
      <c r="BN5378" s="283"/>
      <c r="BO5378" s="283"/>
      <c r="BP5378" s="283"/>
    </row>
    <row r="5379" spans="3:68" ht="10.5" customHeight="1">
      <c r="F5379" s="281"/>
      <c r="G5379" s="281"/>
      <c r="H5379" s="281"/>
      <c r="I5379" s="281"/>
      <c r="J5379" s="281"/>
      <c r="K5379" s="281"/>
      <c r="N5379" s="281"/>
      <c r="O5379" s="281"/>
      <c r="P5379" s="281"/>
      <c r="Q5379" s="281"/>
      <c r="R5379" s="281"/>
      <c r="S5379" s="286"/>
      <c r="T5379" s="286"/>
      <c r="U5379" s="286"/>
      <c r="V5379" s="286"/>
      <c r="AB5379" s="281"/>
      <c r="AC5379" s="281"/>
      <c r="AD5379" s="281"/>
      <c r="AE5379" s="286"/>
      <c r="AF5379" s="286"/>
      <c r="AG5379" s="286"/>
      <c r="AH5379" s="286"/>
      <c r="AI5379" s="286"/>
      <c r="AR5379" s="281"/>
      <c r="AS5379" s="281"/>
      <c r="AT5379" s="281"/>
      <c r="AV5379" s="290"/>
      <c r="AW5379" s="290"/>
      <c r="AX5379" s="290"/>
      <c r="AY5379" s="290"/>
      <c r="AZ5379" s="290"/>
      <c r="BE5379" s="263"/>
      <c r="BJ5379" s="279"/>
      <c r="BK5379" s="279"/>
      <c r="BL5379" s="279"/>
      <c r="BO5379" s="279"/>
      <c r="BP5379" s="279"/>
    </row>
    <row r="5380" spans="3:68" ht="8.25" customHeight="1"/>
    <row r="5381" spans="3:68" ht="12.75" customHeight="1">
      <c r="BE5381" s="280"/>
      <c r="BF5381" s="280"/>
      <c r="BJ5381" s="279"/>
      <c r="BK5381" s="279"/>
      <c r="BL5381" s="279"/>
      <c r="BO5381" s="279"/>
      <c r="BP5381" s="279"/>
    </row>
    <row r="5382" spans="3:68" ht="9.75" customHeight="1">
      <c r="BE5382" s="280"/>
      <c r="BF5382" s="280"/>
      <c r="BJ5382" s="279"/>
      <c r="BK5382" s="279"/>
      <c r="BL5382" s="279"/>
      <c r="BO5382" s="279"/>
      <c r="BP5382" s="279"/>
    </row>
    <row r="5383" spans="3:68" ht="12.75" customHeight="1">
      <c r="BE5383" s="280"/>
      <c r="BF5383" s="280"/>
    </row>
    <row r="5384" spans="3:68" ht="10.5" customHeight="1">
      <c r="I5384" s="283"/>
      <c r="J5384" s="283"/>
      <c r="K5384" s="283"/>
      <c r="L5384" s="283"/>
      <c r="N5384" s="283"/>
      <c r="O5384" s="283"/>
      <c r="P5384" s="283"/>
      <c r="Q5384" s="283"/>
      <c r="R5384" s="283"/>
      <c r="S5384" s="283"/>
      <c r="U5384" s="283"/>
      <c r="V5384" s="283"/>
      <c r="W5384" s="283"/>
      <c r="Z5384" s="283"/>
      <c r="AA5384" s="283"/>
      <c r="AB5384" s="283"/>
      <c r="AC5384" s="283"/>
      <c r="AD5384" s="283"/>
      <c r="AE5384" s="283"/>
      <c r="AO5384" s="283"/>
      <c r="AP5384" s="283"/>
      <c r="AQ5384" s="283"/>
      <c r="AR5384" s="283"/>
      <c r="AS5384" s="283"/>
      <c r="AT5384" s="283"/>
      <c r="AV5384" s="283"/>
      <c r="AW5384" s="283"/>
      <c r="AX5384" s="283"/>
      <c r="AY5384" s="283"/>
      <c r="AZ5384" s="283"/>
      <c r="BA5384" s="283"/>
      <c r="BB5384" s="283"/>
      <c r="BE5384" s="263"/>
      <c r="BJ5384" s="279"/>
      <c r="BK5384" s="279"/>
      <c r="BL5384" s="279"/>
      <c r="BO5384" s="279"/>
      <c r="BP5384" s="279"/>
    </row>
    <row r="5385" spans="3:68" ht="9.75" customHeight="1"/>
    <row r="5386" spans="3:68" ht="10.5" customHeight="1">
      <c r="H5386" s="283"/>
      <c r="I5386" s="283"/>
      <c r="J5386" s="283"/>
      <c r="K5386" s="283"/>
      <c r="L5386" s="283"/>
      <c r="N5386" s="283"/>
      <c r="O5386" s="283"/>
      <c r="P5386" s="283"/>
      <c r="Q5386" s="283"/>
      <c r="R5386" s="283"/>
      <c r="S5386" s="283"/>
      <c r="U5386" s="283"/>
      <c r="V5386" s="283"/>
      <c r="W5386" s="283"/>
      <c r="Z5386" s="283"/>
      <c r="AA5386" s="283"/>
      <c r="AB5386" s="283"/>
      <c r="AC5386" s="283"/>
      <c r="AD5386" s="283"/>
      <c r="AE5386" s="283"/>
      <c r="AO5386" s="283"/>
      <c r="AP5386" s="283"/>
      <c r="AQ5386" s="283"/>
      <c r="AR5386" s="283"/>
      <c r="AS5386" s="283"/>
      <c r="AT5386" s="283"/>
      <c r="AV5386" s="283"/>
      <c r="AW5386" s="283"/>
      <c r="AX5386" s="283"/>
      <c r="AY5386" s="283"/>
      <c r="AZ5386" s="283"/>
      <c r="BA5386" s="283"/>
      <c r="BB5386" s="283"/>
      <c r="BE5386" s="280"/>
      <c r="BJ5386" s="279"/>
      <c r="BK5386" s="279"/>
      <c r="BL5386" s="279"/>
      <c r="BO5386" s="279"/>
      <c r="BP5386" s="279"/>
    </row>
    <row r="5387" spans="3:68" ht="0.75" customHeight="1">
      <c r="H5387" s="283"/>
      <c r="I5387" s="283"/>
      <c r="J5387" s="283"/>
      <c r="K5387" s="283"/>
      <c r="L5387" s="283"/>
      <c r="N5387" s="283"/>
      <c r="O5387" s="283"/>
      <c r="P5387" s="283"/>
      <c r="Q5387" s="283"/>
      <c r="R5387" s="283"/>
      <c r="S5387" s="283"/>
      <c r="U5387" s="283"/>
      <c r="V5387" s="283"/>
      <c r="W5387" s="283"/>
      <c r="Z5387" s="283"/>
      <c r="AA5387" s="283"/>
      <c r="AB5387" s="283"/>
      <c r="AC5387" s="283"/>
      <c r="AD5387" s="283"/>
      <c r="AE5387" s="283"/>
      <c r="AO5387" s="283"/>
      <c r="AP5387" s="283"/>
      <c r="AQ5387" s="283"/>
      <c r="AR5387" s="283"/>
      <c r="AS5387" s="283"/>
      <c r="AT5387" s="283"/>
      <c r="AV5387" s="283"/>
      <c r="AW5387" s="283"/>
      <c r="AX5387" s="283"/>
      <c r="AY5387" s="283"/>
      <c r="AZ5387" s="283"/>
      <c r="BA5387" s="283"/>
      <c r="BB5387" s="283"/>
      <c r="BE5387" s="280"/>
      <c r="BJ5387" s="279"/>
      <c r="BK5387" s="279"/>
      <c r="BL5387" s="279"/>
      <c r="BO5387" s="279"/>
      <c r="BP5387" s="279"/>
    </row>
    <row r="5388" spans="3:68" ht="10.5" customHeight="1">
      <c r="H5388" s="285"/>
      <c r="I5388" s="285"/>
      <c r="J5388" s="285"/>
      <c r="K5388" s="285"/>
      <c r="L5388" s="285"/>
      <c r="N5388" s="285"/>
      <c r="O5388" s="285"/>
      <c r="P5388" s="285"/>
      <c r="R5388" s="285"/>
      <c r="S5388" s="285"/>
      <c r="U5388" s="283"/>
      <c r="V5388" s="283"/>
      <c r="W5388" s="283"/>
      <c r="Z5388" s="285"/>
      <c r="AA5388" s="285"/>
      <c r="AB5388" s="285"/>
      <c r="AC5388" s="285"/>
      <c r="AD5388" s="283"/>
      <c r="AE5388" s="283"/>
      <c r="AO5388" s="285"/>
      <c r="AP5388" s="285"/>
      <c r="AQ5388" s="285"/>
      <c r="AR5388" s="285"/>
      <c r="AS5388" s="285"/>
      <c r="AT5388" s="285"/>
      <c r="AV5388" s="285"/>
      <c r="AW5388" s="285"/>
      <c r="AX5388" s="285"/>
      <c r="AY5388" s="285"/>
      <c r="AZ5388" s="285"/>
      <c r="BB5388" s="261"/>
      <c r="BE5388" s="263"/>
      <c r="BK5388" s="279"/>
      <c r="BL5388" s="279"/>
      <c r="BP5388" s="264"/>
    </row>
    <row r="5389" spans="3:68" ht="8.25" customHeight="1"/>
    <row r="5390" spans="3:68" ht="0.75" customHeight="1">
      <c r="C5390" s="280"/>
      <c r="D5390" s="280"/>
      <c r="E5390" s="280"/>
      <c r="F5390" s="280"/>
      <c r="G5390" s="280"/>
      <c r="H5390" s="280"/>
      <c r="I5390" s="280"/>
      <c r="AH5390" s="280"/>
      <c r="AI5390" s="280"/>
      <c r="AJ5390" s="280"/>
      <c r="AK5390" s="280"/>
      <c r="AL5390" s="280"/>
      <c r="AM5390" s="280"/>
      <c r="AN5390" s="280"/>
      <c r="AO5390" s="280"/>
      <c r="BE5390" s="280"/>
      <c r="BK5390" s="279"/>
      <c r="BL5390" s="279"/>
      <c r="BP5390" s="279"/>
    </row>
    <row r="5391" spans="3:68" ht="9" customHeight="1">
      <c r="C5391" s="280"/>
      <c r="D5391" s="280"/>
      <c r="E5391" s="280"/>
      <c r="F5391" s="280"/>
      <c r="G5391" s="280"/>
      <c r="H5391" s="280"/>
      <c r="I5391" s="280"/>
      <c r="AH5391" s="280"/>
      <c r="AI5391" s="280"/>
      <c r="AJ5391" s="280"/>
      <c r="AK5391" s="280"/>
      <c r="AL5391" s="280"/>
      <c r="AM5391" s="280"/>
      <c r="AN5391" s="280"/>
      <c r="AO5391" s="280"/>
      <c r="BE5391" s="280"/>
      <c r="BK5391" s="279"/>
      <c r="BL5391" s="279"/>
      <c r="BP5391" s="279"/>
    </row>
    <row r="5392" spans="3:68" ht="0.75" customHeight="1">
      <c r="C5392" s="280"/>
      <c r="D5392" s="280"/>
      <c r="E5392" s="280"/>
      <c r="F5392" s="280"/>
      <c r="G5392" s="280"/>
      <c r="H5392" s="280"/>
      <c r="I5392" s="280"/>
      <c r="AH5392" s="280"/>
      <c r="AI5392" s="280"/>
      <c r="AJ5392" s="280"/>
      <c r="AK5392" s="280"/>
      <c r="AL5392" s="280"/>
      <c r="AM5392" s="280"/>
      <c r="AN5392" s="280"/>
      <c r="AO5392" s="280"/>
      <c r="BE5392" s="280"/>
      <c r="BK5392" s="279"/>
      <c r="BL5392" s="279"/>
    </row>
    <row r="5393" spans="3:68" ht="10.5" customHeight="1">
      <c r="C5393" s="287"/>
      <c r="D5393" s="287"/>
      <c r="E5393" s="287"/>
      <c r="F5393" s="287"/>
      <c r="G5393" s="287"/>
      <c r="H5393" s="278"/>
      <c r="I5393" s="278"/>
      <c r="J5393" s="278"/>
      <c r="K5393" s="278"/>
      <c r="L5393" s="278"/>
      <c r="N5393" s="278"/>
      <c r="O5393" s="278"/>
      <c r="P5393" s="278"/>
      <c r="Q5393" s="278"/>
      <c r="R5393" s="278"/>
      <c r="S5393" s="278"/>
      <c r="T5393" s="278"/>
      <c r="U5393" s="278"/>
      <c r="V5393" s="278"/>
      <c r="W5393" s="278"/>
      <c r="Z5393" s="278"/>
      <c r="AA5393" s="278"/>
      <c r="AB5393" s="278"/>
      <c r="AC5393" s="278"/>
      <c r="AD5393" s="278"/>
      <c r="AE5393" s="278"/>
      <c r="AI5393" s="287"/>
      <c r="AJ5393" s="287"/>
      <c r="AK5393" s="287"/>
      <c r="AL5393" s="287"/>
      <c r="AM5393" s="287"/>
      <c r="AO5393" s="278"/>
      <c r="AP5393" s="278"/>
      <c r="AQ5393" s="278"/>
      <c r="AR5393" s="278"/>
      <c r="AS5393" s="278"/>
      <c r="AT5393" s="278"/>
      <c r="AV5393" s="278"/>
      <c r="AW5393" s="278"/>
      <c r="AX5393" s="278"/>
      <c r="AY5393" s="278"/>
      <c r="AZ5393" s="278"/>
      <c r="BB5393" s="266"/>
      <c r="BE5393" s="263"/>
      <c r="BK5393" s="279"/>
      <c r="BL5393" s="279"/>
      <c r="BP5393" s="264"/>
    </row>
    <row r="5394" spans="3:68" ht="7.5" customHeight="1"/>
    <row r="5395" spans="3:68" ht="0.75" customHeight="1">
      <c r="C5395" s="287"/>
      <c r="D5395" s="287"/>
      <c r="E5395" s="287"/>
      <c r="F5395" s="287"/>
      <c r="G5395" s="287"/>
      <c r="H5395" s="278"/>
      <c r="I5395" s="278"/>
      <c r="J5395" s="278"/>
      <c r="K5395" s="278"/>
      <c r="L5395" s="278"/>
      <c r="N5395" s="278"/>
      <c r="O5395" s="278"/>
      <c r="P5395" s="278"/>
      <c r="Q5395" s="278"/>
      <c r="R5395" s="278"/>
      <c r="S5395" s="278"/>
      <c r="T5395" s="278"/>
      <c r="U5395" s="278"/>
      <c r="V5395" s="278"/>
      <c r="W5395" s="278"/>
      <c r="Z5395" s="278"/>
      <c r="AA5395" s="278"/>
      <c r="AB5395" s="278"/>
      <c r="AC5395" s="278"/>
      <c r="AD5395" s="278"/>
      <c r="AE5395" s="278"/>
      <c r="AI5395" s="287"/>
      <c r="AJ5395" s="287"/>
      <c r="AK5395" s="287"/>
      <c r="AL5395" s="287"/>
      <c r="AM5395" s="287"/>
      <c r="AO5395" s="278"/>
      <c r="AP5395" s="278"/>
      <c r="AQ5395" s="278"/>
      <c r="AR5395" s="278"/>
      <c r="AS5395" s="278"/>
      <c r="AT5395" s="278"/>
      <c r="AV5395" s="278"/>
      <c r="AW5395" s="278"/>
      <c r="AX5395" s="278"/>
      <c r="AY5395" s="278"/>
      <c r="AZ5395" s="278"/>
      <c r="BB5395" s="276"/>
    </row>
    <row r="5396" spans="3:68" ht="8.25" customHeight="1">
      <c r="C5396" s="287"/>
      <c r="D5396" s="287"/>
      <c r="E5396" s="287"/>
      <c r="F5396" s="287"/>
      <c r="G5396" s="287"/>
      <c r="H5396" s="278"/>
      <c r="I5396" s="278"/>
      <c r="J5396" s="278"/>
      <c r="K5396" s="278"/>
      <c r="L5396" s="278"/>
      <c r="N5396" s="278"/>
      <c r="O5396" s="278"/>
      <c r="P5396" s="278"/>
      <c r="Q5396" s="278"/>
      <c r="R5396" s="278"/>
      <c r="S5396" s="278"/>
      <c r="T5396" s="278"/>
      <c r="U5396" s="278"/>
      <c r="V5396" s="278"/>
      <c r="W5396" s="278"/>
      <c r="Z5396" s="278"/>
      <c r="AA5396" s="278"/>
      <c r="AB5396" s="278"/>
      <c r="AC5396" s="278"/>
      <c r="AD5396" s="278"/>
      <c r="AE5396" s="278"/>
      <c r="AI5396" s="287"/>
      <c r="AJ5396" s="287"/>
      <c r="AK5396" s="287"/>
      <c r="AL5396" s="287"/>
      <c r="AM5396" s="287"/>
      <c r="AO5396" s="278"/>
      <c r="AP5396" s="278"/>
      <c r="AQ5396" s="278"/>
      <c r="AR5396" s="278"/>
      <c r="AS5396" s="278"/>
      <c r="AT5396" s="278"/>
      <c r="AV5396" s="278"/>
      <c r="AW5396" s="278"/>
      <c r="AX5396" s="278"/>
      <c r="AY5396" s="278"/>
      <c r="AZ5396" s="278"/>
      <c r="BB5396" s="276"/>
    </row>
    <row r="5397" spans="3:68" ht="0.75" customHeight="1">
      <c r="C5397" s="287"/>
      <c r="D5397" s="287"/>
      <c r="E5397" s="287"/>
      <c r="F5397" s="287"/>
      <c r="G5397" s="287"/>
      <c r="H5397" s="278"/>
      <c r="I5397" s="278"/>
      <c r="J5397" s="278"/>
      <c r="K5397" s="278"/>
      <c r="L5397" s="278"/>
      <c r="N5397" s="278"/>
      <c r="O5397" s="278"/>
      <c r="P5397" s="278"/>
      <c r="Q5397" s="278"/>
      <c r="R5397" s="278"/>
      <c r="S5397" s="278"/>
      <c r="T5397" s="278"/>
      <c r="U5397" s="278"/>
      <c r="V5397" s="278"/>
      <c r="W5397" s="278"/>
      <c r="Z5397" s="278"/>
      <c r="AA5397" s="278"/>
      <c r="AB5397" s="278"/>
      <c r="AC5397" s="278"/>
      <c r="AD5397" s="278"/>
      <c r="AE5397" s="278"/>
      <c r="AI5397" s="287"/>
      <c r="AJ5397" s="287"/>
      <c r="AK5397" s="287"/>
      <c r="AL5397" s="287"/>
      <c r="AM5397" s="287"/>
      <c r="AO5397" s="278"/>
      <c r="AP5397" s="278"/>
      <c r="AQ5397" s="278"/>
      <c r="AR5397" s="278"/>
      <c r="AS5397" s="278"/>
      <c r="AT5397" s="278"/>
      <c r="AV5397" s="278"/>
      <c r="AW5397" s="278"/>
      <c r="AX5397" s="278"/>
      <c r="AY5397" s="278"/>
      <c r="AZ5397" s="278"/>
      <c r="BB5397" s="276"/>
    </row>
    <row r="5398" spans="3:68" ht="10.5" customHeight="1">
      <c r="C5398" s="287"/>
      <c r="D5398" s="287"/>
      <c r="E5398" s="287"/>
      <c r="F5398" s="287"/>
      <c r="G5398" s="287"/>
      <c r="H5398" s="278"/>
      <c r="I5398" s="278"/>
      <c r="J5398" s="278"/>
      <c r="K5398" s="278"/>
      <c r="L5398" s="278"/>
      <c r="N5398" s="278"/>
      <c r="O5398" s="278"/>
      <c r="P5398" s="278"/>
      <c r="Q5398" s="278"/>
      <c r="R5398" s="278"/>
      <c r="S5398" s="278"/>
      <c r="T5398" s="278"/>
      <c r="U5398" s="278"/>
      <c r="V5398" s="278"/>
      <c r="W5398" s="278"/>
      <c r="Z5398" s="278"/>
      <c r="AA5398" s="278"/>
      <c r="AB5398" s="278"/>
      <c r="AC5398" s="278"/>
      <c r="AD5398" s="278"/>
      <c r="AE5398" s="278"/>
      <c r="AI5398" s="287"/>
      <c r="AJ5398" s="287"/>
      <c r="AK5398" s="287"/>
      <c r="AL5398" s="287"/>
      <c r="AM5398" s="287"/>
      <c r="AO5398" s="278"/>
      <c r="AP5398" s="278"/>
      <c r="AQ5398" s="278"/>
      <c r="AR5398" s="278"/>
      <c r="AS5398" s="278"/>
      <c r="AT5398" s="278"/>
      <c r="AV5398" s="278"/>
      <c r="AW5398" s="278"/>
      <c r="AX5398" s="278"/>
      <c r="AY5398" s="278"/>
      <c r="AZ5398" s="278"/>
      <c r="BB5398" s="266"/>
    </row>
    <row r="5399" spans="3:68" ht="7.5" customHeight="1"/>
    <row r="5400" spans="3:68" ht="0.75" customHeight="1">
      <c r="C5400" s="287"/>
      <c r="D5400" s="287"/>
      <c r="E5400" s="287"/>
      <c r="F5400" s="287"/>
      <c r="G5400" s="287"/>
      <c r="H5400" s="278"/>
      <c r="I5400" s="278"/>
      <c r="J5400" s="278"/>
      <c r="K5400" s="278"/>
      <c r="L5400" s="278"/>
      <c r="N5400" s="278"/>
      <c r="O5400" s="278"/>
      <c r="P5400" s="278"/>
      <c r="Q5400" s="278"/>
      <c r="R5400" s="278"/>
      <c r="S5400" s="278"/>
      <c r="T5400" s="278"/>
      <c r="U5400" s="278"/>
      <c r="V5400" s="278"/>
      <c r="W5400" s="278"/>
      <c r="Z5400" s="278"/>
      <c r="AA5400" s="278"/>
      <c r="AB5400" s="278"/>
      <c r="AC5400" s="278"/>
      <c r="AD5400" s="278"/>
      <c r="AE5400" s="278"/>
      <c r="AI5400" s="287"/>
      <c r="AJ5400" s="287"/>
      <c r="AK5400" s="287"/>
      <c r="AL5400" s="287"/>
      <c r="AM5400" s="287"/>
      <c r="AO5400" s="278"/>
      <c r="AP5400" s="278"/>
      <c r="AQ5400" s="278"/>
      <c r="AR5400" s="278"/>
      <c r="AS5400" s="278"/>
      <c r="AT5400" s="278"/>
      <c r="AV5400" s="278"/>
      <c r="AW5400" s="278"/>
      <c r="AX5400" s="278"/>
      <c r="AY5400" s="278"/>
      <c r="AZ5400" s="278"/>
      <c r="BB5400" s="276"/>
      <c r="BE5400" s="282"/>
      <c r="BF5400" s="282"/>
      <c r="BG5400" s="282"/>
      <c r="BH5400" s="282"/>
      <c r="BI5400" s="282"/>
      <c r="BJ5400" s="282"/>
      <c r="BK5400" s="282"/>
      <c r="BL5400" s="282"/>
      <c r="BM5400" s="282"/>
      <c r="BN5400" s="282"/>
      <c r="BO5400" s="282"/>
      <c r="BP5400" s="282"/>
    </row>
    <row r="5401" spans="3:68">
      <c r="C5401" s="287"/>
      <c r="D5401" s="287"/>
      <c r="E5401" s="287"/>
      <c r="F5401" s="287"/>
      <c r="G5401" s="287"/>
      <c r="H5401" s="278"/>
      <c r="I5401" s="278"/>
      <c r="J5401" s="278"/>
      <c r="K5401" s="278"/>
      <c r="L5401" s="278"/>
      <c r="N5401" s="278"/>
      <c r="O5401" s="278"/>
      <c r="P5401" s="278"/>
      <c r="Q5401" s="278"/>
      <c r="R5401" s="278"/>
      <c r="S5401" s="278"/>
      <c r="T5401" s="278"/>
      <c r="U5401" s="278"/>
      <c r="V5401" s="278"/>
      <c r="W5401" s="278"/>
      <c r="Z5401" s="278"/>
      <c r="AA5401" s="278"/>
      <c r="AB5401" s="278"/>
      <c r="AC5401" s="278"/>
      <c r="AD5401" s="278"/>
      <c r="AE5401" s="278"/>
      <c r="AI5401" s="287"/>
      <c r="AJ5401" s="287"/>
      <c r="AK5401" s="287"/>
      <c r="AL5401" s="287"/>
      <c r="AM5401" s="287"/>
      <c r="AO5401" s="278"/>
      <c r="AP5401" s="278"/>
      <c r="AQ5401" s="278"/>
      <c r="AR5401" s="278"/>
      <c r="AS5401" s="278"/>
      <c r="AT5401" s="278"/>
      <c r="AV5401" s="278"/>
      <c r="AW5401" s="278"/>
      <c r="AX5401" s="278"/>
      <c r="AY5401" s="278"/>
      <c r="AZ5401" s="278"/>
      <c r="BB5401" s="276"/>
      <c r="BE5401" s="282"/>
      <c r="BF5401" s="282"/>
      <c r="BG5401" s="282"/>
      <c r="BH5401" s="282"/>
      <c r="BI5401" s="282"/>
      <c r="BJ5401" s="282"/>
      <c r="BK5401" s="282"/>
      <c r="BL5401" s="282"/>
      <c r="BM5401" s="282"/>
      <c r="BN5401" s="282"/>
      <c r="BO5401" s="282"/>
      <c r="BP5401" s="282"/>
    </row>
    <row r="5402" spans="3:68" ht="5.25" customHeight="1">
      <c r="C5402" s="287"/>
      <c r="D5402" s="287"/>
      <c r="E5402" s="287"/>
      <c r="F5402" s="287"/>
      <c r="G5402" s="287"/>
      <c r="H5402" s="278"/>
      <c r="I5402" s="278"/>
      <c r="J5402" s="278"/>
      <c r="K5402" s="278"/>
      <c r="L5402" s="278"/>
      <c r="N5402" s="278"/>
      <c r="O5402" s="278"/>
      <c r="P5402" s="278"/>
      <c r="Q5402" s="278"/>
      <c r="R5402" s="278"/>
      <c r="S5402" s="278"/>
      <c r="T5402" s="278"/>
      <c r="U5402" s="278"/>
      <c r="V5402" s="278"/>
      <c r="W5402" s="278"/>
      <c r="Z5402" s="278"/>
      <c r="AA5402" s="278"/>
      <c r="AB5402" s="278"/>
      <c r="AC5402" s="278"/>
      <c r="AD5402" s="278"/>
      <c r="AE5402" s="278"/>
      <c r="AI5402" s="287"/>
      <c r="AJ5402" s="287"/>
      <c r="AK5402" s="287"/>
      <c r="AL5402" s="287"/>
      <c r="AM5402" s="287"/>
      <c r="AN5402" s="287"/>
      <c r="AO5402" s="278"/>
      <c r="AP5402" s="278"/>
      <c r="AQ5402" s="278"/>
      <c r="AR5402" s="278"/>
      <c r="AS5402" s="278"/>
      <c r="AT5402" s="278"/>
      <c r="AV5402" s="278"/>
      <c r="AW5402" s="278"/>
      <c r="AX5402" s="278"/>
      <c r="AY5402" s="278"/>
      <c r="AZ5402" s="278"/>
      <c r="BB5402" s="276"/>
      <c r="BJ5402" s="283"/>
      <c r="BK5402" s="283"/>
      <c r="BL5402" s="283"/>
      <c r="BM5402" s="283"/>
      <c r="BN5402" s="283"/>
      <c r="BO5402" s="283"/>
      <c r="BP5402" s="283"/>
    </row>
    <row r="5403" spans="3:68" ht="5.25" customHeight="1">
      <c r="C5403" s="287"/>
      <c r="D5403" s="287"/>
      <c r="E5403" s="287"/>
      <c r="F5403" s="287"/>
      <c r="G5403" s="287"/>
      <c r="H5403" s="278"/>
      <c r="I5403" s="278"/>
      <c r="J5403" s="278"/>
      <c r="K5403" s="278"/>
      <c r="L5403" s="278"/>
      <c r="N5403" s="278"/>
      <c r="O5403" s="278"/>
      <c r="P5403" s="278"/>
      <c r="Q5403" s="278"/>
      <c r="R5403" s="278"/>
      <c r="S5403" s="278"/>
      <c r="T5403" s="278"/>
      <c r="U5403" s="278"/>
      <c r="V5403" s="278"/>
      <c r="W5403" s="278"/>
      <c r="Z5403" s="278"/>
      <c r="AA5403" s="278"/>
      <c r="AB5403" s="278"/>
      <c r="AC5403" s="278"/>
      <c r="AD5403" s="278"/>
      <c r="AE5403" s="278"/>
      <c r="AI5403" s="287"/>
      <c r="AJ5403" s="287"/>
      <c r="AK5403" s="287"/>
      <c r="AL5403" s="287"/>
      <c r="AM5403" s="287"/>
      <c r="AN5403" s="287"/>
      <c r="AO5403" s="278"/>
      <c r="AP5403" s="278"/>
      <c r="AQ5403" s="278"/>
      <c r="AR5403" s="278"/>
      <c r="AS5403" s="278"/>
      <c r="AT5403" s="278"/>
      <c r="AV5403" s="278"/>
      <c r="AW5403" s="278"/>
      <c r="AX5403" s="278"/>
      <c r="AY5403" s="278"/>
      <c r="AZ5403" s="278"/>
      <c r="BB5403" s="276"/>
      <c r="BJ5403" s="283"/>
      <c r="BK5403" s="283"/>
      <c r="BL5403" s="283"/>
      <c r="BM5403" s="283"/>
      <c r="BN5403" s="283"/>
      <c r="BO5403" s="283"/>
      <c r="BP5403" s="283"/>
    </row>
    <row r="5404" spans="3:68" ht="15" customHeight="1">
      <c r="C5404" s="287"/>
      <c r="D5404" s="287"/>
      <c r="E5404" s="287"/>
      <c r="F5404" s="287"/>
      <c r="G5404" s="287"/>
      <c r="H5404" s="278"/>
      <c r="I5404" s="278"/>
      <c r="J5404" s="278"/>
      <c r="K5404" s="278"/>
      <c r="L5404" s="278"/>
      <c r="N5404" s="278"/>
      <c r="O5404" s="278"/>
      <c r="P5404" s="278"/>
      <c r="Q5404" s="278"/>
      <c r="R5404" s="278"/>
      <c r="S5404" s="278"/>
      <c r="T5404" s="278"/>
      <c r="U5404" s="278"/>
      <c r="V5404" s="278"/>
      <c r="W5404" s="278"/>
      <c r="Z5404" s="278"/>
      <c r="AA5404" s="278"/>
      <c r="AB5404" s="278"/>
      <c r="AC5404" s="278"/>
      <c r="AD5404" s="278"/>
      <c r="AE5404" s="278"/>
      <c r="AI5404" s="287"/>
      <c r="AJ5404" s="287"/>
      <c r="AK5404" s="287"/>
      <c r="AL5404" s="287"/>
      <c r="AM5404" s="287"/>
      <c r="AO5404" s="278"/>
      <c r="AP5404" s="278"/>
      <c r="AQ5404" s="278"/>
      <c r="AR5404" s="278"/>
      <c r="AS5404" s="278"/>
      <c r="AT5404" s="278"/>
      <c r="AV5404" s="278"/>
      <c r="AW5404" s="278"/>
      <c r="AX5404" s="278"/>
      <c r="AY5404" s="278"/>
      <c r="AZ5404" s="278"/>
      <c r="BB5404" s="266"/>
    </row>
    <row r="5405" spans="3:68" ht="0.75" customHeight="1">
      <c r="C5405" s="287"/>
      <c r="D5405" s="287"/>
      <c r="E5405" s="287"/>
      <c r="F5405" s="287"/>
      <c r="G5405" s="287"/>
      <c r="H5405" s="278"/>
      <c r="I5405" s="278"/>
      <c r="J5405" s="278"/>
      <c r="K5405" s="278"/>
      <c r="L5405" s="278"/>
      <c r="P5405" s="278"/>
      <c r="Q5405" s="278"/>
      <c r="R5405" s="278"/>
      <c r="S5405" s="278"/>
      <c r="U5405" s="278"/>
      <c r="V5405" s="278"/>
      <c r="W5405" s="278"/>
      <c r="Z5405" s="278"/>
      <c r="AA5405" s="278"/>
      <c r="AB5405" s="278"/>
      <c r="AC5405" s="278"/>
      <c r="AD5405" s="278"/>
      <c r="AE5405" s="278"/>
      <c r="AI5405" s="287"/>
      <c r="AJ5405" s="287"/>
      <c r="AK5405" s="287"/>
      <c r="AL5405" s="287"/>
      <c r="AM5405" s="287"/>
      <c r="AO5405" s="278"/>
      <c r="AP5405" s="278"/>
      <c r="AQ5405" s="278"/>
      <c r="AR5405" s="278"/>
      <c r="AS5405" s="278"/>
      <c r="AT5405" s="278"/>
      <c r="AV5405" s="278"/>
      <c r="AW5405" s="278"/>
      <c r="AX5405" s="278"/>
      <c r="AY5405" s="278"/>
      <c r="AZ5405" s="278"/>
      <c r="BB5405" s="276"/>
      <c r="BE5405" s="280"/>
      <c r="BH5405" s="278"/>
      <c r="BI5405" s="278"/>
      <c r="BJ5405" s="278"/>
      <c r="BK5405" s="278"/>
      <c r="BL5405" s="278"/>
      <c r="BN5405" s="278"/>
      <c r="BO5405" s="278"/>
      <c r="BP5405" s="278"/>
    </row>
    <row r="5406" spans="3:68" ht="8.25" customHeight="1">
      <c r="C5406" s="287"/>
      <c r="D5406" s="287"/>
      <c r="E5406" s="287"/>
      <c r="F5406" s="287"/>
      <c r="G5406" s="287"/>
      <c r="H5406" s="278"/>
      <c r="I5406" s="278"/>
      <c r="J5406" s="278"/>
      <c r="K5406" s="278"/>
      <c r="L5406" s="278"/>
      <c r="P5406" s="278"/>
      <c r="Q5406" s="278"/>
      <c r="R5406" s="278"/>
      <c r="S5406" s="278"/>
      <c r="U5406" s="278"/>
      <c r="V5406" s="278"/>
      <c r="W5406" s="278"/>
      <c r="Z5406" s="278"/>
      <c r="AA5406" s="278"/>
      <c r="AB5406" s="278"/>
      <c r="AC5406" s="278"/>
      <c r="AD5406" s="278"/>
      <c r="AE5406" s="278"/>
      <c r="AI5406" s="287"/>
      <c r="AJ5406" s="287"/>
      <c r="AK5406" s="287"/>
      <c r="AL5406" s="287"/>
      <c r="AM5406" s="287"/>
      <c r="AO5406" s="278"/>
      <c r="AP5406" s="278"/>
      <c r="AQ5406" s="278"/>
      <c r="AR5406" s="278"/>
      <c r="AS5406" s="278"/>
      <c r="AT5406" s="278"/>
      <c r="AV5406" s="278"/>
      <c r="AW5406" s="278"/>
      <c r="AX5406" s="278"/>
      <c r="AY5406" s="278"/>
      <c r="AZ5406" s="278"/>
      <c r="BB5406" s="276"/>
      <c r="BE5406" s="280"/>
      <c r="BH5406" s="278"/>
      <c r="BI5406" s="278"/>
      <c r="BJ5406" s="278"/>
      <c r="BK5406" s="278"/>
      <c r="BL5406" s="278"/>
      <c r="BN5406" s="278"/>
      <c r="BO5406" s="278"/>
      <c r="BP5406" s="278"/>
    </row>
    <row r="5407" spans="3:68" ht="0.75" customHeight="1">
      <c r="C5407" s="287"/>
      <c r="D5407" s="287"/>
      <c r="E5407" s="287"/>
      <c r="F5407" s="287"/>
      <c r="G5407" s="287"/>
      <c r="H5407" s="278"/>
      <c r="I5407" s="278"/>
      <c r="J5407" s="278"/>
      <c r="K5407" s="278"/>
      <c r="L5407" s="278"/>
      <c r="P5407" s="278"/>
      <c r="Q5407" s="278"/>
      <c r="R5407" s="278"/>
      <c r="S5407" s="278"/>
      <c r="U5407" s="278"/>
      <c r="V5407" s="278"/>
      <c r="W5407" s="278"/>
      <c r="Z5407" s="278"/>
      <c r="AA5407" s="278"/>
      <c r="AB5407" s="278"/>
      <c r="AC5407" s="278"/>
      <c r="AD5407" s="278"/>
      <c r="AE5407" s="278"/>
      <c r="AI5407" s="287"/>
      <c r="AJ5407" s="287"/>
      <c r="AK5407" s="287"/>
      <c r="AL5407" s="287"/>
      <c r="AM5407" s="287"/>
      <c r="AO5407" s="278"/>
      <c r="AP5407" s="278"/>
      <c r="AQ5407" s="278"/>
      <c r="AR5407" s="278"/>
      <c r="AS5407" s="278"/>
      <c r="AT5407" s="278"/>
      <c r="AV5407" s="278"/>
      <c r="AW5407" s="278"/>
      <c r="AX5407" s="278"/>
      <c r="AY5407" s="278"/>
      <c r="AZ5407" s="278"/>
      <c r="BB5407" s="276"/>
      <c r="BE5407" s="280"/>
      <c r="BH5407" s="278"/>
      <c r="BI5407" s="278"/>
      <c r="BJ5407" s="278"/>
      <c r="BK5407" s="278"/>
      <c r="BL5407" s="278"/>
      <c r="BN5407" s="278"/>
      <c r="BO5407" s="278"/>
      <c r="BP5407" s="278"/>
    </row>
    <row r="5408" spans="3:68" ht="10.5" customHeight="1">
      <c r="C5408" s="287"/>
      <c r="D5408" s="287"/>
      <c r="E5408" s="287"/>
      <c r="F5408" s="287"/>
      <c r="G5408" s="287"/>
      <c r="H5408" s="278"/>
      <c r="I5408" s="278"/>
      <c r="J5408" s="278"/>
      <c r="K5408" s="278"/>
      <c r="L5408" s="278"/>
      <c r="P5408" s="278"/>
      <c r="Q5408" s="278"/>
      <c r="R5408" s="278"/>
      <c r="S5408" s="278"/>
      <c r="U5408" s="278"/>
      <c r="V5408" s="278"/>
      <c r="W5408" s="278"/>
      <c r="Z5408" s="278"/>
      <c r="AA5408" s="278"/>
      <c r="AB5408" s="278"/>
      <c r="AC5408" s="278"/>
      <c r="AD5408" s="278"/>
      <c r="AE5408" s="278"/>
      <c r="AI5408" s="287"/>
      <c r="AJ5408" s="287"/>
      <c r="AK5408" s="287"/>
      <c r="AL5408" s="287"/>
      <c r="AM5408" s="287"/>
      <c r="AO5408" s="278"/>
      <c r="AP5408" s="278"/>
      <c r="AQ5408" s="278"/>
      <c r="AR5408" s="278"/>
      <c r="AS5408" s="278"/>
      <c r="AT5408" s="278"/>
      <c r="AV5408" s="278"/>
      <c r="AW5408" s="278"/>
      <c r="AX5408" s="278"/>
      <c r="AY5408" s="278"/>
      <c r="AZ5408" s="278"/>
      <c r="BB5408" s="266"/>
      <c r="BE5408" s="263"/>
      <c r="BH5408" s="278"/>
      <c r="BI5408" s="278"/>
      <c r="BJ5408" s="278"/>
      <c r="BK5408" s="278"/>
      <c r="BL5408" s="278"/>
      <c r="BN5408" s="278"/>
      <c r="BO5408" s="278"/>
      <c r="BP5408" s="278"/>
    </row>
    <row r="5409" spans="3:68" ht="7.5" customHeight="1"/>
    <row r="5410" spans="3:68" ht="0.75" customHeight="1">
      <c r="C5410" s="287"/>
      <c r="D5410" s="287"/>
      <c r="E5410" s="287"/>
      <c r="F5410" s="287"/>
      <c r="G5410" s="287"/>
      <c r="H5410" s="278"/>
      <c r="I5410" s="278"/>
      <c r="J5410" s="278"/>
      <c r="K5410" s="278"/>
      <c r="L5410" s="278"/>
      <c r="N5410" s="278"/>
      <c r="O5410" s="278"/>
      <c r="P5410" s="278"/>
      <c r="Q5410" s="278"/>
      <c r="R5410" s="278"/>
      <c r="S5410" s="278"/>
      <c r="T5410" s="278"/>
      <c r="U5410" s="278"/>
      <c r="V5410" s="278"/>
      <c r="W5410" s="278"/>
      <c r="Z5410" s="278"/>
      <c r="AA5410" s="278"/>
      <c r="AB5410" s="278"/>
      <c r="AC5410" s="278"/>
      <c r="AD5410" s="278"/>
      <c r="AE5410" s="278"/>
      <c r="AI5410" s="287"/>
      <c r="AJ5410" s="287"/>
      <c r="AK5410" s="287"/>
      <c r="AL5410" s="287"/>
      <c r="AM5410" s="287"/>
      <c r="AO5410" s="278"/>
      <c r="AP5410" s="278"/>
      <c r="AQ5410" s="278"/>
      <c r="AR5410" s="278"/>
      <c r="AS5410" s="278"/>
      <c r="AT5410" s="278"/>
      <c r="AV5410" s="278"/>
      <c r="AW5410" s="278"/>
      <c r="AX5410" s="278"/>
      <c r="AY5410" s="278"/>
      <c r="AZ5410" s="278"/>
      <c r="BB5410" s="276"/>
      <c r="BE5410" s="280"/>
      <c r="BH5410" s="278"/>
      <c r="BI5410" s="278"/>
      <c r="BJ5410" s="278"/>
      <c r="BK5410" s="278"/>
      <c r="BL5410" s="278"/>
      <c r="BN5410" s="278"/>
      <c r="BO5410" s="278"/>
      <c r="BP5410" s="278"/>
    </row>
    <row r="5411" spans="3:68" ht="9" customHeight="1">
      <c r="C5411" s="287"/>
      <c r="D5411" s="287"/>
      <c r="E5411" s="287"/>
      <c r="F5411" s="287"/>
      <c r="G5411" s="287"/>
      <c r="H5411" s="278"/>
      <c r="I5411" s="278"/>
      <c r="J5411" s="278"/>
      <c r="K5411" s="278"/>
      <c r="L5411" s="278"/>
      <c r="N5411" s="278"/>
      <c r="O5411" s="278"/>
      <c r="P5411" s="278"/>
      <c r="Q5411" s="278"/>
      <c r="R5411" s="278"/>
      <c r="S5411" s="278"/>
      <c r="T5411" s="278"/>
      <c r="U5411" s="278"/>
      <c r="V5411" s="278"/>
      <c r="W5411" s="278"/>
      <c r="Z5411" s="278"/>
      <c r="AA5411" s="278"/>
      <c r="AB5411" s="278"/>
      <c r="AC5411" s="278"/>
      <c r="AD5411" s="278"/>
      <c r="AE5411" s="278"/>
      <c r="AI5411" s="287"/>
      <c r="AJ5411" s="287"/>
      <c r="AK5411" s="287"/>
      <c r="AL5411" s="287"/>
      <c r="AM5411" s="287"/>
      <c r="AO5411" s="278"/>
      <c r="AP5411" s="278"/>
      <c r="AQ5411" s="278"/>
      <c r="AR5411" s="278"/>
      <c r="AS5411" s="278"/>
      <c r="AT5411" s="278"/>
      <c r="AV5411" s="278"/>
      <c r="AW5411" s="278"/>
      <c r="AX5411" s="278"/>
      <c r="AY5411" s="278"/>
      <c r="AZ5411" s="278"/>
      <c r="BB5411" s="276"/>
      <c r="BE5411" s="280"/>
      <c r="BH5411" s="278"/>
      <c r="BI5411" s="278"/>
      <c r="BJ5411" s="278"/>
      <c r="BK5411" s="278"/>
      <c r="BL5411" s="278"/>
      <c r="BN5411" s="278"/>
      <c r="BO5411" s="278"/>
      <c r="BP5411" s="278"/>
    </row>
    <row r="5412" spans="3:68" ht="0.75" customHeight="1">
      <c r="C5412" s="287"/>
      <c r="D5412" s="287"/>
      <c r="E5412" s="287"/>
      <c r="F5412" s="287"/>
      <c r="G5412" s="287"/>
      <c r="H5412" s="278"/>
      <c r="I5412" s="278"/>
      <c r="J5412" s="278"/>
      <c r="K5412" s="278"/>
      <c r="L5412" s="278"/>
      <c r="N5412" s="278"/>
      <c r="O5412" s="278"/>
      <c r="P5412" s="278"/>
      <c r="Q5412" s="278"/>
      <c r="R5412" s="278"/>
      <c r="S5412" s="278"/>
      <c r="T5412" s="278"/>
      <c r="U5412" s="278"/>
      <c r="V5412" s="278"/>
      <c r="W5412" s="278"/>
      <c r="Z5412" s="278"/>
      <c r="AA5412" s="278"/>
      <c r="AB5412" s="278"/>
      <c r="AC5412" s="278"/>
      <c r="AD5412" s="278"/>
      <c r="AE5412" s="278"/>
      <c r="AI5412" s="287"/>
      <c r="AJ5412" s="287"/>
      <c r="AK5412" s="287"/>
      <c r="AL5412" s="287"/>
      <c r="AM5412" s="287"/>
      <c r="AO5412" s="278"/>
      <c r="AP5412" s="278"/>
      <c r="AQ5412" s="278"/>
      <c r="AR5412" s="278"/>
      <c r="AS5412" s="278"/>
      <c r="AT5412" s="278"/>
      <c r="AV5412" s="278"/>
      <c r="AW5412" s="278"/>
      <c r="AX5412" s="278"/>
      <c r="AY5412" s="278"/>
      <c r="AZ5412" s="278"/>
      <c r="BB5412" s="276"/>
      <c r="BE5412" s="280"/>
      <c r="BH5412" s="278"/>
      <c r="BI5412" s="278"/>
      <c r="BJ5412" s="278"/>
      <c r="BK5412" s="278"/>
      <c r="BL5412" s="278"/>
      <c r="BN5412" s="278"/>
      <c r="BO5412" s="278"/>
      <c r="BP5412" s="278"/>
    </row>
    <row r="5413" spans="3:68" ht="10.5" customHeight="1">
      <c r="C5413" s="287"/>
      <c r="D5413" s="287"/>
      <c r="E5413" s="287"/>
      <c r="F5413" s="287"/>
      <c r="G5413" s="287"/>
      <c r="H5413" s="278"/>
      <c r="I5413" s="278"/>
      <c r="J5413" s="278"/>
      <c r="K5413" s="278"/>
      <c r="L5413" s="278"/>
      <c r="P5413" s="278"/>
      <c r="Q5413" s="278"/>
      <c r="R5413" s="278"/>
      <c r="S5413" s="278"/>
      <c r="U5413" s="278"/>
      <c r="V5413" s="278"/>
      <c r="W5413" s="278"/>
      <c r="Z5413" s="278"/>
      <c r="AA5413" s="278"/>
      <c r="AB5413" s="278"/>
      <c r="AC5413" s="278"/>
      <c r="AD5413" s="278"/>
      <c r="AE5413" s="278"/>
      <c r="AI5413" s="287"/>
      <c r="AJ5413" s="287"/>
      <c r="AK5413" s="287"/>
      <c r="AL5413" s="287"/>
      <c r="AM5413" s="287"/>
      <c r="AO5413" s="278"/>
      <c r="AP5413" s="278"/>
      <c r="AQ5413" s="278"/>
      <c r="AR5413" s="278"/>
      <c r="AS5413" s="278"/>
      <c r="AT5413" s="278"/>
      <c r="AV5413" s="278"/>
      <c r="AW5413" s="278"/>
      <c r="AX5413" s="278"/>
      <c r="AY5413" s="278"/>
      <c r="AZ5413" s="278"/>
      <c r="BB5413" s="266"/>
      <c r="BE5413" s="263"/>
      <c r="BH5413" s="278"/>
      <c r="BI5413" s="278"/>
      <c r="BJ5413" s="278"/>
      <c r="BK5413" s="278"/>
      <c r="BL5413" s="278"/>
      <c r="BN5413" s="278"/>
      <c r="BO5413" s="278"/>
      <c r="BP5413" s="278"/>
    </row>
    <row r="5414" spans="3:68" ht="9" customHeight="1"/>
    <row r="5415" spans="3:68" ht="10.5" customHeight="1">
      <c r="C5415" s="291"/>
      <c r="D5415" s="291"/>
      <c r="E5415" s="291"/>
      <c r="F5415" s="291"/>
      <c r="G5415" s="291"/>
      <c r="H5415" s="278"/>
      <c r="I5415" s="278"/>
      <c r="J5415" s="278"/>
      <c r="K5415" s="278"/>
      <c r="L5415" s="278"/>
      <c r="N5415" s="278"/>
      <c r="O5415" s="278"/>
      <c r="P5415" s="278"/>
      <c r="Q5415" s="278"/>
      <c r="R5415" s="278"/>
      <c r="S5415" s="278"/>
      <c r="T5415" s="278"/>
      <c r="U5415" s="278"/>
      <c r="V5415" s="278"/>
      <c r="W5415" s="278"/>
      <c r="Z5415" s="278"/>
      <c r="AA5415" s="278"/>
      <c r="AB5415" s="278"/>
      <c r="AC5415" s="278"/>
      <c r="AD5415" s="278"/>
      <c r="AE5415" s="278"/>
      <c r="AI5415" s="291"/>
      <c r="AJ5415" s="291"/>
      <c r="AK5415" s="291"/>
      <c r="AL5415" s="291"/>
      <c r="AM5415" s="291"/>
      <c r="AO5415" s="278"/>
      <c r="AP5415" s="278"/>
      <c r="AQ5415" s="278"/>
      <c r="AR5415" s="278"/>
      <c r="AS5415" s="278"/>
      <c r="AT5415" s="278"/>
      <c r="AV5415" s="278"/>
      <c r="AW5415" s="278"/>
      <c r="AX5415" s="278"/>
      <c r="AY5415" s="278"/>
      <c r="AZ5415" s="278"/>
      <c r="BB5415" s="266"/>
      <c r="BE5415" s="280"/>
      <c r="BF5415" s="280"/>
      <c r="BH5415" s="278"/>
      <c r="BI5415" s="278"/>
      <c r="BJ5415" s="278"/>
      <c r="BK5415" s="278"/>
      <c r="BL5415" s="278"/>
      <c r="BN5415" s="278"/>
      <c r="BO5415" s="278"/>
      <c r="BP5415" s="278"/>
    </row>
    <row r="5416" spans="3:68" ht="12.75" customHeight="1">
      <c r="AO5416" s="278"/>
      <c r="AP5416" s="278"/>
      <c r="AQ5416" s="278"/>
      <c r="AR5416" s="278"/>
      <c r="AS5416" s="278"/>
      <c r="AT5416" s="278"/>
      <c r="AV5416" s="278"/>
      <c r="AW5416" s="278"/>
      <c r="AX5416" s="278"/>
      <c r="AY5416" s="278"/>
      <c r="AZ5416" s="278"/>
      <c r="BE5416" s="280"/>
      <c r="BF5416" s="280"/>
    </row>
    <row r="5417" spans="3:68" ht="12.75" customHeight="1">
      <c r="AO5417" s="278"/>
      <c r="AP5417" s="278"/>
      <c r="AQ5417" s="278"/>
      <c r="AR5417" s="278"/>
      <c r="AS5417" s="278"/>
      <c r="AT5417" s="278"/>
      <c r="AV5417" s="278"/>
      <c r="AW5417" s="278"/>
      <c r="AX5417" s="278"/>
      <c r="AY5417" s="278"/>
      <c r="AZ5417" s="278"/>
      <c r="BE5417" s="280"/>
      <c r="BH5417" s="278"/>
      <c r="BI5417" s="278"/>
      <c r="BJ5417" s="278"/>
      <c r="BK5417" s="278"/>
      <c r="BL5417" s="278"/>
      <c r="BN5417" s="278"/>
      <c r="BO5417" s="278"/>
      <c r="BP5417" s="278"/>
    </row>
    <row r="5418" spans="3:68" ht="10.5" customHeight="1">
      <c r="BE5418" s="280"/>
      <c r="BH5418" s="278"/>
      <c r="BI5418" s="278"/>
      <c r="BJ5418" s="278"/>
      <c r="BK5418" s="278"/>
      <c r="BL5418" s="278"/>
      <c r="BN5418" s="278"/>
      <c r="BO5418" s="278"/>
      <c r="BP5418" s="278"/>
    </row>
    <row r="5419" spans="3:68" ht="9" customHeight="1"/>
    <row r="5420" spans="3:68" ht="11.25" customHeight="1">
      <c r="C5420" s="280"/>
      <c r="D5420" s="280"/>
      <c r="E5420" s="280"/>
      <c r="F5420" s="280"/>
      <c r="G5420" s="280"/>
      <c r="H5420" s="280"/>
      <c r="I5420" s="280"/>
      <c r="AH5420" s="280"/>
      <c r="AI5420" s="280"/>
      <c r="AJ5420" s="280"/>
      <c r="AK5420" s="280"/>
      <c r="AL5420" s="280"/>
      <c r="AM5420" s="280"/>
      <c r="AN5420" s="280"/>
      <c r="AO5420" s="280"/>
      <c r="BE5420" s="263"/>
      <c r="BH5420" s="278"/>
      <c r="BI5420" s="278"/>
      <c r="BJ5420" s="278"/>
      <c r="BK5420" s="278"/>
      <c r="BL5420" s="278"/>
      <c r="BN5420" s="278"/>
      <c r="BO5420" s="278"/>
      <c r="BP5420" s="278"/>
    </row>
    <row r="5421" spans="3:68" ht="9.75" customHeight="1">
      <c r="C5421" s="287"/>
      <c r="D5421" s="287"/>
      <c r="E5421" s="287"/>
      <c r="F5421" s="287"/>
      <c r="G5421" s="287"/>
      <c r="H5421" s="278"/>
      <c r="I5421" s="278"/>
      <c r="J5421" s="278"/>
      <c r="K5421" s="278"/>
      <c r="L5421" s="278"/>
      <c r="N5421" s="278"/>
      <c r="O5421" s="278"/>
      <c r="P5421" s="278"/>
      <c r="Q5421" s="278"/>
      <c r="R5421" s="278"/>
      <c r="S5421" s="278"/>
      <c r="T5421" s="278"/>
      <c r="U5421" s="278"/>
      <c r="V5421" s="278"/>
      <c r="W5421" s="278"/>
      <c r="Z5421" s="278"/>
      <c r="AA5421" s="278"/>
      <c r="AB5421" s="278"/>
      <c r="AC5421" s="278"/>
      <c r="AD5421" s="278"/>
      <c r="AE5421" s="278"/>
      <c r="AI5421" s="287"/>
      <c r="AJ5421" s="287"/>
      <c r="AK5421" s="287"/>
      <c r="AL5421" s="287"/>
      <c r="AM5421" s="287"/>
      <c r="AO5421" s="278"/>
      <c r="AP5421" s="278"/>
      <c r="AQ5421" s="278"/>
      <c r="AR5421" s="278"/>
      <c r="AS5421" s="278"/>
      <c r="AT5421" s="278"/>
      <c r="AV5421" s="278"/>
      <c r="AW5421" s="278"/>
      <c r="AX5421" s="278"/>
      <c r="AY5421" s="278"/>
      <c r="AZ5421" s="278"/>
      <c r="BB5421" s="276"/>
      <c r="BE5421" s="280"/>
      <c r="BF5421" s="280"/>
      <c r="BH5421" s="278"/>
      <c r="BI5421" s="278"/>
      <c r="BJ5421" s="278"/>
      <c r="BK5421" s="278"/>
      <c r="BL5421" s="278"/>
      <c r="BN5421" s="278"/>
      <c r="BO5421" s="278"/>
      <c r="BP5421" s="278"/>
    </row>
    <row r="5422" spans="3:68" ht="1.5" customHeight="1">
      <c r="C5422" s="287"/>
      <c r="D5422" s="287"/>
      <c r="E5422" s="287"/>
      <c r="F5422" s="287"/>
      <c r="G5422" s="287"/>
      <c r="H5422" s="278"/>
      <c r="I5422" s="278"/>
      <c r="J5422" s="278"/>
      <c r="K5422" s="278"/>
      <c r="L5422" s="278"/>
      <c r="N5422" s="278"/>
      <c r="O5422" s="278"/>
      <c r="P5422" s="278"/>
      <c r="Q5422" s="278"/>
      <c r="R5422" s="278"/>
      <c r="S5422" s="278"/>
      <c r="T5422" s="278"/>
      <c r="U5422" s="278"/>
      <c r="V5422" s="278"/>
      <c r="W5422" s="278"/>
      <c r="Z5422" s="278"/>
      <c r="AA5422" s="278"/>
      <c r="AB5422" s="278"/>
      <c r="AC5422" s="278"/>
      <c r="AD5422" s="278"/>
      <c r="AE5422" s="278"/>
      <c r="AI5422" s="287"/>
      <c r="AJ5422" s="287"/>
      <c r="AK5422" s="287"/>
      <c r="AL5422" s="287"/>
      <c r="AM5422" s="287"/>
      <c r="AO5422" s="278"/>
      <c r="AP5422" s="278"/>
      <c r="AQ5422" s="278"/>
      <c r="AR5422" s="278"/>
      <c r="AS5422" s="278"/>
      <c r="AT5422" s="278"/>
      <c r="AV5422" s="278"/>
      <c r="AW5422" s="278"/>
      <c r="AX5422" s="278"/>
      <c r="AY5422" s="278"/>
      <c r="AZ5422" s="278"/>
      <c r="BB5422" s="276"/>
      <c r="BE5422" s="280"/>
      <c r="BF5422" s="280"/>
      <c r="BH5422" s="278"/>
      <c r="BI5422" s="278"/>
      <c r="BJ5422" s="278"/>
      <c r="BK5422" s="278"/>
      <c r="BL5422" s="278"/>
      <c r="BN5422" s="278"/>
      <c r="BO5422" s="278"/>
      <c r="BP5422" s="278"/>
    </row>
    <row r="5423" spans="3:68" ht="10.5" customHeight="1">
      <c r="C5423" s="287"/>
      <c r="D5423" s="287"/>
      <c r="E5423" s="287"/>
      <c r="F5423" s="287"/>
      <c r="G5423" s="287"/>
      <c r="H5423" s="278"/>
      <c r="I5423" s="278"/>
      <c r="J5423" s="278"/>
      <c r="K5423" s="278"/>
      <c r="L5423" s="278"/>
      <c r="N5423" s="278"/>
      <c r="O5423" s="278"/>
      <c r="P5423" s="278"/>
      <c r="Q5423" s="278"/>
      <c r="R5423" s="278"/>
      <c r="S5423" s="278"/>
      <c r="T5423" s="278"/>
      <c r="U5423" s="278"/>
      <c r="V5423" s="278"/>
      <c r="W5423" s="278"/>
      <c r="Z5423" s="278"/>
      <c r="AA5423" s="278"/>
      <c r="AB5423" s="278"/>
      <c r="AC5423" s="278"/>
      <c r="AD5423" s="278"/>
      <c r="AE5423" s="278"/>
      <c r="AI5423" s="287"/>
      <c r="AJ5423" s="287"/>
      <c r="AK5423" s="287"/>
      <c r="AL5423" s="287"/>
      <c r="AM5423" s="287"/>
      <c r="AO5423" s="278"/>
      <c r="AP5423" s="278"/>
      <c r="AQ5423" s="278"/>
      <c r="AR5423" s="278"/>
      <c r="AS5423" s="278"/>
      <c r="AT5423" s="278"/>
      <c r="AV5423" s="278"/>
      <c r="AW5423" s="278"/>
      <c r="AX5423" s="278"/>
      <c r="AY5423" s="278"/>
      <c r="AZ5423" s="278"/>
      <c r="BB5423" s="266"/>
      <c r="BE5423" s="263"/>
      <c r="BH5423" s="278"/>
      <c r="BI5423" s="278"/>
      <c r="BJ5423" s="278"/>
      <c r="BK5423" s="278"/>
      <c r="BL5423" s="278"/>
      <c r="BN5423" s="278"/>
      <c r="BO5423" s="278"/>
      <c r="BP5423" s="278"/>
    </row>
    <row r="5424" spans="3:68" ht="7.5" customHeight="1"/>
    <row r="5425" spans="3:68" ht="0.75" customHeight="1">
      <c r="C5425" s="287"/>
      <c r="D5425" s="287"/>
      <c r="E5425" s="287"/>
      <c r="F5425" s="287"/>
      <c r="G5425" s="287"/>
      <c r="H5425" s="278"/>
      <c r="I5425" s="278"/>
      <c r="J5425" s="278"/>
      <c r="K5425" s="278"/>
      <c r="L5425" s="278"/>
      <c r="N5425" s="278"/>
      <c r="O5425" s="278"/>
      <c r="P5425" s="278"/>
      <c r="Q5425" s="278"/>
      <c r="R5425" s="278"/>
      <c r="S5425" s="278"/>
      <c r="T5425" s="278"/>
      <c r="U5425" s="278"/>
      <c r="V5425" s="278"/>
      <c r="W5425" s="278"/>
      <c r="Z5425" s="278"/>
      <c r="AA5425" s="278"/>
      <c r="AB5425" s="278"/>
      <c r="AC5425" s="278"/>
      <c r="AD5425" s="278"/>
      <c r="AE5425" s="278"/>
      <c r="AI5425" s="287"/>
      <c r="AJ5425" s="287"/>
      <c r="AK5425" s="287"/>
      <c r="AL5425" s="287"/>
      <c r="AM5425" s="287"/>
      <c r="AO5425" s="278"/>
      <c r="AP5425" s="278"/>
      <c r="AQ5425" s="278"/>
      <c r="AR5425" s="278"/>
      <c r="AS5425" s="278"/>
      <c r="AT5425" s="278"/>
      <c r="AV5425" s="278"/>
      <c r="AW5425" s="278"/>
      <c r="AX5425" s="278"/>
      <c r="AY5425" s="278"/>
      <c r="AZ5425" s="278"/>
      <c r="BB5425" s="276"/>
      <c r="BE5425" s="280"/>
      <c r="BH5425" s="278"/>
      <c r="BI5425" s="278"/>
      <c r="BJ5425" s="278"/>
      <c r="BK5425" s="278"/>
      <c r="BL5425" s="278"/>
      <c r="BN5425" s="278"/>
      <c r="BO5425" s="278"/>
      <c r="BP5425" s="278"/>
    </row>
    <row r="5426" spans="3:68" ht="11.25" customHeight="1">
      <c r="C5426" s="287"/>
      <c r="D5426" s="287"/>
      <c r="E5426" s="287"/>
      <c r="F5426" s="287"/>
      <c r="G5426" s="287"/>
      <c r="H5426" s="278"/>
      <c r="I5426" s="278"/>
      <c r="J5426" s="278"/>
      <c r="K5426" s="278"/>
      <c r="L5426" s="278"/>
      <c r="N5426" s="278"/>
      <c r="O5426" s="278"/>
      <c r="P5426" s="278"/>
      <c r="Q5426" s="278"/>
      <c r="R5426" s="278"/>
      <c r="S5426" s="278"/>
      <c r="T5426" s="278"/>
      <c r="U5426" s="278"/>
      <c r="V5426" s="278"/>
      <c r="W5426" s="278"/>
      <c r="Z5426" s="278"/>
      <c r="AA5426" s="278"/>
      <c r="AB5426" s="278"/>
      <c r="AC5426" s="278"/>
      <c r="AD5426" s="278"/>
      <c r="AE5426" s="278"/>
      <c r="AI5426" s="287"/>
      <c r="AJ5426" s="287"/>
      <c r="AK5426" s="287"/>
      <c r="AL5426" s="287"/>
      <c r="AM5426" s="287"/>
      <c r="AO5426" s="278"/>
      <c r="AP5426" s="278"/>
      <c r="AQ5426" s="278"/>
      <c r="AR5426" s="278"/>
      <c r="AS5426" s="278"/>
      <c r="AT5426" s="278"/>
      <c r="AV5426" s="278"/>
      <c r="AW5426" s="278"/>
      <c r="AX5426" s="278"/>
      <c r="AY5426" s="278"/>
      <c r="AZ5426" s="278"/>
      <c r="BB5426" s="276"/>
      <c r="BE5426" s="280"/>
      <c r="BH5426" s="278"/>
      <c r="BI5426" s="278"/>
      <c r="BJ5426" s="278"/>
      <c r="BK5426" s="278"/>
      <c r="BL5426" s="278"/>
      <c r="BN5426" s="278"/>
      <c r="BO5426" s="278"/>
      <c r="BP5426" s="278"/>
    </row>
    <row r="5427" spans="3:68" ht="8.25" customHeight="1">
      <c r="C5427" s="291"/>
      <c r="D5427" s="291"/>
      <c r="E5427" s="291"/>
      <c r="F5427" s="291"/>
      <c r="G5427" s="291"/>
      <c r="H5427" s="278"/>
      <c r="I5427" s="278"/>
      <c r="J5427" s="278"/>
      <c r="K5427" s="278"/>
      <c r="L5427" s="278"/>
      <c r="N5427" s="278"/>
      <c r="O5427" s="278"/>
      <c r="P5427" s="278"/>
      <c r="Q5427" s="278"/>
      <c r="R5427" s="278"/>
      <c r="S5427" s="278"/>
      <c r="T5427" s="278"/>
      <c r="U5427" s="278"/>
      <c r="V5427" s="278"/>
      <c r="W5427" s="278"/>
      <c r="Z5427" s="278"/>
      <c r="AA5427" s="278"/>
      <c r="AB5427" s="278"/>
      <c r="AC5427" s="278"/>
      <c r="AD5427" s="278"/>
      <c r="AE5427" s="278"/>
      <c r="AI5427" s="291"/>
      <c r="AJ5427" s="291"/>
      <c r="AK5427" s="291"/>
      <c r="AL5427" s="291"/>
      <c r="AM5427" s="291"/>
      <c r="AO5427" s="278"/>
      <c r="AP5427" s="278"/>
      <c r="AQ5427" s="278"/>
      <c r="AR5427" s="278"/>
      <c r="AS5427" s="278"/>
      <c r="AT5427" s="278"/>
      <c r="AV5427" s="278"/>
      <c r="AW5427" s="278"/>
      <c r="AX5427" s="278"/>
      <c r="AY5427" s="278"/>
      <c r="AZ5427" s="278"/>
      <c r="BB5427" s="276"/>
      <c r="BE5427" s="280"/>
      <c r="BH5427" s="278"/>
      <c r="BI5427" s="278"/>
      <c r="BJ5427" s="278"/>
      <c r="BK5427" s="278"/>
      <c r="BL5427" s="278"/>
      <c r="BN5427" s="278"/>
      <c r="BO5427" s="278"/>
      <c r="BP5427" s="278"/>
    </row>
    <row r="5428" spans="3:68" ht="2.25" customHeight="1">
      <c r="C5428" s="291"/>
      <c r="D5428" s="291"/>
      <c r="E5428" s="291"/>
      <c r="F5428" s="291"/>
      <c r="G5428" s="291"/>
      <c r="H5428" s="278"/>
      <c r="I5428" s="278"/>
      <c r="J5428" s="278"/>
      <c r="K5428" s="278"/>
      <c r="L5428" s="278"/>
      <c r="N5428" s="278"/>
      <c r="O5428" s="278"/>
      <c r="P5428" s="278"/>
      <c r="Q5428" s="278"/>
      <c r="R5428" s="278"/>
      <c r="S5428" s="278"/>
      <c r="T5428" s="278"/>
      <c r="U5428" s="278"/>
      <c r="V5428" s="278"/>
      <c r="W5428" s="278"/>
      <c r="Z5428" s="278"/>
      <c r="AA5428" s="278"/>
      <c r="AB5428" s="278"/>
      <c r="AC5428" s="278"/>
      <c r="AD5428" s="278"/>
      <c r="AE5428" s="278"/>
      <c r="AI5428" s="291"/>
      <c r="AJ5428" s="291"/>
      <c r="AK5428" s="291"/>
      <c r="AL5428" s="291"/>
      <c r="AM5428" s="291"/>
      <c r="AO5428" s="278"/>
      <c r="AP5428" s="278"/>
      <c r="AQ5428" s="278"/>
      <c r="AR5428" s="278"/>
      <c r="AS5428" s="278"/>
      <c r="AT5428" s="278"/>
      <c r="AV5428" s="278"/>
      <c r="AW5428" s="278"/>
      <c r="AX5428" s="278"/>
      <c r="AY5428" s="278"/>
      <c r="AZ5428" s="278"/>
      <c r="BB5428" s="276"/>
      <c r="BE5428" s="280"/>
      <c r="BH5428" s="278"/>
      <c r="BI5428" s="278"/>
      <c r="BJ5428" s="278"/>
      <c r="BK5428" s="278"/>
      <c r="BL5428" s="278"/>
      <c r="BN5428" s="278"/>
      <c r="BO5428" s="278"/>
      <c r="BP5428" s="278"/>
    </row>
    <row r="5429" spans="3:68" ht="10.5" customHeight="1">
      <c r="BE5429" s="263"/>
      <c r="BH5429" s="278"/>
      <c r="BI5429" s="278"/>
      <c r="BJ5429" s="278"/>
      <c r="BK5429" s="278"/>
      <c r="BL5429" s="278"/>
      <c r="BN5429" s="278"/>
      <c r="BO5429" s="278"/>
      <c r="BP5429" s="278"/>
    </row>
    <row r="5430" spans="3:68" ht="7.5" customHeight="1"/>
    <row r="5431" spans="3:68" ht="9.75" customHeight="1">
      <c r="C5431" s="280"/>
      <c r="D5431" s="280"/>
      <c r="E5431" s="280"/>
      <c r="F5431" s="280"/>
      <c r="G5431" s="280"/>
      <c r="H5431" s="278"/>
      <c r="I5431" s="278"/>
      <c r="J5431" s="278"/>
      <c r="K5431" s="278"/>
      <c r="L5431" s="278"/>
      <c r="N5431" s="278"/>
      <c r="O5431" s="278"/>
      <c r="P5431" s="278"/>
      <c r="Q5431" s="278"/>
      <c r="R5431" s="278"/>
      <c r="S5431" s="278"/>
      <c r="T5431" s="278"/>
      <c r="U5431" s="278"/>
      <c r="V5431" s="278"/>
      <c r="W5431" s="278"/>
      <c r="Z5431" s="278"/>
      <c r="AA5431" s="278"/>
      <c r="AB5431" s="278"/>
      <c r="AC5431" s="278"/>
      <c r="AD5431" s="278"/>
      <c r="AE5431" s="278"/>
      <c r="AH5431" s="280"/>
      <c r="AI5431" s="280"/>
      <c r="AJ5431" s="280"/>
      <c r="AK5431" s="280"/>
      <c r="AL5431" s="280"/>
      <c r="AM5431" s="280"/>
      <c r="AO5431" s="278"/>
      <c r="AP5431" s="278"/>
      <c r="AQ5431" s="278"/>
      <c r="AR5431" s="278"/>
      <c r="AS5431" s="278"/>
      <c r="AT5431" s="278"/>
      <c r="AZ5431" s="281"/>
      <c r="BB5431" s="281"/>
      <c r="BE5431" s="280"/>
      <c r="BF5431" s="280"/>
      <c r="BG5431" s="280"/>
      <c r="BH5431" s="278"/>
      <c r="BI5431" s="278"/>
      <c r="BJ5431" s="278"/>
      <c r="BK5431" s="278"/>
      <c r="BL5431" s="278"/>
      <c r="BN5431" s="278"/>
      <c r="BO5431" s="278"/>
      <c r="BP5431" s="278"/>
    </row>
    <row r="5432" spans="3:68" ht="0.75" customHeight="1">
      <c r="C5432" s="280"/>
      <c r="D5432" s="280"/>
      <c r="E5432" s="280"/>
      <c r="F5432" s="280"/>
      <c r="G5432" s="280"/>
      <c r="H5432" s="278"/>
      <c r="I5432" s="278"/>
      <c r="J5432" s="278"/>
      <c r="K5432" s="278"/>
      <c r="L5432" s="278"/>
      <c r="N5432" s="278"/>
      <c r="O5432" s="278"/>
      <c r="P5432" s="278"/>
      <c r="Q5432" s="278"/>
      <c r="R5432" s="278"/>
      <c r="S5432" s="278"/>
      <c r="T5432" s="278"/>
      <c r="U5432" s="278"/>
      <c r="V5432" s="278"/>
      <c r="W5432" s="278"/>
      <c r="Z5432" s="278"/>
      <c r="AA5432" s="278"/>
      <c r="AB5432" s="278"/>
      <c r="AC5432" s="278"/>
      <c r="AD5432" s="278"/>
      <c r="AE5432" s="278"/>
      <c r="AH5432" s="280"/>
      <c r="AI5432" s="280"/>
      <c r="AJ5432" s="280"/>
      <c r="AK5432" s="280"/>
      <c r="AL5432" s="280"/>
      <c r="AM5432" s="280"/>
      <c r="AO5432" s="278"/>
      <c r="AP5432" s="278"/>
      <c r="AQ5432" s="278"/>
      <c r="AR5432" s="278"/>
      <c r="AS5432" s="278"/>
      <c r="AT5432" s="278"/>
      <c r="AZ5432" s="281"/>
      <c r="BB5432" s="281"/>
      <c r="BE5432" s="280"/>
      <c r="BF5432" s="280"/>
      <c r="BG5432" s="280"/>
      <c r="BH5432" s="278"/>
      <c r="BI5432" s="278"/>
      <c r="BJ5432" s="278"/>
      <c r="BK5432" s="278"/>
      <c r="BL5432" s="278"/>
      <c r="BN5432" s="278"/>
      <c r="BO5432" s="278"/>
      <c r="BP5432" s="278"/>
    </row>
    <row r="5433" spans="3:68" ht="10.5" customHeight="1">
      <c r="C5433" s="280"/>
      <c r="D5433" s="280"/>
      <c r="E5433" s="280"/>
      <c r="F5433" s="280"/>
      <c r="G5433" s="280"/>
      <c r="H5433" s="278"/>
      <c r="I5433" s="278"/>
      <c r="J5433" s="278"/>
      <c r="K5433" s="278"/>
      <c r="L5433" s="278"/>
      <c r="N5433" s="278"/>
      <c r="O5433" s="278"/>
      <c r="P5433" s="278"/>
      <c r="Q5433" s="278"/>
      <c r="R5433" s="278"/>
      <c r="S5433" s="278"/>
      <c r="T5433" s="278"/>
      <c r="U5433" s="278"/>
      <c r="V5433" s="278"/>
      <c r="W5433" s="278"/>
      <c r="Z5433" s="278"/>
      <c r="AA5433" s="278"/>
      <c r="AB5433" s="278"/>
      <c r="AC5433" s="278"/>
      <c r="AD5433" s="278"/>
      <c r="AE5433" s="278"/>
      <c r="AH5433" s="280"/>
      <c r="AI5433" s="280"/>
      <c r="AJ5433" s="280"/>
      <c r="AK5433" s="280"/>
      <c r="AL5433" s="280"/>
      <c r="AM5433" s="280"/>
      <c r="AN5433" s="280"/>
      <c r="AO5433" s="278"/>
      <c r="AP5433" s="278"/>
      <c r="AQ5433" s="278"/>
      <c r="AR5433" s="278"/>
      <c r="AS5433" s="278"/>
      <c r="AT5433" s="278"/>
      <c r="AV5433" s="278"/>
      <c r="AW5433" s="278"/>
      <c r="AX5433" s="278"/>
      <c r="AY5433" s="278"/>
      <c r="AZ5433" s="278"/>
      <c r="BB5433" s="266"/>
      <c r="BE5433" s="280"/>
      <c r="BF5433" s="280"/>
      <c r="BG5433" s="280"/>
      <c r="BH5433" s="278"/>
      <c r="BI5433" s="278"/>
      <c r="BJ5433" s="278"/>
      <c r="BK5433" s="278"/>
      <c r="BL5433" s="278"/>
      <c r="BN5433" s="278"/>
      <c r="BO5433" s="278"/>
      <c r="BP5433" s="278"/>
    </row>
    <row r="5434" spans="3:68" ht="9" customHeight="1"/>
    <row r="5435" spans="3:68" ht="11.25" customHeight="1">
      <c r="C5435" s="280"/>
      <c r="D5435" s="280"/>
      <c r="E5435" s="280"/>
      <c r="F5435" s="280"/>
      <c r="G5435" s="280"/>
      <c r="H5435" s="280"/>
      <c r="I5435" s="278"/>
      <c r="J5435" s="278"/>
      <c r="K5435" s="278"/>
      <c r="L5435" s="278"/>
      <c r="M5435" s="278"/>
      <c r="P5435" s="278"/>
      <c r="Q5435" s="278"/>
      <c r="R5435" s="278"/>
      <c r="S5435" s="278"/>
      <c r="U5435" s="278"/>
      <c r="V5435" s="278"/>
      <c r="W5435" s="278"/>
      <c r="Z5435" s="278"/>
      <c r="AA5435" s="278"/>
      <c r="AB5435" s="278"/>
      <c r="AC5435" s="278"/>
      <c r="AD5435" s="278"/>
      <c r="AE5435" s="278"/>
      <c r="AH5435" s="280"/>
      <c r="AI5435" s="280"/>
      <c r="AJ5435" s="280"/>
      <c r="AK5435" s="280"/>
      <c r="AL5435" s="280"/>
      <c r="AM5435" s="280"/>
      <c r="AN5435" s="280"/>
      <c r="AO5435" s="278"/>
      <c r="AP5435" s="278"/>
      <c r="AQ5435" s="278"/>
      <c r="AR5435" s="278"/>
      <c r="AS5435" s="278"/>
      <c r="AT5435" s="278"/>
      <c r="AV5435" s="278"/>
      <c r="AW5435" s="278"/>
      <c r="AX5435" s="278"/>
      <c r="AY5435" s="278"/>
      <c r="AZ5435" s="278"/>
      <c r="BB5435" s="265"/>
    </row>
    <row r="5436" spans="3:68" ht="9.75" customHeight="1">
      <c r="C5436" s="280"/>
      <c r="D5436" s="280"/>
      <c r="E5436" s="280"/>
      <c r="F5436" s="280"/>
      <c r="G5436" s="280"/>
      <c r="H5436" s="280"/>
      <c r="I5436" s="280"/>
      <c r="J5436" s="280"/>
      <c r="K5436" s="280"/>
      <c r="P5436" s="278"/>
      <c r="Q5436" s="278"/>
      <c r="R5436" s="278"/>
      <c r="S5436" s="278"/>
      <c r="U5436" s="278"/>
      <c r="V5436" s="278"/>
      <c r="W5436" s="278"/>
      <c r="AH5436" s="280"/>
      <c r="AI5436" s="280"/>
      <c r="AJ5436" s="280"/>
      <c r="AK5436" s="280"/>
      <c r="AL5436" s="280"/>
      <c r="AM5436" s="280"/>
      <c r="AO5436" s="278"/>
      <c r="AP5436" s="278"/>
      <c r="AQ5436" s="278"/>
      <c r="AR5436" s="278"/>
      <c r="AS5436" s="278"/>
      <c r="AT5436" s="278"/>
      <c r="AV5436" s="278"/>
      <c r="AW5436" s="278"/>
      <c r="AX5436" s="278"/>
      <c r="AY5436" s="278"/>
      <c r="AZ5436" s="278"/>
      <c r="BB5436" s="276"/>
    </row>
    <row r="5437" spans="3:68" ht="0.75" customHeight="1">
      <c r="C5437" s="280"/>
      <c r="D5437" s="280"/>
      <c r="E5437" s="280"/>
      <c r="F5437" s="280"/>
      <c r="G5437" s="280"/>
      <c r="H5437" s="280"/>
      <c r="I5437" s="280"/>
      <c r="J5437" s="280"/>
      <c r="K5437" s="280"/>
      <c r="P5437" s="278"/>
      <c r="Q5437" s="278"/>
      <c r="R5437" s="278"/>
      <c r="S5437" s="278"/>
      <c r="U5437" s="278"/>
      <c r="V5437" s="278"/>
      <c r="W5437" s="278"/>
      <c r="AH5437" s="280"/>
      <c r="AI5437" s="280"/>
      <c r="AJ5437" s="280"/>
      <c r="AK5437" s="280"/>
      <c r="AL5437" s="280"/>
      <c r="AM5437" s="280"/>
      <c r="AO5437" s="278"/>
      <c r="AP5437" s="278"/>
      <c r="AQ5437" s="278"/>
      <c r="AR5437" s="278"/>
      <c r="AS5437" s="278"/>
      <c r="AT5437" s="278"/>
      <c r="AV5437" s="278"/>
      <c r="AW5437" s="278"/>
      <c r="AX5437" s="278"/>
      <c r="AY5437" s="278"/>
      <c r="AZ5437" s="278"/>
      <c r="BB5437" s="276"/>
    </row>
    <row r="5438" spans="3:68">
      <c r="C5438" s="280"/>
      <c r="D5438" s="280"/>
      <c r="E5438" s="280"/>
      <c r="F5438" s="280"/>
      <c r="G5438" s="280"/>
      <c r="H5438" s="278"/>
      <c r="I5438" s="278"/>
      <c r="J5438" s="278"/>
      <c r="K5438" s="278"/>
      <c r="L5438" s="278"/>
      <c r="P5438" s="278"/>
      <c r="Q5438" s="278"/>
      <c r="R5438" s="278"/>
      <c r="S5438" s="278"/>
      <c r="U5438" s="278"/>
      <c r="V5438" s="278"/>
      <c r="W5438" s="278"/>
      <c r="Z5438" s="278"/>
      <c r="AA5438" s="278"/>
      <c r="AB5438" s="278"/>
      <c r="AC5438" s="278"/>
      <c r="AD5438" s="278"/>
      <c r="AE5438" s="278"/>
      <c r="AH5438" s="280"/>
      <c r="AI5438" s="280"/>
      <c r="AJ5438" s="280"/>
      <c r="AK5438" s="280"/>
      <c r="AL5438" s="280"/>
      <c r="AM5438" s="280"/>
      <c r="AV5438" s="278"/>
      <c r="AW5438" s="278"/>
      <c r="AX5438" s="278"/>
      <c r="AY5438" s="278"/>
      <c r="AZ5438" s="278"/>
      <c r="BB5438" s="266"/>
      <c r="BE5438" s="282"/>
      <c r="BF5438" s="282"/>
      <c r="BG5438" s="282"/>
      <c r="BH5438" s="282"/>
      <c r="BI5438" s="282"/>
      <c r="BJ5438" s="282"/>
      <c r="BK5438" s="282"/>
      <c r="BL5438" s="282"/>
      <c r="BM5438" s="282"/>
      <c r="BN5438" s="282"/>
      <c r="BO5438" s="282"/>
      <c r="BP5438" s="282"/>
    </row>
    <row r="5439" spans="3:68" ht="6.75" customHeight="1"/>
    <row r="5440" spans="3:68" ht="2.25" customHeight="1">
      <c r="C5440" s="280"/>
      <c r="D5440" s="280"/>
      <c r="E5440" s="280"/>
      <c r="F5440" s="280"/>
      <c r="G5440" s="280"/>
      <c r="N5440" s="278"/>
      <c r="O5440" s="278"/>
      <c r="P5440" s="278"/>
      <c r="Q5440" s="278"/>
      <c r="R5440" s="278"/>
      <c r="S5440" s="278"/>
      <c r="T5440" s="278"/>
      <c r="U5440" s="278"/>
      <c r="V5440" s="278"/>
      <c r="W5440" s="278"/>
      <c r="AH5440" s="280"/>
      <c r="AI5440" s="280"/>
      <c r="AJ5440" s="280"/>
      <c r="AK5440" s="280"/>
      <c r="AL5440" s="280"/>
      <c r="AM5440" s="280"/>
      <c r="AN5440" s="280"/>
      <c r="AO5440" s="280"/>
      <c r="AP5440" s="280"/>
      <c r="AQ5440" s="280"/>
      <c r="AR5440" s="280"/>
      <c r="AV5440" s="278"/>
      <c r="AW5440" s="278"/>
      <c r="AX5440" s="278"/>
      <c r="AY5440" s="278"/>
      <c r="AZ5440" s="278"/>
      <c r="BB5440" s="276"/>
    </row>
    <row r="5441" spans="3:68" ht="7.5" customHeight="1">
      <c r="C5441" s="280"/>
      <c r="D5441" s="280"/>
      <c r="E5441" s="280"/>
      <c r="F5441" s="280"/>
      <c r="G5441" s="280"/>
      <c r="N5441" s="278"/>
      <c r="O5441" s="278"/>
      <c r="P5441" s="278"/>
      <c r="Q5441" s="278"/>
      <c r="R5441" s="278"/>
      <c r="S5441" s="278"/>
      <c r="T5441" s="278"/>
      <c r="U5441" s="278"/>
      <c r="V5441" s="278"/>
      <c r="W5441" s="278"/>
      <c r="AH5441" s="280"/>
      <c r="AI5441" s="280"/>
      <c r="AJ5441" s="280"/>
      <c r="AK5441" s="280"/>
      <c r="AL5441" s="280"/>
      <c r="AM5441" s="280"/>
      <c r="AN5441" s="280"/>
      <c r="AO5441" s="280"/>
      <c r="AP5441" s="280"/>
      <c r="AQ5441" s="280"/>
      <c r="AR5441" s="280"/>
      <c r="AV5441" s="278"/>
      <c r="AW5441" s="278"/>
      <c r="AX5441" s="278"/>
      <c r="AY5441" s="278"/>
      <c r="AZ5441" s="278"/>
      <c r="BB5441" s="276"/>
    </row>
    <row r="5442" spans="3:68" ht="0.75" customHeight="1">
      <c r="C5442" s="280"/>
      <c r="D5442" s="280"/>
      <c r="E5442" s="280"/>
      <c r="F5442" s="280"/>
      <c r="G5442" s="280"/>
      <c r="N5442" s="278"/>
      <c r="O5442" s="278"/>
      <c r="P5442" s="278"/>
      <c r="Q5442" s="278"/>
      <c r="R5442" s="278"/>
      <c r="S5442" s="278"/>
      <c r="T5442" s="278"/>
      <c r="U5442" s="278"/>
      <c r="V5442" s="278"/>
      <c r="W5442" s="278"/>
      <c r="AH5442" s="280"/>
      <c r="AI5442" s="280"/>
      <c r="AJ5442" s="280"/>
      <c r="AK5442" s="280"/>
      <c r="AL5442" s="280"/>
      <c r="AM5442" s="280"/>
      <c r="AN5442" s="280"/>
      <c r="AO5442" s="280"/>
      <c r="AP5442" s="280"/>
      <c r="AQ5442" s="280"/>
      <c r="AR5442" s="280"/>
      <c r="AV5442" s="278"/>
      <c r="AW5442" s="278"/>
      <c r="AX5442" s="278"/>
      <c r="AY5442" s="278"/>
      <c r="AZ5442" s="278"/>
      <c r="BB5442" s="276"/>
    </row>
    <row r="5443" spans="3:68" ht="10.5" customHeight="1">
      <c r="C5443" s="280"/>
      <c r="D5443" s="280"/>
      <c r="E5443" s="280"/>
      <c r="F5443" s="280"/>
      <c r="G5443" s="280"/>
      <c r="P5443" s="278"/>
      <c r="Q5443" s="278"/>
      <c r="R5443" s="278"/>
      <c r="S5443" s="278"/>
      <c r="U5443" s="278"/>
      <c r="V5443" s="278"/>
      <c r="W5443" s="278"/>
      <c r="AH5443" s="280"/>
      <c r="AI5443" s="280"/>
      <c r="AJ5443" s="280"/>
      <c r="AK5443" s="280"/>
      <c r="AL5443" s="280"/>
      <c r="AM5443" s="280"/>
      <c r="AN5443" s="280"/>
      <c r="AO5443" s="280"/>
      <c r="AP5443" s="280"/>
      <c r="AQ5443" s="280"/>
      <c r="AR5443" s="280"/>
      <c r="AV5443" s="278"/>
      <c r="AW5443" s="278"/>
      <c r="AX5443" s="278"/>
      <c r="AY5443" s="278"/>
      <c r="AZ5443" s="278"/>
      <c r="BB5443" s="266"/>
      <c r="BG5443" s="283"/>
      <c r="BH5443" s="283"/>
      <c r="BI5443" s="283"/>
      <c r="BJ5443" s="283"/>
      <c r="BN5443" s="283"/>
      <c r="BO5443" s="283"/>
      <c r="BP5443" s="283"/>
    </row>
    <row r="5444" spans="3:68" ht="7.5" customHeight="1"/>
    <row r="5445" spans="3:68" ht="0.75" customHeight="1">
      <c r="C5445" s="280"/>
      <c r="D5445" s="280"/>
      <c r="E5445" s="280"/>
      <c r="F5445" s="280"/>
      <c r="G5445" s="280"/>
      <c r="N5445" s="278"/>
      <c r="O5445" s="278"/>
      <c r="P5445" s="278"/>
      <c r="Q5445" s="278"/>
      <c r="R5445" s="278"/>
      <c r="S5445" s="278"/>
      <c r="T5445" s="278"/>
      <c r="U5445" s="278"/>
      <c r="V5445" s="278"/>
      <c r="W5445" s="278"/>
      <c r="AH5445" s="280"/>
      <c r="AI5445" s="280"/>
      <c r="AJ5445" s="280"/>
      <c r="AK5445" s="280"/>
      <c r="AL5445" s="280"/>
      <c r="AM5445" s="280"/>
      <c r="AN5445" s="280"/>
      <c r="AO5445" s="280"/>
      <c r="AP5445" s="280"/>
      <c r="AQ5445" s="280"/>
      <c r="AR5445" s="280"/>
      <c r="AV5445" s="278"/>
      <c r="AW5445" s="278"/>
      <c r="AX5445" s="278"/>
      <c r="AY5445" s="278"/>
      <c r="AZ5445" s="278"/>
      <c r="BB5445" s="276"/>
      <c r="BE5445" s="280"/>
      <c r="BF5445" s="280"/>
      <c r="BG5445" s="280"/>
      <c r="BH5445" s="279"/>
      <c r="BI5445" s="279"/>
      <c r="BJ5445" s="279"/>
      <c r="BK5445" s="279"/>
      <c r="BN5445" s="279"/>
      <c r="BO5445" s="279"/>
      <c r="BP5445" s="279"/>
    </row>
    <row r="5446" spans="3:68" ht="8.25" customHeight="1">
      <c r="C5446" s="280"/>
      <c r="D5446" s="280"/>
      <c r="E5446" s="280"/>
      <c r="F5446" s="280"/>
      <c r="G5446" s="280"/>
      <c r="N5446" s="278"/>
      <c r="O5446" s="278"/>
      <c r="P5446" s="278"/>
      <c r="Q5446" s="278"/>
      <c r="R5446" s="278"/>
      <c r="S5446" s="278"/>
      <c r="T5446" s="278"/>
      <c r="U5446" s="278"/>
      <c r="V5446" s="278"/>
      <c r="W5446" s="278"/>
      <c r="AH5446" s="280"/>
      <c r="AI5446" s="280"/>
      <c r="AJ5446" s="280"/>
      <c r="AK5446" s="280"/>
      <c r="AL5446" s="280"/>
      <c r="AM5446" s="280"/>
      <c r="AN5446" s="280"/>
      <c r="AO5446" s="280"/>
      <c r="AP5446" s="280"/>
      <c r="AQ5446" s="280"/>
      <c r="AR5446" s="280"/>
      <c r="AV5446" s="278"/>
      <c r="AW5446" s="278"/>
      <c r="AX5446" s="278"/>
      <c r="AY5446" s="278"/>
      <c r="AZ5446" s="278"/>
      <c r="BB5446" s="276"/>
      <c r="BE5446" s="280"/>
      <c r="BF5446" s="280"/>
      <c r="BG5446" s="280"/>
      <c r="BH5446" s="279"/>
      <c r="BI5446" s="279"/>
      <c r="BJ5446" s="279"/>
      <c r="BK5446" s="279"/>
      <c r="BN5446" s="279"/>
      <c r="BO5446" s="279"/>
      <c r="BP5446" s="279"/>
    </row>
    <row r="5447" spans="3:68" ht="0.75" customHeight="1">
      <c r="C5447" s="280"/>
      <c r="D5447" s="280"/>
      <c r="E5447" s="280"/>
      <c r="F5447" s="280"/>
      <c r="G5447" s="280"/>
      <c r="N5447" s="278"/>
      <c r="O5447" s="278"/>
      <c r="P5447" s="278"/>
      <c r="Q5447" s="278"/>
      <c r="R5447" s="278"/>
      <c r="S5447" s="278"/>
      <c r="T5447" s="278"/>
      <c r="U5447" s="278"/>
      <c r="V5447" s="278"/>
      <c r="W5447" s="278"/>
      <c r="AH5447" s="280"/>
      <c r="AI5447" s="280"/>
      <c r="AJ5447" s="280"/>
      <c r="AK5447" s="280"/>
      <c r="AL5447" s="280"/>
      <c r="AM5447" s="280"/>
      <c r="AN5447" s="280"/>
      <c r="AO5447" s="280"/>
      <c r="AP5447" s="280"/>
      <c r="AQ5447" s="280"/>
      <c r="AR5447" s="280"/>
      <c r="AV5447" s="278"/>
      <c r="AW5447" s="278"/>
      <c r="AX5447" s="278"/>
      <c r="AY5447" s="278"/>
      <c r="AZ5447" s="278"/>
      <c r="BB5447" s="276"/>
      <c r="BE5447" s="280"/>
      <c r="BF5447" s="280"/>
      <c r="BG5447" s="280"/>
      <c r="BH5447" s="279"/>
      <c r="BI5447" s="279"/>
      <c r="BJ5447" s="279"/>
      <c r="BK5447" s="279"/>
      <c r="BN5447" s="279"/>
      <c r="BO5447" s="279"/>
      <c r="BP5447" s="279"/>
    </row>
    <row r="5448" spans="3:68" ht="11.25" customHeight="1">
      <c r="C5448" s="280"/>
      <c r="D5448" s="280"/>
      <c r="E5448" s="280"/>
      <c r="F5448" s="280"/>
      <c r="G5448" s="280"/>
      <c r="N5448" s="278"/>
      <c r="O5448" s="278"/>
      <c r="P5448" s="278"/>
      <c r="Q5448" s="278"/>
      <c r="R5448" s="278"/>
      <c r="S5448" s="278"/>
      <c r="T5448" s="278"/>
      <c r="U5448" s="278"/>
      <c r="V5448" s="278"/>
      <c r="W5448" s="278"/>
      <c r="AH5448" s="280"/>
      <c r="AI5448" s="280"/>
      <c r="AJ5448" s="280"/>
      <c r="AK5448" s="280"/>
      <c r="AL5448" s="280"/>
      <c r="AM5448" s="280"/>
      <c r="AN5448" s="280"/>
      <c r="AO5448" s="280"/>
      <c r="AP5448" s="280"/>
      <c r="AQ5448" s="280"/>
      <c r="AR5448" s="280"/>
      <c r="AV5448" s="278"/>
      <c r="AW5448" s="278"/>
      <c r="AX5448" s="278"/>
      <c r="AY5448" s="278"/>
      <c r="AZ5448" s="278"/>
      <c r="BB5448" s="266"/>
      <c r="BE5448" s="275"/>
      <c r="BF5448" s="275"/>
      <c r="BG5448" s="275"/>
      <c r="BH5448" s="276"/>
      <c r="BI5448" s="276"/>
      <c r="BJ5448" s="276"/>
      <c r="BK5448" s="276"/>
      <c r="BN5448" s="276"/>
      <c r="BO5448" s="276"/>
      <c r="BP5448" s="276"/>
    </row>
    <row r="5449" spans="3:68" ht="7.5" customHeight="1"/>
    <row r="5450" spans="3:68" ht="1.5" customHeight="1">
      <c r="C5450" s="280"/>
      <c r="D5450" s="280"/>
      <c r="E5450" s="280"/>
      <c r="F5450" s="280"/>
      <c r="G5450" s="280"/>
      <c r="H5450" s="280"/>
      <c r="I5450" s="280"/>
      <c r="J5450" s="280"/>
      <c r="P5450" s="278"/>
      <c r="Q5450" s="278"/>
      <c r="R5450" s="278"/>
      <c r="S5450" s="278"/>
      <c r="U5450" s="278"/>
      <c r="V5450" s="278"/>
      <c r="W5450" s="278"/>
      <c r="AH5450" s="280"/>
      <c r="AI5450" s="280"/>
      <c r="AJ5450" s="280"/>
      <c r="AK5450" s="280"/>
      <c r="AL5450" s="280"/>
      <c r="AM5450" s="280"/>
      <c r="AN5450" s="280"/>
      <c r="AO5450" s="280"/>
      <c r="AP5450" s="280"/>
      <c r="AQ5450" s="280"/>
      <c r="AR5450" s="280"/>
      <c r="AV5450" s="278"/>
      <c r="AW5450" s="278"/>
      <c r="AX5450" s="278"/>
      <c r="AY5450" s="278"/>
      <c r="AZ5450" s="278"/>
      <c r="BB5450" s="276"/>
      <c r="BE5450" s="275"/>
      <c r="BF5450" s="275"/>
      <c r="BG5450" s="275"/>
      <c r="BH5450" s="276"/>
      <c r="BI5450" s="276"/>
      <c r="BJ5450" s="276"/>
      <c r="BK5450" s="276"/>
    </row>
    <row r="5451" spans="3:68" ht="9" customHeight="1">
      <c r="C5451" s="280"/>
      <c r="D5451" s="280"/>
      <c r="E5451" s="280"/>
      <c r="F5451" s="280"/>
      <c r="G5451" s="280"/>
      <c r="H5451" s="280"/>
      <c r="I5451" s="280"/>
      <c r="J5451" s="280"/>
      <c r="P5451" s="278"/>
      <c r="Q5451" s="278"/>
      <c r="R5451" s="278"/>
      <c r="S5451" s="278"/>
      <c r="U5451" s="278"/>
      <c r="V5451" s="278"/>
      <c r="W5451" s="278"/>
      <c r="AH5451" s="280"/>
      <c r="AI5451" s="280"/>
      <c r="AJ5451" s="280"/>
      <c r="AK5451" s="280"/>
      <c r="AL5451" s="280"/>
      <c r="AM5451" s="280"/>
      <c r="AN5451" s="280"/>
      <c r="AO5451" s="280"/>
      <c r="AP5451" s="280"/>
      <c r="AQ5451" s="280"/>
      <c r="AR5451" s="280"/>
      <c r="AV5451" s="278"/>
      <c r="AW5451" s="278"/>
      <c r="AX5451" s="278"/>
      <c r="AY5451" s="278"/>
      <c r="AZ5451" s="278"/>
      <c r="BB5451" s="276"/>
      <c r="BE5451" s="275"/>
      <c r="BF5451" s="275"/>
      <c r="BG5451" s="275"/>
      <c r="BH5451" s="276"/>
      <c r="BI5451" s="276"/>
      <c r="BJ5451" s="276"/>
      <c r="BK5451" s="276"/>
    </row>
    <row r="5452" spans="3:68" ht="0.75" customHeight="1">
      <c r="C5452" s="280"/>
      <c r="D5452" s="280"/>
      <c r="E5452" s="280"/>
      <c r="F5452" s="280"/>
      <c r="G5452" s="280"/>
      <c r="H5452" s="280"/>
      <c r="I5452" s="280"/>
      <c r="J5452" s="280"/>
      <c r="P5452" s="278"/>
      <c r="Q5452" s="278"/>
      <c r="R5452" s="278"/>
      <c r="S5452" s="278"/>
      <c r="U5452" s="278"/>
      <c r="V5452" s="278"/>
      <c r="W5452" s="278"/>
      <c r="AH5452" s="280"/>
      <c r="AI5452" s="280"/>
      <c r="AJ5452" s="280"/>
      <c r="AK5452" s="280"/>
      <c r="AL5452" s="280"/>
      <c r="AM5452" s="280"/>
      <c r="AN5452" s="280"/>
      <c r="AO5452" s="280"/>
      <c r="AP5452" s="280"/>
      <c r="AQ5452" s="280"/>
      <c r="AR5452" s="280"/>
      <c r="AV5452" s="278"/>
      <c r="AW5452" s="278"/>
      <c r="AX5452" s="278"/>
      <c r="AY5452" s="278"/>
      <c r="AZ5452" s="278"/>
      <c r="BB5452" s="276"/>
      <c r="BE5452" s="275"/>
      <c r="BF5452" s="275"/>
      <c r="BG5452" s="275"/>
    </row>
    <row r="5453" spans="3:68" ht="11.25" customHeight="1">
      <c r="C5453" s="280"/>
      <c r="D5453" s="280"/>
      <c r="E5453" s="280"/>
      <c r="F5453" s="280"/>
      <c r="G5453" s="280"/>
      <c r="H5453" s="280"/>
      <c r="I5453" s="280"/>
      <c r="J5453" s="280"/>
      <c r="N5453" s="278"/>
      <c r="O5453" s="278"/>
      <c r="P5453" s="278"/>
      <c r="Q5453" s="278"/>
      <c r="R5453" s="278"/>
      <c r="S5453" s="278"/>
      <c r="T5453" s="278"/>
      <c r="U5453" s="278"/>
      <c r="V5453" s="278"/>
      <c r="W5453" s="278"/>
      <c r="AH5453" s="280"/>
      <c r="AI5453" s="280"/>
      <c r="AJ5453" s="280"/>
      <c r="AK5453" s="280"/>
      <c r="AL5453" s="280"/>
      <c r="AM5453" s="280"/>
      <c r="AN5453" s="280"/>
      <c r="AO5453" s="280"/>
      <c r="AP5453" s="280"/>
      <c r="AQ5453" s="280"/>
      <c r="AR5453" s="280"/>
      <c r="AV5453" s="278"/>
      <c r="AW5453" s="278"/>
      <c r="AX5453" s="278"/>
      <c r="AY5453" s="278"/>
      <c r="AZ5453" s="278"/>
      <c r="BB5453" s="266"/>
      <c r="BE5453" s="275"/>
      <c r="BF5453" s="275"/>
      <c r="BG5453" s="275"/>
      <c r="BH5453" s="276"/>
      <c r="BI5453" s="276"/>
      <c r="BJ5453" s="276"/>
      <c r="BK5453" s="276"/>
    </row>
    <row r="5454" spans="3:68" ht="9" customHeight="1"/>
    <row r="5455" spans="3:68" ht="0.75" customHeight="1">
      <c r="BE5455" s="275"/>
      <c r="BF5455" s="275"/>
      <c r="BG5455" s="275"/>
      <c r="BH5455" s="276"/>
      <c r="BI5455" s="276"/>
      <c r="BJ5455" s="276"/>
      <c r="BK5455" s="276"/>
      <c r="BN5455" s="276"/>
      <c r="BO5455" s="276"/>
      <c r="BP5455" s="276"/>
    </row>
    <row r="5456" spans="3:68">
      <c r="BE5456" s="275"/>
      <c r="BF5456" s="275"/>
      <c r="BG5456" s="275"/>
      <c r="BH5456" s="276"/>
      <c r="BI5456" s="276"/>
      <c r="BJ5456" s="276"/>
      <c r="BK5456" s="276"/>
      <c r="BN5456" s="276"/>
      <c r="BO5456" s="276"/>
      <c r="BP5456" s="276"/>
    </row>
    <row r="5457" spans="2:69" ht="10.5" customHeight="1">
      <c r="C5457" s="277"/>
      <c r="D5457" s="277"/>
      <c r="E5457" s="277"/>
      <c r="F5457" s="277"/>
      <c r="G5457" s="277"/>
      <c r="H5457" s="278"/>
      <c r="I5457" s="278"/>
      <c r="J5457" s="278"/>
      <c r="K5457" s="278"/>
      <c r="L5457" s="278"/>
      <c r="N5457" s="278"/>
      <c r="O5457" s="278"/>
      <c r="P5457" s="278"/>
      <c r="Q5457" s="278"/>
      <c r="R5457" s="278"/>
      <c r="S5457" s="278"/>
      <c r="T5457" s="278"/>
      <c r="U5457" s="281"/>
      <c r="V5457" s="281"/>
      <c r="W5457" s="281"/>
      <c r="Z5457" s="278"/>
      <c r="AA5457" s="278"/>
      <c r="AB5457" s="278"/>
      <c r="AC5457" s="278"/>
      <c r="AD5457" s="281"/>
      <c r="AE5457" s="281"/>
      <c r="AH5457" s="277"/>
      <c r="AI5457" s="277"/>
      <c r="AJ5457" s="277"/>
      <c r="AK5457" s="277"/>
      <c r="AL5457" s="277"/>
      <c r="AM5457" s="277"/>
      <c r="AO5457" s="278"/>
      <c r="AP5457" s="278"/>
      <c r="AQ5457" s="278"/>
      <c r="AR5457" s="278"/>
      <c r="AS5457" s="278"/>
      <c r="AT5457" s="278"/>
      <c r="AV5457" s="278"/>
      <c r="AW5457" s="278"/>
      <c r="AX5457" s="278"/>
      <c r="AY5457" s="278"/>
      <c r="AZ5457" s="278"/>
      <c r="BB5457" s="281"/>
      <c r="BC5457" s="281"/>
      <c r="BE5457" s="280"/>
      <c r="BF5457" s="280"/>
      <c r="BI5457" s="279"/>
      <c r="BJ5457" s="279"/>
      <c r="BL5457" s="285"/>
      <c r="BM5457" s="285"/>
      <c r="BN5457" s="285"/>
      <c r="BO5457" s="285"/>
      <c r="BP5457" s="285"/>
    </row>
    <row r="5458" spans="2:69" ht="7.5" customHeight="1"/>
    <row r="5459" spans="2:69" ht="12" customHeight="1">
      <c r="B5459" s="282"/>
      <c r="C5459" s="282"/>
      <c r="D5459" s="282"/>
      <c r="E5459" s="282"/>
      <c r="F5459" s="282"/>
      <c r="G5459" s="282"/>
      <c r="H5459" s="282"/>
      <c r="I5459" s="282"/>
      <c r="J5459" s="282"/>
      <c r="K5459" s="282"/>
      <c r="L5459" s="282"/>
      <c r="M5459" s="282"/>
      <c r="N5459" s="282"/>
      <c r="O5459" s="282"/>
      <c r="P5459" s="282"/>
      <c r="Q5459" s="282"/>
      <c r="R5459" s="282"/>
      <c r="S5459" s="282"/>
      <c r="T5459" s="282"/>
      <c r="U5459" s="282"/>
      <c r="V5459" s="282"/>
      <c r="W5459" s="282"/>
      <c r="X5459" s="282"/>
      <c r="Y5459" s="282"/>
      <c r="Z5459" s="282"/>
      <c r="AA5459" s="282"/>
      <c r="AB5459" s="282"/>
      <c r="AC5459" s="282"/>
      <c r="AD5459" s="282"/>
      <c r="AE5459" s="282"/>
      <c r="AF5459" s="282"/>
      <c r="AG5459" s="282"/>
      <c r="AH5459" s="282"/>
      <c r="AI5459" s="282"/>
      <c r="AJ5459" s="282"/>
      <c r="AL5459" s="282"/>
      <c r="AM5459" s="282"/>
      <c r="AN5459" s="282"/>
      <c r="AO5459" s="282"/>
      <c r="AP5459" s="282"/>
      <c r="AQ5459" s="282"/>
      <c r="AR5459" s="282"/>
      <c r="AS5459" s="282"/>
      <c r="AT5459" s="282"/>
      <c r="AU5459" s="282"/>
      <c r="AV5459" s="282"/>
      <c r="AW5459" s="282"/>
      <c r="AX5459" s="282"/>
      <c r="AY5459" s="282"/>
      <c r="AZ5459" s="282"/>
      <c r="BA5459" s="282"/>
      <c r="BB5459" s="282"/>
      <c r="BC5459" s="282"/>
      <c r="BD5459" s="282"/>
      <c r="BE5459" s="282"/>
      <c r="BF5459" s="282"/>
      <c r="BG5459" s="282"/>
      <c r="BH5459" s="282"/>
      <c r="BI5459" s="282"/>
      <c r="BJ5459" s="282"/>
      <c r="BK5459" s="282"/>
      <c r="BL5459" s="282"/>
      <c r="BM5459" s="282"/>
      <c r="BN5459" s="282"/>
      <c r="BO5459" s="282"/>
      <c r="BP5459" s="282"/>
      <c r="BQ5459" s="282"/>
    </row>
    <row r="5460" spans="2:69" ht="0.75" customHeight="1">
      <c r="B5460" s="282"/>
      <c r="C5460" s="282"/>
      <c r="D5460" s="282"/>
      <c r="E5460" s="282"/>
      <c r="F5460" s="282"/>
      <c r="G5460" s="282"/>
      <c r="H5460" s="282"/>
      <c r="I5460" s="282"/>
      <c r="J5460" s="282"/>
      <c r="K5460" s="282"/>
      <c r="L5460" s="282"/>
      <c r="M5460" s="282"/>
      <c r="N5460" s="282"/>
      <c r="O5460" s="282"/>
      <c r="P5460" s="282"/>
      <c r="Q5460" s="282"/>
      <c r="R5460" s="282"/>
      <c r="S5460" s="282"/>
      <c r="T5460" s="282"/>
      <c r="U5460" s="282"/>
      <c r="V5460" s="282"/>
      <c r="W5460" s="282"/>
      <c r="X5460" s="282"/>
      <c r="Y5460" s="282"/>
      <c r="Z5460" s="282"/>
      <c r="AA5460" s="282"/>
      <c r="AB5460" s="282"/>
      <c r="AC5460" s="282"/>
      <c r="AD5460" s="282"/>
      <c r="AE5460" s="282"/>
      <c r="AF5460" s="282"/>
      <c r="AG5460" s="282"/>
      <c r="AH5460" s="282"/>
      <c r="AI5460" s="282"/>
      <c r="AJ5460" s="282"/>
      <c r="AL5460" s="282"/>
      <c r="AM5460" s="282"/>
      <c r="AN5460" s="282"/>
      <c r="AO5460" s="282"/>
      <c r="AP5460" s="282"/>
      <c r="AQ5460" s="282"/>
      <c r="AR5460" s="282"/>
      <c r="AS5460" s="282"/>
      <c r="AT5460" s="282"/>
      <c r="AU5460" s="282"/>
      <c r="AV5460" s="282"/>
      <c r="AW5460" s="282"/>
      <c r="AX5460" s="282"/>
      <c r="AY5460" s="282"/>
      <c r="AZ5460" s="282"/>
      <c r="BA5460" s="282"/>
      <c r="BB5460" s="282"/>
      <c r="BC5460" s="282"/>
      <c r="BD5460" s="282"/>
      <c r="BE5460" s="282"/>
      <c r="BF5460" s="282"/>
      <c r="BG5460" s="282"/>
      <c r="BH5460" s="282"/>
      <c r="BI5460" s="282"/>
      <c r="BJ5460" s="282"/>
      <c r="BK5460" s="282"/>
      <c r="BL5460" s="282"/>
      <c r="BM5460" s="282"/>
      <c r="BN5460" s="282"/>
      <c r="BO5460" s="282"/>
      <c r="BP5460" s="282"/>
      <c r="BQ5460" s="282"/>
    </row>
    <row r="5461" spans="2:69" ht="10.5" customHeight="1">
      <c r="G5461" s="283"/>
      <c r="H5461" s="283"/>
      <c r="I5461" s="283"/>
      <c r="J5461" s="283"/>
      <c r="K5461" s="283"/>
      <c r="L5461" s="283"/>
      <c r="N5461" s="283"/>
      <c r="O5461" s="283"/>
      <c r="P5461" s="284"/>
      <c r="Q5461" s="284"/>
      <c r="R5461" s="284"/>
      <c r="S5461" s="284"/>
      <c r="U5461" s="283"/>
      <c r="V5461" s="283"/>
      <c r="W5461" s="283"/>
      <c r="X5461" s="283"/>
      <c r="Y5461" s="283"/>
      <c r="Z5461" s="283"/>
      <c r="AA5461" s="283"/>
      <c r="AB5461" s="283"/>
      <c r="AD5461" s="283"/>
      <c r="AE5461" s="283"/>
      <c r="AF5461" s="283"/>
      <c r="AG5461" s="283"/>
      <c r="AH5461" s="283"/>
      <c r="AI5461" s="283"/>
      <c r="AO5461" s="283"/>
      <c r="AP5461" s="283"/>
      <c r="AQ5461" s="283"/>
      <c r="AR5461" s="283"/>
      <c r="AU5461" s="284"/>
      <c r="AV5461" s="284"/>
      <c r="AW5461" s="284"/>
      <c r="AX5461" s="284"/>
      <c r="AY5461" s="284"/>
      <c r="BE5461" s="283"/>
      <c r="BF5461" s="283"/>
      <c r="BG5461" s="283"/>
      <c r="BH5461" s="283"/>
      <c r="BI5461" s="283"/>
      <c r="BJ5461" s="283"/>
      <c r="BK5461" s="283"/>
      <c r="BL5461" s="283"/>
      <c r="BM5461" s="283"/>
      <c r="BN5461" s="283"/>
      <c r="BO5461" s="283"/>
      <c r="BP5461" s="283"/>
      <c r="BQ5461" s="283"/>
    </row>
    <row r="5462" spans="2:69" ht="7.5" customHeight="1"/>
    <row r="5463" spans="2:69" ht="0.75" customHeight="1">
      <c r="F5463" s="285"/>
      <c r="G5463" s="285"/>
      <c r="H5463" s="285"/>
      <c r="I5463" s="285"/>
      <c r="K5463" s="285"/>
      <c r="L5463" s="285"/>
      <c r="M5463" s="285"/>
      <c r="N5463" s="285"/>
      <c r="O5463" s="285"/>
      <c r="R5463" s="285"/>
      <c r="S5463" s="285"/>
      <c r="T5463" s="285"/>
      <c r="U5463" s="285"/>
      <c r="V5463" s="285"/>
      <c r="W5463" s="285"/>
      <c r="X5463" s="285"/>
      <c r="Y5463" s="285"/>
      <c r="Z5463" s="285"/>
      <c r="AA5463" s="285"/>
      <c r="AB5463" s="285"/>
      <c r="AD5463" s="285"/>
      <c r="AE5463" s="285"/>
      <c r="AF5463" s="285"/>
      <c r="AG5463" s="285"/>
      <c r="AH5463" s="285"/>
      <c r="AI5463" s="285"/>
      <c r="AU5463" s="285"/>
      <c r="AV5463" s="285"/>
      <c r="AW5463" s="285"/>
      <c r="AX5463" s="283"/>
      <c r="AY5463" s="283"/>
      <c r="BE5463" s="285"/>
      <c r="BF5463" s="285"/>
      <c r="BH5463" s="285"/>
      <c r="BI5463" s="285"/>
      <c r="BJ5463" s="285"/>
      <c r="BK5463" s="285"/>
      <c r="BL5463" s="285"/>
      <c r="BM5463" s="285"/>
      <c r="BN5463" s="285"/>
      <c r="BO5463" s="285"/>
      <c r="BP5463" s="285"/>
      <c r="BQ5463" s="285"/>
    </row>
    <row r="5464" spans="2:69" ht="13.5" customHeight="1">
      <c r="F5464" s="285"/>
      <c r="G5464" s="285"/>
      <c r="H5464" s="285"/>
      <c r="I5464" s="285"/>
      <c r="K5464" s="285"/>
      <c r="L5464" s="285"/>
      <c r="M5464" s="285"/>
      <c r="N5464" s="285"/>
      <c r="O5464" s="285"/>
      <c r="R5464" s="285"/>
      <c r="S5464" s="285"/>
      <c r="T5464" s="285"/>
      <c r="U5464" s="285"/>
      <c r="V5464" s="285"/>
      <c r="W5464" s="285"/>
      <c r="X5464" s="285"/>
      <c r="Y5464" s="285"/>
      <c r="Z5464" s="285"/>
      <c r="AA5464" s="285"/>
      <c r="AB5464" s="285"/>
      <c r="AD5464" s="285"/>
      <c r="AE5464" s="285"/>
      <c r="AF5464" s="285"/>
      <c r="AG5464" s="285"/>
      <c r="AH5464" s="285"/>
      <c r="AI5464" s="285"/>
      <c r="AU5464" s="285"/>
      <c r="AV5464" s="285"/>
      <c r="AW5464" s="285"/>
      <c r="AX5464" s="283"/>
      <c r="AY5464" s="283"/>
      <c r="BE5464" s="285"/>
      <c r="BF5464" s="285"/>
      <c r="BH5464" s="285"/>
      <c r="BI5464" s="285"/>
      <c r="BJ5464" s="285"/>
      <c r="BK5464" s="285"/>
      <c r="BL5464" s="285"/>
      <c r="BM5464" s="285"/>
      <c r="BN5464" s="285"/>
      <c r="BO5464" s="285"/>
      <c r="BP5464" s="285"/>
      <c r="BQ5464" s="285"/>
    </row>
    <row r="5465" spans="2:69" ht="9.75" customHeight="1">
      <c r="C5465" s="280"/>
      <c r="D5465" s="280"/>
      <c r="F5465" s="279"/>
      <c r="G5465" s="279"/>
      <c r="H5465" s="279"/>
      <c r="I5465" s="279"/>
      <c r="J5465" s="279"/>
      <c r="K5465" s="279"/>
      <c r="L5465" s="279"/>
      <c r="M5465" s="279"/>
      <c r="N5465" s="279"/>
      <c r="O5465" s="279"/>
      <c r="R5465" s="278"/>
      <c r="S5465" s="278"/>
      <c r="T5465" s="278"/>
      <c r="U5465" s="279"/>
      <c r="V5465" s="279"/>
      <c r="W5465" s="279"/>
      <c r="X5465" s="279"/>
      <c r="Y5465" s="279"/>
      <c r="Z5465" s="279"/>
      <c r="AA5465" s="279"/>
      <c r="AB5465" s="279"/>
      <c r="AD5465" s="279"/>
      <c r="AE5465" s="279"/>
      <c r="AF5465" s="279"/>
      <c r="AG5465" s="279"/>
      <c r="AH5465" s="279"/>
      <c r="AI5465" s="279"/>
      <c r="AM5465" s="280"/>
      <c r="AN5465" s="280"/>
      <c r="AO5465" s="280"/>
      <c r="AP5465" s="278"/>
      <c r="AQ5465" s="278"/>
      <c r="AR5465" s="278"/>
      <c r="AS5465" s="278"/>
      <c r="BA5465" s="280"/>
      <c r="BB5465" s="280"/>
      <c r="BC5465" s="280"/>
      <c r="BD5465" s="279"/>
      <c r="BE5465" s="279"/>
      <c r="BH5465" s="278"/>
      <c r="BI5465" s="278"/>
      <c r="BJ5465" s="278"/>
      <c r="BK5465" s="278"/>
      <c r="BL5465" s="278"/>
      <c r="BM5465" s="279"/>
      <c r="BN5465" s="279"/>
      <c r="BO5465" s="279"/>
      <c r="BP5465" s="279"/>
      <c r="BQ5465" s="279"/>
    </row>
    <row r="5466" spans="2:69" ht="0.75" customHeight="1">
      <c r="C5466" s="280"/>
      <c r="D5466" s="280"/>
      <c r="F5466" s="279"/>
      <c r="G5466" s="279"/>
      <c r="H5466" s="279"/>
      <c r="I5466" s="279"/>
      <c r="J5466" s="279"/>
      <c r="K5466" s="279"/>
      <c r="L5466" s="279"/>
      <c r="M5466" s="279"/>
      <c r="N5466" s="279"/>
      <c r="O5466" s="279"/>
      <c r="R5466" s="278"/>
      <c r="S5466" s="278"/>
      <c r="T5466" s="278"/>
      <c r="U5466" s="279"/>
      <c r="V5466" s="279"/>
      <c r="W5466" s="279"/>
      <c r="X5466" s="279"/>
      <c r="Y5466" s="279"/>
      <c r="Z5466" s="279"/>
      <c r="AA5466" s="279"/>
      <c r="AB5466" s="279"/>
      <c r="AD5466" s="279"/>
      <c r="AE5466" s="279"/>
      <c r="AF5466" s="279"/>
      <c r="AG5466" s="279"/>
      <c r="AH5466" s="279"/>
      <c r="AI5466" s="279"/>
      <c r="AM5466" s="280"/>
      <c r="AN5466" s="280"/>
      <c r="AO5466" s="280"/>
      <c r="AP5466" s="278"/>
      <c r="AQ5466" s="278"/>
      <c r="AR5466" s="278"/>
      <c r="AS5466" s="278"/>
      <c r="BA5466" s="280"/>
      <c r="BB5466" s="280"/>
      <c r="BC5466" s="280"/>
      <c r="BD5466" s="279"/>
      <c r="BE5466" s="279"/>
      <c r="BH5466" s="278"/>
      <c r="BI5466" s="278"/>
      <c r="BJ5466" s="278"/>
      <c r="BK5466" s="278"/>
      <c r="BL5466" s="278"/>
      <c r="BM5466" s="279"/>
      <c r="BN5466" s="279"/>
      <c r="BO5466" s="279"/>
      <c r="BP5466" s="279"/>
      <c r="BQ5466" s="279"/>
    </row>
    <row r="5467" spans="2:69" ht="10.5" customHeight="1">
      <c r="C5467" s="280"/>
      <c r="D5467" s="280"/>
      <c r="F5467" s="279"/>
      <c r="G5467" s="279"/>
      <c r="H5467" s="279"/>
      <c r="I5467" s="279"/>
      <c r="J5467" s="279"/>
      <c r="K5467" s="279"/>
      <c r="L5467" s="279"/>
      <c r="M5467" s="279"/>
      <c r="N5467" s="279"/>
      <c r="O5467" s="279"/>
      <c r="R5467" s="278"/>
      <c r="S5467" s="278"/>
      <c r="T5467" s="278"/>
      <c r="U5467" s="279"/>
      <c r="V5467" s="279"/>
      <c r="W5467" s="279"/>
      <c r="X5467" s="279"/>
      <c r="Y5467" s="279"/>
      <c r="Z5467" s="279"/>
      <c r="AA5467" s="279"/>
      <c r="AB5467" s="279"/>
      <c r="AD5467" s="264"/>
      <c r="AE5467" s="279"/>
      <c r="AF5467" s="279"/>
      <c r="AG5467" s="279"/>
      <c r="AH5467" s="279"/>
      <c r="AI5467" s="264"/>
      <c r="AM5467" s="280"/>
      <c r="AN5467" s="280"/>
      <c r="AO5467" s="280"/>
      <c r="AP5467" s="278"/>
      <c r="AQ5467" s="278"/>
      <c r="AR5467" s="278"/>
      <c r="AS5467" s="278"/>
      <c r="BA5467" s="280"/>
      <c r="BB5467" s="280"/>
      <c r="BC5467" s="280"/>
      <c r="BD5467" s="279"/>
      <c r="BE5467" s="279"/>
      <c r="BH5467" s="278"/>
      <c r="BI5467" s="278"/>
      <c r="BJ5467" s="278"/>
      <c r="BK5467" s="278"/>
      <c r="BL5467" s="278"/>
      <c r="BM5467" s="279"/>
      <c r="BN5467" s="279"/>
      <c r="BO5467" s="279"/>
      <c r="BP5467" s="279"/>
      <c r="BQ5467" s="279"/>
    </row>
    <row r="5468" spans="2:69" ht="9.75" customHeight="1"/>
    <row r="5469" spans="2:69" ht="9.75" customHeight="1">
      <c r="C5469" s="280"/>
      <c r="D5469" s="280"/>
      <c r="F5469" s="279"/>
      <c r="G5469" s="279"/>
      <c r="H5469" s="279"/>
      <c r="I5469" s="279"/>
      <c r="J5469" s="279"/>
      <c r="K5469" s="279"/>
      <c r="L5469" s="279"/>
      <c r="M5469" s="279"/>
      <c r="N5469" s="279"/>
      <c r="O5469" s="279"/>
      <c r="R5469" s="278"/>
      <c r="S5469" s="278"/>
      <c r="T5469" s="278"/>
      <c r="U5469" s="279"/>
      <c r="V5469" s="279"/>
      <c r="W5469" s="279"/>
      <c r="X5469" s="279"/>
      <c r="Y5469" s="279"/>
      <c r="Z5469" s="279"/>
      <c r="AA5469" s="279"/>
      <c r="AB5469" s="279"/>
      <c r="AD5469" s="279"/>
      <c r="AE5469" s="279"/>
      <c r="AF5469" s="279"/>
      <c r="AG5469" s="279"/>
      <c r="AH5469" s="279"/>
      <c r="AI5469" s="279"/>
      <c r="AM5469" s="280"/>
      <c r="AN5469" s="280"/>
      <c r="AO5469" s="280"/>
      <c r="AP5469" s="280"/>
      <c r="AQ5469" s="278"/>
      <c r="AR5469" s="278"/>
      <c r="AS5469" s="278"/>
      <c r="AT5469" s="278"/>
      <c r="BA5469" s="280"/>
      <c r="BB5469" s="280"/>
      <c r="BC5469" s="280"/>
      <c r="BD5469" s="279"/>
      <c r="BE5469" s="279"/>
      <c r="BH5469" s="278"/>
      <c r="BI5469" s="278"/>
      <c r="BJ5469" s="278"/>
      <c r="BK5469" s="278"/>
      <c r="BL5469" s="278"/>
      <c r="BM5469" s="279"/>
      <c r="BN5469" s="279"/>
      <c r="BO5469" s="279"/>
      <c r="BP5469" s="279"/>
      <c r="BQ5469" s="279"/>
    </row>
    <row r="5470" spans="2:69" ht="0.75" customHeight="1">
      <c r="C5470" s="280"/>
      <c r="D5470" s="280"/>
      <c r="F5470" s="279"/>
      <c r="G5470" s="279"/>
      <c r="H5470" s="279"/>
      <c r="I5470" s="279"/>
      <c r="J5470" s="279"/>
      <c r="K5470" s="279"/>
      <c r="L5470" s="279"/>
      <c r="M5470" s="279"/>
      <c r="N5470" s="279"/>
      <c r="O5470" s="279"/>
      <c r="R5470" s="278"/>
      <c r="S5470" s="278"/>
      <c r="T5470" s="278"/>
      <c r="U5470" s="279"/>
      <c r="V5470" s="279"/>
      <c r="W5470" s="279"/>
      <c r="X5470" s="279"/>
      <c r="Y5470" s="279"/>
      <c r="Z5470" s="279"/>
      <c r="AA5470" s="279"/>
      <c r="AB5470" s="279"/>
      <c r="AD5470" s="279"/>
      <c r="AE5470" s="279"/>
      <c r="AF5470" s="279"/>
      <c r="AG5470" s="279"/>
      <c r="AH5470" s="279"/>
      <c r="AI5470" s="279"/>
      <c r="AM5470" s="280"/>
      <c r="AN5470" s="280"/>
      <c r="AO5470" s="280"/>
      <c r="AP5470" s="280"/>
      <c r="AQ5470" s="278"/>
      <c r="AR5470" s="278"/>
      <c r="AS5470" s="278"/>
      <c r="AT5470" s="278"/>
      <c r="BA5470" s="280"/>
      <c r="BB5470" s="280"/>
      <c r="BC5470" s="280"/>
      <c r="BD5470" s="279"/>
      <c r="BE5470" s="279"/>
      <c r="BH5470" s="278"/>
      <c r="BI5470" s="278"/>
      <c r="BJ5470" s="278"/>
      <c r="BK5470" s="278"/>
      <c r="BL5470" s="278"/>
      <c r="BM5470" s="279"/>
      <c r="BN5470" s="279"/>
      <c r="BO5470" s="279"/>
      <c r="BP5470" s="279"/>
      <c r="BQ5470" s="279"/>
    </row>
    <row r="5471" spans="2:69" ht="12.75" customHeight="1">
      <c r="F5471" s="279"/>
      <c r="G5471" s="279"/>
      <c r="H5471" s="279"/>
      <c r="I5471" s="279"/>
      <c r="J5471" s="279"/>
      <c r="K5471" s="279"/>
      <c r="L5471" s="279"/>
      <c r="M5471" s="279"/>
      <c r="N5471" s="279"/>
      <c r="O5471" s="279"/>
      <c r="AM5471" s="280"/>
      <c r="AN5471" s="280"/>
      <c r="AO5471" s="280"/>
      <c r="AP5471" s="278"/>
      <c r="AQ5471" s="278"/>
      <c r="AR5471" s="278"/>
      <c r="AS5471" s="278"/>
      <c r="BA5471" s="280"/>
      <c r="BB5471" s="280"/>
      <c r="BC5471" s="280"/>
      <c r="BD5471" s="279"/>
      <c r="BE5471" s="279"/>
      <c r="BH5471" s="278"/>
      <c r="BI5471" s="278"/>
      <c r="BJ5471" s="278"/>
      <c r="BK5471" s="278"/>
      <c r="BL5471" s="278"/>
      <c r="BM5471" s="279"/>
      <c r="BN5471" s="279"/>
      <c r="BO5471" s="279"/>
      <c r="BP5471" s="279"/>
      <c r="BQ5471" s="279"/>
    </row>
    <row r="5472" spans="2:69" ht="10.5" customHeight="1">
      <c r="AM5472" s="280"/>
      <c r="AN5472" s="280"/>
      <c r="AO5472" s="280"/>
      <c r="AP5472" s="278"/>
      <c r="AQ5472" s="278"/>
      <c r="AR5472" s="278"/>
      <c r="AS5472" s="278"/>
      <c r="BA5472" s="280"/>
      <c r="BB5472" s="280"/>
      <c r="BC5472" s="280"/>
      <c r="BD5472" s="279"/>
      <c r="BE5472" s="279"/>
      <c r="BH5472" s="278"/>
      <c r="BI5472" s="278"/>
      <c r="BJ5472" s="278"/>
      <c r="BK5472" s="278"/>
      <c r="BL5472" s="278"/>
      <c r="BM5472" s="279"/>
      <c r="BN5472" s="279"/>
      <c r="BO5472" s="279"/>
      <c r="BP5472" s="279"/>
      <c r="BQ5472" s="279"/>
    </row>
    <row r="5473" spans="2:69" ht="7.5" customHeight="1"/>
    <row r="5474" spans="2:69" ht="0.75" customHeight="1">
      <c r="C5474" s="277"/>
      <c r="D5474" s="277"/>
      <c r="F5474" s="279"/>
      <c r="G5474" s="279"/>
      <c r="H5474" s="279"/>
      <c r="I5474" s="279"/>
      <c r="J5474" s="279"/>
      <c r="K5474" s="279"/>
      <c r="L5474" s="279"/>
      <c r="M5474" s="279"/>
      <c r="AM5474" s="280"/>
      <c r="AN5474" s="280"/>
      <c r="AO5474" s="280"/>
      <c r="AP5474" s="278"/>
      <c r="AQ5474" s="278"/>
      <c r="AR5474" s="278"/>
      <c r="AS5474" s="278"/>
      <c r="AT5474" s="278"/>
      <c r="AU5474" s="278"/>
      <c r="AV5474" s="278"/>
      <c r="AX5474" s="278"/>
      <c r="AY5474" s="278"/>
      <c r="BA5474" s="280"/>
      <c r="BB5474" s="280"/>
      <c r="BC5474" s="280"/>
      <c r="BD5474" s="279"/>
      <c r="BE5474" s="279"/>
      <c r="BH5474" s="278"/>
      <c r="BI5474" s="278"/>
      <c r="BJ5474" s="278"/>
      <c r="BK5474" s="278"/>
      <c r="BL5474" s="278"/>
      <c r="BM5474" s="279"/>
      <c r="BN5474" s="279"/>
      <c r="BO5474" s="279"/>
      <c r="BP5474" s="279"/>
      <c r="BQ5474" s="279"/>
    </row>
    <row r="5475" spans="2:69" ht="8.25" customHeight="1">
      <c r="C5475" s="277"/>
      <c r="D5475" s="277"/>
      <c r="F5475" s="279"/>
      <c r="G5475" s="279"/>
      <c r="H5475" s="279"/>
      <c r="I5475" s="279"/>
      <c r="J5475" s="279"/>
      <c r="K5475" s="279"/>
      <c r="L5475" s="279"/>
      <c r="M5475" s="279"/>
      <c r="AM5475" s="280"/>
      <c r="AN5475" s="280"/>
      <c r="AO5475" s="280"/>
      <c r="AP5475" s="278"/>
      <c r="AQ5475" s="278"/>
      <c r="AR5475" s="278"/>
      <c r="AS5475" s="278"/>
      <c r="AT5475" s="278"/>
      <c r="AU5475" s="278"/>
      <c r="AV5475" s="278"/>
      <c r="AX5475" s="278"/>
      <c r="AY5475" s="278"/>
      <c r="BA5475" s="280"/>
      <c r="BB5475" s="280"/>
      <c r="BC5475" s="280"/>
      <c r="BD5475" s="279"/>
      <c r="BE5475" s="279"/>
      <c r="BH5475" s="278"/>
      <c r="BI5475" s="278"/>
      <c r="BJ5475" s="278"/>
      <c r="BK5475" s="278"/>
      <c r="BL5475" s="278"/>
      <c r="BM5475" s="279"/>
      <c r="BN5475" s="279"/>
      <c r="BO5475" s="279"/>
      <c r="BP5475" s="279"/>
      <c r="BQ5475" s="279"/>
    </row>
    <row r="5476" spans="2:69" ht="0.75" customHeight="1">
      <c r="C5476" s="277"/>
      <c r="D5476" s="277"/>
      <c r="F5476" s="279"/>
      <c r="G5476" s="279"/>
      <c r="H5476" s="279"/>
      <c r="I5476" s="279"/>
      <c r="J5476" s="279"/>
      <c r="K5476" s="279"/>
      <c r="L5476" s="279"/>
      <c r="M5476" s="279"/>
      <c r="AM5476" s="280"/>
      <c r="AN5476" s="280"/>
      <c r="AO5476" s="280"/>
      <c r="AP5476" s="278"/>
      <c r="AQ5476" s="278"/>
      <c r="AR5476" s="278"/>
      <c r="AS5476" s="278"/>
      <c r="AT5476" s="278"/>
      <c r="AU5476" s="278"/>
      <c r="AV5476" s="278"/>
      <c r="AX5476" s="278"/>
      <c r="AY5476" s="278"/>
      <c r="BA5476" s="280"/>
      <c r="BB5476" s="280"/>
      <c r="BC5476" s="280"/>
      <c r="BD5476" s="279"/>
      <c r="BE5476" s="279"/>
      <c r="BH5476" s="278"/>
      <c r="BI5476" s="278"/>
      <c r="BJ5476" s="278"/>
      <c r="BK5476" s="278"/>
      <c r="BL5476" s="278"/>
      <c r="BM5476" s="279"/>
      <c r="BN5476" s="279"/>
      <c r="BO5476" s="279"/>
      <c r="BP5476" s="279"/>
      <c r="BQ5476" s="279"/>
    </row>
    <row r="5477" spans="2:69" ht="10.5" customHeight="1">
      <c r="AM5477" s="280"/>
      <c r="AN5477" s="280"/>
      <c r="AO5477" s="280"/>
      <c r="AP5477" s="278"/>
      <c r="AQ5477" s="278"/>
      <c r="AR5477" s="278"/>
      <c r="AS5477" s="278"/>
      <c r="AT5477" s="278"/>
      <c r="AU5477" s="278"/>
      <c r="AV5477" s="278"/>
      <c r="AX5477" s="278"/>
      <c r="AY5477" s="278"/>
      <c r="BA5477" s="280"/>
      <c r="BB5477" s="280"/>
      <c r="BC5477" s="280"/>
      <c r="BD5477" s="279"/>
      <c r="BE5477" s="279"/>
      <c r="BH5477" s="278"/>
      <c r="BI5477" s="278"/>
      <c r="BJ5477" s="278"/>
      <c r="BK5477" s="278"/>
      <c r="BL5477" s="278"/>
      <c r="BM5477" s="279"/>
      <c r="BN5477" s="279"/>
      <c r="BO5477" s="279"/>
      <c r="BP5477" s="279"/>
      <c r="BQ5477" s="279"/>
    </row>
    <row r="5478" spans="2:69" ht="9.75" customHeight="1"/>
    <row r="5479" spans="2:69" ht="12" customHeight="1">
      <c r="AM5479" s="280"/>
      <c r="AN5479" s="280"/>
      <c r="AO5479" s="280"/>
      <c r="AP5479" s="280"/>
      <c r="AQ5479" s="278"/>
      <c r="AR5479" s="278"/>
      <c r="AS5479" s="278"/>
      <c r="AT5479" s="278"/>
      <c r="AU5479" s="278"/>
      <c r="AV5479" s="278"/>
      <c r="AW5479" s="278"/>
      <c r="AX5479" s="278"/>
      <c r="AY5479" s="278"/>
      <c r="AZ5479" s="278"/>
      <c r="BA5479" s="277"/>
      <c r="BB5479" s="277"/>
      <c r="BC5479" s="277"/>
      <c r="BD5479" s="279"/>
      <c r="BE5479" s="279"/>
    </row>
    <row r="5480" spans="2:69" ht="13.5" customHeight="1">
      <c r="C5480" s="289"/>
      <c r="D5480" s="289"/>
      <c r="E5480" s="289"/>
      <c r="F5480" s="289"/>
      <c r="G5480" s="289"/>
      <c r="H5480" s="289"/>
      <c r="I5480" s="289"/>
      <c r="J5480" s="289"/>
      <c r="K5480" s="289"/>
      <c r="L5480" s="289"/>
      <c r="M5480" s="289"/>
      <c r="N5480" s="289"/>
      <c r="O5480" s="289"/>
      <c r="P5480" s="289"/>
      <c r="Q5480" s="289"/>
      <c r="R5480" s="289"/>
      <c r="S5480" s="289"/>
      <c r="T5480" s="289"/>
      <c r="U5480" s="289"/>
      <c r="V5480" s="289"/>
      <c r="W5480" s="289"/>
      <c r="X5480" s="289"/>
      <c r="Y5480" s="289"/>
      <c r="Z5480" s="289"/>
      <c r="AA5480" s="289"/>
      <c r="AB5480" s="289"/>
      <c r="AC5480" s="289"/>
      <c r="AD5480" s="289"/>
      <c r="AE5480" s="289"/>
    </row>
    <row r="5481" spans="2:69" ht="7.5" customHeight="1"/>
    <row r="5482" spans="2:69" ht="16.5" customHeight="1">
      <c r="B5482" s="282"/>
      <c r="C5482" s="282"/>
      <c r="D5482" s="282"/>
      <c r="E5482" s="282"/>
      <c r="F5482" s="282"/>
      <c r="G5482" s="282"/>
      <c r="H5482" s="282"/>
      <c r="I5482" s="282"/>
      <c r="J5482" s="282"/>
      <c r="K5482" s="282"/>
      <c r="L5482" s="282"/>
      <c r="M5482" s="282"/>
      <c r="N5482" s="282"/>
      <c r="O5482" s="282"/>
      <c r="P5482" s="282"/>
      <c r="Q5482" s="282"/>
      <c r="R5482" s="282"/>
      <c r="S5482" s="282"/>
      <c r="T5482" s="282"/>
      <c r="U5482" s="282"/>
      <c r="X5482" s="282"/>
      <c r="Y5482" s="282"/>
      <c r="Z5482" s="282"/>
      <c r="AA5482" s="282"/>
      <c r="AB5482" s="282"/>
      <c r="AC5482" s="282"/>
      <c r="AD5482" s="282"/>
      <c r="AE5482" s="282"/>
      <c r="AF5482" s="282"/>
      <c r="AG5482" s="282"/>
      <c r="AM5482" s="282"/>
      <c r="AN5482" s="282"/>
      <c r="AO5482" s="282"/>
      <c r="AP5482" s="282"/>
      <c r="AQ5482" s="282"/>
      <c r="AR5482" s="282"/>
      <c r="AS5482" s="282"/>
      <c r="AT5482" s="282"/>
      <c r="AU5482" s="282"/>
      <c r="AV5482" s="282"/>
      <c r="AW5482" s="282"/>
      <c r="AX5482" s="282"/>
      <c r="AY5482" s="282"/>
      <c r="AZ5482" s="282"/>
      <c r="BA5482" s="282"/>
      <c r="BB5482" s="282"/>
      <c r="BE5482" s="282"/>
      <c r="BF5482" s="282"/>
      <c r="BG5482" s="282"/>
      <c r="BH5482" s="282"/>
      <c r="BI5482" s="282"/>
      <c r="BJ5482" s="282"/>
      <c r="BK5482" s="282"/>
      <c r="BL5482" s="282"/>
      <c r="BM5482" s="282"/>
      <c r="BN5482" s="282"/>
      <c r="BO5482" s="282"/>
      <c r="BP5482" s="282"/>
    </row>
    <row r="5483" spans="2:69" ht="9.75" customHeight="1">
      <c r="E5483" s="281"/>
      <c r="F5483" s="281"/>
      <c r="G5483" s="281"/>
      <c r="H5483" s="281"/>
      <c r="I5483" s="281"/>
      <c r="J5483" s="281"/>
      <c r="K5483" s="281"/>
      <c r="L5483" s="281"/>
      <c r="O5483" s="281"/>
      <c r="P5483" s="281"/>
      <c r="Q5483" s="281"/>
      <c r="S5483" s="286"/>
      <c r="T5483" s="286"/>
      <c r="U5483" s="286"/>
      <c r="V5483" s="286"/>
      <c r="AB5483" s="281"/>
      <c r="AC5483" s="281"/>
      <c r="AD5483" s="286"/>
      <c r="AE5483" s="286"/>
      <c r="AR5483" s="281"/>
      <c r="AS5483" s="281"/>
      <c r="AT5483" s="281"/>
      <c r="AV5483" s="286"/>
      <c r="AW5483" s="286"/>
      <c r="AX5483" s="286"/>
      <c r="AY5483" s="286"/>
      <c r="AZ5483" s="286"/>
      <c r="BA5483" s="286"/>
      <c r="BB5483" s="286"/>
      <c r="BH5483" s="283"/>
      <c r="BI5483" s="283"/>
      <c r="BJ5483" s="283"/>
      <c r="BK5483" s="283"/>
      <c r="BL5483" s="283"/>
      <c r="BN5483" s="283"/>
      <c r="BO5483" s="283"/>
      <c r="BP5483" s="283"/>
    </row>
    <row r="5484" spans="2:69" ht="0.75" customHeight="1">
      <c r="BH5484" s="283"/>
      <c r="BI5484" s="283"/>
      <c r="BJ5484" s="283"/>
      <c r="BK5484" s="283"/>
      <c r="BL5484" s="283"/>
      <c r="BN5484" s="283"/>
      <c r="BO5484" s="283"/>
      <c r="BP5484" s="283"/>
    </row>
    <row r="5485" spans="2:69" ht="10.5" customHeight="1">
      <c r="F5485" s="281"/>
      <c r="G5485" s="281"/>
      <c r="H5485" s="281"/>
      <c r="I5485" s="281"/>
      <c r="J5485" s="281"/>
      <c r="K5485" s="281"/>
      <c r="N5485" s="281"/>
      <c r="O5485" s="281"/>
      <c r="P5485" s="281"/>
      <c r="Q5485" s="281"/>
      <c r="R5485" s="281"/>
      <c r="S5485" s="286"/>
      <c r="T5485" s="286"/>
      <c r="U5485" s="286"/>
      <c r="V5485" s="286"/>
      <c r="AB5485" s="281"/>
      <c r="AC5485" s="281"/>
      <c r="AD5485" s="281"/>
      <c r="AE5485" s="286"/>
      <c r="AF5485" s="286"/>
      <c r="AG5485" s="286"/>
      <c r="AH5485" s="286"/>
      <c r="AI5485" s="286"/>
      <c r="AR5485" s="281"/>
      <c r="AS5485" s="281"/>
      <c r="AT5485" s="281"/>
      <c r="AV5485" s="290"/>
      <c r="AW5485" s="290"/>
      <c r="AX5485" s="290"/>
      <c r="AY5485" s="290"/>
      <c r="AZ5485" s="290"/>
      <c r="BE5485" s="263"/>
      <c r="BJ5485" s="279"/>
      <c r="BK5485" s="279"/>
      <c r="BL5485" s="279"/>
      <c r="BO5485" s="279"/>
      <c r="BP5485" s="279"/>
    </row>
    <row r="5486" spans="2:69" ht="8.25" customHeight="1"/>
    <row r="5487" spans="2:69" ht="12.75" customHeight="1">
      <c r="BE5487" s="280"/>
      <c r="BF5487" s="280"/>
      <c r="BJ5487" s="279"/>
      <c r="BK5487" s="279"/>
      <c r="BL5487" s="279"/>
      <c r="BO5487" s="279"/>
      <c r="BP5487" s="279"/>
    </row>
    <row r="5488" spans="2:69" ht="9.75" customHeight="1">
      <c r="BE5488" s="280"/>
      <c r="BF5488" s="280"/>
      <c r="BJ5488" s="279"/>
      <c r="BK5488" s="279"/>
      <c r="BL5488" s="279"/>
      <c r="BO5488" s="279"/>
      <c r="BP5488" s="279"/>
    </row>
    <row r="5489" spans="3:68" ht="12.75" customHeight="1">
      <c r="BE5489" s="280"/>
      <c r="BF5489" s="280"/>
    </row>
    <row r="5490" spans="3:68" ht="10.5" customHeight="1">
      <c r="I5490" s="283"/>
      <c r="J5490" s="283"/>
      <c r="K5490" s="283"/>
      <c r="L5490" s="283"/>
      <c r="N5490" s="283"/>
      <c r="O5490" s="283"/>
      <c r="P5490" s="283"/>
      <c r="Q5490" s="283"/>
      <c r="R5490" s="283"/>
      <c r="S5490" s="283"/>
      <c r="U5490" s="283"/>
      <c r="V5490" s="283"/>
      <c r="W5490" s="283"/>
      <c r="Z5490" s="283"/>
      <c r="AA5490" s="283"/>
      <c r="AB5490" s="283"/>
      <c r="AC5490" s="283"/>
      <c r="AD5490" s="283"/>
      <c r="AE5490" s="283"/>
      <c r="AO5490" s="283"/>
      <c r="AP5490" s="283"/>
      <c r="AQ5490" s="283"/>
      <c r="AR5490" s="283"/>
      <c r="AS5490" s="283"/>
      <c r="AT5490" s="283"/>
      <c r="AV5490" s="283"/>
      <c r="AW5490" s="283"/>
      <c r="AX5490" s="283"/>
      <c r="AY5490" s="283"/>
      <c r="AZ5490" s="283"/>
      <c r="BA5490" s="283"/>
      <c r="BB5490" s="283"/>
      <c r="BE5490" s="263"/>
      <c r="BJ5490" s="279"/>
      <c r="BK5490" s="279"/>
      <c r="BL5490" s="279"/>
      <c r="BO5490" s="279"/>
      <c r="BP5490" s="279"/>
    </row>
    <row r="5491" spans="3:68" ht="9.75" customHeight="1"/>
    <row r="5492" spans="3:68" ht="10.5" customHeight="1">
      <c r="H5492" s="283"/>
      <c r="I5492" s="283"/>
      <c r="J5492" s="283"/>
      <c r="K5492" s="283"/>
      <c r="L5492" s="283"/>
      <c r="N5492" s="283"/>
      <c r="O5492" s="283"/>
      <c r="P5492" s="283"/>
      <c r="Q5492" s="283"/>
      <c r="R5492" s="283"/>
      <c r="S5492" s="283"/>
      <c r="U5492" s="283"/>
      <c r="V5492" s="283"/>
      <c r="W5492" s="283"/>
      <c r="Z5492" s="283"/>
      <c r="AA5492" s="283"/>
      <c r="AB5492" s="283"/>
      <c r="AC5492" s="283"/>
      <c r="AD5492" s="283"/>
      <c r="AE5492" s="283"/>
      <c r="AO5492" s="283"/>
      <c r="AP5492" s="283"/>
      <c r="AQ5492" s="283"/>
      <c r="AR5492" s="283"/>
      <c r="AS5492" s="283"/>
      <c r="AT5492" s="283"/>
      <c r="AV5492" s="283"/>
      <c r="AW5492" s="283"/>
      <c r="AX5492" s="283"/>
      <c r="AY5492" s="283"/>
      <c r="AZ5492" s="283"/>
      <c r="BA5492" s="283"/>
      <c r="BB5492" s="283"/>
      <c r="BE5492" s="280"/>
      <c r="BJ5492" s="279"/>
      <c r="BK5492" s="279"/>
      <c r="BL5492" s="279"/>
      <c r="BO5492" s="279"/>
      <c r="BP5492" s="279"/>
    </row>
    <row r="5493" spans="3:68" ht="0.75" customHeight="1">
      <c r="H5493" s="283"/>
      <c r="I5493" s="283"/>
      <c r="J5493" s="283"/>
      <c r="K5493" s="283"/>
      <c r="L5493" s="283"/>
      <c r="N5493" s="283"/>
      <c r="O5493" s="283"/>
      <c r="P5493" s="283"/>
      <c r="Q5493" s="283"/>
      <c r="R5493" s="283"/>
      <c r="S5493" s="283"/>
      <c r="U5493" s="283"/>
      <c r="V5493" s="283"/>
      <c r="W5493" s="283"/>
      <c r="Z5493" s="283"/>
      <c r="AA5493" s="283"/>
      <c r="AB5493" s="283"/>
      <c r="AC5493" s="283"/>
      <c r="AD5493" s="283"/>
      <c r="AE5493" s="283"/>
      <c r="AO5493" s="283"/>
      <c r="AP5493" s="283"/>
      <c r="AQ5493" s="283"/>
      <c r="AR5493" s="283"/>
      <c r="AS5493" s="283"/>
      <c r="AT5493" s="283"/>
      <c r="AV5493" s="283"/>
      <c r="AW5493" s="283"/>
      <c r="AX5493" s="283"/>
      <c r="AY5493" s="283"/>
      <c r="AZ5493" s="283"/>
      <c r="BA5493" s="283"/>
      <c r="BB5493" s="283"/>
      <c r="BE5493" s="280"/>
      <c r="BJ5493" s="279"/>
      <c r="BK5493" s="279"/>
      <c r="BL5493" s="279"/>
      <c r="BO5493" s="279"/>
      <c r="BP5493" s="279"/>
    </row>
    <row r="5494" spans="3:68" ht="10.5" customHeight="1">
      <c r="H5494" s="285"/>
      <c r="I5494" s="285"/>
      <c r="J5494" s="285"/>
      <c r="K5494" s="285"/>
      <c r="L5494" s="285"/>
      <c r="N5494" s="285"/>
      <c r="O5494" s="285"/>
      <c r="P5494" s="285"/>
      <c r="R5494" s="285"/>
      <c r="S5494" s="285"/>
      <c r="U5494" s="283"/>
      <c r="V5494" s="283"/>
      <c r="W5494" s="283"/>
      <c r="Z5494" s="285"/>
      <c r="AA5494" s="285"/>
      <c r="AB5494" s="285"/>
      <c r="AC5494" s="285"/>
      <c r="AD5494" s="283"/>
      <c r="AE5494" s="283"/>
      <c r="AO5494" s="285"/>
      <c r="AP5494" s="285"/>
      <c r="AQ5494" s="285"/>
      <c r="AR5494" s="285"/>
      <c r="AS5494" s="285"/>
      <c r="AT5494" s="285"/>
      <c r="AV5494" s="285"/>
      <c r="AW5494" s="285"/>
      <c r="AX5494" s="285"/>
      <c r="AY5494" s="285"/>
      <c r="AZ5494" s="285"/>
      <c r="BB5494" s="261"/>
      <c r="BE5494" s="263"/>
      <c r="BK5494" s="279"/>
      <c r="BL5494" s="279"/>
      <c r="BP5494" s="264"/>
    </row>
    <row r="5495" spans="3:68" ht="8.25" customHeight="1"/>
    <row r="5496" spans="3:68" ht="0.75" customHeight="1">
      <c r="C5496" s="280"/>
      <c r="D5496" s="280"/>
      <c r="E5496" s="280"/>
      <c r="F5496" s="280"/>
      <c r="G5496" s="280"/>
      <c r="H5496" s="280"/>
      <c r="I5496" s="280"/>
      <c r="AH5496" s="280"/>
      <c r="AI5496" s="280"/>
      <c r="AJ5496" s="280"/>
      <c r="AK5496" s="280"/>
      <c r="AL5496" s="280"/>
      <c r="AM5496" s="280"/>
      <c r="AN5496" s="280"/>
      <c r="AO5496" s="280"/>
      <c r="BE5496" s="280"/>
      <c r="BK5496" s="279"/>
      <c r="BL5496" s="279"/>
      <c r="BP5496" s="279"/>
    </row>
    <row r="5497" spans="3:68" ht="9" customHeight="1">
      <c r="C5497" s="280"/>
      <c r="D5497" s="280"/>
      <c r="E5497" s="280"/>
      <c r="F5497" s="280"/>
      <c r="G5497" s="280"/>
      <c r="H5497" s="280"/>
      <c r="I5497" s="280"/>
      <c r="AH5497" s="280"/>
      <c r="AI5497" s="280"/>
      <c r="AJ5497" s="280"/>
      <c r="AK5497" s="280"/>
      <c r="AL5497" s="280"/>
      <c r="AM5497" s="280"/>
      <c r="AN5497" s="280"/>
      <c r="AO5497" s="280"/>
      <c r="BE5497" s="280"/>
      <c r="BK5497" s="279"/>
      <c r="BL5497" s="279"/>
      <c r="BP5497" s="279"/>
    </row>
    <row r="5498" spans="3:68" ht="0.75" customHeight="1">
      <c r="C5498" s="280"/>
      <c r="D5498" s="280"/>
      <c r="E5498" s="280"/>
      <c r="F5498" s="280"/>
      <c r="G5498" s="280"/>
      <c r="H5498" s="280"/>
      <c r="I5498" s="280"/>
      <c r="AH5498" s="280"/>
      <c r="AI5498" s="280"/>
      <c r="AJ5498" s="280"/>
      <c r="AK5498" s="280"/>
      <c r="AL5498" s="280"/>
      <c r="AM5498" s="280"/>
      <c r="AN5498" s="280"/>
      <c r="AO5498" s="280"/>
      <c r="BE5498" s="280"/>
      <c r="BK5498" s="279"/>
      <c r="BL5498" s="279"/>
    </row>
    <row r="5499" spans="3:68" ht="10.5" customHeight="1">
      <c r="C5499" s="287"/>
      <c r="D5499" s="287"/>
      <c r="E5499" s="287"/>
      <c r="F5499" s="287"/>
      <c r="G5499" s="287"/>
      <c r="H5499" s="278"/>
      <c r="I5499" s="278"/>
      <c r="J5499" s="278"/>
      <c r="K5499" s="278"/>
      <c r="L5499" s="278"/>
      <c r="N5499" s="278"/>
      <c r="O5499" s="278"/>
      <c r="P5499" s="278"/>
      <c r="Q5499" s="278"/>
      <c r="R5499" s="278"/>
      <c r="S5499" s="278"/>
      <c r="T5499" s="278"/>
      <c r="U5499" s="278"/>
      <c r="V5499" s="278"/>
      <c r="W5499" s="278"/>
      <c r="Z5499" s="278"/>
      <c r="AA5499" s="278"/>
      <c r="AB5499" s="278"/>
      <c r="AC5499" s="278"/>
      <c r="AD5499" s="278"/>
      <c r="AE5499" s="278"/>
      <c r="AI5499" s="287"/>
      <c r="AJ5499" s="287"/>
      <c r="AK5499" s="287"/>
      <c r="AL5499" s="287"/>
      <c r="AM5499" s="287"/>
      <c r="AO5499" s="278"/>
      <c r="AP5499" s="278"/>
      <c r="AQ5499" s="278"/>
      <c r="AR5499" s="278"/>
      <c r="AS5499" s="278"/>
      <c r="AT5499" s="278"/>
      <c r="AV5499" s="278"/>
      <c r="AW5499" s="278"/>
      <c r="AX5499" s="278"/>
      <c r="AY5499" s="278"/>
      <c r="AZ5499" s="278"/>
      <c r="BB5499" s="266"/>
      <c r="BE5499" s="263"/>
      <c r="BK5499" s="279"/>
      <c r="BL5499" s="279"/>
      <c r="BP5499" s="264"/>
    </row>
    <row r="5500" spans="3:68" ht="7.5" customHeight="1"/>
    <row r="5501" spans="3:68" ht="0.75" customHeight="1">
      <c r="C5501" s="287"/>
      <c r="D5501" s="287"/>
      <c r="E5501" s="287"/>
      <c r="F5501" s="287"/>
      <c r="G5501" s="287"/>
      <c r="H5501" s="278"/>
      <c r="I5501" s="278"/>
      <c r="J5501" s="278"/>
      <c r="K5501" s="278"/>
      <c r="L5501" s="278"/>
      <c r="N5501" s="278"/>
      <c r="O5501" s="278"/>
      <c r="P5501" s="278"/>
      <c r="Q5501" s="278"/>
      <c r="R5501" s="278"/>
      <c r="S5501" s="278"/>
      <c r="T5501" s="278"/>
      <c r="U5501" s="278"/>
      <c r="V5501" s="278"/>
      <c r="W5501" s="278"/>
      <c r="Z5501" s="278"/>
      <c r="AA5501" s="278"/>
      <c r="AB5501" s="278"/>
      <c r="AC5501" s="278"/>
      <c r="AD5501" s="278"/>
      <c r="AE5501" s="278"/>
      <c r="AI5501" s="287"/>
      <c r="AJ5501" s="287"/>
      <c r="AK5501" s="287"/>
      <c r="AL5501" s="287"/>
      <c r="AM5501" s="287"/>
      <c r="AO5501" s="278"/>
      <c r="AP5501" s="278"/>
      <c r="AQ5501" s="278"/>
      <c r="AR5501" s="278"/>
      <c r="AS5501" s="278"/>
      <c r="AT5501" s="278"/>
      <c r="AV5501" s="278"/>
      <c r="AW5501" s="278"/>
      <c r="AX5501" s="278"/>
      <c r="AY5501" s="278"/>
      <c r="AZ5501" s="278"/>
      <c r="BB5501" s="276"/>
    </row>
    <row r="5502" spans="3:68" ht="8.25" customHeight="1">
      <c r="C5502" s="287"/>
      <c r="D5502" s="287"/>
      <c r="E5502" s="287"/>
      <c r="F5502" s="287"/>
      <c r="G5502" s="287"/>
      <c r="H5502" s="278"/>
      <c r="I5502" s="278"/>
      <c r="J5502" s="278"/>
      <c r="K5502" s="278"/>
      <c r="L5502" s="278"/>
      <c r="N5502" s="278"/>
      <c r="O5502" s="278"/>
      <c r="P5502" s="278"/>
      <c r="Q5502" s="278"/>
      <c r="R5502" s="278"/>
      <c r="S5502" s="278"/>
      <c r="T5502" s="278"/>
      <c r="U5502" s="278"/>
      <c r="V5502" s="278"/>
      <c r="W5502" s="278"/>
      <c r="Z5502" s="278"/>
      <c r="AA5502" s="278"/>
      <c r="AB5502" s="278"/>
      <c r="AC5502" s="278"/>
      <c r="AD5502" s="278"/>
      <c r="AE5502" s="278"/>
      <c r="AI5502" s="287"/>
      <c r="AJ5502" s="287"/>
      <c r="AK5502" s="287"/>
      <c r="AL5502" s="287"/>
      <c r="AM5502" s="287"/>
      <c r="AO5502" s="278"/>
      <c r="AP5502" s="278"/>
      <c r="AQ5502" s="278"/>
      <c r="AR5502" s="278"/>
      <c r="AS5502" s="278"/>
      <c r="AT5502" s="278"/>
      <c r="AV5502" s="278"/>
      <c r="AW5502" s="278"/>
      <c r="AX5502" s="278"/>
      <c r="AY5502" s="278"/>
      <c r="AZ5502" s="278"/>
      <c r="BB5502" s="276"/>
    </row>
    <row r="5503" spans="3:68" ht="0.75" customHeight="1">
      <c r="C5503" s="287"/>
      <c r="D5503" s="287"/>
      <c r="E5503" s="287"/>
      <c r="F5503" s="287"/>
      <c r="G5503" s="287"/>
      <c r="H5503" s="278"/>
      <c r="I5503" s="278"/>
      <c r="J5503" s="278"/>
      <c r="K5503" s="278"/>
      <c r="L5503" s="278"/>
      <c r="N5503" s="278"/>
      <c r="O5503" s="278"/>
      <c r="P5503" s="278"/>
      <c r="Q5503" s="278"/>
      <c r="R5503" s="278"/>
      <c r="S5503" s="278"/>
      <c r="T5503" s="278"/>
      <c r="U5503" s="278"/>
      <c r="V5503" s="278"/>
      <c r="W5503" s="278"/>
      <c r="Z5503" s="278"/>
      <c r="AA5503" s="278"/>
      <c r="AB5503" s="278"/>
      <c r="AC5503" s="278"/>
      <c r="AD5503" s="278"/>
      <c r="AE5503" s="278"/>
      <c r="AI5503" s="287"/>
      <c r="AJ5503" s="287"/>
      <c r="AK5503" s="287"/>
      <c r="AL5503" s="287"/>
      <c r="AM5503" s="287"/>
      <c r="AO5503" s="278"/>
      <c r="AP5503" s="278"/>
      <c r="AQ5503" s="278"/>
      <c r="AR5503" s="278"/>
      <c r="AS5503" s="278"/>
      <c r="AT5503" s="278"/>
      <c r="AV5503" s="278"/>
      <c r="AW5503" s="278"/>
      <c r="AX5503" s="278"/>
      <c r="AY5503" s="278"/>
      <c r="AZ5503" s="278"/>
      <c r="BB5503" s="276"/>
    </row>
    <row r="5504" spans="3:68" ht="10.5" customHeight="1">
      <c r="C5504" s="287"/>
      <c r="D5504" s="287"/>
      <c r="E5504" s="287"/>
      <c r="F5504" s="287"/>
      <c r="G5504" s="287"/>
      <c r="H5504" s="278"/>
      <c r="I5504" s="278"/>
      <c r="J5504" s="278"/>
      <c r="K5504" s="278"/>
      <c r="L5504" s="278"/>
      <c r="N5504" s="278"/>
      <c r="O5504" s="278"/>
      <c r="P5504" s="278"/>
      <c r="Q5504" s="278"/>
      <c r="R5504" s="278"/>
      <c r="S5504" s="278"/>
      <c r="T5504" s="278"/>
      <c r="U5504" s="278"/>
      <c r="V5504" s="278"/>
      <c r="W5504" s="278"/>
      <c r="Z5504" s="278"/>
      <c r="AA5504" s="278"/>
      <c r="AB5504" s="278"/>
      <c r="AC5504" s="278"/>
      <c r="AD5504" s="278"/>
      <c r="AE5504" s="278"/>
      <c r="AI5504" s="287"/>
      <c r="AJ5504" s="287"/>
      <c r="AK5504" s="287"/>
      <c r="AL5504" s="287"/>
      <c r="AM5504" s="287"/>
      <c r="AO5504" s="278"/>
      <c r="AP5504" s="278"/>
      <c r="AQ5504" s="278"/>
      <c r="AR5504" s="278"/>
      <c r="AS5504" s="278"/>
      <c r="AT5504" s="278"/>
      <c r="AV5504" s="278"/>
      <c r="AW5504" s="278"/>
      <c r="AX5504" s="278"/>
      <c r="AY5504" s="278"/>
      <c r="AZ5504" s="278"/>
      <c r="BB5504" s="266"/>
    </row>
    <row r="5505" spans="3:68" ht="7.5" customHeight="1"/>
    <row r="5506" spans="3:68" ht="0.75" customHeight="1">
      <c r="C5506" s="287"/>
      <c r="D5506" s="287"/>
      <c r="E5506" s="287"/>
      <c r="F5506" s="287"/>
      <c r="G5506" s="287"/>
      <c r="H5506" s="278"/>
      <c r="I5506" s="278"/>
      <c r="J5506" s="278"/>
      <c r="K5506" s="278"/>
      <c r="L5506" s="278"/>
      <c r="N5506" s="278"/>
      <c r="O5506" s="278"/>
      <c r="P5506" s="278"/>
      <c r="Q5506" s="278"/>
      <c r="R5506" s="278"/>
      <c r="S5506" s="278"/>
      <c r="T5506" s="278"/>
      <c r="U5506" s="278"/>
      <c r="V5506" s="278"/>
      <c r="W5506" s="278"/>
      <c r="Z5506" s="278"/>
      <c r="AA5506" s="278"/>
      <c r="AB5506" s="278"/>
      <c r="AC5506" s="278"/>
      <c r="AD5506" s="278"/>
      <c r="AE5506" s="278"/>
      <c r="AI5506" s="287"/>
      <c r="AJ5506" s="287"/>
      <c r="AK5506" s="287"/>
      <c r="AL5506" s="287"/>
      <c r="AM5506" s="287"/>
      <c r="AO5506" s="278"/>
      <c r="AP5506" s="278"/>
      <c r="AQ5506" s="278"/>
      <c r="AR5506" s="278"/>
      <c r="AS5506" s="278"/>
      <c r="AT5506" s="278"/>
      <c r="AV5506" s="278"/>
      <c r="AW5506" s="278"/>
      <c r="AX5506" s="278"/>
      <c r="AY5506" s="278"/>
      <c r="AZ5506" s="278"/>
      <c r="BB5506" s="276"/>
      <c r="BE5506" s="282"/>
      <c r="BF5506" s="282"/>
      <c r="BG5506" s="282"/>
      <c r="BH5506" s="282"/>
      <c r="BI5506" s="282"/>
      <c r="BJ5506" s="282"/>
      <c r="BK5506" s="282"/>
      <c r="BL5506" s="282"/>
      <c r="BM5506" s="282"/>
      <c r="BN5506" s="282"/>
      <c r="BO5506" s="282"/>
      <c r="BP5506" s="282"/>
    </row>
    <row r="5507" spans="3:68">
      <c r="C5507" s="287"/>
      <c r="D5507" s="287"/>
      <c r="E5507" s="287"/>
      <c r="F5507" s="287"/>
      <c r="G5507" s="287"/>
      <c r="H5507" s="278"/>
      <c r="I5507" s="278"/>
      <c r="J5507" s="278"/>
      <c r="K5507" s="278"/>
      <c r="L5507" s="278"/>
      <c r="N5507" s="278"/>
      <c r="O5507" s="278"/>
      <c r="P5507" s="278"/>
      <c r="Q5507" s="278"/>
      <c r="R5507" s="278"/>
      <c r="S5507" s="278"/>
      <c r="T5507" s="278"/>
      <c r="U5507" s="278"/>
      <c r="V5507" s="278"/>
      <c r="W5507" s="278"/>
      <c r="Z5507" s="278"/>
      <c r="AA5507" s="278"/>
      <c r="AB5507" s="278"/>
      <c r="AC5507" s="278"/>
      <c r="AD5507" s="278"/>
      <c r="AE5507" s="278"/>
      <c r="AI5507" s="287"/>
      <c r="AJ5507" s="287"/>
      <c r="AK5507" s="287"/>
      <c r="AL5507" s="287"/>
      <c r="AM5507" s="287"/>
      <c r="AO5507" s="278"/>
      <c r="AP5507" s="278"/>
      <c r="AQ5507" s="278"/>
      <c r="AR5507" s="278"/>
      <c r="AS5507" s="278"/>
      <c r="AT5507" s="278"/>
      <c r="AV5507" s="278"/>
      <c r="AW5507" s="278"/>
      <c r="AX5507" s="278"/>
      <c r="AY5507" s="278"/>
      <c r="AZ5507" s="278"/>
      <c r="BB5507" s="276"/>
      <c r="BE5507" s="282"/>
      <c r="BF5507" s="282"/>
      <c r="BG5507" s="282"/>
      <c r="BH5507" s="282"/>
      <c r="BI5507" s="282"/>
      <c r="BJ5507" s="282"/>
      <c r="BK5507" s="282"/>
      <c r="BL5507" s="282"/>
      <c r="BM5507" s="282"/>
      <c r="BN5507" s="282"/>
      <c r="BO5507" s="282"/>
      <c r="BP5507" s="282"/>
    </row>
    <row r="5508" spans="3:68" ht="5.25" customHeight="1">
      <c r="C5508" s="287"/>
      <c r="D5508" s="287"/>
      <c r="E5508" s="287"/>
      <c r="F5508" s="287"/>
      <c r="G5508" s="287"/>
      <c r="H5508" s="278"/>
      <c r="I5508" s="278"/>
      <c r="J5508" s="278"/>
      <c r="K5508" s="278"/>
      <c r="L5508" s="278"/>
      <c r="N5508" s="278"/>
      <c r="O5508" s="278"/>
      <c r="P5508" s="278"/>
      <c r="Q5508" s="278"/>
      <c r="R5508" s="278"/>
      <c r="S5508" s="278"/>
      <c r="T5508" s="278"/>
      <c r="U5508" s="278"/>
      <c r="V5508" s="278"/>
      <c r="W5508" s="278"/>
      <c r="Z5508" s="278"/>
      <c r="AA5508" s="278"/>
      <c r="AB5508" s="278"/>
      <c r="AC5508" s="278"/>
      <c r="AD5508" s="278"/>
      <c r="AE5508" s="278"/>
      <c r="AI5508" s="287"/>
      <c r="AJ5508" s="287"/>
      <c r="AK5508" s="287"/>
      <c r="AL5508" s="287"/>
      <c r="AM5508" s="287"/>
      <c r="AN5508" s="287"/>
      <c r="AO5508" s="278"/>
      <c r="AP5508" s="278"/>
      <c r="AQ5508" s="278"/>
      <c r="AR5508" s="278"/>
      <c r="AS5508" s="278"/>
      <c r="AT5508" s="278"/>
      <c r="AV5508" s="278"/>
      <c r="AW5508" s="278"/>
      <c r="AX5508" s="278"/>
      <c r="AY5508" s="278"/>
      <c r="AZ5508" s="278"/>
      <c r="BB5508" s="276"/>
      <c r="BJ5508" s="283"/>
      <c r="BK5508" s="283"/>
      <c r="BL5508" s="283"/>
      <c r="BM5508" s="283"/>
      <c r="BN5508" s="283"/>
      <c r="BO5508" s="283"/>
      <c r="BP5508" s="283"/>
    </row>
    <row r="5509" spans="3:68" ht="5.25" customHeight="1">
      <c r="C5509" s="287"/>
      <c r="D5509" s="287"/>
      <c r="E5509" s="287"/>
      <c r="F5509" s="287"/>
      <c r="G5509" s="287"/>
      <c r="H5509" s="278"/>
      <c r="I5509" s="278"/>
      <c r="J5509" s="278"/>
      <c r="K5509" s="278"/>
      <c r="L5509" s="278"/>
      <c r="N5509" s="278"/>
      <c r="O5509" s="278"/>
      <c r="P5509" s="278"/>
      <c r="Q5509" s="278"/>
      <c r="R5509" s="278"/>
      <c r="S5509" s="278"/>
      <c r="T5509" s="278"/>
      <c r="U5509" s="278"/>
      <c r="V5509" s="278"/>
      <c r="W5509" s="278"/>
      <c r="Z5509" s="278"/>
      <c r="AA5509" s="278"/>
      <c r="AB5509" s="278"/>
      <c r="AC5509" s="278"/>
      <c r="AD5509" s="278"/>
      <c r="AE5509" s="278"/>
      <c r="AI5509" s="287"/>
      <c r="AJ5509" s="287"/>
      <c r="AK5509" s="287"/>
      <c r="AL5509" s="287"/>
      <c r="AM5509" s="287"/>
      <c r="AN5509" s="287"/>
      <c r="AO5509" s="278"/>
      <c r="AP5509" s="278"/>
      <c r="AQ5509" s="278"/>
      <c r="AR5509" s="278"/>
      <c r="AS5509" s="278"/>
      <c r="AT5509" s="278"/>
      <c r="AV5509" s="278"/>
      <c r="AW5509" s="278"/>
      <c r="AX5509" s="278"/>
      <c r="AY5509" s="278"/>
      <c r="AZ5509" s="278"/>
      <c r="BB5509" s="276"/>
      <c r="BJ5509" s="283"/>
      <c r="BK5509" s="283"/>
      <c r="BL5509" s="283"/>
      <c r="BM5509" s="283"/>
      <c r="BN5509" s="283"/>
      <c r="BO5509" s="283"/>
      <c r="BP5509" s="283"/>
    </row>
    <row r="5510" spans="3:68" ht="15" customHeight="1">
      <c r="C5510" s="287"/>
      <c r="D5510" s="287"/>
      <c r="E5510" s="287"/>
      <c r="F5510" s="287"/>
      <c r="G5510" s="287"/>
      <c r="H5510" s="278"/>
      <c r="I5510" s="278"/>
      <c r="J5510" s="278"/>
      <c r="K5510" s="278"/>
      <c r="L5510" s="278"/>
      <c r="N5510" s="278"/>
      <c r="O5510" s="278"/>
      <c r="P5510" s="278"/>
      <c r="Q5510" s="278"/>
      <c r="R5510" s="278"/>
      <c r="S5510" s="278"/>
      <c r="T5510" s="278"/>
      <c r="U5510" s="278"/>
      <c r="V5510" s="278"/>
      <c r="W5510" s="278"/>
      <c r="Z5510" s="278"/>
      <c r="AA5510" s="278"/>
      <c r="AB5510" s="278"/>
      <c r="AC5510" s="278"/>
      <c r="AD5510" s="278"/>
      <c r="AE5510" s="278"/>
      <c r="AI5510" s="287"/>
      <c r="AJ5510" s="287"/>
      <c r="AK5510" s="287"/>
      <c r="AL5510" s="287"/>
      <c r="AM5510" s="287"/>
      <c r="AO5510" s="278"/>
      <c r="AP5510" s="278"/>
      <c r="AQ5510" s="278"/>
      <c r="AR5510" s="278"/>
      <c r="AS5510" s="278"/>
      <c r="AT5510" s="278"/>
      <c r="AV5510" s="278"/>
      <c r="AW5510" s="278"/>
      <c r="AX5510" s="278"/>
      <c r="AY5510" s="278"/>
      <c r="AZ5510" s="278"/>
      <c r="BB5510" s="266"/>
    </row>
    <row r="5511" spans="3:68" ht="0.75" customHeight="1">
      <c r="C5511" s="287"/>
      <c r="D5511" s="287"/>
      <c r="E5511" s="287"/>
      <c r="F5511" s="287"/>
      <c r="G5511" s="287"/>
      <c r="H5511" s="278"/>
      <c r="I5511" s="278"/>
      <c r="J5511" s="278"/>
      <c r="K5511" s="278"/>
      <c r="L5511" s="278"/>
      <c r="P5511" s="278"/>
      <c r="Q5511" s="278"/>
      <c r="R5511" s="278"/>
      <c r="S5511" s="278"/>
      <c r="U5511" s="278"/>
      <c r="V5511" s="278"/>
      <c r="W5511" s="278"/>
      <c r="Z5511" s="278"/>
      <c r="AA5511" s="278"/>
      <c r="AB5511" s="278"/>
      <c r="AC5511" s="278"/>
      <c r="AD5511" s="278"/>
      <c r="AE5511" s="278"/>
      <c r="AI5511" s="287"/>
      <c r="AJ5511" s="287"/>
      <c r="AK5511" s="287"/>
      <c r="AL5511" s="287"/>
      <c r="AM5511" s="287"/>
      <c r="AO5511" s="278"/>
      <c r="AP5511" s="278"/>
      <c r="AQ5511" s="278"/>
      <c r="AR5511" s="278"/>
      <c r="AS5511" s="278"/>
      <c r="AT5511" s="278"/>
      <c r="AV5511" s="278"/>
      <c r="AW5511" s="278"/>
      <c r="AX5511" s="278"/>
      <c r="AY5511" s="278"/>
      <c r="AZ5511" s="278"/>
      <c r="BB5511" s="276"/>
      <c r="BE5511" s="280"/>
      <c r="BH5511" s="278"/>
      <c r="BI5511" s="278"/>
      <c r="BJ5511" s="278"/>
      <c r="BK5511" s="278"/>
      <c r="BL5511" s="278"/>
      <c r="BN5511" s="278"/>
      <c r="BO5511" s="278"/>
      <c r="BP5511" s="278"/>
    </row>
    <row r="5512" spans="3:68" ht="8.25" customHeight="1">
      <c r="C5512" s="287"/>
      <c r="D5512" s="287"/>
      <c r="E5512" s="287"/>
      <c r="F5512" s="287"/>
      <c r="G5512" s="287"/>
      <c r="H5512" s="278"/>
      <c r="I5512" s="278"/>
      <c r="J5512" s="278"/>
      <c r="K5512" s="278"/>
      <c r="L5512" s="278"/>
      <c r="P5512" s="278"/>
      <c r="Q5512" s="278"/>
      <c r="R5512" s="278"/>
      <c r="S5512" s="278"/>
      <c r="U5512" s="278"/>
      <c r="V5512" s="278"/>
      <c r="W5512" s="278"/>
      <c r="Z5512" s="278"/>
      <c r="AA5512" s="278"/>
      <c r="AB5512" s="278"/>
      <c r="AC5512" s="278"/>
      <c r="AD5512" s="278"/>
      <c r="AE5512" s="278"/>
      <c r="AI5512" s="287"/>
      <c r="AJ5512" s="287"/>
      <c r="AK5512" s="287"/>
      <c r="AL5512" s="287"/>
      <c r="AM5512" s="287"/>
      <c r="AO5512" s="278"/>
      <c r="AP5512" s="278"/>
      <c r="AQ5512" s="278"/>
      <c r="AR5512" s="278"/>
      <c r="AS5512" s="278"/>
      <c r="AT5512" s="278"/>
      <c r="AV5512" s="278"/>
      <c r="AW5512" s="278"/>
      <c r="AX5512" s="278"/>
      <c r="AY5512" s="278"/>
      <c r="AZ5512" s="278"/>
      <c r="BB5512" s="276"/>
      <c r="BE5512" s="280"/>
      <c r="BH5512" s="278"/>
      <c r="BI5512" s="278"/>
      <c r="BJ5512" s="278"/>
      <c r="BK5512" s="278"/>
      <c r="BL5512" s="278"/>
      <c r="BN5512" s="278"/>
      <c r="BO5512" s="278"/>
      <c r="BP5512" s="278"/>
    </row>
    <row r="5513" spans="3:68" ht="0.75" customHeight="1">
      <c r="C5513" s="287"/>
      <c r="D5513" s="287"/>
      <c r="E5513" s="287"/>
      <c r="F5513" s="287"/>
      <c r="G5513" s="287"/>
      <c r="H5513" s="278"/>
      <c r="I5513" s="278"/>
      <c r="J5513" s="278"/>
      <c r="K5513" s="278"/>
      <c r="L5513" s="278"/>
      <c r="P5513" s="278"/>
      <c r="Q5513" s="278"/>
      <c r="R5513" s="278"/>
      <c r="S5513" s="278"/>
      <c r="U5513" s="278"/>
      <c r="V5513" s="278"/>
      <c r="W5513" s="278"/>
      <c r="Z5513" s="278"/>
      <c r="AA5513" s="278"/>
      <c r="AB5513" s="278"/>
      <c r="AC5513" s="278"/>
      <c r="AD5513" s="278"/>
      <c r="AE5513" s="278"/>
      <c r="AI5513" s="287"/>
      <c r="AJ5513" s="287"/>
      <c r="AK5513" s="287"/>
      <c r="AL5513" s="287"/>
      <c r="AM5513" s="287"/>
      <c r="AO5513" s="278"/>
      <c r="AP5513" s="278"/>
      <c r="AQ5513" s="278"/>
      <c r="AR5513" s="278"/>
      <c r="AS5513" s="278"/>
      <c r="AT5513" s="278"/>
      <c r="AV5513" s="278"/>
      <c r="AW5513" s="278"/>
      <c r="AX5513" s="278"/>
      <c r="AY5513" s="278"/>
      <c r="AZ5513" s="278"/>
      <c r="BB5513" s="276"/>
      <c r="BE5513" s="280"/>
      <c r="BH5513" s="278"/>
      <c r="BI5513" s="278"/>
      <c r="BJ5513" s="278"/>
      <c r="BK5513" s="278"/>
      <c r="BL5513" s="278"/>
      <c r="BN5513" s="278"/>
      <c r="BO5513" s="278"/>
      <c r="BP5513" s="278"/>
    </row>
    <row r="5514" spans="3:68" ht="10.5" customHeight="1">
      <c r="C5514" s="287"/>
      <c r="D5514" s="287"/>
      <c r="E5514" s="287"/>
      <c r="F5514" s="287"/>
      <c r="G5514" s="287"/>
      <c r="H5514" s="278"/>
      <c r="I5514" s="278"/>
      <c r="J5514" s="278"/>
      <c r="K5514" s="278"/>
      <c r="L5514" s="278"/>
      <c r="P5514" s="278"/>
      <c r="Q5514" s="278"/>
      <c r="R5514" s="278"/>
      <c r="S5514" s="278"/>
      <c r="U5514" s="278"/>
      <c r="V5514" s="278"/>
      <c r="W5514" s="278"/>
      <c r="Z5514" s="278"/>
      <c r="AA5514" s="278"/>
      <c r="AB5514" s="278"/>
      <c r="AC5514" s="278"/>
      <c r="AD5514" s="278"/>
      <c r="AE5514" s="278"/>
      <c r="AI5514" s="287"/>
      <c r="AJ5514" s="287"/>
      <c r="AK5514" s="287"/>
      <c r="AL5514" s="287"/>
      <c r="AM5514" s="287"/>
      <c r="AO5514" s="278"/>
      <c r="AP5514" s="278"/>
      <c r="AQ5514" s="278"/>
      <c r="AR5514" s="278"/>
      <c r="AS5514" s="278"/>
      <c r="AT5514" s="278"/>
      <c r="AV5514" s="278"/>
      <c r="AW5514" s="278"/>
      <c r="AX5514" s="278"/>
      <c r="AY5514" s="278"/>
      <c r="AZ5514" s="278"/>
      <c r="BB5514" s="266"/>
      <c r="BE5514" s="263"/>
      <c r="BH5514" s="278"/>
      <c r="BI5514" s="278"/>
      <c r="BJ5514" s="278"/>
      <c r="BK5514" s="278"/>
      <c r="BL5514" s="278"/>
      <c r="BN5514" s="278"/>
      <c r="BO5514" s="278"/>
      <c r="BP5514" s="278"/>
    </row>
    <row r="5515" spans="3:68" ht="7.5" customHeight="1"/>
    <row r="5516" spans="3:68" ht="0.75" customHeight="1">
      <c r="C5516" s="287"/>
      <c r="D5516" s="287"/>
      <c r="E5516" s="287"/>
      <c r="F5516" s="287"/>
      <c r="G5516" s="287"/>
      <c r="H5516" s="278"/>
      <c r="I5516" s="278"/>
      <c r="J5516" s="278"/>
      <c r="K5516" s="278"/>
      <c r="L5516" s="278"/>
      <c r="N5516" s="278"/>
      <c r="O5516" s="278"/>
      <c r="P5516" s="278"/>
      <c r="Q5516" s="278"/>
      <c r="R5516" s="278"/>
      <c r="S5516" s="278"/>
      <c r="T5516" s="278"/>
      <c r="U5516" s="278"/>
      <c r="V5516" s="278"/>
      <c r="W5516" s="278"/>
      <c r="Z5516" s="278"/>
      <c r="AA5516" s="278"/>
      <c r="AB5516" s="278"/>
      <c r="AC5516" s="278"/>
      <c r="AD5516" s="278"/>
      <c r="AE5516" s="278"/>
      <c r="AI5516" s="287"/>
      <c r="AJ5516" s="287"/>
      <c r="AK5516" s="287"/>
      <c r="AL5516" s="287"/>
      <c r="AM5516" s="287"/>
      <c r="AO5516" s="278"/>
      <c r="AP5516" s="278"/>
      <c r="AQ5516" s="278"/>
      <c r="AR5516" s="278"/>
      <c r="AS5516" s="278"/>
      <c r="AT5516" s="278"/>
      <c r="AV5516" s="278"/>
      <c r="AW5516" s="278"/>
      <c r="AX5516" s="278"/>
      <c r="AY5516" s="278"/>
      <c r="AZ5516" s="278"/>
      <c r="BB5516" s="276"/>
      <c r="BE5516" s="280"/>
      <c r="BH5516" s="278"/>
      <c r="BI5516" s="278"/>
      <c r="BJ5516" s="278"/>
      <c r="BK5516" s="278"/>
      <c r="BL5516" s="278"/>
      <c r="BN5516" s="278"/>
      <c r="BO5516" s="278"/>
      <c r="BP5516" s="278"/>
    </row>
    <row r="5517" spans="3:68" ht="9" customHeight="1">
      <c r="C5517" s="287"/>
      <c r="D5517" s="287"/>
      <c r="E5517" s="287"/>
      <c r="F5517" s="287"/>
      <c r="G5517" s="287"/>
      <c r="H5517" s="278"/>
      <c r="I5517" s="278"/>
      <c r="J5517" s="278"/>
      <c r="K5517" s="278"/>
      <c r="L5517" s="278"/>
      <c r="N5517" s="278"/>
      <c r="O5517" s="278"/>
      <c r="P5517" s="278"/>
      <c r="Q5517" s="278"/>
      <c r="R5517" s="278"/>
      <c r="S5517" s="278"/>
      <c r="T5517" s="278"/>
      <c r="U5517" s="278"/>
      <c r="V5517" s="278"/>
      <c r="W5517" s="278"/>
      <c r="Z5517" s="278"/>
      <c r="AA5517" s="278"/>
      <c r="AB5517" s="278"/>
      <c r="AC5517" s="278"/>
      <c r="AD5517" s="278"/>
      <c r="AE5517" s="278"/>
      <c r="AI5517" s="287"/>
      <c r="AJ5517" s="287"/>
      <c r="AK5517" s="287"/>
      <c r="AL5517" s="287"/>
      <c r="AM5517" s="287"/>
      <c r="AO5517" s="278"/>
      <c r="AP5517" s="278"/>
      <c r="AQ5517" s="278"/>
      <c r="AR5517" s="278"/>
      <c r="AS5517" s="278"/>
      <c r="AT5517" s="278"/>
      <c r="AV5517" s="278"/>
      <c r="AW5517" s="278"/>
      <c r="AX5517" s="278"/>
      <c r="AY5517" s="278"/>
      <c r="AZ5517" s="278"/>
      <c r="BB5517" s="276"/>
      <c r="BE5517" s="280"/>
      <c r="BH5517" s="278"/>
      <c r="BI5517" s="278"/>
      <c r="BJ5517" s="278"/>
      <c r="BK5517" s="278"/>
      <c r="BL5517" s="278"/>
      <c r="BN5517" s="278"/>
      <c r="BO5517" s="278"/>
      <c r="BP5517" s="278"/>
    </row>
    <row r="5518" spans="3:68" ht="0.75" customHeight="1">
      <c r="C5518" s="287"/>
      <c r="D5518" s="287"/>
      <c r="E5518" s="287"/>
      <c r="F5518" s="287"/>
      <c r="G5518" s="287"/>
      <c r="H5518" s="278"/>
      <c r="I5518" s="278"/>
      <c r="J5518" s="278"/>
      <c r="K5518" s="278"/>
      <c r="L5518" s="278"/>
      <c r="N5518" s="278"/>
      <c r="O5518" s="278"/>
      <c r="P5518" s="278"/>
      <c r="Q5518" s="278"/>
      <c r="R5518" s="278"/>
      <c r="S5518" s="278"/>
      <c r="T5518" s="278"/>
      <c r="U5518" s="278"/>
      <c r="V5518" s="278"/>
      <c r="W5518" s="278"/>
      <c r="Z5518" s="278"/>
      <c r="AA5518" s="278"/>
      <c r="AB5518" s="278"/>
      <c r="AC5518" s="278"/>
      <c r="AD5518" s="278"/>
      <c r="AE5518" s="278"/>
      <c r="AI5518" s="287"/>
      <c r="AJ5518" s="287"/>
      <c r="AK5518" s="287"/>
      <c r="AL5518" s="287"/>
      <c r="AM5518" s="287"/>
      <c r="AO5518" s="278"/>
      <c r="AP5518" s="278"/>
      <c r="AQ5518" s="278"/>
      <c r="AR5518" s="278"/>
      <c r="AS5518" s="278"/>
      <c r="AT5518" s="278"/>
      <c r="AV5518" s="278"/>
      <c r="AW5518" s="278"/>
      <c r="AX5518" s="278"/>
      <c r="AY5518" s="278"/>
      <c r="AZ5518" s="278"/>
      <c r="BB5518" s="276"/>
      <c r="BE5518" s="280"/>
      <c r="BH5518" s="278"/>
      <c r="BI5518" s="278"/>
      <c r="BJ5518" s="278"/>
      <c r="BK5518" s="278"/>
      <c r="BL5518" s="278"/>
      <c r="BN5518" s="278"/>
      <c r="BO5518" s="278"/>
      <c r="BP5518" s="278"/>
    </row>
    <row r="5519" spans="3:68" ht="10.5" customHeight="1">
      <c r="C5519" s="287"/>
      <c r="D5519" s="287"/>
      <c r="E5519" s="287"/>
      <c r="F5519" s="287"/>
      <c r="G5519" s="287"/>
      <c r="H5519" s="278"/>
      <c r="I5519" s="278"/>
      <c r="J5519" s="278"/>
      <c r="K5519" s="278"/>
      <c r="L5519" s="278"/>
      <c r="P5519" s="278"/>
      <c r="Q5519" s="278"/>
      <c r="R5519" s="278"/>
      <c r="S5519" s="278"/>
      <c r="U5519" s="278"/>
      <c r="V5519" s="278"/>
      <c r="W5519" s="278"/>
      <c r="Z5519" s="278"/>
      <c r="AA5519" s="278"/>
      <c r="AB5519" s="278"/>
      <c r="AC5519" s="278"/>
      <c r="AD5519" s="278"/>
      <c r="AE5519" s="278"/>
      <c r="AI5519" s="287"/>
      <c r="AJ5519" s="287"/>
      <c r="AK5519" s="287"/>
      <c r="AL5519" s="287"/>
      <c r="AM5519" s="287"/>
      <c r="AO5519" s="278"/>
      <c r="AP5519" s="278"/>
      <c r="AQ5519" s="278"/>
      <c r="AR5519" s="278"/>
      <c r="AS5519" s="278"/>
      <c r="AT5519" s="278"/>
      <c r="AV5519" s="278"/>
      <c r="AW5519" s="278"/>
      <c r="AX5519" s="278"/>
      <c r="AY5519" s="278"/>
      <c r="AZ5519" s="278"/>
      <c r="BB5519" s="266"/>
      <c r="BE5519" s="263"/>
      <c r="BH5519" s="278"/>
      <c r="BI5519" s="278"/>
      <c r="BJ5519" s="278"/>
      <c r="BK5519" s="278"/>
      <c r="BL5519" s="278"/>
      <c r="BN5519" s="278"/>
      <c r="BO5519" s="278"/>
      <c r="BP5519" s="278"/>
    </row>
    <row r="5520" spans="3:68" ht="9" customHeight="1"/>
    <row r="5521" spans="3:68" ht="10.5" customHeight="1">
      <c r="C5521" s="291"/>
      <c r="D5521" s="291"/>
      <c r="E5521" s="291"/>
      <c r="F5521" s="291"/>
      <c r="G5521" s="291"/>
      <c r="H5521" s="278"/>
      <c r="I5521" s="278"/>
      <c r="J5521" s="278"/>
      <c r="K5521" s="278"/>
      <c r="L5521" s="278"/>
      <c r="N5521" s="278"/>
      <c r="O5521" s="278"/>
      <c r="P5521" s="278"/>
      <c r="Q5521" s="278"/>
      <c r="R5521" s="278"/>
      <c r="S5521" s="278"/>
      <c r="T5521" s="278"/>
      <c r="U5521" s="278"/>
      <c r="V5521" s="278"/>
      <c r="W5521" s="278"/>
      <c r="Z5521" s="278"/>
      <c r="AA5521" s="278"/>
      <c r="AB5521" s="278"/>
      <c r="AC5521" s="278"/>
      <c r="AD5521" s="278"/>
      <c r="AE5521" s="278"/>
      <c r="AI5521" s="291"/>
      <c r="AJ5521" s="291"/>
      <c r="AK5521" s="291"/>
      <c r="AL5521" s="291"/>
      <c r="AM5521" s="291"/>
      <c r="AO5521" s="278"/>
      <c r="AP5521" s="278"/>
      <c r="AQ5521" s="278"/>
      <c r="AR5521" s="278"/>
      <c r="AS5521" s="278"/>
      <c r="AT5521" s="278"/>
      <c r="AV5521" s="278"/>
      <c r="AW5521" s="278"/>
      <c r="AX5521" s="278"/>
      <c r="AY5521" s="278"/>
      <c r="AZ5521" s="278"/>
      <c r="BB5521" s="266"/>
      <c r="BE5521" s="280"/>
      <c r="BF5521" s="280"/>
      <c r="BH5521" s="278"/>
      <c r="BI5521" s="278"/>
      <c r="BJ5521" s="278"/>
      <c r="BK5521" s="278"/>
      <c r="BL5521" s="278"/>
      <c r="BN5521" s="278"/>
      <c r="BO5521" s="278"/>
      <c r="BP5521" s="278"/>
    </row>
    <row r="5522" spans="3:68" ht="12.75" customHeight="1">
      <c r="AO5522" s="278"/>
      <c r="AP5522" s="278"/>
      <c r="AQ5522" s="278"/>
      <c r="AR5522" s="278"/>
      <c r="AS5522" s="278"/>
      <c r="AT5522" s="278"/>
      <c r="AV5522" s="278"/>
      <c r="AW5522" s="278"/>
      <c r="AX5522" s="278"/>
      <c r="AY5522" s="278"/>
      <c r="AZ5522" s="278"/>
      <c r="BE5522" s="280"/>
      <c r="BF5522" s="280"/>
    </row>
    <row r="5523" spans="3:68" ht="12.75" customHeight="1">
      <c r="AO5523" s="278"/>
      <c r="AP5523" s="278"/>
      <c r="AQ5523" s="278"/>
      <c r="AR5523" s="278"/>
      <c r="AS5523" s="278"/>
      <c r="AT5523" s="278"/>
      <c r="AV5523" s="278"/>
      <c r="AW5523" s="278"/>
      <c r="AX5523" s="278"/>
      <c r="AY5523" s="278"/>
      <c r="AZ5523" s="278"/>
      <c r="BE5523" s="280"/>
      <c r="BH5523" s="278"/>
      <c r="BI5523" s="278"/>
      <c r="BJ5523" s="278"/>
      <c r="BK5523" s="278"/>
      <c r="BL5523" s="278"/>
      <c r="BN5523" s="278"/>
      <c r="BO5523" s="278"/>
      <c r="BP5523" s="278"/>
    </row>
    <row r="5524" spans="3:68" ht="10.5" customHeight="1">
      <c r="BE5524" s="280"/>
      <c r="BH5524" s="278"/>
      <c r="BI5524" s="278"/>
      <c r="BJ5524" s="278"/>
      <c r="BK5524" s="278"/>
      <c r="BL5524" s="278"/>
      <c r="BN5524" s="278"/>
      <c r="BO5524" s="278"/>
      <c r="BP5524" s="278"/>
    </row>
    <row r="5525" spans="3:68" ht="9" customHeight="1"/>
    <row r="5526" spans="3:68" ht="11.25" customHeight="1">
      <c r="C5526" s="280"/>
      <c r="D5526" s="280"/>
      <c r="E5526" s="280"/>
      <c r="F5526" s="280"/>
      <c r="G5526" s="280"/>
      <c r="H5526" s="280"/>
      <c r="I5526" s="280"/>
      <c r="AH5526" s="280"/>
      <c r="AI5526" s="280"/>
      <c r="AJ5526" s="280"/>
      <c r="AK5526" s="280"/>
      <c r="AL5526" s="280"/>
      <c r="AM5526" s="280"/>
      <c r="AN5526" s="280"/>
      <c r="AO5526" s="280"/>
      <c r="BE5526" s="263"/>
      <c r="BH5526" s="278"/>
      <c r="BI5526" s="278"/>
      <c r="BJ5526" s="278"/>
      <c r="BK5526" s="278"/>
      <c r="BL5526" s="278"/>
      <c r="BN5526" s="278"/>
      <c r="BO5526" s="278"/>
      <c r="BP5526" s="278"/>
    </row>
    <row r="5527" spans="3:68" ht="9.75" customHeight="1">
      <c r="C5527" s="287"/>
      <c r="D5527" s="287"/>
      <c r="E5527" s="287"/>
      <c r="F5527" s="287"/>
      <c r="G5527" s="287"/>
      <c r="H5527" s="278"/>
      <c r="I5527" s="278"/>
      <c r="J5527" s="278"/>
      <c r="K5527" s="278"/>
      <c r="L5527" s="278"/>
      <c r="N5527" s="278"/>
      <c r="O5527" s="278"/>
      <c r="P5527" s="278"/>
      <c r="Q5527" s="278"/>
      <c r="R5527" s="278"/>
      <c r="S5527" s="278"/>
      <c r="T5527" s="278"/>
      <c r="U5527" s="278"/>
      <c r="V5527" s="278"/>
      <c r="W5527" s="278"/>
      <c r="Z5527" s="278"/>
      <c r="AA5527" s="278"/>
      <c r="AB5527" s="278"/>
      <c r="AC5527" s="278"/>
      <c r="AD5527" s="278"/>
      <c r="AE5527" s="278"/>
      <c r="AI5527" s="287"/>
      <c r="AJ5527" s="287"/>
      <c r="AK5527" s="287"/>
      <c r="AL5527" s="287"/>
      <c r="AM5527" s="287"/>
      <c r="AO5527" s="278"/>
      <c r="AP5527" s="278"/>
      <c r="AQ5527" s="278"/>
      <c r="AR5527" s="278"/>
      <c r="AS5527" s="278"/>
      <c r="AT5527" s="278"/>
      <c r="AV5527" s="278"/>
      <c r="AW5527" s="278"/>
      <c r="AX5527" s="278"/>
      <c r="AY5527" s="278"/>
      <c r="AZ5527" s="278"/>
      <c r="BB5527" s="276"/>
      <c r="BE5527" s="280"/>
      <c r="BF5527" s="280"/>
      <c r="BH5527" s="278"/>
      <c r="BI5527" s="278"/>
      <c r="BJ5527" s="278"/>
      <c r="BK5527" s="278"/>
      <c r="BL5527" s="278"/>
      <c r="BN5527" s="278"/>
      <c r="BO5527" s="278"/>
      <c r="BP5527" s="278"/>
    </row>
    <row r="5528" spans="3:68" ht="1.5" customHeight="1">
      <c r="C5528" s="287"/>
      <c r="D5528" s="287"/>
      <c r="E5528" s="287"/>
      <c r="F5528" s="287"/>
      <c r="G5528" s="287"/>
      <c r="H5528" s="278"/>
      <c r="I5528" s="278"/>
      <c r="J5528" s="278"/>
      <c r="K5528" s="278"/>
      <c r="L5528" s="278"/>
      <c r="N5528" s="278"/>
      <c r="O5528" s="278"/>
      <c r="P5528" s="278"/>
      <c r="Q5528" s="278"/>
      <c r="R5528" s="278"/>
      <c r="S5528" s="278"/>
      <c r="T5528" s="278"/>
      <c r="U5528" s="278"/>
      <c r="V5528" s="278"/>
      <c r="W5528" s="278"/>
      <c r="Z5528" s="278"/>
      <c r="AA5528" s="278"/>
      <c r="AB5528" s="278"/>
      <c r="AC5528" s="278"/>
      <c r="AD5528" s="278"/>
      <c r="AE5528" s="278"/>
      <c r="AI5528" s="287"/>
      <c r="AJ5528" s="287"/>
      <c r="AK5528" s="287"/>
      <c r="AL5528" s="287"/>
      <c r="AM5528" s="287"/>
      <c r="AO5528" s="278"/>
      <c r="AP5528" s="278"/>
      <c r="AQ5528" s="278"/>
      <c r="AR5528" s="278"/>
      <c r="AS5528" s="278"/>
      <c r="AT5528" s="278"/>
      <c r="AV5528" s="278"/>
      <c r="AW5528" s="278"/>
      <c r="AX5528" s="278"/>
      <c r="AY5528" s="278"/>
      <c r="AZ5528" s="278"/>
      <c r="BB5528" s="276"/>
      <c r="BE5528" s="280"/>
      <c r="BF5528" s="280"/>
      <c r="BH5528" s="278"/>
      <c r="BI5528" s="278"/>
      <c r="BJ5528" s="278"/>
      <c r="BK5528" s="278"/>
      <c r="BL5528" s="278"/>
      <c r="BN5528" s="278"/>
      <c r="BO5528" s="278"/>
      <c r="BP5528" s="278"/>
    </row>
    <row r="5529" spans="3:68" ht="10.5" customHeight="1">
      <c r="C5529" s="287"/>
      <c r="D5529" s="287"/>
      <c r="E5529" s="287"/>
      <c r="F5529" s="287"/>
      <c r="G5529" s="287"/>
      <c r="H5529" s="278"/>
      <c r="I5529" s="278"/>
      <c r="J5529" s="278"/>
      <c r="K5529" s="278"/>
      <c r="L5529" s="278"/>
      <c r="N5529" s="278"/>
      <c r="O5529" s="278"/>
      <c r="P5529" s="278"/>
      <c r="Q5529" s="278"/>
      <c r="R5529" s="278"/>
      <c r="S5529" s="278"/>
      <c r="T5529" s="278"/>
      <c r="U5529" s="278"/>
      <c r="V5529" s="278"/>
      <c r="W5529" s="278"/>
      <c r="Z5529" s="278"/>
      <c r="AA5529" s="278"/>
      <c r="AB5529" s="278"/>
      <c r="AC5529" s="278"/>
      <c r="AD5529" s="278"/>
      <c r="AE5529" s="278"/>
      <c r="AI5529" s="287"/>
      <c r="AJ5529" s="287"/>
      <c r="AK5529" s="287"/>
      <c r="AL5529" s="287"/>
      <c r="AM5529" s="287"/>
      <c r="AO5529" s="278"/>
      <c r="AP5529" s="278"/>
      <c r="AQ5529" s="278"/>
      <c r="AR5529" s="278"/>
      <c r="AS5529" s="278"/>
      <c r="AT5529" s="278"/>
      <c r="AV5529" s="278"/>
      <c r="AW5529" s="278"/>
      <c r="AX5529" s="278"/>
      <c r="AY5529" s="278"/>
      <c r="AZ5529" s="278"/>
      <c r="BB5529" s="266"/>
      <c r="BE5529" s="263"/>
      <c r="BH5529" s="278"/>
      <c r="BI5529" s="278"/>
      <c r="BJ5529" s="278"/>
      <c r="BK5529" s="278"/>
      <c r="BL5529" s="278"/>
      <c r="BN5529" s="278"/>
      <c r="BO5529" s="278"/>
      <c r="BP5529" s="278"/>
    </row>
    <row r="5530" spans="3:68" ht="7.5" customHeight="1"/>
    <row r="5531" spans="3:68" ht="0.75" customHeight="1">
      <c r="C5531" s="287"/>
      <c r="D5531" s="287"/>
      <c r="E5531" s="287"/>
      <c r="F5531" s="287"/>
      <c r="G5531" s="287"/>
      <c r="H5531" s="278"/>
      <c r="I5531" s="278"/>
      <c r="J5531" s="278"/>
      <c r="K5531" s="278"/>
      <c r="L5531" s="278"/>
      <c r="N5531" s="278"/>
      <c r="O5531" s="278"/>
      <c r="P5531" s="278"/>
      <c r="Q5531" s="278"/>
      <c r="R5531" s="278"/>
      <c r="S5531" s="278"/>
      <c r="T5531" s="278"/>
      <c r="U5531" s="278"/>
      <c r="V5531" s="278"/>
      <c r="W5531" s="278"/>
      <c r="Z5531" s="278"/>
      <c r="AA5531" s="278"/>
      <c r="AB5531" s="278"/>
      <c r="AC5531" s="278"/>
      <c r="AD5531" s="278"/>
      <c r="AE5531" s="278"/>
      <c r="AI5531" s="287"/>
      <c r="AJ5531" s="287"/>
      <c r="AK5531" s="287"/>
      <c r="AL5531" s="287"/>
      <c r="AM5531" s="287"/>
      <c r="AO5531" s="278"/>
      <c r="AP5531" s="278"/>
      <c r="AQ5531" s="278"/>
      <c r="AR5531" s="278"/>
      <c r="AS5531" s="278"/>
      <c r="AT5531" s="278"/>
      <c r="AV5531" s="278"/>
      <c r="AW5531" s="278"/>
      <c r="AX5531" s="278"/>
      <c r="AY5531" s="278"/>
      <c r="AZ5531" s="278"/>
      <c r="BB5531" s="276"/>
      <c r="BE5531" s="280"/>
      <c r="BH5531" s="278"/>
      <c r="BI5531" s="278"/>
      <c r="BJ5531" s="278"/>
      <c r="BK5531" s="278"/>
      <c r="BL5531" s="278"/>
      <c r="BN5531" s="278"/>
      <c r="BO5531" s="278"/>
      <c r="BP5531" s="278"/>
    </row>
    <row r="5532" spans="3:68" ht="11.25" customHeight="1">
      <c r="C5532" s="287"/>
      <c r="D5532" s="287"/>
      <c r="E5532" s="287"/>
      <c r="F5532" s="287"/>
      <c r="G5532" s="287"/>
      <c r="H5532" s="278"/>
      <c r="I5532" s="278"/>
      <c r="J5532" s="278"/>
      <c r="K5532" s="278"/>
      <c r="L5532" s="278"/>
      <c r="N5532" s="278"/>
      <c r="O5532" s="278"/>
      <c r="P5532" s="278"/>
      <c r="Q5532" s="278"/>
      <c r="R5532" s="278"/>
      <c r="S5532" s="278"/>
      <c r="T5532" s="278"/>
      <c r="U5532" s="278"/>
      <c r="V5532" s="278"/>
      <c r="W5532" s="278"/>
      <c r="Z5532" s="278"/>
      <c r="AA5532" s="278"/>
      <c r="AB5532" s="278"/>
      <c r="AC5532" s="278"/>
      <c r="AD5532" s="278"/>
      <c r="AE5532" s="278"/>
      <c r="AI5532" s="287"/>
      <c r="AJ5532" s="287"/>
      <c r="AK5532" s="287"/>
      <c r="AL5532" s="287"/>
      <c r="AM5532" s="287"/>
      <c r="AO5532" s="278"/>
      <c r="AP5532" s="278"/>
      <c r="AQ5532" s="278"/>
      <c r="AR5532" s="278"/>
      <c r="AS5532" s="278"/>
      <c r="AT5532" s="278"/>
      <c r="AV5532" s="278"/>
      <c r="AW5532" s="278"/>
      <c r="AX5532" s="278"/>
      <c r="AY5532" s="278"/>
      <c r="AZ5532" s="278"/>
      <c r="BB5532" s="276"/>
      <c r="BE5532" s="280"/>
      <c r="BH5532" s="278"/>
      <c r="BI5532" s="278"/>
      <c r="BJ5532" s="278"/>
      <c r="BK5532" s="278"/>
      <c r="BL5532" s="278"/>
      <c r="BN5532" s="278"/>
      <c r="BO5532" s="278"/>
      <c r="BP5532" s="278"/>
    </row>
    <row r="5533" spans="3:68" ht="8.25" customHeight="1">
      <c r="C5533" s="291"/>
      <c r="D5533" s="291"/>
      <c r="E5533" s="291"/>
      <c r="F5533" s="291"/>
      <c r="G5533" s="291"/>
      <c r="H5533" s="278"/>
      <c r="I5533" s="278"/>
      <c r="J5533" s="278"/>
      <c r="K5533" s="278"/>
      <c r="L5533" s="278"/>
      <c r="N5533" s="278"/>
      <c r="O5533" s="278"/>
      <c r="P5533" s="278"/>
      <c r="Q5533" s="278"/>
      <c r="R5533" s="278"/>
      <c r="S5533" s="278"/>
      <c r="T5533" s="278"/>
      <c r="U5533" s="278"/>
      <c r="V5533" s="278"/>
      <c r="W5533" s="278"/>
      <c r="Z5533" s="278"/>
      <c r="AA5533" s="278"/>
      <c r="AB5533" s="278"/>
      <c r="AC5533" s="278"/>
      <c r="AD5533" s="278"/>
      <c r="AE5533" s="278"/>
      <c r="AI5533" s="291"/>
      <c r="AJ5533" s="291"/>
      <c r="AK5533" s="291"/>
      <c r="AL5533" s="291"/>
      <c r="AM5533" s="291"/>
      <c r="AO5533" s="278"/>
      <c r="AP5533" s="278"/>
      <c r="AQ5533" s="278"/>
      <c r="AR5533" s="278"/>
      <c r="AS5533" s="278"/>
      <c r="AT5533" s="278"/>
      <c r="AV5533" s="278"/>
      <c r="AW5533" s="278"/>
      <c r="AX5533" s="278"/>
      <c r="AY5533" s="278"/>
      <c r="AZ5533" s="278"/>
      <c r="BB5533" s="276"/>
      <c r="BE5533" s="280"/>
      <c r="BH5533" s="278"/>
      <c r="BI5533" s="278"/>
      <c r="BJ5533" s="278"/>
      <c r="BK5533" s="278"/>
      <c r="BL5533" s="278"/>
      <c r="BN5533" s="278"/>
      <c r="BO5533" s="278"/>
      <c r="BP5533" s="278"/>
    </row>
    <row r="5534" spans="3:68" ht="2.25" customHeight="1">
      <c r="C5534" s="291"/>
      <c r="D5534" s="291"/>
      <c r="E5534" s="291"/>
      <c r="F5534" s="291"/>
      <c r="G5534" s="291"/>
      <c r="H5534" s="278"/>
      <c r="I5534" s="278"/>
      <c r="J5534" s="278"/>
      <c r="K5534" s="278"/>
      <c r="L5534" s="278"/>
      <c r="N5534" s="278"/>
      <c r="O5534" s="278"/>
      <c r="P5534" s="278"/>
      <c r="Q5534" s="278"/>
      <c r="R5534" s="278"/>
      <c r="S5534" s="278"/>
      <c r="T5534" s="278"/>
      <c r="U5534" s="278"/>
      <c r="V5534" s="278"/>
      <c r="W5534" s="278"/>
      <c r="Z5534" s="278"/>
      <c r="AA5534" s="278"/>
      <c r="AB5534" s="278"/>
      <c r="AC5534" s="278"/>
      <c r="AD5534" s="278"/>
      <c r="AE5534" s="278"/>
      <c r="AI5534" s="291"/>
      <c r="AJ5534" s="291"/>
      <c r="AK5534" s="291"/>
      <c r="AL5534" s="291"/>
      <c r="AM5534" s="291"/>
      <c r="AO5534" s="278"/>
      <c r="AP5534" s="278"/>
      <c r="AQ5534" s="278"/>
      <c r="AR5534" s="278"/>
      <c r="AS5534" s="278"/>
      <c r="AT5534" s="278"/>
      <c r="AV5534" s="278"/>
      <c r="AW5534" s="278"/>
      <c r="AX5534" s="278"/>
      <c r="AY5534" s="278"/>
      <c r="AZ5534" s="278"/>
      <c r="BB5534" s="276"/>
      <c r="BE5534" s="280"/>
      <c r="BH5534" s="278"/>
      <c r="BI5534" s="278"/>
      <c r="BJ5534" s="278"/>
      <c r="BK5534" s="278"/>
      <c r="BL5534" s="278"/>
      <c r="BN5534" s="278"/>
      <c r="BO5534" s="278"/>
      <c r="BP5534" s="278"/>
    </row>
    <row r="5535" spans="3:68" ht="10.5" customHeight="1">
      <c r="BE5535" s="263"/>
      <c r="BH5535" s="278"/>
      <c r="BI5535" s="278"/>
      <c r="BJ5535" s="278"/>
      <c r="BK5535" s="278"/>
      <c r="BL5535" s="278"/>
      <c r="BN5535" s="278"/>
      <c r="BO5535" s="278"/>
      <c r="BP5535" s="278"/>
    </row>
    <row r="5536" spans="3:68" ht="7.5" customHeight="1"/>
    <row r="5537" spans="3:68" ht="9.75" customHeight="1">
      <c r="C5537" s="280"/>
      <c r="D5537" s="280"/>
      <c r="E5537" s="280"/>
      <c r="F5537" s="280"/>
      <c r="G5537" s="280"/>
      <c r="H5537" s="278"/>
      <c r="I5537" s="278"/>
      <c r="J5537" s="278"/>
      <c r="K5537" s="278"/>
      <c r="L5537" s="278"/>
      <c r="N5537" s="278"/>
      <c r="O5537" s="278"/>
      <c r="P5537" s="278"/>
      <c r="Q5537" s="278"/>
      <c r="R5537" s="278"/>
      <c r="S5537" s="278"/>
      <c r="T5537" s="278"/>
      <c r="U5537" s="278"/>
      <c r="V5537" s="278"/>
      <c r="W5537" s="278"/>
      <c r="Z5537" s="278"/>
      <c r="AA5537" s="278"/>
      <c r="AB5537" s="278"/>
      <c r="AC5537" s="278"/>
      <c r="AD5537" s="278"/>
      <c r="AE5537" s="278"/>
      <c r="AH5537" s="280"/>
      <c r="AI5537" s="280"/>
      <c r="AJ5537" s="280"/>
      <c r="AK5537" s="280"/>
      <c r="AL5537" s="280"/>
      <c r="AM5537" s="280"/>
      <c r="AO5537" s="278"/>
      <c r="AP5537" s="278"/>
      <c r="AQ5537" s="278"/>
      <c r="AR5537" s="278"/>
      <c r="AS5537" s="278"/>
      <c r="AT5537" s="278"/>
      <c r="AZ5537" s="281"/>
      <c r="BB5537" s="281"/>
      <c r="BE5537" s="280"/>
      <c r="BF5537" s="280"/>
      <c r="BG5537" s="280"/>
      <c r="BH5537" s="278"/>
      <c r="BI5537" s="278"/>
      <c r="BJ5537" s="278"/>
      <c r="BK5537" s="278"/>
      <c r="BL5537" s="278"/>
      <c r="BN5537" s="278"/>
      <c r="BO5537" s="278"/>
      <c r="BP5537" s="278"/>
    </row>
    <row r="5538" spans="3:68" ht="0.75" customHeight="1">
      <c r="C5538" s="280"/>
      <c r="D5538" s="280"/>
      <c r="E5538" s="280"/>
      <c r="F5538" s="280"/>
      <c r="G5538" s="280"/>
      <c r="H5538" s="278"/>
      <c r="I5538" s="278"/>
      <c r="J5538" s="278"/>
      <c r="K5538" s="278"/>
      <c r="L5538" s="278"/>
      <c r="N5538" s="278"/>
      <c r="O5538" s="278"/>
      <c r="P5538" s="278"/>
      <c r="Q5538" s="278"/>
      <c r="R5538" s="278"/>
      <c r="S5538" s="278"/>
      <c r="T5538" s="278"/>
      <c r="U5538" s="278"/>
      <c r="V5538" s="278"/>
      <c r="W5538" s="278"/>
      <c r="Z5538" s="278"/>
      <c r="AA5538" s="278"/>
      <c r="AB5538" s="278"/>
      <c r="AC5538" s="278"/>
      <c r="AD5538" s="278"/>
      <c r="AE5538" s="278"/>
      <c r="AH5538" s="280"/>
      <c r="AI5538" s="280"/>
      <c r="AJ5538" s="280"/>
      <c r="AK5538" s="280"/>
      <c r="AL5538" s="280"/>
      <c r="AM5538" s="280"/>
      <c r="AO5538" s="278"/>
      <c r="AP5538" s="278"/>
      <c r="AQ5538" s="278"/>
      <c r="AR5538" s="278"/>
      <c r="AS5538" s="278"/>
      <c r="AT5538" s="278"/>
      <c r="AZ5538" s="281"/>
      <c r="BB5538" s="281"/>
      <c r="BE5538" s="280"/>
      <c r="BF5538" s="280"/>
      <c r="BG5538" s="280"/>
      <c r="BH5538" s="278"/>
      <c r="BI5538" s="278"/>
      <c r="BJ5538" s="278"/>
      <c r="BK5538" s="278"/>
      <c r="BL5538" s="278"/>
      <c r="BN5538" s="278"/>
      <c r="BO5538" s="278"/>
      <c r="BP5538" s="278"/>
    </row>
    <row r="5539" spans="3:68" ht="10.5" customHeight="1">
      <c r="C5539" s="280"/>
      <c r="D5539" s="280"/>
      <c r="E5539" s="280"/>
      <c r="F5539" s="280"/>
      <c r="G5539" s="280"/>
      <c r="H5539" s="278"/>
      <c r="I5539" s="278"/>
      <c r="J5539" s="278"/>
      <c r="K5539" s="278"/>
      <c r="L5539" s="278"/>
      <c r="N5539" s="278"/>
      <c r="O5539" s="278"/>
      <c r="P5539" s="278"/>
      <c r="Q5539" s="278"/>
      <c r="R5539" s="278"/>
      <c r="S5539" s="278"/>
      <c r="T5539" s="278"/>
      <c r="U5539" s="278"/>
      <c r="V5539" s="278"/>
      <c r="W5539" s="278"/>
      <c r="Z5539" s="278"/>
      <c r="AA5539" s="278"/>
      <c r="AB5539" s="278"/>
      <c r="AC5539" s="278"/>
      <c r="AD5539" s="278"/>
      <c r="AE5539" s="278"/>
      <c r="AH5539" s="280"/>
      <c r="AI5539" s="280"/>
      <c r="AJ5539" s="280"/>
      <c r="AK5539" s="280"/>
      <c r="AL5539" s="280"/>
      <c r="AM5539" s="280"/>
      <c r="AN5539" s="280"/>
      <c r="AO5539" s="278"/>
      <c r="AP5539" s="278"/>
      <c r="AQ5539" s="278"/>
      <c r="AR5539" s="278"/>
      <c r="AS5539" s="278"/>
      <c r="AT5539" s="278"/>
      <c r="AV5539" s="278"/>
      <c r="AW5539" s="278"/>
      <c r="AX5539" s="278"/>
      <c r="AY5539" s="278"/>
      <c r="AZ5539" s="278"/>
      <c r="BB5539" s="266"/>
      <c r="BE5539" s="280"/>
      <c r="BF5539" s="280"/>
      <c r="BG5539" s="280"/>
      <c r="BH5539" s="278"/>
      <c r="BI5539" s="278"/>
      <c r="BJ5539" s="278"/>
      <c r="BK5539" s="278"/>
      <c r="BL5539" s="278"/>
      <c r="BN5539" s="278"/>
      <c r="BO5539" s="278"/>
      <c r="BP5539" s="278"/>
    </row>
    <row r="5540" spans="3:68" ht="9" customHeight="1"/>
    <row r="5541" spans="3:68" ht="11.25" customHeight="1">
      <c r="C5541" s="280"/>
      <c r="D5541" s="280"/>
      <c r="E5541" s="280"/>
      <c r="F5541" s="280"/>
      <c r="G5541" s="280"/>
      <c r="H5541" s="280"/>
      <c r="I5541" s="278"/>
      <c r="J5541" s="278"/>
      <c r="K5541" s="278"/>
      <c r="L5541" s="278"/>
      <c r="M5541" s="278"/>
      <c r="P5541" s="278"/>
      <c r="Q5541" s="278"/>
      <c r="R5541" s="278"/>
      <c r="S5541" s="278"/>
      <c r="U5541" s="278"/>
      <c r="V5541" s="278"/>
      <c r="W5541" s="278"/>
      <c r="Z5541" s="278"/>
      <c r="AA5541" s="278"/>
      <c r="AB5541" s="278"/>
      <c r="AC5541" s="278"/>
      <c r="AD5541" s="278"/>
      <c r="AE5541" s="278"/>
      <c r="AH5541" s="280"/>
      <c r="AI5541" s="280"/>
      <c r="AJ5541" s="280"/>
      <c r="AK5541" s="280"/>
      <c r="AL5541" s="280"/>
      <c r="AM5541" s="280"/>
      <c r="AN5541" s="280"/>
      <c r="AO5541" s="278"/>
      <c r="AP5541" s="278"/>
      <c r="AQ5541" s="278"/>
      <c r="AR5541" s="278"/>
      <c r="AS5541" s="278"/>
      <c r="AT5541" s="278"/>
      <c r="AV5541" s="278"/>
      <c r="AW5541" s="278"/>
      <c r="AX5541" s="278"/>
      <c r="AY5541" s="278"/>
      <c r="AZ5541" s="278"/>
      <c r="BB5541" s="265"/>
    </row>
    <row r="5542" spans="3:68" ht="9.75" customHeight="1">
      <c r="C5542" s="280"/>
      <c r="D5542" s="280"/>
      <c r="E5542" s="280"/>
      <c r="F5542" s="280"/>
      <c r="G5542" s="280"/>
      <c r="H5542" s="280"/>
      <c r="I5542" s="280"/>
      <c r="J5542" s="280"/>
      <c r="K5542" s="280"/>
      <c r="P5542" s="278"/>
      <c r="Q5542" s="278"/>
      <c r="R5542" s="278"/>
      <c r="S5542" s="278"/>
      <c r="U5542" s="278"/>
      <c r="V5542" s="278"/>
      <c r="W5542" s="278"/>
      <c r="AH5542" s="280"/>
      <c r="AI5542" s="280"/>
      <c r="AJ5542" s="280"/>
      <c r="AK5542" s="280"/>
      <c r="AL5542" s="280"/>
      <c r="AM5542" s="280"/>
      <c r="AO5542" s="278"/>
      <c r="AP5542" s="278"/>
      <c r="AQ5542" s="278"/>
      <c r="AR5542" s="278"/>
      <c r="AS5542" s="278"/>
      <c r="AT5542" s="278"/>
      <c r="AV5542" s="278"/>
      <c r="AW5542" s="278"/>
      <c r="AX5542" s="278"/>
      <c r="AY5542" s="278"/>
      <c r="AZ5542" s="278"/>
      <c r="BB5542" s="276"/>
    </row>
    <row r="5543" spans="3:68" ht="0.75" customHeight="1">
      <c r="C5543" s="280"/>
      <c r="D5543" s="280"/>
      <c r="E5543" s="280"/>
      <c r="F5543" s="280"/>
      <c r="G5543" s="280"/>
      <c r="H5543" s="280"/>
      <c r="I5543" s="280"/>
      <c r="J5543" s="280"/>
      <c r="K5543" s="280"/>
      <c r="P5543" s="278"/>
      <c r="Q5543" s="278"/>
      <c r="R5543" s="278"/>
      <c r="S5543" s="278"/>
      <c r="U5543" s="278"/>
      <c r="V5543" s="278"/>
      <c r="W5543" s="278"/>
      <c r="AH5543" s="280"/>
      <c r="AI5543" s="280"/>
      <c r="AJ5543" s="280"/>
      <c r="AK5543" s="280"/>
      <c r="AL5543" s="280"/>
      <c r="AM5543" s="280"/>
      <c r="AO5543" s="278"/>
      <c r="AP5543" s="278"/>
      <c r="AQ5543" s="278"/>
      <c r="AR5543" s="278"/>
      <c r="AS5543" s="278"/>
      <c r="AT5543" s="278"/>
      <c r="AV5543" s="278"/>
      <c r="AW5543" s="278"/>
      <c r="AX5543" s="278"/>
      <c r="AY5543" s="278"/>
      <c r="AZ5543" s="278"/>
      <c r="BB5543" s="276"/>
    </row>
    <row r="5544" spans="3:68">
      <c r="C5544" s="280"/>
      <c r="D5544" s="280"/>
      <c r="E5544" s="280"/>
      <c r="F5544" s="280"/>
      <c r="G5544" s="280"/>
      <c r="H5544" s="278"/>
      <c r="I5544" s="278"/>
      <c r="J5544" s="278"/>
      <c r="K5544" s="278"/>
      <c r="L5544" s="278"/>
      <c r="P5544" s="278"/>
      <c r="Q5544" s="278"/>
      <c r="R5544" s="278"/>
      <c r="S5544" s="278"/>
      <c r="U5544" s="278"/>
      <c r="V5544" s="278"/>
      <c r="W5544" s="278"/>
      <c r="Z5544" s="278"/>
      <c r="AA5544" s="278"/>
      <c r="AB5544" s="278"/>
      <c r="AC5544" s="278"/>
      <c r="AD5544" s="278"/>
      <c r="AE5544" s="278"/>
      <c r="AH5544" s="280"/>
      <c r="AI5544" s="280"/>
      <c r="AJ5544" s="280"/>
      <c r="AK5544" s="280"/>
      <c r="AL5544" s="280"/>
      <c r="AM5544" s="280"/>
      <c r="AV5544" s="278"/>
      <c r="AW5544" s="278"/>
      <c r="AX5544" s="278"/>
      <c r="AY5544" s="278"/>
      <c r="AZ5544" s="278"/>
      <c r="BB5544" s="266"/>
      <c r="BE5544" s="282"/>
      <c r="BF5544" s="282"/>
      <c r="BG5544" s="282"/>
      <c r="BH5544" s="282"/>
      <c r="BI5544" s="282"/>
      <c r="BJ5544" s="282"/>
      <c r="BK5544" s="282"/>
      <c r="BL5544" s="282"/>
      <c r="BM5544" s="282"/>
      <c r="BN5544" s="282"/>
      <c r="BO5544" s="282"/>
      <c r="BP5544" s="282"/>
    </row>
    <row r="5545" spans="3:68" ht="6.75" customHeight="1"/>
    <row r="5546" spans="3:68" ht="2.25" customHeight="1">
      <c r="C5546" s="280"/>
      <c r="D5546" s="280"/>
      <c r="E5546" s="280"/>
      <c r="F5546" s="280"/>
      <c r="G5546" s="280"/>
      <c r="N5546" s="278"/>
      <c r="O5546" s="278"/>
      <c r="P5546" s="278"/>
      <c r="Q5546" s="278"/>
      <c r="R5546" s="278"/>
      <c r="S5546" s="278"/>
      <c r="T5546" s="278"/>
      <c r="U5546" s="278"/>
      <c r="V5546" s="278"/>
      <c r="W5546" s="278"/>
      <c r="AH5546" s="280"/>
      <c r="AI5546" s="280"/>
      <c r="AJ5546" s="280"/>
      <c r="AK5546" s="280"/>
      <c r="AL5546" s="280"/>
      <c r="AM5546" s="280"/>
      <c r="AN5546" s="280"/>
      <c r="AO5546" s="280"/>
      <c r="AP5546" s="280"/>
      <c r="AQ5546" s="280"/>
      <c r="AR5546" s="280"/>
      <c r="AV5546" s="278"/>
      <c r="AW5546" s="278"/>
      <c r="AX5546" s="278"/>
      <c r="AY5546" s="278"/>
      <c r="AZ5546" s="278"/>
      <c r="BB5546" s="276"/>
    </row>
    <row r="5547" spans="3:68" ht="7.5" customHeight="1">
      <c r="C5547" s="280"/>
      <c r="D5547" s="280"/>
      <c r="E5547" s="280"/>
      <c r="F5547" s="280"/>
      <c r="G5547" s="280"/>
      <c r="N5547" s="278"/>
      <c r="O5547" s="278"/>
      <c r="P5547" s="278"/>
      <c r="Q5547" s="278"/>
      <c r="R5547" s="278"/>
      <c r="S5547" s="278"/>
      <c r="T5547" s="278"/>
      <c r="U5547" s="278"/>
      <c r="V5547" s="278"/>
      <c r="W5547" s="278"/>
      <c r="AH5547" s="280"/>
      <c r="AI5547" s="280"/>
      <c r="AJ5547" s="280"/>
      <c r="AK5547" s="280"/>
      <c r="AL5547" s="280"/>
      <c r="AM5547" s="280"/>
      <c r="AN5547" s="280"/>
      <c r="AO5547" s="280"/>
      <c r="AP5547" s="280"/>
      <c r="AQ5547" s="280"/>
      <c r="AR5547" s="280"/>
      <c r="AV5547" s="278"/>
      <c r="AW5547" s="278"/>
      <c r="AX5547" s="278"/>
      <c r="AY5547" s="278"/>
      <c r="AZ5547" s="278"/>
      <c r="BB5547" s="276"/>
    </row>
    <row r="5548" spans="3:68" ht="0.75" customHeight="1">
      <c r="C5548" s="280"/>
      <c r="D5548" s="280"/>
      <c r="E5548" s="280"/>
      <c r="F5548" s="280"/>
      <c r="G5548" s="280"/>
      <c r="N5548" s="278"/>
      <c r="O5548" s="278"/>
      <c r="P5548" s="278"/>
      <c r="Q5548" s="278"/>
      <c r="R5548" s="278"/>
      <c r="S5548" s="278"/>
      <c r="T5548" s="278"/>
      <c r="U5548" s="278"/>
      <c r="V5548" s="278"/>
      <c r="W5548" s="278"/>
      <c r="AH5548" s="280"/>
      <c r="AI5548" s="280"/>
      <c r="AJ5548" s="280"/>
      <c r="AK5548" s="280"/>
      <c r="AL5548" s="280"/>
      <c r="AM5548" s="280"/>
      <c r="AN5548" s="280"/>
      <c r="AO5548" s="280"/>
      <c r="AP5548" s="280"/>
      <c r="AQ5548" s="280"/>
      <c r="AR5548" s="280"/>
      <c r="AV5548" s="278"/>
      <c r="AW5548" s="278"/>
      <c r="AX5548" s="278"/>
      <c r="AY5548" s="278"/>
      <c r="AZ5548" s="278"/>
      <c r="BB5548" s="276"/>
    </row>
    <row r="5549" spans="3:68" ht="10.5" customHeight="1">
      <c r="C5549" s="280"/>
      <c r="D5549" s="280"/>
      <c r="E5549" s="280"/>
      <c r="F5549" s="280"/>
      <c r="G5549" s="280"/>
      <c r="P5549" s="278"/>
      <c r="Q5549" s="278"/>
      <c r="R5549" s="278"/>
      <c r="S5549" s="278"/>
      <c r="U5549" s="278"/>
      <c r="V5549" s="278"/>
      <c r="W5549" s="278"/>
      <c r="AH5549" s="280"/>
      <c r="AI5549" s="280"/>
      <c r="AJ5549" s="280"/>
      <c r="AK5549" s="280"/>
      <c r="AL5549" s="280"/>
      <c r="AM5549" s="280"/>
      <c r="AN5549" s="280"/>
      <c r="AO5549" s="280"/>
      <c r="AP5549" s="280"/>
      <c r="AQ5549" s="280"/>
      <c r="AR5549" s="280"/>
      <c r="AV5549" s="278"/>
      <c r="AW5549" s="278"/>
      <c r="AX5549" s="278"/>
      <c r="AY5549" s="278"/>
      <c r="AZ5549" s="278"/>
      <c r="BB5549" s="266"/>
      <c r="BG5549" s="283"/>
      <c r="BH5549" s="283"/>
      <c r="BI5549" s="283"/>
      <c r="BJ5549" s="283"/>
      <c r="BN5549" s="283"/>
      <c r="BO5549" s="283"/>
      <c r="BP5549" s="283"/>
    </row>
    <row r="5550" spans="3:68" ht="7.5" customHeight="1"/>
    <row r="5551" spans="3:68" ht="0.75" customHeight="1">
      <c r="C5551" s="280"/>
      <c r="D5551" s="280"/>
      <c r="E5551" s="280"/>
      <c r="F5551" s="280"/>
      <c r="G5551" s="280"/>
      <c r="N5551" s="278"/>
      <c r="O5551" s="278"/>
      <c r="P5551" s="278"/>
      <c r="Q5551" s="278"/>
      <c r="R5551" s="278"/>
      <c r="S5551" s="278"/>
      <c r="T5551" s="278"/>
      <c r="U5551" s="278"/>
      <c r="V5551" s="278"/>
      <c r="W5551" s="278"/>
      <c r="AH5551" s="280"/>
      <c r="AI5551" s="280"/>
      <c r="AJ5551" s="280"/>
      <c r="AK5551" s="280"/>
      <c r="AL5551" s="280"/>
      <c r="AM5551" s="280"/>
      <c r="AN5551" s="280"/>
      <c r="AO5551" s="280"/>
      <c r="AP5551" s="280"/>
      <c r="AQ5551" s="280"/>
      <c r="AR5551" s="280"/>
      <c r="AV5551" s="278"/>
      <c r="AW5551" s="278"/>
      <c r="AX5551" s="278"/>
      <c r="AY5551" s="278"/>
      <c r="AZ5551" s="278"/>
      <c r="BB5551" s="276"/>
      <c r="BE5551" s="280"/>
      <c r="BF5551" s="280"/>
      <c r="BG5551" s="280"/>
      <c r="BH5551" s="279"/>
      <c r="BI5551" s="279"/>
      <c r="BJ5551" s="279"/>
      <c r="BK5551" s="279"/>
      <c r="BN5551" s="279"/>
      <c r="BO5551" s="279"/>
      <c r="BP5551" s="279"/>
    </row>
    <row r="5552" spans="3:68" ht="8.25" customHeight="1">
      <c r="C5552" s="280"/>
      <c r="D5552" s="280"/>
      <c r="E5552" s="280"/>
      <c r="F5552" s="280"/>
      <c r="G5552" s="280"/>
      <c r="N5552" s="278"/>
      <c r="O5552" s="278"/>
      <c r="P5552" s="278"/>
      <c r="Q5552" s="278"/>
      <c r="R5552" s="278"/>
      <c r="S5552" s="278"/>
      <c r="T5552" s="278"/>
      <c r="U5552" s="278"/>
      <c r="V5552" s="278"/>
      <c r="W5552" s="278"/>
      <c r="AH5552" s="280"/>
      <c r="AI5552" s="280"/>
      <c r="AJ5552" s="280"/>
      <c r="AK5552" s="280"/>
      <c r="AL5552" s="280"/>
      <c r="AM5552" s="280"/>
      <c r="AN5552" s="280"/>
      <c r="AO5552" s="280"/>
      <c r="AP5552" s="280"/>
      <c r="AQ5552" s="280"/>
      <c r="AR5552" s="280"/>
      <c r="AV5552" s="278"/>
      <c r="AW5552" s="278"/>
      <c r="AX5552" s="278"/>
      <c r="AY5552" s="278"/>
      <c r="AZ5552" s="278"/>
      <c r="BB5552" s="276"/>
      <c r="BE5552" s="280"/>
      <c r="BF5552" s="280"/>
      <c r="BG5552" s="280"/>
      <c r="BH5552" s="279"/>
      <c r="BI5552" s="279"/>
      <c r="BJ5552" s="279"/>
      <c r="BK5552" s="279"/>
      <c r="BN5552" s="279"/>
      <c r="BO5552" s="279"/>
      <c r="BP5552" s="279"/>
    </row>
    <row r="5553" spans="2:69" ht="0.75" customHeight="1">
      <c r="C5553" s="280"/>
      <c r="D5553" s="280"/>
      <c r="E5553" s="280"/>
      <c r="F5553" s="280"/>
      <c r="G5553" s="280"/>
      <c r="N5553" s="278"/>
      <c r="O5553" s="278"/>
      <c r="P5553" s="278"/>
      <c r="Q5553" s="278"/>
      <c r="R5553" s="278"/>
      <c r="S5553" s="278"/>
      <c r="T5553" s="278"/>
      <c r="U5553" s="278"/>
      <c r="V5553" s="278"/>
      <c r="W5553" s="278"/>
      <c r="AH5553" s="280"/>
      <c r="AI5553" s="280"/>
      <c r="AJ5553" s="280"/>
      <c r="AK5553" s="280"/>
      <c r="AL5553" s="280"/>
      <c r="AM5553" s="280"/>
      <c r="AN5553" s="280"/>
      <c r="AO5553" s="280"/>
      <c r="AP5553" s="280"/>
      <c r="AQ5553" s="280"/>
      <c r="AR5553" s="280"/>
      <c r="AV5553" s="278"/>
      <c r="AW5553" s="278"/>
      <c r="AX5553" s="278"/>
      <c r="AY5553" s="278"/>
      <c r="AZ5553" s="278"/>
      <c r="BB5553" s="276"/>
      <c r="BE5553" s="280"/>
      <c r="BF5553" s="280"/>
      <c r="BG5553" s="280"/>
      <c r="BH5553" s="279"/>
      <c r="BI5553" s="279"/>
      <c r="BJ5553" s="279"/>
      <c r="BK5553" s="279"/>
      <c r="BN5553" s="279"/>
      <c r="BO5553" s="279"/>
      <c r="BP5553" s="279"/>
    </row>
    <row r="5554" spans="2:69" ht="11.25" customHeight="1">
      <c r="C5554" s="280"/>
      <c r="D5554" s="280"/>
      <c r="E5554" s="280"/>
      <c r="F5554" s="280"/>
      <c r="G5554" s="280"/>
      <c r="N5554" s="278"/>
      <c r="O5554" s="278"/>
      <c r="P5554" s="278"/>
      <c r="Q5554" s="278"/>
      <c r="R5554" s="278"/>
      <c r="S5554" s="278"/>
      <c r="T5554" s="278"/>
      <c r="U5554" s="278"/>
      <c r="V5554" s="278"/>
      <c r="W5554" s="278"/>
      <c r="AH5554" s="280"/>
      <c r="AI5554" s="280"/>
      <c r="AJ5554" s="280"/>
      <c r="AK5554" s="280"/>
      <c r="AL5554" s="280"/>
      <c r="AM5554" s="280"/>
      <c r="AN5554" s="280"/>
      <c r="AO5554" s="280"/>
      <c r="AP5554" s="280"/>
      <c r="AQ5554" s="280"/>
      <c r="AR5554" s="280"/>
      <c r="AV5554" s="278"/>
      <c r="AW5554" s="278"/>
      <c r="AX5554" s="278"/>
      <c r="AY5554" s="278"/>
      <c r="AZ5554" s="278"/>
      <c r="BB5554" s="266"/>
      <c r="BE5554" s="275"/>
      <c r="BF5554" s="275"/>
      <c r="BG5554" s="275"/>
      <c r="BH5554" s="276"/>
      <c r="BI5554" s="276"/>
      <c r="BJ5554" s="276"/>
      <c r="BK5554" s="276"/>
      <c r="BN5554" s="276"/>
      <c r="BO5554" s="276"/>
      <c r="BP5554" s="276"/>
    </row>
    <row r="5555" spans="2:69" ht="7.5" customHeight="1"/>
    <row r="5556" spans="2:69" ht="1.5" customHeight="1">
      <c r="C5556" s="280"/>
      <c r="D5556" s="280"/>
      <c r="E5556" s="280"/>
      <c r="F5556" s="280"/>
      <c r="G5556" s="280"/>
      <c r="H5556" s="280"/>
      <c r="I5556" s="280"/>
      <c r="J5556" s="280"/>
      <c r="P5556" s="278"/>
      <c r="Q5556" s="278"/>
      <c r="R5556" s="278"/>
      <c r="S5556" s="278"/>
      <c r="U5556" s="278"/>
      <c r="V5556" s="278"/>
      <c r="W5556" s="278"/>
      <c r="AH5556" s="280"/>
      <c r="AI5556" s="280"/>
      <c r="AJ5556" s="280"/>
      <c r="AK5556" s="280"/>
      <c r="AL5556" s="280"/>
      <c r="AM5556" s="280"/>
      <c r="AN5556" s="280"/>
      <c r="AO5556" s="280"/>
      <c r="AP5556" s="280"/>
      <c r="AQ5556" s="280"/>
      <c r="AR5556" s="280"/>
      <c r="AV5556" s="278"/>
      <c r="AW5556" s="278"/>
      <c r="AX5556" s="278"/>
      <c r="AY5556" s="278"/>
      <c r="AZ5556" s="278"/>
      <c r="BB5556" s="276"/>
      <c r="BE5556" s="275"/>
      <c r="BF5556" s="275"/>
      <c r="BG5556" s="275"/>
      <c r="BH5556" s="276"/>
      <c r="BI5556" s="276"/>
      <c r="BJ5556" s="276"/>
      <c r="BK5556" s="276"/>
    </row>
    <row r="5557" spans="2:69" ht="9" customHeight="1">
      <c r="C5557" s="280"/>
      <c r="D5557" s="280"/>
      <c r="E5557" s="280"/>
      <c r="F5557" s="280"/>
      <c r="G5557" s="280"/>
      <c r="H5557" s="280"/>
      <c r="I5557" s="280"/>
      <c r="J5557" s="280"/>
      <c r="P5557" s="278"/>
      <c r="Q5557" s="278"/>
      <c r="R5557" s="278"/>
      <c r="S5557" s="278"/>
      <c r="U5557" s="278"/>
      <c r="V5557" s="278"/>
      <c r="W5557" s="278"/>
      <c r="AH5557" s="280"/>
      <c r="AI5557" s="280"/>
      <c r="AJ5557" s="280"/>
      <c r="AK5557" s="280"/>
      <c r="AL5557" s="280"/>
      <c r="AM5557" s="280"/>
      <c r="AN5557" s="280"/>
      <c r="AO5557" s="280"/>
      <c r="AP5557" s="280"/>
      <c r="AQ5557" s="280"/>
      <c r="AR5557" s="280"/>
      <c r="AV5557" s="278"/>
      <c r="AW5557" s="278"/>
      <c r="AX5557" s="278"/>
      <c r="AY5557" s="278"/>
      <c r="AZ5557" s="278"/>
      <c r="BB5557" s="276"/>
      <c r="BE5557" s="275"/>
      <c r="BF5557" s="275"/>
      <c r="BG5557" s="275"/>
      <c r="BH5557" s="276"/>
      <c r="BI5557" s="276"/>
      <c r="BJ5557" s="276"/>
      <c r="BK5557" s="276"/>
    </row>
    <row r="5558" spans="2:69" ht="0.75" customHeight="1">
      <c r="C5558" s="280"/>
      <c r="D5558" s="280"/>
      <c r="E5558" s="280"/>
      <c r="F5558" s="280"/>
      <c r="G5558" s="280"/>
      <c r="H5558" s="280"/>
      <c r="I5558" s="280"/>
      <c r="J5558" s="280"/>
      <c r="P5558" s="278"/>
      <c r="Q5558" s="278"/>
      <c r="R5558" s="278"/>
      <c r="S5558" s="278"/>
      <c r="U5558" s="278"/>
      <c r="V5558" s="278"/>
      <c r="W5558" s="278"/>
      <c r="AH5558" s="280"/>
      <c r="AI5558" s="280"/>
      <c r="AJ5558" s="280"/>
      <c r="AK5558" s="280"/>
      <c r="AL5558" s="280"/>
      <c r="AM5558" s="280"/>
      <c r="AN5558" s="280"/>
      <c r="AO5558" s="280"/>
      <c r="AP5558" s="280"/>
      <c r="AQ5558" s="280"/>
      <c r="AR5558" s="280"/>
      <c r="AV5558" s="278"/>
      <c r="AW5558" s="278"/>
      <c r="AX5558" s="278"/>
      <c r="AY5558" s="278"/>
      <c r="AZ5558" s="278"/>
      <c r="BB5558" s="276"/>
      <c r="BE5558" s="275"/>
      <c r="BF5558" s="275"/>
      <c r="BG5558" s="275"/>
    </row>
    <row r="5559" spans="2:69" ht="11.25" customHeight="1">
      <c r="C5559" s="280"/>
      <c r="D5559" s="280"/>
      <c r="E5559" s="280"/>
      <c r="F5559" s="280"/>
      <c r="G5559" s="280"/>
      <c r="H5559" s="280"/>
      <c r="I5559" s="280"/>
      <c r="J5559" s="280"/>
      <c r="N5559" s="278"/>
      <c r="O5559" s="278"/>
      <c r="P5559" s="278"/>
      <c r="Q5559" s="278"/>
      <c r="R5559" s="278"/>
      <c r="S5559" s="278"/>
      <c r="T5559" s="278"/>
      <c r="U5559" s="278"/>
      <c r="V5559" s="278"/>
      <c r="W5559" s="278"/>
      <c r="AH5559" s="280"/>
      <c r="AI5559" s="280"/>
      <c r="AJ5559" s="280"/>
      <c r="AK5559" s="280"/>
      <c r="AL5559" s="280"/>
      <c r="AM5559" s="280"/>
      <c r="AN5559" s="280"/>
      <c r="AO5559" s="280"/>
      <c r="AP5559" s="280"/>
      <c r="AQ5559" s="280"/>
      <c r="AR5559" s="280"/>
      <c r="AV5559" s="278"/>
      <c r="AW5559" s="278"/>
      <c r="AX5559" s="278"/>
      <c r="AY5559" s="278"/>
      <c r="AZ5559" s="278"/>
      <c r="BB5559" s="266"/>
      <c r="BE5559" s="275"/>
      <c r="BF5559" s="275"/>
      <c r="BG5559" s="275"/>
      <c r="BH5559" s="276"/>
      <c r="BI5559" s="276"/>
      <c r="BJ5559" s="276"/>
      <c r="BK5559" s="276"/>
    </row>
    <row r="5560" spans="2:69" ht="9" customHeight="1"/>
    <row r="5561" spans="2:69" ht="0.75" customHeight="1">
      <c r="BE5561" s="275"/>
      <c r="BF5561" s="275"/>
      <c r="BG5561" s="275"/>
      <c r="BH5561" s="276"/>
      <c r="BI5561" s="276"/>
      <c r="BJ5561" s="276"/>
      <c r="BK5561" s="276"/>
      <c r="BN5561" s="276"/>
      <c r="BO5561" s="276"/>
      <c r="BP5561" s="276"/>
    </row>
    <row r="5562" spans="2:69">
      <c r="BE5562" s="275"/>
      <c r="BF5562" s="275"/>
      <c r="BG5562" s="275"/>
      <c r="BH5562" s="276"/>
      <c r="BI5562" s="276"/>
      <c r="BJ5562" s="276"/>
      <c r="BK5562" s="276"/>
      <c r="BN5562" s="276"/>
      <c r="BO5562" s="276"/>
      <c r="BP5562" s="276"/>
    </row>
    <row r="5563" spans="2:69" ht="10.5" customHeight="1">
      <c r="C5563" s="277"/>
      <c r="D5563" s="277"/>
      <c r="E5563" s="277"/>
      <c r="F5563" s="277"/>
      <c r="G5563" s="277"/>
      <c r="H5563" s="278"/>
      <c r="I5563" s="278"/>
      <c r="J5563" s="278"/>
      <c r="K5563" s="278"/>
      <c r="L5563" s="278"/>
      <c r="N5563" s="278"/>
      <c r="O5563" s="278"/>
      <c r="P5563" s="278"/>
      <c r="Q5563" s="278"/>
      <c r="R5563" s="278"/>
      <c r="S5563" s="278"/>
      <c r="T5563" s="278"/>
      <c r="U5563" s="281"/>
      <c r="V5563" s="281"/>
      <c r="W5563" s="281"/>
      <c r="Z5563" s="278"/>
      <c r="AA5563" s="278"/>
      <c r="AB5563" s="278"/>
      <c r="AC5563" s="278"/>
      <c r="AD5563" s="281"/>
      <c r="AE5563" s="281"/>
      <c r="AH5563" s="277"/>
      <c r="AI5563" s="277"/>
      <c r="AJ5563" s="277"/>
      <c r="AK5563" s="277"/>
      <c r="AL5563" s="277"/>
      <c r="AM5563" s="277"/>
      <c r="AO5563" s="278"/>
      <c r="AP5563" s="278"/>
      <c r="AQ5563" s="278"/>
      <c r="AR5563" s="278"/>
      <c r="AS5563" s="278"/>
      <c r="AT5563" s="278"/>
      <c r="AV5563" s="278"/>
      <c r="AW5563" s="278"/>
      <c r="AX5563" s="278"/>
      <c r="AY5563" s="278"/>
      <c r="AZ5563" s="278"/>
      <c r="BB5563" s="281"/>
      <c r="BC5563" s="281"/>
      <c r="BE5563" s="280"/>
      <c r="BF5563" s="280"/>
      <c r="BI5563" s="279"/>
      <c r="BJ5563" s="279"/>
      <c r="BL5563" s="285"/>
      <c r="BM5563" s="285"/>
      <c r="BN5563" s="285"/>
      <c r="BO5563" s="285"/>
      <c r="BP5563" s="285"/>
    </row>
    <row r="5564" spans="2:69" ht="7.5" customHeight="1"/>
    <row r="5565" spans="2:69" ht="12" customHeight="1">
      <c r="B5565" s="282"/>
      <c r="C5565" s="282"/>
      <c r="D5565" s="282"/>
      <c r="E5565" s="282"/>
      <c r="F5565" s="282"/>
      <c r="G5565" s="282"/>
      <c r="H5565" s="282"/>
      <c r="I5565" s="282"/>
      <c r="J5565" s="282"/>
      <c r="K5565" s="282"/>
      <c r="L5565" s="282"/>
      <c r="M5565" s="282"/>
      <c r="N5565" s="282"/>
      <c r="O5565" s="282"/>
      <c r="P5565" s="282"/>
      <c r="Q5565" s="282"/>
      <c r="R5565" s="282"/>
      <c r="S5565" s="282"/>
      <c r="T5565" s="282"/>
      <c r="U5565" s="282"/>
      <c r="V5565" s="282"/>
      <c r="W5565" s="282"/>
      <c r="X5565" s="282"/>
      <c r="Y5565" s="282"/>
      <c r="Z5565" s="282"/>
      <c r="AA5565" s="282"/>
      <c r="AB5565" s="282"/>
      <c r="AC5565" s="282"/>
      <c r="AD5565" s="282"/>
      <c r="AE5565" s="282"/>
      <c r="AF5565" s="282"/>
      <c r="AG5565" s="282"/>
      <c r="AH5565" s="282"/>
      <c r="AI5565" s="282"/>
      <c r="AJ5565" s="282"/>
      <c r="AL5565" s="282"/>
      <c r="AM5565" s="282"/>
      <c r="AN5565" s="282"/>
      <c r="AO5565" s="282"/>
      <c r="AP5565" s="282"/>
      <c r="AQ5565" s="282"/>
      <c r="AR5565" s="282"/>
      <c r="AS5565" s="282"/>
      <c r="AT5565" s="282"/>
      <c r="AU5565" s="282"/>
      <c r="AV5565" s="282"/>
      <c r="AW5565" s="282"/>
      <c r="AX5565" s="282"/>
      <c r="AY5565" s="282"/>
      <c r="AZ5565" s="282"/>
      <c r="BA5565" s="282"/>
      <c r="BB5565" s="282"/>
      <c r="BC5565" s="282"/>
      <c r="BD5565" s="282"/>
      <c r="BE5565" s="282"/>
      <c r="BF5565" s="282"/>
      <c r="BG5565" s="282"/>
      <c r="BH5565" s="282"/>
      <c r="BI5565" s="282"/>
      <c r="BJ5565" s="282"/>
      <c r="BK5565" s="282"/>
      <c r="BL5565" s="282"/>
      <c r="BM5565" s="282"/>
      <c r="BN5565" s="282"/>
      <c r="BO5565" s="282"/>
      <c r="BP5565" s="282"/>
      <c r="BQ5565" s="282"/>
    </row>
    <row r="5566" spans="2:69" ht="0.75" customHeight="1">
      <c r="B5566" s="282"/>
      <c r="C5566" s="282"/>
      <c r="D5566" s="282"/>
      <c r="E5566" s="282"/>
      <c r="F5566" s="282"/>
      <c r="G5566" s="282"/>
      <c r="H5566" s="282"/>
      <c r="I5566" s="282"/>
      <c r="J5566" s="282"/>
      <c r="K5566" s="282"/>
      <c r="L5566" s="282"/>
      <c r="M5566" s="282"/>
      <c r="N5566" s="282"/>
      <c r="O5566" s="282"/>
      <c r="P5566" s="282"/>
      <c r="Q5566" s="282"/>
      <c r="R5566" s="282"/>
      <c r="S5566" s="282"/>
      <c r="T5566" s="282"/>
      <c r="U5566" s="282"/>
      <c r="V5566" s="282"/>
      <c r="W5566" s="282"/>
      <c r="X5566" s="282"/>
      <c r="Y5566" s="282"/>
      <c r="Z5566" s="282"/>
      <c r="AA5566" s="282"/>
      <c r="AB5566" s="282"/>
      <c r="AC5566" s="282"/>
      <c r="AD5566" s="282"/>
      <c r="AE5566" s="282"/>
      <c r="AF5566" s="282"/>
      <c r="AG5566" s="282"/>
      <c r="AH5566" s="282"/>
      <c r="AI5566" s="282"/>
      <c r="AJ5566" s="282"/>
      <c r="AL5566" s="282"/>
      <c r="AM5566" s="282"/>
      <c r="AN5566" s="282"/>
      <c r="AO5566" s="282"/>
      <c r="AP5566" s="282"/>
      <c r="AQ5566" s="282"/>
      <c r="AR5566" s="282"/>
      <c r="AS5566" s="282"/>
      <c r="AT5566" s="282"/>
      <c r="AU5566" s="282"/>
      <c r="AV5566" s="282"/>
      <c r="AW5566" s="282"/>
      <c r="AX5566" s="282"/>
      <c r="AY5566" s="282"/>
      <c r="AZ5566" s="282"/>
      <c r="BA5566" s="282"/>
      <c r="BB5566" s="282"/>
      <c r="BC5566" s="282"/>
      <c r="BD5566" s="282"/>
      <c r="BE5566" s="282"/>
      <c r="BF5566" s="282"/>
      <c r="BG5566" s="282"/>
      <c r="BH5566" s="282"/>
      <c r="BI5566" s="282"/>
      <c r="BJ5566" s="282"/>
      <c r="BK5566" s="282"/>
      <c r="BL5566" s="282"/>
      <c r="BM5566" s="282"/>
      <c r="BN5566" s="282"/>
      <c r="BO5566" s="282"/>
      <c r="BP5566" s="282"/>
      <c r="BQ5566" s="282"/>
    </row>
    <row r="5567" spans="2:69" ht="10.5" customHeight="1">
      <c r="G5567" s="283"/>
      <c r="H5567" s="283"/>
      <c r="I5567" s="283"/>
      <c r="J5567" s="283"/>
      <c r="K5567" s="283"/>
      <c r="L5567" s="283"/>
      <c r="N5567" s="283"/>
      <c r="O5567" s="283"/>
      <c r="P5567" s="284"/>
      <c r="Q5567" s="284"/>
      <c r="R5567" s="284"/>
      <c r="S5567" s="284"/>
      <c r="U5567" s="283"/>
      <c r="V5567" s="283"/>
      <c r="W5567" s="283"/>
      <c r="X5567" s="283"/>
      <c r="Y5567" s="283"/>
      <c r="Z5567" s="283"/>
      <c r="AA5567" s="283"/>
      <c r="AB5567" s="283"/>
      <c r="AD5567" s="283"/>
      <c r="AE5567" s="283"/>
      <c r="AF5567" s="283"/>
      <c r="AG5567" s="283"/>
      <c r="AH5567" s="283"/>
      <c r="AI5567" s="283"/>
      <c r="AO5567" s="283"/>
      <c r="AP5567" s="283"/>
      <c r="AQ5567" s="283"/>
      <c r="AR5567" s="283"/>
      <c r="AU5567" s="284"/>
      <c r="AV5567" s="284"/>
      <c r="AW5567" s="284"/>
      <c r="AX5567" s="284"/>
      <c r="AY5567" s="284"/>
      <c r="BE5567" s="283"/>
      <c r="BF5567" s="283"/>
      <c r="BG5567" s="283"/>
      <c r="BH5567" s="283"/>
      <c r="BI5567" s="283"/>
      <c r="BJ5567" s="283"/>
      <c r="BK5567" s="283"/>
      <c r="BL5567" s="283"/>
      <c r="BM5567" s="283"/>
      <c r="BN5567" s="283"/>
      <c r="BO5567" s="283"/>
      <c r="BP5567" s="283"/>
      <c r="BQ5567" s="283"/>
    </row>
    <row r="5568" spans="2:69" ht="7.5" customHeight="1"/>
    <row r="5569" spans="3:69" ht="0.75" customHeight="1">
      <c r="F5569" s="285"/>
      <c r="G5569" s="285"/>
      <c r="H5569" s="285"/>
      <c r="I5569" s="285"/>
      <c r="K5569" s="285"/>
      <c r="L5569" s="285"/>
      <c r="M5569" s="285"/>
      <c r="N5569" s="285"/>
      <c r="O5569" s="285"/>
      <c r="R5569" s="285"/>
      <c r="S5569" s="285"/>
      <c r="T5569" s="285"/>
      <c r="U5569" s="285"/>
      <c r="V5569" s="285"/>
      <c r="W5569" s="285"/>
      <c r="X5569" s="285"/>
      <c r="Y5569" s="285"/>
      <c r="Z5569" s="285"/>
      <c r="AA5569" s="285"/>
      <c r="AB5569" s="285"/>
      <c r="AD5569" s="285"/>
      <c r="AE5569" s="285"/>
      <c r="AF5569" s="285"/>
      <c r="AG5569" s="285"/>
      <c r="AH5569" s="285"/>
      <c r="AI5569" s="285"/>
      <c r="AU5569" s="285"/>
      <c r="AV5569" s="285"/>
      <c r="AW5569" s="285"/>
      <c r="AX5569" s="283"/>
      <c r="AY5569" s="283"/>
      <c r="BE5569" s="285"/>
      <c r="BF5569" s="285"/>
      <c r="BH5569" s="285"/>
      <c r="BI5569" s="285"/>
      <c r="BJ5569" s="285"/>
      <c r="BK5569" s="285"/>
      <c r="BL5569" s="285"/>
      <c r="BM5569" s="285"/>
      <c r="BN5569" s="285"/>
      <c r="BO5569" s="285"/>
      <c r="BP5569" s="285"/>
      <c r="BQ5569" s="285"/>
    </row>
    <row r="5570" spans="3:69" ht="13.5" customHeight="1">
      <c r="F5570" s="285"/>
      <c r="G5570" s="285"/>
      <c r="H5570" s="285"/>
      <c r="I5570" s="285"/>
      <c r="K5570" s="285"/>
      <c r="L5570" s="285"/>
      <c r="M5570" s="285"/>
      <c r="N5570" s="285"/>
      <c r="O5570" s="285"/>
      <c r="R5570" s="285"/>
      <c r="S5570" s="285"/>
      <c r="T5570" s="285"/>
      <c r="U5570" s="285"/>
      <c r="V5570" s="285"/>
      <c r="W5570" s="285"/>
      <c r="X5570" s="285"/>
      <c r="Y5570" s="285"/>
      <c r="Z5570" s="285"/>
      <c r="AA5570" s="285"/>
      <c r="AB5570" s="285"/>
      <c r="AD5570" s="285"/>
      <c r="AE5570" s="285"/>
      <c r="AF5570" s="285"/>
      <c r="AG5570" s="285"/>
      <c r="AH5570" s="285"/>
      <c r="AI5570" s="285"/>
      <c r="AU5570" s="285"/>
      <c r="AV5570" s="285"/>
      <c r="AW5570" s="285"/>
      <c r="AX5570" s="283"/>
      <c r="AY5570" s="283"/>
      <c r="BE5570" s="285"/>
      <c r="BF5570" s="285"/>
      <c r="BH5570" s="285"/>
      <c r="BI5570" s="285"/>
      <c r="BJ5570" s="285"/>
      <c r="BK5570" s="285"/>
      <c r="BL5570" s="285"/>
      <c r="BM5570" s="285"/>
      <c r="BN5570" s="285"/>
      <c r="BO5570" s="285"/>
      <c r="BP5570" s="285"/>
      <c r="BQ5570" s="285"/>
    </row>
    <row r="5571" spans="3:69" ht="9.75" customHeight="1">
      <c r="C5571" s="280"/>
      <c r="D5571" s="280"/>
      <c r="F5571" s="279"/>
      <c r="G5571" s="279"/>
      <c r="H5571" s="279"/>
      <c r="I5571" s="279"/>
      <c r="J5571" s="279"/>
      <c r="K5571" s="279"/>
      <c r="L5571" s="279"/>
      <c r="M5571" s="279"/>
      <c r="N5571" s="279"/>
      <c r="O5571" s="279"/>
      <c r="R5571" s="278"/>
      <c r="S5571" s="278"/>
      <c r="T5571" s="278"/>
      <c r="U5571" s="279"/>
      <c r="V5571" s="279"/>
      <c r="W5571" s="279"/>
      <c r="X5571" s="279"/>
      <c r="Y5571" s="279"/>
      <c r="Z5571" s="279"/>
      <c r="AA5571" s="279"/>
      <c r="AB5571" s="279"/>
      <c r="AD5571" s="279"/>
      <c r="AE5571" s="279"/>
      <c r="AF5571" s="279"/>
      <c r="AG5571" s="279"/>
      <c r="AH5571" s="279"/>
      <c r="AI5571" s="279"/>
      <c r="AM5571" s="280"/>
      <c r="AN5571" s="280"/>
      <c r="AO5571" s="280"/>
      <c r="AP5571" s="278"/>
      <c r="AQ5571" s="278"/>
      <c r="AR5571" s="278"/>
      <c r="AS5571" s="278"/>
      <c r="BA5571" s="280"/>
      <c r="BB5571" s="280"/>
      <c r="BC5571" s="280"/>
      <c r="BD5571" s="279"/>
      <c r="BE5571" s="279"/>
      <c r="BH5571" s="278"/>
      <c r="BI5571" s="278"/>
      <c r="BJ5571" s="278"/>
      <c r="BK5571" s="278"/>
      <c r="BL5571" s="278"/>
      <c r="BM5571" s="279"/>
      <c r="BN5571" s="279"/>
      <c r="BO5571" s="279"/>
      <c r="BP5571" s="279"/>
      <c r="BQ5571" s="279"/>
    </row>
    <row r="5572" spans="3:69" ht="0.75" customHeight="1">
      <c r="C5572" s="280"/>
      <c r="D5572" s="280"/>
      <c r="F5572" s="279"/>
      <c r="G5572" s="279"/>
      <c r="H5572" s="279"/>
      <c r="I5572" s="279"/>
      <c r="J5572" s="279"/>
      <c r="K5572" s="279"/>
      <c r="L5572" s="279"/>
      <c r="M5572" s="279"/>
      <c r="N5572" s="279"/>
      <c r="O5572" s="279"/>
      <c r="R5572" s="278"/>
      <c r="S5572" s="278"/>
      <c r="T5572" s="278"/>
      <c r="U5572" s="279"/>
      <c r="V5572" s="279"/>
      <c r="W5572" s="279"/>
      <c r="X5572" s="279"/>
      <c r="Y5572" s="279"/>
      <c r="Z5572" s="279"/>
      <c r="AA5572" s="279"/>
      <c r="AB5572" s="279"/>
      <c r="AD5572" s="279"/>
      <c r="AE5572" s="279"/>
      <c r="AF5572" s="279"/>
      <c r="AG5572" s="279"/>
      <c r="AH5572" s="279"/>
      <c r="AI5572" s="279"/>
      <c r="AM5572" s="280"/>
      <c r="AN5572" s="280"/>
      <c r="AO5572" s="280"/>
      <c r="AP5572" s="278"/>
      <c r="AQ5572" s="278"/>
      <c r="AR5572" s="278"/>
      <c r="AS5572" s="278"/>
      <c r="BA5572" s="280"/>
      <c r="BB5572" s="280"/>
      <c r="BC5572" s="280"/>
      <c r="BD5572" s="279"/>
      <c r="BE5572" s="279"/>
      <c r="BH5572" s="278"/>
      <c r="BI5572" s="278"/>
      <c r="BJ5572" s="278"/>
      <c r="BK5572" s="278"/>
      <c r="BL5572" s="278"/>
      <c r="BM5572" s="279"/>
      <c r="BN5572" s="279"/>
      <c r="BO5572" s="279"/>
      <c r="BP5572" s="279"/>
      <c r="BQ5572" s="279"/>
    </row>
    <row r="5573" spans="3:69" ht="10.5" customHeight="1">
      <c r="C5573" s="280"/>
      <c r="D5573" s="280"/>
      <c r="F5573" s="279"/>
      <c r="G5573" s="279"/>
      <c r="H5573" s="279"/>
      <c r="I5573" s="279"/>
      <c r="J5573" s="279"/>
      <c r="K5573" s="279"/>
      <c r="L5573" s="279"/>
      <c r="M5573" s="279"/>
      <c r="N5573" s="279"/>
      <c r="O5573" s="279"/>
      <c r="R5573" s="278"/>
      <c r="S5573" s="278"/>
      <c r="T5573" s="278"/>
      <c r="U5573" s="279"/>
      <c r="V5573" s="279"/>
      <c r="W5573" s="279"/>
      <c r="X5573" s="279"/>
      <c r="Y5573" s="279"/>
      <c r="Z5573" s="279"/>
      <c r="AA5573" s="279"/>
      <c r="AB5573" s="279"/>
      <c r="AD5573" s="264"/>
      <c r="AE5573" s="279"/>
      <c r="AF5573" s="279"/>
      <c r="AG5573" s="279"/>
      <c r="AH5573" s="279"/>
      <c r="AI5573" s="264"/>
      <c r="AM5573" s="280"/>
      <c r="AN5573" s="280"/>
      <c r="AO5573" s="280"/>
      <c r="AP5573" s="278"/>
      <c r="AQ5573" s="278"/>
      <c r="AR5573" s="278"/>
      <c r="AS5573" s="278"/>
      <c r="BA5573" s="280"/>
      <c r="BB5573" s="280"/>
      <c r="BC5573" s="280"/>
      <c r="BD5573" s="279"/>
      <c r="BE5573" s="279"/>
      <c r="BH5573" s="278"/>
      <c r="BI5573" s="278"/>
      <c r="BJ5573" s="278"/>
      <c r="BK5573" s="278"/>
      <c r="BL5573" s="278"/>
      <c r="BM5573" s="279"/>
      <c r="BN5573" s="279"/>
      <c r="BO5573" s="279"/>
      <c r="BP5573" s="279"/>
      <c r="BQ5573" s="279"/>
    </row>
    <row r="5574" spans="3:69" ht="9.75" customHeight="1"/>
    <row r="5575" spans="3:69" ht="9.75" customHeight="1">
      <c r="C5575" s="280"/>
      <c r="D5575" s="280"/>
      <c r="F5575" s="279"/>
      <c r="G5575" s="279"/>
      <c r="H5575" s="279"/>
      <c r="I5575" s="279"/>
      <c r="J5575" s="279"/>
      <c r="K5575" s="279"/>
      <c r="L5575" s="279"/>
      <c r="M5575" s="279"/>
      <c r="N5575" s="279"/>
      <c r="O5575" s="279"/>
      <c r="R5575" s="278"/>
      <c r="S5575" s="278"/>
      <c r="T5575" s="278"/>
      <c r="U5575" s="279"/>
      <c r="V5575" s="279"/>
      <c r="W5575" s="279"/>
      <c r="X5575" s="279"/>
      <c r="Y5575" s="279"/>
      <c r="Z5575" s="279"/>
      <c r="AA5575" s="279"/>
      <c r="AB5575" s="279"/>
      <c r="AD5575" s="279"/>
      <c r="AE5575" s="279"/>
      <c r="AF5575" s="279"/>
      <c r="AG5575" s="279"/>
      <c r="AH5575" s="279"/>
      <c r="AI5575" s="279"/>
      <c r="AM5575" s="280"/>
      <c r="AN5575" s="280"/>
      <c r="AO5575" s="280"/>
      <c r="AP5575" s="280"/>
      <c r="AQ5575" s="278"/>
      <c r="AR5575" s="278"/>
      <c r="AS5575" s="278"/>
      <c r="AT5575" s="278"/>
      <c r="BA5575" s="280"/>
      <c r="BB5575" s="280"/>
      <c r="BC5575" s="280"/>
      <c r="BD5575" s="279"/>
      <c r="BE5575" s="279"/>
      <c r="BH5575" s="278"/>
      <c r="BI5575" s="278"/>
      <c r="BJ5575" s="278"/>
      <c r="BK5575" s="278"/>
      <c r="BL5575" s="278"/>
      <c r="BM5575" s="279"/>
      <c r="BN5575" s="279"/>
      <c r="BO5575" s="279"/>
      <c r="BP5575" s="279"/>
      <c r="BQ5575" s="279"/>
    </row>
    <row r="5576" spans="3:69" ht="0.75" customHeight="1">
      <c r="C5576" s="280"/>
      <c r="D5576" s="280"/>
      <c r="F5576" s="279"/>
      <c r="G5576" s="279"/>
      <c r="H5576" s="279"/>
      <c r="I5576" s="279"/>
      <c r="J5576" s="279"/>
      <c r="K5576" s="279"/>
      <c r="L5576" s="279"/>
      <c r="M5576" s="279"/>
      <c r="N5576" s="279"/>
      <c r="O5576" s="279"/>
      <c r="R5576" s="278"/>
      <c r="S5576" s="278"/>
      <c r="T5576" s="278"/>
      <c r="U5576" s="279"/>
      <c r="V5576" s="279"/>
      <c r="W5576" s="279"/>
      <c r="X5576" s="279"/>
      <c r="Y5576" s="279"/>
      <c r="Z5576" s="279"/>
      <c r="AA5576" s="279"/>
      <c r="AB5576" s="279"/>
      <c r="AD5576" s="279"/>
      <c r="AE5576" s="279"/>
      <c r="AF5576" s="279"/>
      <c r="AG5576" s="279"/>
      <c r="AH5576" s="279"/>
      <c r="AI5576" s="279"/>
      <c r="AM5576" s="280"/>
      <c r="AN5576" s="280"/>
      <c r="AO5576" s="280"/>
      <c r="AP5576" s="280"/>
      <c r="AQ5576" s="278"/>
      <c r="AR5576" s="278"/>
      <c r="AS5576" s="278"/>
      <c r="AT5576" s="278"/>
      <c r="BA5576" s="280"/>
      <c r="BB5576" s="280"/>
      <c r="BC5576" s="280"/>
      <c r="BD5576" s="279"/>
      <c r="BE5576" s="279"/>
      <c r="BH5576" s="278"/>
      <c r="BI5576" s="278"/>
      <c r="BJ5576" s="278"/>
      <c r="BK5576" s="278"/>
      <c r="BL5576" s="278"/>
      <c r="BM5576" s="279"/>
      <c r="BN5576" s="279"/>
      <c r="BO5576" s="279"/>
      <c r="BP5576" s="279"/>
      <c r="BQ5576" s="279"/>
    </row>
    <row r="5577" spans="3:69" ht="12.75" customHeight="1">
      <c r="F5577" s="279"/>
      <c r="G5577" s="279"/>
      <c r="H5577" s="279"/>
      <c r="I5577" s="279"/>
      <c r="J5577" s="279"/>
      <c r="K5577" s="279"/>
      <c r="L5577" s="279"/>
      <c r="M5577" s="279"/>
      <c r="N5577" s="279"/>
      <c r="O5577" s="279"/>
      <c r="AM5577" s="280"/>
      <c r="AN5577" s="280"/>
      <c r="AO5577" s="280"/>
      <c r="AP5577" s="278"/>
      <c r="AQ5577" s="278"/>
      <c r="AR5577" s="278"/>
      <c r="AS5577" s="278"/>
      <c r="BA5577" s="280"/>
      <c r="BB5577" s="280"/>
      <c r="BC5577" s="280"/>
      <c r="BD5577" s="279"/>
      <c r="BE5577" s="279"/>
      <c r="BH5577" s="278"/>
      <c r="BI5577" s="278"/>
      <c r="BJ5577" s="278"/>
      <c r="BK5577" s="278"/>
      <c r="BL5577" s="278"/>
      <c r="BM5577" s="279"/>
      <c r="BN5577" s="279"/>
      <c r="BO5577" s="279"/>
      <c r="BP5577" s="279"/>
      <c r="BQ5577" s="279"/>
    </row>
    <row r="5578" spans="3:69" ht="10.5" customHeight="1">
      <c r="AM5578" s="280"/>
      <c r="AN5578" s="280"/>
      <c r="AO5578" s="280"/>
      <c r="AP5578" s="278"/>
      <c r="AQ5578" s="278"/>
      <c r="AR5578" s="278"/>
      <c r="AS5578" s="278"/>
      <c r="BA5578" s="280"/>
      <c r="BB5578" s="280"/>
      <c r="BC5578" s="280"/>
      <c r="BD5578" s="279"/>
      <c r="BE5578" s="279"/>
      <c r="BH5578" s="278"/>
      <c r="BI5578" s="278"/>
      <c r="BJ5578" s="278"/>
      <c r="BK5578" s="278"/>
      <c r="BL5578" s="278"/>
      <c r="BM5578" s="279"/>
      <c r="BN5578" s="279"/>
      <c r="BO5578" s="279"/>
      <c r="BP5578" s="279"/>
      <c r="BQ5578" s="279"/>
    </row>
    <row r="5579" spans="3:69" ht="7.5" customHeight="1"/>
    <row r="5580" spans="3:69" ht="0.75" customHeight="1">
      <c r="C5580" s="277"/>
      <c r="D5580" s="277"/>
      <c r="F5580" s="279"/>
      <c r="G5580" s="279"/>
      <c r="H5580" s="279"/>
      <c r="I5580" s="279"/>
      <c r="J5580" s="279"/>
      <c r="K5580" s="279"/>
      <c r="L5580" s="279"/>
      <c r="M5580" s="279"/>
      <c r="AM5580" s="280"/>
      <c r="AN5580" s="280"/>
      <c r="AO5580" s="280"/>
      <c r="AP5580" s="278"/>
      <c r="AQ5580" s="278"/>
      <c r="AR5580" s="278"/>
      <c r="AS5580" s="278"/>
      <c r="AT5580" s="278"/>
      <c r="AU5580" s="278"/>
      <c r="AV5580" s="278"/>
      <c r="AX5580" s="278"/>
      <c r="AY5580" s="278"/>
      <c r="BA5580" s="280"/>
      <c r="BB5580" s="280"/>
      <c r="BC5580" s="280"/>
      <c r="BD5580" s="279"/>
      <c r="BE5580" s="279"/>
      <c r="BH5580" s="278"/>
      <c r="BI5580" s="278"/>
      <c r="BJ5580" s="278"/>
      <c r="BK5580" s="278"/>
      <c r="BL5580" s="278"/>
      <c r="BM5580" s="279"/>
      <c r="BN5580" s="279"/>
      <c r="BO5580" s="279"/>
      <c r="BP5580" s="279"/>
      <c r="BQ5580" s="279"/>
    </row>
    <row r="5581" spans="3:69" ht="8.25" customHeight="1">
      <c r="C5581" s="277"/>
      <c r="D5581" s="277"/>
      <c r="F5581" s="279"/>
      <c r="G5581" s="279"/>
      <c r="H5581" s="279"/>
      <c r="I5581" s="279"/>
      <c r="J5581" s="279"/>
      <c r="K5581" s="279"/>
      <c r="L5581" s="279"/>
      <c r="M5581" s="279"/>
      <c r="AM5581" s="280"/>
      <c r="AN5581" s="280"/>
      <c r="AO5581" s="280"/>
      <c r="AP5581" s="278"/>
      <c r="AQ5581" s="278"/>
      <c r="AR5581" s="278"/>
      <c r="AS5581" s="278"/>
      <c r="AT5581" s="278"/>
      <c r="AU5581" s="278"/>
      <c r="AV5581" s="278"/>
      <c r="AX5581" s="278"/>
      <c r="AY5581" s="278"/>
      <c r="BA5581" s="280"/>
      <c r="BB5581" s="280"/>
      <c r="BC5581" s="280"/>
      <c r="BD5581" s="279"/>
      <c r="BE5581" s="279"/>
      <c r="BH5581" s="278"/>
      <c r="BI5581" s="278"/>
      <c r="BJ5581" s="278"/>
      <c r="BK5581" s="278"/>
      <c r="BL5581" s="278"/>
      <c r="BM5581" s="279"/>
      <c r="BN5581" s="279"/>
      <c r="BO5581" s="279"/>
      <c r="BP5581" s="279"/>
      <c r="BQ5581" s="279"/>
    </row>
    <row r="5582" spans="3:69" ht="0.75" customHeight="1">
      <c r="C5582" s="277"/>
      <c r="D5582" s="277"/>
      <c r="F5582" s="279"/>
      <c r="G5582" s="279"/>
      <c r="H5582" s="279"/>
      <c r="I5582" s="279"/>
      <c r="J5582" s="279"/>
      <c r="K5582" s="279"/>
      <c r="L5582" s="279"/>
      <c r="M5582" s="279"/>
      <c r="AM5582" s="280"/>
      <c r="AN5582" s="280"/>
      <c r="AO5582" s="280"/>
      <c r="AP5582" s="278"/>
      <c r="AQ5582" s="278"/>
      <c r="AR5582" s="278"/>
      <c r="AS5582" s="278"/>
      <c r="AT5582" s="278"/>
      <c r="AU5582" s="278"/>
      <c r="AV5582" s="278"/>
      <c r="AX5582" s="278"/>
      <c r="AY5582" s="278"/>
      <c r="BA5582" s="280"/>
      <c r="BB5582" s="280"/>
      <c r="BC5582" s="280"/>
      <c r="BD5582" s="279"/>
      <c r="BE5582" s="279"/>
      <c r="BH5582" s="278"/>
      <c r="BI5582" s="278"/>
      <c r="BJ5582" s="278"/>
      <c r="BK5582" s="278"/>
      <c r="BL5582" s="278"/>
      <c r="BM5582" s="279"/>
      <c r="BN5582" s="279"/>
      <c r="BO5582" s="279"/>
      <c r="BP5582" s="279"/>
      <c r="BQ5582" s="279"/>
    </row>
    <row r="5583" spans="3:69" ht="10.5" customHeight="1">
      <c r="AM5583" s="280"/>
      <c r="AN5583" s="280"/>
      <c r="AO5583" s="280"/>
      <c r="AP5583" s="278"/>
      <c r="AQ5583" s="278"/>
      <c r="AR5583" s="278"/>
      <c r="AS5583" s="278"/>
      <c r="AT5583" s="278"/>
      <c r="AU5583" s="278"/>
      <c r="AV5583" s="278"/>
      <c r="AX5583" s="278"/>
      <c r="AY5583" s="278"/>
      <c r="BA5583" s="280"/>
      <c r="BB5583" s="280"/>
      <c r="BC5583" s="280"/>
      <c r="BD5583" s="279"/>
      <c r="BE5583" s="279"/>
      <c r="BH5583" s="278"/>
      <c r="BI5583" s="278"/>
      <c r="BJ5583" s="278"/>
      <c r="BK5583" s="278"/>
      <c r="BL5583" s="278"/>
      <c r="BM5583" s="279"/>
      <c r="BN5583" s="279"/>
      <c r="BO5583" s="279"/>
      <c r="BP5583" s="279"/>
      <c r="BQ5583" s="279"/>
    </row>
    <row r="5584" spans="3:69" ht="9.75" customHeight="1"/>
    <row r="5585" spans="2:68" ht="12" customHeight="1">
      <c r="AM5585" s="280"/>
      <c r="AN5585" s="280"/>
      <c r="AO5585" s="280"/>
      <c r="AP5585" s="280"/>
      <c r="AQ5585" s="278"/>
      <c r="AR5585" s="278"/>
      <c r="AS5585" s="278"/>
      <c r="AT5585" s="278"/>
      <c r="AU5585" s="278"/>
      <c r="AV5585" s="278"/>
      <c r="AW5585" s="278"/>
      <c r="AX5585" s="278"/>
      <c r="AY5585" s="278"/>
      <c r="AZ5585" s="278"/>
      <c r="BA5585" s="277"/>
      <c r="BB5585" s="277"/>
      <c r="BC5585" s="277"/>
      <c r="BD5585" s="279"/>
      <c r="BE5585" s="279"/>
    </row>
    <row r="5586" spans="2:68" ht="13.5" customHeight="1">
      <c r="C5586" s="289"/>
      <c r="D5586" s="289"/>
      <c r="E5586" s="289"/>
      <c r="F5586" s="289"/>
      <c r="G5586" s="289"/>
      <c r="H5586" s="289"/>
      <c r="I5586" s="289"/>
      <c r="J5586" s="289"/>
      <c r="K5586" s="289"/>
      <c r="L5586" s="289"/>
      <c r="M5586" s="289"/>
      <c r="N5586" s="289"/>
      <c r="O5586" s="289"/>
      <c r="P5586" s="289"/>
      <c r="Q5586" s="289"/>
      <c r="R5586" s="289"/>
      <c r="S5586" s="289"/>
      <c r="T5586" s="289"/>
      <c r="U5586" s="289"/>
      <c r="V5586" s="289"/>
      <c r="W5586" s="289"/>
      <c r="X5586" s="289"/>
      <c r="Y5586" s="289"/>
      <c r="Z5586" s="289"/>
      <c r="AA5586" s="289"/>
      <c r="AB5586" s="289"/>
      <c r="AC5586" s="289"/>
      <c r="AD5586" s="289"/>
      <c r="AE5586" s="289"/>
    </row>
    <row r="5587" spans="2:68" ht="7.5" customHeight="1"/>
    <row r="5588" spans="2:68" ht="16.5" customHeight="1">
      <c r="B5588" s="282"/>
      <c r="C5588" s="282"/>
      <c r="D5588" s="282"/>
      <c r="E5588" s="282"/>
      <c r="F5588" s="282"/>
      <c r="G5588" s="282"/>
      <c r="H5588" s="282"/>
      <c r="I5588" s="282"/>
      <c r="J5588" s="282"/>
      <c r="K5588" s="282"/>
      <c r="L5588" s="282"/>
      <c r="M5588" s="282"/>
      <c r="N5588" s="282"/>
      <c r="O5588" s="282"/>
      <c r="P5588" s="282"/>
      <c r="Q5588" s="282"/>
      <c r="R5588" s="282"/>
      <c r="S5588" s="282"/>
      <c r="T5588" s="282"/>
      <c r="U5588" s="282"/>
      <c r="X5588" s="282"/>
      <c r="Y5588" s="282"/>
      <c r="Z5588" s="282"/>
      <c r="AA5588" s="282"/>
      <c r="AB5588" s="282"/>
      <c r="AC5588" s="282"/>
      <c r="AD5588" s="282"/>
      <c r="AE5588" s="282"/>
      <c r="AF5588" s="282"/>
      <c r="AG5588" s="282"/>
      <c r="AM5588" s="282"/>
      <c r="AN5588" s="282"/>
      <c r="AO5588" s="282"/>
      <c r="AP5588" s="282"/>
      <c r="AQ5588" s="282"/>
      <c r="AR5588" s="282"/>
      <c r="AS5588" s="282"/>
      <c r="AT5588" s="282"/>
      <c r="AU5588" s="282"/>
      <c r="AV5588" s="282"/>
      <c r="AW5588" s="282"/>
      <c r="AX5588" s="282"/>
      <c r="AY5588" s="282"/>
      <c r="AZ5588" s="282"/>
      <c r="BA5588" s="282"/>
      <c r="BB5588" s="282"/>
      <c r="BE5588" s="282"/>
      <c r="BF5588" s="282"/>
      <c r="BG5588" s="282"/>
      <c r="BH5588" s="282"/>
      <c r="BI5588" s="282"/>
      <c r="BJ5588" s="282"/>
      <c r="BK5588" s="282"/>
      <c r="BL5588" s="282"/>
      <c r="BM5588" s="282"/>
      <c r="BN5588" s="282"/>
      <c r="BO5588" s="282"/>
      <c r="BP5588" s="282"/>
    </row>
    <row r="5589" spans="2:68" ht="9.75" customHeight="1">
      <c r="E5589" s="281"/>
      <c r="F5589" s="281"/>
      <c r="G5589" s="281"/>
      <c r="H5589" s="281"/>
      <c r="I5589" s="281"/>
      <c r="J5589" s="281"/>
      <c r="K5589" s="281"/>
      <c r="L5589" s="281"/>
      <c r="O5589" s="281"/>
      <c r="P5589" s="281"/>
      <c r="Q5589" s="281"/>
      <c r="S5589" s="286"/>
      <c r="T5589" s="286"/>
      <c r="U5589" s="286"/>
      <c r="V5589" s="286"/>
      <c r="AB5589" s="281"/>
      <c r="AC5589" s="281"/>
      <c r="AD5589" s="286"/>
      <c r="AE5589" s="286"/>
      <c r="AR5589" s="281"/>
      <c r="AS5589" s="281"/>
      <c r="AT5589" s="281"/>
      <c r="AV5589" s="286"/>
      <c r="AW5589" s="286"/>
      <c r="AX5589" s="286"/>
      <c r="AY5589" s="286"/>
      <c r="AZ5589" s="286"/>
      <c r="BA5589" s="286"/>
      <c r="BB5589" s="286"/>
      <c r="BH5589" s="283"/>
      <c r="BI5589" s="283"/>
      <c r="BJ5589" s="283"/>
      <c r="BK5589" s="283"/>
      <c r="BL5589" s="283"/>
      <c r="BN5589" s="283"/>
      <c r="BO5589" s="283"/>
      <c r="BP5589" s="283"/>
    </row>
    <row r="5590" spans="2:68" ht="0.75" customHeight="1">
      <c r="BH5590" s="283"/>
      <c r="BI5590" s="283"/>
      <c r="BJ5590" s="283"/>
      <c r="BK5590" s="283"/>
      <c r="BL5590" s="283"/>
      <c r="BN5590" s="283"/>
      <c r="BO5590" s="283"/>
      <c r="BP5590" s="283"/>
    </row>
    <row r="5591" spans="2:68" ht="10.5" customHeight="1">
      <c r="F5591" s="281"/>
      <c r="G5591" s="281"/>
      <c r="H5591" s="281"/>
      <c r="I5591" s="281"/>
      <c r="J5591" s="281"/>
      <c r="K5591" s="281"/>
      <c r="N5591" s="281"/>
      <c r="O5591" s="281"/>
      <c r="P5591" s="281"/>
      <c r="Q5591" s="281"/>
      <c r="R5591" s="281"/>
      <c r="S5591" s="286"/>
      <c r="T5591" s="286"/>
      <c r="U5591" s="286"/>
      <c r="V5591" s="286"/>
      <c r="AB5591" s="281"/>
      <c r="AC5591" s="281"/>
      <c r="AD5591" s="281"/>
      <c r="AE5591" s="286"/>
      <c r="AF5591" s="286"/>
      <c r="AG5591" s="286"/>
      <c r="AH5591" s="286"/>
      <c r="AI5591" s="286"/>
      <c r="AR5591" s="281"/>
      <c r="AS5591" s="281"/>
      <c r="AT5591" s="281"/>
      <c r="AV5591" s="290"/>
      <c r="AW5591" s="290"/>
      <c r="AX5591" s="290"/>
      <c r="AY5591" s="290"/>
      <c r="AZ5591" s="290"/>
      <c r="BE5591" s="263"/>
      <c r="BJ5591" s="279"/>
      <c r="BK5591" s="279"/>
      <c r="BL5591" s="279"/>
      <c r="BO5591" s="279"/>
      <c r="BP5591" s="279"/>
    </row>
    <row r="5592" spans="2:68" ht="8.25" customHeight="1"/>
    <row r="5593" spans="2:68" ht="12.75" customHeight="1">
      <c r="BE5593" s="280"/>
      <c r="BF5593" s="280"/>
      <c r="BJ5593" s="279"/>
      <c r="BK5593" s="279"/>
      <c r="BL5593" s="279"/>
      <c r="BO5593" s="279"/>
      <c r="BP5593" s="279"/>
    </row>
    <row r="5594" spans="2:68" ht="9.75" customHeight="1">
      <c r="BE5594" s="280"/>
      <c r="BF5594" s="280"/>
      <c r="BJ5594" s="279"/>
      <c r="BK5594" s="279"/>
      <c r="BL5594" s="279"/>
      <c r="BO5594" s="279"/>
      <c r="BP5594" s="279"/>
    </row>
    <row r="5595" spans="2:68" ht="12.75" customHeight="1">
      <c r="BE5595" s="280"/>
      <c r="BF5595" s="280"/>
    </row>
    <row r="5596" spans="2:68" ht="10.5" customHeight="1">
      <c r="I5596" s="283"/>
      <c r="J5596" s="283"/>
      <c r="K5596" s="283"/>
      <c r="L5596" s="283"/>
      <c r="N5596" s="283"/>
      <c r="O5596" s="283"/>
      <c r="P5596" s="283"/>
      <c r="Q5596" s="283"/>
      <c r="R5596" s="283"/>
      <c r="S5596" s="283"/>
      <c r="U5596" s="283"/>
      <c r="V5596" s="283"/>
      <c r="W5596" s="283"/>
      <c r="Z5596" s="283"/>
      <c r="AA5596" s="283"/>
      <c r="AB5596" s="283"/>
      <c r="AC5596" s="283"/>
      <c r="AD5596" s="283"/>
      <c r="AE5596" s="283"/>
      <c r="AO5596" s="283"/>
      <c r="AP5596" s="283"/>
      <c r="AQ5596" s="283"/>
      <c r="AR5596" s="283"/>
      <c r="AS5596" s="283"/>
      <c r="AT5596" s="283"/>
      <c r="AV5596" s="283"/>
      <c r="AW5596" s="283"/>
      <c r="AX5596" s="283"/>
      <c r="AY5596" s="283"/>
      <c r="AZ5596" s="283"/>
      <c r="BA5596" s="283"/>
      <c r="BB5596" s="283"/>
      <c r="BE5596" s="263"/>
      <c r="BJ5596" s="279"/>
      <c r="BK5596" s="279"/>
      <c r="BL5596" s="279"/>
      <c r="BO5596" s="279"/>
      <c r="BP5596" s="279"/>
    </row>
    <row r="5597" spans="2:68" ht="9.75" customHeight="1"/>
    <row r="5598" spans="2:68" ht="10.5" customHeight="1">
      <c r="H5598" s="283"/>
      <c r="I5598" s="283"/>
      <c r="J5598" s="283"/>
      <c r="K5598" s="283"/>
      <c r="L5598" s="283"/>
      <c r="N5598" s="283"/>
      <c r="O5598" s="283"/>
      <c r="P5598" s="283"/>
      <c r="Q5598" s="283"/>
      <c r="R5598" s="283"/>
      <c r="S5598" s="283"/>
      <c r="U5598" s="283"/>
      <c r="V5598" s="283"/>
      <c r="W5598" s="283"/>
      <c r="Z5598" s="283"/>
      <c r="AA5598" s="283"/>
      <c r="AB5598" s="283"/>
      <c r="AC5598" s="283"/>
      <c r="AD5598" s="283"/>
      <c r="AE5598" s="283"/>
      <c r="AO5598" s="283"/>
      <c r="AP5598" s="283"/>
      <c r="AQ5598" s="283"/>
      <c r="AR5598" s="283"/>
      <c r="AS5598" s="283"/>
      <c r="AT5598" s="283"/>
      <c r="AV5598" s="283"/>
      <c r="AW5598" s="283"/>
      <c r="AX5598" s="283"/>
      <c r="AY5598" s="283"/>
      <c r="AZ5598" s="283"/>
      <c r="BA5598" s="283"/>
      <c r="BB5598" s="283"/>
      <c r="BE5598" s="280"/>
      <c r="BJ5598" s="279"/>
      <c r="BK5598" s="279"/>
      <c r="BL5598" s="279"/>
      <c r="BO5598" s="279"/>
      <c r="BP5598" s="279"/>
    </row>
    <row r="5599" spans="2:68" ht="0.75" customHeight="1">
      <c r="H5599" s="283"/>
      <c r="I5599" s="283"/>
      <c r="J5599" s="283"/>
      <c r="K5599" s="283"/>
      <c r="L5599" s="283"/>
      <c r="N5599" s="283"/>
      <c r="O5599" s="283"/>
      <c r="P5599" s="283"/>
      <c r="Q5599" s="283"/>
      <c r="R5599" s="283"/>
      <c r="S5599" s="283"/>
      <c r="U5599" s="283"/>
      <c r="V5599" s="283"/>
      <c r="W5599" s="283"/>
      <c r="Z5599" s="283"/>
      <c r="AA5599" s="283"/>
      <c r="AB5599" s="283"/>
      <c r="AC5599" s="283"/>
      <c r="AD5599" s="283"/>
      <c r="AE5599" s="283"/>
      <c r="AO5599" s="283"/>
      <c r="AP5599" s="283"/>
      <c r="AQ5599" s="283"/>
      <c r="AR5599" s="283"/>
      <c r="AS5599" s="283"/>
      <c r="AT5599" s="283"/>
      <c r="AV5599" s="283"/>
      <c r="AW5599" s="283"/>
      <c r="AX5599" s="283"/>
      <c r="AY5599" s="283"/>
      <c r="AZ5599" s="283"/>
      <c r="BA5599" s="283"/>
      <c r="BB5599" s="283"/>
      <c r="BE5599" s="280"/>
      <c r="BJ5599" s="279"/>
      <c r="BK5599" s="279"/>
      <c r="BL5599" s="279"/>
      <c r="BO5599" s="279"/>
      <c r="BP5599" s="279"/>
    </row>
    <row r="5600" spans="2:68" ht="10.5" customHeight="1">
      <c r="H5600" s="285"/>
      <c r="I5600" s="285"/>
      <c r="J5600" s="285"/>
      <c r="K5600" s="285"/>
      <c r="L5600" s="285"/>
      <c r="N5600" s="285"/>
      <c r="O5600" s="285"/>
      <c r="P5600" s="285"/>
      <c r="R5600" s="285"/>
      <c r="S5600" s="285"/>
      <c r="U5600" s="283"/>
      <c r="V5600" s="283"/>
      <c r="W5600" s="283"/>
      <c r="Z5600" s="285"/>
      <c r="AA5600" s="285"/>
      <c r="AB5600" s="285"/>
      <c r="AC5600" s="285"/>
      <c r="AD5600" s="283"/>
      <c r="AE5600" s="283"/>
      <c r="AO5600" s="285"/>
      <c r="AP5600" s="285"/>
      <c r="AQ5600" s="285"/>
      <c r="AR5600" s="285"/>
      <c r="AS5600" s="285"/>
      <c r="AT5600" s="285"/>
      <c r="AV5600" s="285"/>
      <c r="AW5600" s="285"/>
      <c r="AX5600" s="285"/>
      <c r="AY5600" s="285"/>
      <c r="AZ5600" s="285"/>
      <c r="BB5600" s="261"/>
      <c r="BE5600" s="263"/>
      <c r="BK5600" s="279"/>
      <c r="BL5600" s="279"/>
      <c r="BP5600" s="264"/>
    </row>
    <row r="5601" spans="3:68" ht="8.25" customHeight="1"/>
    <row r="5602" spans="3:68" ht="0.75" customHeight="1">
      <c r="C5602" s="280"/>
      <c r="D5602" s="280"/>
      <c r="E5602" s="280"/>
      <c r="F5602" s="280"/>
      <c r="G5602" s="280"/>
      <c r="H5602" s="280"/>
      <c r="I5602" s="280"/>
      <c r="AH5602" s="280"/>
      <c r="AI5602" s="280"/>
      <c r="AJ5602" s="280"/>
      <c r="AK5602" s="280"/>
      <c r="AL5602" s="280"/>
      <c r="AM5602" s="280"/>
      <c r="AN5602" s="280"/>
      <c r="AO5602" s="280"/>
      <c r="BE5602" s="280"/>
      <c r="BK5602" s="279"/>
      <c r="BL5602" s="279"/>
      <c r="BP5602" s="279"/>
    </row>
    <row r="5603" spans="3:68" ht="9" customHeight="1">
      <c r="C5603" s="280"/>
      <c r="D5603" s="280"/>
      <c r="E5603" s="280"/>
      <c r="F5603" s="280"/>
      <c r="G5603" s="280"/>
      <c r="H5603" s="280"/>
      <c r="I5603" s="280"/>
      <c r="AH5603" s="280"/>
      <c r="AI5603" s="280"/>
      <c r="AJ5603" s="280"/>
      <c r="AK5603" s="280"/>
      <c r="AL5603" s="280"/>
      <c r="AM5603" s="280"/>
      <c r="AN5603" s="280"/>
      <c r="AO5603" s="280"/>
      <c r="BE5603" s="280"/>
      <c r="BK5603" s="279"/>
      <c r="BL5603" s="279"/>
      <c r="BP5603" s="279"/>
    </row>
    <row r="5604" spans="3:68" ht="0.75" customHeight="1">
      <c r="C5604" s="280"/>
      <c r="D5604" s="280"/>
      <c r="E5604" s="280"/>
      <c r="F5604" s="280"/>
      <c r="G5604" s="280"/>
      <c r="H5604" s="280"/>
      <c r="I5604" s="280"/>
      <c r="AH5604" s="280"/>
      <c r="AI5604" s="280"/>
      <c r="AJ5604" s="280"/>
      <c r="AK5604" s="280"/>
      <c r="AL5604" s="280"/>
      <c r="AM5604" s="280"/>
      <c r="AN5604" s="280"/>
      <c r="AO5604" s="280"/>
      <c r="BE5604" s="280"/>
      <c r="BK5604" s="279"/>
      <c r="BL5604" s="279"/>
    </row>
    <row r="5605" spans="3:68" ht="10.5" customHeight="1">
      <c r="C5605" s="287"/>
      <c r="D5605" s="287"/>
      <c r="E5605" s="287"/>
      <c r="F5605" s="287"/>
      <c r="G5605" s="287"/>
      <c r="H5605" s="278"/>
      <c r="I5605" s="278"/>
      <c r="J5605" s="278"/>
      <c r="K5605" s="278"/>
      <c r="L5605" s="278"/>
      <c r="N5605" s="278"/>
      <c r="O5605" s="278"/>
      <c r="P5605" s="278"/>
      <c r="Q5605" s="278"/>
      <c r="R5605" s="278"/>
      <c r="S5605" s="278"/>
      <c r="T5605" s="278"/>
      <c r="U5605" s="278"/>
      <c r="V5605" s="278"/>
      <c r="W5605" s="278"/>
      <c r="Z5605" s="278"/>
      <c r="AA5605" s="278"/>
      <c r="AB5605" s="278"/>
      <c r="AC5605" s="278"/>
      <c r="AD5605" s="278"/>
      <c r="AE5605" s="278"/>
      <c r="AI5605" s="287"/>
      <c r="AJ5605" s="287"/>
      <c r="AK5605" s="287"/>
      <c r="AL5605" s="287"/>
      <c r="AM5605" s="287"/>
      <c r="AO5605" s="278"/>
      <c r="AP5605" s="278"/>
      <c r="AQ5605" s="278"/>
      <c r="AR5605" s="278"/>
      <c r="AS5605" s="278"/>
      <c r="AT5605" s="278"/>
      <c r="AV5605" s="278"/>
      <c r="AW5605" s="278"/>
      <c r="AX5605" s="278"/>
      <c r="AY5605" s="278"/>
      <c r="AZ5605" s="278"/>
      <c r="BB5605" s="266"/>
      <c r="BE5605" s="263"/>
      <c r="BK5605" s="279"/>
      <c r="BL5605" s="279"/>
      <c r="BP5605" s="264"/>
    </row>
    <row r="5606" spans="3:68" ht="7.5" customHeight="1"/>
    <row r="5607" spans="3:68" ht="0.75" customHeight="1">
      <c r="C5607" s="287"/>
      <c r="D5607" s="287"/>
      <c r="E5607" s="287"/>
      <c r="F5607" s="287"/>
      <c r="G5607" s="287"/>
      <c r="H5607" s="278"/>
      <c r="I5607" s="278"/>
      <c r="J5607" s="278"/>
      <c r="K5607" s="278"/>
      <c r="L5607" s="278"/>
      <c r="N5607" s="278"/>
      <c r="O5607" s="278"/>
      <c r="P5607" s="278"/>
      <c r="Q5607" s="278"/>
      <c r="R5607" s="278"/>
      <c r="S5607" s="278"/>
      <c r="T5607" s="278"/>
      <c r="U5607" s="278"/>
      <c r="V5607" s="278"/>
      <c r="W5607" s="278"/>
      <c r="Z5607" s="278"/>
      <c r="AA5607" s="278"/>
      <c r="AB5607" s="278"/>
      <c r="AC5607" s="278"/>
      <c r="AD5607" s="278"/>
      <c r="AE5607" s="278"/>
      <c r="AI5607" s="287"/>
      <c r="AJ5607" s="287"/>
      <c r="AK5607" s="287"/>
      <c r="AL5607" s="287"/>
      <c r="AM5607" s="287"/>
      <c r="AO5607" s="278"/>
      <c r="AP5607" s="278"/>
      <c r="AQ5607" s="278"/>
      <c r="AR5607" s="278"/>
      <c r="AS5607" s="278"/>
      <c r="AT5607" s="278"/>
      <c r="AV5607" s="278"/>
      <c r="AW5607" s="278"/>
      <c r="AX5607" s="278"/>
      <c r="AY5607" s="278"/>
      <c r="AZ5607" s="278"/>
      <c r="BB5607" s="276"/>
    </row>
    <row r="5608" spans="3:68" ht="8.25" customHeight="1">
      <c r="C5608" s="287"/>
      <c r="D5608" s="287"/>
      <c r="E5608" s="287"/>
      <c r="F5608" s="287"/>
      <c r="G5608" s="287"/>
      <c r="H5608" s="278"/>
      <c r="I5608" s="278"/>
      <c r="J5608" s="278"/>
      <c r="K5608" s="278"/>
      <c r="L5608" s="278"/>
      <c r="N5608" s="278"/>
      <c r="O5608" s="278"/>
      <c r="P5608" s="278"/>
      <c r="Q5608" s="278"/>
      <c r="R5608" s="278"/>
      <c r="S5608" s="278"/>
      <c r="T5608" s="278"/>
      <c r="U5608" s="278"/>
      <c r="V5608" s="278"/>
      <c r="W5608" s="278"/>
      <c r="Z5608" s="278"/>
      <c r="AA5608" s="278"/>
      <c r="AB5608" s="278"/>
      <c r="AC5608" s="278"/>
      <c r="AD5608" s="278"/>
      <c r="AE5608" s="278"/>
      <c r="AI5608" s="287"/>
      <c r="AJ5608" s="287"/>
      <c r="AK5608" s="287"/>
      <c r="AL5608" s="287"/>
      <c r="AM5608" s="287"/>
      <c r="AO5608" s="278"/>
      <c r="AP5608" s="278"/>
      <c r="AQ5608" s="278"/>
      <c r="AR5608" s="278"/>
      <c r="AS5608" s="278"/>
      <c r="AT5608" s="278"/>
      <c r="AV5608" s="278"/>
      <c r="AW5608" s="278"/>
      <c r="AX5608" s="278"/>
      <c r="AY5608" s="278"/>
      <c r="AZ5608" s="278"/>
      <c r="BB5608" s="276"/>
    </row>
    <row r="5609" spans="3:68" ht="0.75" customHeight="1">
      <c r="C5609" s="287"/>
      <c r="D5609" s="287"/>
      <c r="E5609" s="287"/>
      <c r="F5609" s="287"/>
      <c r="G5609" s="287"/>
      <c r="H5609" s="278"/>
      <c r="I5609" s="278"/>
      <c r="J5609" s="278"/>
      <c r="K5609" s="278"/>
      <c r="L5609" s="278"/>
      <c r="N5609" s="278"/>
      <c r="O5609" s="278"/>
      <c r="P5609" s="278"/>
      <c r="Q5609" s="278"/>
      <c r="R5609" s="278"/>
      <c r="S5609" s="278"/>
      <c r="T5609" s="278"/>
      <c r="U5609" s="278"/>
      <c r="V5609" s="278"/>
      <c r="W5609" s="278"/>
      <c r="Z5609" s="278"/>
      <c r="AA5609" s="278"/>
      <c r="AB5609" s="278"/>
      <c r="AC5609" s="278"/>
      <c r="AD5609" s="278"/>
      <c r="AE5609" s="278"/>
      <c r="AI5609" s="287"/>
      <c r="AJ5609" s="287"/>
      <c r="AK5609" s="287"/>
      <c r="AL5609" s="287"/>
      <c r="AM5609" s="287"/>
      <c r="AO5609" s="278"/>
      <c r="AP5609" s="278"/>
      <c r="AQ5609" s="278"/>
      <c r="AR5609" s="278"/>
      <c r="AS5609" s="278"/>
      <c r="AT5609" s="278"/>
      <c r="AV5609" s="278"/>
      <c r="AW5609" s="278"/>
      <c r="AX5609" s="278"/>
      <c r="AY5609" s="278"/>
      <c r="AZ5609" s="278"/>
      <c r="BB5609" s="276"/>
    </row>
    <row r="5610" spans="3:68" ht="10.5" customHeight="1">
      <c r="C5610" s="287"/>
      <c r="D5610" s="287"/>
      <c r="E5610" s="287"/>
      <c r="F5610" s="287"/>
      <c r="G5610" s="287"/>
      <c r="H5610" s="278"/>
      <c r="I5610" s="278"/>
      <c r="J5610" s="278"/>
      <c r="K5610" s="278"/>
      <c r="L5610" s="278"/>
      <c r="N5610" s="278"/>
      <c r="O5610" s="278"/>
      <c r="P5610" s="278"/>
      <c r="Q5610" s="278"/>
      <c r="R5610" s="278"/>
      <c r="S5610" s="278"/>
      <c r="T5610" s="278"/>
      <c r="U5610" s="278"/>
      <c r="V5610" s="278"/>
      <c r="W5610" s="278"/>
      <c r="Z5610" s="278"/>
      <c r="AA5610" s="278"/>
      <c r="AB5610" s="278"/>
      <c r="AC5610" s="278"/>
      <c r="AD5610" s="278"/>
      <c r="AE5610" s="278"/>
      <c r="AI5610" s="287"/>
      <c r="AJ5610" s="287"/>
      <c r="AK5610" s="287"/>
      <c r="AL5610" s="287"/>
      <c r="AM5610" s="287"/>
      <c r="AO5610" s="278"/>
      <c r="AP5610" s="278"/>
      <c r="AQ5610" s="278"/>
      <c r="AR5610" s="278"/>
      <c r="AS5610" s="278"/>
      <c r="AT5610" s="278"/>
      <c r="AV5610" s="278"/>
      <c r="AW5610" s="278"/>
      <c r="AX5610" s="278"/>
      <c r="AY5610" s="278"/>
      <c r="AZ5610" s="278"/>
      <c r="BB5610" s="266"/>
    </row>
    <row r="5611" spans="3:68" ht="7.5" customHeight="1"/>
    <row r="5612" spans="3:68" ht="0.75" customHeight="1">
      <c r="C5612" s="287"/>
      <c r="D5612" s="287"/>
      <c r="E5612" s="287"/>
      <c r="F5612" s="287"/>
      <c r="G5612" s="287"/>
      <c r="H5612" s="278"/>
      <c r="I5612" s="278"/>
      <c r="J5612" s="278"/>
      <c r="K5612" s="278"/>
      <c r="L5612" s="278"/>
      <c r="N5612" s="278"/>
      <c r="O5612" s="278"/>
      <c r="P5612" s="278"/>
      <c r="Q5612" s="278"/>
      <c r="R5612" s="278"/>
      <c r="S5612" s="278"/>
      <c r="T5612" s="278"/>
      <c r="U5612" s="278"/>
      <c r="V5612" s="278"/>
      <c r="W5612" s="278"/>
      <c r="Z5612" s="278"/>
      <c r="AA5612" s="278"/>
      <c r="AB5612" s="278"/>
      <c r="AC5612" s="278"/>
      <c r="AD5612" s="278"/>
      <c r="AE5612" s="278"/>
      <c r="AI5612" s="287"/>
      <c r="AJ5612" s="287"/>
      <c r="AK5612" s="287"/>
      <c r="AL5612" s="287"/>
      <c r="AM5612" s="287"/>
      <c r="AO5612" s="278"/>
      <c r="AP5612" s="278"/>
      <c r="AQ5612" s="278"/>
      <c r="AR5612" s="278"/>
      <c r="AS5612" s="278"/>
      <c r="AT5612" s="278"/>
      <c r="AV5612" s="278"/>
      <c r="AW5612" s="278"/>
      <c r="AX5612" s="278"/>
      <c r="AY5612" s="278"/>
      <c r="AZ5612" s="278"/>
      <c r="BB5612" s="276"/>
      <c r="BE5612" s="282"/>
      <c r="BF5612" s="282"/>
      <c r="BG5612" s="282"/>
      <c r="BH5612" s="282"/>
      <c r="BI5612" s="282"/>
      <c r="BJ5612" s="282"/>
      <c r="BK5612" s="282"/>
      <c r="BL5612" s="282"/>
      <c r="BM5612" s="282"/>
      <c r="BN5612" s="282"/>
      <c r="BO5612" s="282"/>
      <c r="BP5612" s="282"/>
    </row>
    <row r="5613" spans="3:68">
      <c r="C5613" s="287"/>
      <c r="D5613" s="287"/>
      <c r="E5613" s="287"/>
      <c r="F5613" s="287"/>
      <c r="G5613" s="287"/>
      <c r="H5613" s="278"/>
      <c r="I5613" s="278"/>
      <c r="J5613" s="278"/>
      <c r="K5613" s="278"/>
      <c r="L5613" s="278"/>
      <c r="N5613" s="278"/>
      <c r="O5613" s="278"/>
      <c r="P5613" s="278"/>
      <c r="Q5613" s="278"/>
      <c r="R5613" s="278"/>
      <c r="S5613" s="278"/>
      <c r="T5613" s="278"/>
      <c r="U5613" s="278"/>
      <c r="V5613" s="278"/>
      <c r="W5613" s="278"/>
      <c r="Z5613" s="278"/>
      <c r="AA5613" s="278"/>
      <c r="AB5613" s="278"/>
      <c r="AC5613" s="278"/>
      <c r="AD5613" s="278"/>
      <c r="AE5613" s="278"/>
      <c r="AI5613" s="287"/>
      <c r="AJ5613" s="287"/>
      <c r="AK5613" s="287"/>
      <c r="AL5613" s="287"/>
      <c r="AM5613" s="287"/>
      <c r="AO5613" s="278"/>
      <c r="AP5613" s="278"/>
      <c r="AQ5613" s="278"/>
      <c r="AR5613" s="278"/>
      <c r="AS5613" s="278"/>
      <c r="AT5613" s="278"/>
      <c r="AV5613" s="278"/>
      <c r="AW5613" s="278"/>
      <c r="AX5613" s="278"/>
      <c r="AY5613" s="278"/>
      <c r="AZ5613" s="278"/>
      <c r="BB5613" s="276"/>
      <c r="BE5613" s="282"/>
      <c r="BF5613" s="282"/>
      <c r="BG5613" s="282"/>
      <c r="BH5613" s="282"/>
      <c r="BI5613" s="282"/>
      <c r="BJ5613" s="282"/>
      <c r="BK5613" s="282"/>
      <c r="BL5613" s="282"/>
      <c r="BM5613" s="282"/>
      <c r="BN5613" s="282"/>
      <c r="BO5613" s="282"/>
      <c r="BP5613" s="282"/>
    </row>
    <row r="5614" spans="3:68" ht="5.25" customHeight="1">
      <c r="C5614" s="287"/>
      <c r="D5614" s="287"/>
      <c r="E5614" s="287"/>
      <c r="F5614" s="287"/>
      <c r="G5614" s="287"/>
      <c r="H5614" s="278"/>
      <c r="I5614" s="278"/>
      <c r="J5614" s="278"/>
      <c r="K5614" s="278"/>
      <c r="L5614" s="278"/>
      <c r="N5614" s="278"/>
      <c r="O5614" s="278"/>
      <c r="P5614" s="278"/>
      <c r="Q5614" s="278"/>
      <c r="R5614" s="278"/>
      <c r="S5614" s="278"/>
      <c r="T5614" s="278"/>
      <c r="U5614" s="278"/>
      <c r="V5614" s="278"/>
      <c r="W5614" s="278"/>
      <c r="Z5614" s="278"/>
      <c r="AA5614" s="278"/>
      <c r="AB5614" s="278"/>
      <c r="AC5614" s="278"/>
      <c r="AD5614" s="278"/>
      <c r="AE5614" s="278"/>
      <c r="AI5614" s="287"/>
      <c r="AJ5614" s="287"/>
      <c r="AK5614" s="287"/>
      <c r="AL5614" s="287"/>
      <c r="AM5614" s="287"/>
      <c r="AN5614" s="287"/>
      <c r="AO5614" s="278"/>
      <c r="AP5614" s="278"/>
      <c r="AQ5614" s="278"/>
      <c r="AR5614" s="278"/>
      <c r="AS5614" s="278"/>
      <c r="AT5614" s="278"/>
      <c r="AV5614" s="278"/>
      <c r="AW5614" s="278"/>
      <c r="AX5614" s="278"/>
      <c r="AY5614" s="278"/>
      <c r="AZ5614" s="278"/>
      <c r="BB5614" s="276"/>
      <c r="BJ5614" s="283"/>
      <c r="BK5614" s="283"/>
      <c r="BL5614" s="283"/>
      <c r="BM5614" s="283"/>
      <c r="BN5614" s="283"/>
      <c r="BO5614" s="283"/>
      <c r="BP5614" s="283"/>
    </row>
    <row r="5615" spans="3:68" ht="5.25" customHeight="1">
      <c r="C5615" s="287"/>
      <c r="D5615" s="287"/>
      <c r="E5615" s="287"/>
      <c r="F5615" s="287"/>
      <c r="G5615" s="287"/>
      <c r="H5615" s="278"/>
      <c r="I5615" s="278"/>
      <c r="J5615" s="278"/>
      <c r="K5615" s="278"/>
      <c r="L5615" s="278"/>
      <c r="N5615" s="278"/>
      <c r="O5615" s="278"/>
      <c r="P5615" s="278"/>
      <c r="Q5615" s="278"/>
      <c r="R5615" s="278"/>
      <c r="S5615" s="278"/>
      <c r="T5615" s="278"/>
      <c r="U5615" s="278"/>
      <c r="V5615" s="278"/>
      <c r="W5615" s="278"/>
      <c r="Z5615" s="278"/>
      <c r="AA5615" s="278"/>
      <c r="AB5615" s="278"/>
      <c r="AC5615" s="278"/>
      <c r="AD5615" s="278"/>
      <c r="AE5615" s="278"/>
      <c r="AI5615" s="287"/>
      <c r="AJ5615" s="287"/>
      <c r="AK5615" s="287"/>
      <c r="AL5615" s="287"/>
      <c r="AM5615" s="287"/>
      <c r="AN5615" s="287"/>
      <c r="AO5615" s="278"/>
      <c r="AP5615" s="278"/>
      <c r="AQ5615" s="278"/>
      <c r="AR5615" s="278"/>
      <c r="AS5615" s="278"/>
      <c r="AT5615" s="278"/>
      <c r="AV5615" s="278"/>
      <c r="AW5615" s="278"/>
      <c r="AX5615" s="278"/>
      <c r="AY5615" s="278"/>
      <c r="AZ5615" s="278"/>
      <c r="BB5615" s="276"/>
      <c r="BJ5615" s="283"/>
      <c r="BK5615" s="283"/>
      <c r="BL5615" s="283"/>
      <c r="BM5615" s="283"/>
      <c r="BN5615" s="283"/>
      <c r="BO5615" s="283"/>
      <c r="BP5615" s="283"/>
    </row>
    <row r="5616" spans="3:68" ht="15" customHeight="1">
      <c r="C5616" s="287"/>
      <c r="D5616" s="287"/>
      <c r="E5616" s="287"/>
      <c r="F5616" s="287"/>
      <c r="G5616" s="287"/>
      <c r="H5616" s="278"/>
      <c r="I5616" s="278"/>
      <c r="J5616" s="278"/>
      <c r="K5616" s="278"/>
      <c r="L5616" s="278"/>
      <c r="N5616" s="278"/>
      <c r="O5616" s="278"/>
      <c r="P5616" s="278"/>
      <c r="Q5616" s="278"/>
      <c r="R5616" s="278"/>
      <c r="S5616" s="278"/>
      <c r="T5616" s="278"/>
      <c r="U5616" s="278"/>
      <c r="V5616" s="278"/>
      <c r="W5616" s="278"/>
      <c r="Z5616" s="278"/>
      <c r="AA5616" s="278"/>
      <c r="AB5616" s="278"/>
      <c r="AC5616" s="278"/>
      <c r="AD5616" s="278"/>
      <c r="AE5616" s="278"/>
      <c r="AI5616" s="287"/>
      <c r="AJ5616" s="287"/>
      <c r="AK5616" s="287"/>
      <c r="AL5616" s="287"/>
      <c r="AM5616" s="287"/>
      <c r="AO5616" s="278"/>
      <c r="AP5616" s="278"/>
      <c r="AQ5616" s="278"/>
      <c r="AR5616" s="278"/>
      <c r="AS5616" s="278"/>
      <c r="AT5616" s="278"/>
      <c r="AV5616" s="278"/>
      <c r="AW5616" s="278"/>
      <c r="AX5616" s="278"/>
      <c r="AY5616" s="278"/>
      <c r="AZ5616" s="278"/>
      <c r="BB5616" s="266"/>
    </row>
    <row r="5617" spans="3:68" ht="0.75" customHeight="1">
      <c r="C5617" s="287"/>
      <c r="D5617" s="287"/>
      <c r="E5617" s="287"/>
      <c r="F5617" s="287"/>
      <c r="G5617" s="287"/>
      <c r="H5617" s="278"/>
      <c r="I5617" s="278"/>
      <c r="J5617" s="278"/>
      <c r="K5617" s="278"/>
      <c r="L5617" s="278"/>
      <c r="P5617" s="278"/>
      <c r="Q5617" s="278"/>
      <c r="R5617" s="278"/>
      <c r="S5617" s="278"/>
      <c r="U5617" s="278"/>
      <c r="V5617" s="278"/>
      <c r="W5617" s="278"/>
      <c r="Z5617" s="278"/>
      <c r="AA5617" s="278"/>
      <c r="AB5617" s="278"/>
      <c r="AC5617" s="278"/>
      <c r="AD5617" s="278"/>
      <c r="AE5617" s="278"/>
      <c r="AI5617" s="287"/>
      <c r="AJ5617" s="287"/>
      <c r="AK5617" s="287"/>
      <c r="AL5617" s="287"/>
      <c r="AM5617" s="287"/>
      <c r="AO5617" s="278"/>
      <c r="AP5617" s="278"/>
      <c r="AQ5617" s="278"/>
      <c r="AR5617" s="278"/>
      <c r="AS5617" s="278"/>
      <c r="AT5617" s="278"/>
      <c r="AV5617" s="278"/>
      <c r="AW5617" s="278"/>
      <c r="AX5617" s="278"/>
      <c r="AY5617" s="278"/>
      <c r="AZ5617" s="278"/>
      <c r="BB5617" s="276"/>
      <c r="BE5617" s="280"/>
      <c r="BH5617" s="278"/>
      <c r="BI5617" s="278"/>
      <c r="BJ5617" s="278"/>
      <c r="BK5617" s="278"/>
      <c r="BL5617" s="278"/>
      <c r="BN5617" s="278"/>
      <c r="BO5617" s="278"/>
      <c r="BP5617" s="278"/>
    </row>
    <row r="5618" spans="3:68" ht="8.25" customHeight="1">
      <c r="C5618" s="287"/>
      <c r="D5618" s="287"/>
      <c r="E5618" s="287"/>
      <c r="F5618" s="287"/>
      <c r="G5618" s="287"/>
      <c r="H5618" s="278"/>
      <c r="I5618" s="278"/>
      <c r="J5618" s="278"/>
      <c r="K5618" s="278"/>
      <c r="L5618" s="278"/>
      <c r="P5618" s="278"/>
      <c r="Q5618" s="278"/>
      <c r="R5618" s="278"/>
      <c r="S5618" s="278"/>
      <c r="U5618" s="278"/>
      <c r="V5618" s="278"/>
      <c r="W5618" s="278"/>
      <c r="Z5618" s="278"/>
      <c r="AA5618" s="278"/>
      <c r="AB5618" s="278"/>
      <c r="AC5618" s="278"/>
      <c r="AD5618" s="278"/>
      <c r="AE5618" s="278"/>
      <c r="AI5618" s="287"/>
      <c r="AJ5618" s="287"/>
      <c r="AK5618" s="287"/>
      <c r="AL5618" s="287"/>
      <c r="AM5618" s="287"/>
      <c r="AO5618" s="278"/>
      <c r="AP5618" s="278"/>
      <c r="AQ5618" s="278"/>
      <c r="AR5618" s="278"/>
      <c r="AS5618" s="278"/>
      <c r="AT5618" s="278"/>
      <c r="AV5618" s="278"/>
      <c r="AW5618" s="278"/>
      <c r="AX5618" s="278"/>
      <c r="AY5618" s="278"/>
      <c r="AZ5618" s="278"/>
      <c r="BB5618" s="276"/>
      <c r="BE5618" s="280"/>
      <c r="BH5618" s="278"/>
      <c r="BI5618" s="278"/>
      <c r="BJ5618" s="278"/>
      <c r="BK5618" s="278"/>
      <c r="BL5618" s="278"/>
      <c r="BN5618" s="278"/>
      <c r="BO5618" s="278"/>
      <c r="BP5618" s="278"/>
    </row>
    <row r="5619" spans="3:68" ht="0.75" customHeight="1">
      <c r="C5619" s="287"/>
      <c r="D5619" s="287"/>
      <c r="E5619" s="287"/>
      <c r="F5619" s="287"/>
      <c r="G5619" s="287"/>
      <c r="H5619" s="278"/>
      <c r="I5619" s="278"/>
      <c r="J5619" s="278"/>
      <c r="K5619" s="278"/>
      <c r="L5619" s="278"/>
      <c r="P5619" s="278"/>
      <c r="Q5619" s="278"/>
      <c r="R5619" s="278"/>
      <c r="S5619" s="278"/>
      <c r="U5619" s="278"/>
      <c r="V5619" s="278"/>
      <c r="W5619" s="278"/>
      <c r="Z5619" s="278"/>
      <c r="AA5619" s="278"/>
      <c r="AB5619" s="278"/>
      <c r="AC5619" s="278"/>
      <c r="AD5619" s="278"/>
      <c r="AE5619" s="278"/>
      <c r="AI5619" s="287"/>
      <c r="AJ5619" s="287"/>
      <c r="AK5619" s="287"/>
      <c r="AL5619" s="287"/>
      <c r="AM5619" s="287"/>
      <c r="AO5619" s="278"/>
      <c r="AP5619" s="278"/>
      <c r="AQ5619" s="278"/>
      <c r="AR5619" s="278"/>
      <c r="AS5619" s="278"/>
      <c r="AT5619" s="278"/>
      <c r="AV5619" s="278"/>
      <c r="AW5619" s="278"/>
      <c r="AX5619" s="278"/>
      <c r="AY5619" s="278"/>
      <c r="AZ5619" s="278"/>
      <c r="BB5619" s="276"/>
      <c r="BE5619" s="280"/>
      <c r="BH5619" s="278"/>
      <c r="BI5619" s="278"/>
      <c r="BJ5619" s="278"/>
      <c r="BK5619" s="278"/>
      <c r="BL5619" s="278"/>
      <c r="BN5619" s="278"/>
      <c r="BO5619" s="278"/>
      <c r="BP5619" s="278"/>
    </row>
    <row r="5620" spans="3:68" ht="10.5" customHeight="1">
      <c r="C5620" s="287"/>
      <c r="D5620" s="287"/>
      <c r="E5620" s="287"/>
      <c r="F5620" s="287"/>
      <c r="G5620" s="287"/>
      <c r="H5620" s="278"/>
      <c r="I5620" s="278"/>
      <c r="J5620" s="278"/>
      <c r="K5620" s="278"/>
      <c r="L5620" s="278"/>
      <c r="P5620" s="278"/>
      <c r="Q5620" s="278"/>
      <c r="R5620" s="278"/>
      <c r="S5620" s="278"/>
      <c r="U5620" s="278"/>
      <c r="V5620" s="278"/>
      <c r="W5620" s="278"/>
      <c r="Z5620" s="278"/>
      <c r="AA5620" s="278"/>
      <c r="AB5620" s="278"/>
      <c r="AC5620" s="278"/>
      <c r="AD5620" s="278"/>
      <c r="AE5620" s="278"/>
      <c r="AI5620" s="287"/>
      <c r="AJ5620" s="287"/>
      <c r="AK5620" s="287"/>
      <c r="AL5620" s="287"/>
      <c r="AM5620" s="287"/>
      <c r="AO5620" s="278"/>
      <c r="AP5620" s="278"/>
      <c r="AQ5620" s="278"/>
      <c r="AR5620" s="278"/>
      <c r="AS5620" s="278"/>
      <c r="AT5620" s="278"/>
      <c r="AV5620" s="278"/>
      <c r="AW5620" s="278"/>
      <c r="AX5620" s="278"/>
      <c r="AY5620" s="278"/>
      <c r="AZ5620" s="278"/>
      <c r="BB5620" s="266"/>
      <c r="BE5620" s="263"/>
      <c r="BH5620" s="278"/>
      <c r="BI5620" s="278"/>
      <c r="BJ5620" s="278"/>
      <c r="BK5620" s="278"/>
      <c r="BL5620" s="278"/>
      <c r="BN5620" s="278"/>
      <c r="BO5620" s="278"/>
      <c r="BP5620" s="278"/>
    </row>
    <row r="5621" spans="3:68" ht="7.5" customHeight="1"/>
    <row r="5622" spans="3:68" ht="0.75" customHeight="1">
      <c r="C5622" s="287"/>
      <c r="D5622" s="287"/>
      <c r="E5622" s="287"/>
      <c r="F5622" s="287"/>
      <c r="G5622" s="287"/>
      <c r="H5622" s="278"/>
      <c r="I5622" s="278"/>
      <c r="J5622" s="278"/>
      <c r="K5622" s="278"/>
      <c r="L5622" s="278"/>
      <c r="N5622" s="278"/>
      <c r="O5622" s="278"/>
      <c r="P5622" s="278"/>
      <c r="Q5622" s="278"/>
      <c r="R5622" s="278"/>
      <c r="S5622" s="278"/>
      <c r="T5622" s="278"/>
      <c r="U5622" s="278"/>
      <c r="V5622" s="278"/>
      <c r="W5622" s="278"/>
      <c r="Z5622" s="278"/>
      <c r="AA5622" s="278"/>
      <c r="AB5622" s="278"/>
      <c r="AC5622" s="278"/>
      <c r="AD5622" s="278"/>
      <c r="AE5622" s="278"/>
      <c r="AI5622" s="287"/>
      <c r="AJ5622" s="287"/>
      <c r="AK5622" s="287"/>
      <c r="AL5622" s="287"/>
      <c r="AM5622" s="287"/>
      <c r="AO5622" s="278"/>
      <c r="AP5622" s="278"/>
      <c r="AQ5622" s="278"/>
      <c r="AR5622" s="278"/>
      <c r="AS5622" s="278"/>
      <c r="AT5622" s="278"/>
      <c r="AV5622" s="278"/>
      <c r="AW5622" s="278"/>
      <c r="AX5622" s="278"/>
      <c r="AY5622" s="278"/>
      <c r="AZ5622" s="278"/>
      <c r="BB5622" s="276"/>
      <c r="BE5622" s="280"/>
      <c r="BH5622" s="278"/>
      <c r="BI5622" s="278"/>
      <c r="BJ5622" s="278"/>
      <c r="BK5622" s="278"/>
      <c r="BL5622" s="278"/>
      <c r="BN5622" s="278"/>
      <c r="BO5622" s="278"/>
      <c r="BP5622" s="278"/>
    </row>
    <row r="5623" spans="3:68" ht="9" customHeight="1">
      <c r="C5623" s="287"/>
      <c r="D5623" s="287"/>
      <c r="E5623" s="287"/>
      <c r="F5623" s="287"/>
      <c r="G5623" s="287"/>
      <c r="H5623" s="278"/>
      <c r="I5623" s="278"/>
      <c r="J5623" s="278"/>
      <c r="K5623" s="278"/>
      <c r="L5623" s="278"/>
      <c r="N5623" s="278"/>
      <c r="O5623" s="278"/>
      <c r="P5623" s="278"/>
      <c r="Q5623" s="278"/>
      <c r="R5623" s="278"/>
      <c r="S5623" s="278"/>
      <c r="T5623" s="278"/>
      <c r="U5623" s="278"/>
      <c r="V5623" s="278"/>
      <c r="W5623" s="278"/>
      <c r="Z5623" s="278"/>
      <c r="AA5623" s="278"/>
      <c r="AB5623" s="278"/>
      <c r="AC5623" s="278"/>
      <c r="AD5623" s="278"/>
      <c r="AE5623" s="278"/>
      <c r="AI5623" s="287"/>
      <c r="AJ5623" s="287"/>
      <c r="AK5623" s="287"/>
      <c r="AL5623" s="287"/>
      <c r="AM5623" s="287"/>
      <c r="AO5623" s="278"/>
      <c r="AP5623" s="278"/>
      <c r="AQ5623" s="278"/>
      <c r="AR5623" s="278"/>
      <c r="AS5623" s="278"/>
      <c r="AT5623" s="278"/>
      <c r="AV5623" s="278"/>
      <c r="AW5623" s="278"/>
      <c r="AX5623" s="278"/>
      <c r="AY5623" s="278"/>
      <c r="AZ5623" s="278"/>
      <c r="BB5623" s="276"/>
      <c r="BE5623" s="280"/>
      <c r="BH5623" s="278"/>
      <c r="BI5623" s="278"/>
      <c r="BJ5623" s="278"/>
      <c r="BK5623" s="278"/>
      <c r="BL5623" s="278"/>
      <c r="BN5623" s="278"/>
      <c r="BO5623" s="278"/>
      <c r="BP5623" s="278"/>
    </row>
    <row r="5624" spans="3:68" ht="0.75" customHeight="1">
      <c r="C5624" s="287"/>
      <c r="D5624" s="287"/>
      <c r="E5624" s="287"/>
      <c r="F5624" s="287"/>
      <c r="G5624" s="287"/>
      <c r="H5624" s="278"/>
      <c r="I5624" s="278"/>
      <c r="J5624" s="278"/>
      <c r="K5624" s="278"/>
      <c r="L5624" s="278"/>
      <c r="N5624" s="278"/>
      <c r="O5624" s="278"/>
      <c r="P5624" s="278"/>
      <c r="Q5624" s="278"/>
      <c r="R5624" s="278"/>
      <c r="S5624" s="278"/>
      <c r="T5624" s="278"/>
      <c r="U5624" s="278"/>
      <c r="V5624" s="278"/>
      <c r="W5624" s="278"/>
      <c r="Z5624" s="278"/>
      <c r="AA5624" s="278"/>
      <c r="AB5624" s="278"/>
      <c r="AC5624" s="278"/>
      <c r="AD5624" s="278"/>
      <c r="AE5624" s="278"/>
      <c r="AI5624" s="287"/>
      <c r="AJ5624" s="287"/>
      <c r="AK5624" s="287"/>
      <c r="AL5624" s="287"/>
      <c r="AM5624" s="287"/>
      <c r="AO5624" s="278"/>
      <c r="AP5624" s="278"/>
      <c r="AQ5624" s="278"/>
      <c r="AR5624" s="278"/>
      <c r="AS5624" s="278"/>
      <c r="AT5624" s="278"/>
      <c r="AV5624" s="278"/>
      <c r="AW5624" s="278"/>
      <c r="AX5624" s="278"/>
      <c r="AY5624" s="278"/>
      <c r="AZ5624" s="278"/>
      <c r="BB5624" s="276"/>
      <c r="BE5624" s="280"/>
      <c r="BH5624" s="278"/>
      <c r="BI5624" s="278"/>
      <c r="BJ5624" s="278"/>
      <c r="BK5624" s="278"/>
      <c r="BL5624" s="278"/>
      <c r="BN5624" s="278"/>
      <c r="BO5624" s="278"/>
      <c r="BP5624" s="278"/>
    </row>
    <row r="5625" spans="3:68" ht="10.5" customHeight="1">
      <c r="C5625" s="287"/>
      <c r="D5625" s="287"/>
      <c r="E5625" s="287"/>
      <c r="F5625" s="287"/>
      <c r="G5625" s="287"/>
      <c r="H5625" s="278"/>
      <c r="I5625" s="278"/>
      <c r="J5625" s="278"/>
      <c r="K5625" s="278"/>
      <c r="L5625" s="278"/>
      <c r="P5625" s="278"/>
      <c r="Q5625" s="278"/>
      <c r="R5625" s="278"/>
      <c r="S5625" s="278"/>
      <c r="U5625" s="278"/>
      <c r="V5625" s="278"/>
      <c r="W5625" s="278"/>
      <c r="Z5625" s="278"/>
      <c r="AA5625" s="278"/>
      <c r="AB5625" s="278"/>
      <c r="AC5625" s="278"/>
      <c r="AD5625" s="278"/>
      <c r="AE5625" s="278"/>
      <c r="AI5625" s="287"/>
      <c r="AJ5625" s="287"/>
      <c r="AK5625" s="287"/>
      <c r="AL5625" s="287"/>
      <c r="AM5625" s="287"/>
      <c r="AO5625" s="278"/>
      <c r="AP5625" s="278"/>
      <c r="AQ5625" s="278"/>
      <c r="AR5625" s="278"/>
      <c r="AS5625" s="278"/>
      <c r="AT5625" s="278"/>
      <c r="AV5625" s="278"/>
      <c r="AW5625" s="278"/>
      <c r="AX5625" s="278"/>
      <c r="AY5625" s="278"/>
      <c r="AZ5625" s="278"/>
      <c r="BB5625" s="266"/>
      <c r="BE5625" s="263"/>
      <c r="BH5625" s="278"/>
      <c r="BI5625" s="278"/>
      <c r="BJ5625" s="278"/>
      <c r="BK5625" s="278"/>
      <c r="BL5625" s="278"/>
      <c r="BN5625" s="278"/>
      <c r="BO5625" s="278"/>
      <c r="BP5625" s="278"/>
    </row>
    <row r="5626" spans="3:68" ht="9" customHeight="1"/>
    <row r="5627" spans="3:68" ht="10.5" customHeight="1">
      <c r="C5627" s="291"/>
      <c r="D5627" s="291"/>
      <c r="E5627" s="291"/>
      <c r="F5627" s="291"/>
      <c r="G5627" s="291"/>
      <c r="H5627" s="278"/>
      <c r="I5627" s="278"/>
      <c r="J5627" s="278"/>
      <c r="K5627" s="278"/>
      <c r="L5627" s="278"/>
      <c r="N5627" s="278"/>
      <c r="O5627" s="278"/>
      <c r="P5627" s="278"/>
      <c r="Q5627" s="278"/>
      <c r="R5627" s="278"/>
      <c r="S5627" s="278"/>
      <c r="T5627" s="278"/>
      <c r="U5627" s="278"/>
      <c r="V5627" s="278"/>
      <c r="W5627" s="278"/>
      <c r="Z5627" s="278"/>
      <c r="AA5627" s="278"/>
      <c r="AB5627" s="278"/>
      <c r="AC5627" s="278"/>
      <c r="AD5627" s="278"/>
      <c r="AE5627" s="278"/>
      <c r="AI5627" s="291"/>
      <c r="AJ5627" s="291"/>
      <c r="AK5627" s="291"/>
      <c r="AL5627" s="291"/>
      <c r="AM5627" s="291"/>
      <c r="AO5627" s="278"/>
      <c r="AP5627" s="278"/>
      <c r="AQ5627" s="278"/>
      <c r="AR5627" s="278"/>
      <c r="AS5627" s="278"/>
      <c r="AT5627" s="278"/>
      <c r="AV5627" s="278"/>
      <c r="AW5627" s="278"/>
      <c r="AX5627" s="278"/>
      <c r="AY5627" s="278"/>
      <c r="AZ5627" s="278"/>
      <c r="BB5627" s="266"/>
      <c r="BE5627" s="280"/>
      <c r="BF5627" s="280"/>
      <c r="BH5627" s="278"/>
      <c r="BI5627" s="278"/>
      <c r="BJ5627" s="278"/>
      <c r="BK5627" s="278"/>
      <c r="BL5627" s="278"/>
      <c r="BN5627" s="278"/>
      <c r="BO5627" s="278"/>
      <c r="BP5627" s="278"/>
    </row>
    <row r="5628" spans="3:68" ht="12.75" customHeight="1">
      <c r="AO5628" s="278"/>
      <c r="AP5628" s="278"/>
      <c r="AQ5628" s="278"/>
      <c r="AR5628" s="278"/>
      <c r="AS5628" s="278"/>
      <c r="AT5628" s="278"/>
      <c r="AV5628" s="278"/>
      <c r="AW5628" s="278"/>
      <c r="AX5628" s="278"/>
      <c r="AY5628" s="278"/>
      <c r="AZ5628" s="278"/>
      <c r="BE5628" s="280"/>
      <c r="BF5628" s="280"/>
    </row>
    <row r="5629" spans="3:68" ht="12.75" customHeight="1">
      <c r="AO5629" s="278"/>
      <c r="AP5629" s="278"/>
      <c r="AQ5629" s="278"/>
      <c r="AR5629" s="278"/>
      <c r="AS5629" s="278"/>
      <c r="AT5629" s="278"/>
      <c r="AV5629" s="278"/>
      <c r="AW5629" s="278"/>
      <c r="AX5629" s="278"/>
      <c r="AY5629" s="278"/>
      <c r="AZ5629" s="278"/>
      <c r="BE5629" s="280"/>
      <c r="BH5629" s="278"/>
      <c r="BI5629" s="278"/>
      <c r="BJ5629" s="278"/>
      <c r="BK5629" s="278"/>
      <c r="BL5629" s="278"/>
      <c r="BN5629" s="278"/>
      <c r="BO5629" s="278"/>
      <c r="BP5629" s="278"/>
    </row>
    <row r="5630" spans="3:68" ht="10.5" customHeight="1">
      <c r="BE5630" s="280"/>
      <c r="BH5630" s="278"/>
      <c r="BI5630" s="278"/>
      <c r="BJ5630" s="278"/>
      <c r="BK5630" s="278"/>
      <c r="BL5630" s="278"/>
      <c r="BN5630" s="278"/>
      <c r="BO5630" s="278"/>
      <c r="BP5630" s="278"/>
    </row>
    <row r="5631" spans="3:68" ht="9" customHeight="1"/>
    <row r="5632" spans="3:68" ht="11.25" customHeight="1">
      <c r="C5632" s="280"/>
      <c r="D5632" s="280"/>
      <c r="E5632" s="280"/>
      <c r="F5632" s="280"/>
      <c r="G5632" s="280"/>
      <c r="H5632" s="280"/>
      <c r="I5632" s="280"/>
      <c r="AH5632" s="280"/>
      <c r="AI5632" s="280"/>
      <c r="AJ5632" s="280"/>
      <c r="AK5632" s="280"/>
      <c r="AL5632" s="280"/>
      <c r="AM5632" s="280"/>
      <c r="AN5632" s="280"/>
      <c r="AO5632" s="280"/>
      <c r="BE5632" s="263"/>
      <c r="BH5632" s="278"/>
      <c r="BI5632" s="278"/>
      <c r="BJ5632" s="278"/>
      <c r="BK5632" s="278"/>
      <c r="BL5632" s="278"/>
      <c r="BN5632" s="278"/>
      <c r="BO5632" s="278"/>
      <c r="BP5632" s="278"/>
    </row>
    <row r="5633" spans="3:68" ht="9.75" customHeight="1">
      <c r="C5633" s="287"/>
      <c r="D5633" s="287"/>
      <c r="E5633" s="287"/>
      <c r="F5633" s="287"/>
      <c r="G5633" s="287"/>
      <c r="H5633" s="278"/>
      <c r="I5633" s="278"/>
      <c r="J5633" s="278"/>
      <c r="K5633" s="278"/>
      <c r="L5633" s="278"/>
      <c r="N5633" s="278"/>
      <c r="O5633" s="278"/>
      <c r="P5633" s="278"/>
      <c r="Q5633" s="278"/>
      <c r="R5633" s="278"/>
      <c r="S5633" s="278"/>
      <c r="T5633" s="278"/>
      <c r="U5633" s="278"/>
      <c r="V5633" s="278"/>
      <c r="W5633" s="278"/>
      <c r="Z5633" s="278"/>
      <c r="AA5633" s="278"/>
      <c r="AB5633" s="278"/>
      <c r="AC5633" s="278"/>
      <c r="AD5633" s="278"/>
      <c r="AE5633" s="278"/>
      <c r="AI5633" s="287"/>
      <c r="AJ5633" s="287"/>
      <c r="AK5633" s="287"/>
      <c r="AL5633" s="287"/>
      <c r="AM5633" s="287"/>
      <c r="AO5633" s="278"/>
      <c r="AP5633" s="278"/>
      <c r="AQ5633" s="278"/>
      <c r="AR5633" s="278"/>
      <c r="AS5633" s="278"/>
      <c r="AT5633" s="278"/>
      <c r="AV5633" s="278"/>
      <c r="AW5633" s="278"/>
      <c r="AX5633" s="278"/>
      <c r="AY5633" s="278"/>
      <c r="AZ5633" s="278"/>
      <c r="BB5633" s="276"/>
      <c r="BE5633" s="280"/>
      <c r="BF5633" s="280"/>
      <c r="BH5633" s="278"/>
      <c r="BI5633" s="278"/>
      <c r="BJ5633" s="278"/>
      <c r="BK5633" s="278"/>
      <c r="BL5633" s="278"/>
      <c r="BN5633" s="278"/>
      <c r="BO5633" s="278"/>
      <c r="BP5633" s="278"/>
    </row>
    <row r="5634" spans="3:68" ht="1.5" customHeight="1">
      <c r="C5634" s="287"/>
      <c r="D5634" s="287"/>
      <c r="E5634" s="287"/>
      <c r="F5634" s="287"/>
      <c r="G5634" s="287"/>
      <c r="H5634" s="278"/>
      <c r="I5634" s="278"/>
      <c r="J5634" s="278"/>
      <c r="K5634" s="278"/>
      <c r="L5634" s="278"/>
      <c r="N5634" s="278"/>
      <c r="O5634" s="278"/>
      <c r="P5634" s="278"/>
      <c r="Q5634" s="278"/>
      <c r="R5634" s="278"/>
      <c r="S5634" s="278"/>
      <c r="T5634" s="278"/>
      <c r="U5634" s="278"/>
      <c r="V5634" s="278"/>
      <c r="W5634" s="278"/>
      <c r="Z5634" s="278"/>
      <c r="AA5634" s="278"/>
      <c r="AB5634" s="278"/>
      <c r="AC5634" s="278"/>
      <c r="AD5634" s="278"/>
      <c r="AE5634" s="278"/>
      <c r="AI5634" s="287"/>
      <c r="AJ5634" s="287"/>
      <c r="AK5634" s="287"/>
      <c r="AL5634" s="287"/>
      <c r="AM5634" s="287"/>
      <c r="AO5634" s="278"/>
      <c r="AP5634" s="278"/>
      <c r="AQ5634" s="278"/>
      <c r="AR5634" s="278"/>
      <c r="AS5634" s="278"/>
      <c r="AT5634" s="278"/>
      <c r="AV5634" s="278"/>
      <c r="AW5634" s="278"/>
      <c r="AX5634" s="278"/>
      <c r="AY5634" s="278"/>
      <c r="AZ5634" s="278"/>
      <c r="BB5634" s="276"/>
      <c r="BE5634" s="280"/>
      <c r="BF5634" s="280"/>
      <c r="BH5634" s="278"/>
      <c r="BI5634" s="278"/>
      <c r="BJ5634" s="278"/>
      <c r="BK5634" s="278"/>
      <c r="BL5634" s="278"/>
      <c r="BN5634" s="278"/>
      <c r="BO5634" s="278"/>
      <c r="BP5634" s="278"/>
    </row>
    <row r="5635" spans="3:68" ht="10.5" customHeight="1">
      <c r="C5635" s="287"/>
      <c r="D5635" s="287"/>
      <c r="E5635" s="287"/>
      <c r="F5635" s="287"/>
      <c r="G5635" s="287"/>
      <c r="H5635" s="278"/>
      <c r="I5635" s="278"/>
      <c r="J5635" s="278"/>
      <c r="K5635" s="278"/>
      <c r="L5635" s="278"/>
      <c r="N5635" s="278"/>
      <c r="O5635" s="278"/>
      <c r="P5635" s="278"/>
      <c r="Q5635" s="278"/>
      <c r="R5635" s="278"/>
      <c r="S5635" s="278"/>
      <c r="T5635" s="278"/>
      <c r="U5635" s="278"/>
      <c r="V5635" s="278"/>
      <c r="W5635" s="278"/>
      <c r="Z5635" s="278"/>
      <c r="AA5635" s="278"/>
      <c r="AB5635" s="278"/>
      <c r="AC5635" s="278"/>
      <c r="AD5635" s="278"/>
      <c r="AE5635" s="278"/>
      <c r="AI5635" s="287"/>
      <c r="AJ5635" s="287"/>
      <c r="AK5635" s="287"/>
      <c r="AL5635" s="287"/>
      <c r="AM5635" s="287"/>
      <c r="AO5635" s="278"/>
      <c r="AP5635" s="278"/>
      <c r="AQ5635" s="278"/>
      <c r="AR5635" s="278"/>
      <c r="AS5635" s="278"/>
      <c r="AT5635" s="278"/>
      <c r="AV5635" s="278"/>
      <c r="AW5635" s="278"/>
      <c r="AX5635" s="278"/>
      <c r="AY5635" s="278"/>
      <c r="AZ5635" s="278"/>
      <c r="BB5635" s="266"/>
      <c r="BE5635" s="263"/>
      <c r="BH5635" s="278"/>
      <c r="BI5635" s="278"/>
      <c r="BJ5635" s="278"/>
      <c r="BK5635" s="278"/>
      <c r="BL5635" s="278"/>
      <c r="BN5635" s="278"/>
      <c r="BO5635" s="278"/>
      <c r="BP5635" s="278"/>
    </row>
    <row r="5636" spans="3:68" ht="7.5" customHeight="1"/>
    <row r="5637" spans="3:68" ht="0.75" customHeight="1">
      <c r="C5637" s="287"/>
      <c r="D5637" s="287"/>
      <c r="E5637" s="287"/>
      <c r="F5637" s="287"/>
      <c r="G5637" s="287"/>
      <c r="H5637" s="278"/>
      <c r="I5637" s="278"/>
      <c r="J5637" s="278"/>
      <c r="K5637" s="278"/>
      <c r="L5637" s="278"/>
      <c r="N5637" s="278"/>
      <c r="O5637" s="278"/>
      <c r="P5637" s="278"/>
      <c r="Q5637" s="278"/>
      <c r="R5637" s="278"/>
      <c r="S5637" s="278"/>
      <c r="T5637" s="278"/>
      <c r="U5637" s="278"/>
      <c r="V5637" s="278"/>
      <c r="W5637" s="278"/>
      <c r="Z5637" s="278"/>
      <c r="AA5637" s="278"/>
      <c r="AB5637" s="278"/>
      <c r="AC5637" s="278"/>
      <c r="AD5637" s="278"/>
      <c r="AE5637" s="278"/>
      <c r="AI5637" s="287"/>
      <c r="AJ5637" s="287"/>
      <c r="AK5637" s="287"/>
      <c r="AL5637" s="287"/>
      <c r="AM5637" s="287"/>
      <c r="AO5637" s="278"/>
      <c r="AP5637" s="278"/>
      <c r="AQ5637" s="278"/>
      <c r="AR5637" s="278"/>
      <c r="AS5637" s="278"/>
      <c r="AT5637" s="278"/>
      <c r="AV5637" s="278"/>
      <c r="AW5637" s="278"/>
      <c r="AX5637" s="278"/>
      <c r="AY5637" s="278"/>
      <c r="AZ5637" s="278"/>
      <c r="BB5637" s="276"/>
      <c r="BE5637" s="280"/>
      <c r="BH5637" s="278"/>
      <c r="BI5637" s="278"/>
      <c r="BJ5637" s="278"/>
      <c r="BK5637" s="278"/>
      <c r="BL5637" s="278"/>
      <c r="BN5637" s="278"/>
      <c r="BO5637" s="278"/>
      <c r="BP5637" s="278"/>
    </row>
    <row r="5638" spans="3:68" ht="11.25" customHeight="1">
      <c r="C5638" s="287"/>
      <c r="D5638" s="287"/>
      <c r="E5638" s="287"/>
      <c r="F5638" s="287"/>
      <c r="G5638" s="287"/>
      <c r="H5638" s="278"/>
      <c r="I5638" s="278"/>
      <c r="J5638" s="278"/>
      <c r="K5638" s="278"/>
      <c r="L5638" s="278"/>
      <c r="N5638" s="278"/>
      <c r="O5638" s="278"/>
      <c r="P5638" s="278"/>
      <c r="Q5638" s="278"/>
      <c r="R5638" s="278"/>
      <c r="S5638" s="278"/>
      <c r="T5638" s="278"/>
      <c r="U5638" s="278"/>
      <c r="V5638" s="278"/>
      <c r="W5638" s="278"/>
      <c r="Z5638" s="278"/>
      <c r="AA5638" s="278"/>
      <c r="AB5638" s="278"/>
      <c r="AC5638" s="278"/>
      <c r="AD5638" s="278"/>
      <c r="AE5638" s="278"/>
      <c r="AI5638" s="287"/>
      <c r="AJ5638" s="287"/>
      <c r="AK5638" s="287"/>
      <c r="AL5638" s="287"/>
      <c r="AM5638" s="287"/>
      <c r="AO5638" s="278"/>
      <c r="AP5638" s="278"/>
      <c r="AQ5638" s="278"/>
      <c r="AR5638" s="278"/>
      <c r="AS5638" s="278"/>
      <c r="AT5638" s="278"/>
      <c r="AV5638" s="278"/>
      <c r="AW5638" s="278"/>
      <c r="AX5638" s="278"/>
      <c r="AY5638" s="278"/>
      <c r="AZ5638" s="278"/>
      <c r="BB5638" s="276"/>
      <c r="BE5638" s="280"/>
      <c r="BH5638" s="278"/>
      <c r="BI5638" s="278"/>
      <c r="BJ5638" s="278"/>
      <c r="BK5638" s="278"/>
      <c r="BL5638" s="278"/>
      <c r="BN5638" s="278"/>
      <c r="BO5638" s="278"/>
      <c r="BP5638" s="278"/>
    </row>
    <row r="5639" spans="3:68" ht="8.25" customHeight="1">
      <c r="C5639" s="291"/>
      <c r="D5639" s="291"/>
      <c r="E5639" s="291"/>
      <c r="F5639" s="291"/>
      <c r="G5639" s="291"/>
      <c r="H5639" s="278"/>
      <c r="I5639" s="278"/>
      <c r="J5639" s="278"/>
      <c r="K5639" s="278"/>
      <c r="L5639" s="278"/>
      <c r="N5639" s="278"/>
      <c r="O5639" s="278"/>
      <c r="P5639" s="278"/>
      <c r="Q5639" s="278"/>
      <c r="R5639" s="278"/>
      <c r="S5639" s="278"/>
      <c r="T5639" s="278"/>
      <c r="U5639" s="278"/>
      <c r="V5639" s="278"/>
      <c r="W5639" s="278"/>
      <c r="Z5639" s="278"/>
      <c r="AA5639" s="278"/>
      <c r="AB5639" s="278"/>
      <c r="AC5639" s="278"/>
      <c r="AD5639" s="278"/>
      <c r="AE5639" s="278"/>
      <c r="AI5639" s="291"/>
      <c r="AJ5639" s="291"/>
      <c r="AK5639" s="291"/>
      <c r="AL5639" s="291"/>
      <c r="AM5639" s="291"/>
      <c r="AO5639" s="278"/>
      <c r="AP5639" s="278"/>
      <c r="AQ5639" s="278"/>
      <c r="AR5639" s="278"/>
      <c r="AS5639" s="278"/>
      <c r="AT5639" s="278"/>
      <c r="AV5639" s="278"/>
      <c r="AW5639" s="278"/>
      <c r="AX5639" s="278"/>
      <c r="AY5639" s="278"/>
      <c r="AZ5639" s="278"/>
      <c r="BB5639" s="276"/>
      <c r="BE5639" s="280"/>
      <c r="BH5639" s="278"/>
      <c r="BI5639" s="278"/>
      <c r="BJ5639" s="278"/>
      <c r="BK5639" s="278"/>
      <c r="BL5639" s="278"/>
      <c r="BN5639" s="278"/>
      <c r="BO5639" s="278"/>
      <c r="BP5639" s="278"/>
    </row>
    <row r="5640" spans="3:68" ht="2.25" customHeight="1">
      <c r="C5640" s="291"/>
      <c r="D5640" s="291"/>
      <c r="E5640" s="291"/>
      <c r="F5640" s="291"/>
      <c r="G5640" s="291"/>
      <c r="H5640" s="278"/>
      <c r="I5640" s="278"/>
      <c r="J5640" s="278"/>
      <c r="K5640" s="278"/>
      <c r="L5640" s="278"/>
      <c r="N5640" s="278"/>
      <c r="O5640" s="278"/>
      <c r="P5640" s="278"/>
      <c r="Q5640" s="278"/>
      <c r="R5640" s="278"/>
      <c r="S5640" s="278"/>
      <c r="T5640" s="278"/>
      <c r="U5640" s="278"/>
      <c r="V5640" s="278"/>
      <c r="W5640" s="278"/>
      <c r="Z5640" s="278"/>
      <c r="AA5640" s="278"/>
      <c r="AB5640" s="278"/>
      <c r="AC5640" s="278"/>
      <c r="AD5640" s="278"/>
      <c r="AE5640" s="278"/>
      <c r="AI5640" s="291"/>
      <c r="AJ5640" s="291"/>
      <c r="AK5640" s="291"/>
      <c r="AL5640" s="291"/>
      <c r="AM5640" s="291"/>
      <c r="AO5640" s="278"/>
      <c r="AP5640" s="278"/>
      <c r="AQ5640" s="278"/>
      <c r="AR5640" s="278"/>
      <c r="AS5640" s="278"/>
      <c r="AT5640" s="278"/>
      <c r="AV5640" s="278"/>
      <c r="AW5640" s="278"/>
      <c r="AX5640" s="278"/>
      <c r="AY5640" s="278"/>
      <c r="AZ5640" s="278"/>
      <c r="BB5640" s="276"/>
      <c r="BE5640" s="280"/>
      <c r="BH5640" s="278"/>
      <c r="BI5640" s="278"/>
      <c r="BJ5640" s="278"/>
      <c r="BK5640" s="278"/>
      <c r="BL5640" s="278"/>
      <c r="BN5640" s="278"/>
      <c r="BO5640" s="278"/>
      <c r="BP5640" s="278"/>
    </row>
    <row r="5641" spans="3:68" ht="10.5" customHeight="1">
      <c r="BE5641" s="263"/>
      <c r="BH5641" s="278"/>
      <c r="BI5641" s="278"/>
      <c r="BJ5641" s="278"/>
      <c r="BK5641" s="278"/>
      <c r="BL5641" s="278"/>
      <c r="BN5641" s="278"/>
      <c r="BO5641" s="278"/>
      <c r="BP5641" s="278"/>
    </row>
    <row r="5642" spans="3:68" ht="7.5" customHeight="1"/>
    <row r="5643" spans="3:68" ht="9.75" customHeight="1">
      <c r="C5643" s="280"/>
      <c r="D5643" s="280"/>
      <c r="E5643" s="280"/>
      <c r="F5643" s="280"/>
      <c r="G5643" s="280"/>
      <c r="H5643" s="278"/>
      <c r="I5643" s="278"/>
      <c r="J5643" s="278"/>
      <c r="K5643" s="278"/>
      <c r="L5643" s="278"/>
      <c r="N5643" s="278"/>
      <c r="O5643" s="278"/>
      <c r="P5643" s="278"/>
      <c r="Q5643" s="278"/>
      <c r="R5643" s="278"/>
      <c r="S5643" s="278"/>
      <c r="T5643" s="278"/>
      <c r="U5643" s="278"/>
      <c r="V5643" s="278"/>
      <c r="W5643" s="278"/>
      <c r="Z5643" s="278"/>
      <c r="AA5643" s="278"/>
      <c r="AB5643" s="278"/>
      <c r="AC5643" s="278"/>
      <c r="AD5643" s="278"/>
      <c r="AE5643" s="278"/>
      <c r="AH5643" s="280"/>
      <c r="AI5643" s="280"/>
      <c r="AJ5643" s="280"/>
      <c r="AK5643" s="280"/>
      <c r="AL5643" s="280"/>
      <c r="AM5643" s="280"/>
      <c r="AO5643" s="278"/>
      <c r="AP5643" s="278"/>
      <c r="AQ5643" s="278"/>
      <c r="AR5643" s="278"/>
      <c r="AS5643" s="278"/>
      <c r="AT5643" s="278"/>
      <c r="AZ5643" s="281"/>
      <c r="BB5643" s="281"/>
      <c r="BE5643" s="280"/>
      <c r="BF5643" s="280"/>
      <c r="BG5643" s="280"/>
      <c r="BH5643" s="278"/>
      <c r="BI5643" s="278"/>
      <c r="BJ5643" s="278"/>
      <c r="BK5643" s="278"/>
      <c r="BL5643" s="278"/>
      <c r="BN5643" s="278"/>
      <c r="BO5643" s="278"/>
      <c r="BP5643" s="278"/>
    </row>
    <row r="5644" spans="3:68" ht="0.75" customHeight="1">
      <c r="C5644" s="280"/>
      <c r="D5644" s="280"/>
      <c r="E5644" s="280"/>
      <c r="F5644" s="280"/>
      <c r="G5644" s="280"/>
      <c r="H5644" s="278"/>
      <c r="I5644" s="278"/>
      <c r="J5644" s="278"/>
      <c r="K5644" s="278"/>
      <c r="L5644" s="278"/>
      <c r="N5644" s="278"/>
      <c r="O5644" s="278"/>
      <c r="P5644" s="278"/>
      <c r="Q5644" s="278"/>
      <c r="R5644" s="278"/>
      <c r="S5644" s="278"/>
      <c r="T5644" s="278"/>
      <c r="U5644" s="278"/>
      <c r="V5644" s="278"/>
      <c r="W5644" s="278"/>
      <c r="Z5644" s="278"/>
      <c r="AA5644" s="278"/>
      <c r="AB5644" s="278"/>
      <c r="AC5644" s="278"/>
      <c r="AD5644" s="278"/>
      <c r="AE5644" s="278"/>
      <c r="AH5644" s="280"/>
      <c r="AI5644" s="280"/>
      <c r="AJ5644" s="280"/>
      <c r="AK5644" s="280"/>
      <c r="AL5644" s="280"/>
      <c r="AM5644" s="280"/>
      <c r="AO5644" s="278"/>
      <c r="AP5644" s="278"/>
      <c r="AQ5644" s="278"/>
      <c r="AR5644" s="278"/>
      <c r="AS5644" s="278"/>
      <c r="AT5644" s="278"/>
      <c r="AZ5644" s="281"/>
      <c r="BB5644" s="281"/>
      <c r="BE5644" s="280"/>
      <c r="BF5644" s="280"/>
      <c r="BG5644" s="280"/>
      <c r="BH5644" s="278"/>
      <c r="BI5644" s="278"/>
      <c r="BJ5644" s="278"/>
      <c r="BK5644" s="278"/>
      <c r="BL5644" s="278"/>
      <c r="BN5644" s="278"/>
      <c r="BO5644" s="278"/>
      <c r="BP5644" s="278"/>
    </row>
    <row r="5645" spans="3:68" ht="10.5" customHeight="1">
      <c r="C5645" s="280"/>
      <c r="D5645" s="280"/>
      <c r="E5645" s="280"/>
      <c r="F5645" s="280"/>
      <c r="G5645" s="280"/>
      <c r="H5645" s="278"/>
      <c r="I5645" s="278"/>
      <c r="J5645" s="278"/>
      <c r="K5645" s="278"/>
      <c r="L5645" s="278"/>
      <c r="N5645" s="278"/>
      <c r="O5645" s="278"/>
      <c r="P5645" s="278"/>
      <c r="Q5645" s="278"/>
      <c r="R5645" s="278"/>
      <c r="S5645" s="278"/>
      <c r="T5645" s="278"/>
      <c r="U5645" s="278"/>
      <c r="V5645" s="278"/>
      <c r="W5645" s="278"/>
      <c r="Z5645" s="278"/>
      <c r="AA5645" s="278"/>
      <c r="AB5645" s="278"/>
      <c r="AC5645" s="278"/>
      <c r="AD5645" s="278"/>
      <c r="AE5645" s="278"/>
      <c r="AH5645" s="280"/>
      <c r="AI5645" s="280"/>
      <c r="AJ5645" s="280"/>
      <c r="AK5645" s="280"/>
      <c r="AL5645" s="280"/>
      <c r="AM5645" s="280"/>
      <c r="AN5645" s="280"/>
      <c r="AO5645" s="278"/>
      <c r="AP5645" s="278"/>
      <c r="AQ5645" s="278"/>
      <c r="AR5645" s="278"/>
      <c r="AS5645" s="278"/>
      <c r="AT5645" s="278"/>
      <c r="AV5645" s="278"/>
      <c r="AW5645" s="278"/>
      <c r="AX5645" s="278"/>
      <c r="AY5645" s="278"/>
      <c r="AZ5645" s="278"/>
      <c r="BB5645" s="266"/>
      <c r="BE5645" s="280"/>
      <c r="BF5645" s="280"/>
      <c r="BG5645" s="280"/>
      <c r="BH5645" s="278"/>
      <c r="BI5645" s="278"/>
      <c r="BJ5645" s="278"/>
      <c r="BK5645" s="278"/>
      <c r="BL5645" s="278"/>
      <c r="BN5645" s="278"/>
      <c r="BO5645" s="278"/>
      <c r="BP5645" s="278"/>
    </row>
    <row r="5646" spans="3:68" ht="9" customHeight="1"/>
    <row r="5647" spans="3:68" ht="11.25" customHeight="1">
      <c r="C5647" s="280"/>
      <c r="D5647" s="280"/>
      <c r="E5647" s="280"/>
      <c r="F5647" s="280"/>
      <c r="G5647" s="280"/>
      <c r="H5647" s="280"/>
      <c r="I5647" s="278"/>
      <c r="J5647" s="278"/>
      <c r="K5647" s="278"/>
      <c r="L5647" s="278"/>
      <c r="M5647" s="278"/>
      <c r="P5647" s="278"/>
      <c r="Q5647" s="278"/>
      <c r="R5647" s="278"/>
      <c r="S5647" s="278"/>
      <c r="U5647" s="278"/>
      <c r="V5647" s="278"/>
      <c r="W5647" s="278"/>
      <c r="Z5647" s="278"/>
      <c r="AA5647" s="278"/>
      <c r="AB5647" s="278"/>
      <c r="AC5647" s="278"/>
      <c r="AD5647" s="278"/>
      <c r="AE5647" s="278"/>
      <c r="AH5647" s="280"/>
      <c r="AI5647" s="280"/>
      <c r="AJ5647" s="280"/>
      <c r="AK5647" s="280"/>
      <c r="AL5647" s="280"/>
      <c r="AM5647" s="280"/>
      <c r="AN5647" s="280"/>
      <c r="AO5647" s="278"/>
      <c r="AP5647" s="278"/>
      <c r="AQ5647" s="278"/>
      <c r="AR5647" s="278"/>
      <c r="AS5647" s="278"/>
      <c r="AT5647" s="278"/>
      <c r="AV5647" s="278"/>
      <c r="AW5647" s="278"/>
      <c r="AX5647" s="278"/>
      <c r="AY5647" s="278"/>
      <c r="AZ5647" s="278"/>
      <c r="BB5647" s="265"/>
    </row>
    <row r="5648" spans="3:68" ht="9.75" customHeight="1">
      <c r="C5648" s="280"/>
      <c r="D5648" s="280"/>
      <c r="E5648" s="280"/>
      <c r="F5648" s="280"/>
      <c r="G5648" s="280"/>
      <c r="H5648" s="280"/>
      <c r="I5648" s="280"/>
      <c r="J5648" s="280"/>
      <c r="K5648" s="280"/>
      <c r="P5648" s="278"/>
      <c r="Q5648" s="278"/>
      <c r="R5648" s="278"/>
      <c r="S5648" s="278"/>
      <c r="U5648" s="278"/>
      <c r="V5648" s="278"/>
      <c r="W5648" s="278"/>
      <c r="AH5648" s="280"/>
      <c r="AI5648" s="280"/>
      <c r="AJ5648" s="280"/>
      <c r="AK5648" s="280"/>
      <c r="AL5648" s="280"/>
      <c r="AM5648" s="280"/>
      <c r="AO5648" s="278"/>
      <c r="AP5648" s="278"/>
      <c r="AQ5648" s="278"/>
      <c r="AR5648" s="278"/>
      <c r="AS5648" s="278"/>
      <c r="AT5648" s="278"/>
      <c r="AV5648" s="278"/>
      <c r="AW5648" s="278"/>
      <c r="AX5648" s="278"/>
      <c r="AY5648" s="278"/>
      <c r="AZ5648" s="278"/>
      <c r="BB5648" s="276"/>
    </row>
    <row r="5649" spans="3:68" ht="0.75" customHeight="1">
      <c r="C5649" s="280"/>
      <c r="D5649" s="280"/>
      <c r="E5649" s="280"/>
      <c r="F5649" s="280"/>
      <c r="G5649" s="280"/>
      <c r="H5649" s="280"/>
      <c r="I5649" s="280"/>
      <c r="J5649" s="280"/>
      <c r="K5649" s="280"/>
      <c r="P5649" s="278"/>
      <c r="Q5649" s="278"/>
      <c r="R5649" s="278"/>
      <c r="S5649" s="278"/>
      <c r="U5649" s="278"/>
      <c r="V5649" s="278"/>
      <c r="W5649" s="278"/>
      <c r="AH5649" s="280"/>
      <c r="AI5649" s="280"/>
      <c r="AJ5649" s="280"/>
      <c r="AK5649" s="280"/>
      <c r="AL5649" s="280"/>
      <c r="AM5649" s="280"/>
      <c r="AO5649" s="278"/>
      <c r="AP5649" s="278"/>
      <c r="AQ5649" s="278"/>
      <c r="AR5649" s="278"/>
      <c r="AS5649" s="278"/>
      <c r="AT5649" s="278"/>
      <c r="AV5649" s="278"/>
      <c r="AW5649" s="278"/>
      <c r="AX5649" s="278"/>
      <c r="AY5649" s="278"/>
      <c r="AZ5649" s="278"/>
      <c r="BB5649" s="276"/>
    </row>
    <row r="5650" spans="3:68">
      <c r="C5650" s="280"/>
      <c r="D5650" s="280"/>
      <c r="E5650" s="280"/>
      <c r="F5650" s="280"/>
      <c r="G5650" s="280"/>
      <c r="H5650" s="278"/>
      <c r="I5650" s="278"/>
      <c r="J5650" s="278"/>
      <c r="K5650" s="278"/>
      <c r="L5650" s="278"/>
      <c r="P5650" s="278"/>
      <c r="Q5650" s="278"/>
      <c r="R5650" s="278"/>
      <c r="S5650" s="278"/>
      <c r="U5650" s="278"/>
      <c r="V5650" s="278"/>
      <c r="W5650" s="278"/>
      <c r="Z5650" s="278"/>
      <c r="AA5650" s="278"/>
      <c r="AB5650" s="278"/>
      <c r="AC5650" s="278"/>
      <c r="AD5650" s="278"/>
      <c r="AE5650" s="278"/>
      <c r="AH5650" s="280"/>
      <c r="AI5650" s="280"/>
      <c r="AJ5650" s="280"/>
      <c r="AK5650" s="280"/>
      <c r="AL5650" s="280"/>
      <c r="AM5650" s="280"/>
      <c r="AV5650" s="278"/>
      <c r="AW5650" s="278"/>
      <c r="AX5650" s="278"/>
      <c r="AY5650" s="278"/>
      <c r="AZ5650" s="278"/>
      <c r="BB5650" s="266"/>
      <c r="BE5650" s="282"/>
      <c r="BF5650" s="282"/>
      <c r="BG5650" s="282"/>
      <c r="BH5650" s="282"/>
      <c r="BI5650" s="282"/>
      <c r="BJ5650" s="282"/>
      <c r="BK5650" s="282"/>
      <c r="BL5650" s="282"/>
      <c r="BM5650" s="282"/>
      <c r="BN5650" s="282"/>
      <c r="BO5650" s="282"/>
      <c r="BP5650" s="282"/>
    </row>
    <row r="5651" spans="3:68" ht="6.75" customHeight="1"/>
    <row r="5652" spans="3:68" ht="2.25" customHeight="1">
      <c r="C5652" s="280"/>
      <c r="D5652" s="280"/>
      <c r="E5652" s="280"/>
      <c r="F5652" s="280"/>
      <c r="G5652" s="280"/>
      <c r="N5652" s="278"/>
      <c r="O5652" s="278"/>
      <c r="P5652" s="278"/>
      <c r="Q5652" s="278"/>
      <c r="R5652" s="278"/>
      <c r="S5652" s="278"/>
      <c r="T5652" s="278"/>
      <c r="U5652" s="278"/>
      <c r="V5652" s="278"/>
      <c r="W5652" s="278"/>
      <c r="AH5652" s="280"/>
      <c r="AI5652" s="280"/>
      <c r="AJ5652" s="280"/>
      <c r="AK5652" s="280"/>
      <c r="AL5652" s="280"/>
      <c r="AM5652" s="280"/>
      <c r="AN5652" s="280"/>
      <c r="AO5652" s="280"/>
      <c r="AP5652" s="280"/>
      <c r="AQ5652" s="280"/>
      <c r="AR5652" s="280"/>
      <c r="AV5652" s="278"/>
      <c r="AW5652" s="278"/>
      <c r="AX5652" s="278"/>
      <c r="AY5652" s="278"/>
      <c r="AZ5652" s="278"/>
      <c r="BB5652" s="276"/>
    </row>
    <row r="5653" spans="3:68" ht="7.5" customHeight="1">
      <c r="C5653" s="280"/>
      <c r="D5653" s="280"/>
      <c r="E5653" s="280"/>
      <c r="F5653" s="280"/>
      <c r="G5653" s="280"/>
      <c r="N5653" s="278"/>
      <c r="O5653" s="278"/>
      <c r="P5653" s="278"/>
      <c r="Q5653" s="278"/>
      <c r="R5653" s="278"/>
      <c r="S5653" s="278"/>
      <c r="T5653" s="278"/>
      <c r="U5653" s="278"/>
      <c r="V5653" s="278"/>
      <c r="W5653" s="278"/>
      <c r="AH5653" s="280"/>
      <c r="AI5653" s="280"/>
      <c r="AJ5653" s="280"/>
      <c r="AK5653" s="280"/>
      <c r="AL5653" s="280"/>
      <c r="AM5653" s="280"/>
      <c r="AN5653" s="280"/>
      <c r="AO5653" s="280"/>
      <c r="AP5653" s="280"/>
      <c r="AQ5653" s="280"/>
      <c r="AR5653" s="280"/>
      <c r="AV5653" s="278"/>
      <c r="AW5653" s="278"/>
      <c r="AX5653" s="278"/>
      <c r="AY5653" s="278"/>
      <c r="AZ5653" s="278"/>
      <c r="BB5653" s="276"/>
    </row>
    <row r="5654" spans="3:68" ht="0.75" customHeight="1">
      <c r="C5654" s="280"/>
      <c r="D5654" s="280"/>
      <c r="E5654" s="280"/>
      <c r="F5654" s="280"/>
      <c r="G5654" s="280"/>
      <c r="N5654" s="278"/>
      <c r="O5654" s="278"/>
      <c r="P5654" s="278"/>
      <c r="Q5654" s="278"/>
      <c r="R5654" s="278"/>
      <c r="S5654" s="278"/>
      <c r="T5654" s="278"/>
      <c r="U5654" s="278"/>
      <c r="V5654" s="278"/>
      <c r="W5654" s="278"/>
      <c r="AH5654" s="280"/>
      <c r="AI5654" s="280"/>
      <c r="AJ5654" s="280"/>
      <c r="AK5654" s="280"/>
      <c r="AL5654" s="280"/>
      <c r="AM5654" s="280"/>
      <c r="AN5654" s="280"/>
      <c r="AO5654" s="280"/>
      <c r="AP5654" s="280"/>
      <c r="AQ5654" s="280"/>
      <c r="AR5654" s="280"/>
      <c r="AV5654" s="278"/>
      <c r="AW5654" s="278"/>
      <c r="AX5654" s="278"/>
      <c r="AY5654" s="278"/>
      <c r="AZ5654" s="278"/>
      <c r="BB5654" s="276"/>
    </row>
    <row r="5655" spans="3:68" ht="10.5" customHeight="1">
      <c r="C5655" s="280"/>
      <c r="D5655" s="280"/>
      <c r="E5655" s="280"/>
      <c r="F5655" s="280"/>
      <c r="G5655" s="280"/>
      <c r="P5655" s="278"/>
      <c r="Q5655" s="278"/>
      <c r="R5655" s="278"/>
      <c r="S5655" s="278"/>
      <c r="U5655" s="278"/>
      <c r="V5655" s="278"/>
      <c r="W5655" s="278"/>
      <c r="AH5655" s="280"/>
      <c r="AI5655" s="280"/>
      <c r="AJ5655" s="280"/>
      <c r="AK5655" s="280"/>
      <c r="AL5655" s="280"/>
      <c r="AM5655" s="280"/>
      <c r="AN5655" s="280"/>
      <c r="AO5655" s="280"/>
      <c r="AP5655" s="280"/>
      <c r="AQ5655" s="280"/>
      <c r="AR5655" s="280"/>
      <c r="AV5655" s="278"/>
      <c r="AW5655" s="278"/>
      <c r="AX5655" s="278"/>
      <c r="AY5655" s="278"/>
      <c r="AZ5655" s="278"/>
      <c r="BB5655" s="266"/>
      <c r="BG5655" s="283"/>
      <c r="BH5655" s="283"/>
      <c r="BI5655" s="283"/>
      <c r="BJ5655" s="283"/>
      <c r="BN5655" s="283"/>
      <c r="BO5655" s="283"/>
      <c r="BP5655" s="283"/>
    </row>
    <row r="5656" spans="3:68" ht="7.5" customHeight="1"/>
    <row r="5657" spans="3:68" ht="0.75" customHeight="1">
      <c r="C5657" s="280"/>
      <c r="D5657" s="280"/>
      <c r="E5657" s="280"/>
      <c r="F5657" s="280"/>
      <c r="G5657" s="280"/>
      <c r="N5657" s="278"/>
      <c r="O5657" s="278"/>
      <c r="P5657" s="278"/>
      <c r="Q5657" s="278"/>
      <c r="R5657" s="278"/>
      <c r="S5657" s="278"/>
      <c r="T5657" s="278"/>
      <c r="U5657" s="278"/>
      <c r="V5657" s="278"/>
      <c r="W5657" s="278"/>
      <c r="AH5657" s="280"/>
      <c r="AI5657" s="280"/>
      <c r="AJ5657" s="280"/>
      <c r="AK5657" s="280"/>
      <c r="AL5657" s="280"/>
      <c r="AM5657" s="280"/>
      <c r="AN5657" s="280"/>
      <c r="AO5657" s="280"/>
      <c r="AP5657" s="280"/>
      <c r="AQ5657" s="280"/>
      <c r="AR5657" s="280"/>
      <c r="AV5657" s="278"/>
      <c r="AW5657" s="278"/>
      <c r="AX5657" s="278"/>
      <c r="AY5657" s="278"/>
      <c r="AZ5657" s="278"/>
      <c r="BB5657" s="276"/>
      <c r="BE5657" s="280"/>
      <c r="BF5657" s="280"/>
      <c r="BG5657" s="280"/>
      <c r="BH5657" s="279"/>
      <c r="BI5657" s="279"/>
      <c r="BJ5657" s="279"/>
      <c r="BK5657" s="279"/>
      <c r="BN5657" s="279"/>
      <c r="BO5657" s="279"/>
      <c r="BP5657" s="279"/>
    </row>
    <row r="5658" spans="3:68" ht="8.25" customHeight="1">
      <c r="C5658" s="280"/>
      <c r="D5658" s="280"/>
      <c r="E5658" s="280"/>
      <c r="F5658" s="280"/>
      <c r="G5658" s="280"/>
      <c r="N5658" s="278"/>
      <c r="O5658" s="278"/>
      <c r="P5658" s="278"/>
      <c r="Q5658" s="278"/>
      <c r="R5658" s="278"/>
      <c r="S5658" s="278"/>
      <c r="T5658" s="278"/>
      <c r="U5658" s="278"/>
      <c r="V5658" s="278"/>
      <c r="W5658" s="278"/>
      <c r="AH5658" s="280"/>
      <c r="AI5658" s="280"/>
      <c r="AJ5658" s="280"/>
      <c r="AK5658" s="280"/>
      <c r="AL5658" s="280"/>
      <c r="AM5658" s="280"/>
      <c r="AN5658" s="280"/>
      <c r="AO5658" s="280"/>
      <c r="AP5658" s="280"/>
      <c r="AQ5658" s="280"/>
      <c r="AR5658" s="280"/>
      <c r="AV5658" s="278"/>
      <c r="AW5658" s="278"/>
      <c r="AX5658" s="278"/>
      <c r="AY5658" s="278"/>
      <c r="AZ5658" s="278"/>
      <c r="BB5658" s="276"/>
      <c r="BE5658" s="280"/>
      <c r="BF5658" s="280"/>
      <c r="BG5658" s="280"/>
      <c r="BH5658" s="279"/>
      <c r="BI5658" s="279"/>
      <c r="BJ5658" s="279"/>
      <c r="BK5658" s="279"/>
      <c r="BN5658" s="279"/>
      <c r="BO5658" s="279"/>
      <c r="BP5658" s="279"/>
    </row>
    <row r="5659" spans="3:68" ht="0.75" customHeight="1">
      <c r="C5659" s="280"/>
      <c r="D5659" s="280"/>
      <c r="E5659" s="280"/>
      <c r="F5659" s="280"/>
      <c r="G5659" s="280"/>
      <c r="N5659" s="278"/>
      <c r="O5659" s="278"/>
      <c r="P5659" s="278"/>
      <c r="Q5659" s="278"/>
      <c r="R5659" s="278"/>
      <c r="S5659" s="278"/>
      <c r="T5659" s="278"/>
      <c r="U5659" s="278"/>
      <c r="V5659" s="278"/>
      <c r="W5659" s="278"/>
      <c r="AH5659" s="280"/>
      <c r="AI5659" s="280"/>
      <c r="AJ5659" s="280"/>
      <c r="AK5659" s="280"/>
      <c r="AL5659" s="280"/>
      <c r="AM5659" s="280"/>
      <c r="AN5659" s="280"/>
      <c r="AO5659" s="280"/>
      <c r="AP5659" s="280"/>
      <c r="AQ5659" s="280"/>
      <c r="AR5659" s="280"/>
      <c r="AV5659" s="278"/>
      <c r="AW5659" s="278"/>
      <c r="AX5659" s="278"/>
      <c r="AY5659" s="278"/>
      <c r="AZ5659" s="278"/>
      <c r="BB5659" s="276"/>
      <c r="BE5659" s="280"/>
      <c r="BF5659" s="280"/>
      <c r="BG5659" s="280"/>
      <c r="BH5659" s="279"/>
      <c r="BI5659" s="279"/>
      <c r="BJ5659" s="279"/>
      <c r="BK5659" s="279"/>
      <c r="BN5659" s="279"/>
      <c r="BO5659" s="279"/>
      <c r="BP5659" s="279"/>
    </row>
    <row r="5660" spans="3:68" ht="11.25" customHeight="1">
      <c r="C5660" s="280"/>
      <c r="D5660" s="280"/>
      <c r="E5660" s="280"/>
      <c r="F5660" s="280"/>
      <c r="G5660" s="280"/>
      <c r="N5660" s="278"/>
      <c r="O5660" s="278"/>
      <c r="P5660" s="278"/>
      <c r="Q5660" s="278"/>
      <c r="R5660" s="278"/>
      <c r="S5660" s="278"/>
      <c r="T5660" s="278"/>
      <c r="U5660" s="278"/>
      <c r="V5660" s="278"/>
      <c r="W5660" s="278"/>
      <c r="AH5660" s="280"/>
      <c r="AI5660" s="280"/>
      <c r="AJ5660" s="280"/>
      <c r="AK5660" s="280"/>
      <c r="AL5660" s="280"/>
      <c r="AM5660" s="280"/>
      <c r="AN5660" s="280"/>
      <c r="AO5660" s="280"/>
      <c r="AP5660" s="280"/>
      <c r="AQ5660" s="280"/>
      <c r="AR5660" s="280"/>
      <c r="AV5660" s="278"/>
      <c r="AW5660" s="278"/>
      <c r="AX5660" s="278"/>
      <c r="AY5660" s="278"/>
      <c r="AZ5660" s="278"/>
      <c r="BB5660" s="266"/>
      <c r="BE5660" s="275"/>
      <c r="BF5660" s="275"/>
      <c r="BG5660" s="275"/>
      <c r="BH5660" s="276"/>
      <c r="BI5660" s="276"/>
      <c r="BJ5660" s="276"/>
      <c r="BK5660" s="276"/>
      <c r="BN5660" s="276"/>
      <c r="BO5660" s="276"/>
      <c r="BP5660" s="276"/>
    </row>
    <row r="5661" spans="3:68" ht="7.5" customHeight="1"/>
    <row r="5662" spans="3:68" ht="1.5" customHeight="1">
      <c r="C5662" s="280"/>
      <c r="D5662" s="280"/>
      <c r="E5662" s="280"/>
      <c r="F5662" s="280"/>
      <c r="G5662" s="280"/>
      <c r="H5662" s="280"/>
      <c r="I5662" s="280"/>
      <c r="J5662" s="280"/>
      <c r="P5662" s="278"/>
      <c r="Q5662" s="278"/>
      <c r="R5662" s="278"/>
      <c r="S5662" s="278"/>
      <c r="U5662" s="278"/>
      <c r="V5662" s="278"/>
      <c r="W5662" s="278"/>
      <c r="AH5662" s="280"/>
      <c r="AI5662" s="280"/>
      <c r="AJ5662" s="280"/>
      <c r="AK5662" s="280"/>
      <c r="AL5662" s="280"/>
      <c r="AM5662" s="280"/>
      <c r="AN5662" s="280"/>
      <c r="AO5662" s="280"/>
      <c r="AP5662" s="280"/>
      <c r="AQ5662" s="280"/>
      <c r="AR5662" s="280"/>
      <c r="AV5662" s="278"/>
      <c r="AW5662" s="278"/>
      <c r="AX5662" s="278"/>
      <c r="AY5662" s="278"/>
      <c r="AZ5662" s="278"/>
      <c r="BB5662" s="276"/>
      <c r="BE5662" s="275"/>
      <c r="BF5662" s="275"/>
      <c r="BG5662" s="275"/>
      <c r="BH5662" s="276"/>
      <c r="BI5662" s="276"/>
      <c r="BJ5662" s="276"/>
      <c r="BK5662" s="276"/>
    </row>
    <row r="5663" spans="3:68" ht="9" customHeight="1">
      <c r="C5663" s="280"/>
      <c r="D5663" s="280"/>
      <c r="E5663" s="280"/>
      <c r="F5663" s="280"/>
      <c r="G5663" s="280"/>
      <c r="H5663" s="280"/>
      <c r="I5663" s="280"/>
      <c r="J5663" s="280"/>
      <c r="P5663" s="278"/>
      <c r="Q5663" s="278"/>
      <c r="R5663" s="278"/>
      <c r="S5663" s="278"/>
      <c r="U5663" s="278"/>
      <c r="V5663" s="278"/>
      <c r="W5663" s="278"/>
      <c r="AH5663" s="280"/>
      <c r="AI5663" s="280"/>
      <c r="AJ5663" s="280"/>
      <c r="AK5663" s="280"/>
      <c r="AL5663" s="280"/>
      <c r="AM5663" s="280"/>
      <c r="AN5663" s="280"/>
      <c r="AO5663" s="280"/>
      <c r="AP5663" s="280"/>
      <c r="AQ5663" s="280"/>
      <c r="AR5663" s="280"/>
      <c r="AV5663" s="278"/>
      <c r="AW5663" s="278"/>
      <c r="AX5663" s="278"/>
      <c r="AY5663" s="278"/>
      <c r="AZ5663" s="278"/>
      <c r="BB5663" s="276"/>
      <c r="BE5663" s="275"/>
      <c r="BF5663" s="275"/>
      <c r="BG5663" s="275"/>
      <c r="BH5663" s="276"/>
      <c r="BI5663" s="276"/>
      <c r="BJ5663" s="276"/>
      <c r="BK5663" s="276"/>
    </row>
    <row r="5664" spans="3:68" ht="0.75" customHeight="1">
      <c r="C5664" s="280"/>
      <c r="D5664" s="280"/>
      <c r="E5664" s="280"/>
      <c r="F5664" s="280"/>
      <c r="G5664" s="280"/>
      <c r="H5664" s="280"/>
      <c r="I5664" s="280"/>
      <c r="J5664" s="280"/>
      <c r="P5664" s="278"/>
      <c r="Q5664" s="278"/>
      <c r="R5664" s="278"/>
      <c r="S5664" s="278"/>
      <c r="U5664" s="278"/>
      <c r="V5664" s="278"/>
      <c r="W5664" s="278"/>
      <c r="AH5664" s="280"/>
      <c r="AI5664" s="280"/>
      <c r="AJ5664" s="280"/>
      <c r="AK5664" s="280"/>
      <c r="AL5664" s="280"/>
      <c r="AM5664" s="280"/>
      <c r="AN5664" s="280"/>
      <c r="AO5664" s="280"/>
      <c r="AP5664" s="280"/>
      <c r="AQ5664" s="280"/>
      <c r="AR5664" s="280"/>
      <c r="AV5664" s="278"/>
      <c r="AW5664" s="278"/>
      <c r="AX5664" s="278"/>
      <c r="AY5664" s="278"/>
      <c r="AZ5664" s="278"/>
      <c r="BB5664" s="276"/>
      <c r="BE5664" s="275"/>
      <c r="BF5664" s="275"/>
      <c r="BG5664" s="275"/>
    </row>
    <row r="5665" spans="2:69" ht="11.25" customHeight="1">
      <c r="C5665" s="280"/>
      <c r="D5665" s="280"/>
      <c r="E5665" s="280"/>
      <c r="F5665" s="280"/>
      <c r="G5665" s="280"/>
      <c r="H5665" s="280"/>
      <c r="I5665" s="280"/>
      <c r="J5665" s="280"/>
      <c r="N5665" s="278"/>
      <c r="O5665" s="278"/>
      <c r="P5665" s="278"/>
      <c r="Q5665" s="278"/>
      <c r="R5665" s="278"/>
      <c r="S5665" s="278"/>
      <c r="T5665" s="278"/>
      <c r="U5665" s="278"/>
      <c r="V5665" s="278"/>
      <c r="W5665" s="278"/>
      <c r="AH5665" s="280"/>
      <c r="AI5665" s="280"/>
      <c r="AJ5665" s="280"/>
      <c r="AK5665" s="280"/>
      <c r="AL5665" s="280"/>
      <c r="AM5665" s="280"/>
      <c r="AN5665" s="280"/>
      <c r="AO5665" s="280"/>
      <c r="AP5665" s="280"/>
      <c r="AQ5665" s="280"/>
      <c r="AR5665" s="280"/>
      <c r="AV5665" s="278"/>
      <c r="AW5665" s="278"/>
      <c r="AX5665" s="278"/>
      <c r="AY5665" s="278"/>
      <c r="AZ5665" s="278"/>
      <c r="BB5665" s="266"/>
      <c r="BE5665" s="275"/>
      <c r="BF5665" s="275"/>
      <c r="BG5665" s="275"/>
      <c r="BH5665" s="276"/>
      <c r="BI5665" s="276"/>
      <c r="BJ5665" s="276"/>
      <c r="BK5665" s="276"/>
    </row>
    <row r="5666" spans="2:69" ht="9" customHeight="1"/>
    <row r="5667" spans="2:69" ht="0.75" customHeight="1">
      <c r="BE5667" s="275"/>
      <c r="BF5667" s="275"/>
      <c r="BG5667" s="275"/>
      <c r="BH5667" s="276"/>
      <c r="BI5667" s="276"/>
      <c r="BJ5667" s="276"/>
      <c r="BK5667" s="276"/>
      <c r="BN5667" s="276"/>
      <c r="BO5667" s="276"/>
      <c r="BP5667" s="276"/>
    </row>
    <row r="5668" spans="2:69">
      <c r="BE5668" s="275"/>
      <c r="BF5668" s="275"/>
      <c r="BG5668" s="275"/>
      <c r="BH5668" s="276"/>
      <c r="BI5668" s="276"/>
      <c r="BJ5668" s="276"/>
      <c r="BK5668" s="276"/>
      <c r="BN5668" s="276"/>
      <c r="BO5668" s="276"/>
      <c r="BP5668" s="276"/>
    </row>
    <row r="5669" spans="2:69" ht="10.5" customHeight="1">
      <c r="C5669" s="277"/>
      <c r="D5669" s="277"/>
      <c r="E5669" s="277"/>
      <c r="F5669" s="277"/>
      <c r="G5669" s="277"/>
      <c r="H5669" s="278"/>
      <c r="I5669" s="278"/>
      <c r="J5669" s="278"/>
      <c r="K5669" s="278"/>
      <c r="L5669" s="278"/>
      <c r="N5669" s="278"/>
      <c r="O5669" s="278"/>
      <c r="P5669" s="278"/>
      <c r="Q5669" s="278"/>
      <c r="R5669" s="278"/>
      <c r="S5669" s="278"/>
      <c r="T5669" s="278"/>
      <c r="U5669" s="281"/>
      <c r="V5669" s="281"/>
      <c r="W5669" s="281"/>
      <c r="Z5669" s="278"/>
      <c r="AA5669" s="278"/>
      <c r="AB5669" s="278"/>
      <c r="AC5669" s="278"/>
      <c r="AD5669" s="281"/>
      <c r="AE5669" s="281"/>
      <c r="AH5669" s="277"/>
      <c r="AI5669" s="277"/>
      <c r="AJ5669" s="277"/>
      <c r="AK5669" s="277"/>
      <c r="AL5669" s="277"/>
      <c r="AM5669" s="277"/>
      <c r="AO5669" s="278"/>
      <c r="AP5669" s="278"/>
      <c r="AQ5669" s="278"/>
      <c r="AR5669" s="278"/>
      <c r="AS5669" s="278"/>
      <c r="AT5669" s="278"/>
      <c r="AV5669" s="278"/>
      <c r="AW5669" s="278"/>
      <c r="AX5669" s="278"/>
      <c r="AY5669" s="278"/>
      <c r="AZ5669" s="278"/>
      <c r="BB5669" s="281"/>
      <c r="BC5669" s="281"/>
      <c r="BE5669" s="280"/>
      <c r="BF5669" s="280"/>
      <c r="BI5669" s="279"/>
      <c r="BJ5669" s="279"/>
      <c r="BL5669" s="285"/>
      <c r="BM5669" s="285"/>
      <c r="BN5669" s="285"/>
      <c r="BO5669" s="285"/>
      <c r="BP5669" s="285"/>
    </row>
    <row r="5670" spans="2:69" ht="7.5" customHeight="1"/>
    <row r="5671" spans="2:69" ht="12" customHeight="1">
      <c r="B5671" s="282"/>
      <c r="C5671" s="282"/>
      <c r="D5671" s="282"/>
      <c r="E5671" s="282"/>
      <c r="F5671" s="282"/>
      <c r="G5671" s="282"/>
      <c r="H5671" s="282"/>
      <c r="I5671" s="282"/>
      <c r="J5671" s="282"/>
      <c r="K5671" s="282"/>
      <c r="L5671" s="282"/>
      <c r="M5671" s="282"/>
      <c r="N5671" s="282"/>
      <c r="O5671" s="282"/>
      <c r="P5671" s="282"/>
      <c r="Q5671" s="282"/>
      <c r="R5671" s="282"/>
      <c r="S5671" s="282"/>
      <c r="T5671" s="282"/>
      <c r="U5671" s="282"/>
      <c r="V5671" s="282"/>
      <c r="W5671" s="282"/>
      <c r="X5671" s="282"/>
      <c r="Y5671" s="282"/>
      <c r="Z5671" s="282"/>
      <c r="AA5671" s="282"/>
      <c r="AB5671" s="282"/>
      <c r="AC5671" s="282"/>
      <c r="AD5671" s="282"/>
      <c r="AE5671" s="282"/>
      <c r="AF5671" s="282"/>
      <c r="AG5671" s="282"/>
      <c r="AH5671" s="282"/>
      <c r="AI5671" s="282"/>
      <c r="AJ5671" s="282"/>
      <c r="AL5671" s="282"/>
      <c r="AM5671" s="282"/>
      <c r="AN5671" s="282"/>
      <c r="AO5671" s="282"/>
      <c r="AP5671" s="282"/>
      <c r="AQ5671" s="282"/>
      <c r="AR5671" s="282"/>
      <c r="AS5671" s="282"/>
      <c r="AT5671" s="282"/>
      <c r="AU5671" s="282"/>
      <c r="AV5671" s="282"/>
      <c r="AW5671" s="282"/>
      <c r="AX5671" s="282"/>
      <c r="AY5671" s="282"/>
      <c r="AZ5671" s="282"/>
      <c r="BA5671" s="282"/>
      <c r="BB5671" s="282"/>
      <c r="BC5671" s="282"/>
      <c r="BD5671" s="282"/>
      <c r="BE5671" s="282"/>
      <c r="BF5671" s="282"/>
      <c r="BG5671" s="282"/>
      <c r="BH5671" s="282"/>
      <c r="BI5671" s="282"/>
      <c r="BJ5671" s="282"/>
      <c r="BK5671" s="282"/>
      <c r="BL5671" s="282"/>
      <c r="BM5671" s="282"/>
      <c r="BN5671" s="282"/>
      <c r="BO5671" s="282"/>
      <c r="BP5671" s="282"/>
      <c r="BQ5671" s="282"/>
    </row>
    <row r="5672" spans="2:69" ht="0.75" customHeight="1">
      <c r="B5672" s="282"/>
      <c r="C5672" s="282"/>
      <c r="D5672" s="282"/>
      <c r="E5672" s="282"/>
      <c r="F5672" s="282"/>
      <c r="G5672" s="282"/>
      <c r="H5672" s="282"/>
      <c r="I5672" s="282"/>
      <c r="J5672" s="282"/>
      <c r="K5672" s="282"/>
      <c r="L5672" s="282"/>
      <c r="M5672" s="282"/>
      <c r="N5672" s="282"/>
      <c r="O5672" s="282"/>
      <c r="P5672" s="282"/>
      <c r="Q5672" s="282"/>
      <c r="R5672" s="282"/>
      <c r="S5672" s="282"/>
      <c r="T5672" s="282"/>
      <c r="U5672" s="282"/>
      <c r="V5672" s="282"/>
      <c r="W5672" s="282"/>
      <c r="X5672" s="282"/>
      <c r="Y5672" s="282"/>
      <c r="Z5672" s="282"/>
      <c r="AA5672" s="282"/>
      <c r="AB5672" s="282"/>
      <c r="AC5672" s="282"/>
      <c r="AD5672" s="282"/>
      <c r="AE5672" s="282"/>
      <c r="AF5672" s="282"/>
      <c r="AG5672" s="282"/>
      <c r="AH5672" s="282"/>
      <c r="AI5672" s="282"/>
      <c r="AJ5672" s="282"/>
      <c r="AL5672" s="282"/>
      <c r="AM5672" s="282"/>
      <c r="AN5672" s="282"/>
      <c r="AO5672" s="282"/>
      <c r="AP5672" s="282"/>
      <c r="AQ5672" s="282"/>
      <c r="AR5672" s="282"/>
      <c r="AS5672" s="282"/>
      <c r="AT5672" s="282"/>
      <c r="AU5672" s="282"/>
      <c r="AV5672" s="282"/>
      <c r="AW5672" s="282"/>
      <c r="AX5672" s="282"/>
      <c r="AY5672" s="282"/>
      <c r="AZ5672" s="282"/>
      <c r="BA5672" s="282"/>
      <c r="BB5672" s="282"/>
      <c r="BC5672" s="282"/>
      <c r="BD5672" s="282"/>
      <c r="BE5672" s="282"/>
      <c r="BF5672" s="282"/>
      <c r="BG5672" s="282"/>
      <c r="BH5672" s="282"/>
      <c r="BI5672" s="282"/>
      <c r="BJ5672" s="282"/>
      <c r="BK5672" s="282"/>
      <c r="BL5672" s="282"/>
      <c r="BM5672" s="282"/>
      <c r="BN5672" s="282"/>
      <c r="BO5672" s="282"/>
      <c r="BP5672" s="282"/>
      <c r="BQ5672" s="282"/>
    </row>
    <row r="5673" spans="2:69" ht="10.5" customHeight="1">
      <c r="G5673" s="283"/>
      <c r="H5673" s="283"/>
      <c r="I5673" s="283"/>
      <c r="J5673" s="283"/>
      <c r="K5673" s="283"/>
      <c r="L5673" s="283"/>
      <c r="N5673" s="283"/>
      <c r="O5673" s="283"/>
      <c r="P5673" s="284"/>
      <c r="Q5673" s="284"/>
      <c r="R5673" s="284"/>
      <c r="S5673" s="284"/>
      <c r="U5673" s="283"/>
      <c r="V5673" s="283"/>
      <c r="W5673" s="283"/>
      <c r="X5673" s="283"/>
      <c r="Y5673" s="283"/>
      <c r="Z5673" s="283"/>
      <c r="AA5673" s="283"/>
      <c r="AB5673" s="283"/>
      <c r="AD5673" s="283"/>
      <c r="AE5673" s="283"/>
      <c r="AF5673" s="283"/>
      <c r="AG5673" s="283"/>
      <c r="AH5673" s="283"/>
      <c r="AI5673" s="283"/>
      <c r="AO5673" s="283"/>
      <c r="AP5673" s="283"/>
      <c r="AQ5673" s="283"/>
      <c r="AR5673" s="283"/>
      <c r="AU5673" s="284"/>
      <c r="AV5673" s="284"/>
      <c r="AW5673" s="284"/>
      <c r="AX5673" s="284"/>
      <c r="AY5673" s="284"/>
      <c r="BE5673" s="283"/>
      <c r="BF5673" s="283"/>
      <c r="BG5673" s="283"/>
      <c r="BH5673" s="283"/>
      <c r="BI5673" s="283"/>
      <c r="BJ5673" s="283"/>
      <c r="BK5673" s="283"/>
      <c r="BL5673" s="283"/>
      <c r="BM5673" s="283"/>
      <c r="BN5673" s="283"/>
      <c r="BO5673" s="283"/>
      <c r="BP5673" s="283"/>
      <c r="BQ5673" s="283"/>
    </row>
    <row r="5674" spans="2:69" ht="7.5" customHeight="1"/>
    <row r="5675" spans="2:69" ht="0.75" customHeight="1">
      <c r="F5675" s="285"/>
      <c r="G5675" s="285"/>
      <c r="H5675" s="285"/>
      <c r="I5675" s="285"/>
      <c r="K5675" s="285"/>
      <c r="L5675" s="285"/>
      <c r="M5675" s="285"/>
      <c r="N5675" s="285"/>
      <c r="O5675" s="285"/>
      <c r="R5675" s="285"/>
      <c r="S5675" s="285"/>
      <c r="T5675" s="285"/>
      <c r="U5675" s="285"/>
      <c r="V5675" s="285"/>
      <c r="W5675" s="285"/>
      <c r="X5675" s="285"/>
      <c r="Y5675" s="285"/>
      <c r="Z5675" s="285"/>
      <c r="AA5675" s="285"/>
      <c r="AB5675" s="285"/>
      <c r="AD5675" s="285"/>
      <c r="AE5675" s="285"/>
      <c r="AF5675" s="285"/>
      <c r="AG5675" s="285"/>
      <c r="AH5675" s="285"/>
      <c r="AI5675" s="285"/>
      <c r="AU5675" s="285"/>
      <c r="AV5675" s="285"/>
      <c r="AW5675" s="285"/>
      <c r="AX5675" s="283"/>
      <c r="AY5675" s="283"/>
      <c r="BE5675" s="285"/>
      <c r="BF5675" s="285"/>
      <c r="BH5675" s="285"/>
      <c r="BI5675" s="285"/>
      <c r="BJ5675" s="285"/>
      <c r="BK5675" s="285"/>
      <c r="BL5675" s="285"/>
      <c r="BM5675" s="285"/>
      <c r="BN5675" s="285"/>
      <c r="BO5675" s="285"/>
      <c r="BP5675" s="285"/>
      <c r="BQ5675" s="285"/>
    </row>
    <row r="5676" spans="2:69" ht="13.5" customHeight="1">
      <c r="F5676" s="285"/>
      <c r="G5676" s="285"/>
      <c r="H5676" s="285"/>
      <c r="I5676" s="285"/>
      <c r="K5676" s="285"/>
      <c r="L5676" s="285"/>
      <c r="M5676" s="285"/>
      <c r="N5676" s="285"/>
      <c r="O5676" s="285"/>
      <c r="R5676" s="285"/>
      <c r="S5676" s="285"/>
      <c r="T5676" s="285"/>
      <c r="U5676" s="285"/>
      <c r="V5676" s="285"/>
      <c r="W5676" s="285"/>
      <c r="X5676" s="285"/>
      <c r="Y5676" s="285"/>
      <c r="Z5676" s="285"/>
      <c r="AA5676" s="285"/>
      <c r="AB5676" s="285"/>
      <c r="AD5676" s="285"/>
      <c r="AE5676" s="285"/>
      <c r="AF5676" s="285"/>
      <c r="AG5676" s="285"/>
      <c r="AH5676" s="285"/>
      <c r="AI5676" s="285"/>
      <c r="AU5676" s="285"/>
      <c r="AV5676" s="285"/>
      <c r="AW5676" s="285"/>
      <c r="AX5676" s="283"/>
      <c r="AY5676" s="283"/>
      <c r="BE5676" s="285"/>
      <c r="BF5676" s="285"/>
      <c r="BH5676" s="285"/>
      <c r="BI5676" s="285"/>
      <c r="BJ5676" s="285"/>
      <c r="BK5676" s="285"/>
      <c r="BL5676" s="285"/>
      <c r="BM5676" s="285"/>
      <c r="BN5676" s="285"/>
      <c r="BO5676" s="285"/>
      <c r="BP5676" s="285"/>
      <c r="BQ5676" s="285"/>
    </row>
    <row r="5677" spans="2:69" ht="9.75" customHeight="1">
      <c r="C5677" s="280"/>
      <c r="D5677" s="280"/>
      <c r="F5677" s="279"/>
      <c r="G5677" s="279"/>
      <c r="H5677" s="279"/>
      <c r="I5677" s="279"/>
      <c r="J5677" s="279"/>
      <c r="K5677" s="279"/>
      <c r="L5677" s="279"/>
      <c r="M5677" s="279"/>
      <c r="N5677" s="279"/>
      <c r="O5677" s="279"/>
      <c r="R5677" s="278"/>
      <c r="S5677" s="278"/>
      <c r="T5677" s="278"/>
      <c r="U5677" s="279"/>
      <c r="V5677" s="279"/>
      <c r="W5677" s="279"/>
      <c r="X5677" s="279"/>
      <c r="Y5677" s="279"/>
      <c r="Z5677" s="279"/>
      <c r="AA5677" s="279"/>
      <c r="AB5677" s="279"/>
      <c r="AD5677" s="279"/>
      <c r="AE5677" s="279"/>
      <c r="AF5677" s="279"/>
      <c r="AG5677" s="279"/>
      <c r="AH5677" s="279"/>
      <c r="AI5677" s="279"/>
      <c r="AM5677" s="280"/>
      <c r="AN5677" s="280"/>
      <c r="AO5677" s="280"/>
      <c r="AP5677" s="278"/>
      <c r="AQ5677" s="278"/>
      <c r="AR5677" s="278"/>
      <c r="AS5677" s="278"/>
      <c r="BA5677" s="280"/>
      <c r="BB5677" s="280"/>
      <c r="BC5677" s="280"/>
      <c r="BD5677" s="279"/>
      <c r="BE5677" s="279"/>
      <c r="BH5677" s="278"/>
      <c r="BI5677" s="278"/>
      <c r="BJ5677" s="278"/>
      <c r="BK5677" s="278"/>
      <c r="BL5677" s="278"/>
      <c r="BM5677" s="279"/>
      <c r="BN5677" s="279"/>
      <c r="BO5677" s="279"/>
      <c r="BP5677" s="279"/>
      <c r="BQ5677" s="279"/>
    </row>
    <row r="5678" spans="2:69" ht="0.75" customHeight="1">
      <c r="C5678" s="280"/>
      <c r="D5678" s="280"/>
      <c r="F5678" s="279"/>
      <c r="G5678" s="279"/>
      <c r="H5678" s="279"/>
      <c r="I5678" s="279"/>
      <c r="J5678" s="279"/>
      <c r="K5678" s="279"/>
      <c r="L5678" s="279"/>
      <c r="M5678" s="279"/>
      <c r="N5678" s="279"/>
      <c r="O5678" s="279"/>
      <c r="R5678" s="278"/>
      <c r="S5678" s="278"/>
      <c r="T5678" s="278"/>
      <c r="U5678" s="279"/>
      <c r="V5678" s="279"/>
      <c r="W5678" s="279"/>
      <c r="X5678" s="279"/>
      <c r="Y5678" s="279"/>
      <c r="Z5678" s="279"/>
      <c r="AA5678" s="279"/>
      <c r="AB5678" s="279"/>
      <c r="AD5678" s="279"/>
      <c r="AE5678" s="279"/>
      <c r="AF5678" s="279"/>
      <c r="AG5678" s="279"/>
      <c r="AH5678" s="279"/>
      <c r="AI5678" s="279"/>
      <c r="AM5678" s="280"/>
      <c r="AN5678" s="280"/>
      <c r="AO5678" s="280"/>
      <c r="AP5678" s="278"/>
      <c r="AQ5678" s="278"/>
      <c r="AR5678" s="278"/>
      <c r="AS5678" s="278"/>
      <c r="BA5678" s="280"/>
      <c r="BB5678" s="280"/>
      <c r="BC5678" s="280"/>
      <c r="BD5678" s="279"/>
      <c r="BE5678" s="279"/>
      <c r="BH5678" s="278"/>
      <c r="BI5678" s="278"/>
      <c r="BJ5678" s="278"/>
      <c r="BK5678" s="278"/>
      <c r="BL5678" s="278"/>
      <c r="BM5678" s="279"/>
      <c r="BN5678" s="279"/>
      <c r="BO5678" s="279"/>
      <c r="BP5678" s="279"/>
      <c r="BQ5678" s="279"/>
    </row>
    <row r="5679" spans="2:69" ht="10.5" customHeight="1">
      <c r="C5679" s="280"/>
      <c r="D5679" s="280"/>
      <c r="F5679" s="279"/>
      <c r="G5679" s="279"/>
      <c r="H5679" s="279"/>
      <c r="I5679" s="279"/>
      <c r="J5679" s="279"/>
      <c r="K5679" s="279"/>
      <c r="L5679" s="279"/>
      <c r="M5679" s="279"/>
      <c r="N5679" s="279"/>
      <c r="O5679" s="279"/>
      <c r="R5679" s="278"/>
      <c r="S5679" s="278"/>
      <c r="T5679" s="278"/>
      <c r="U5679" s="279"/>
      <c r="V5679" s="279"/>
      <c r="W5679" s="279"/>
      <c r="X5679" s="279"/>
      <c r="Y5679" s="279"/>
      <c r="Z5679" s="279"/>
      <c r="AA5679" s="279"/>
      <c r="AB5679" s="279"/>
      <c r="AD5679" s="264"/>
      <c r="AE5679" s="279"/>
      <c r="AF5679" s="279"/>
      <c r="AG5679" s="279"/>
      <c r="AH5679" s="279"/>
      <c r="AI5679" s="264"/>
      <c r="AM5679" s="280"/>
      <c r="AN5679" s="280"/>
      <c r="AO5679" s="280"/>
      <c r="AP5679" s="278"/>
      <c r="AQ5679" s="278"/>
      <c r="AR5679" s="278"/>
      <c r="AS5679" s="278"/>
      <c r="BA5679" s="280"/>
      <c r="BB5679" s="280"/>
      <c r="BC5679" s="280"/>
      <c r="BD5679" s="279"/>
      <c r="BE5679" s="279"/>
      <c r="BH5679" s="278"/>
      <c r="BI5679" s="278"/>
      <c r="BJ5679" s="278"/>
      <c r="BK5679" s="278"/>
      <c r="BL5679" s="278"/>
      <c r="BM5679" s="279"/>
      <c r="BN5679" s="279"/>
      <c r="BO5679" s="279"/>
      <c r="BP5679" s="279"/>
      <c r="BQ5679" s="279"/>
    </row>
    <row r="5680" spans="2:69" ht="9.75" customHeight="1"/>
    <row r="5681" spans="2:69" ht="9.75" customHeight="1">
      <c r="C5681" s="280"/>
      <c r="D5681" s="280"/>
      <c r="F5681" s="279"/>
      <c r="G5681" s="279"/>
      <c r="H5681" s="279"/>
      <c r="I5681" s="279"/>
      <c r="J5681" s="279"/>
      <c r="K5681" s="279"/>
      <c r="L5681" s="279"/>
      <c r="M5681" s="279"/>
      <c r="N5681" s="279"/>
      <c r="O5681" s="279"/>
      <c r="R5681" s="278"/>
      <c r="S5681" s="278"/>
      <c r="T5681" s="278"/>
      <c r="U5681" s="279"/>
      <c r="V5681" s="279"/>
      <c r="W5681" s="279"/>
      <c r="X5681" s="279"/>
      <c r="Y5681" s="279"/>
      <c r="Z5681" s="279"/>
      <c r="AA5681" s="279"/>
      <c r="AB5681" s="279"/>
      <c r="AD5681" s="279"/>
      <c r="AE5681" s="279"/>
      <c r="AF5681" s="279"/>
      <c r="AG5681" s="279"/>
      <c r="AH5681" s="279"/>
      <c r="AI5681" s="279"/>
      <c r="AM5681" s="280"/>
      <c r="AN5681" s="280"/>
      <c r="AO5681" s="280"/>
      <c r="AP5681" s="280"/>
      <c r="AQ5681" s="278"/>
      <c r="AR5681" s="278"/>
      <c r="AS5681" s="278"/>
      <c r="AT5681" s="278"/>
      <c r="BA5681" s="280"/>
      <c r="BB5681" s="280"/>
      <c r="BC5681" s="280"/>
      <c r="BD5681" s="279"/>
      <c r="BE5681" s="279"/>
      <c r="BH5681" s="278"/>
      <c r="BI5681" s="278"/>
      <c r="BJ5681" s="278"/>
      <c r="BK5681" s="278"/>
      <c r="BL5681" s="278"/>
      <c r="BM5681" s="279"/>
      <c r="BN5681" s="279"/>
      <c r="BO5681" s="279"/>
      <c r="BP5681" s="279"/>
      <c r="BQ5681" s="279"/>
    </row>
    <row r="5682" spans="2:69" ht="0.75" customHeight="1">
      <c r="C5682" s="280"/>
      <c r="D5682" s="280"/>
      <c r="F5682" s="279"/>
      <c r="G5682" s="279"/>
      <c r="H5682" s="279"/>
      <c r="I5682" s="279"/>
      <c r="J5682" s="279"/>
      <c r="K5682" s="279"/>
      <c r="L5682" s="279"/>
      <c r="M5682" s="279"/>
      <c r="N5682" s="279"/>
      <c r="O5682" s="279"/>
      <c r="R5682" s="278"/>
      <c r="S5682" s="278"/>
      <c r="T5682" s="278"/>
      <c r="U5682" s="279"/>
      <c r="V5682" s="279"/>
      <c r="W5682" s="279"/>
      <c r="X5682" s="279"/>
      <c r="Y5682" s="279"/>
      <c r="Z5682" s="279"/>
      <c r="AA5682" s="279"/>
      <c r="AB5682" s="279"/>
      <c r="AD5682" s="279"/>
      <c r="AE5682" s="279"/>
      <c r="AF5682" s="279"/>
      <c r="AG5682" s="279"/>
      <c r="AH5682" s="279"/>
      <c r="AI5682" s="279"/>
      <c r="AM5682" s="280"/>
      <c r="AN5682" s="280"/>
      <c r="AO5682" s="280"/>
      <c r="AP5682" s="280"/>
      <c r="AQ5682" s="278"/>
      <c r="AR5682" s="278"/>
      <c r="AS5682" s="278"/>
      <c r="AT5682" s="278"/>
      <c r="BA5682" s="280"/>
      <c r="BB5682" s="280"/>
      <c r="BC5682" s="280"/>
      <c r="BD5682" s="279"/>
      <c r="BE5682" s="279"/>
      <c r="BH5682" s="278"/>
      <c r="BI5682" s="278"/>
      <c r="BJ5682" s="278"/>
      <c r="BK5682" s="278"/>
      <c r="BL5682" s="278"/>
      <c r="BM5682" s="279"/>
      <c r="BN5682" s="279"/>
      <c r="BO5682" s="279"/>
      <c r="BP5682" s="279"/>
      <c r="BQ5682" s="279"/>
    </row>
    <row r="5683" spans="2:69" ht="12.75" customHeight="1">
      <c r="F5683" s="279"/>
      <c r="G5683" s="279"/>
      <c r="H5683" s="279"/>
      <c r="I5683" s="279"/>
      <c r="J5683" s="279"/>
      <c r="K5683" s="279"/>
      <c r="L5683" s="279"/>
      <c r="M5683" s="279"/>
      <c r="N5683" s="279"/>
      <c r="O5683" s="279"/>
      <c r="AM5683" s="280"/>
      <c r="AN5683" s="280"/>
      <c r="AO5683" s="280"/>
      <c r="AP5683" s="278"/>
      <c r="AQ5683" s="278"/>
      <c r="AR5683" s="278"/>
      <c r="AS5683" s="278"/>
      <c r="BA5683" s="280"/>
      <c r="BB5683" s="280"/>
      <c r="BC5683" s="280"/>
      <c r="BD5683" s="279"/>
      <c r="BE5683" s="279"/>
      <c r="BH5683" s="278"/>
      <c r="BI5683" s="278"/>
      <c r="BJ5683" s="278"/>
      <c r="BK5683" s="278"/>
      <c r="BL5683" s="278"/>
      <c r="BM5683" s="279"/>
      <c r="BN5683" s="279"/>
      <c r="BO5683" s="279"/>
      <c r="BP5683" s="279"/>
      <c r="BQ5683" s="279"/>
    </row>
    <row r="5684" spans="2:69" ht="10.5" customHeight="1">
      <c r="AM5684" s="280"/>
      <c r="AN5684" s="280"/>
      <c r="AO5684" s="280"/>
      <c r="AP5684" s="278"/>
      <c r="AQ5684" s="278"/>
      <c r="AR5684" s="278"/>
      <c r="AS5684" s="278"/>
      <c r="BA5684" s="280"/>
      <c r="BB5684" s="280"/>
      <c r="BC5684" s="280"/>
      <c r="BD5684" s="279"/>
      <c r="BE5684" s="279"/>
      <c r="BH5684" s="278"/>
      <c r="BI5684" s="278"/>
      <c r="BJ5684" s="278"/>
      <c r="BK5684" s="278"/>
      <c r="BL5684" s="278"/>
      <c r="BM5684" s="279"/>
      <c r="BN5684" s="279"/>
      <c r="BO5684" s="279"/>
      <c r="BP5684" s="279"/>
      <c r="BQ5684" s="279"/>
    </row>
    <row r="5685" spans="2:69" ht="7.5" customHeight="1"/>
    <row r="5686" spans="2:69" ht="0.75" customHeight="1">
      <c r="C5686" s="277"/>
      <c r="D5686" s="277"/>
      <c r="F5686" s="279"/>
      <c r="G5686" s="279"/>
      <c r="H5686" s="279"/>
      <c r="I5686" s="279"/>
      <c r="J5686" s="279"/>
      <c r="K5686" s="279"/>
      <c r="L5686" s="279"/>
      <c r="M5686" s="279"/>
      <c r="AM5686" s="280"/>
      <c r="AN5686" s="280"/>
      <c r="AO5686" s="280"/>
      <c r="AP5686" s="278"/>
      <c r="AQ5686" s="278"/>
      <c r="AR5686" s="278"/>
      <c r="AS5686" s="278"/>
      <c r="AT5686" s="278"/>
      <c r="AU5686" s="278"/>
      <c r="AV5686" s="278"/>
      <c r="AX5686" s="278"/>
      <c r="AY5686" s="278"/>
      <c r="BA5686" s="280"/>
      <c r="BB5686" s="280"/>
      <c r="BC5686" s="280"/>
      <c r="BD5686" s="279"/>
      <c r="BE5686" s="279"/>
      <c r="BH5686" s="278"/>
      <c r="BI5686" s="278"/>
      <c r="BJ5686" s="278"/>
      <c r="BK5686" s="278"/>
      <c r="BL5686" s="278"/>
      <c r="BM5686" s="279"/>
      <c r="BN5686" s="279"/>
      <c r="BO5686" s="279"/>
      <c r="BP5686" s="279"/>
      <c r="BQ5686" s="279"/>
    </row>
    <row r="5687" spans="2:69" ht="8.25" customHeight="1">
      <c r="C5687" s="277"/>
      <c r="D5687" s="277"/>
      <c r="F5687" s="279"/>
      <c r="G5687" s="279"/>
      <c r="H5687" s="279"/>
      <c r="I5687" s="279"/>
      <c r="J5687" s="279"/>
      <c r="K5687" s="279"/>
      <c r="L5687" s="279"/>
      <c r="M5687" s="279"/>
      <c r="AM5687" s="280"/>
      <c r="AN5687" s="280"/>
      <c r="AO5687" s="280"/>
      <c r="AP5687" s="278"/>
      <c r="AQ5687" s="278"/>
      <c r="AR5687" s="278"/>
      <c r="AS5687" s="278"/>
      <c r="AT5687" s="278"/>
      <c r="AU5687" s="278"/>
      <c r="AV5687" s="278"/>
      <c r="AX5687" s="278"/>
      <c r="AY5687" s="278"/>
      <c r="BA5687" s="280"/>
      <c r="BB5687" s="280"/>
      <c r="BC5687" s="280"/>
      <c r="BD5687" s="279"/>
      <c r="BE5687" s="279"/>
      <c r="BH5687" s="278"/>
      <c r="BI5687" s="278"/>
      <c r="BJ5687" s="278"/>
      <c r="BK5687" s="278"/>
      <c r="BL5687" s="278"/>
      <c r="BM5687" s="279"/>
      <c r="BN5687" s="279"/>
      <c r="BO5687" s="279"/>
      <c r="BP5687" s="279"/>
      <c r="BQ5687" s="279"/>
    </row>
    <row r="5688" spans="2:69" ht="0.75" customHeight="1">
      <c r="C5688" s="277"/>
      <c r="D5688" s="277"/>
      <c r="F5688" s="279"/>
      <c r="G5688" s="279"/>
      <c r="H5688" s="279"/>
      <c r="I5688" s="279"/>
      <c r="J5688" s="279"/>
      <c r="K5688" s="279"/>
      <c r="L5688" s="279"/>
      <c r="M5688" s="279"/>
      <c r="AM5688" s="280"/>
      <c r="AN5688" s="280"/>
      <c r="AO5688" s="280"/>
      <c r="AP5688" s="278"/>
      <c r="AQ5688" s="278"/>
      <c r="AR5688" s="278"/>
      <c r="AS5688" s="278"/>
      <c r="AT5688" s="278"/>
      <c r="AU5688" s="278"/>
      <c r="AV5688" s="278"/>
      <c r="AX5688" s="278"/>
      <c r="AY5688" s="278"/>
      <c r="BA5688" s="280"/>
      <c r="BB5688" s="280"/>
      <c r="BC5688" s="280"/>
      <c r="BD5688" s="279"/>
      <c r="BE5688" s="279"/>
      <c r="BH5688" s="278"/>
      <c r="BI5688" s="278"/>
      <c r="BJ5688" s="278"/>
      <c r="BK5688" s="278"/>
      <c r="BL5688" s="278"/>
      <c r="BM5688" s="279"/>
      <c r="BN5688" s="279"/>
      <c r="BO5688" s="279"/>
      <c r="BP5688" s="279"/>
      <c r="BQ5688" s="279"/>
    </row>
    <row r="5689" spans="2:69" ht="10.5" customHeight="1">
      <c r="AM5689" s="280"/>
      <c r="AN5689" s="280"/>
      <c r="AO5689" s="280"/>
      <c r="AP5689" s="278"/>
      <c r="AQ5689" s="278"/>
      <c r="AR5689" s="278"/>
      <c r="AS5689" s="278"/>
      <c r="AT5689" s="278"/>
      <c r="AU5689" s="278"/>
      <c r="AV5689" s="278"/>
      <c r="AX5689" s="278"/>
      <c r="AY5689" s="278"/>
      <c r="BA5689" s="280"/>
      <c r="BB5689" s="280"/>
      <c r="BC5689" s="280"/>
      <c r="BD5689" s="279"/>
      <c r="BE5689" s="279"/>
      <c r="BH5689" s="278"/>
      <c r="BI5689" s="278"/>
      <c r="BJ5689" s="278"/>
      <c r="BK5689" s="278"/>
      <c r="BL5689" s="278"/>
      <c r="BM5689" s="279"/>
      <c r="BN5689" s="279"/>
      <c r="BO5689" s="279"/>
      <c r="BP5689" s="279"/>
      <c r="BQ5689" s="279"/>
    </row>
    <row r="5690" spans="2:69" ht="9.75" customHeight="1"/>
    <row r="5691" spans="2:69" ht="12" customHeight="1">
      <c r="AM5691" s="280"/>
      <c r="AN5691" s="280"/>
      <c r="AO5691" s="280"/>
      <c r="AP5691" s="280"/>
      <c r="AQ5691" s="278"/>
      <c r="AR5691" s="278"/>
      <c r="AS5691" s="278"/>
      <c r="AT5691" s="278"/>
      <c r="AU5691" s="278"/>
      <c r="AV5691" s="278"/>
      <c r="AW5691" s="278"/>
      <c r="AX5691" s="278"/>
      <c r="AY5691" s="278"/>
      <c r="AZ5691" s="278"/>
      <c r="BA5691" s="277"/>
      <c r="BB5691" s="277"/>
      <c r="BC5691" s="277"/>
      <c r="BD5691" s="279"/>
      <c r="BE5691" s="279"/>
    </row>
    <row r="5692" spans="2:69" ht="13.5" customHeight="1">
      <c r="C5692" s="289"/>
      <c r="D5692" s="289"/>
      <c r="E5692" s="289"/>
      <c r="F5692" s="289"/>
      <c r="G5692" s="289"/>
      <c r="H5692" s="289"/>
      <c r="I5692" s="289"/>
      <c r="J5692" s="289"/>
      <c r="K5692" s="289"/>
      <c r="L5692" s="289"/>
      <c r="M5692" s="289"/>
      <c r="N5692" s="289"/>
      <c r="O5692" s="289"/>
      <c r="P5692" s="289"/>
      <c r="Q5692" s="289"/>
      <c r="R5692" s="289"/>
      <c r="S5692" s="289"/>
      <c r="T5692" s="289"/>
      <c r="U5692" s="289"/>
      <c r="V5692" s="289"/>
      <c r="W5692" s="289"/>
      <c r="X5692" s="289"/>
      <c r="Y5692" s="289"/>
      <c r="Z5692" s="289"/>
      <c r="AA5692" s="289"/>
      <c r="AB5692" s="289"/>
      <c r="AC5692" s="289"/>
      <c r="AD5692" s="289"/>
      <c r="AE5692" s="289"/>
    </row>
    <row r="5693" spans="2:69" ht="7.5" customHeight="1"/>
    <row r="5694" spans="2:69" ht="16.5" customHeight="1">
      <c r="B5694" s="282"/>
      <c r="C5694" s="282"/>
      <c r="D5694" s="282"/>
      <c r="E5694" s="282"/>
      <c r="F5694" s="282"/>
      <c r="G5694" s="282"/>
      <c r="H5694" s="282"/>
      <c r="I5694" s="282"/>
      <c r="J5694" s="282"/>
      <c r="K5694" s="282"/>
      <c r="L5694" s="282"/>
      <c r="M5694" s="282"/>
      <c r="N5694" s="282"/>
      <c r="O5694" s="282"/>
      <c r="P5694" s="282"/>
      <c r="Q5694" s="282"/>
      <c r="R5694" s="282"/>
      <c r="S5694" s="282"/>
      <c r="T5694" s="282"/>
      <c r="U5694" s="282"/>
      <c r="X5694" s="282"/>
      <c r="Y5694" s="282"/>
      <c r="Z5694" s="282"/>
      <c r="AA5694" s="282"/>
      <c r="AB5694" s="282"/>
      <c r="AC5694" s="282"/>
      <c r="AD5694" s="282"/>
      <c r="AE5694" s="282"/>
      <c r="AF5694" s="282"/>
      <c r="AG5694" s="282"/>
      <c r="AM5694" s="282"/>
      <c r="AN5694" s="282"/>
      <c r="AO5694" s="282"/>
      <c r="AP5694" s="282"/>
      <c r="AQ5694" s="282"/>
      <c r="AR5694" s="282"/>
      <c r="AS5694" s="282"/>
      <c r="AT5694" s="282"/>
      <c r="AU5694" s="282"/>
      <c r="AV5694" s="282"/>
      <c r="AW5694" s="282"/>
      <c r="AX5694" s="282"/>
      <c r="AY5694" s="282"/>
      <c r="AZ5694" s="282"/>
      <c r="BA5694" s="282"/>
      <c r="BB5694" s="282"/>
      <c r="BE5694" s="282"/>
      <c r="BF5694" s="282"/>
      <c r="BG5694" s="282"/>
      <c r="BH5694" s="282"/>
      <c r="BI5694" s="282"/>
      <c r="BJ5694" s="282"/>
      <c r="BK5694" s="282"/>
      <c r="BL5694" s="282"/>
      <c r="BM5694" s="282"/>
      <c r="BN5694" s="282"/>
      <c r="BO5694" s="282"/>
      <c r="BP5694" s="282"/>
    </row>
    <row r="5695" spans="2:69" ht="9.75" customHeight="1">
      <c r="E5695" s="281"/>
      <c r="F5695" s="281"/>
      <c r="G5695" s="281"/>
      <c r="H5695" s="281"/>
      <c r="I5695" s="281"/>
      <c r="J5695" s="281"/>
      <c r="K5695" s="281"/>
      <c r="L5695" s="281"/>
      <c r="O5695" s="281"/>
      <c r="P5695" s="281"/>
      <c r="Q5695" s="281"/>
      <c r="S5695" s="286"/>
      <c r="T5695" s="286"/>
      <c r="U5695" s="286"/>
      <c r="V5695" s="286"/>
      <c r="AB5695" s="281"/>
      <c r="AC5695" s="281"/>
      <c r="AD5695" s="286"/>
      <c r="AE5695" s="286"/>
      <c r="AR5695" s="281"/>
      <c r="AS5695" s="281"/>
      <c r="AT5695" s="281"/>
      <c r="AV5695" s="286"/>
      <c r="AW5695" s="286"/>
      <c r="AX5695" s="286"/>
      <c r="AY5695" s="286"/>
      <c r="AZ5695" s="286"/>
      <c r="BA5695" s="286"/>
      <c r="BB5695" s="286"/>
      <c r="BH5695" s="283"/>
      <c r="BI5695" s="283"/>
      <c r="BJ5695" s="283"/>
      <c r="BK5695" s="283"/>
      <c r="BL5695" s="283"/>
      <c r="BN5695" s="283"/>
      <c r="BO5695" s="283"/>
      <c r="BP5695" s="283"/>
    </row>
    <row r="5696" spans="2:69" ht="0.75" customHeight="1">
      <c r="BH5696" s="283"/>
      <c r="BI5696" s="283"/>
      <c r="BJ5696" s="283"/>
      <c r="BK5696" s="283"/>
      <c r="BL5696" s="283"/>
      <c r="BN5696" s="283"/>
      <c r="BO5696" s="283"/>
      <c r="BP5696" s="283"/>
    </row>
    <row r="5697" spans="3:68" ht="10.5" customHeight="1">
      <c r="F5697" s="281"/>
      <c r="G5697" s="281"/>
      <c r="H5697" s="281"/>
      <c r="I5697" s="281"/>
      <c r="J5697" s="281"/>
      <c r="K5697" s="281"/>
      <c r="N5697" s="281"/>
      <c r="O5697" s="281"/>
      <c r="P5697" s="281"/>
      <c r="Q5697" s="281"/>
      <c r="R5697" s="281"/>
      <c r="S5697" s="286"/>
      <c r="T5697" s="286"/>
      <c r="U5697" s="286"/>
      <c r="V5697" s="286"/>
      <c r="AB5697" s="281"/>
      <c r="AC5697" s="281"/>
      <c r="AD5697" s="281"/>
      <c r="AE5697" s="286"/>
      <c r="AF5697" s="286"/>
      <c r="AG5697" s="286"/>
      <c r="AH5697" s="286"/>
      <c r="AI5697" s="286"/>
      <c r="AR5697" s="281"/>
      <c r="AS5697" s="281"/>
      <c r="AT5697" s="281"/>
      <c r="AV5697" s="290"/>
      <c r="AW5697" s="290"/>
      <c r="AX5697" s="290"/>
      <c r="AY5697" s="290"/>
      <c r="AZ5697" s="290"/>
      <c r="BE5697" s="263"/>
      <c r="BJ5697" s="279"/>
      <c r="BK5697" s="279"/>
      <c r="BL5697" s="279"/>
      <c r="BO5697" s="279"/>
      <c r="BP5697" s="279"/>
    </row>
    <row r="5698" spans="3:68" ht="8.25" customHeight="1"/>
    <row r="5699" spans="3:68" ht="12.75" customHeight="1">
      <c r="BE5699" s="280"/>
      <c r="BF5699" s="280"/>
      <c r="BJ5699" s="279"/>
      <c r="BK5699" s="279"/>
      <c r="BL5699" s="279"/>
      <c r="BO5699" s="279"/>
      <c r="BP5699" s="279"/>
    </row>
    <row r="5700" spans="3:68" ht="9.75" customHeight="1">
      <c r="BE5700" s="280"/>
      <c r="BF5700" s="280"/>
      <c r="BJ5700" s="279"/>
      <c r="BK5700" s="279"/>
      <c r="BL5700" s="279"/>
      <c r="BO5700" s="279"/>
      <c r="BP5700" s="279"/>
    </row>
    <row r="5701" spans="3:68" ht="12.75" customHeight="1">
      <c r="BE5701" s="280"/>
      <c r="BF5701" s="280"/>
    </row>
    <row r="5702" spans="3:68" ht="10.5" customHeight="1">
      <c r="I5702" s="283"/>
      <c r="J5702" s="283"/>
      <c r="K5702" s="283"/>
      <c r="L5702" s="283"/>
      <c r="N5702" s="283"/>
      <c r="O5702" s="283"/>
      <c r="P5702" s="283"/>
      <c r="Q5702" s="283"/>
      <c r="R5702" s="283"/>
      <c r="S5702" s="283"/>
      <c r="U5702" s="283"/>
      <c r="V5702" s="283"/>
      <c r="W5702" s="283"/>
      <c r="Z5702" s="283"/>
      <c r="AA5702" s="283"/>
      <c r="AB5702" s="283"/>
      <c r="AC5702" s="283"/>
      <c r="AD5702" s="283"/>
      <c r="AE5702" s="283"/>
      <c r="AO5702" s="283"/>
      <c r="AP5702" s="283"/>
      <c r="AQ5702" s="283"/>
      <c r="AR5702" s="283"/>
      <c r="AS5702" s="283"/>
      <c r="AT5702" s="283"/>
      <c r="AV5702" s="283"/>
      <c r="AW5702" s="283"/>
      <c r="AX5702" s="283"/>
      <c r="AY5702" s="283"/>
      <c r="AZ5702" s="283"/>
      <c r="BA5702" s="283"/>
      <c r="BB5702" s="283"/>
      <c r="BE5702" s="263"/>
      <c r="BJ5702" s="279"/>
      <c r="BK5702" s="279"/>
      <c r="BL5702" s="279"/>
      <c r="BO5702" s="279"/>
      <c r="BP5702" s="279"/>
    </row>
    <row r="5703" spans="3:68" ht="9.75" customHeight="1"/>
    <row r="5704" spans="3:68" ht="10.5" customHeight="1">
      <c r="H5704" s="283"/>
      <c r="I5704" s="283"/>
      <c r="J5704" s="283"/>
      <c r="K5704" s="283"/>
      <c r="L5704" s="283"/>
      <c r="N5704" s="283"/>
      <c r="O5704" s="283"/>
      <c r="P5704" s="283"/>
      <c r="Q5704" s="283"/>
      <c r="R5704" s="283"/>
      <c r="S5704" s="283"/>
      <c r="U5704" s="283"/>
      <c r="V5704" s="283"/>
      <c r="W5704" s="283"/>
      <c r="Z5704" s="283"/>
      <c r="AA5704" s="283"/>
      <c r="AB5704" s="283"/>
      <c r="AC5704" s="283"/>
      <c r="AD5704" s="283"/>
      <c r="AE5704" s="283"/>
      <c r="AO5704" s="283"/>
      <c r="AP5704" s="283"/>
      <c r="AQ5704" s="283"/>
      <c r="AR5704" s="283"/>
      <c r="AS5704" s="283"/>
      <c r="AT5704" s="283"/>
      <c r="AV5704" s="283"/>
      <c r="AW5704" s="283"/>
      <c r="AX5704" s="283"/>
      <c r="AY5704" s="283"/>
      <c r="AZ5704" s="283"/>
      <c r="BA5704" s="283"/>
      <c r="BB5704" s="283"/>
      <c r="BE5704" s="280"/>
      <c r="BJ5704" s="279"/>
      <c r="BK5704" s="279"/>
      <c r="BL5704" s="279"/>
      <c r="BO5704" s="279"/>
      <c r="BP5704" s="279"/>
    </row>
    <row r="5705" spans="3:68" ht="0.75" customHeight="1">
      <c r="H5705" s="283"/>
      <c r="I5705" s="283"/>
      <c r="J5705" s="283"/>
      <c r="K5705" s="283"/>
      <c r="L5705" s="283"/>
      <c r="N5705" s="283"/>
      <c r="O5705" s="283"/>
      <c r="P5705" s="283"/>
      <c r="Q5705" s="283"/>
      <c r="R5705" s="283"/>
      <c r="S5705" s="283"/>
      <c r="U5705" s="283"/>
      <c r="V5705" s="283"/>
      <c r="W5705" s="283"/>
      <c r="Z5705" s="283"/>
      <c r="AA5705" s="283"/>
      <c r="AB5705" s="283"/>
      <c r="AC5705" s="283"/>
      <c r="AD5705" s="283"/>
      <c r="AE5705" s="283"/>
      <c r="AO5705" s="283"/>
      <c r="AP5705" s="283"/>
      <c r="AQ5705" s="283"/>
      <c r="AR5705" s="283"/>
      <c r="AS5705" s="283"/>
      <c r="AT5705" s="283"/>
      <c r="AV5705" s="283"/>
      <c r="AW5705" s="283"/>
      <c r="AX5705" s="283"/>
      <c r="AY5705" s="283"/>
      <c r="AZ5705" s="283"/>
      <c r="BA5705" s="283"/>
      <c r="BB5705" s="283"/>
      <c r="BE5705" s="280"/>
      <c r="BJ5705" s="279"/>
      <c r="BK5705" s="279"/>
      <c r="BL5705" s="279"/>
      <c r="BO5705" s="279"/>
      <c r="BP5705" s="279"/>
    </row>
    <row r="5706" spans="3:68" ht="10.5" customHeight="1">
      <c r="H5706" s="285"/>
      <c r="I5706" s="285"/>
      <c r="J5706" s="285"/>
      <c r="K5706" s="285"/>
      <c r="L5706" s="285"/>
      <c r="N5706" s="285"/>
      <c r="O5706" s="285"/>
      <c r="P5706" s="285"/>
      <c r="R5706" s="285"/>
      <c r="S5706" s="285"/>
      <c r="U5706" s="283"/>
      <c r="V5706" s="283"/>
      <c r="W5706" s="283"/>
      <c r="Z5706" s="285"/>
      <c r="AA5706" s="285"/>
      <c r="AB5706" s="285"/>
      <c r="AC5706" s="285"/>
      <c r="AD5706" s="283"/>
      <c r="AE5706" s="283"/>
      <c r="AO5706" s="285"/>
      <c r="AP5706" s="285"/>
      <c r="AQ5706" s="285"/>
      <c r="AR5706" s="285"/>
      <c r="AS5706" s="285"/>
      <c r="AT5706" s="285"/>
      <c r="AV5706" s="285"/>
      <c r="AW5706" s="285"/>
      <c r="AX5706" s="285"/>
      <c r="AY5706" s="285"/>
      <c r="AZ5706" s="285"/>
      <c r="BB5706" s="261"/>
      <c r="BE5706" s="263"/>
      <c r="BK5706" s="279"/>
      <c r="BL5706" s="279"/>
      <c r="BP5706" s="264"/>
    </row>
    <row r="5707" spans="3:68" ht="8.25" customHeight="1"/>
    <row r="5708" spans="3:68" ht="0.75" customHeight="1">
      <c r="C5708" s="280"/>
      <c r="D5708" s="280"/>
      <c r="E5708" s="280"/>
      <c r="F5708" s="280"/>
      <c r="G5708" s="280"/>
      <c r="H5708" s="280"/>
      <c r="I5708" s="280"/>
      <c r="AH5708" s="280"/>
      <c r="AI5708" s="280"/>
      <c r="AJ5708" s="280"/>
      <c r="AK5708" s="280"/>
      <c r="AL5708" s="280"/>
      <c r="AM5708" s="280"/>
      <c r="AN5708" s="280"/>
      <c r="AO5708" s="280"/>
      <c r="BE5708" s="280"/>
      <c r="BK5708" s="279"/>
      <c r="BL5708" s="279"/>
      <c r="BP5708" s="279"/>
    </row>
    <row r="5709" spans="3:68" ht="9" customHeight="1">
      <c r="C5709" s="280"/>
      <c r="D5709" s="280"/>
      <c r="E5709" s="280"/>
      <c r="F5709" s="280"/>
      <c r="G5709" s="280"/>
      <c r="H5709" s="280"/>
      <c r="I5709" s="280"/>
      <c r="AH5709" s="280"/>
      <c r="AI5709" s="280"/>
      <c r="AJ5709" s="280"/>
      <c r="AK5709" s="280"/>
      <c r="AL5709" s="280"/>
      <c r="AM5709" s="280"/>
      <c r="AN5709" s="280"/>
      <c r="AO5709" s="280"/>
      <c r="BE5709" s="280"/>
      <c r="BK5709" s="279"/>
      <c r="BL5709" s="279"/>
      <c r="BP5709" s="279"/>
    </row>
    <row r="5710" spans="3:68" ht="0.75" customHeight="1">
      <c r="C5710" s="280"/>
      <c r="D5710" s="280"/>
      <c r="E5710" s="280"/>
      <c r="F5710" s="280"/>
      <c r="G5710" s="280"/>
      <c r="H5710" s="280"/>
      <c r="I5710" s="280"/>
      <c r="AH5710" s="280"/>
      <c r="AI5710" s="280"/>
      <c r="AJ5710" s="280"/>
      <c r="AK5710" s="280"/>
      <c r="AL5710" s="280"/>
      <c r="AM5710" s="280"/>
      <c r="AN5710" s="280"/>
      <c r="AO5710" s="280"/>
      <c r="BE5710" s="280"/>
      <c r="BK5710" s="279"/>
      <c r="BL5710" s="279"/>
    </row>
    <row r="5711" spans="3:68" ht="10.5" customHeight="1">
      <c r="C5711" s="287"/>
      <c r="D5711" s="287"/>
      <c r="E5711" s="287"/>
      <c r="F5711" s="287"/>
      <c r="G5711" s="287"/>
      <c r="H5711" s="278"/>
      <c r="I5711" s="278"/>
      <c r="J5711" s="278"/>
      <c r="K5711" s="278"/>
      <c r="L5711" s="278"/>
      <c r="N5711" s="278"/>
      <c r="O5711" s="278"/>
      <c r="P5711" s="278"/>
      <c r="Q5711" s="278"/>
      <c r="R5711" s="278"/>
      <c r="S5711" s="278"/>
      <c r="T5711" s="278"/>
      <c r="U5711" s="278"/>
      <c r="V5711" s="278"/>
      <c r="W5711" s="278"/>
      <c r="Z5711" s="278"/>
      <c r="AA5711" s="278"/>
      <c r="AB5711" s="278"/>
      <c r="AC5711" s="278"/>
      <c r="AD5711" s="278"/>
      <c r="AE5711" s="278"/>
      <c r="AI5711" s="287"/>
      <c r="AJ5711" s="287"/>
      <c r="AK5711" s="287"/>
      <c r="AL5711" s="287"/>
      <c r="AM5711" s="287"/>
      <c r="AO5711" s="278"/>
      <c r="AP5711" s="278"/>
      <c r="AQ5711" s="278"/>
      <c r="AR5711" s="278"/>
      <c r="AS5711" s="278"/>
      <c r="AT5711" s="278"/>
      <c r="AV5711" s="278"/>
      <c r="AW5711" s="278"/>
      <c r="AX5711" s="278"/>
      <c r="AY5711" s="278"/>
      <c r="AZ5711" s="278"/>
      <c r="BB5711" s="266"/>
      <c r="BE5711" s="263"/>
      <c r="BK5711" s="279"/>
      <c r="BL5711" s="279"/>
      <c r="BP5711" s="264"/>
    </row>
    <row r="5712" spans="3:68" ht="7.5" customHeight="1"/>
    <row r="5713" spans="3:68" ht="0.75" customHeight="1">
      <c r="C5713" s="287"/>
      <c r="D5713" s="287"/>
      <c r="E5713" s="287"/>
      <c r="F5713" s="287"/>
      <c r="G5713" s="287"/>
      <c r="H5713" s="278"/>
      <c r="I5713" s="278"/>
      <c r="J5713" s="278"/>
      <c r="K5713" s="278"/>
      <c r="L5713" s="278"/>
      <c r="N5713" s="278"/>
      <c r="O5713" s="278"/>
      <c r="P5713" s="278"/>
      <c r="Q5713" s="278"/>
      <c r="R5713" s="278"/>
      <c r="S5713" s="278"/>
      <c r="T5713" s="278"/>
      <c r="U5713" s="278"/>
      <c r="V5713" s="278"/>
      <c r="W5713" s="278"/>
      <c r="Z5713" s="278"/>
      <c r="AA5713" s="278"/>
      <c r="AB5713" s="278"/>
      <c r="AC5713" s="278"/>
      <c r="AD5713" s="278"/>
      <c r="AE5713" s="278"/>
      <c r="AI5713" s="287"/>
      <c r="AJ5713" s="287"/>
      <c r="AK5713" s="287"/>
      <c r="AL5713" s="287"/>
      <c r="AM5713" s="287"/>
      <c r="AO5713" s="278"/>
      <c r="AP5713" s="278"/>
      <c r="AQ5713" s="278"/>
      <c r="AR5713" s="278"/>
      <c r="AS5713" s="278"/>
      <c r="AT5713" s="278"/>
      <c r="AV5713" s="278"/>
      <c r="AW5713" s="278"/>
      <c r="AX5713" s="278"/>
      <c r="AY5713" s="278"/>
      <c r="AZ5713" s="278"/>
      <c r="BB5713" s="276"/>
    </row>
    <row r="5714" spans="3:68" ht="8.25" customHeight="1">
      <c r="C5714" s="287"/>
      <c r="D5714" s="287"/>
      <c r="E5714" s="287"/>
      <c r="F5714" s="287"/>
      <c r="G5714" s="287"/>
      <c r="H5714" s="278"/>
      <c r="I5714" s="278"/>
      <c r="J5714" s="278"/>
      <c r="K5714" s="278"/>
      <c r="L5714" s="278"/>
      <c r="N5714" s="278"/>
      <c r="O5714" s="278"/>
      <c r="P5714" s="278"/>
      <c r="Q5714" s="278"/>
      <c r="R5714" s="278"/>
      <c r="S5714" s="278"/>
      <c r="T5714" s="278"/>
      <c r="U5714" s="278"/>
      <c r="V5714" s="278"/>
      <c r="W5714" s="278"/>
      <c r="Z5714" s="278"/>
      <c r="AA5714" s="278"/>
      <c r="AB5714" s="278"/>
      <c r="AC5714" s="278"/>
      <c r="AD5714" s="278"/>
      <c r="AE5714" s="278"/>
      <c r="AI5714" s="287"/>
      <c r="AJ5714" s="287"/>
      <c r="AK5714" s="287"/>
      <c r="AL5714" s="287"/>
      <c r="AM5714" s="287"/>
      <c r="AO5714" s="278"/>
      <c r="AP5714" s="278"/>
      <c r="AQ5714" s="278"/>
      <c r="AR5714" s="278"/>
      <c r="AS5714" s="278"/>
      <c r="AT5714" s="278"/>
      <c r="AV5714" s="278"/>
      <c r="AW5714" s="278"/>
      <c r="AX5714" s="278"/>
      <c r="AY5714" s="278"/>
      <c r="AZ5714" s="278"/>
      <c r="BB5714" s="276"/>
    </row>
    <row r="5715" spans="3:68" ht="0.75" customHeight="1">
      <c r="C5715" s="287"/>
      <c r="D5715" s="287"/>
      <c r="E5715" s="287"/>
      <c r="F5715" s="287"/>
      <c r="G5715" s="287"/>
      <c r="H5715" s="278"/>
      <c r="I5715" s="278"/>
      <c r="J5715" s="278"/>
      <c r="K5715" s="278"/>
      <c r="L5715" s="278"/>
      <c r="N5715" s="278"/>
      <c r="O5715" s="278"/>
      <c r="P5715" s="278"/>
      <c r="Q5715" s="278"/>
      <c r="R5715" s="278"/>
      <c r="S5715" s="278"/>
      <c r="T5715" s="278"/>
      <c r="U5715" s="278"/>
      <c r="V5715" s="278"/>
      <c r="W5715" s="278"/>
      <c r="Z5715" s="278"/>
      <c r="AA5715" s="278"/>
      <c r="AB5715" s="278"/>
      <c r="AC5715" s="278"/>
      <c r="AD5715" s="278"/>
      <c r="AE5715" s="278"/>
      <c r="AI5715" s="287"/>
      <c r="AJ5715" s="287"/>
      <c r="AK5715" s="287"/>
      <c r="AL5715" s="287"/>
      <c r="AM5715" s="287"/>
      <c r="AO5715" s="278"/>
      <c r="AP5715" s="278"/>
      <c r="AQ5715" s="278"/>
      <c r="AR5715" s="278"/>
      <c r="AS5715" s="278"/>
      <c r="AT5715" s="278"/>
      <c r="AV5715" s="278"/>
      <c r="AW5715" s="278"/>
      <c r="AX5715" s="278"/>
      <c r="AY5715" s="278"/>
      <c r="AZ5715" s="278"/>
      <c r="BB5715" s="276"/>
    </row>
    <row r="5716" spans="3:68" ht="10.5" customHeight="1">
      <c r="C5716" s="287"/>
      <c r="D5716" s="287"/>
      <c r="E5716" s="287"/>
      <c r="F5716" s="287"/>
      <c r="G5716" s="287"/>
      <c r="H5716" s="278"/>
      <c r="I5716" s="278"/>
      <c r="J5716" s="278"/>
      <c r="K5716" s="278"/>
      <c r="L5716" s="278"/>
      <c r="N5716" s="278"/>
      <c r="O5716" s="278"/>
      <c r="P5716" s="278"/>
      <c r="Q5716" s="278"/>
      <c r="R5716" s="278"/>
      <c r="S5716" s="278"/>
      <c r="T5716" s="278"/>
      <c r="U5716" s="278"/>
      <c r="V5716" s="278"/>
      <c r="W5716" s="278"/>
      <c r="Z5716" s="278"/>
      <c r="AA5716" s="278"/>
      <c r="AB5716" s="278"/>
      <c r="AC5716" s="278"/>
      <c r="AD5716" s="278"/>
      <c r="AE5716" s="278"/>
      <c r="AI5716" s="287"/>
      <c r="AJ5716" s="287"/>
      <c r="AK5716" s="287"/>
      <c r="AL5716" s="287"/>
      <c r="AM5716" s="287"/>
      <c r="AO5716" s="278"/>
      <c r="AP5716" s="278"/>
      <c r="AQ5716" s="278"/>
      <c r="AR5716" s="278"/>
      <c r="AS5716" s="278"/>
      <c r="AT5716" s="278"/>
      <c r="AV5716" s="278"/>
      <c r="AW5716" s="278"/>
      <c r="AX5716" s="278"/>
      <c r="AY5716" s="278"/>
      <c r="AZ5716" s="278"/>
      <c r="BB5716" s="266"/>
    </row>
    <row r="5717" spans="3:68" ht="7.5" customHeight="1"/>
    <row r="5718" spans="3:68" ht="0.75" customHeight="1">
      <c r="C5718" s="287"/>
      <c r="D5718" s="287"/>
      <c r="E5718" s="287"/>
      <c r="F5718" s="287"/>
      <c r="G5718" s="287"/>
      <c r="H5718" s="278"/>
      <c r="I5718" s="278"/>
      <c r="J5718" s="278"/>
      <c r="K5718" s="278"/>
      <c r="L5718" s="278"/>
      <c r="N5718" s="278"/>
      <c r="O5718" s="278"/>
      <c r="P5718" s="278"/>
      <c r="Q5718" s="278"/>
      <c r="R5718" s="278"/>
      <c r="S5718" s="278"/>
      <c r="T5718" s="278"/>
      <c r="U5718" s="278"/>
      <c r="V5718" s="278"/>
      <c r="W5718" s="278"/>
      <c r="Z5718" s="278"/>
      <c r="AA5718" s="278"/>
      <c r="AB5718" s="278"/>
      <c r="AC5718" s="278"/>
      <c r="AD5718" s="278"/>
      <c r="AE5718" s="278"/>
      <c r="AI5718" s="287"/>
      <c r="AJ5718" s="287"/>
      <c r="AK5718" s="287"/>
      <c r="AL5718" s="287"/>
      <c r="AM5718" s="287"/>
      <c r="AO5718" s="278"/>
      <c r="AP5718" s="278"/>
      <c r="AQ5718" s="278"/>
      <c r="AR5718" s="278"/>
      <c r="AS5718" s="278"/>
      <c r="AT5718" s="278"/>
      <c r="AV5718" s="278"/>
      <c r="AW5718" s="278"/>
      <c r="AX5718" s="278"/>
      <c r="AY5718" s="278"/>
      <c r="AZ5718" s="278"/>
      <c r="BB5718" s="276"/>
      <c r="BE5718" s="282"/>
      <c r="BF5718" s="282"/>
      <c r="BG5718" s="282"/>
      <c r="BH5718" s="282"/>
      <c r="BI5718" s="282"/>
      <c r="BJ5718" s="282"/>
      <c r="BK5718" s="282"/>
      <c r="BL5718" s="282"/>
      <c r="BM5718" s="282"/>
      <c r="BN5718" s="282"/>
      <c r="BO5718" s="282"/>
      <c r="BP5718" s="282"/>
    </row>
    <row r="5719" spans="3:68">
      <c r="C5719" s="287"/>
      <c r="D5719" s="287"/>
      <c r="E5719" s="287"/>
      <c r="F5719" s="287"/>
      <c r="G5719" s="287"/>
      <c r="H5719" s="278"/>
      <c r="I5719" s="278"/>
      <c r="J5719" s="278"/>
      <c r="K5719" s="278"/>
      <c r="L5719" s="278"/>
      <c r="N5719" s="278"/>
      <c r="O5719" s="278"/>
      <c r="P5719" s="278"/>
      <c r="Q5719" s="278"/>
      <c r="R5719" s="278"/>
      <c r="S5719" s="278"/>
      <c r="T5719" s="278"/>
      <c r="U5719" s="278"/>
      <c r="V5719" s="278"/>
      <c r="W5719" s="278"/>
      <c r="Z5719" s="278"/>
      <c r="AA5719" s="278"/>
      <c r="AB5719" s="278"/>
      <c r="AC5719" s="278"/>
      <c r="AD5719" s="278"/>
      <c r="AE5719" s="278"/>
      <c r="AI5719" s="287"/>
      <c r="AJ5719" s="287"/>
      <c r="AK5719" s="287"/>
      <c r="AL5719" s="287"/>
      <c r="AM5719" s="287"/>
      <c r="AO5719" s="278"/>
      <c r="AP5719" s="278"/>
      <c r="AQ5719" s="278"/>
      <c r="AR5719" s="278"/>
      <c r="AS5719" s="278"/>
      <c r="AT5719" s="278"/>
      <c r="AV5719" s="278"/>
      <c r="AW5719" s="278"/>
      <c r="AX5719" s="278"/>
      <c r="AY5719" s="278"/>
      <c r="AZ5719" s="278"/>
      <c r="BB5719" s="276"/>
      <c r="BE5719" s="282"/>
      <c r="BF5719" s="282"/>
      <c r="BG5719" s="282"/>
      <c r="BH5719" s="282"/>
      <c r="BI5719" s="282"/>
      <c r="BJ5719" s="282"/>
      <c r="BK5719" s="282"/>
      <c r="BL5719" s="282"/>
      <c r="BM5719" s="282"/>
      <c r="BN5719" s="282"/>
      <c r="BO5719" s="282"/>
      <c r="BP5719" s="282"/>
    </row>
    <row r="5720" spans="3:68" ht="5.25" customHeight="1">
      <c r="C5720" s="287"/>
      <c r="D5720" s="287"/>
      <c r="E5720" s="287"/>
      <c r="F5720" s="287"/>
      <c r="G5720" s="287"/>
      <c r="H5720" s="278"/>
      <c r="I5720" s="278"/>
      <c r="J5720" s="278"/>
      <c r="K5720" s="278"/>
      <c r="L5720" s="278"/>
      <c r="N5720" s="278"/>
      <c r="O5720" s="278"/>
      <c r="P5720" s="278"/>
      <c r="Q5720" s="278"/>
      <c r="R5720" s="278"/>
      <c r="S5720" s="278"/>
      <c r="T5720" s="278"/>
      <c r="U5720" s="278"/>
      <c r="V5720" s="278"/>
      <c r="W5720" s="278"/>
      <c r="Z5720" s="278"/>
      <c r="AA5720" s="278"/>
      <c r="AB5720" s="278"/>
      <c r="AC5720" s="278"/>
      <c r="AD5720" s="278"/>
      <c r="AE5720" s="278"/>
      <c r="AI5720" s="287"/>
      <c r="AJ5720" s="287"/>
      <c r="AK5720" s="287"/>
      <c r="AL5720" s="287"/>
      <c r="AM5720" s="287"/>
      <c r="AN5720" s="287"/>
      <c r="AO5720" s="278"/>
      <c r="AP5720" s="278"/>
      <c r="AQ5720" s="278"/>
      <c r="AR5720" s="278"/>
      <c r="AS5720" s="278"/>
      <c r="AT5720" s="278"/>
      <c r="AV5720" s="278"/>
      <c r="AW5720" s="278"/>
      <c r="AX5720" s="278"/>
      <c r="AY5720" s="278"/>
      <c r="AZ5720" s="278"/>
      <c r="BB5720" s="276"/>
      <c r="BJ5720" s="283"/>
      <c r="BK5720" s="283"/>
      <c r="BL5720" s="283"/>
      <c r="BM5720" s="283"/>
      <c r="BN5720" s="283"/>
      <c r="BO5720" s="283"/>
      <c r="BP5720" s="283"/>
    </row>
    <row r="5721" spans="3:68" ht="5.25" customHeight="1">
      <c r="C5721" s="287"/>
      <c r="D5721" s="287"/>
      <c r="E5721" s="287"/>
      <c r="F5721" s="287"/>
      <c r="G5721" s="287"/>
      <c r="H5721" s="278"/>
      <c r="I5721" s="278"/>
      <c r="J5721" s="278"/>
      <c r="K5721" s="278"/>
      <c r="L5721" s="278"/>
      <c r="N5721" s="278"/>
      <c r="O5721" s="278"/>
      <c r="P5721" s="278"/>
      <c r="Q5721" s="278"/>
      <c r="R5721" s="278"/>
      <c r="S5721" s="278"/>
      <c r="T5721" s="278"/>
      <c r="U5721" s="278"/>
      <c r="V5721" s="278"/>
      <c r="W5721" s="278"/>
      <c r="Z5721" s="278"/>
      <c r="AA5721" s="278"/>
      <c r="AB5721" s="278"/>
      <c r="AC5721" s="278"/>
      <c r="AD5721" s="278"/>
      <c r="AE5721" s="278"/>
      <c r="AI5721" s="287"/>
      <c r="AJ5721" s="287"/>
      <c r="AK5721" s="287"/>
      <c r="AL5721" s="287"/>
      <c r="AM5721" s="287"/>
      <c r="AN5721" s="287"/>
      <c r="AO5721" s="278"/>
      <c r="AP5721" s="278"/>
      <c r="AQ5721" s="278"/>
      <c r="AR5721" s="278"/>
      <c r="AS5721" s="278"/>
      <c r="AT5721" s="278"/>
      <c r="AV5721" s="278"/>
      <c r="AW5721" s="278"/>
      <c r="AX5721" s="278"/>
      <c r="AY5721" s="278"/>
      <c r="AZ5721" s="278"/>
      <c r="BB5721" s="276"/>
      <c r="BJ5721" s="283"/>
      <c r="BK5721" s="283"/>
      <c r="BL5721" s="283"/>
      <c r="BM5721" s="283"/>
      <c r="BN5721" s="283"/>
      <c r="BO5721" s="283"/>
      <c r="BP5721" s="283"/>
    </row>
    <row r="5722" spans="3:68" ht="15" customHeight="1">
      <c r="C5722" s="287"/>
      <c r="D5722" s="287"/>
      <c r="E5722" s="287"/>
      <c r="F5722" s="287"/>
      <c r="G5722" s="287"/>
      <c r="H5722" s="278"/>
      <c r="I5722" s="278"/>
      <c r="J5722" s="278"/>
      <c r="K5722" s="278"/>
      <c r="L5722" s="278"/>
      <c r="N5722" s="278"/>
      <c r="O5722" s="278"/>
      <c r="P5722" s="278"/>
      <c r="Q5722" s="278"/>
      <c r="R5722" s="278"/>
      <c r="S5722" s="278"/>
      <c r="T5722" s="278"/>
      <c r="U5722" s="278"/>
      <c r="V5722" s="278"/>
      <c r="W5722" s="278"/>
      <c r="Z5722" s="278"/>
      <c r="AA5722" s="278"/>
      <c r="AB5722" s="278"/>
      <c r="AC5722" s="278"/>
      <c r="AD5722" s="278"/>
      <c r="AE5722" s="278"/>
      <c r="AI5722" s="287"/>
      <c r="AJ5722" s="287"/>
      <c r="AK5722" s="287"/>
      <c r="AL5722" s="287"/>
      <c r="AM5722" s="287"/>
      <c r="AO5722" s="278"/>
      <c r="AP5722" s="278"/>
      <c r="AQ5722" s="278"/>
      <c r="AR5722" s="278"/>
      <c r="AS5722" s="278"/>
      <c r="AT5722" s="278"/>
      <c r="AV5722" s="278"/>
      <c r="AW5722" s="278"/>
      <c r="AX5722" s="278"/>
      <c r="AY5722" s="278"/>
      <c r="AZ5722" s="278"/>
      <c r="BB5722" s="266"/>
    </row>
    <row r="5723" spans="3:68" ht="0.75" customHeight="1">
      <c r="C5723" s="287"/>
      <c r="D5723" s="287"/>
      <c r="E5723" s="287"/>
      <c r="F5723" s="287"/>
      <c r="G5723" s="287"/>
      <c r="H5723" s="278"/>
      <c r="I5723" s="278"/>
      <c r="J5723" s="278"/>
      <c r="K5723" s="278"/>
      <c r="L5723" s="278"/>
      <c r="P5723" s="278"/>
      <c r="Q5723" s="278"/>
      <c r="R5723" s="278"/>
      <c r="S5723" s="278"/>
      <c r="U5723" s="278"/>
      <c r="V5723" s="278"/>
      <c r="W5723" s="278"/>
      <c r="Z5723" s="278"/>
      <c r="AA5723" s="278"/>
      <c r="AB5723" s="278"/>
      <c r="AC5723" s="278"/>
      <c r="AD5723" s="278"/>
      <c r="AE5723" s="278"/>
      <c r="AI5723" s="287"/>
      <c r="AJ5723" s="287"/>
      <c r="AK5723" s="287"/>
      <c r="AL5723" s="287"/>
      <c r="AM5723" s="287"/>
      <c r="AO5723" s="278"/>
      <c r="AP5723" s="278"/>
      <c r="AQ5723" s="278"/>
      <c r="AR5723" s="278"/>
      <c r="AS5723" s="278"/>
      <c r="AT5723" s="278"/>
      <c r="AV5723" s="278"/>
      <c r="AW5723" s="278"/>
      <c r="AX5723" s="278"/>
      <c r="AY5723" s="278"/>
      <c r="AZ5723" s="278"/>
      <c r="BB5723" s="276"/>
      <c r="BE5723" s="280"/>
      <c r="BH5723" s="278"/>
      <c r="BI5723" s="278"/>
      <c r="BJ5723" s="278"/>
      <c r="BK5723" s="278"/>
      <c r="BL5723" s="278"/>
      <c r="BN5723" s="278"/>
      <c r="BO5723" s="278"/>
      <c r="BP5723" s="278"/>
    </row>
    <row r="5724" spans="3:68" ht="8.25" customHeight="1">
      <c r="C5724" s="287"/>
      <c r="D5724" s="287"/>
      <c r="E5724" s="287"/>
      <c r="F5724" s="287"/>
      <c r="G5724" s="287"/>
      <c r="H5724" s="278"/>
      <c r="I5724" s="278"/>
      <c r="J5724" s="278"/>
      <c r="K5724" s="278"/>
      <c r="L5724" s="278"/>
      <c r="P5724" s="278"/>
      <c r="Q5724" s="278"/>
      <c r="R5724" s="278"/>
      <c r="S5724" s="278"/>
      <c r="U5724" s="278"/>
      <c r="V5724" s="278"/>
      <c r="W5724" s="278"/>
      <c r="Z5724" s="278"/>
      <c r="AA5724" s="278"/>
      <c r="AB5724" s="278"/>
      <c r="AC5724" s="278"/>
      <c r="AD5724" s="278"/>
      <c r="AE5724" s="278"/>
      <c r="AI5724" s="287"/>
      <c r="AJ5724" s="287"/>
      <c r="AK5724" s="287"/>
      <c r="AL5724" s="287"/>
      <c r="AM5724" s="287"/>
      <c r="AO5724" s="278"/>
      <c r="AP5724" s="278"/>
      <c r="AQ5724" s="278"/>
      <c r="AR5724" s="278"/>
      <c r="AS5724" s="278"/>
      <c r="AT5724" s="278"/>
      <c r="AV5724" s="278"/>
      <c r="AW5724" s="278"/>
      <c r="AX5724" s="278"/>
      <c r="AY5724" s="278"/>
      <c r="AZ5724" s="278"/>
      <c r="BB5724" s="276"/>
      <c r="BE5724" s="280"/>
      <c r="BH5724" s="278"/>
      <c r="BI5724" s="278"/>
      <c r="BJ5724" s="278"/>
      <c r="BK5724" s="278"/>
      <c r="BL5724" s="278"/>
      <c r="BN5724" s="278"/>
      <c r="BO5724" s="278"/>
      <c r="BP5724" s="278"/>
    </row>
    <row r="5725" spans="3:68" ht="0.75" customHeight="1">
      <c r="C5725" s="287"/>
      <c r="D5725" s="287"/>
      <c r="E5725" s="287"/>
      <c r="F5725" s="287"/>
      <c r="G5725" s="287"/>
      <c r="H5725" s="278"/>
      <c r="I5725" s="278"/>
      <c r="J5725" s="278"/>
      <c r="K5725" s="278"/>
      <c r="L5725" s="278"/>
      <c r="P5725" s="278"/>
      <c r="Q5725" s="278"/>
      <c r="R5725" s="278"/>
      <c r="S5725" s="278"/>
      <c r="U5725" s="278"/>
      <c r="V5725" s="278"/>
      <c r="W5725" s="278"/>
      <c r="Z5725" s="278"/>
      <c r="AA5725" s="278"/>
      <c r="AB5725" s="278"/>
      <c r="AC5725" s="278"/>
      <c r="AD5725" s="278"/>
      <c r="AE5725" s="278"/>
      <c r="AI5725" s="287"/>
      <c r="AJ5725" s="287"/>
      <c r="AK5725" s="287"/>
      <c r="AL5725" s="287"/>
      <c r="AM5725" s="287"/>
      <c r="AO5725" s="278"/>
      <c r="AP5725" s="278"/>
      <c r="AQ5725" s="278"/>
      <c r="AR5725" s="278"/>
      <c r="AS5725" s="278"/>
      <c r="AT5725" s="278"/>
      <c r="AV5725" s="278"/>
      <c r="AW5725" s="278"/>
      <c r="AX5725" s="278"/>
      <c r="AY5725" s="278"/>
      <c r="AZ5725" s="278"/>
      <c r="BB5725" s="276"/>
      <c r="BE5725" s="280"/>
      <c r="BH5725" s="278"/>
      <c r="BI5725" s="278"/>
      <c r="BJ5725" s="278"/>
      <c r="BK5725" s="278"/>
      <c r="BL5725" s="278"/>
      <c r="BN5725" s="278"/>
      <c r="BO5725" s="278"/>
      <c r="BP5725" s="278"/>
    </row>
    <row r="5726" spans="3:68" ht="10.5" customHeight="1">
      <c r="C5726" s="287"/>
      <c r="D5726" s="287"/>
      <c r="E5726" s="287"/>
      <c r="F5726" s="287"/>
      <c r="G5726" s="287"/>
      <c r="H5726" s="278"/>
      <c r="I5726" s="278"/>
      <c r="J5726" s="278"/>
      <c r="K5726" s="278"/>
      <c r="L5726" s="278"/>
      <c r="P5726" s="278"/>
      <c r="Q5726" s="278"/>
      <c r="R5726" s="278"/>
      <c r="S5726" s="278"/>
      <c r="U5726" s="278"/>
      <c r="V5726" s="278"/>
      <c r="W5726" s="278"/>
      <c r="Z5726" s="278"/>
      <c r="AA5726" s="278"/>
      <c r="AB5726" s="278"/>
      <c r="AC5726" s="278"/>
      <c r="AD5726" s="278"/>
      <c r="AE5726" s="278"/>
      <c r="AI5726" s="287"/>
      <c r="AJ5726" s="287"/>
      <c r="AK5726" s="287"/>
      <c r="AL5726" s="287"/>
      <c r="AM5726" s="287"/>
      <c r="AO5726" s="278"/>
      <c r="AP5726" s="278"/>
      <c r="AQ5726" s="278"/>
      <c r="AR5726" s="278"/>
      <c r="AS5726" s="278"/>
      <c r="AT5726" s="278"/>
      <c r="AV5726" s="278"/>
      <c r="AW5726" s="278"/>
      <c r="AX5726" s="278"/>
      <c r="AY5726" s="278"/>
      <c r="AZ5726" s="278"/>
      <c r="BB5726" s="266"/>
      <c r="BE5726" s="263"/>
      <c r="BH5726" s="278"/>
      <c r="BI5726" s="278"/>
      <c r="BJ5726" s="278"/>
      <c r="BK5726" s="278"/>
      <c r="BL5726" s="278"/>
      <c r="BN5726" s="278"/>
      <c r="BO5726" s="278"/>
      <c r="BP5726" s="278"/>
    </row>
    <row r="5727" spans="3:68" ht="7.5" customHeight="1"/>
    <row r="5728" spans="3:68" ht="0.75" customHeight="1">
      <c r="C5728" s="287"/>
      <c r="D5728" s="287"/>
      <c r="E5728" s="287"/>
      <c r="F5728" s="287"/>
      <c r="G5728" s="287"/>
      <c r="H5728" s="278"/>
      <c r="I5728" s="278"/>
      <c r="J5728" s="278"/>
      <c r="K5728" s="278"/>
      <c r="L5728" s="278"/>
      <c r="N5728" s="278"/>
      <c r="O5728" s="278"/>
      <c r="P5728" s="278"/>
      <c r="Q5728" s="278"/>
      <c r="R5728" s="278"/>
      <c r="S5728" s="278"/>
      <c r="T5728" s="278"/>
      <c r="U5728" s="278"/>
      <c r="V5728" s="278"/>
      <c r="W5728" s="278"/>
      <c r="Z5728" s="278"/>
      <c r="AA5728" s="278"/>
      <c r="AB5728" s="278"/>
      <c r="AC5728" s="278"/>
      <c r="AD5728" s="278"/>
      <c r="AE5728" s="278"/>
      <c r="AI5728" s="287"/>
      <c r="AJ5728" s="287"/>
      <c r="AK5728" s="287"/>
      <c r="AL5728" s="287"/>
      <c r="AM5728" s="287"/>
      <c r="AO5728" s="278"/>
      <c r="AP5728" s="278"/>
      <c r="AQ5728" s="278"/>
      <c r="AR5728" s="278"/>
      <c r="AS5728" s="278"/>
      <c r="AT5728" s="278"/>
      <c r="AV5728" s="278"/>
      <c r="AW5728" s="278"/>
      <c r="AX5728" s="278"/>
      <c r="AY5728" s="278"/>
      <c r="AZ5728" s="278"/>
      <c r="BB5728" s="276"/>
      <c r="BE5728" s="280"/>
      <c r="BH5728" s="278"/>
      <c r="BI5728" s="278"/>
      <c r="BJ5728" s="278"/>
      <c r="BK5728" s="278"/>
      <c r="BL5728" s="278"/>
      <c r="BN5728" s="278"/>
      <c r="BO5728" s="278"/>
      <c r="BP5728" s="278"/>
    </row>
    <row r="5729" spans="3:68" ht="9" customHeight="1">
      <c r="C5729" s="287"/>
      <c r="D5729" s="287"/>
      <c r="E5729" s="287"/>
      <c r="F5729" s="287"/>
      <c r="G5729" s="287"/>
      <c r="H5729" s="278"/>
      <c r="I5729" s="278"/>
      <c r="J5729" s="278"/>
      <c r="K5729" s="278"/>
      <c r="L5729" s="278"/>
      <c r="N5729" s="278"/>
      <c r="O5729" s="278"/>
      <c r="P5729" s="278"/>
      <c r="Q5729" s="278"/>
      <c r="R5729" s="278"/>
      <c r="S5729" s="278"/>
      <c r="T5729" s="278"/>
      <c r="U5729" s="278"/>
      <c r="V5729" s="278"/>
      <c r="W5729" s="278"/>
      <c r="Z5729" s="278"/>
      <c r="AA5729" s="278"/>
      <c r="AB5729" s="278"/>
      <c r="AC5729" s="278"/>
      <c r="AD5729" s="278"/>
      <c r="AE5729" s="278"/>
      <c r="AI5729" s="287"/>
      <c r="AJ5729" s="287"/>
      <c r="AK5729" s="287"/>
      <c r="AL5729" s="287"/>
      <c r="AM5729" s="287"/>
      <c r="AO5729" s="278"/>
      <c r="AP5729" s="278"/>
      <c r="AQ5729" s="278"/>
      <c r="AR5729" s="278"/>
      <c r="AS5729" s="278"/>
      <c r="AT5729" s="278"/>
      <c r="AV5729" s="278"/>
      <c r="AW5729" s="278"/>
      <c r="AX5729" s="278"/>
      <c r="AY5729" s="278"/>
      <c r="AZ5729" s="278"/>
      <c r="BB5729" s="276"/>
      <c r="BE5729" s="280"/>
      <c r="BH5729" s="278"/>
      <c r="BI5729" s="278"/>
      <c r="BJ5729" s="278"/>
      <c r="BK5729" s="278"/>
      <c r="BL5729" s="278"/>
      <c r="BN5729" s="278"/>
      <c r="BO5729" s="278"/>
      <c r="BP5729" s="278"/>
    </row>
    <row r="5730" spans="3:68" ht="0.75" customHeight="1">
      <c r="C5730" s="287"/>
      <c r="D5730" s="287"/>
      <c r="E5730" s="287"/>
      <c r="F5730" s="287"/>
      <c r="G5730" s="287"/>
      <c r="H5730" s="278"/>
      <c r="I5730" s="278"/>
      <c r="J5730" s="278"/>
      <c r="K5730" s="278"/>
      <c r="L5730" s="278"/>
      <c r="N5730" s="278"/>
      <c r="O5730" s="278"/>
      <c r="P5730" s="278"/>
      <c r="Q5730" s="278"/>
      <c r="R5730" s="278"/>
      <c r="S5730" s="278"/>
      <c r="T5730" s="278"/>
      <c r="U5730" s="278"/>
      <c r="V5730" s="278"/>
      <c r="W5730" s="278"/>
      <c r="Z5730" s="278"/>
      <c r="AA5730" s="278"/>
      <c r="AB5730" s="278"/>
      <c r="AC5730" s="278"/>
      <c r="AD5730" s="278"/>
      <c r="AE5730" s="278"/>
      <c r="AI5730" s="287"/>
      <c r="AJ5730" s="287"/>
      <c r="AK5730" s="287"/>
      <c r="AL5730" s="287"/>
      <c r="AM5730" s="287"/>
      <c r="AO5730" s="278"/>
      <c r="AP5730" s="278"/>
      <c r="AQ5730" s="278"/>
      <c r="AR5730" s="278"/>
      <c r="AS5730" s="278"/>
      <c r="AT5730" s="278"/>
      <c r="AV5730" s="278"/>
      <c r="AW5730" s="278"/>
      <c r="AX5730" s="278"/>
      <c r="AY5730" s="278"/>
      <c r="AZ5730" s="278"/>
      <c r="BB5730" s="276"/>
      <c r="BE5730" s="280"/>
      <c r="BH5730" s="278"/>
      <c r="BI5730" s="278"/>
      <c r="BJ5730" s="278"/>
      <c r="BK5730" s="278"/>
      <c r="BL5730" s="278"/>
      <c r="BN5730" s="278"/>
      <c r="BO5730" s="278"/>
      <c r="BP5730" s="278"/>
    </row>
    <row r="5731" spans="3:68" ht="10.5" customHeight="1">
      <c r="C5731" s="287"/>
      <c r="D5731" s="287"/>
      <c r="E5731" s="287"/>
      <c r="F5731" s="287"/>
      <c r="G5731" s="287"/>
      <c r="H5731" s="278"/>
      <c r="I5731" s="278"/>
      <c r="J5731" s="278"/>
      <c r="K5731" s="278"/>
      <c r="L5731" s="278"/>
      <c r="P5731" s="278"/>
      <c r="Q5731" s="278"/>
      <c r="R5731" s="278"/>
      <c r="S5731" s="278"/>
      <c r="U5731" s="278"/>
      <c r="V5731" s="278"/>
      <c r="W5731" s="278"/>
      <c r="Z5731" s="278"/>
      <c r="AA5731" s="278"/>
      <c r="AB5731" s="278"/>
      <c r="AC5731" s="278"/>
      <c r="AD5731" s="278"/>
      <c r="AE5731" s="278"/>
      <c r="AI5731" s="287"/>
      <c r="AJ5731" s="287"/>
      <c r="AK5731" s="287"/>
      <c r="AL5731" s="287"/>
      <c r="AM5731" s="287"/>
      <c r="AO5731" s="278"/>
      <c r="AP5731" s="278"/>
      <c r="AQ5731" s="278"/>
      <c r="AR5731" s="278"/>
      <c r="AS5731" s="278"/>
      <c r="AT5731" s="278"/>
      <c r="AV5731" s="278"/>
      <c r="AW5731" s="278"/>
      <c r="AX5731" s="278"/>
      <c r="AY5731" s="278"/>
      <c r="AZ5731" s="278"/>
      <c r="BB5731" s="266"/>
      <c r="BE5731" s="263"/>
      <c r="BH5731" s="278"/>
      <c r="BI5731" s="278"/>
      <c r="BJ5731" s="278"/>
      <c r="BK5731" s="278"/>
      <c r="BL5731" s="278"/>
      <c r="BN5731" s="278"/>
      <c r="BO5731" s="278"/>
      <c r="BP5731" s="278"/>
    </row>
    <row r="5732" spans="3:68" ht="9" customHeight="1"/>
    <row r="5733" spans="3:68" ht="10.5" customHeight="1">
      <c r="C5733" s="291"/>
      <c r="D5733" s="291"/>
      <c r="E5733" s="291"/>
      <c r="F5733" s="291"/>
      <c r="G5733" s="291"/>
      <c r="H5733" s="278"/>
      <c r="I5733" s="278"/>
      <c r="J5733" s="278"/>
      <c r="K5733" s="278"/>
      <c r="L5733" s="278"/>
      <c r="N5733" s="278"/>
      <c r="O5733" s="278"/>
      <c r="P5733" s="278"/>
      <c r="Q5733" s="278"/>
      <c r="R5733" s="278"/>
      <c r="S5733" s="278"/>
      <c r="T5733" s="278"/>
      <c r="U5733" s="278"/>
      <c r="V5733" s="278"/>
      <c r="W5733" s="278"/>
      <c r="Z5733" s="278"/>
      <c r="AA5733" s="278"/>
      <c r="AB5733" s="278"/>
      <c r="AC5733" s="278"/>
      <c r="AD5733" s="278"/>
      <c r="AE5733" s="278"/>
      <c r="AI5733" s="291"/>
      <c r="AJ5733" s="291"/>
      <c r="AK5733" s="291"/>
      <c r="AL5733" s="291"/>
      <c r="AM5733" s="291"/>
      <c r="AO5733" s="278"/>
      <c r="AP5733" s="278"/>
      <c r="AQ5733" s="278"/>
      <c r="AR5733" s="278"/>
      <c r="AS5733" s="278"/>
      <c r="AT5733" s="278"/>
      <c r="AV5733" s="278"/>
      <c r="AW5733" s="278"/>
      <c r="AX5733" s="278"/>
      <c r="AY5733" s="278"/>
      <c r="AZ5733" s="278"/>
      <c r="BB5733" s="266"/>
      <c r="BE5733" s="280"/>
      <c r="BF5733" s="280"/>
      <c r="BH5733" s="278"/>
      <c r="BI5733" s="278"/>
      <c r="BJ5733" s="278"/>
      <c r="BK5733" s="278"/>
      <c r="BL5733" s="278"/>
      <c r="BN5733" s="278"/>
      <c r="BO5733" s="278"/>
      <c r="BP5733" s="278"/>
    </row>
    <row r="5734" spans="3:68" ht="12.75" customHeight="1">
      <c r="AO5734" s="278"/>
      <c r="AP5734" s="278"/>
      <c r="AQ5734" s="278"/>
      <c r="AR5734" s="278"/>
      <c r="AS5734" s="278"/>
      <c r="AT5734" s="278"/>
      <c r="AV5734" s="278"/>
      <c r="AW5734" s="278"/>
      <c r="AX5734" s="278"/>
      <c r="AY5734" s="278"/>
      <c r="AZ5734" s="278"/>
      <c r="BE5734" s="280"/>
      <c r="BF5734" s="280"/>
    </row>
    <row r="5735" spans="3:68" ht="12.75" customHeight="1">
      <c r="AO5735" s="278"/>
      <c r="AP5735" s="278"/>
      <c r="AQ5735" s="278"/>
      <c r="AR5735" s="278"/>
      <c r="AS5735" s="278"/>
      <c r="AT5735" s="278"/>
      <c r="AV5735" s="278"/>
      <c r="AW5735" s="278"/>
      <c r="AX5735" s="278"/>
      <c r="AY5735" s="278"/>
      <c r="AZ5735" s="278"/>
      <c r="BE5735" s="280"/>
      <c r="BH5735" s="278"/>
      <c r="BI5735" s="278"/>
      <c r="BJ5735" s="278"/>
      <c r="BK5735" s="278"/>
      <c r="BL5735" s="278"/>
      <c r="BN5735" s="278"/>
      <c r="BO5735" s="278"/>
      <c r="BP5735" s="278"/>
    </row>
    <row r="5736" spans="3:68" ht="10.5" customHeight="1">
      <c r="BE5736" s="280"/>
      <c r="BH5736" s="278"/>
      <c r="BI5736" s="278"/>
      <c r="BJ5736" s="278"/>
      <c r="BK5736" s="278"/>
      <c r="BL5736" s="278"/>
      <c r="BN5736" s="278"/>
      <c r="BO5736" s="278"/>
      <c r="BP5736" s="278"/>
    </row>
    <row r="5737" spans="3:68" ht="9" customHeight="1"/>
    <row r="5738" spans="3:68" ht="11.25" customHeight="1">
      <c r="C5738" s="280"/>
      <c r="D5738" s="280"/>
      <c r="E5738" s="280"/>
      <c r="F5738" s="280"/>
      <c r="G5738" s="280"/>
      <c r="H5738" s="280"/>
      <c r="I5738" s="280"/>
      <c r="AH5738" s="280"/>
      <c r="AI5738" s="280"/>
      <c r="AJ5738" s="280"/>
      <c r="AK5738" s="280"/>
      <c r="AL5738" s="280"/>
      <c r="AM5738" s="280"/>
      <c r="AN5738" s="280"/>
      <c r="AO5738" s="280"/>
      <c r="BE5738" s="263"/>
      <c r="BH5738" s="278"/>
      <c r="BI5738" s="278"/>
      <c r="BJ5738" s="278"/>
      <c r="BK5738" s="278"/>
      <c r="BL5738" s="278"/>
      <c r="BN5738" s="278"/>
      <c r="BO5738" s="278"/>
      <c r="BP5738" s="278"/>
    </row>
    <row r="5739" spans="3:68" ht="9.75" customHeight="1">
      <c r="C5739" s="287"/>
      <c r="D5739" s="287"/>
      <c r="E5739" s="287"/>
      <c r="F5739" s="287"/>
      <c r="G5739" s="287"/>
      <c r="H5739" s="278"/>
      <c r="I5739" s="278"/>
      <c r="J5739" s="278"/>
      <c r="K5739" s="278"/>
      <c r="L5739" s="278"/>
      <c r="N5739" s="278"/>
      <c r="O5739" s="278"/>
      <c r="P5739" s="278"/>
      <c r="Q5739" s="278"/>
      <c r="R5739" s="278"/>
      <c r="S5739" s="278"/>
      <c r="T5739" s="278"/>
      <c r="U5739" s="278"/>
      <c r="V5739" s="278"/>
      <c r="W5739" s="278"/>
      <c r="Z5739" s="278"/>
      <c r="AA5739" s="278"/>
      <c r="AB5739" s="278"/>
      <c r="AC5739" s="278"/>
      <c r="AD5739" s="278"/>
      <c r="AE5739" s="278"/>
      <c r="AI5739" s="287"/>
      <c r="AJ5739" s="287"/>
      <c r="AK5739" s="287"/>
      <c r="AL5739" s="287"/>
      <c r="AM5739" s="287"/>
      <c r="AO5739" s="278"/>
      <c r="AP5739" s="278"/>
      <c r="AQ5739" s="278"/>
      <c r="AR5739" s="278"/>
      <c r="AS5739" s="278"/>
      <c r="AT5739" s="278"/>
      <c r="AV5739" s="278"/>
      <c r="AW5739" s="278"/>
      <c r="AX5739" s="278"/>
      <c r="AY5739" s="278"/>
      <c r="AZ5739" s="278"/>
      <c r="BB5739" s="276"/>
      <c r="BE5739" s="280"/>
      <c r="BF5739" s="280"/>
      <c r="BH5739" s="278"/>
      <c r="BI5739" s="278"/>
      <c r="BJ5739" s="278"/>
      <c r="BK5739" s="278"/>
      <c r="BL5739" s="278"/>
      <c r="BN5739" s="278"/>
      <c r="BO5739" s="278"/>
      <c r="BP5739" s="278"/>
    </row>
    <row r="5740" spans="3:68" ht="1.5" customHeight="1">
      <c r="C5740" s="287"/>
      <c r="D5740" s="287"/>
      <c r="E5740" s="287"/>
      <c r="F5740" s="287"/>
      <c r="G5740" s="287"/>
      <c r="H5740" s="278"/>
      <c r="I5740" s="278"/>
      <c r="J5740" s="278"/>
      <c r="K5740" s="278"/>
      <c r="L5740" s="278"/>
      <c r="N5740" s="278"/>
      <c r="O5740" s="278"/>
      <c r="P5740" s="278"/>
      <c r="Q5740" s="278"/>
      <c r="R5740" s="278"/>
      <c r="S5740" s="278"/>
      <c r="T5740" s="278"/>
      <c r="U5740" s="278"/>
      <c r="V5740" s="278"/>
      <c r="W5740" s="278"/>
      <c r="Z5740" s="278"/>
      <c r="AA5740" s="278"/>
      <c r="AB5740" s="278"/>
      <c r="AC5740" s="278"/>
      <c r="AD5740" s="278"/>
      <c r="AE5740" s="278"/>
      <c r="AI5740" s="287"/>
      <c r="AJ5740" s="287"/>
      <c r="AK5740" s="287"/>
      <c r="AL5740" s="287"/>
      <c r="AM5740" s="287"/>
      <c r="AO5740" s="278"/>
      <c r="AP5740" s="278"/>
      <c r="AQ5740" s="278"/>
      <c r="AR5740" s="278"/>
      <c r="AS5740" s="278"/>
      <c r="AT5740" s="278"/>
      <c r="AV5740" s="278"/>
      <c r="AW5740" s="278"/>
      <c r="AX5740" s="278"/>
      <c r="AY5740" s="278"/>
      <c r="AZ5740" s="278"/>
      <c r="BB5740" s="276"/>
      <c r="BE5740" s="280"/>
      <c r="BF5740" s="280"/>
      <c r="BH5740" s="278"/>
      <c r="BI5740" s="278"/>
      <c r="BJ5740" s="278"/>
      <c r="BK5740" s="278"/>
      <c r="BL5740" s="278"/>
      <c r="BN5740" s="278"/>
      <c r="BO5740" s="278"/>
      <c r="BP5740" s="278"/>
    </row>
    <row r="5741" spans="3:68" ht="10.5" customHeight="1">
      <c r="C5741" s="287"/>
      <c r="D5741" s="287"/>
      <c r="E5741" s="287"/>
      <c r="F5741" s="287"/>
      <c r="G5741" s="287"/>
      <c r="H5741" s="278"/>
      <c r="I5741" s="278"/>
      <c r="J5741" s="278"/>
      <c r="K5741" s="278"/>
      <c r="L5741" s="278"/>
      <c r="N5741" s="278"/>
      <c r="O5741" s="278"/>
      <c r="P5741" s="278"/>
      <c r="Q5741" s="278"/>
      <c r="R5741" s="278"/>
      <c r="S5741" s="278"/>
      <c r="T5741" s="278"/>
      <c r="U5741" s="278"/>
      <c r="V5741" s="278"/>
      <c r="W5741" s="278"/>
      <c r="Z5741" s="278"/>
      <c r="AA5741" s="278"/>
      <c r="AB5741" s="278"/>
      <c r="AC5741" s="278"/>
      <c r="AD5741" s="278"/>
      <c r="AE5741" s="278"/>
      <c r="AI5741" s="287"/>
      <c r="AJ5741" s="287"/>
      <c r="AK5741" s="287"/>
      <c r="AL5741" s="287"/>
      <c r="AM5741" s="287"/>
      <c r="AO5741" s="278"/>
      <c r="AP5741" s="278"/>
      <c r="AQ5741" s="278"/>
      <c r="AR5741" s="278"/>
      <c r="AS5741" s="278"/>
      <c r="AT5741" s="278"/>
      <c r="AV5741" s="278"/>
      <c r="AW5741" s="278"/>
      <c r="AX5741" s="278"/>
      <c r="AY5741" s="278"/>
      <c r="AZ5741" s="278"/>
      <c r="BB5741" s="266"/>
      <c r="BE5741" s="263"/>
      <c r="BH5741" s="278"/>
      <c r="BI5741" s="278"/>
      <c r="BJ5741" s="278"/>
      <c r="BK5741" s="278"/>
      <c r="BL5741" s="278"/>
      <c r="BN5741" s="278"/>
      <c r="BO5741" s="278"/>
      <c r="BP5741" s="278"/>
    </row>
    <row r="5742" spans="3:68" ht="7.5" customHeight="1"/>
    <row r="5743" spans="3:68" ht="0.75" customHeight="1">
      <c r="C5743" s="287"/>
      <c r="D5743" s="287"/>
      <c r="E5743" s="287"/>
      <c r="F5743" s="287"/>
      <c r="G5743" s="287"/>
      <c r="H5743" s="278"/>
      <c r="I5743" s="278"/>
      <c r="J5743" s="278"/>
      <c r="K5743" s="278"/>
      <c r="L5743" s="278"/>
      <c r="N5743" s="278"/>
      <c r="O5743" s="278"/>
      <c r="P5743" s="278"/>
      <c r="Q5743" s="278"/>
      <c r="R5743" s="278"/>
      <c r="S5743" s="278"/>
      <c r="T5743" s="278"/>
      <c r="U5743" s="278"/>
      <c r="V5743" s="278"/>
      <c r="W5743" s="278"/>
      <c r="Z5743" s="278"/>
      <c r="AA5743" s="278"/>
      <c r="AB5743" s="278"/>
      <c r="AC5743" s="278"/>
      <c r="AD5743" s="278"/>
      <c r="AE5743" s="278"/>
      <c r="AI5743" s="287"/>
      <c r="AJ5743" s="287"/>
      <c r="AK5743" s="287"/>
      <c r="AL5743" s="287"/>
      <c r="AM5743" s="287"/>
      <c r="AO5743" s="278"/>
      <c r="AP5743" s="278"/>
      <c r="AQ5743" s="278"/>
      <c r="AR5743" s="278"/>
      <c r="AS5743" s="278"/>
      <c r="AT5743" s="278"/>
      <c r="AV5743" s="278"/>
      <c r="AW5743" s="278"/>
      <c r="AX5743" s="278"/>
      <c r="AY5743" s="278"/>
      <c r="AZ5743" s="278"/>
      <c r="BB5743" s="276"/>
      <c r="BE5743" s="280"/>
      <c r="BH5743" s="278"/>
      <c r="BI5743" s="278"/>
      <c r="BJ5743" s="278"/>
      <c r="BK5743" s="278"/>
      <c r="BL5743" s="278"/>
      <c r="BN5743" s="278"/>
      <c r="BO5743" s="278"/>
      <c r="BP5743" s="278"/>
    </row>
    <row r="5744" spans="3:68" ht="11.25" customHeight="1">
      <c r="C5744" s="287"/>
      <c r="D5744" s="287"/>
      <c r="E5744" s="287"/>
      <c r="F5744" s="287"/>
      <c r="G5744" s="287"/>
      <c r="H5744" s="278"/>
      <c r="I5744" s="278"/>
      <c r="J5744" s="278"/>
      <c r="K5744" s="278"/>
      <c r="L5744" s="278"/>
      <c r="N5744" s="278"/>
      <c r="O5744" s="278"/>
      <c r="P5744" s="278"/>
      <c r="Q5744" s="278"/>
      <c r="R5744" s="278"/>
      <c r="S5744" s="278"/>
      <c r="T5744" s="278"/>
      <c r="U5744" s="278"/>
      <c r="V5744" s="278"/>
      <c r="W5744" s="278"/>
      <c r="Z5744" s="278"/>
      <c r="AA5744" s="278"/>
      <c r="AB5744" s="278"/>
      <c r="AC5744" s="278"/>
      <c r="AD5744" s="278"/>
      <c r="AE5744" s="278"/>
      <c r="AI5744" s="287"/>
      <c r="AJ5744" s="287"/>
      <c r="AK5744" s="287"/>
      <c r="AL5744" s="287"/>
      <c r="AM5744" s="287"/>
      <c r="AO5744" s="278"/>
      <c r="AP5744" s="278"/>
      <c r="AQ5744" s="278"/>
      <c r="AR5744" s="278"/>
      <c r="AS5744" s="278"/>
      <c r="AT5744" s="278"/>
      <c r="AV5744" s="278"/>
      <c r="AW5744" s="278"/>
      <c r="AX5744" s="278"/>
      <c r="AY5744" s="278"/>
      <c r="AZ5744" s="278"/>
      <c r="BB5744" s="276"/>
      <c r="BE5744" s="280"/>
      <c r="BH5744" s="278"/>
      <c r="BI5744" s="278"/>
      <c r="BJ5744" s="278"/>
      <c r="BK5744" s="278"/>
      <c r="BL5744" s="278"/>
      <c r="BN5744" s="278"/>
      <c r="BO5744" s="278"/>
      <c r="BP5744" s="278"/>
    </row>
    <row r="5745" spans="3:68" ht="8.25" customHeight="1">
      <c r="C5745" s="291"/>
      <c r="D5745" s="291"/>
      <c r="E5745" s="291"/>
      <c r="F5745" s="291"/>
      <c r="G5745" s="291"/>
      <c r="H5745" s="278"/>
      <c r="I5745" s="278"/>
      <c r="J5745" s="278"/>
      <c r="K5745" s="278"/>
      <c r="L5745" s="278"/>
      <c r="N5745" s="278"/>
      <c r="O5745" s="278"/>
      <c r="P5745" s="278"/>
      <c r="Q5745" s="278"/>
      <c r="R5745" s="278"/>
      <c r="S5745" s="278"/>
      <c r="T5745" s="278"/>
      <c r="U5745" s="278"/>
      <c r="V5745" s="278"/>
      <c r="W5745" s="278"/>
      <c r="Z5745" s="278"/>
      <c r="AA5745" s="278"/>
      <c r="AB5745" s="278"/>
      <c r="AC5745" s="278"/>
      <c r="AD5745" s="278"/>
      <c r="AE5745" s="278"/>
      <c r="AI5745" s="291"/>
      <c r="AJ5745" s="291"/>
      <c r="AK5745" s="291"/>
      <c r="AL5745" s="291"/>
      <c r="AM5745" s="291"/>
      <c r="AO5745" s="278"/>
      <c r="AP5745" s="278"/>
      <c r="AQ5745" s="278"/>
      <c r="AR5745" s="278"/>
      <c r="AS5745" s="278"/>
      <c r="AT5745" s="278"/>
      <c r="AV5745" s="278"/>
      <c r="AW5745" s="278"/>
      <c r="AX5745" s="278"/>
      <c r="AY5745" s="278"/>
      <c r="AZ5745" s="278"/>
      <c r="BB5745" s="276"/>
      <c r="BE5745" s="280"/>
      <c r="BH5745" s="278"/>
      <c r="BI5745" s="278"/>
      <c r="BJ5745" s="278"/>
      <c r="BK5745" s="278"/>
      <c r="BL5745" s="278"/>
      <c r="BN5745" s="278"/>
      <c r="BO5745" s="278"/>
      <c r="BP5745" s="278"/>
    </row>
    <row r="5746" spans="3:68" ht="2.25" customHeight="1">
      <c r="C5746" s="291"/>
      <c r="D5746" s="291"/>
      <c r="E5746" s="291"/>
      <c r="F5746" s="291"/>
      <c r="G5746" s="291"/>
      <c r="H5746" s="278"/>
      <c r="I5746" s="278"/>
      <c r="J5746" s="278"/>
      <c r="K5746" s="278"/>
      <c r="L5746" s="278"/>
      <c r="N5746" s="278"/>
      <c r="O5746" s="278"/>
      <c r="P5746" s="278"/>
      <c r="Q5746" s="278"/>
      <c r="R5746" s="278"/>
      <c r="S5746" s="278"/>
      <c r="T5746" s="278"/>
      <c r="U5746" s="278"/>
      <c r="V5746" s="278"/>
      <c r="W5746" s="278"/>
      <c r="Z5746" s="278"/>
      <c r="AA5746" s="278"/>
      <c r="AB5746" s="278"/>
      <c r="AC5746" s="278"/>
      <c r="AD5746" s="278"/>
      <c r="AE5746" s="278"/>
      <c r="AI5746" s="291"/>
      <c r="AJ5746" s="291"/>
      <c r="AK5746" s="291"/>
      <c r="AL5746" s="291"/>
      <c r="AM5746" s="291"/>
      <c r="AO5746" s="278"/>
      <c r="AP5746" s="278"/>
      <c r="AQ5746" s="278"/>
      <c r="AR5746" s="278"/>
      <c r="AS5746" s="278"/>
      <c r="AT5746" s="278"/>
      <c r="AV5746" s="278"/>
      <c r="AW5746" s="278"/>
      <c r="AX5746" s="278"/>
      <c r="AY5746" s="278"/>
      <c r="AZ5746" s="278"/>
      <c r="BB5746" s="276"/>
      <c r="BE5746" s="280"/>
      <c r="BH5746" s="278"/>
      <c r="BI5746" s="278"/>
      <c r="BJ5746" s="278"/>
      <c r="BK5746" s="278"/>
      <c r="BL5746" s="278"/>
      <c r="BN5746" s="278"/>
      <c r="BO5746" s="278"/>
      <c r="BP5746" s="278"/>
    </row>
    <row r="5747" spans="3:68" ht="10.5" customHeight="1">
      <c r="BE5747" s="263"/>
      <c r="BH5747" s="278"/>
      <c r="BI5747" s="278"/>
      <c r="BJ5747" s="278"/>
      <c r="BK5747" s="278"/>
      <c r="BL5747" s="278"/>
      <c r="BN5747" s="278"/>
      <c r="BO5747" s="278"/>
      <c r="BP5747" s="278"/>
    </row>
    <row r="5748" spans="3:68" ht="7.5" customHeight="1"/>
    <row r="5749" spans="3:68" ht="9.75" customHeight="1">
      <c r="C5749" s="280"/>
      <c r="D5749" s="280"/>
      <c r="E5749" s="280"/>
      <c r="F5749" s="280"/>
      <c r="G5749" s="280"/>
      <c r="H5749" s="278"/>
      <c r="I5749" s="278"/>
      <c r="J5749" s="278"/>
      <c r="K5749" s="278"/>
      <c r="L5749" s="278"/>
      <c r="N5749" s="278"/>
      <c r="O5749" s="278"/>
      <c r="P5749" s="278"/>
      <c r="Q5749" s="278"/>
      <c r="R5749" s="278"/>
      <c r="S5749" s="278"/>
      <c r="T5749" s="278"/>
      <c r="U5749" s="278"/>
      <c r="V5749" s="278"/>
      <c r="W5749" s="278"/>
      <c r="Z5749" s="278"/>
      <c r="AA5749" s="278"/>
      <c r="AB5749" s="278"/>
      <c r="AC5749" s="278"/>
      <c r="AD5749" s="278"/>
      <c r="AE5749" s="278"/>
      <c r="AH5749" s="280"/>
      <c r="AI5749" s="280"/>
      <c r="AJ5749" s="280"/>
      <c r="AK5749" s="280"/>
      <c r="AL5749" s="280"/>
      <c r="AM5749" s="280"/>
      <c r="AO5749" s="278"/>
      <c r="AP5749" s="278"/>
      <c r="AQ5749" s="278"/>
      <c r="AR5749" s="278"/>
      <c r="AS5749" s="278"/>
      <c r="AT5749" s="278"/>
      <c r="AZ5749" s="281"/>
      <c r="BB5749" s="281"/>
      <c r="BE5749" s="280"/>
      <c r="BF5749" s="280"/>
      <c r="BG5749" s="280"/>
      <c r="BH5749" s="278"/>
      <c r="BI5749" s="278"/>
      <c r="BJ5749" s="278"/>
      <c r="BK5749" s="278"/>
      <c r="BL5749" s="278"/>
      <c r="BN5749" s="278"/>
      <c r="BO5749" s="278"/>
      <c r="BP5749" s="278"/>
    </row>
    <row r="5750" spans="3:68" ht="0.75" customHeight="1">
      <c r="C5750" s="280"/>
      <c r="D5750" s="280"/>
      <c r="E5750" s="280"/>
      <c r="F5750" s="280"/>
      <c r="G5750" s="280"/>
      <c r="H5750" s="278"/>
      <c r="I5750" s="278"/>
      <c r="J5750" s="278"/>
      <c r="K5750" s="278"/>
      <c r="L5750" s="278"/>
      <c r="N5750" s="278"/>
      <c r="O5750" s="278"/>
      <c r="P5750" s="278"/>
      <c r="Q5750" s="278"/>
      <c r="R5750" s="278"/>
      <c r="S5750" s="278"/>
      <c r="T5750" s="278"/>
      <c r="U5750" s="278"/>
      <c r="V5750" s="278"/>
      <c r="W5750" s="278"/>
      <c r="Z5750" s="278"/>
      <c r="AA5750" s="278"/>
      <c r="AB5750" s="278"/>
      <c r="AC5750" s="278"/>
      <c r="AD5750" s="278"/>
      <c r="AE5750" s="278"/>
      <c r="AH5750" s="280"/>
      <c r="AI5750" s="280"/>
      <c r="AJ5750" s="280"/>
      <c r="AK5750" s="280"/>
      <c r="AL5750" s="280"/>
      <c r="AM5750" s="280"/>
      <c r="AO5750" s="278"/>
      <c r="AP5750" s="278"/>
      <c r="AQ5750" s="278"/>
      <c r="AR5750" s="278"/>
      <c r="AS5750" s="278"/>
      <c r="AT5750" s="278"/>
      <c r="AZ5750" s="281"/>
      <c r="BB5750" s="281"/>
      <c r="BE5750" s="280"/>
      <c r="BF5750" s="280"/>
      <c r="BG5750" s="280"/>
      <c r="BH5750" s="278"/>
      <c r="BI5750" s="278"/>
      <c r="BJ5750" s="278"/>
      <c r="BK5750" s="278"/>
      <c r="BL5750" s="278"/>
      <c r="BN5750" s="278"/>
      <c r="BO5750" s="278"/>
      <c r="BP5750" s="278"/>
    </row>
    <row r="5751" spans="3:68" ht="10.5" customHeight="1">
      <c r="C5751" s="280"/>
      <c r="D5751" s="280"/>
      <c r="E5751" s="280"/>
      <c r="F5751" s="280"/>
      <c r="G5751" s="280"/>
      <c r="H5751" s="278"/>
      <c r="I5751" s="278"/>
      <c r="J5751" s="278"/>
      <c r="K5751" s="278"/>
      <c r="L5751" s="278"/>
      <c r="N5751" s="278"/>
      <c r="O5751" s="278"/>
      <c r="P5751" s="278"/>
      <c r="Q5751" s="278"/>
      <c r="R5751" s="278"/>
      <c r="S5751" s="278"/>
      <c r="T5751" s="278"/>
      <c r="U5751" s="278"/>
      <c r="V5751" s="278"/>
      <c r="W5751" s="278"/>
      <c r="Z5751" s="278"/>
      <c r="AA5751" s="278"/>
      <c r="AB5751" s="278"/>
      <c r="AC5751" s="278"/>
      <c r="AD5751" s="278"/>
      <c r="AE5751" s="278"/>
      <c r="AH5751" s="280"/>
      <c r="AI5751" s="280"/>
      <c r="AJ5751" s="280"/>
      <c r="AK5751" s="280"/>
      <c r="AL5751" s="280"/>
      <c r="AM5751" s="280"/>
      <c r="AN5751" s="280"/>
      <c r="AO5751" s="278"/>
      <c r="AP5751" s="278"/>
      <c r="AQ5751" s="278"/>
      <c r="AR5751" s="278"/>
      <c r="AS5751" s="278"/>
      <c r="AT5751" s="278"/>
      <c r="AV5751" s="278"/>
      <c r="AW5751" s="278"/>
      <c r="AX5751" s="278"/>
      <c r="AY5751" s="278"/>
      <c r="AZ5751" s="278"/>
      <c r="BB5751" s="266"/>
      <c r="BE5751" s="280"/>
      <c r="BF5751" s="280"/>
      <c r="BG5751" s="280"/>
      <c r="BH5751" s="278"/>
      <c r="BI5751" s="278"/>
      <c r="BJ5751" s="278"/>
      <c r="BK5751" s="278"/>
      <c r="BL5751" s="278"/>
      <c r="BN5751" s="278"/>
      <c r="BO5751" s="278"/>
      <c r="BP5751" s="278"/>
    </row>
    <row r="5752" spans="3:68" ht="9" customHeight="1"/>
    <row r="5753" spans="3:68" ht="11.25" customHeight="1">
      <c r="C5753" s="280"/>
      <c r="D5753" s="280"/>
      <c r="E5753" s="280"/>
      <c r="F5753" s="280"/>
      <c r="G5753" s="280"/>
      <c r="H5753" s="280"/>
      <c r="I5753" s="278"/>
      <c r="J5753" s="278"/>
      <c r="K5753" s="278"/>
      <c r="L5753" s="278"/>
      <c r="M5753" s="278"/>
      <c r="P5753" s="278"/>
      <c r="Q5753" s="278"/>
      <c r="R5753" s="278"/>
      <c r="S5753" s="278"/>
      <c r="U5753" s="278"/>
      <c r="V5753" s="278"/>
      <c r="W5753" s="278"/>
      <c r="Z5753" s="278"/>
      <c r="AA5753" s="278"/>
      <c r="AB5753" s="278"/>
      <c r="AC5753" s="278"/>
      <c r="AD5753" s="278"/>
      <c r="AE5753" s="278"/>
      <c r="AH5753" s="280"/>
      <c r="AI5753" s="280"/>
      <c r="AJ5753" s="280"/>
      <c r="AK5753" s="280"/>
      <c r="AL5753" s="280"/>
      <c r="AM5753" s="280"/>
      <c r="AN5753" s="280"/>
      <c r="AO5753" s="278"/>
      <c r="AP5753" s="278"/>
      <c r="AQ5753" s="278"/>
      <c r="AR5753" s="278"/>
      <c r="AS5753" s="278"/>
      <c r="AT5753" s="278"/>
      <c r="AV5753" s="278"/>
      <c r="AW5753" s="278"/>
      <c r="AX5753" s="278"/>
      <c r="AY5753" s="278"/>
      <c r="AZ5753" s="278"/>
      <c r="BB5753" s="265"/>
    </row>
    <row r="5754" spans="3:68" ht="9.75" customHeight="1">
      <c r="C5754" s="280"/>
      <c r="D5754" s="280"/>
      <c r="E5754" s="280"/>
      <c r="F5754" s="280"/>
      <c r="G5754" s="280"/>
      <c r="H5754" s="280"/>
      <c r="I5754" s="280"/>
      <c r="J5754" s="280"/>
      <c r="K5754" s="280"/>
      <c r="P5754" s="278"/>
      <c r="Q5754" s="278"/>
      <c r="R5754" s="278"/>
      <c r="S5754" s="278"/>
      <c r="U5754" s="278"/>
      <c r="V5754" s="278"/>
      <c r="W5754" s="278"/>
      <c r="AH5754" s="280"/>
      <c r="AI5754" s="280"/>
      <c r="AJ5754" s="280"/>
      <c r="AK5754" s="280"/>
      <c r="AL5754" s="280"/>
      <c r="AM5754" s="280"/>
      <c r="AO5754" s="278"/>
      <c r="AP5754" s="278"/>
      <c r="AQ5754" s="278"/>
      <c r="AR5754" s="278"/>
      <c r="AS5754" s="278"/>
      <c r="AT5754" s="278"/>
      <c r="AV5754" s="278"/>
      <c r="AW5754" s="278"/>
      <c r="AX5754" s="278"/>
      <c r="AY5754" s="278"/>
      <c r="AZ5754" s="278"/>
      <c r="BB5754" s="276"/>
    </row>
    <row r="5755" spans="3:68" ht="0.75" customHeight="1">
      <c r="C5755" s="280"/>
      <c r="D5755" s="280"/>
      <c r="E5755" s="280"/>
      <c r="F5755" s="280"/>
      <c r="G5755" s="280"/>
      <c r="H5755" s="280"/>
      <c r="I5755" s="280"/>
      <c r="J5755" s="280"/>
      <c r="K5755" s="280"/>
      <c r="P5755" s="278"/>
      <c r="Q5755" s="278"/>
      <c r="R5755" s="278"/>
      <c r="S5755" s="278"/>
      <c r="U5755" s="278"/>
      <c r="V5755" s="278"/>
      <c r="W5755" s="278"/>
      <c r="AH5755" s="280"/>
      <c r="AI5755" s="280"/>
      <c r="AJ5755" s="280"/>
      <c r="AK5755" s="280"/>
      <c r="AL5755" s="280"/>
      <c r="AM5755" s="280"/>
      <c r="AO5755" s="278"/>
      <c r="AP5755" s="278"/>
      <c r="AQ5755" s="278"/>
      <c r="AR5755" s="278"/>
      <c r="AS5755" s="278"/>
      <c r="AT5755" s="278"/>
      <c r="AV5755" s="278"/>
      <c r="AW5755" s="278"/>
      <c r="AX5755" s="278"/>
      <c r="AY5755" s="278"/>
      <c r="AZ5755" s="278"/>
      <c r="BB5755" s="276"/>
    </row>
    <row r="5756" spans="3:68">
      <c r="C5756" s="280"/>
      <c r="D5756" s="280"/>
      <c r="E5756" s="280"/>
      <c r="F5756" s="280"/>
      <c r="G5756" s="280"/>
      <c r="H5756" s="278"/>
      <c r="I5756" s="278"/>
      <c r="J5756" s="278"/>
      <c r="K5756" s="278"/>
      <c r="L5756" s="278"/>
      <c r="P5756" s="278"/>
      <c r="Q5756" s="278"/>
      <c r="R5756" s="278"/>
      <c r="S5756" s="278"/>
      <c r="U5756" s="278"/>
      <c r="V5756" s="278"/>
      <c r="W5756" s="278"/>
      <c r="Z5756" s="278"/>
      <c r="AA5756" s="278"/>
      <c r="AB5756" s="278"/>
      <c r="AC5756" s="278"/>
      <c r="AD5756" s="278"/>
      <c r="AE5756" s="278"/>
      <c r="AH5756" s="280"/>
      <c r="AI5756" s="280"/>
      <c r="AJ5756" s="280"/>
      <c r="AK5756" s="280"/>
      <c r="AL5756" s="280"/>
      <c r="AM5756" s="280"/>
      <c r="AV5756" s="278"/>
      <c r="AW5756" s="278"/>
      <c r="AX5756" s="278"/>
      <c r="AY5756" s="278"/>
      <c r="AZ5756" s="278"/>
      <c r="BB5756" s="266"/>
      <c r="BE5756" s="282"/>
      <c r="BF5756" s="282"/>
      <c r="BG5756" s="282"/>
      <c r="BH5756" s="282"/>
      <c r="BI5756" s="282"/>
      <c r="BJ5756" s="282"/>
      <c r="BK5756" s="282"/>
      <c r="BL5756" s="282"/>
      <c r="BM5756" s="282"/>
      <c r="BN5756" s="282"/>
      <c r="BO5756" s="282"/>
      <c r="BP5756" s="282"/>
    </row>
    <row r="5757" spans="3:68" ht="6.75" customHeight="1"/>
    <row r="5758" spans="3:68" ht="2.25" customHeight="1">
      <c r="C5758" s="280"/>
      <c r="D5758" s="280"/>
      <c r="E5758" s="280"/>
      <c r="F5758" s="280"/>
      <c r="G5758" s="280"/>
      <c r="N5758" s="278"/>
      <c r="O5758" s="278"/>
      <c r="P5758" s="278"/>
      <c r="Q5758" s="278"/>
      <c r="R5758" s="278"/>
      <c r="S5758" s="278"/>
      <c r="T5758" s="278"/>
      <c r="U5758" s="278"/>
      <c r="V5758" s="278"/>
      <c r="W5758" s="278"/>
      <c r="AH5758" s="280"/>
      <c r="AI5758" s="280"/>
      <c r="AJ5758" s="280"/>
      <c r="AK5758" s="280"/>
      <c r="AL5758" s="280"/>
      <c r="AM5758" s="280"/>
      <c r="AN5758" s="280"/>
      <c r="AO5758" s="280"/>
      <c r="AP5758" s="280"/>
      <c r="AQ5758" s="280"/>
      <c r="AR5758" s="280"/>
      <c r="AV5758" s="278"/>
      <c r="AW5758" s="278"/>
      <c r="AX5758" s="278"/>
      <c r="AY5758" s="278"/>
      <c r="AZ5758" s="278"/>
      <c r="BB5758" s="276"/>
    </row>
    <row r="5759" spans="3:68" ht="7.5" customHeight="1">
      <c r="C5759" s="280"/>
      <c r="D5759" s="280"/>
      <c r="E5759" s="280"/>
      <c r="F5759" s="280"/>
      <c r="G5759" s="280"/>
      <c r="N5759" s="278"/>
      <c r="O5759" s="278"/>
      <c r="P5759" s="278"/>
      <c r="Q5759" s="278"/>
      <c r="R5759" s="278"/>
      <c r="S5759" s="278"/>
      <c r="T5759" s="278"/>
      <c r="U5759" s="278"/>
      <c r="V5759" s="278"/>
      <c r="W5759" s="278"/>
      <c r="AH5759" s="280"/>
      <c r="AI5759" s="280"/>
      <c r="AJ5759" s="280"/>
      <c r="AK5759" s="280"/>
      <c r="AL5759" s="280"/>
      <c r="AM5759" s="280"/>
      <c r="AN5759" s="280"/>
      <c r="AO5759" s="280"/>
      <c r="AP5759" s="280"/>
      <c r="AQ5759" s="280"/>
      <c r="AR5759" s="280"/>
      <c r="AV5759" s="278"/>
      <c r="AW5759" s="278"/>
      <c r="AX5759" s="278"/>
      <c r="AY5759" s="278"/>
      <c r="AZ5759" s="278"/>
      <c r="BB5759" s="276"/>
    </row>
    <row r="5760" spans="3:68" ht="0.75" customHeight="1">
      <c r="C5760" s="280"/>
      <c r="D5760" s="280"/>
      <c r="E5760" s="280"/>
      <c r="F5760" s="280"/>
      <c r="G5760" s="280"/>
      <c r="N5760" s="278"/>
      <c r="O5760" s="278"/>
      <c r="P5760" s="278"/>
      <c r="Q5760" s="278"/>
      <c r="R5760" s="278"/>
      <c r="S5760" s="278"/>
      <c r="T5760" s="278"/>
      <c r="U5760" s="278"/>
      <c r="V5760" s="278"/>
      <c r="W5760" s="278"/>
      <c r="AH5760" s="280"/>
      <c r="AI5760" s="280"/>
      <c r="AJ5760" s="280"/>
      <c r="AK5760" s="280"/>
      <c r="AL5760" s="280"/>
      <c r="AM5760" s="280"/>
      <c r="AN5760" s="280"/>
      <c r="AO5760" s="280"/>
      <c r="AP5760" s="280"/>
      <c r="AQ5760" s="280"/>
      <c r="AR5760" s="280"/>
      <c r="AV5760" s="278"/>
      <c r="AW5760" s="278"/>
      <c r="AX5760" s="278"/>
      <c r="AY5760" s="278"/>
      <c r="AZ5760" s="278"/>
      <c r="BB5760" s="276"/>
    </row>
    <row r="5761" spans="3:68" ht="10.5" customHeight="1">
      <c r="C5761" s="280"/>
      <c r="D5761" s="280"/>
      <c r="E5761" s="280"/>
      <c r="F5761" s="280"/>
      <c r="G5761" s="280"/>
      <c r="P5761" s="278"/>
      <c r="Q5761" s="278"/>
      <c r="R5761" s="278"/>
      <c r="S5761" s="278"/>
      <c r="U5761" s="278"/>
      <c r="V5761" s="278"/>
      <c r="W5761" s="278"/>
      <c r="AH5761" s="280"/>
      <c r="AI5761" s="280"/>
      <c r="AJ5761" s="280"/>
      <c r="AK5761" s="280"/>
      <c r="AL5761" s="280"/>
      <c r="AM5761" s="280"/>
      <c r="AN5761" s="280"/>
      <c r="AO5761" s="280"/>
      <c r="AP5761" s="280"/>
      <c r="AQ5761" s="280"/>
      <c r="AR5761" s="280"/>
      <c r="AV5761" s="278"/>
      <c r="AW5761" s="278"/>
      <c r="AX5761" s="278"/>
      <c r="AY5761" s="278"/>
      <c r="AZ5761" s="278"/>
      <c r="BB5761" s="266"/>
      <c r="BG5761" s="283"/>
      <c r="BH5761" s="283"/>
      <c r="BI5761" s="283"/>
      <c r="BJ5761" s="283"/>
      <c r="BN5761" s="283"/>
      <c r="BO5761" s="283"/>
      <c r="BP5761" s="283"/>
    </row>
    <row r="5762" spans="3:68" ht="7.5" customHeight="1"/>
    <row r="5763" spans="3:68" ht="0.75" customHeight="1">
      <c r="C5763" s="280"/>
      <c r="D5763" s="280"/>
      <c r="E5763" s="280"/>
      <c r="F5763" s="280"/>
      <c r="G5763" s="280"/>
      <c r="N5763" s="278"/>
      <c r="O5763" s="278"/>
      <c r="P5763" s="278"/>
      <c r="Q5763" s="278"/>
      <c r="R5763" s="278"/>
      <c r="S5763" s="278"/>
      <c r="T5763" s="278"/>
      <c r="U5763" s="278"/>
      <c r="V5763" s="278"/>
      <c r="W5763" s="278"/>
      <c r="AH5763" s="280"/>
      <c r="AI5763" s="280"/>
      <c r="AJ5763" s="280"/>
      <c r="AK5763" s="280"/>
      <c r="AL5763" s="280"/>
      <c r="AM5763" s="280"/>
      <c r="AN5763" s="280"/>
      <c r="AO5763" s="280"/>
      <c r="AP5763" s="280"/>
      <c r="AQ5763" s="280"/>
      <c r="AR5763" s="280"/>
      <c r="AV5763" s="278"/>
      <c r="AW5763" s="278"/>
      <c r="AX5763" s="278"/>
      <c r="AY5763" s="278"/>
      <c r="AZ5763" s="278"/>
      <c r="BB5763" s="276"/>
      <c r="BE5763" s="280"/>
      <c r="BF5763" s="280"/>
      <c r="BG5763" s="280"/>
      <c r="BH5763" s="279"/>
      <c r="BI5763" s="279"/>
      <c r="BJ5763" s="279"/>
      <c r="BK5763" s="279"/>
      <c r="BN5763" s="279"/>
      <c r="BO5763" s="279"/>
      <c r="BP5763" s="279"/>
    </row>
    <row r="5764" spans="3:68" ht="8.25" customHeight="1">
      <c r="C5764" s="280"/>
      <c r="D5764" s="280"/>
      <c r="E5764" s="280"/>
      <c r="F5764" s="280"/>
      <c r="G5764" s="280"/>
      <c r="N5764" s="278"/>
      <c r="O5764" s="278"/>
      <c r="P5764" s="278"/>
      <c r="Q5764" s="278"/>
      <c r="R5764" s="278"/>
      <c r="S5764" s="278"/>
      <c r="T5764" s="278"/>
      <c r="U5764" s="278"/>
      <c r="V5764" s="278"/>
      <c r="W5764" s="278"/>
      <c r="AH5764" s="280"/>
      <c r="AI5764" s="280"/>
      <c r="AJ5764" s="280"/>
      <c r="AK5764" s="280"/>
      <c r="AL5764" s="280"/>
      <c r="AM5764" s="280"/>
      <c r="AN5764" s="280"/>
      <c r="AO5764" s="280"/>
      <c r="AP5764" s="280"/>
      <c r="AQ5764" s="280"/>
      <c r="AR5764" s="280"/>
      <c r="AV5764" s="278"/>
      <c r="AW5764" s="278"/>
      <c r="AX5764" s="278"/>
      <c r="AY5764" s="278"/>
      <c r="AZ5764" s="278"/>
      <c r="BB5764" s="276"/>
      <c r="BE5764" s="280"/>
      <c r="BF5764" s="280"/>
      <c r="BG5764" s="280"/>
      <c r="BH5764" s="279"/>
      <c r="BI5764" s="279"/>
      <c r="BJ5764" s="279"/>
      <c r="BK5764" s="279"/>
      <c r="BN5764" s="279"/>
      <c r="BO5764" s="279"/>
      <c r="BP5764" s="279"/>
    </row>
    <row r="5765" spans="3:68" ht="0.75" customHeight="1">
      <c r="C5765" s="280"/>
      <c r="D5765" s="280"/>
      <c r="E5765" s="280"/>
      <c r="F5765" s="280"/>
      <c r="G5765" s="280"/>
      <c r="N5765" s="278"/>
      <c r="O5765" s="278"/>
      <c r="P5765" s="278"/>
      <c r="Q5765" s="278"/>
      <c r="R5765" s="278"/>
      <c r="S5765" s="278"/>
      <c r="T5765" s="278"/>
      <c r="U5765" s="278"/>
      <c r="V5765" s="278"/>
      <c r="W5765" s="278"/>
      <c r="AH5765" s="280"/>
      <c r="AI5765" s="280"/>
      <c r="AJ5765" s="280"/>
      <c r="AK5765" s="280"/>
      <c r="AL5765" s="280"/>
      <c r="AM5765" s="280"/>
      <c r="AN5765" s="280"/>
      <c r="AO5765" s="280"/>
      <c r="AP5765" s="280"/>
      <c r="AQ5765" s="280"/>
      <c r="AR5765" s="280"/>
      <c r="AV5765" s="278"/>
      <c r="AW5765" s="278"/>
      <c r="AX5765" s="278"/>
      <c r="AY5765" s="278"/>
      <c r="AZ5765" s="278"/>
      <c r="BB5765" s="276"/>
      <c r="BE5765" s="280"/>
      <c r="BF5765" s="280"/>
      <c r="BG5765" s="280"/>
      <c r="BH5765" s="279"/>
      <c r="BI5765" s="279"/>
      <c r="BJ5765" s="279"/>
      <c r="BK5765" s="279"/>
      <c r="BN5765" s="279"/>
      <c r="BO5765" s="279"/>
      <c r="BP5765" s="279"/>
    </row>
    <row r="5766" spans="3:68" ht="11.25" customHeight="1">
      <c r="C5766" s="280"/>
      <c r="D5766" s="280"/>
      <c r="E5766" s="280"/>
      <c r="F5766" s="280"/>
      <c r="G5766" s="280"/>
      <c r="N5766" s="278"/>
      <c r="O5766" s="278"/>
      <c r="P5766" s="278"/>
      <c r="Q5766" s="278"/>
      <c r="R5766" s="278"/>
      <c r="S5766" s="278"/>
      <c r="T5766" s="278"/>
      <c r="U5766" s="278"/>
      <c r="V5766" s="278"/>
      <c r="W5766" s="278"/>
      <c r="AH5766" s="280"/>
      <c r="AI5766" s="280"/>
      <c r="AJ5766" s="280"/>
      <c r="AK5766" s="280"/>
      <c r="AL5766" s="280"/>
      <c r="AM5766" s="280"/>
      <c r="AN5766" s="280"/>
      <c r="AO5766" s="280"/>
      <c r="AP5766" s="280"/>
      <c r="AQ5766" s="280"/>
      <c r="AR5766" s="280"/>
      <c r="AV5766" s="278"/>
      <c r="AW5766" s="278"/>
      <c r="AX5766" s="278"/>
      <c r="AY5766" s="278"/>
      <c r="AZ5766" s="278"/>
      <c r="BB5766" s="266"/>
      <c r="BE5766" s="275"/>
      <c r="BF5766" s="275"/>
      <c r="BG5766" s="275"/>
      <c r="BH5766" s="276"/>
      <c r="BI5766" s="276"/>
      <c r="BJ5766" s="276"/>
      <c r="BK5766" s="276"/>
      <c r="BN5766" s="276"/>
      <c r="BO5766" s="276"/>
      <c r="BP5766" s="276"/>
    </row>
    <row r="5767" spans="3:68" ht="7.5" customHeight="1"/>
    <row r="5768" spans="3:68" ht="1.5" customHeight="1">
      <c r="C5768" s="280"/>
      <c r="D5768" s="280"/>
      <c r="E5768" s="280"/>
      <c r="F5768" s="280"/>
      <c r="G5768" s="280"/>
      <c r="H5768" s="280"/>
      <c r="I5768" s="280"/>
      <c r="J5768" s="280"/>
      <c r="P5768" s="278"/>
      <c r="Q5768" s="278"/>
      <c r="R5768" s="278"/>
      <c r="S5768" s="278"/>
      <c r="U5768" s="278"/>
      <c r="V5768" s="278"/>
      <c r="W5768" s="278"/>
      <c r="AH5768" s="280"/>
      <c r="AI5768" s="280"/>
      <c r="AJ5768" s="280"/>
      <c r="AK5768" s="280"/>
      <c r="AL5768" s="280"/>
      <c r="AM5768" s="280"/>
      <c r="AN5768" s="280"/>
      <c r="AO5768" s="280"/>
      <c r="AP5768" s="280"/>
      <c r="AQ5768" s="280"/>
      <c r="AR5768" s="280"/>
      <c r="AV5768" s="278"/>
      <c r="AW5768" s="278"/>
      <c r="AX5768" s="278"/>
      <c r="AY5768" s="278"/>
      <c r="AZ5768" s="278"/>
      <c r="BB5768" s="276"/>
      <c r="BE5768" s="275"/>
      <c r="BF5768" s="275"/>
      <c r="BG5768" s="275"/>
      <c r="BH5768" s="276"/>
      <c r="BI5768" s="276"/>
      <c r="BJ5768" s="276"/>
      <c r="BK5768" s="276"/>
    </row>
    <row r="5769" spans="3:68" ht="9" customHeight="1">
      <c r="C5769" s="280"/>
      <c r="D5769" s="280"/>
      <c r="E5769" s="280"/>
      <c r="F5769" s="280"/>
      <c r="G5769" s="280"/>
      <c r="H5769" s="280"/>
      <c r="I5769" s="280"/>
      <c r="J5769" s="280"/>
      <c r="P5769" s="278"/>
      <c r="Q5769" s="278"/>
      <c r="R5769" s="278"/>
      <c r="S5769" s="278"/>
      <c r="U5769" s="278"/>
      <c r="V5769" s="278"/>
      <c r="W5769" s="278"/>
      <c r="AH5769" s="280"/>
      <c r="AI5769" s="280"/>
      <c r="AJ5769" s="280"/>
      <c r="AK5769" s="280"/>
      <c r="AL5769" s="280"/>
      <c r="AM5769" s="280"/>
      <c r="AN5769" s="280"/>
      <c r="AO5769" s="280"/>
      <c r="AP5769" s="280"/>
      <c r="AQ5769" s="280"/>
      <c r="AR5769" s="280"/>
      <c r="AV5769" s="278"/>
      <c r="AW5769" s="278"/>
      <c r="AX5769" s="278"/>
      <c r="AY5769" s="278"/>
      <c r="AZ5769" s="278"/>
      <c r="BB5769" s="276"/>
      <c r="BE5769" s="275"/>
      <c r="BF5769" s="275"/>
      <c r="BG5769" s="275"/>
      <c r="BH5769" s="276"/>
      <c r="BI5769" s="276"/>
      <c r="BJ5769" s="276"/>
      <c r="BK5769" s="276"/>
    </row>
    <row r="5770" spans="3:68" ht="0.75" customHeight="1">
      <c r="C5770" s="280"/>
      <c r="D5770" s="280"/>
      <c r="E5770" s="280"/>
      <c r="F5770" s="280"/>
      <c r="G5770" s="280"/>
      <c r="H5770" s="280"/>
      <c r="I5770" s="280"/>
      <c r="J5770" s="280"/>
      <c r="P5770" s="278"/>
      <c r="Q5770" s="278"/>
      <c r="R5770" s="278"/>
      <c r="S5770" s="278"/>
      <c r="U5770" s="278"/>
      <c r="V5770" s="278"/>
      <c r="W5770" s="278"/>
      <c r="AH5770" s="280"/>
      <c r="AI5770" s="280"/>
      <c r="AJ5770" s="280"/>
      <c r="AK5770" s="280"/>
      <c r="AL5770" s="280"/>
      <c r="AM5770" s="280"/>
      <c r="AN5770" s="280"/>
      <c r="AO5770" s="280"/>
      <c r="AP5770" s="280"/>
      <c r="AQ5770" s="280"/>
      <c r="AR5770" s="280"/>
      <c r="AV5770" s="278"/>
      <c r="AW5770" s="278"/>
      <c r="AX5770" s="278"/>
      <c r="AY5770" s="278"/>
      <c r="AZ5770" s="278"/>
      <c r="BB5770" s="276"/>
      <c r="BE5770" s="275"/>
      <c r="BF5770" s="275"/>
      <c r="BG5770" s="275"/>
    </row>
    <row r="5771" spans="3:68" ht="11.25" customHeight="1">
      <c r="C5771" s="280"/>
      <c r="D5771" s="280"/>
      <c r="E5771" s="280"/>
      <c r="F5771" s="280"/>
      <c r="G5771" s="280"/>
      <c r="H5771" s="280"/>
      <c r="I5771" s="280"/>
      <c r="J5771" s="280"/>
      <c r="N5771" s="278"/>
      <c r="O5771" s="278"/>
      <c r="P5771" s="278"/>
      <c r="Q5771" s="278"/>
      <c r="R5771" s="278"/>
      <c r="S5771" s="278"/>
      <c r="T5771" s="278"/>
      <c r="U5771" s="278"/>
      <c r="V5771" s="278"/>
      <c r="W5771" s="278"/>
      <c r="AH5771" s="280"/>
      <c r="AI5771" s="280"/>
      <c r="AJ5771" s="280"/>
      <c r="AK5771" s="280"/>
      <c r="AL5771" s="280"/>
      <c r="AM5771" s="280"/>
      <c r="AN5771" s="280"/>
      <c r="AO5771" s="280"/>
      <c r="AP5771" s="280"/>
      <c r="AQ5771" s="280"/>
      <c r="AR5771" s="280"/>
      <c r="AV5771" s="278"/>
      <c r="AW5771" s="278"/>
      <c r="AX5771" s="278"/>
      <c r="AY5771" s="278"/>
      <c r="AZ5771" s="278"/>
      <c r="BB5771" s="266"/>
      <c r="BE5771" s="275"/>
      <c r="BF5771" s="275"/>
      <c r="BG5771" s="275"/>
      <c r="BH5771" s="276"/>
      <c r="BI5771" s="276"/>
      <c r="BJ5771" s="276"/>
      <c r="BK5771" s="276"/>
    </row>
    <row r="5772" spans="3:68" ht="9" customHeight="1"/>
    <row r="5773" spans="3:68" ht="0.75" customHeight="1">
      <c r="BE5773" s="275"/>
      <c r="BF5773" s="275"/>
      <c r="BG5773" s="275"/>
      <c r="BH5773" s="276"/>
      <c r="BI5773" s="276"/>
      <c r="BJ5773" s="276"/>
      <c r="BK5773" s="276"/>
      <c r="BN5773" s="276"/>
      <c r="BO5773" s="276"/>
      <c r="BP5773" s="276"/>
    </row>
    <row r="5774" spans="3:68">
      <c r="BE5774" s="275"/>
      <c r="BF5774" s="275"/>
      <c r="BG5774" s="275"/>
      <c r="BH5774" s="276"/>
      <c r="BI5774" s="276"/>
      <c r="BJ5774" s="276"/>
      <c r="BK5774" s="276"/>
      <c r="BN5774" s="276"/>
      <c r="BO5774" s="276"/>
      <c r="BP5774" s="276"/>
    </row>
    <row r="5775" spans="3:68" ht="10.5" customHeight="1">
      <c r="C5775" s="277"/>
      <c r="D5775" s="277"/>
      <c r="E5775" s="277"/>
      <c r="F5775" s="277"/>
      <c r="G5775" s="277"/>
      <c r="H5775" s="278"/>
      <c r="I5775" s="278"/>
      <c r="J5775" s="278"/>
      <c r="K5775" s="278"/>
      <c r="L5775" s="278"/>
      <c r="N5775" s="278"/>
      <c r="O5775" s="278"/>
      <c r="P5775" s="278"/>
      <c r="Q5775" s="278"/>
      <c r="R5775" s="278"/>
      <c r="S5775" s="278"/>
      <c r="T5775" s="278"/>
      <c r="U5775" s="281"/>
      <c r="V5775" s="281"/>
      <c r="W5775" s="281"/>
      <c r="Z5775" s="278"/>
      <c r="AA5775" s="278"/>
      <c r="AB5775" s="278"/>
      <c r="AC5775" s="278"/>
      <c r="AD5775" s="281"/>
      <c r="AE5775" s="281"/>
      <c r="AH5775" s="277"/>
      <c r="AI5775" s="277"/>
      <c r="AJ5775" s="277"/>
      <c r="AK5775" s="277"/>
      <c r="AL5775" s="277"/>
      <c r="AM5775" s="277"/>
      <c r="AO5775" s="278"/>
      <c r="AP5775" s="278"/>
      <c r="AQ5775" s="278"/>
      <c r="AR5775" s="278"/>
      <c r="AS5775" s="278"/>
      <c r="AT5775" s="278"/>
      <c r="AV5775" s="278"/>
      <c r="AW5775" s="278"/>
      <c r="AX5775" s="278"/>
      <c r="AY5775" s="278"/>
      <c r="AZ5775" s="278"/>
      <c r="BB5775" s="281"/>
      <c r="BC5775" s="281"/>
      <c r="BE5775" s="280"/>
      <c r="BF5775" s="280"/>
      <c r="BI5775" s="279"/>
      <c r="BJ5775" s="279"/>
      <c r="BL5775" s="285"/>
      <c r="BM5775" s="285"/>
      <c r="BN5775" s="285"/>
      <c r="BO5775" s="285"/>
      <c r="BP5775" s="285"/>
    </row>
    <row r="5776" spans="3:68" ht="7.5" customHeight="1"/>
    <row r="5777" spans="2:69" ht="12" customHeight="1">
      <c r="B5777" s="282"/>
      <c r="C5777" s="282"/>
      <c r="D5777" s="282"/>
      <c r="E5777" s="282"/>
      <c r="F5777" s="282"/>
      <c r="G5777" s="282"/>
      <c r="H5777" s="282"/>
      <c r="I5777" s="282"/>
      <c r="J5777" s="282"/>
      <c r="K5777" s="282"/>
      <c r="L5777" s="282"/>
      <c r="M5777" s="282"/>
      <c r="N5777" s="282"/>
      <c r="O5777" s="282"/>
      <c r="P5777" s="282"/>
      <c r="Q5777" s="282"/>
      <c r="R5777" s="282"/>
      <c r="S5777" s="282"/>
      <c r="T5777" s="282"/>
      <c r="U5777" s="282"/>
      <c r="V5777" s="282"/>
      <c r="W5777" s="282"/>
      <c r="X5777" s="282"/>
      <c r="Y5777" s="282"/>
      <c r="Z5777" s="282"/>
      <c r="AA5777" s="282"/>
      <c r="AB5777" s="282"/>
      <c r="AC5777" s="282"/>
      <c r="AD5777" s="282"/>
      <c r="AE5777" s="282"/>
      <c r="AF5777" s="282"/>
      <c r="AG5777" s="282"/>
      <c r="AH5777" s="282"/>
      <c r="AI5777" s="282"/>
      <c r="AJ5777" s="282"/>
      <c r="AL5777" s="282"/>
      <c r="AM5777" s="282"/>
      <c r="AN5777" s="282"/>
      <c r="AO5777" s="282"/>
      <c r="AP5777" s="282"/>
      <c r="AQ5777" s="282"/>
      <c r="AR5777" s="282"/>
      <c r="AS5777" s="282"/>
      <c r="AT5777" s="282"/>
      <c r="AU5777" s="282"/>
      <c r="AV5777" s="282"/>
      <c r="AW5777" s="282"/>
      <c r="AX5777" s="282"/>
      <c r="AY5777" s="282"/>
      <c r="AZ5777" s="282"/>
      <c r="BA5777" s="282"/>
      <c r="BB5777" s="282"/>
      <c r="BC5777" s="282"/>
      <c r="BD5777" s="282"/>
      <c r="BE5777" s="282"/>
      <c r="BF5777" s="282"/>
      <c r="BG5777" s="282"/>
      <c r="BH5777" s="282"/>
      <c r="BI5777" s="282"/>
      <c r="BJ5777" s="282"/>
      <c r="BK5777" s="282"/>
      <c r="BL5777" s="282"/>
      <c r="BM5777" s="282"/>
      <c r="BN5777" s="282"/>
      <c r="BO5777" s="282"/>
      <c r="BP5777" s="282"/>
      <c r="BQ5777" s="282"/>
    </row>
    <row r="5778" spans="2:69" ht="0.75" customHeight="1">
      <c r="B5778" s="282"/>
      <c r="C5778" s="282"/>
      <c r="D5778" s="282"/>
      <c r="E5778" s="282"/>
      <c r="F5778" s="282"/>
      <c r="G5778" s="282"/>
      <c r="H5778" s="282"/>
      <c r="I5778" s="282"/>
      <c r="J5778" s="282"/>
      <c r="K5778" s="282"/>
      <c r="L5778" s="282"/>
      <c r="M5778" s="282"/>
      <c r="N5778" s="282"/>
      <c r="O5778" s="282"/>
      <c r="P5778" s="282"/>
      <c r="Q5778" s="282"/>
      <c r="R5778" s="282"/>
      <c r="S5778" s="282"/>
      <c r="T5778" s="282"/>
      <c r="U5778" s="282"/>
      <c r="V5778" s="282"/>
      <c r="W5778" s="282"/>
      <c r="X5778" s="282"/>
      <c r="Y5778" s="282"/>
      <c r="Z5778" s="282"/>
      <c r="AA5778" s="282"/>
      <c r="AB5778" s="282"/>
      <c r="AC5778" s="282"/>
      <c r="AD5778" s="282"/>
      <c r="AE5778" s="282"/>
      <c r="AF5778" s="282"/>
      <c r="AG5778" s="282"/>
      <c r="AH5778" s="282"/>
      <c r="AI5778" s="282"/>
      <c r="AJ5778" s="282"/>
      <c r="AL5778" s="282"/>
      <c r="AM5778" s="282"/>
      <c r="AN5778" s="282"/>
      <c r="AO5778" s="282"/>
      <c r="AP5778" s="282"/>
      <c r="AQ5778" s="282"/>
      <c r="AR5778" s="282"/>
      <c r="AS5778" s="282"/>
      <c r="AT5778" s="282"/>
      <c r="AU5778" s="282"/>
      <c r="AV5778" s="282"/>
      <c r="AW5778" s="282"/>
      <c r="AX5778" s="282"/>
      <c r="AY5778" s="282"/>
      <c r="AZ5778" s="282"/>
      <c r="BA5778" s="282"/>
      <c r="BB5778" s="282"/>
      <c r="BC5778" s="282"/>
      <c r="BD5778" s="282"/>
      <c r="BE5778" s="282"/>
      <c r="BF5778" s="282"/>
      <c r="BG5778" s="282"/>
      <c r="BH5778" s="282"/>
      <c r="BI5778" s="282"/>
      <c r="BJ5778" s="282"/>
      <c r="BK5778" s="282"/>
      <c r="BL5778" s="282"/>
      <c r="BM5778" s="282"/>
      <c r="BN5778" s="282"/>
      <c r="BO5778" s="282"/>
      <c r="BP5778" s="282"/>
      <c r="BQ5778" s="282"/>
    </row>
    <row r="5779" spans="2:69" ht="10.5" customHeight="1">
      <c r="G5779" s="283"/>
      <c r="H5779" s="283"/>
      <c r="I5779" s="283"/>
      <c r="J5779" s="283"/>
      <c r="K5779" s="283"/>
      <c r="L5779" s="283"/>
      <c r="N5779" s="283"/>
      <c r="O5779" s="283"/>
      <c r="P5779" s="284"/>
      <c r="Q5779" s="284"/>
      <c r="R5779" s="284"/>
      <c r="S5779" s="284"/>
      <c r="U5779" s="283"/>
      <c r="V5779" s="283"/>
      <c r="W5779" s="283"/>
      <c r="X5779" s="283"/>
      <c r="Y5779" s="283"/>
      <c r="Z5779" s="283"/>
      <c r="AA5779" s="283"/>
      <c r="AB5779" s="283"/>
      <c r="AD5779" s="283"/>
      <c r="AE5779" s="283"/>
      <c r="AF5779" s="283"/>
      <c r="AG5779" s="283"/>
      <c r="AH5779" s="283"/>
      <c r="AI5779" s="283"/>
      <c r="AO5779" s="283"/>
      <c r="AP5779" s="283"/>
      <c r="AQ5779" s="283"/>
      <c r="AR5779" s="283"/>
      <c r="AU5779" s="284"/>
      <c r="AV5779" s="284"/>
      <c r="AW5779" s="284"/>
      <c r="AX5779" s="284"/>
      <c r="AY5779" s="284"/>
      <c r="BE5779" s="283"/>
      <c r="BF5779" s="283"/>
      <c r="BG5779" s="283"/>
      <c r="BH5779" s="283"/>
      <c r="BI5779" s="283"/>
      <c r="BJ5779" s="283"/>
      <c r="BK5779" s="283"/>
      <c r="BL5779" s="283"/>
      <c r="BM5779" s="283"/>
      <c r="BN5779" s="283"/>
      <c r="BO5779" s="283"/>
      <c r="BP5779" s="283"/>
      <c r="BQ5779" s="283"/>
    </row>
    <row r="5780" spans="2:69" ht="7.5" customHeight="1"/>
    <row r="5781" spans="2:69" ht="0.75" customHeight="1">
      <c r="F5781" s="285"/>
      <c r="G5781" s="285"/>
      <c r="H5781" s="285"/>
      <c r="I5781" s="285"/>
      <c r="K5781" s="285"/>
      <c r="L5781" s="285"/>
      <c r="M5781" s="285"/>
      <c r="N5781" s="285"/>
      <c r="O5781" s="285"/>
      <c r="R5781" s="285"/>
      <c r="S5781" s="285"/>
      <c r="T5781" s="285"/>
      <c r="U5781" s="285"/>
      <c r="V5781" s="285"/>
      <c r="W5781" s="285"/>
      <c r="X5781" s="285"/>
      <c r="Y5781" s="285"/>
      <c r="Z5781" s="285"/>
      <c r="AA5781" s="285"/>
      <c r="AB5781" s="285"/>
      <c r="AD5781" s="285"/>
      <c r="AE5781" s="285"/>
      <c r="AF5781" s="285"/>
      <c r="AG5781" s="285"/>
      <c r="AH5781" s="285"/>
      <c r="AI5781" s="285"/>
      <c r="AU5781" s="285"/>
      <c r="AV5781" s="285"/>
      <c r="AW5781" s="285"/>
      <c r="AX5781" s="283"/>
      <c r="AY5781" s="283"/>
      <c r="BE5781" s="285"/>
      <c r="BF5781" s="285"/>
      <c r="BH5781" s="285"/>
      <c r="BI5781" s="285"/>
      <c r="BJ5781" s="285"/>
      <c r="BK5781" s="285"/>
      <c r="BL5781" s="285"/>
      <c r="BM5781" s="285"/>
      <c r="BN5781" s="285"/>
      <c r="BO5781" s="285"/>
      <c r="BP5781" s="285"/>
      <c r="BQ5781" s="285"/>
    </row>
    <row r="5782" spans="2:69" ht="13.5" customHeight="1">
      <c r="F5782" s="285"/>
      <c r="G5782" s="285"/>
      <c r="H5782" s="285"/>
      <c r="I5782" s="285"/>
      <c r="K5782" s="285"/>
      <c r="L5782" s="285"/>
      <c r="M5782" s="285"/>
      <c r="N5782" s="285"/>
      <c r="O5782" s="285"/>
      <c r="R5782" s="285"/>
      <c r="S5782" s="285"/>
      <c r="T5782" s="285"/>
      <c r="U5782" s="285"/>
      <c r="V5782" s="285"/>
      <c r="W5782" s="285"/>
      <c r="X5782" s="285"/>
      <c r="Y5782" s="285"/>
      <c r="Z5782" s="285"/>
      <c r="AA5782" s="285"/>
      <c r="AB5782" s="285"/>
      <c r="AD5782" s="285"/>
      <c r="AE5782" s="285"/>
      <c r="AF5782" s="285"/>
      <c r="AG5782" s="285"/>
      <c r="AH5782" s="285"/>
      <c r="AI5782" s="285"/>
      <c r="AU5782" s="285"/>
      <c r="AV5782" s="285"/>
      <c r="AW5782" s="285"/>
      <c r="AX5782" s="283"/>
      <c r="AY5782" s="283"/>
      <c r="BE5782" s="285"/>
      <c r="BF5782" s="285"/>
      <c r="BH5782" s="285"/>
      <c r="BI5782" s="285"/>
      <c r="BJ5782" s="285"/>
      <c r="BK5782" s="285"/>
      <c r="BL5782" s="285"/>
      <c r="BM5782" s="285"/>
      <c r="BN5782" s="285"/>
      <c r="BO5782" s="285"/>
      <c r="BP5782" s="285"/>
      <c r="BQ5782" s="285"/>
    </row>
    <row r="5783" spans="2:69" ht="9.75" customHeight="1">
      <c r="C5783" s="280"/>
      <c r="D5783" s="280"/>
      <c r="F5783" s="279"/>
      <c r="G5783" s="279"/>
      <c r="H5783" s="279"/>
      <c r="I5783" s="279"/>
      <c r="J5783" s="279"/>
      <c r="K5783" s="279"/>
      <c r="L5783" s="279"/>
      <c r="M5783" s="279"/>
      <c r="N5783" s="279"/>
      <c r="O5783" s="279"/>
      <c r="R5783" s="278"/>
      <c r="S5783" s="278"/>
      <c r="T5783" s="278"/>
      <c r="U5783" s="279"/>
      <c r="V5783" s="279"/>
      <c r="W5783" s="279"/>
      <c r="X5783" s="279"/>
      <c r="Y5783" s="279"/>
      <c r="Z5783" s="279"/>
      <c r="AA5783" s="279"/>
      <c r="AB5783" s="279"/>
      <c r="AD5783" s="279"/>
      <c r="AE5783" s="279"/>
      <c r="AF5783" s="279"/>
      <c r="AG5783" s="279"/>
      <c r="AH5783" s="279"/>
      <c r="AI5783" s="279"/>
      <c r="AM5783" s="280"/>
      <c r="AN5783" s="280"/>
      <c r="AO5783" s="280"/>
      <c r="AP5783" s="278"/>
      <c r="AQ5783" s="278"/>
      <c r="AR5783" s="278"/>
      <c r="AS5783" s="278"/>
      <c r="BA5783" s="280"/>
      <c r="BB5783" s="280"/>
      <c r="BC5783" s="280"/>
      <c r="BD5783" s="279"/>
      <c r="BE5783" s="279"/>
      <c r="BH5783" s="278"/>
      <c r="BI5783" s="278"/>
      <c r="BJ5783" s="278"/>
      <c r="BK5783" s="278"/>
      <c r="BL5783" s="278"/>
      <c r="BM5783" s="279"/>
      <c r="BN5783" s="279"/>
      <c r="BO5783" s="279"/>
      <c r="BP5783" s="279"/>
      <c r="BQ5783" s="279"/>
    </row>
    <row r="5784" spans="2:69" ht="0.75" customHeight="1">
      <c r="C5784" s="280"/>
      <c r="D5784" s="280"/>
      <c r="F5784" s="279"/>
      <c r="G5784" s="279"/>
      <c r="H5784" s="279"/>
      <c r="I5784" s="279"/>
      <c r="J5784" s="279"/>
      <c r="K5784" s="279"/>
      <c r="L5784" s="279"/>
      <c r="M5784" s="279"/>
      <c r="N5784" s="279"/>
      <c r="O5784" s="279"/>
      <c r="R5784" s="278"/>
      <c r="S5784" s="278"/>
      <c r="T5784" s="278"/>
      <c r="U5784" s="279"/>
      <c r="V5784" s="279"/>
      <c r="W5784" s="279"/>
      <c r="X5784" s="279"/>
      <c r="Y5784" s="279"/>
      <c r="Z5784" s="279"/>
      <c r="AA5784" s="279"/>
      <c r="AB5784" s="279"/>
      <c r="AD5784" s="279"/>
      <c r="AE5784" s="279"/>
      <c r="AF5784" s="279"/>
      <c r="AG5784" s="279"/>
      <c r="AH5784" s="279"/>
      <c r="AI5784" s="279"/>
      <c r="AM5784" s="280"/>
      <c r="AN5784" s="280"/>
      <c r="AO5784" s="280"/>
      <c r="AP5784" s="278"/>
      <c r="AQ5784" s="278"/>
      <c r="AR5784" s="278"/>
      <c r="AS5784" s="278"/>
      <c r="BA5784" s="280"/>
      <c r="BB5784" s="280"/>
      <c r="BC5784" s="280"/>
      <c r="BD5784" s="279"/>
      <c r="BE5784" s="279"/>
      <c r="BH5784" s="278"/>
      <c r="BI5784" s="278"/>
      <c r="BJ5784" s="278"/>
      <c r="BK5784" s="278"/>
      <c r="BL5784" s="278"/>
      <c r="BM5784" s="279"/>
      <c r="BN5784" s="279"/>
      <c r="BO5784" s="279"/>
      <c r="BP5784" s="279"/>
      <c r="BQ5784" s="279"/>
    </row>
    <row r="5785" spans="2:69" ht="10.5" customHeight="1">
      <c r="C5785" s="280"/>
      <c r="D5785" s="280"/>
      <c r="F5785" s="279"/>
      <c r="G5785" s="279"/>
      <c r="H5785" s="279"/>
      <c r="I5785" s="279"/>
      <c r="J5785" s="279"/>
      <c r="K5785" s="279"/>
      <c r="L5785" s="279"/>
      <c r="M5785" s="279"/>
      <c r="N5785" s="279"/>
      <c r="O5785" s="279"/>
      <c r="R5785" s="278"/>
      <c r="S5785" s="278"/>
      <c r="T5785" s="278"/>
      <c r="U5785" s="279"/>
      <c r="V5785" s="279"/>
      <c r="W5785" s="279"/>
      <c r="X5785" s="279"/>
      <c r="Y5785" s="279"/>
      <c r="Z5785" s="279"/>
      <c r="AA5785" s="279"/>
      <c r="AB5785" s="279"/>
      <c r="AD5785" s="264"/>
      <c r="AE5785" s="279"/>
      <c r="AF5785" s="279"/>
      <c r="AG5785" s="279"/>
      <c r="AH5785" s="279"/>
      <c r="AI5785" s="264"/>
      <c r="AM5785" s="280"/>
      <c r="AN5785" s="280"/>
      <c r="AO5785" s="280"/>
      <c r="AP5785" s="278"/>
      <c r="AQ5785" s="278"/>
      <c r="AR5785" s="278"/>
      <c r="AS5785" s="278"/>
      <c r="BA5785" s="280"/>
      <c r="BB5785" s="280"/>
      <c r="BC5785" s="280"/>
      <c r="BD5785" s="279"/>
      <c r="BE5785" s="279"/>
      <c r="BH5785" s="278"/>
      <c r="BI5785" s="278"/>
      <c r="BJ5785" s="278"/>
      <c r="BK5785" s="278"/>
      <c r="BL5785" s="278"/>
      <c r="BM5785" s="279"/>
      <c r="BN5785" s="279"/>
      <c r="BO5785" s="279"/>
      <c r="BP5785" s="279"/>
      <c r="BQ5785" s="279"/>
    </row>
    <row r="5786" spans="2:69" ht="9.75" customHeight="1"/>
    <row r="5787" spans="2:69" ht="9.75" customHeight="1">
      <c r="C5787" s="280"/>
      <c r="D5787" s="280"/>
      <c r="F5787" s="279"/>
      <c r="G5787" s="279"/>
      <c r="H5787" s="279"/>
      <c r="I5787" s="279"/>
      <c r="J5787" s="279"/>
      <c r="K5787" s="279"/>
      <c r="L5787" s="279"/>
      <c r="M5787" s="279"/>
      <c r="N5787" s="279"/>
      <c r="O5787" s="279"/>
      <c r="R5787" s="278"/>
      <c r="S5787" s="278"/>
      <c r="T5787" s="278"/>
      <c r="U5787" s="279"/>
      <c r="V5787" s="279"/>
      <c r="W5787" s="279"/>
      <c r="X5787" s="279"/>
      <c r="Y5787" s="279"/>
      <c r="Z5787" s="279"/>
      <c r="AA5787" s="279"/>
      <c r="AB5787" s="279"/>
      <c r="AD5787" s="279"/>
      <c r="AE5787" s="279"/>
      <c r="AF5787" s="279"/>
      <c r="AG5787" s="279"/>
      <c r="AH5787" s="279"/>
      <c r="AI5787" s="279"/>
      <c r="AM5787" s="280"/>
      <c r="AN5787" s="280"/>
      <c r="AO5787" s="280"/>
      <c r="AP5787" s="280"/>
      <c r="AQ5787" s="278"/>
      <c r="AR5787" s="278"/>
      <c r="AS5787" s="278"/>
      <c r="AT5787" s="278"/>
      <c r="BA5787" s="280"/>
      <c r="BB5787" s="280"/>
      <c r="BC5787" s="280"/>
      <c r="BD5787" s="279"/>
      <c r="BE5787" s="279"/>
      <c r="BH5787" s="278"/>
      <c r="BI5787" s="278"/>
      <c r="BJ5787" s="278"/>
      <c r="BK5787" s="278"/>
      <c r="BL5787" s="278"/>
      <c r="BM5787" s="279"/>
      <c r="BN5787" s="279"/>
      <c r="BO5787" s="279"/>
      <c r="BP5787" s="279"/>
      <c r="BQ5787" s="279"/>
    </row>
    <row r="5788" spans="2:69" ht="0.75" customHeight="1">
      <c r="C5788" s="280"/>
      <c r="D5788" s="280"/>
      <c r="F5788" s="279"/>
      <c r="G5788" s="279"/>
      <c r="H5788" s="279"/>
      <c r="I5788" s="279"/>
      <c r="J5788" s="279"/>
      <c r="K5788" s="279"/>
      <c r="L5788" s="279"/>
      <c r="M5788" s="279"/>
      <c r="N5788" s="279"/>
      <c r="O5788" s="279"/>
      <c r="R5788" s="278"/>
      <c r="S5788" s="278"/>
      <c r="T5788" s="278"/>
      <c r="U5788" s="279"/>
      <c r="V5788" s="279"/>
      <c r="W5788" s="279"/>
      <c r="X5788" s="279"/>
      <c r="Y5788" s="279"/>
      <c r="Z5788" s="279"/>
      <c r="AA5788" s="279"/>
      <c r="AB5788" s="279"/>
      <c r="AD5788" s="279"/>
      <c r="AE5788" s="279"/>
      <c r="AF5788" s="279"/>
      <c r="AG5788" s="279"/>
      <c r="AH5788" s="279"/>
      <c r="AI5788" s="279"/>
      <c r="AM5788" s="280"/>
      <c r="AN5788" s="280"/>
      <c r="AO5788" s="280"/>
      <c r="AP5788" s="280"/>
      <c r="AQ5788" s="278"/>
      <c r="AR5788" s="278"/>
      <c r="AS5788" s="278"/>
      <c r="AT5788" s="278"/>
      <c r="BA5788" s="280"/>
      <c r="BB5788" s="280"/>
      <c r="BC5788" s="280"/>
      <c r="BD5788" s="279"/>
      <c r="BE5788" s="279"/>
      <c r="BH5788" s="278"/>
      <c r="BI5788" s="278"/>
      <c r="BJ5788" s="278"/>
      <c r="BK5788" s="278"/>
      <c r="BL5788" s="278"/>
      <c r="BM5788" s="279"/>
      <c r="BN5788" s="279"/>
      <c r="BO5788" s="279"/>
      <c r="BP5788" s="279"/>
      <c r="BQ5788" s="279"/>
    </row>
    <row r="5789" spans="2:69" ht="12.75" customHeight="1">
      <c r="F5789" s="279"/>
      <c r="G5789" s="279"/>
      <c r="H5789" s="279"/>
      <c r="I5789" s="279"/>
      <c r="J5789" s="279"/>
      <c r="K5789" s="279"/>
      <c r="L5789" s="279"/>
      <c r="M5789" s="279"/>
      <c r="N5789" s="279"/>
      <c r="O5789" s="279"/>
      <c r="AM5789" s="280"/>
      <c r="AN5789" s="280"/>
      <c r="AO5789" s="280"/>
      <c r="AP5789" s="278"/>
      <c r="AQ5789" s="278"/>
      <c r="AR5789" s="278"/>
      <c r="AS5789" s="278"/>
      <c r="BA5789" s="280"/>
      <c r="BB5789" s="280"/>
      <c r="BC5789" s="280"/>
      <c r="BD5789" s="279"/>
      <c r="BE5789" s="279"/>
      <c r="BH5789" s="278"/>
      <c r="BI5789" s="278"/>
      <c r="BJ5789" s="278"/>
      <c r="BK5789" s="278"/>
      <c r="BL5789" s="278"/>
      <c r="BM5789" s="279"/>
      <c r="BN5789" s="279"/>
      <c r="BO5789" s="279"/>
      <c r="BP5789" s="279"/>
      <c r="BQ5789" s="279"/>
    </row>
    <row r="5790" spans="2:69" ht="10.5" customHeight="1">
      <c r="AM5790" s="280"/>
      <c r="AN5790" s="280"/>
      <c r="AO5790" s="280"/>
      <c r="AP5790" s="278"/>
      <c r="AQ5790" s="278"/>
      <c r="AR5790" s="278"/>
      <c r="AS5790" s="278"/>
      <c r="BA5790" s="280"/>
      <c r="BB5790" s="280"/>
      <c r="BC5790" s="280"/>
      <c r="BD5790" s="279"/>
      <c r="BE5790" s="279"/>
      <c r="BH5790" s="278"/>
      <c r="BI5790" s="278"/>
      <c r="BJ5790" s="278"/>
      <c r="BK5790" s="278"/>
      <c r="BL5790" s="278"/>
      <c r="BM5790" s="279"/>
      <c r="BN5790" s="279"/>
      <c r="BO5790" s="279"/>
      <c r="BP5790" s="279"/>
      <c r="BQ5790" s="279"/>
    </row>
    <row r="5791" spans="2:69" ht="7.5" customHeight="1"/>
    <row r="5792" spans="2:69" ht="0.75" customHeight="1">
      <c r="C5792" s="277"/>
      <c r="D5792" s="277"/>
      <c r="F5792" s="279"/>
      <c r="G5792" s="279"/>
      <c r="H5792" s="279"/>
      <c r="I5792" s="279"/>
      <c r="J5792" s="279"/>
      <c r="K5792" s="279"/>
      <c r="L5792" s="279"/>
      <c r="M5792" s="279"/>
      <c r="AM5792" s="280"/>
      <c r="AN5792" s="280"/>
      <c r="AO5792" s="280"/>
      <c r="AP5792" s="278"/>
      <c r="AQ5792" s="278"/>
      <c r="AR5792" s="278"/>
      <c r="AS5792" s="278"/>
      <c r="AT5792" s="278"/>
      <c r="AU5792" s="278"/>
      <c r="AV5792" s="278"/>
      <c r="AX5792" s="278"/>
      <c r="AY5792" s="278"/>
      <c r="BA5792" s="280"/>
      <c r="BB5792" s="280"/>
      <c r="BC5792" s="280"/>
      <c r="BD5792" s="279"/>
      <c r="BE5792" s="279"/>
      <c r="BH5792" s="278"/>
      <c r="BI5792" s="278"/>
      <c r="BJ5792" s="278"/>
      <c r="BK5792" s="278"/>
      <c r="BL5792" s="278"/>
      <c r="BM5792" s="279"/>
      <c r="BN5792" s="279"/>
      <c r="BO5792" s="279"/>
      <c r="BP5792" s="279"/>
      <c r="BQ5792" s="279"/>
    </row>
    <row r="5793" spans="2:69" ht="8.25" customHeight="1">
      <c r="C5793" s="277"/>
      <c r="D5793" s="277"/>
      <c r="F5793" s="279"/>
      <c r="G5793" s="279"/>
      <c r="H5793" s="279"/>
      <c r="I5793" s="279"/>
      <c r="J5793" s="279"/>
      <c r="K5793" s="279"/>
      <c r="L5793" s="279"/>
      <c r="M5793" s="279"/>
      <c r="AM5793" s="280"/>
      <c r="AN5793" s="280"/>
      <c r="AO5793" s="280"/>
      <c r="AP5793" s="278"/>
      <c r="AQ5793" s="278"/>
      <c r="AR5793" s="278"/>
      <c r="AS5793" s="278"/>
      <c r="AT5793" s="278"/>
      <c r="AU5793" s="278"/>
      <c r="AV5793" s="278"/>
      <c r="AX5793" s="278"/>
      <c r="AY5793" s="278"/>
      <c r="BA5793" s="280"/>
      <c r="BB5793" s="280"/>
      <c r="BC5793" s="280"/>
      <c r="BD5793" s="279"/>
      <c r="BE5793" s="279"/>
      <c r="BH5793" s="278"/>
      <c r="BI5793" s="278"/>
      <c r="BJ5793" s="278"/>
      <c r="BK5793" s="278"/>
      <c r="BL5793" s="278"/>
      <c r="BM5793" s="279"/>
      <c r="BN5793" s="279"/>
      <c r="BO5793" s="279"/>
      <c r="BP5793" s="279"/>
      <c r="BQ5793" s="279"/>
    </row>
    <row r="5794" spans="2:69" ht="0.75" customHeight="1">
      <c r="C5794" s="277"/>
      <c r="D5794" s="277"/>
      <c r="F5794" s="279"/>
      <c r="G5794" s="279"/>
      <c r="H5794" s="279"/>
      <c r="I5794" s="279"/>
      <c r="J5794" s="279"/>
      <c r="K5794" s="279"/>
      <c r="L5794" s="279"/>
      <c r="M5794" s="279"/>
      <c r="AM5794" s="280"/>
      <c r="AN5794" s="280"/>
      <c r="AO5794" s="280"/>
      <c r="AP5794" s="278"/>
      <c r="AQ5794" s="278"/>
      <c r="AR5794" s="278"/>
      <c r="AS5794" s="278"/>
      <c r="AT5794" s="278"/>
      <c r="AU5794" s="278"/>
      <c r="AV5794" s="278"/>
      <c r="AX5794" s="278"/>
      <c r="AY5794" s="278"/>
      <c r="BA5794" s="280"/>
      <c r="BB5794" s="280"/>
      <c r="BC5794" s="280"/>
      <c r="BD5794" s="279"/>
      <c r="BE5794" s="279"/>
      <c r="BH5794" s="278"/>
      <c r="BI5794" s="278"/>
      <c r="BJ5794" s="278"/>
      <c r="BK5794" s="278"/>
      <c r="BL5794" s="278"/>
      <c r="BM5794" s="279"/>
      <c r="BN5794" s="279"/>
      <c r="BO5794" s="279"/>
      <c r="BP5794" s="279"/>
      <c r="BQ5794" s="279"/>
    </row>
    <row r="5795" spans="2:69" ht="10.5" customHeight="1">
      <c r="AM5795" s="280"/>
      <c r="AN5795" s="280"/>
      <c r="AO5795" s="280"/>
      <c r="AP5795" s="278"/>
      <c r="AQ5795" s="278"/>
      <c r="AR5795" s="278"/>
      <c r="AS5795" s="278"/>
      <c r="AT5795" s="278"/>
      <c r="AU5795" s="278"/>
      <c r="AV5795" s="278"/>
      <c r="AX5795" s="278"/>
      <c r="AY5795" s="278"/>
      <c r="BA5795" s="280"/>
      <c r="BB5795" s="280"/>
      <c r="BC5795" s="280"/>
      <c r="BD5795" s="279"/>
      <c r="BE5795" s="279"/>
      <c r="BH5795" s="278"/>
      <c r="BI5795" s="278"/>
      <c r="BJ5795" s="278"/>
      <c r="BK5795" s="278"/>
      <c r="BL5795" s="278"/>
      <c r="BM5795" s="279"/>
      <c r="BN5795" s="279"/>
      <c r="BO5795" s="279"/>
      <c r="BP5795" s="279"/>
      <c r="BQ5795" s="279"/>
    </row>
    <row r="5796" spans="2:69" ht="9.75" customHeight="1"/>
    <row r="5797" spans="2:69" ht="12" customHeight="1">
      <c r="AM5797" s="280"/>
      <c r="AN5797" s="280"/>
      <c r="AO5797" s="280"/>
      <c r="AP5797" s="280"/>
      <c r="AQ5797" s="278"/>
      <c r="AR5797" s="278"/>
      <c r="AS5797" s="278"/>
      <c r="AT5797" s="278"/>
      <c r="AU5797" s="278"/>
      <c r="AV5797" s="278"/>
      <c r="AW5797" s="278"/>
      <c r="AX5797" s="278"/>
      <c r="AY5797" s="278"/>
      <c r="AZ5797" s="278"/>
      <c r="BA5797" s="277"/>
      <c r="BB5797" s="277"/>
      <c r="BC5797" s="277"/>
      <c r="BD5797" s="279"/>
      <c r="BE5797" s="279"/>
    </row>
    <row r="5798" spans="2:69" ht="13.5" customHeight="1">
      <c r="C5798" s="289"/>
      <c r="D5798" s="289"/>
      <c r="E5798" s="289"/>
      <c r="F5798" s="289"/>
      <c r="G5798" s="289"/>
      <c r="H5798" s="289"/>
      <c r="I5798" s="289"/>
      <c r="J5798" s="289"/>
      <c r="K5798" s="289"/>
      <c r="L5798" s="289"/>
      <c r="M5798" s="289"/>
      <c r="N5798" s="289"/>
      <c r="O5798" s="289"/>
      <c r="P5798" s="289"/>
      <c r="Q5798" s="289"/>
      <c r="R5798" s="289"/>
      <c r="S5798" s="289"/>
      <c r="T5798" s="289"/>
      <c r="U5798" s="289"/>
      <c r="V5798" s="289"/>
      <c r="W5798" s="289"/>
      <c r="X5798" s="289"/>
      <c r="Y5798" s="289"/>
      <c r="Z5798" s="289"/>
      <c r="AA5798" s="289"/>
      <c r="AB5798" s="289"/>
      <c r="AC5798" s="289"/>
      <c r="AD5798" s="289"/>
      <c r="AE5798" s="289"/>
    </row>
    <row r="5799" spans="2:69" ht="7.5" customHeight="1"/>
    <row r="5800" spans="2:69" ht="16.5" customHeight="1">
      <c r="B5800" s="282"/>
      <c r="C5800" s="282"/>
      <c r="D5800" s="282"/>
      <c r="E5800" s="282"/>
      <c r="F5800" s="282"/>
      <c r="G5800" s="282"/>
      <c r="H5800" s="282"/>
      <c r="I5800" s="282"/>
      <c r="J5800" s="282"/>
      <c r="K5800" s="282"/>
      <c r="L5800" s="282"/>
      <c r="M5800" s="282"/>
      <c r="N5800" s="282"/>
      <c r="O5800" s="282"/>
      <c r="P5800" s="282"/>
      <c r="Q5800" s="282"/>
      <c r="R5800" s="282"/>
      <c r="S5800" s="282"/>
      <c r="T5800" s="282"/>
      <c r="U5800" s="282"/>
      <c r="X5800" s="282"/>
      <c r="Y5800" s="282"/>
      <c r="Z5800" s="282"/>
      <c r="AA5800" s="282"/>
      <c r="AB5800" s="282"/>
      <c r="AC5800" s="282"/>
      <c r="AD5800" s="282"/>
      <c r="AE5800" s="282"/>
      <c r="AF5800" s="282"/>
      <c r="AG5800" s="282"/>
      <c r="AM5800" s="282"/>
      <c r="AN5800" s="282"/>
      <c r="AO5800" s="282"/>
      <c r="AP5800" s="282"/>
      <c r="AQ5800" s="282"/>
      <c r="AR5800" s="282"/>
      <c r="AS5800" s="282"/>
      <c r="AT5800" s="282"/>
      <c r="AU5800" s="282"/>
      <c r="AV5800" s="282"/>
      <c r="AW5800" s="282"/>
      <c r="AX5800" s="282"/>
      <c r="AY5800" s="282"/>
      <c r="AZ5800" s="282"/>
      <c r="BA5800" s="282"/>
      <c r="BB5800" s="282"/>
      <c r="BE5800" s="282"/>
      <c r="BF5800" s="282"/>
      <c r="BG5800" s="282"/>
      <c r="BH5800" s="282"/>
      <c r="BI5800" s="282"/>
      <c r="BJ5800" s="282"/>
      <c r="BK5800" s="282"/>
      <c r="BL5800" s="282"/>
      <c r="BM5800" s="282"/>
      <c r="BN5800" s="282"/>
      <c r="BO5800" s="282"/>
      <c r="BP5800" s="282"/>
    </row>
    <row r="5801" spans="2:69" ht="9.75" customHeight="1">
      <c r="E5801" s="281"/>
      <c r="F5801" s="281"/>
      <c r="G5801" s="281"/>
      <c r="H5801" s="281"/>
      <c r="I5801" s="281"/>
      <c r="J5801" s="281"/>
      <c r="K5801" s="281"/>
      <c r="L5801" s="281"/>
      <c r="O5801" s="281"/>
      <c r="P5801" s="281"/>
      <c r="Q5801" s="281"/>
      <c r="S5801" s="286"/>
      <c r="T5801" s="286"/>
      <c r="U5801" s="286"/>
      <c r="V5801" s="286"/>
      <c r="AB5801" s="281"/>
      <c r="AC5801" s="281"/>
      <c r="AD5801" s="286"/>
      <c r="AE5801" s="286"/>
      <c r="AR5801" s="281"/>
      <c r="AS5801" s="281"/>
      <c r="AT5801" s="281"/>
      <c r="AV5801" s="286"/>
      <c r="AW5801" s="286"/>
      <c r="AX5801" s="286"/>
      <c r="AY5801" s="286"/>
      <c r="AZ5801" s="286"/>
      <c r="BA5801" s="286"/>
      <c r="BB5801" s="286"/>
      <c r="BH5801" s="283"/>
      <c r="BI5801" s="283"/>
      <c r="BJ5801" s="283"/>
      <c r="BK5801" s="283"/>
      <c r="BL5801" s="283"/>
      <c r="BN5801" s="283"/>
      <c r="BO5801" s="283"/>
      <c r="BP5801" s="283"/>
    </row>
    <row r="5802" spans="2:69" ht="0.75" customHeight="1">
      <c r="BH5802" s="283"/>
      <c r="BI5802" s="283"/>
      <c r="BJ5802" s="283"/>
      <c r="BK5802" s="283"/>
      <c r="BL5802" s="283"/>
      <c r="BN5802" s="283"/>
      <c r="BO5802" s="283"/>
      <c r="BP5802" s="283"/>
    </row>
    <row r="5803" spans="2:69" ht="10.5" customHeight="1">
      <c r="F5803" s="281"/>
      <c r="G5803" s="281"/>
      <c r="H5803" s="281"/>
      <c r="I5803" s="281"/>
      <c r="J5803" s="281"/>
      <c r="K5803" s="281"/>
      <c r="N5803" s="281"/>
      <c r="O5803" s="281"/>
      <c r="P5803" s="281"/>
      <c r="Q5803" s="281"/>
      <c r="R5803" s="281"/>
      <c r="S5803" s="286"/>
      <c r="T5803" s="286"/>
      <c r="U5803" s="286"/>
      <c r="V5803" s="286"/>
      <c r="AB5803" s="281"/>
      <c r="AC5803" s="281"/>
      <c r="AD5803" s="281"/>
      <c r="AE5803" s="286"/>
      <c r="AF5803" s="286"/>
      <c r="AG5803" s="286"/>
      <c r="AH5803" s="286"/>
      <c r="AI5803" s="286"/>
      <c r="AR5803" s="281"/>
      <c r="AS5803" s="281"/>
      <c r="AT5803" s="281"/>
      <c r="AV5803" s="290"/>
      <c r="AW5803" s="290"/>
      <c r="AX5803" s="290"/>
      <c r="AY5803" s="290"/>
      <c r="AZ5803" s="290"/>
      <c r="BE5803" s="263"/>
      <c r="BJ5803" s="279"/>
      <c r="BK5803" s="279"/>
      <c r="BL5803" s="279"/>
      <c r="BO5803" s="279"/>
      <c r="BP5803" s="279"/>
    </row>
    <row r="5804" spans="2:69" ht="8.25" customHeight="1"/>
    <row r="5805" spans="2:69" ht="12.75" customHeight="1">
      <c r="BE5805" s="280"/>
      <c r="BF5805" s="280"/>
      <c r="BJ5805" s="279"/>
      <c r="BK5805" s="279"/>
      <c r="BL5805" s="279"/>
      <c r="BO5805" s="279"/>
      <c r="BP5805" s="279"/>
    </row>
    <row r="5806" spans="2:69" ht="9.75" customHeight="1">
      <c r="BE5806" s="280"/>
      <c r="BF5806" s="280"/>
      <c r="BJ5806" s="279"/>
      <c r="BK5806" s="279"/>
      <c r="BL5806" s="279"/>
      <c r="BO5806" s="279"/>
      <c r="BP5806" s="279"/>
    </row>
    <row r="5807" spans="2:69" ht="12.75" customHeight="1">
      <c r="BE5807" s="280"/>
      <c r="BF5807" s="280"/>
    </row>
    <row r="5808" spans="2:69" ht="10.5" customHeight="1">
      <c r="I5808" s="283"/>
      <c r="J5808" s="283"/>
      <c r="K5808" s="283"/>
      <c r="L5808" s="283"/>
      <c r="N5808" s="283"/>
      <c r="O5808" s="283"/>
      <c r="P5808" s="283"/>
      <c r="Q5808" s="283"/>
      <c r="R5808" s="283"/>
      <c r="S5808" s="283"/>
      <c r="U5808" s="283"/>
      <c r="V5808" s="283"/>
      <c r="W5808" s="283"/>
      <c r="Z5808" s="283"/>
      <c r="AA5808" s="283"/>
      <c r="AB5808" s="283"/>
      <c r="AC5808" s="283"/>
      <c r="AD5808" s="283"/>
      <c r="AE5808" s="283"/>
      <c r="AO5808" s="283"/>
      <c r="AP5808" s="283"/>
      <c r="AQ5808" s="283"/>
      <c r="AR5808" s="283"/>
      <c r="AS5808" s="283"/>
      <c r="AT5808" s="283"/>
      <c r="AV5808" s="283"/>
      <c r="AW5808" s="283"/>
      <c r="AX5808" s="283"/>
      <c r="AY5808" s="283"/>
      <c r="AZ5808" s="283"/>
      <c r="BA5808" s="283"/>
      <c r="BB5808" s="283"/>
      <c r="BE5808" s="263"/>
      <c r="BJ5808" s="279"/>
      <c r="BK5808" s="279"/>
      <c r="BL5808" s="279"/>
      <c r="BO5808" s="279"/>
      <c r="BP5808" s="279"/>
    </row>
    <row r="5809" spans="3:68" ht="9.75" customHeight="1"/>
    <row r="5810" spans="3:68" ht="10.5" customHeight="1">
      <c r="H5810" s="283"/>
      <c r="I5810" s="283"/>
      <c r="J5810" s="283"/>
      <c r="K5810" s="283"/>
      <c r="L5810" s="283"/>
      <c r="N5810" s="283"/>
      <c r="O5810" s="283"/>
      <c r="P5810" s="283"/>
      <c r="Q5810" s="283"/>
      <c r="R5810" s="283"/>
      <c r="S5810" s="283"/>
      <c r="U5810" s="283"/>
      <c r="V5810" s="283"/>
      <c r="W5810" s="283"/>
      <c r="Z5810" s="283"/>
      <c r="AA5810" s="283"/>
      <c r="AB5810" s="283"/>
      <c r="AC5810" s="283"/>
      <c r="AD5810" s="283"/>
      <c r="AE5810" s="283"/>
      <c r="AO5810" s="283"/>
      <c r="AP5810" s="283"/>
      <c r="AQ5810" s="283"/>
      <c r="AR5810" s="283"/>
      <c r="AS5810" s="283"/>
      <c r="AT5810" s="283"/>
      <c r="AV5810" s="283"/>
      <c r="AW5810" s="283"/>
      <c r="AX5810" s="283"/>
      <c r="AY5810" s="283"/>
      <c r="AZ5810" s="283"/>
      <c r="BA5810" s="283"/>
      <c r="BB5810" s="283"/>
      <c r="BE5810" s="280"/>
      <c r="BJ5810" s="279"/>
      <c r="BK5810" s="279"/>
      <c r="BL5810" s="279"/>
      <c r="BO5810" s="279"/>
      <c r="BP5810" s="279"/>
    </row>
    <row r="5811" spans="3:68" ht="0.75" customHeight="1">
      <c r="H5811" s="283"/>
      <c r="I5811" s="283"/>
      <c r="J5811" s="283"/>
      <c r="K5811" s="283"/>
      <c r="L5811" s="283"/>
      <c r="N5811" s="283"/>
      <c r="O5811" s="283"/>
      <c r="P5811" s="283"/>
      <c r="Q5811" s="283"/>
      <c r="R5811" s="283"/>
      <c r="S5811" s="283"/>
      <c r="U5811" s="283"/>
      <c r="V5811" s="283"/>
      <c r="W5811" s="283"/>
      <c r="Z5811" s="283"/>
      <c r="AA5811" s="283"/>
      <c r="AB5811" s="283"/>
      <c r="AC5811" s="283"/>
      <c r="AD5811" s="283"/>
      <c r="AE5811" s="283"/>
      <c r="AO5811" s="283"/>
      <c r="AP5811" s="283"/>
      <c r="AQ5811" s="283"/>
      <c r="AR5811" s="283"/>
      <c r="AS5811" s="283"/>
      <c r="AT5811" s="283"/>
      <c r="AV5811" s="283"/>
      <c r="AW5811" s="283"/>
      <c r="AX5811" s="283"/>
      <c r="AY5811" s="283"/>
      <c r="AZ5811" s="283"/>
      <c r="BA5811" s="283"/>
      <c r="BB5811" s="283"/>
      <c r="BE5811" s="280"/>
      <c r="BJ5811" s="279"/>
      <c r="BK5811" s="279"/>
      <c r="BL5811" s="279"/>
      <c r="BO5811" s="279"/>
      <c r="BP5811" s="279"/>
    </row>
    <row r="5812" spans="3:68" ht="10.5" customHeight="1">
      <c r="H5812" s="285"/>
      <c r="I5812" s="285"/>
      <c r="J5812" s="285"/>
      <c r="K5812" s="285"/>
      <c r="L5812" s="285"/>
      <c r="N5812" s="285"/>
      <c r="O5812" s="285"/>
      <c r="P5812" s="285"/>
      <c r="R5812" s="285"/>
      <c r="S5812" s="285"/>
      <c r="U5812" s="283"/>
      <c r="V5812" s="283"/>
      <c r="W5812" s="283"/>
      <c r="Z5812" s="285"/>
      <c r="AA5812" s="285"/>
      <c r="AB5812" s="285"/>
      <c r="AC5812" s="285"/>
      <c r="AD5812" s="283"/>
      <c r="AE5812" s="283"/>
      <c r="AO5812" s="285"/>
      <c r="AP5812" s="285"/>
      <c r="AQ5812" s="285"/>
      <c r="AR5812" s="285"/>
      <c r="AS5812" s="285"/>
      <c r="AT5812" s="285"/>
      <c r="AV5812" s="285"/>
      <c r="AW5812" s="285"/>
      <c r="AX5812" s="285"/>
      <c r="AY5812" s="285"/>
      <c r="AZ5812" s="285"/>
      <c r="BB5812" s="261"/>
      <c r="BE5812" s="263"/>
      <c r="BK5812" s="279"/>
      <c r="BL5812" s="279"/>
      <c r="BP5812" s="264"/>
    </row>
    <row r="5813" spans="3:68" ht="8.25" customHeight="1"/>
    <row r="5814" spans="3:68" ht="0.75" customHeight="1">
      <c r="C5814" s="280"/>
      <c r="D5814" s="280"/>
      <c r="E5814" s="280"/>
      <c r="F5814" s="280"/>
      <c r="G5814" s="280"/>
      <c r="H5814" s="280"/>
      <c r="I5814" s="280"/>
      <c r="AH5814" s="280"/>
      <c r="AI5814" s="280"/>
      <c r="AJ5814" s="280"/>
      <c r="AK5814" s="280"/>
      <c r="AL5814" s="280"/>
      <c r="AM5814" s="280"/>
      <c r="AN5814" s="280"/>
      <c r="AO5814" s="280"/>
      <c r="BE5814" s="280"/>
      <c r="BK5814" s="279"/>
      <c r="BL5814" s="279"/>
      <c r="BP5814" s="279"/>
    </row>
    <row r="5815" spans="3:68" ht="9" customHeight="1">
      <c r="C5815" s="280"/>
      <c r="D5815" s="280"/>
      <c r="E5815" s="280"/>
      <c r="F5815" s="280"/>
      <c r="G5815" s="280"/>
      <c r="H5815" s="280"/>
      <c r="I5815" s="280"/>
      <c r="AH5815" s="280"/>
      <c r="AI5815" s="280"/>
      <c r="AJ5815" s="280"/>
      <c r="AK5815" s="280"/>
      <c r="AL5815" s="280"/>
      <c r="AM5815" s="280"/>
      <c r="AN5815" s="280"/>
      <c r="AO5815" s="280"/>
      <c r="BE5815" s="280"/>
      <c r="BK5815" s="279"/>
      <c r="BL5815" s="279"/>
      <c r="BP5815" s="279"/>
    </row>
    <row r="5816" spans="3:68" ht="0.75" customHeight="1">
      <c r="C5816" s="280"/>
      <c r="D5816" s="280"/>
      <c r="E5816" s="280"/>
      <c r="F5816" s="280"/>
      <c r="G5816" s="280"/>
      <c r="H5816" s="280"/>
      <c r="I5816" s="280"/>
      <c r="AH5816" s="280"/>
      <c r="AI5816" s="280"/>
      <c r="AJ5816" s="280"/>
      <c r="AK5816" s="280"/>
      <c r="AL5816" s="280"/>
      <c r="AM5816" s="280"/>
      <c r="AN5816" s="280"/>
      <c r="AO5816" s="280"/>
      <c r="BE5816" s="280"/>
      <c r="BK5816" s="279"/>
      <c r="BL5816" s="279"/>
    </row>
    <row r="5817" spans="3:68" ht="10.5" customHeight="1">
      <c r="C5817" s="287"/>
      <c r="D5817" s="287"/>
      <c r="E5817" s="287"/>
      <c r="F5817" s="287"/>
      <c r="G5817" s="287"/>
      <c r="H5817" s="278"/>
      <c r="I5817" s="278"/>
      <c r="J5817" s="278"/>
      <c r="K5817" s="278"/>
      <c r="L5817" s="278"/>
      <c r="N5817" s="278"/>
      <c r="O5817" s="278"/>
      <c r="P5817" s="278"/>
      <c r="Q5817" s="278"/>
      <c r="R5817" s="278"/>
      <c r="S5817" s="278"/>
      <c r="T5817" s="278"/>
      <c r="U5817" s="278"/>
      <c r="V5817" s="278"/>
      <c r="W5817" s="278"/>
      <c r="Z5817" s="278"/>
      <c r="AA5817" s="278"/>
      <c r="AB5817" s="278"/>
      <c r="AC5817" s="278"/>
      <c r="AD5817" s="278"/>
      <c r="AE5817" s="278"/>
      <c r="AI5817" s="287"/>
      <c r="AJ5817" s="287"/>
      <c r="AK5817" s="287"/>
      <c r="AL5817" s="287"/>
      <c r="AM5817" s="287"/>
      <c r="AO5817" s="278"/>
      <c r="AP5817" s="278"/>
      <c r="AQ5817" s="278"/>
      <c r="AR5817" s="278"/>
      <c r="AS5817" s="278"/>
      <c r="AT5817" s="278"/>
      <c r="AV5817" s="278"/>
      <c r="AW5817" s="278"/>
      <c r="AX5817" s="278"/>
      <c r="AY5817" s="278"/>
      <c r="AZ5817" s="278"/>
      <c r="BB5817" s="266"/>
      <c r="BE5817" s="263"/>
      <c r="BK5817" s="279"/>
      <c r="BL5817" s="279"/>
      <c r="BP5817" s="264"/>
    </row>
    <row r="5818" spans="3:68" ht="7.5" customHeight="1"/>
    <row r="5819" spans="3:68" ht="0.75" customHeight="1">
      <c r="C5819" s="287"/>
      <c r="D5819" s="287"/>
      <c r="E5819" s="287"/>
      <c r="F5819" s="287"/>
      <c r="G5819" s="287"/>
      <c r="H5819" s="278"/>
      <c r="I5819" s="278"/>
      <c r="J5819" s="278"/>
      <c r="K5819" s="278"/>
      <c r="L5819" s="278"/>
      <c r="N5819" s="278"/>
      <c r="O5819" s="278"/>
      <c r="P5819" s="278"/>
      <c r="Q5819" s="278"/>
      <c r="R5819" s="278"/>
      <c r="S5819" s="278"/>
      <c r="T5819" s="278"/>
      <c r="U5819" s="278"/>
      <c r="V5819" s="278"/>
      <c r="W5819" s="278"/>
      <c r="Z5819" s="278"/>
      <c r="AA5819" s="278"/>
      <c r="AB5819" s="278"/>
      <c r="AC5819" s="278"/>
      <c r="AD5819" s="278"/>
      <c r="AE5819" s="278"/>
      <c r="AI5819" s="287"/>
      <c r="AJ5819" s="287"/>
      <c r="AK5819" s="287"/>
      <c r="AL5819" s="287"/>
      <c r="AM5819" s="287"/>
      <c r="AO5819" s="278"/>
      <c r="AP5819" s="278"/>
      <c r="AQ5819" s="278"/>
      <c r="AR5819" s="278"/>
      <c r="AS5819" s="278"/>
      <c r="AT5819" s="278"/>
      <c r="AV5819" s="278"/>
      <c r="AW5819" s="278"/>
      <c r="AX5819" s="278"/>
      <c r="AY5819" s="278"/>
      <c r="AZ5819" s="278"/>
      <c r="BB5819" s="276"/>
    </row>
    <row r="5820" spans="3:68" ht="8.25" customHeight="1">
      <c r="C5820" s="287"/>
      <c r="D5820" s="287"/>
      <c r="E5820" s="287"/>
      <c r="F5820" s="287"/>
      <c r="G5820" s="287"/>
      <c r="H5820" s="278"/>
      <c r="I5820" s="278"/>
      <c r="J5820" s="278"/>
      <c r="K5820" s="278"/>
      <c r="L5820" s="278"/>
      <c r="N5820" s="278"/>
      <c r="O5820" s="278"/>
      <c r="P5820" s="278"/>
      <c r="Q5820" s="278"/>
      <c r="R5820" s="278"/>
      <c r="S5820" s="278"/>
      <c r="T5820" s="278"/>
      <c r="U5820" s="278"/>
      <c r="V5820" s="278"/>
      <c r="W5820" s="278"/>
      <c r="Z5820" s="278"/>
      <c r="AA5820" s="278"/>
      <c r="AB5820" s="278"/>
      <c r="AC5820" s="278"/>
      <c r="AD5820" s="278"/>
      <c r="AE5820" s="278"/>
      <c r="AI5820" s="287"/>
      <c r="AJ5820" s="287"/>
      <c r="AK5820" s="287"/>
      <c r="AL5820" s="287"/>
      <c r="AM5820" s="287"/>
      <c r="AO5820" s="278"/>
      <c r="AP5820" s="278"/>
      <c r="AQ5820" s="278"/>
      <c r="AR5820" s="278"/>
      <c r="AS5820" s="278"/>
      <c r="AT5820" s="278"/>
      <c r="AV5820" s="278"/>
      <c r="AW5820" s="278"/>
      <c r="AX5820" s="278"/>
      <c r="AY5820" s="278"/>
      <c r="AZ5820" s="278"/>
      <c r="BB5820" s="276"/>
    </row>
    <row r="5821" spans="3:68" ht="0.75" customHeight="1">
      <c r="C5821" s="287"/>
      <c r="D5821" s="287"/>
      <c r="E5821" s="287"/>
      <c r="F5821" s="287"/>
      <c r="G5821" s="287"/>
      <c r="H5821" s="278"/>
      <c r="I5821" s="278"/>
      <c r="J5821" s="278"/>
      <c r="K5821" s="278"/>
      <c r="L5821" s="278"/>
      <c r="N5821" s="278"/>
      <c r="O5821" s="278"/>
      <c r="P5821" s="278"/>
      <c r="Q5821" s="278"/>
      <c r="R5821" s="278"/>
      <c r="S5821" s="278"/>
      <c r="T5821" s="278"/>
      <c r="U5821" s="278"/>
      <c r="V5821" s="278"/>
      <c r="W5821" s="278"/>
      <c r="Z5821" s="278"/>
      <c r="AA5821" s="278"/>
      <c r="AB5821" s="278"/>
      <c r="AC5821" s="278"/>
      <c r="AD5821" s="278"/>
      <c r="AE5821" s="278"/>
      <c r="AI5821" s="287"/>
      <c r="AJ5821" s="287"/>
      <c r="AK5821" s="287"/>
      <c r="AL5821" s="287"/>
      <c r="AM5821" s="287"/>
      <c r="AO5821" s="278"/>
      <c r="AP5821" s="278"/>
      <c r="AQ5821" s="278"/>
      <c r="AR5821" s="278"/>
      <c r="AS5821" s="278"/>
      <c r="AT5821" s="278"/>
      <c r="AV5821" s="278"/>
      <c r="AW5821" s="278"/>
      <c r="AX5821" s="278"/>
      <c r="AY5821" s="278"/>
      <c r="AZ5821" s="278"/>
      <c r="BB5821" s="276"/>
    </row>
    <row r="5822" spans="3:68" ht="10.5" customHeight="1">
      <c r="C5822" s="287"/>
      <c r="D5822" s="287"/>
      <c r="E5822" s="287"/>
      <c r="F5822" s="287"/>
      <c r="G5822" s="287"/>
      <c r="H5822" s="278"/>
      <c r="I5822" s="278"/>
      <c r="J5822" s="278"/>
      <c r="K5822" s="278"/>
      <c r="L5822" s="278"/>
      <c r="N5822" s="278"/>
      <c r="O5822" s="278"/>
      <c r="P5822" s="278"/>
      <c r="Q5822" s="278"/>
      <c r="R5822" s="278"/>
      <c r="S5822" s="278"/>
      <c r="T5822" s="278"/>
      <c r="U5822" s="278"/>
      <c r="V5822" s="278"/>
      <c r="W5822" s="278"/>
      <c r="Z5822" s="278"/>
      <c r="AA5822" s="278"/>
      <c r="AB5822" s="278"/>
      <c r="AC5822" s="278"/>
      <c r="AD5822" s="278"/>
      <c r="AE5822" s="278"/>
      <c r="AI5822" s="287"/>
      <c r="AJ5822" s="287"/>
      <c r="AK5822" s="287"/>
      <c r="AL5822" s="287"/>
      <c r="AM5822" s="287"/>
      <c r="AO5822" s="278"/>
      <c r="AP5822" s="278"/>
      <c r="AQ5822" s="278"/>
      <c r="AR5822" s="278"/>
      <c r="AS5822" s="278"/>
      <c r="AT5822" s="278"/>
      <c r="AV5822" s="278"/>
      <c r="AW5822" s="278"/>
      <c r="AX5822" s="278"/>
      <c r="AY5822" s="278"/>
      <c r="AZ5822" s="278"/>
      <c r="BB5822" s="266"/>
    </row>
    <row r="5823" spans="3:68" ht="7.5" customHeight="1"/>
    <row r="5824" spans="3:68" ht="0.75" customHeight="1">
      <c r="C5824" s="287"/>
      <c r="D5824" s="287"/>
      <c r="E5824" s="287"/>
      <c r="F5824" s="287"/>
      <c r="G5824" s="287"/>
      <c r="H5824" s="278"/>
      <c r="I5824" s="278"/>
      <c r="J5824" s="278"/>
      <c r="K5824" s="278"/>
      <c r="L5824" s="278"/>
      <c r="N5824" s="278"/>
      <c r="O5824" s="278"/>
      <c r="P5824" s="278"/>
      <c r="Q5824" s="278"/>
      <c r="R5824" s="278"/>
      <c r="S5824" s="278"/>
      <c r="T5824" s="278"/>
      <c r="U5824" s="278"/>
      <c r="V5824" s="278"/>
      <c r="W5824" s="278"/>
      <c r="Z5824" s="278"/>
      <c r="AA5824" s="278"/>
      <c r="AB5824" s="278"/>
      <c r="AC5824" s="278"/>
      <c r="AD5824" s="278"/>
      <c r="AE5824" s="278"/>
      <c r="AI5824" s="287"/>
      <c r="AJ5824" s="287"/>
      <c r="AK5824" s="287"/>
      <c r="AL5824" s="287"/>
      <c r="AM5824" s="287"/>
      <c r="AO5824" s="278"/>
      <c r="AP5824" s="278"/>
      <c r="AQ5824" s="278"/>
      <c r="AR5824" s="278"/>
      <c r="AS5824" s="278"/>
      <c r="AT5824" s="278"/>
      <c r="AV5824" s="278"/>
      <c r="AW5824" s="278"/>
      <c r="AX5824" s="278"/>
      <c r="AY5824" s="278"/>
      <c r="AZ5824" s="278"/>
      <c r="BB5824" s="276"/>
      <c r="BE5824" s="282"/>
      <c r="BF5824" s="282"/>
      <c r="BG5824" s="282"/>
      <c r="BH5824" s="282"/>
      <c r="BI5824" s="282"/>
      <c r="BJ5824" s="282"/>
      <c r="BK5824" s="282"/>
      <c r="BL5824" s="282"/>
      <c r="BM5824" s="282"/>
      <c r="BN5824" s="282"/>
      <c r="BO5824" s="282"/>
      <c r="BP5824" s="282"/>
    </row>
    <row r="5825" spans="3:68">
      <c r="C5825" s="287"/>
      <c r="D5825" s="287"/>
      <c r="E5825" s="287"/>
      <c r="F5825" s="287"/>
      <c r="G5825" s="287"/>
      <c r="H5825" s="278"/>
      <c r="I5825" s="278"/>
      <c r="J5825" s="278"/>
      <c r="K5825" s="278"/>
      <c r="L5825" s="278"/>
      <c r="N5825" s="278"/>
      <c r="O5825" s="278"/>
      <c r="P5825" s="278"/>
      <c r="Q5825" s="278"/>
      <c r="R5825" s="278"/>
      <c r="S5825" s="278"/>
      <c r="T5825" s="278"/>
      <c r="U5825" s="278"/>
      <c r="V5825" s="278"/>
      <c r="W5825" s="278"/>
      <c r="Z5825" s="278"/>
      <c r="AA5825" s="278"/>
      <c r="AB5825" s="278"/>
      <c r="AC5825" s="278"/>
      <c r="AD5825" s="278"/>
      <c r="AE5825" s="278"/>
      <c r="AI5825" s="287"/>
      <c r="AJ5825" s="287"/>
      <c r="AK5825" s="287"/>
      <c r="AL5825" s="287"/>
      <c r="AM5825" s="287"/>
      <c r="AO5825" s="278"/>
      <c r="AP5825" s="278"/>
      <c r="AQ5825" s="278"/>
      <c r="AR5825" s="278"/>
      <c r="AS5825" s="278"/>
      <c r="AT5825" s="278"/>
      <c r="AV5825" s="278"/>
      <c r="AW5825" s="278"/>
      <c r="AX5825" s="278"/>
      <c r="AY5825" s="278"/>
      <c r="AZ5825" s="278"/>
      <c r="BB5825" s="276"/>
      <c r="BE5825" s="282"/>
      <c r="BF5825" s="282"/>
      <c r="BG5825" s="282"/>
      <c r="BH5825" s="282"/>
      <c r="BI5825" s="282"/>
      <c r="BJ5825" s="282"/>
      <c r="BK5825" s="282"/>
      <c r="BL5825" s="282"/>
      <c r="BM5825" s="282"/>
      <c r="BN5825" s="282"/>
      <c r="BO5825" s="282"/>
      <c r="BP5825" s="282"/>
    </row>
    <row r="5826" spans="3:68" ht="5.25" customHeight="1">
      <c r="C5826" s="287"/>
      <c r="D5826" s="287"/>
      <c r="E5826" s="287"/>
      <c r="F5826" s="287"/>
      <c r="G5826" s="287"/>
      <c r="H5826" s="278"/>
      <c r="I5826" s="278"/>
      <c r="J5826" s="278"/>
      <c r="K5826" s="278"/>
      <c r="L5826" s="278"/>
      <c r="N5826" s="278"/>
      <c r="O5826" s="278"/>
      <c r="P5826" s="278"/>
      <c r="Q5826" s="278"/>
      <c r="R5826" s="278"/>
      <c r="S5826" s="278"/>
      <c r="T5826" s="278"/>
      <c r="U5826" s="278"/>
      <c r="V5826" s="278"/>
      <c r="W5826" s="278"/>
      <c r="Z5826" s="278"/>
      <c r="AA5826" s="278"/>
      <c r="AB5826" s="278"/>
      <c r="AC5826" s="278"/>
      <c r="AD5826" s="278"/>
      <c r="AE5826" s="278"/>
      <c r="AI5826" s="287"/>
      <c r="AJ5826" s="287"/>
      <c r="AK5826" s="287"/>
      <c r="AL5826" s="287"/>
      <c r="AM5826" s="287"/>
      <c r="AN5826" s="287"/>
      <c r="AO5826" s="278"/>
      <c r="AP5826" s="278"/>
      <c r="AQ5826" s="278"/>
      <c r="AR5826" s="278"/>
      <c r="AS5826" s="278"/>
      <c r="AT5826" s="278"/>
      <c r="AV5826" s="278"/>
      <c r="AW5826" s="278"/>
      <c r="AX5826" s="278"/>
      <c r="AY5826" s="278"/>
      <c r="AZ5826" s="278"/>
      <c r="BB5826" s="276"/>
      <c r="BJ5826" s="283"/>
      <c r="BK5826" s="283"/>
      <c r="BL5826" s="283"/>
      <c r="BM5826" s="283"/>
      <c r="BN5826" s="283"/>
      <c r="BO5826" s="283"/>
      <c r="BP5826" s="283"/>
    </row>
    <row r="5827" spans="3:68" ht="5.25" customHeight="1">
      <c r="C5827" s="287"/>
      <c r="D5827" s="287"/>
      <c r="E5827" s="287"/>
      <c r="F5827" s="287"/>
      <c r="G5827" s="287"/>
      <c r="H5827" s="278"/>
      <c r="I5827" s="278"/>
      <c r="J5827" s="278"/>
      <c r="K5827" s="278"/>
      <c r="L5827" s="278"/>
      <c r="N5827" s="278"/>
      <c r="O5827" s="278"/>
      <c r="P5827" s="278"/>
      <c r="Q5827" s="278"/>
      <c r="R5827" s="278"/>
      <c r="S5827" s="278"/>
      <c r="T5827" s="278"/>
      <c r="U5827" s="278"/>
      <c r="V5827" s="278"/>
      <c r="W5827" s="278"/>
      <c r="Z5827" s="278"/>
      <c r="AA5827" s="278"/>
      <c r="AB5827" s="278"/>
      <c r="AC5827" s="278"/>
      <c r="AD5827" s="278"/>
      <c r="AE5827" s="278"/>
      <c r="AI5827" s="287"/>
      <c r="AJ5827" s="287"/>
      <c r="AK5827" s="287"/>
      <c r="AL5827" s="287"/>
      <c r="AM5827" s="287"/>
      <c r="AN5827" s="287"/>
      <c r="AO5827" s="278"/>
      <c r="AP5827" s="278"/>
      <c r="AQ5827" s="278"/>
      <c r="AR5827" s="278"/>
      <c r="AS5827" s="278"/>
      <c r="AT5827" s="278"/>
      <c r="AV5827" s="278"/>
      <c r="AW5827" s="278"/>
      <c r="AX5827" s="278"/>
      <c r="AY5827" s="278"/>
      <c r="AZ5827" s="278"/>
      <c r="BB5827" s="276"/>
      <c r="BJ5827" s="283"/>
      <c r="BK5827" s="283"/>
      <c r="BL5827" s="283"/>
      <c r="BM5827" s="283"/>
      <c r="BN5827" s="283"/>
      <c r="BO5827" s="283"/>
      <c r="BP5827" s="283"/>
    </row>
    <row r="5828" spans="3:68" ht="15" customHeight="1">
      <c r="C5828" s="287"/>
      <c r="D5828" s="287"/>
      <c r="E5828" s="287"/>
      <c r="F5828" s="287"/>
      <c r="G5828" s="287"/>
      <c r="H5828" s="278"/>
      <c r="I5828" s="278"/>
      <c r="J5828" s="278"/>
      <c r="K5828" s="278"/>
      <c r="L5828" s="278"/>
      <c r="N5828" s="278"/>
      <c r="O5828" s="278"/>
      <c r="P5828" s="278"/>
      <c r="Q5828" s="278"/>
      <c r="R5828" s="278"/>
      <c r="S5828" s="278"/>
      <c r="T5828" s="278"/>
      <c r="U5828" s="278"/>
      <c r="V5828" s="278"/>
      <c r="W5828" s="278"/>
      <c r="Z5828" s="278"/>
      <c r="AA5828" s="278"/>
      <c r="AB5828" s="278"/>
      <c r="AC5828" s="278"/>
      <c r="AD5828" s="278"/>
      <c r="AE5828" s="278"/>
      <c r="AI5828" s="287"/>
      <c r="AJ5828" s="287"/>
      <c r="AK5828" s="287"/>
      <c r="AL5828" s="287"/>
      <c r="AM5828" s="287"/>
      <c r="AO5828" s="278"/>
      <c r="AP5828" s="278"/>
      <c r="AQ5828" s="278"/>
      <c r="AR5828" s="278"/>
      <c r="AS5828" s="278"/>
      <c r="AT5828" s="278"/>
      <c r="AV5828" s="278"/>
      <c r="AW5828" s="278"/>
      <c r="AX5828" s="278"/>
      <c r="AY5828" s="278"/>
      <c r="AZ5828" s="278"/>
      <c r="BB5828" s="266"/>
    </row>
    <row r="5829" spans="3:68" ht="0.75" customHeight="1">
      <c r="C5829" s="287"/>
      <c r="D5829" s="287"/>
      <c r="E5829" s="287"/>
      <c r="F5829" s="287"/>
      <c r="G5829" s="287"/>
      <c r="H5829" s="278"/>
      <c r="I5829" s="278"/>
      <c r="J5829" s="278"/>
      <c r="K5829" s="278"/>
      <c r="L5829" s="278"/>
      <c r="P5829" s="278"/>
      <c r="Q5829" s="278"/>
      <c r="R5829" s="278"/>
      <c r="S5829" s="278"/>
      <c r="U5829" s="278"/>
      <c r="V5829" s="278"/>
      <c r="W5829" s="278"/>
      <c r="Z5829" s="278"/>
      <c r="AA5829" s="278"/>
      <c r="AB5829" s="278"/>
      <c r="AC5829" s="278"/>
      <c r="AD5829" s="278"/>
      <c r="AE5829" s="278"/>
      <c r="AI5829" s="287"/>
      <c r="AJ5829" s="287"/>
      <c r="AK5829" s="287"/>
      <c r="AL5829" s="287"/>
      <c r="AM5829" s="287"/>
      <c r="AO5829" s="278"/>
      <c r="AP5829" s="278"/>
      <c r="AQ5829" s="278"/>
      <c r="AR5829" s="278"/>
      <c r="AS5829" s="278"/>
      <c r="AT5829" s="278"/>
      <c r="AV5829" s="278"/>
      <c r="AW5829" s="278"/>
      <c r="AX5829" s="278"/>
      <c r="AY5829" s="278"/>
      <c r="AZ5829" s="278"/>
      <c r="BB5829" s="276"/>
      <c r="BE5829" s="280"/>
      <c r="BH5829" s="278"/>
      <c r="BI5829" s="278"/>
      <c r="BJ5829" s="278"/>
      <c r="BK5829" s="278"/>
      <c r="BL5829" s="278"/>
      <c r="BN5829" s="278"/>
      <c r="BO5829" s="278"/>
      <c r="BP5829" s="278"/>
    </row>
    <row r="5830" spans="3:68" ht="8.25" customHeight="1">
      <c r="C5830" s="287"/>
      <c r="D5830" s="287"/>
      <c r="E5830" s="287"/>
      <c r="F5830" s="287"/>
      <c r="G5830" s="287"/>
      <c r="H5830" s="278"/>
      <c r="I5830" s="278"/>
      <c r="J5830" s="278"/>
      <c r="K5830" s="278"/>
      <c r="L5830" s="278"/>
      <c r="P5830" s="278"/>
      <c r="Q5830" s="278"/>
      <c r="R5830" s="278"/>
      <c r="S5830" s="278"/>
      <c r="U5830" s="278"/>
      <c r="V5830" s="278"/>
      <c r="W5830" s="278"/>
      <c r="Z5830" s="278"/>
      <c r="AA5830" s="278"/>
      <c r="AB5830" s="278"/>
      <c r="AC5830" s="278"/>
      <c r="AD5830" s="278"/>
      <c r="AE5830" s="278"/>
      <c r="AI5830" s="287"/>
      <c r="AJ5830" s="287"/>
      <c r="AK5830" s="287"/>
      <c r="AL5830" s="287"/>
      <c r="AM5830" s="287"/>
      <c r="AO5830" s="278"/>
      <c r="AP5830" s="278"/>
      <c r="AQ5830" s="278"/>
      <c r="AR5830" s="278"/>
      <c r="AS5830" s="278"/>
      <c r="AT5830" s="278"/>
      <c r="AV5830" s="278"/>
      <c r="AW5830" s="278"/>
      <c r="AX5830" s="278"/>
      <c r="AY5830" s="278"/>
      <c r="AZ5830" s="278"/>
      <c r="BB5830" s="276"/>
      <c r="BE5830" s="280"/>
      <c r="BH5830" s="278"/>
      <c r="BI5830" s="278"/>
      <c r="BJ5830" s="278"/>
      <c r="BK5830" s="278"/>
      <c r="BL5830" s="278"/>
      <c r="BN5830" s="278"/>
      <c r="BO5830" s="278"/>
      <c r="BP5830" s="278"/>
    </row>
    <row r="5831" spans="3:68" ht="0.75" customHeight="1">
      <c r="C5831" s="287"/>
      <c r="D5831" s="287"/>
      <c r="E5831" s="287"/>
      <c r="F5831" s="287"/>
      <c r="G5831" s="287"/>
      <c r="H5831" s="278"/>
      <c r="I5831" s="278"/>
      <c r="J5831" s="278"/>
      <c r="K5831" s="278"/>
      <c r="L5831" s="278"/>
      <c r="P5831" s="278"/>
      <c r="Q5831" s="278"/>
      <c r="R5831" s="278"/>
      <c r="S5831" s="278"/>
      <c r="U5831" s="278"/>
      <c r="V5831" s="278"/>
      <c r="W5831" s="278"/>
      <c r="Z5831" s="278"/>
      <c r="AA5831" s="278"/>
      <c r="AB5831" s="278"/>
      <c r="AC5831" s="278"/>
      <c r="AD5831" s="278"/>
      <c r="AE5831" s="278"/>
      <c r="AI5831" s="287"/>
      <c r="AJ5831" s="287"/>
      <c r="AK5831" s="287"/>
      <c r="AL5831" s="287"/>
      <c r="AM5831" s="287"/>
      <c r="AO5831" s="278"/>
      <c r="AP5831" s="278"/>
      <c r="AQ5831" s="278"/>
      <c r="AR5831" s="278"/>
      <c r="AS5831" s="278"/>
      <c r="AT5831" s="278"/>
      <c r="AV5831" s="278"/>
      <c r="AW5831" s="278"/>
      <c r="AX5831" s="278"/>
      <c r="AY5831" s="278"/>
      <c r="AZ5831" s="278"/>
      <c r="BB5831" s="276"/>
      <c r="BE5831" s="280"/>
      <c r="BH5831" s="278"/>
      <c r="BI5831" s="278"/>
      <c r="BJ5831" s="278"/>
      <c r="BK5831" s="278"/>
      <c r="BL5831" s="278"/>
      <c r="BN5831" s="278"/>
      <c r="BO5831" s="278"/>
      <c r="BP5831" s="278"/>
    </row>
    <row r="5832" spans="3:68" ht="10.5" customHeight="1">
      <c r="C5832" s="287"/>
      <c r="D5832" s="287"/>
      <c r="E5832" s="287"/>
      <c r="F5832" s="287"/>
      <c r="G5832" s="287"/>
      <c r="H5832" s="278"/>
      <c r="I5832" s="278"/>
      <c r="J5832" s="278"/>
      <c r="K5832" s="278"/>
      <c r="L5832" s="278"/>
      <c r="P5832" s="278"/>
      <c r="Q5832" s="278"/>
      <c r="R5832" s="278"/>
      <c r="S5832" s="278"/>
      <c r="U5832" s="278"/>
      <c r="V5832" s="278"/>
      <c r="W5832" s="278"/>
      <c r="Z5832" s="278"/>
      <c r="AA5832" s="278"/>
      <c r="AB5832" s="278"/>
      <c r="AC5832" s="278"/>
      <c r="AD5832" s="278"/>
      <c r="AE5832" s="278"/>
      <c r="AI5832" s="287"/>
      <c r="AJ5832" s="287"/>
      <c r="AK5832" s="287"/>
      <c r="AL5832" s="287"/>
      <c r="AM5832" s="287"/>
      <c r="AO5832" s="278"/>
      <c r="AP5832" s="278"/>
      <c r="AQ5832" s="278"/>
      <c r="AR5832" s="278"/>
      <c r="AS5832" s="278"/>
      <c r="AT5832" s="278"/>
      <c r="AV5832" s="278"/>
      <c r="AW5832" s="278"/>
      <c r="AX5832" s="278"/>
      <c r="AY5832" s="278"/>
      <c r="AZ5832" s="278"/>
      <c r="BB5832" s="266"/>
      <c r="BE5832" s="263"/>
      <c r="BH5832" s="278"/>
      <c r="BI5832" s="278"/>
      <c r="BJ5832" s="278"/>
      <c r="BK5832" s="278"/>
      <c r="BL5832" s="278"/>
      <c r="BN5832" s="278"/>
      <c r="BO5832" s="278"/>
      <c r="BP5832" s="278"/>
    </row>
    <row r="5833" spans="3:68" ht="7.5" customHeight="1"/>
    <row r="5834" spans="3:68" ht="0.75" customHeight="1">
      <c r="C5834" s="287"/>
      <c r="D5834" s="287"/>
      <c r="E5834" s="287"/>
      <c r="F5834" s="287"/>
      <c r="G5834" s="287"/>
      <c r="H5834" s="278"/>
      <c r="I5834" s="278"/>
      <c r="J5834" s="278"/>
      <c r="K5834" s="278"/>
      <c r="L5834" s="278"/>
      <c r="N5834" s="278"/>
      <c r="O5834" s="278"/>
      <c r="P5834" s="278"/>
      <c r="Q5834" s="278"/>
      <c r="R5834" s="278"/>
      <c r="S5834" s="278"/>
      <c r="T5834" s="278"/>
      <c r="U5834" s="278"/>
      <c r="V5834" s="278"/>
      <c r="W5834" s="278"/>
      <c r="Z5834" s="278"/>
      <c r="AA5834" s="278"/>
      <c r="AB5834" s="278"/>
      <c r="AC5834" s="278"/>
      <c r="AD5834" s="278"/>
      <c r="AE5834" s="278"/>
      <c r="AI5834" s="287"/>
      <c r="AJ5834" s="287"/>
      <c r="AK5834" s="287"/>
      <c r="AL5834" s="287"/>
      <c r="AM5834" s="287"/>
      <c r="AO5834" s="278"/>
      <c r="AP5834" s="278"/>
      <c r="AQ5834" s="278"/>
      <c r="AR5834" s="278"/>
      <c r="AS5834" s="278"/>
      <c r="AT5834" s="278"/>
      <c r="AV5834" s="278"/>
      <c r="AW5834" s="278"/>
      <c r="AX5834" s="278"/>
      <c r="AY5834" s="278"/>
      <c r="AZ5834" s="278"/>
      <c r="BB5834" s="276"/>
      <c r="BE5834" s="280"/>
      <c r="BH5834" s="278"/>
      <c r="BI5834" s="278"/>
      <c r="BJ5834" s="278"/>
      <c r="BK5834" s="278"/>
      <c r="BL5834" s="278"/>
      <c r="BN5834" s="278"/>
      <c r="BO5834" s="278"/>
      <c r="BP5834" s="278"/>
    </row>
    <row r="5835" spans="3:68" ht="9" customHeight="1">
      <c r="C5835" s="287"/>
      <c r="D5835" s="287"/>
      <c r="E5835" s="287"/>
      <c r="F5835" s="287"/>
      <c r="G5835" s="287"/>
      <c r="H5835" s="278"/>
      <c r="I5835" s="278"/>
      <c r="J5835" s="278"/>
      <c r="K5835" s="278"/>
      <c r="L5835" s="278"/>
      <c r="N5835" s="278"/>
      <c r="O5835" s="278"/>
      <c r="P5835" s="278"/>
      <c r="Q5835" s="278"/>
      <c r="R5835" s="278"/>
      <c r="S5835" s="278"/>
      <c r="T5835" s="278"/>
      <c r="U5835" s="278"/>
      <c r="V5835" s="278"/>
      <c r="W5835" s="278"/>
      <c r="Z5835" s="278"/>
      <c r="AA5835" s="278"/>
      <c r="AB5835" s="278"/>
      <c r="AC5835" s="278"/>
      <c r="AD5835" s="278"/>
      <c r="AE5835" s="278"/>
      <c r="AI5835" s="287"/>
      <c r="AJ5835" s="287"/>
      <c r="AK5835" s="287"/>
      <c r="AL5835" s="287"/>
      <c r="AM5835" s="287"/>
      <c r="AO5835" s="278"/>
      <c r="AP5835" s="278"/>
      <c r="AQ5835" s="278"/>
      <c r="AR5835" s="278"/>
      <c r="AS5835" s="278"/>
      <c r="AT5835" s="278"/>
      <c r="AV5835" s="278"/>
      <c r="AW5835" s="278"/>
      <c r="AX5835" s="278"/>
      <c r="AY5835" s="278"/>
      <c r="AZ5835" s="278"/>
      <c r="BB5835" s="276"/>
      <c r="BE5835" s="280"/>
      <c r="BH5835" s="278"/>
      <c r="BI5835" s="278"/>
      <c r="BJ5835" s="278"/>
      <c r="BK5835" s="278"/>
      <c r="BL5835" s="278"/>
      <c r="BN5835" s="278"/>
      <c r="BO5835" s="278"/>
      <c r="BP5835" s="278"/>
    </row>
    <row r="5836" spans="3:68" ht="0.75" customHeight="1">
      <c r="C5836" s="287"/>
      <c r="D5836" s="287"/>
      <c r="E5836" s="287"/>
      <c r="F5836" s="287"/>
      <c r="G5836" s="287"/>
      <c r="H5836" s="278"/>
      <c r="I5836" s="278"/>
      <c r="J5836" s="278"/>
      <c r="K5836" s="278"/>
      <c r="L5836" s="278"/>
      <c r="N5836" s="278"/>
      <c r="O5836" s="278"/>
      <c r="P5836" s="278"/>
      <c r="Q5836" s="278"/>
      <c r="R5836" s="278"/>
      <c r="S5836" s="278"/>
      <c r="T5836" s="278"/>
      <c r="U5836" s="278"/>
      <c r="V5836" s="278"/>
      <c r="W5836" s="278"/>
      <c r="Z5836" s="278"/>
      <c r="AA5836" s="278"/>
      <c r="AB5836" s="278"/>
      <c r="AC5836" s="278"/>
      <c r="AD5836" s="278"/>
      <c r="AE5836" s="278"/>
      <c r="AI5836" s="287"/>
      <c r="AJ5836" s="287"/>
      <c r="AK5836" s="287"/>
      <c r="AL5836" s="287"/>
      <c r="AM5836" s="287"/>
      <c r="AO5836" s="278"/>
      <c r="AP5836" s="278"/>
      <c r="AQ5836" s="278"/>
      <c r="AR5836" s="278"/>
      <c r="AS5836" s="278"/>
      <c r="AT5836" s="278"/>
      <c r="AV5836" s="278"/>
      <c r="AW5836" s="278"/>
      <c r="AX5836" s="278"/>
      <c r="AY5836" s="278"/>
      <c r="AZ5836" s="278"/>
      <c r="BB5836" s="276"/>
      <c r="BE5836" s="280"/>
      <c r="BH5836" s="278"/>
      <c r="BI5836" s="278"/>
      <c r="BJ5836" s="278"/>
      <c r="BK5836" s="278"/>
      <c r="BL5836" s="278"/>
      <c r="BN5836" s="278"/>
      <c r="BO5836" s="278"/>
      <c r="BP5836" s="278"/>
    </row>
    <row r="5837" spans="3:68" ht="10.5" customHeight="1">
      <c r="C5837" s="287"/>
      <c r="D5837" s="287"/>
      <c r="E5837" s="287"/>
      <c r="F5837" s="287"/>
      <c r="G5837" s="287"/>
      <c r="H5837" s="278"/>
      <c r="I5837" s="278"/>
      <c r="J5837" s="278"/>
      <c r="K5837" s="278"/>
      <c r="L5837" s="278"/>
      <c r="P5837" s="278"/>
      <c r="Q5837" s="278"/>
      <c r="R5837" s="278"/>
      <c r="S5837" s="278"/>
      <c r="U5837" s="278"/>
      <c r="V5837" s="278"/>
      <c r="W5837" s="278"/>
      <c r="Z5837" s="278"/>
      <c r="AA5837" s="278"/>
      <c r="AB5837" s="278"/>
      <c r="AC5837" s="278"/>
      <c r="AD5837" s="278"/>
      <c r="AE5837" s="278"/>
      <c r="AI5837" s="287"/>
      <c r="AJ5837" s="287"/>
      <c r="AK5837" s="287"/>
      <c r="AL5837" s="287"/>
      <c r="AM5837" s="287"/>
      <c r="AO5837" s="278"/>
      <c r="AP5837" s="278"/>
      <c r="AQ5837" s="278"/>
      <c r="AR5837" s="278"/>
      <c r="AS5837" s="278"/>
      <c r="AT5837" s="278"/>
      <c r="AV5837" s="278"/>
      <c r="AW5837" s="278"/>
      <c r="AX5837" s="278"/>
      <c r="AY5837" s="278"/>
      <c r="AZ5837" s="278"/>
      <c r="BB5837" s="266"/>
      <c r="BE5837" s="263"/>
      <c r="BH5837" s="278"/>
      <c r="BI5837" s="278"/>
      <c r="BJ5837" s="278"/>
      <c r="BK5837" s="278"/>
      <c r="BL5837" s="278"/>
      <c r="BN5837" s="278"/>
      <c r="BO5837" s="278"/>
      <c r="BP5837" s="278"/>
    </row>
    <row r="5838" spans="3:68" ht="9" customHeight="1"/>
    <row r="5839" spans="3:68" ht="10.5" customHeight="1">
      <c r="C5839" s="291"/>
      <c r="D5839" s="291"/>
      <c r="E5839" s="291"/>
      <c r="F5839" s="291"/>
      <c r="G5839" s="291"/>
      <c r="H5839" s="278"/>
      <c r="I5839" s="278"/>
      <c r="J5839" s="278"/>
      <c r="K5839" s="278"/>
      <c r="L5839" s="278"/>
      <c r="N5839" s="278"/>
      <c r="O5839" s="278"/>
      <c r="P5839" s="278"/>
      <c r="Q5839" s="278"/>
      <c r="R5839" s="278"/>
      <c r="S5839" s="278"/>
      <c r="T5839" s="278"/>
      <c r="U5839" s="278"/>
      <c r="V5839" s="278"/>
      <c r="W5839" s="278"/>
      <c r="Z5839" s="278"/>
      <c r="AA5839" s="278"/>
      <c r="AB5839" s="278"/>
      <c r="AC5839" s="278"/>
      <c r="AD5839" s="278"/>
      <c r="AE5839" s="278"/>
      <c r="AI5839" s="291"/>
      <c r="AJ5839" s="291"/>
      <c r="AK5839" s="291"/>
      <c r="AL5839" s="291"/>
      <c r="AM5839" s="291"/>
      <c r="AO5839" s="278"/>
      <c r="AP5839" s="278"/>
      <c r="AQ5839" s="278"/>
      <c r="AR5839" s="278"/>
      <c r="AS5839" s="278"/>
      <c r="AT5839" s="278"/>
      <c r="AV5839" s="278"/>
      <c r="AW5839" s="278"/>
      <c r="AX5839" s="278"/>
      <c r="AY5839" s="278"/>
      <c r="AZ5839" s="278"/>
      <c r="BB5839" s="266"/>
      <c r="BE5839" s="280"/>
      <c r="BF5839" s="280"/>
      <c r="BH5839" s="278"/>
      <c r="BI5839" s="278"/>
      <c r="BJ5839" s="278"/>
      <c r="BK5839" s="278"/>
      <c r="BL5839" s="278"/>
      <c r="BN5839" s="278"/>
      <c r="BO5839" s="278"/>
      <c r="BP5839" s="278"/>
    </row>
    <row r="5840" spans="3:68" ht="12.75" customHeight="1">
      <c r="AO5840" s="278"/>
      <c r="AP5840" s="278"/>
      <c r="AQ5840" s="278"/>
      <c r="AR5840" s="278"/>
      <c r="AS5840" s="278"/>
      <c r="AT5840" s="278"/>
      <c r="AV5840" s="278"/>
      <c r="AW5840" s="278"/>
      <c r="AX5840" s="278"/>
      <c r="AY5840" s="278"/>
      <c r="AZ5840" s="278"/>
      <c r="BE5840" s="280"/>
      <c r="BF5840" s="280"/>
    </row>
    <row r="5841" spans="3:68" ht="12.75" customHeight="1">
      <c r="AO5841" s="278"/>
      <c r="AP5841" s="278"/>
      <c r="AQ5841" s="278"/>
      <c r="AR5841" s="278"/>
      <c r="AS5841" s="278"/>
      <c r="AT5841" s="278"/>
      <c r="AV5841" s="278"/>
      <c r="AW5841" s="278"/>
      <c r="AX5841" s="278"/>
      <c r="AY5841" s="278"/>
      <c r="AZ5841" s="278"/>
      <c r="BE5841" s="280"/>
      <c r="BH5841" s="278"/>
      <c r="BI5841" s="278"/>
      <c r="BJ5841" s="278"/>
      <c r="BK5841" s="278"/>
      <c r="BL5841" s="278"/>
      <c r="BN5841" s="278"/>
      <c r="BO5841" s="278"/>
      <c r="BP5841" s="278"/>
    </row>
    <row r="5842" spans="3:68" ht="10.5" customHeight="1">
      <c r="BE5842" s="280"/>
      <c r="BH5842" s="278"/>
      <c r="BI5842" s="278"/>
      <c r="BJ5842" s="278"/>
      <c r="BK5842" s="278"/>
      <c r="BL5842" s="278"/>
      <c r="BN5842" s="278"/>
      <c r="BO5842" s="278"/>
      <c r="BP5842" s="278"/>
    </row>
    <row r="5843" spans="3:68" ht="9" customHeight="1"/>
    <row r="5844" spans="3:68" ht="11.25" customHeight="1">
      <c r="C5844" s="280"/>
      <c r="D5844" s="280"/>
      <c r="E5844" s="280"/>
      <c r="F5844" s="280"/>
      <c r="G5844" s="280"/>
      <c r="H5844" s="280"/>
      <c r="I5844" s="280"/>
      <c r="AH5844" s="280"/>
      <c r="AI5844" s="280"/>
      <c r="AJ5844" s="280"/>
      <c r="AK5844" s="280"/>
      <c r="AL5844" s="280"/>
      <c r="AM5844" s="280"/>
      <c r="AN5844" s="280"/>
      <c r="AO5844" s="280"/>
      <c r="BE5844" s="263"/>
      <c r="BH5844" s="278"/>
      <c r="BI5844" s="278"/>
      <c r="BJ5844" s="278"/>
      <c r="BK5844" s="278"/>
      <c r="BL5844" s="278"/>
      <c r="BN5844" s="278"/>
      <c r="BO5844" s="278"/>
      <c r="BP5844" s="278"/>
    </row>
    <row r="5845" spans="3:68" ht="9.75" customHeight="1">
      <c r="C5845" s="287"/>
      <c r="D5845" s="287"/>
      <c r="E5845" s="287"/>
      <c r="F5845" s="287"/>
      <c r="G5845" s="287"/>
      <c r="H5845" s="278"/>
      <c r="I5845" s="278"/>
      <c r="J5845" s="278"/>
      <c r="K5845" s="278"/>
      <c r="L5845" s="278"/>
      <c r="N5845" s="278"/>
      <c r="O5845" s="278"/>
      <c r="P5845" s="278"/>
      <c r="Q5845" s="278"/>
      <c r="R5845" s="278"/>
      <c r="S5845" s="278"/>
      <c r="T5845" s="278"/>
      <c r="U5845" s="278"/>
      <c r="V5845" s="278"/>
      <c r="W5845" s="278"/>
      <c r="Z5845" s="278"/>
      <c r="AA5845" s="278"/>
      <c r="AB5845" s="278"/>
      <c r="AC5845" s="278"/>
      <c r="AD5845" s="278"/>
      <c r="AE5845" s="278"/>
      <c r="AI5845" s="287"/>
      <c r="AJ5845" s="287"/>
      <c r="AK5845" s="287"/>
      <c r="AL5845" s="287"/>
      <c r="AM5845" s="287"/>
      <c r="AO5845" s="278"/>
      <c r="AP5845" s="278"/>
      <c r="AQ5845" s="278"/>
      <c r="AR5845" s="278"/>
      <c r="AS5845" s="278"/>
      <c r="AT5845" s="278"/>
      <c r="AV5845" s="278"/>
      <c r="AW5845" s="278"/>
      <c r="AX5845" s="278"/>
      <c r="AY5845" s="278"/>
      <c r="AZ5845" s="278"/>
      <c r="BB5845" s="276"/>
      <c r="BE5845" s="280"/>
      <c r="BF5845" s="280"/>
      <c r="BH5845" s="278"/>
      <c r="BI5845" s="278"/>
      <c r="BJ5845" s="278"/>
      <c r="BK5845" s="278"/>
      <c r="BL5845" s="278"/>
      <c r="BN5845" s="278"/>
      <c r="BO5845" s="278"/>
      <c r="BP5845" s="278"/>
    </row>
    <row r="5846" spans="3:68" ht="1.5" customHeight="1">
      <c r="C5846" s="287"/>
      <c r="D5846" s="287"/>
      <c r="E5846" s="287"/>
      <c r="F5846" s="287"/>
      <c r="G5846" s="287"/>
      <c r="H5846" s="278"/>
      <c r="I5846" s="278"/>
      <c r="J5846" s="278"/>
      <c r="K5846" s="278"/>
      <c r="L5846" s="278"/>
      <c r="N5846" s="278"/>
      <c r="O5846" s="278"/>
      <c r="P5846" s="278"/>
      <c r="Q5846" s="278"/>
      <c r="R5846" s="278"/>
      <c r="S5846" s="278"/>
      <c r="T5846" s="278"/>
      <c r="U5846" s="278"/>
      <c r="V5846" s="278"/>
      <c r="W5846" s="278"/>
      <c r="Z5846" s="278"/>
      <c r="AA5846" s="278"/>
      <c r="AB5846" s="278"/>
      <c r="AC5846" s="278"/>
      <c r="AD5846" s="278"/>
      <c r="AE5846" s="278"/>
      <c r="AI5846" s="287"/>
      <c r="AJ5846" s="287"/>
      <c r="AK5846" s="287"/>
      <c r="AL5846" s="287"/>
      <c r="AM5846" s="287"/>
      <c r="AO5846" s="278"/>
      <c r="AP5846" s="278"/>
      <c r="AQ5846" s="278"/>
      <c r="AR5846" s="278"/>
      <c r="AS5846" s="278"/>
      <c r="AT5846" s="278"/>
      <c r="AV5846" s="278"/>
      <c r="AW5846" s="278"/>
      <c r="AX5846" s="278"/>
      <c r="AY5846" s="278"/>
      <c r="AZ5846" s="278"/>
      <c r="BB5846" s="276"/>
      <c r="BE5846" s="280"/>
      <c r="BF5846" s="280"/>
      <c r="BH5846" s="278"/>
      <c r="BI5846" s="278"/>
      <c r="BJ5846" s="278"/>
      <c r="BK5846" s="278"/>
      <c r="BL5846" s="278"/>
      <c r="BN5846" s="278"/>
      <c r="BO5846" s="278"/>
      <c r="BP5846" s="278"/>
    </row>
    <row r="5847" spans="3:68" ht="10.5" customHeight="1">
      <c r="C5847" s="287"/>
      <c r="D5847" s="287"/>
      <c r="E5847" s="287"/>
      <c r="F5847" s="287"/>
      <c r="G5847" s="287"/>
      <c r="H5847" s="278"/>
      <c r="I5847" s="278"/>
      <c r="J5847" s="278"/>
      <c r="K5847" s="278"/>
      <c r="L5847" s="278"/>
      <c r="N5847" s="278"/>
      <c r="O5847" s="278"/>
      <c r="P5847" s="278"/>
      <c r="Q5847" s="278"/>
      <c r="R5847" s="278"/>
      <c r="S5847" s="278"/>
      <c r="T5847" s="278"/>
      <c r="U5847" s="278"/>
      <c r="V5847" s="278"/>
      <c r="W5847" s="278"/>
      <c r="Z5847" s="278"/>
      <c r="AA5847" s="278"/>
      <c r="AB5847" s="278"/>
      <c r="AC5847" s="278"/>
      <c r="AD5847" s="278"/>
      <c r="AE5847" s="278"/>
      <c r="AI5847" s="287"/>
      <c r="AJ5847" s="287"/>
      <c r="AK5847" s="287"/>
      <c r="AL5847" s="287"/>
      <c r="AM5847" s="287"/>
      <c r="AO5847" s="278"/>
      <c r="AP5847" s="278"/>
      <c r="AQ5847" s="278"/>
      <c r="AR5847" s="278"/>
      <c r="AS5847" s="278"/>
      <c r="AT5847" s="278"/>
      <c r="AV5847" s="278"/>
      <c r="AW5847" s="278"/>
      <c r="AX5847" s="278"/>
      <c r="AY5847" s="278"/>
      <c r="AZ5847" s="278"/>
      <c r="BB5847" s="266"/>
      <c r="BE5847" s="263"/>
      <c r="BH5847" s="278"/>
      <c r="BI5847" s="278"/>
      <c r="BJ5847" s="278"/>
      <c r="BK5847" s="278"/>
      <c r="BL5847" s="278"/>
      <c r="BN5847" s="278"/>
      <c r="BO5847" s="278"/>
      <c r="BP5847" s="278"/>
    </row>
    <row r="5848" spans="3:68" ht="7.5" customHeight="1"/>
    <row r="5849" spans="3:68" ht="0.75" customHeight="1">
      <c r="C5849" s="287"/>
      <c r="D5849" s="287"/>
      <c r="E5849" s="287"/>
      <c r="F5849" s="287"/>
      <c r="G5849" s="287"/>
      <c r="H5849" s="278"/>
      <c r="I5849" s="278"/>
      <c r="J5849" s="278"/>
      <c r="K5849" s="278"/>
      <c r="L5849" s="278"/>
      <c r="N5849" s="278"/>
      <c r="O5849" s="278"/>
      <c r="P5849" s="278"/>
      <c r="Q5849" s="278"/>
      <c r="R5849" s="278"/>
      <c r="S5849" s="278"/>
      <c r="T5849" s="278"/>
      <c r="U5849" s="278"/>
      <c r="V5849" s="278"/>
      <c r="W5849" s="278"/>
      <c r="Z5849" s="278"/>
      <c r="AA5849" s="278"/>
      <c r="AB5849" s="278"/>
      <c r="AC5849" s="278"/>
      <c r="AD5849" s="278"/>
      <c r="AE5849" s="278"/>
      <c r="AI5849" s="287"/>
      <c r="AJ5849" s="287"/>
      <c r="AK5849" s="287"/>
      <c r="AL5849" s="287"/>
      <c r="AM5849" s="287"/>
      <c r="AO5849" s="278"/>
      <c r="AP5849" s="278"/>
      <c r="AQ5849" s="278"/>
      <c r="AR5849" s="278"/>
      <c r="AS5849" s="278"/>
      <c r="AT5849" s="278"/>
      <c r="AV5849" s="278"/>
      <c r="AW5849" s="278"/>
      <c r="AX5849" s="278"/>
      <c r="AY5849" s="278"/>
      <c r="AZ5849" s="278"/>
      <c r="BB5849" s="276"/>
      <c r="BE5849" s="280"/>
      <c r="BH5849" s="278"/>
      <c r="BI5849" s="278"/>
      <c r="BJ5849" s="278"/>
      <c r="BK5849" s="278"/>
      <c r="BL5849" s="278"/>
      <c r="BN5849" s="278"/>
      <c r="BO5849" s="278"/>
      <c r="BP5849" s="278"/>
    </row>
    <row r="5850" spans="3:68" ht="11.25" customHeight="1">
      <c r="C5850" s="287"/>
      <c r="D5850" s="287"/>
      <c r="E5850" s="287"/>
      <c r="F5850" s="287"/>
      <c r="G5850" s="287"/>
      <c r="H5850" s="278"/>
      <c r="I5850" s="278"/>
      <c r="J5850" s="278"/>
      <c r="K5850" s="278"/>
      <c r="L5850" s="278"/>
      <c r="N5850" s="278"/>
      <c r="O5850" s="278"/>
      <c r="P5850" s="278"/>
      <c r="Q5850" s="278"/>
      <c r="R5850" s="278"/>
      <c r="S5850" s="278"/>
      <c r="T5850" s="278"/>
      <c r="U5850" s="278"/>
      <c r="V5850" s="278"/>
      <c r="W5850" s="278"/>
      <c r="Z5850" s="278"/>
      <c r="AA5850" s="278"/>
      <c r="AB5850" s="278"/>
      <c r="AC5850" s="278"/>
      <c r="AD5850" s="278"/>
      <c r="AE5850" s="278"/>
      <c r="AI5850" s="287"/>
      <c r="AJ5850" s="287"/>
      <c r="AK5850" s="287"/>
      <c r="AL5850" s="287"/>
      <c r="AM5850" s="287"/>
      <c r="AO5850" s="278"/>
      <c r="AP5850" s="278"/>
      <c r="AQ5850" s="278"/>
      <c r="AR5850" s="278"/>
      <c r="AS5850" s="278"/>
      <c r="AT5850" s="278"/>
      <c r="AV5850" s="278"/>
      <c r="AW5850" s="278"/>
      <c r="AX5850" s="278"/>
      <c r="AY5850" s="278"/>
      <c r="AZ5850" s="278"/>
      <c r="BB5850" s="276"/>
      <c r="BE5850" s="280"/>
      <c r="BH5850" s="278"/>
      <c r="BI5850" s="278"/>
      <c r="BJ5850" s="278"/>
      <c r="BK5850" s="278"/>
      <c r="BL5850" s="278"/>
      <c r="BN5850" s="278"/>
      <c r="BO5850" s="278"/>
      <c r="BP5850" s="278"/>
    </row>
    <row r="5851" spans="3:68" ht="8.25" customHeight="1">
      <c r="C5851" s="291"/>
      <c r="D5851" s="291"/>
      <c r="E5851" s="291"/>
      <c r="F5851" s="291"/>
      <c r="G5851" s="291"/>
      <c r="H5851" s="278"/>
      <c r="I5851" s="278"/>
      <c r="J5851" s="278"/>
      <c r="K5851" s="278"/>
      <c r="L5851" s="278"/>
      <c r="N5851" s="278"/>
      <c r="O5851" s="278"/>
      <c r="P5851" s="278"/>
      <c r="Q5851" s="278"/>
      <c r="R5851" s="278"/>
      <c r="S5851" s="278"/>
      <c r="T5851" s="278"/>
      <c r="U5851" s="278"/>
      <c r="V5851" s="278"/>
      <c r="W5851" s="278"/>
      <c r="Z5851" s="278"/>
      <c r="AA5851" s="278"/>
      <c r="AB5851" s="278"/>
      <c r="AC5851" s="278"/>
      <c r="AD5851" s="278"/>
      <c r="AE5851" s="278"/>
      <c r="AI5851" s="291"/>
      <c r="AJ5851" s="291"/>
      <c r="AK5851" s="291"/>
      <c r="AL5851" s="291"/>
      <c r="AM5851" s="291"/>
      <c r="AO5851" s="278"/>
      <c r="AP5851" s="278"/>
      <c r="AQ5851" s="278"/>
      <c r="AR5851" s="278"/>
      <c r="AS5851" s="278"/>
      <c r="AT5851" s="278"/>
      <c r="AV5851" s="278"/>
      <c r="AW5851" s="278"/>
      <c r="AX5851" s="278"/>
      <c r="AY5851" s="278"/>
      <c r="AZ5851" s="278"/>
      <c r="BB5851" s="276"/>
      <c r="BE5851" s="280"/>
      <c r="BH5851" s="278"/>
      <c r="BI5851" s="278"/>
      <c r="BJ5851" s="278"/>
      <c r="BK5851" s="278"/>
      <c r="BL5851" s="278"/>
      <c r="BN5851" s="278"/>
      <c r="BO5851" s="278"/>
      <c r="BP5851" s="278"/>
    </row>
    <row r="5852" spans="3:68" ht="2.25" customHeight="1">
      <c r="C5852" s="291"/>
      <c r="D5852" s="291"/>
      <c r="E5852" s="291"/>
      <c r="F5852" s="291"/>
      <c r="G5852" s="291"/>
      <c r="H5852" s="278"/>
      <c r="I5852" s="278"/>
      <c r="J5852" s="278"/>
      <c r="K5852" s="278"/>
      <c r="L5852" s="278"/>
      <c r="N5852" s="278"/>
      <c r="O5852" s="278"/>
      <c r="P5852" s="278"/>
      <c r="Q5852" s="278"/>
      <c r="R5852" s="278"/>
      <c r="S5852" s="278"/>
      <c r="T5852" s="278"/>
      <c r="U5852" s="278"/>
      <c r="V5852" s="278"/>
      <c r="W5852" s="278"/>
      <c r="Z5852" s="278"/>
      <c r="AA5852" s="278"/>
      <c r="AB5852" s="278"/>
      <c r="AC5852" s="278"/>
      <c r="AD5852" s="278"/>
      <c r="AE5852" s="278"/>
      <c r="AI5852" s="291"/>
      <c r="AJ5852" s="291"/>
      <c r="AK5852" s="291"/>
      <c r="AL5852" s="291"/>
      <c r="AM5852" s="291"/>
      <c r="AO5852" s="278"/>
      <c r="AP5852" s="278"/>
      <c r="AQ5852" s="278"/>
      <c r="AR5852" s="278"/>
      <c r="AS5852" s="278"/>
      <c r="AT5852" s="278"/>
      <c r="AV5852" s="278"/>
      <c r="AW5852" s="278"/>
      <c r="AX5852" s="278"/>
      <c r="AY5852" s="278"/>
      <c r="AZ5852" s="278"/>
      <c r="BB5852" s="276"/>
      <c r="BE5852" s="280"/>
      <c r="BH5852" s="278"/>
      <c r="BI5852" s="278"/>
      <c r="BJ5852" s="278"/>
      <c r="BK5852" s="278"/>
      <c r="BL5852" s="278"/>
      <c r="BN5852" s="278"/>
      <c r="BO5852" s="278"/>
      <c r="BP5852" s="278"/>
    </row>
    <row r="5853" spans="3:68" ht="10.5" customHeight="1">
      <c r="BE5853" s="263"/>
      <c r="BH5853" s="278"/>
      <c r="BI5853" s="278"/>
      <c r="BJ5853" s="278"/>
      <c r="BK5853" s="278"/>
      <c r="BL5853" s="278"/>
      <c r="BN5853" s="278"/>
      <c r="BO5853" s="278"/>
      <c r="BP5853" s="278"/>
    </row>
    <row r="5854" spans="3:68" ht="7.5" customHeight="1"/>
    <row r="5855" spans="3:68" ht="9.75" customHeight="1">
      <c r="C5855" s="280"/>
      <c r="D5855" s="280"/>
      <c r="E5855" s="280"/>
      <c r="F5855" s="280"/>
      <c r="G5855" s="280"/>
      <c r="H5855" s="278"/>
      <c r="I5855" s="278"/>
      <c r="J5855" s="278"/>
      <c r="K5855" s="278"/>
      <c r="L5855" s="278"/>
      <c r="N5855" s="278"/>
      <c r="O5855" s="278"/>
      <c r="P5855" s="278"/>
      <c r="Q5855" s="278"/>
      <c r="R5855" s="278"/>
      <c r="S5855" s="278"/>
      <c r="T5855" s="278"/>
      <c r="U5855" s="278"/>
      <c r="V5855" s="278"/>
      <c r="W5855" s="278"/>
      <c r="Z5855" s="278"/>
      <c r="AA5855" s="278"/>
      <c r="AB5855" s="278"/>
      <c r="AC5855" s="278"/>
      <c r="AD5855" s="278"/>
      <c r="AE5855" s="278"/>
      <c r="AH5855" s="280"/>
      <c r="AI5855" s="280"/>
      <c r="AJ5855" s="280"/>
      <c r="AK5855" s="280"/>
      <c r="AL5855" s="280"/>
      <c r="AM5855" s="280"/>
      <c r="AO5855" s="278"/>
      <c r="AP5855" s="278"/>
      <c r="AQ5855" s="278"/>
      <c r="AR5855" s="278"/>
      <c r="AS5855" s="278"/>
      <c r="AT5855" s="278"/>
      <c r="AZ5855" s="281"/>
      <c r="BB5855" s="281"/>
      <c r="BE5855" s="280"/>
      <c r="BF5855" s="280"/>
      <c r="BG5855" s="280"/>
      <c r="BH5855" s="278"/>
      <c r="BI5855" s="278"/>
      <c r="BJ5855" s="278"/>
      <c r="BK5855" s="278"/>
      <c r="BL5855" s="278"/>
      <c r="BN5855" s="278"/>
      <c r="BO5855" s="278"/>
      <c r="BP5855" s="278"/>
    </row>
    <row r="5856" spans="3:68" ht="0.75" customHeight="1">
      <c r="C5856" s="280"/>
      <c r="D5856" s="280"/>
      <c r="E5856" s="280"/>
      <c r="F5856" s="280"/>
      <c r="G5856" s="280"/>
      <c r="H5856" s="278"/>
      <c r="I5856" s="278"/>
      <c r="J5856" s="278"/>
      <c r="K5856" s="278"/>
      <c r="L5856" s="278"/>
      <c r="N5856" s="278"/>
      <c r="O5856" s="278"/>
      <c r="P5856" s="278"/>
      <c r="Q5856" s="278"/>
      <c r="R5856" s="278"/>
      <c r="S5856" s="278"/>
      <c r="T5856" s="278"/>
      <c r="U5856" s="278"/>
      <c r="V5856" s="278"/>
      <c r="W5856" s="278"/>
      <c r="Z5856" s="278"/>
      <c r="AA5856" s="278"/>
      <c r="AB5856" s="278"/>
      <c r="AC5856" s="278"/>
      <c r="AD5856" s="278"/>
      <c r="AE5856" s="278"/>
      <c r="AH5856" s="280"/>
      <c r="AI5856" s="280"/>
      <c r="AJ5856" s="280"/>
      <c r="AK5856" s="280"/>
      <c r="AL5856" s="280"/>
      <c r="AM5856" s="280"/>
      <c r="AO5856" s="278"/>
      <c r="AP5856" s="278"/>
      <c r="AQ5856" s="278"/>
      <c r="AR5856" s="278"/>
      <c r="AS5856" s="278"/>
      <c r="AT5856" s="278"/>
      <c r="AZ5856" s="281"/>
      <c r="BB5856" s="281"/>
      <c r="BE5856" s="280"/>
      <c r="BF5856" s="280"/>
      <c r="BG5856" s="280"/>
      <c r="BH5856" s="278"/>
      <c r="BI5856" s="278"/>
      <c r="BJ5856" s="278"/>
      <c r="BK5856" s="278"/>
      <c r="BL5856" s="278"/>
      <c r="BN5856" s="278"/>
      <c r="BO5856" s="278"/>
      <c r="BP5856" s="278"/>
    </row>
    <row r="5857" spans="3:68" ht="10.5" customHeight="1">
      <c r="C5857" s="280"/>
      <c r="D5857" s="280"/>
      <c r="E5857" s="280"/>
      <c r="F5857" s="280"/>
      <c r="G5857" s="280"/>
      <c r="H5857" s="278"/>
      <c r="I5857" s="278"/>
      <c r="J5857" s="278"/>
      <c r="K5857" s="278"/>
      <c r="L5857" s="278"/>
      <c r="N5857" s="278"/>
      <c r="O5857" s="278"/>
      <c r="P5857" s="278"/>
      <c r="Q5857" s="278"/>
      <c r="R5857" s="278"/>
      <c r="S5857" s="278"/>
      <c r="T5857" s="278"/>
      <c r="U5857" s="278"/>
      <c r="V5857" s="278"/>
      <c r="W5857" s="278"/>
      <c r="Z5857" s="278"/>
      <c r="AA5857" s="278"/>
      <c r="AB5857" s="278"/>
      <c r="AC5857" s="278"/>
      <c r="AD5857" s="278"/>
      <c r="AE5857" s="278"/>
      <c r="AH5857" s="280"/>
      <c r="AI5857" s="280"/>
      <c r="AJ5857" s="280"/>
      <c r="AK5857" s="280"/>
      <c r="AL5857" s="280"/>
      <c r="AM5857" s="280"/>
      <c r="AN5857" s="280"/>
      <c r="AO5857" s="278"/>
      <c r="AP5857" s="278"/>
      <c r="AQ5857" s="278"/>
      <c r="AR5857" s="278"/>
      <c r="AS5857" s="278"/>
      <c r="AT5857" s="278"/>
      <c r="AV5857" s="278"/>
      <c r="AW5857" s="278"/>
      <c r="AX5857" s="278"/>
      <c r="AY5857" s="278"/>
      <c r="AZ5857" s="278"/>
      <c r="BB5857" s="266"/>
      <c r="BE5857" s="280"/>
      <c r="BF5857" s="280"/>
      <c r="BG5857" s="280"/>
      <c r="BH5857" s="278"/>
      <c r="BI5857" s="278"/>
      <c r="BJ5857" s="278"/>
      <c r="BK5857" s="278"/>
      <c r="BL5857" s="278"/>
      <c r="BN5857" s="278"/>
      <c r="BO5857" s="278"/>
      <c r="BP5857" s="278"/>
    </row>
    <row r="5858" spans="3:68" ht="9" customHeight="1"/>
    <row r="5859" spans="3:68" ht="11.25" customHeight="1">
      <c r="C5859" s="280"/>
      <c r="D5859" s="280"/>
      <c r="E5859" s="280"/>
      <c r="F5859" s="280"/>
      <c r="G5859" s="280"/>
      <c r="H5859" s="280"/>
      <c r="I5859" s="278"/>
      <c r="J5859" s="278"/>
      <c r="K5859" s="278"/>
      <c r="L5859" s="278"/>
      <c r="M5859" s="278"/>
      <c r="P5859" s="278"/>
      <c r="Q5859" s="278"/>
      <c r="R5859" s="278"/>
      <c r="S5859" s="278"/>
      <c r="U5859" s="278"/>
      <c r="V5859" s="278"/>
      <c r="W5859" s="278"/>
      <c r="Z5859" s="278"/>
      <c r="AA5859" s="278"/>
      <c r="AB5859" s="278"/>
      <c r="AC5859" s="278"/>
      <c r="AD5859" s="278"/>
      <c r="AE5859" s="278"/>
      <c r="AH5859" s="280"/>
      <c r="AI5859" s="280"/>
      <c r="AJ5859" s="280"/>
      <c r="AK5859" s="280"/>
      <c r="AL5859" s="280"/>
      <c r="AM5859" s="280"/>
      <c r="AN5859" s="280"/>
      <c r="AO5859" s="278"/>
      <c r="AP5859" s="278"/>
      <c r="AQ5859" s="278"/>
      <c r="AR5859" s="278"/>
      <c r="AS5859" s="278"/>
      <c r="AT5859" s="278"/>
      <c r="AV5859" s="278"/>
      <c r="AW5859" s="278"/>
      <c r="AX5859" s="278"/>
      <c r="AY5859" s="278"/>
      <c r="AZ5859" s="278"/>
      <c r="BB5859" s="265"/>
    </row>
    <row r="5860" spans="3:68" ht="9.75" customHeight="1">
      <c r="C5860" s="280"/>
      <c r="D5860" s="280"/>
      <c r="E5860" s="280"/>
      <c r="F5860" s="280"/>
      <c r="G5860" s="280"/>
      <c r="H5860" s="280"/>
      <c r="I5860" s="280"/>
      <c r="J5860" s="280"/>
      <c r="K5860" s="280"/>
      <c r="P5860" s="278"/>
      <c r="Q5860" s="278"/>
      <c r="R5860" s="278"/>
      <c r="S5860" s="278"/>
      <c r="U5860" s="278"/>
      <c r="V5860" s="278"/>
      <c r="W5860" s="278"/>
      <c r="AH5860" s="280"/>
      <c r="AI5860" s="280"/>
      <c r="AJ5860" s="280"/>
      <c r="AK5860" s="280"/>
      <c r="AL5860" s="280"/>
      <c r="AM5860" s="280"/>
      <c r="AO5860" s="278"/>
      <c r="AP5860" s="278"/>
      <c r="AQ5860" s="278"/>
      <c r="AR5860" s="278"/>
      <c r="AS5860" s="278"/>
      <c r="AT5860" s="278"/>
      <c r="AV5860" s="278"/>
      <c r="AW5860" s="278"/>
      <c r="AX5860" s="278"/>
      <c r="AY5860" s="278"/>
      <c r="AZ5860" s="278"/>
      <c r="BB5860" s="276"/>
    </row>
    <row r="5861" spans="3:68" ht="0.75" customHeight="1">
      <c r="C5861" s="280"/>
      <c r="D5861" s="280"/>
      <c r="E5861" s="280"/>
      <c r="F5861" s="280"/>
      <c r="G5861" s="280"/>
      <c r="H5861" s="280"/>
      <c r="I5861" s="280"/>
      <c r="J5861" s="280"/>
      <c r="K5861" s="280"/>
      <c r="P5861" s="278"/>
      <c r="Q5861" s="278"/>
      <c r="R5861" s="278"/>
      <c r="S5861" s="278"/>
      <c r="U5861" s="278"/>
      <c r="V5861" s="278"/>
      <c r="W5861" s="278"/>
      <c r="AH5861" s="280"/>
      <c r="AI5861" s="280"/>
      <c r="AJ5861" s="280"/>
      <c r="AK5861" s="280"/>
      <c r="AL5861" s="280"/>
      <c r="AM5861" s="280"/>
      <c r="AO5861" s="278"/>
      <c r="AP5861" s="278"/>
      <c r="AQ5861" s="278"/>
      <c r="AR5861" s="278"/>
      <c r="AS5861" s="278"/>
      <c r="AT5861" s="278"/>
      <c r="AV5861" s="278"/>
      <c r="AW5861" s="278"/>
      <c r="AX5861" s="278"/>
      <c r="AY5861" s="278"/>
      <c r="AZ5861" s="278"/>
      <c r="BB5861" s="276"/>
    </row>
    <row r="5862" spans="3:68">
      <c r="C5862" s="280"/>
      <c r="D5862" s="280"/>
      <c r="E5862" s="280"/>
      <c r="F5862" s="280"/>
      <c r="G5862" s="280"/>
      <c r="H5862" s="278"/>
      <c r="I5862" s="278"/>
      <c r="J5862" s="278"/>
      <c r="K5862" s="278"/>
      <c r="L5862" s="278"/>
      <c r="P5862" s="278"/>
      <c r="Q5862" s="278"/>
      <c r="R5862" s="278"/>
      <c r="S5862" s="278"/>
      <c r="U5862" s="278"/>
      <c r="V5862" s="278"/>
      <c r="W5862" s="278"/>
      <c r="Z5862" s="278"/>
      <c r="AA5862" s="278"/>
      <c r="AB5862" s="278"/>
      <c r="AC5862" s="278"/>
      <c r="AD5862" s="278"/>
      <c r="AE5862" s="278"/>
      <c r="AH5862" s="280"/>
      <c r="AI5862" s="280"/>
      <c r="AJ5862" s="280"/>
      <c r="AK5862" s="280"/>
      <c r="AL5862" s="280"/>
      <c r="AM5862" s="280"/>
      <c r="AV5862" s="278"/>
      <c r="AW5862" s="278"/>
      <c r="AX5862" s="278"/>
      <c r="AY5862" s="278"/>
      <c r="AZ5862" s="278"/>
      <c r="BB5862" s="266"/>
      <c r="BE5862" s="282"/>
      <c r="BF5862" s="282"/>
      <c r="BG5862" s="282"/>
      <c r="BH5862" s="282"/>
      <c r="BI5862" s="282"/>
      <c r="BJ5862" s="282"/>
      <c r="BK5862" s="282"/>
      <c r="BL5862" s="282"/>
      <c r="BM5862" s="282"/>
      <c r="BN5862" s="282"/>
      <c r="BO5862" s="282"/>
      <c r="BP5862" s="282"/>
    </row>
    <row r="5863" spans="3:68" ht="6.75" customHeight="1"/>
    <row r="5864" spans="3:68" ht="2.25" customHeight="1">
      <c r="C5864" s="280"/>
      <c r="D5864" s="280"/>
      <c r="E5864" s="280"/>
      <c r="F5864" s="280"/>
      <c r="G5864" s="280"/>
      <c r="N5864" s="278"/>
      <c r="O5864" s="278"/>
      <c r="P5864" s="278"/>
      <c r="Q5864" s="278"/>
      <c r="R5864" s="278"/>
      <c r="S5864" s="278"/>
      <c r="T5864" s="278"/>
      <c r="U5864" s="278"/>
      <c r="V5864" s="278"/>
      <c r="W5864" s="278"/>
      <c r="AH5864" s="280"/>
      <c r="AI5864" s="280"/>
      <c r="AJ5864" s="280"/>
      <c r="AK5864" s="280"/>
      <c r="AL5864" s="280"/>
      <c r="AM5864" s="280"/>
      <c r="AN5864" s="280"/>
      <c r="AO5864" s="280"/>
      <c r="AP5864" s="280"/>
      <c r="AQ5864" s="280"/>
      <c r="AR5864" s="280"/>
      <c r="AV5864" s="278"/>
      <c r="AW5864" s="278"/>
      <c r="AX5864" s="278"/>
      <c r="AY5864" s="278"/>
      <c r="AZ5864" s="278"/>
      <c r="BB5864" s="276"/>
    </row>
    <row r="5865" spans="3:68" ht="7.5" customHeight="1">
      <c r="C5865" s="280"/>
      <c r="D5865" s="280"/>
      <c r="E5865" s="280"/>
      <c r="F5865" s="280"/>
      <c r="G5865" s="280"/>
      <c r="N5865" s="278"/>
      <c r="O5865" s="278"/>
      <c r="P5865" s="278"/>
      <c r="Q5865" s="278"/>
      <c r="R5865" s="278"/>
      <c r="S5865" s="278"/>
      <c r="T5865" s="278"/>
      <c r="U5865" s="278"/>
      <c r="V5865" s="278"/>
      <c r="W5865" s="278"/>
      <c r="AH5865" s="280"/>
      <c r="AI5865" s="280"/>
      <c r="AJ5865" s="280"/>
      <c r="AK5865" s="280"/>
      <c r="AL5865" s="280"/>
      <c r="AM5865" s="280"/>
      <c r="AN5865" s="280"/>
      <c r="AO5865" s="280"/>
      <c r="AP5865" s="280"/>
      <c r="AQ5865" s="280"/>
      <c r="AR5865" s="280"/>
      <c r="AV5865" s="278"/>
      <c r="AW5865" s="278"/>
      <c r="AX5865" s="278"/>
      <c r="AY5865" s="278"/>
      <c r="AZ5865" s="278"/>
      <c r="BB5865" s="276"/>
    </row>
    <row r="5866" spans="3:68" ht="0.75" customHeight="1">
      <c r="C5866" s="280"/>
      <c r="D5866" s="280"/>
      <c r="E5866" s="280"/>
      <c r="F5866" s="280"/>
      <c r="G5866" s="280"/>
      <c r="N5866" s="278"/>
      <c r="O5866" s="278"/>
      <c r="P5866" s="278"/>
      <c r="Q5866" s="278"/>
      <c r="R5866" s="278"/>
      <c r="S5866" s="278"/>
      <c r="T5866" s="278"/>
      <c r="U5866" s="278"/>
      <c r="V5866" s="278"/>
      <c r="W5866" s="278"/>
      <c r="AH5866" s="280"/>
      <c r="AI5866" s="280"/>
      <c r="AJ5866" s="280"/>
      <c r="AK5866" s="280"/>
      <c r="AL5866" s="280"/>
      <c r="AM5866" s="280"/>
      <c r="AN5866" s="280"/>
      <c r="AO5866" s="280"/>
      <c r="AP5866" s="280"/>
      <c r="AQ5866" s="280"/>
      <c r="AR5866" s="280"/>
      <c r="AV5866" s="278"/>
      <c r="AW5866" s="278"/>
      <c r="AX5866" s="278"/>
      <c r="AY5866" s="278"/>
      <c r="AZ5866" s="278"/>
      <c r="BB5866" s="276"/>
    </row>
    <row r="5867" spans="3:68" ht="10.5" customHeight="1">
      <c r="C5867" s="280"/>
      <c r="D5867" s="280"/>
      <c r="E5867" s="280"/>
      <c r="F5867" s="280"/>
      <c r="G5867" s="280"/>
      <c r="P5867" s="278"/>
      <c r="Q5867" s="278"/>
      <c r="R5867" s="278"/>
      <c r="S5867" s="278"/>
      <c r="U5867" s="278"/>
      <c r="V5867" s="278"/>
      <c r="W5867" s="278"/>
      <c r="AH5867" s="280"/>
      <c r="AI5867" s="280"/>
      <c r="AJ5867" s="280"/>
      <c r="AK5867" s="280"/>
      <c r="AL5867" s="280"/>
      <c r="AM5867" s="280"/>
      <c r="AN5867" s="280"/>
      <c r="AO5867" s="280"/>
      <c r="AP5867" s="280"/>
      <c r="AQ5867" s="280"/>
      <c r="AR5867" s="280"/>
      <c r="AV5867" s="278"/>
      <c r="AW5867" s="278"/>
      <c r="AX5867" s="278"/>
      <c r="AY5867" s="278"/>
      <c r="AZ5867" s="278"/>
      <c r="BB5867" s="266"/>
      <c r="BG5867" s="283"/>
      <c r="BH5867" s="283"/>
      <c r="BI5867" s="283"/>
      <c r="BJ5867" s="283"/>
      <c r="BN5867" s="283"/>
      <c r="BO5867" s="283"/>
      <c r="BP5867" s="283"/>
    </row>
    <row r="5868" spans="3:68" ht="7.5" customHeight="1"/>
    <row r="5869" spans="3:68" ht="0.75" customHeight="1">
      <c r="C5869" s="280"/>
      <c r="D5869" s="280"/>
      <c r="E5869" s="280"/>
      <c r="F5869" s="280"/>
      <c r="G5869" s="280"/>
      <c r="N5869" s="278"/>
      <c r="O5869" s="278"/>
      <c r="P5869" s="278"/>
      <c r="Q5869" s="278"/>
      <c r="R5869" s="278"/>
      <c r="S5869" s="278"/>
      <c r="T5869" s="278"/>
      <c r="U5869" s="278"/>
      <c r="V5869" s="278"/>
      <c r="W5869" s="278"/>
      <c r="AH5869" s="280"/>
      <c r="AI5869" s="280"/>
      <c r="AJ5869" s="280"/>
      <c r="AK5869" s="280"/>
      <c r="AL5869" s="280"/>
      <c r="AM5869" s="280"/>
      <c r="AN5869" s="280"/>
      <c r="AO5869" s="280"/>
      <c r="AP5869" s="280"/>
      <c r="AQ5869" s="280"/>
      <c r="AR5869" s="280"/>
      <c r="AV5869" s="278"/>
      <c r="AW5869" s="278"/>
      <c r="AX5869" s="278"/>
      <c r="AY5869" s="278"/>
      <c r="AZ5869" s="278"/>
      <c r="BB5869" s="276"/>
      <c r="BE5869" s="280"/>
      <c r="BF5869" s="280"/>
      <c r="BG5869" s="280"/>
      <c r="BH5869" s="279"/>
      <c r="BI5869" s="279"/>
      <c r="BJ5869" s="279"/>
      <c r="BK5869" s="279"/>
      <c r="BN5869" s="279"/>
      <c r="BO5869" s="279"/>
      <c r="BP5869" s="279"/>
    </row>
    <row r="5870" spans="3:68" ht="8.25" customHeight="1">
      <c r="C5870" s="280"/>
      <c r="D5870" s="280"/>
      <c r="E5870" s="280"/>
      <c r="F5870" s="280"/>
      <c r="G5870" s="280"/>
      <c r="N5870" s="278"/>
      <c r="O5870" s="278"/>
      <c r="P5870" s="278"/>
      <c r="Q5870" s="278"/>
      <c r="R5870" s="278"/>
      <c r="S5870" s="278"/>
      <c r="T5870" s="278"/>
      <c r="U5870" s="278"/>
      <c r="V5870" s="278"/>
      <c r="W5870" s="278"/>
      <c r="AH5870" s="280"/>
      <c r="AI5870" s="280"/>
      <c r="AJ5870" s="280"/>
      <c r="AK5870" s="280"/>
      <c r="AL5870" s="280"/>
      <c r="AM5870" s="280"/>
      <c r="AN5870" s="280"/>
      <c r="AO5870" s="280"/>
      <c r="AP5870" s="280"/>
      <c r="AQ5870" s="280"/>
      <c r="AR5870" s="280"/>
      <c r="AV5870" s="278"/>
      <c r="AW5870" s="278"/>
      <c r="AX5870" s="278"/>
      <c r="AY5870" s="278"/>
      <c r="AZ5870" s="278"/>
      <c r="BB5870" s="276"/>
      <c r="BE5870" s="280"/>
      <c r="BF5870" s="280"/>
      <c r="BG5870" s="280"/>
      <c r="BH5870" s="279"/>
      <c r="BI5870" s="279"/>
      <c r="BJ5870" s="279"/>
      <c r="BK5870" s="279"/>
      <c r="BN5870" s="279"/>
      <c r="BO5870" s="279"/>
      <c r="BP5870" s="279"/>
    </row>
    <row r="5871" spans="3:68" ht="0.75" customHeight="1">
      <c r="C5871" s="280"/>
      <c r="D5871" s="280"/>
      <c r="E5871" s="280"/>
      <c r="F5871" s="280"/>
      <c r="G5871" s="280"/>
      <c r="N5871" s="278"/>
      <c r="O5871" s="278"/>
      <c r="P5871" s="278"/>
      <c r="Q5871" s="278"/>
      <c r="R5871" s="278"/>
      <c r="S5871" s="278"/>
      <c r="T5871" s="278"/>
      <c r="U5871" s="278"/>
      <c r="V5871" s="278"/>
      <c r="W5871" s="278"/>
      <c r="AH5871" s="280"/>
      <c r="AI5871" s="280"/>
      <c r="AJ5871" s="280"/>
      <c r="AK5871" s="280"/>
      <c r="AL5871" s="280"/>
      <c r="AM5871" s="280"/>
      <c r="AN5871" s="280"/>
      <c r="AO5871" s="280"/>
      <c r="AP5871" s="280"/>
      <c r="AQ5871" s="280"/>
      <c r="AR5871" s="280"/>
      <c r="AV5871" s="278"/>
      <c r="AW5871" s="278"/>
      <c r="AX5871" s="278"/>
      <c r="AY5871" s="278"/>
      <c r="AZ5871" s="278"/>
      <c r="BB5871" s="276"/>
      <c r="BE5871" s="280"/>
      <c r="BF5871" s="280"/>
      <c r="BG5871" s="280"/>
      <c r="BH5871" s="279"/>
      <c r="BI5871" s="279"/>
      <c r="BJ5871" s="279"/>
      <c r="BK5871" s="279"/>
      <c r="BN5871" s="279"/>
      <c r="BO5871" s="279"/>
      <c r="BP5871" s="279"/>
    </row>
    <row r="5872" spans="3:68" ht="11.25" customHeight="1">
      <c r="C5872" s="280"/>
      <c r="D5872" s="280"/>
      <c r="E5872" s="280"/>
      <c r="F5872" s="280"/>
      <c r="G5872" s="280"/>
      <c r="N5872" s="278"/>
      <c r="O5872" s="278"/>
      <c r="P5872" s="278"/>
      <c r="Q5872" s="278"/>
      <c r="R5872" s="278"/>
      <c r="S5872" s="278"/>
      <c r="T5872" s="278"/>
      <c r="U5872" s="278"/>
      <c r="V5872" s="278"/>
      <c r="W5872" s="278"/>
      <c r="AH5872" s="280"/>
      <c r="AI5872" s="280"/>
      <c r="AJ5872" s="280"/>
      <c r="AK5872" s="280"/>
      <c r="AL5872" s="280"/>
      <c r="AM5872" s="280"/>
      <c r="AN5872" s="280"/>
      <c r="AO5872" s="280"/>
      <c r="AP5872" s="280"/>
      <c r="AQ5872" s="280"/>
      <c r="AR5872" s="280"/>
      <c r="AV5872" s="278"/>
      <c r="AW5872" s="278"/>
      <c r="AX5872" s="278"/>
      <c r="AY5872" s="278"/>
      <c r="AZ5872" s="278"/>
      <c r="BB5872" s="266"/>
      <c r="BE5872" s="275"/>
      <c r="BF5872" s="275"/>
      <c r="BG5872" s="275"/>
      <c r="BH5872" s="276"/>
      <c r="BI5872" s="276"/>
      <c r="BJ5872" s="276"/>
      <c r="BK5872" s="276"/>
      <c r="BN5872" s="276"/>
      <c r="BO5872" s="276"/>
      <c r="BP5872" s="276"/>
    </row>
    <row r="5873" spans="2:69" ht="7.5" customHeight="1"/>
    <row r="5874" spans="2:69" ht="1.5" customHeight="1">
      <c r="C5874" s="280"/>
      <c r="D5874" s="280"/>
      <c r="E5874" s="280"/>
      <c r="F5874" s="280"/>
      <c r="G5874" s="280"/>
      <c r="H5874" s="280"/>
      <c r="I5874" s="280"/>
      <c r="J5874" s="280"/>
      <c r="P5874" s="278"/>
      <c r="Q5874" s="278"/>
      <c r="R5874" s="278"/>
      <c r="S5874" s="278"/>
      <c r="U5874" s="278"/>
      <c r="V5874" s="278"/>
      <c r="W5874" s="278"/>
      <c r="AH5874" s="280"/>
      <c r="AI5874" s="280"/>
      <c r="AJ5874" s="280"/>
      <c r="AK5874" s="280"/>
      <c r="AL5874" s="280"/>
      <c r="AM5874" s="280"/>
      <c r="AN5874" s="280"/>
      <c r="AO5874" s="280"/>
      <c r="AP5874" s="280"/>
      <c r="AQ5874" s="280"/>
      <c r="AR5874" s="280"/>
      <c r="AV5874" s="278"/>
      <c r="AW5874" s="278"/>
      <c r="AX5874" s="278"/>
      <c r="AY5874" s="278"/>
      <c r="AZ5874" s="278"/>
      <c r="BB5874" s="276"/>
      <c r="BE5874" s="275"/>
      <c r="BF5874" s="275"/>
      <c r="BG5874" s="275"/>
      <c r="BH5874" s="276"/>
      <c r="BI5874" s="276"/>
      <c r="BJ5874" s="276"/>
      <c r="BK5874" s="276"/>
    </row>
    <row r="5875" spans="2:69" ht="9" customHeight="1">
      <c r="C5875" s="280"/>
      <c r="D5875" s="280"/>
      <c r="E5875" s="280"/>
      <c r="F5875" s="280"/>
      <c r="G5875" s="280"/>
      <c r="H5875" s="280"/>
      <c r="I5875" s="280"/>
      <c r="J5875" s="280"/>
      <c r="P5875" s="278"/>
      <c r="Q5875" s="278"/>
      <c r="R5875" s="278"/>
      <c r="S5875" s="278"/>
      <c r="U5875" s="278"/>
      <c r="V5875" s="278"/>
      <c r="W5875" s="278"/>
      <c r="AH5875" s="280"/>
      <c r="AI5875" s="280"/>
      <c r="AJ5875" s="280"/>
      <c r="AK5875" s="280"/>
      <c r="AL5875" s="280"/>
      <c r="AM5875" s="280"/>
      <c r="AN5875" s="280"/>
      <c r="AO5875" s="280"/>
      <c r="AP5875" s="280"/>
      <c r="AQ5875" s="280"/>
      <c r="AR5875" s="280"/>
      <c r="AV5875" s="278"/>
      <c r="AW5875" s="278"/>
      <c r="AX5875" s="278"/>
      <c r="AY5875" s="278"/>
      <c r="AZ5875" s="278"/>
      <c r="BB5875" s="276"/>
      <c r="BE5875" s="275"/>
      <c r="BF5875" s="275"/>
      <c r="BG5875" s="275"/>
      <c r="BH5875" s="276"/>
      <c r="BI5875" s="276"/>
      <c r="BJ5875" s="276"/>
      <c r="BK5875" s="276"/>
    </row>
    <row r="5876" spans="2:69" ht="0.75" customHeight="1">
      <c r="C5876" s="280"/>
      <c r="D5876" s="280"/>
      <c r="E5876" s="280"/>
      <c r="F5876" s="280"/>
      <c r="G5876" s="280"/>
      <c r="H5876" s="280"/>
      <c r="I5876" s="280"/>
      <c r="J5876" s="280"/>
      <c r="P5876" s="278"/>
      <c r="Q5876" s="278"/>
      <c r="R5876" s="278"/>
      <c r="S5876" s="278"/>
      <c r="U5876" s="278"/>
      <c r="V5876" s="278"/>
      <c r="W5876" s="278"/>
      <c r="AH5876" s="280"/>
      <c r="AI5876" s="280"/>
      <c r="AJ5876" s="280"/>
      <c r="AK5876" s="280"/>
      <c r="AL5876" s="280"/>
      <c r="AM5876" s="280"/>
      <c r="AN5876" s="280"/>
      <c r="AO5876" s="280"/>
      <c r="AP5876" s="280"/>
      <c r="AQ5876" s="280"/>
      <c r="AR5876" s="280"/>
      <c r="AV5876" s="278"/>
      <c r="AW5876" s="278"/>
      <c r="AX5876" s="278"/>
      <c r="AY5876" s="278"/>
      <c r="AZ5876" s="278"/>
      <c r="BB5876" s="276"/>
      <c r="BE5876" s="275"/>
      <c r="BF5876" s="275"/>
      <c r="BG5876" s="275"/>
    </row>
    <row r="5877" spans="2:69" ht="11.25" customHeight="1">
      <c r="C5877" s="280"/>
      <c r="D5877" s="280"/>
      <c r="E5877" s="280"/>
      <c r="F5877" s="280"/>
      <c r="G5877" s="280"/>
      <c r="H5877" s="280"/>
      <c r="I5877" s="280"/>
      <c r="J5877" s="280"/>
      <c r="N5877" s="278"/>
      <c r="O5877" s="278"/>
      <c r="P5877" s="278"/>
      <c r="Q5877" s="278"/>
      <c r="R5877" s="278"/>
      <c r="S5877" s="278"/>
      <c r="T5877" s="278"/>
      <c r="U5877" s="278"/>
      <c r="V5877" s="278"/>
      <c r="W5877" s="278"/>
      <c r="AH5877" s="280"/>
      <c r="AI5877" s="280"/>
      <c r="AJ5877" s="280"/>
      <c r="AK5877" s="280"/>
      <c r="AL5877" s="280"/>
      <c r="AM5877" s="280"/>
      <c r="AN5877" s="280"/>
      <c r="AO5877" s="280"/>
      <c r="AP5877" s="280"/>
      <c r="AQ5877" s="280"/>
      <c r="AR5877" s="280"/>
      <c r="AV5877" s="278"/>
      <c r="AW5877" s="278"/>
      <c r="AX5877" s="278"/>
      <c r="AY5877" s="278"/>
      <c r="AZ5877" s="278"/>
      <c r="BB5877" s="266"/>
      <c r="BE5877" s="275"/>
      <c r="BF5877" s="275"/>
      <c r="BG5877" s="275"/>
      <c r="BH5877" s="276"/>
      <c r="BI5877" s="276"/>
      <c r="BJ5877" s="276"/>
      <c r="BK5877" s="276"/>
    </row>
    <row r="5878" spans="2:69" ht="9" customHeight="1"/>
    <row r="5879" spans="2:69" ht="0.75" customHeight="1">
      <c r="BE5879" s="275"/>
      <c r="BF5879" s="275"/>
      <c r="BG5879" s="275"/>
      <c r="BH5879" s="276"/>
      <c r="BI5879" s="276"/>
      <c r="BJ5879" s="276"/>
      <c r="BK5879" s="276"/>
      <c r="BN5879" s="276"/>
      <c r="BO5879" s="276"/>
      <c r="BP5879" s="276"/>
    </row>
    <row r="5880" spans="2:69">
      <c r="BE5880" s="275"/>
      <c r="BF5880" s="275"/>
      <c r="BG5880" s="275"/>
      <c r="BH5880" s="276"/>
      <c r="BI5880" s="276"/>
      <c r="BJ5880" s="276"/>
      <c r="BK5880" s="276"/>
      <c r="BN5880" s="276"/>
      <c r="BO5880" s="276"/>
      <c r="BP5880" s="276"/>
    </row>
    <row r="5881" spans="2:69" ht="10.5" customHeight="1">
      <c r="C5881" s="277"/>
      <c r="D5881" s="277"/>
      <c r="E5881" s="277"/>
      <c r="F5881" s="277"/>
      <c r="G5881" s="277"/>
      <c r="H5881" s="278"/>
      <c r="I5881" s="278"/>
      <c r="J5881" s="278"/>
      <c r="K5881" s="278"/>
      <c r="L5881" s="278"/>
      <c r="N5881" s="278"/>
      <c r="O5881" s="278"/>
      <c r="P5881" s="278"/>
      <c r="Q5881" s="278"/>
      <c r="R5881" s="278"/>
      <c r="S5881" s="278"/>
      <c r="T5881" s="278"/>
      <c r="U5881" s="281"/>
      <c r="V5881" s="281"/>
      <c r="W5881" s="281"/>
      <c r="Z5881" s="278"/>
      <c r="AA5881" s="278"/>
      <c r="AB5881" s="278"/>
      <c r="AC5881" s="278"/>
      <c r="AD5881" s="281"/>
      <c r="AE5881" s="281"/>
      <c r="AH5881" s="277"/>
      <c r="AI5881" s="277"/>
      <c r="AJ5881" s="277"/>
      <c r="AK5881" s="277"/>
      <c r="AL5881" s="277"/>
      <c r="AM5881" s="277"/>
      <c r="AO5881" s="278"/>
      <c r="AP5881" s="278"/>
      <c r="AQ5881" s="278"/>
      <c r="AR5881" s="278"/>
      <c r="AS5881" s="278"/>
      <c r="AT5881" s="278"/>
      <c r="AV5881" s="278"/>
      <c r="AW5881" s="278"/>
      <c r="AX5881" s="278"/>
      <c r="AY5881" s="278"/>
      <c r="AZ5881" s="278"/>
      <c r="BB5881" s="281"/>
      <c r="BC5881" s="281"/>
      <c r="BE5881" s="280"/>
      <c r="BF5881" s="280"/>
      <c r="BI5881" s="279"/>
      <c r="BJ5881" s="279"/>
      <c r="BL5881" s="285"/>
      <c r="BM5881" s="285"/>
      <c r="BN5881" s="285"/>
      <c r="BO5881" s="285"/>
      <c r="BP5881" s="285"/>
    </row>
    <row r="5882" spans="2:69" ht="7.5" customHeight="1"/>
    <row r="5883" spans="2:69" ht="12" customHeight="1">
      <c r="B5883" s="282"/>
      <c r="C5883" s="282"/>
      <c r="D5883" s="282"/>
      <c r="E5883" s="282"/>
      <c r="F5883" s="282"/>
      <c r="G5883" s="282"/>
      <c r="H5883" s="282"/>
      <c r="I5883" s="282"/>
      <c r="J5883" s="282"/>
      <c r="K5883" s="282"/>
      <c r="L5883" s="282"/>
      <c r="M5883" s="282"/>
      <c r="N5883" s="282"/>
      <c r="O5883" s="282"/>
      <c r="P5883" s="282"/>
      <c r="Q5883" s="282"/>
      <c r="R5883" s="282"/>
      <c r="S5883" s="282"/>
      <c r="T5883" s="282"/>
      <c r="U5883" s="282"/>
      <c r="V5883" s="282"/>
      <c r="W5883" s="282"/>
      <c r="X5883" s="282"/>
      <c r="Y5883" s="282"/>
      <c r="Z5883" s="282"/>
      <c r="AA5883" s="282"/>
      <c r="AB5883" s="282"/>
      <c r="AC5883" s="282"/>
      <c r="AD5883" s="282"/>
      <c r="AE5883" s="282"/>
      <c r="AF5883" s="282"/>
      <c r="AG5883" s="282"/>
      <c r="AH5883" s="282"/>
      <c r="AI5883" s="282"/>
      <c r="AJ5883" s="282"/>
      <c r="AL5883" s="282"/>
      <c r="AM5883" s="282"/>
      <c r="AN5883" s="282"/>
      <c r="AO5883" s="282"/>
      <c r="AP5883" s="282"/>
      <c r="AQ5883" s="282"/>
      <c r="AR5883" s="282"/>
      <c r="AS5883" s="282"/>
      <c r="AT5883" s="282"/>
      <c r="AU5883" s="282"/>
      <c r="AV5883" s="282"/>
      <c r="AW5883" s="282"/>
      <c r="AX5883" s="282"/>
      <c r="AY5883" s="282"/>
      <c r="AZ5883" s="282"/>
      <c r="BA5883" s="282"/>
      <c r="BB5883" s="282"/>
      <c r="BC5883" s="282"/>
      <c r="BD5883" s="282"/>
      <c r="BE5883" s="282"/>
      <c r="BF5883" s="282"/>
      <c r="BG5883" s="282"/>
      <c r="BH5883" s="282"/>
      <c r="BI5883" s="282"/>
      <c r="BJ5883" s="282"/>
      <c r="BK5883" s="282"/>
      <c r="BL5883" s="282"/>
      <c r="BM5883" s="282"/>
      <c r="BN5883" s="282"/>
      <c r="BO5883" s="282"/>
      <c r="BP5883" s="282"/>
      <c r="BQ5883" s="282"/>
    </row>
    <row r="5884" spans="2:69" ht="0.75" customHeight="1">
      <c r="B5884" s="282"/>
      <c r="C5884" s="282"/>
      <c r="D5884" s="282"/>
      <c r="E5884" s="282"/>
      <c r="F5884" s="282"/>
      <c r="G5884" s="282"/>
      <c r="H5884" s="282"/>
      <c r="I5884" s="282"/>
      <c r="J5884" s="282"/>
      <c r="K5884" s="282"/>
      <c r="L5884" s="282"/>
      <c r="M5884" s="282"/>
      <c r="N5884" s="282"/>
      <c r="O5884" s="282"/>
      <c r="P5884" s="282"/>
      <c r="Q5884" s="282"/>
      <c r="R5884" s="282"/>
      <c r="S5884" s="282"/>
      <c r="T5884" s="282"/>
      <c r="U5884" s="282"/>
      <c r="V5884" s="282"/>
      <c r="W5884" s="282"/>
      <c r="X5884" s="282"/>
      <c r="Y5884" s="282"/>
      <c r="Z5884" s="282"/>
      <c r="AA5884" s="282"/>
      <c r="AB5884" s="282"/>
      <c r="AC5884" s="282"/>
      <c r="AD5884" s="282"/>
      <c r="AE5884" s="282"/>
      <c r="AF5884" s="282"/>
      <c r="AG5884" s="282"/>
      <c r="AH5884" s="282"/>
      <c r="AI5884" s="282"/>
      <c r="AJ5884" s="282"/>
      <c r="AL5884" s="282"/>
      <c r="AM5884" s="282"/>
      <c r="AN5884" s="282"/>
      <c r="AO5884" s="282"/>
      <c r="AP5884" s="282"/>
      <c r="AQ5884" s="282"/>
      <c r="AR5884" s="282"/>
      <c r="AS5884" s="282"/>
      <c r="AT5884" s="282"/>
      <c r="AU5884" s="282"/>
      <c r="AV5884" s="282"/>
      <c r="AW5884" s="282"/>
      <c r="AX5884" s="282"/>
      <c r="AY5884" s="282"/>
      <c r="AZ5884" s="282"/>
      <c r="BA5884" s="282"/>
      <c r="BB5884" s="282"/>
      <c r="BC5884" s="282"/>
      <c r="BD5884" s="282"/>
      <c r="BE5884" s="282"/>
      <c r="BF5884" s="282"/>
      <c r="BG5884" s="282"/>
      <c r="BH5884" s="282"/>
      <c r="BI5884" s="282"/>
      <c r="BJ5884" s="282"/>
      <c r="BK5884" s="282"/>
      <c r="BL5884" s="282"/>
      <c r="BM5884" s="282"/>
      <c r="BN5884" s="282"/>
      <c r="BO5884" s="282"/>
      <c r="BP5884" s="282"/>
      <c r="BQ5884" s="282"/>
    </row>
    <row r="5885" spans="2:69" ht="10.5" customHeight="1">
      <c r="G5885" s="283"/>
      <c r="H5885" s="283"/>
      <c r="I5885" s="283"/>
      <c r="J5885" s="283"/>
      <c r="K5885" s="283"/>
      <c r="L5885" s="283"/>
      <c r="N5885" s="283"/>
      <c r="O5885" s="283"/>
      <c r="P5885" s="284"/>
      <c r="Q5885" s="284"/>
      <c r="R5885" s="284"/>
      <c r="S5885" s="284"/>
      <c r="U5885" s="283"/>
      <c r="V5885" s="283"/>
      <c r="W5885" s="283"/>
      <c r="X5885" s="283"/>
      <c r="Y5885" s="283"/>
      <c r="Z5885" s="283"/>
      <c r="AA5885" s="283"/>
      <c r="AB5885" s="283"/>
      <c r="AD5885" s="283"/>
      <c r="AE5885" s="283"/>
      <c r="AF5885" s="283"/>
      <c r="AG5885" s="283"/>
      <c r="AH5885" s="283"/>
      <c r="AI5885" s="283"/>
      <c r="AO5885" s="283"/>
      <c r="AP5885" s="283"/>
      <c r="AQ5885" s="283"/>
      <c r="AR5885" s="283"/>
      <c r="AU5885" s="284"/>
      <c r="AV5885" s="284"/>
      <c r="AW5885" s="284"/>
      <c r="AX5885" s="284"/>
      <c r="AY5885" s="284"/>
      <c r="BE5885" s="283"/>
      <c r="BF5885" s="283"/>
      <c r="BG5885" s="283"/>
      <c r="BH5885" s="283"/>
      <c r="BI5885" s="283"/>
      <c r="BJ5885" s="283"/>
      <c r="BK5885" s="283"/>
      <c r="BL5885" s="283"/>
      <c r="BM5885" s="283"/>
      <c r="BN5885" s="283"/>
      <c r="BO5885" s="283"/>
      <c r="BP5885" s="283"/>
      <c r="BQ5885" s="283"/>
    </row>
    <row r="5886" spans="2:69" ht="7.5" customHeight="1"/>
    <row r="5887" spans="2:69" ht="0.75" customHeight="1">
      <c r="F5887" s="285"/>
      <c r="G5887" s="285"/>
      <c r="H5887" s="285"/>
      <c r="I5887" s="285"/>
      <c r="K5887" s="285"/>
      <c r="L5887" s="285"/>
      <c r="M5887" s="285"/>
      <c r="N5887" s="285"/>
      <c r="O5887" s="285"/>
      <c r="R5887" s="285"/>
      <c r="S5887" s="285"/>
      <c r="T5887" s="285"/>
      <c r="U5887" s="285"/>
      <c r="V5887" s="285"/>
      <c r="W5887" s="285"/>
      <c r="X5887" s="285"/>
      <c r="Y5887" s="285"/>
      <c r="Z5887" s="285"/>
      <c r="AA5887" s="285"/>
      <c r="AB5887" s="285"/>
      <c r="AD5887" s="285"/>
      <c r="AE5887" s="285"/>
      <c r="AF5887" s="285"/>
      <c r="AG5887" s="285"/>
      <c r="AH5887" s="285"/>
      <c r="AI5887" s="285"/>
      <c r="AU5887" s="285"/>
      <c r="AV5887" s="285"/>
      <c r="AW5887" s="285"/>
      <c r="AX5887" s="283"/>
      <c r="AY5887" s="283"/>
      <c r="BE5887" s="285"/>
      <c r="BF5887" s="285"/>
      <c r="BH5887" s="285"/>
      <c r="BI5887" s="285"/>
      <c r="BJ5887" s="285"/>
      <c r="BK5887" s="285"/>
      <c r="BL5887" s="285"/>
      <c r="BM5887" s="285"/>
      <c r="BN5887" s="285"/>
      <c r="BO5887" s="285"/>
      <c r="BP5887" s="285"/>
      <c r="BQ5887" s="285"/>
    </row>
    <row r="5888" spans="2:69" ht="13.5" customHeight="1">
      <c r="F5888" s="285"/>
      <c r="G5888" s="285"/>
      <c r="H5888" s="285"/>
      <c r="I5888" s="285"/>
      <c r="K5888" s="285"/>
      <c r="L5888" s="285"/>
      <c r="M5888" s="285"/>
      <c r="N5888" s="285"/>
      <c r="O5888" s="285"/>
      <c r="R5888" s="285"/>
      <c r="S5888" s="285"/>
      <c r="T5888" s="285"/>
      <c r="U5888" s="285"/>
      <c r="V5888" s="285"/>
      <c r="W5888" s="285"/>
      <c r="X5888" s="285"/>
      <c r="Y5888" s="285"/>
      <c r="Z5888" s="285"/>
      <c r="AA5888" s="285"/>
      <c r="AB5888" s="285"/>
      <c r="AD5888" s="285"/>
      <c r="AE5888" s="285"/>
      <c r="AF5888" s="285"/>
      <c r="AG5888" s="285"/>
      <c r="AH5888" s="285"/>
      <c r="AI5888" s="285"/>
      <c r="AU5888" s="285"/>
      <c r="AV5888" s="285"/>
      <c r="AW5888" s="285"/>
      <c r="AX5888" s="283"/>
      <c r="AY5888" s="283"/>
      <c r="BE5888" s="285"/>
      <c r="BF5888" s="285"/>
      <c r="BH5888" s="285"/>
      <c r="BI5888" s="285"/>
      <c r="BJ5888" s="285"/>
      <c r="BK5888" s="285"/>
      <c r="BL5888" s="285"/>
      <c r="BM5888" s="285"/>
      <c r="BN5888" s="285"/>
      <c r="BO5888" s="285"/>
      <c r="BP5888" s="285"/>
      <c r="BQ5888" s="285"/>
    </row>
    <row r="5889" spans="3:69" ht="9.75" customHeight="1">
      <c r="C5889" s="280"/>
      <c r="D5889" s="280"/>
      <c r="F5889" s="279"/>
      <c r="G5889" s="279"/>
      <c r="H5889" s="279"/>
      <c r="I5889" s="279"/>
      <c r="J5889" s="279"/>
      <c r="K5889" s="279"/>
      <c r="L5889" s="279"/>
      <c r="M5889" s="279"/>
      <c r="N5889" s="279"/>
      <c r="O5889" s="279"/>
      <c r="R5889" s="278"/>
      <c r="S5889" s="278"/>
      <c r="T5889" s="278"/>
      <c r="U5889" s="279"/>
      <c r="V5889" s="279"/>
      <c r="W5889" s="279"/>
      <c r="X5889" s="279"/>
      <c r="Y5889" s="279"/>
      <c r="Z5889" s="279"/>
      <c r="AA5889" s="279"/>
      <c r="AB5889" s="279"/>
      <c r="AD5889" s="279"/>
      <c r="AE5889" s="279"/>
      <c r="AF5889" s="279"/>
      <c r="AG5889" s="279"/>
      <c r="AH5889" s="279"/>
      <c r="AI5889" s="279"/>
      <c r="AM5889" s="280"/>
      <c r="AN5889" s="280"/>
      <c r="AO5889" s="280"/>
      <c r="AP5889" s="278"/>
      <c r="AQ5889" s="278"/>
      <c r="AR5889" s="278"/>
      <c r="AS5889" s="278"/>
      <c r="BA5889" s="280"/>
      <c r="BB5889" s="280"/>
      <c r="BC5889" s="280"/>
      <c r="BD5889" s="279"/>
      <c r="BE5889" s="279"/>
      <c r="BH5889" s="278"/>
      <c r="BI5889" s="278"/>
      <c r="BJ5889" s="278"/>
      <c r="BK5889" s="278"/>
      <c r="BL5889" s="278"/>
      <c r="BM5889" s="279"/>
      <c r="BN5889" s="279"/>
      <c r="BO5889" s="279"/>
      <c r="BP5889" s="279"/>
      <c r="BQ5889" s="279"/>
    </row>
    <row r="5890" spans="3:69" ht="0.75" customHeight="1">
      <c r="C5890" s="280"/>
      <c r="D5890" s="280"/>
      <c r="F5890" s="279"/>
      <c r="G5890" s="279"/>
      <c r="H5890" s="279"/>
      <c r="I5890" s="279"/>
      <c r="J5890" s="279"/>
      <c r="K5890" s="279"/>
      <c r="L5890" s="279"/>
      <c r="M5890" s="279"/>
      <c r="N5890" s="279"/>
      <c r="O5890" s="279"/>
      <c r="R5890" s="278"/>
      <c r="S5890" s="278"/>
      <c r="T5890" s="278"/>
      <c r="U5890" s="279"/>
      <c r="V5890" s="279"/>
      <c r="W5890" s="279"/>
      <c r="X5890" s="279"/>
      <c r="Y5890" s="279"/>
      <c r="Z5890" s="279"/>
      <c r="AA5890" s="279"/>
      <c r="AB5890" s="279"/>
      <c r="AD5890" s="279"/>
      <c r="AE5890" s="279"/>
      <c r="AF5890" s="279"/>
      <c r="AG5890" s="279"/>
      <c r="AH5890" s="279"/>
      <c r="AI5890" s="279"/>
      <c r="AM5890" s="280"/>
      <c r="AN5890" s="280"/>
      <c r="AO5890" s="280"/>
      <c r="AP5890" s="278"/>
      <c r="AQ5890" s="278"/>
      <c r="AR5890" s="278"/>
      <c r="AS5890" s="278"/>
      <c r="BA5890" s="280"/>
      <c r="BB5890" s="280"/>
      <c r="BC5890" s="280"/>
      <c r="BD5890" s="279"/>
      <c r="BE5890" s="279"/>
      <c r="BH5890" s="278"/>
      <c r="BI5890" s="278"/>
      <c r="BJ5890" s="278"/>
      <c r="BK5890" s="278"/>
      <c r="BL5890" s="278"/>
      <c r="BM5890" s="279"/>
      <c r="BN5890" s="279"/>
      <c r="BO5890" s="279"/>
      <c r="BP5890" s="279"/>
      <c r="BQ5890" s="279"/>
    </row>
    <row r="5891" spans="3:69" ht="10.5" customHeight="1">
      <c r="C5891" s="280"/>
      <c r="D5891" s="280"/>
      <c r="F5891" s="279"/>
      <c r="G5891" s="279"/>
      <c r="H5891" s="279"/>
      <c r="I5891" s="279"/>
      <c r="J5891" s="279"/>
      <c r="K5891" s="279"/>
      <c r="L5891" s="279"/>
      <c r="M5891" s="279"/>
      <c r="N5891" s="279"/>
      <c r="O5891" s="279"/>
      <c r="R5891" s="278"/>
      <c r="S5891" s="278"/>
      <c r="T5891" s="278"/>
      <c r="U5891" s="279"/>
      <c r="V5891" s="279"/>
      <c r="W5891" s="279"/>
      <c r="X5891" s="279"/>
      <c r="Y5891" s="279"/>
      <c r="Z5891" s="279"/>
      <c r="AA5891" s="279"/>
      <c r="AB5891" s="279"/>
      <c r="AD5891" s="264"/>
      <c r="AE5891" s="279"/>
      <c r="AF5891" s="279"/>
      <c r="AG5891" s="279"/>
      <c r="AH5891" s="279"/>
      <c r="AI5891" s="264"/>
      <c r="AM5891" s="280"/>
      <c r="AN5891" s="280"/>
      <c r="AO5891" s="280"/>
      <c r="AP5891" s="278"/>
      <c r="AQ5891" s="278"/>
      <c r="AR5891" s="278"/>
      <c r="AS5891" s="278"/>
      <c r="BA5891" s="280"/>
      <c r="BB5891" s="280"/>
      <c r="BC5891" s="280"/>
      <c r="BD5891" s="279"/>
      <c r="BE5891" s="279"/>
      <c r="BH5891" s="278"/>
      <c r="BI5891" s="278"/>
      <c r="BJ5891" s="278"/>
      <c r="BK5891" s="278"/>
      <c r="BL5891" s="278"/>
      <c r="BM5891" s="279"/>
      <c r="BN5891" s="279"/>
      <c r="BO5891" s="279"/>
      <c r="BP5891" s="279"/>
      <c r="BQ5891" s="279"/>
    </row>
    <row r="5892" spans="3:69" ht="9.75" customHeight="1"/>
    <row r="5893" spans="3:69" ht="9.75" customHeight="1">
      <c r="C5893" s="280"/>
      <c r="D5893" s="280"/>
      <c r="F5893" s="279"/>
      <c r="G5893" s="279"/>
      <c r="H5893" s="279"/>
      <c r="I5893" s="279"/>
      <c r="J5893" s="279"/>
      <c r="K5893" s="279"/>
      <c r="L5893" s="279"/>
      <c r="M5893" s="279"/>
      <c r="N5893" s="279"/>
      <c r="O5893" s="279"/>
      <c r="R5893" s="278"/>
      <c r="S5893" s="278"/>
      <c r="T5893" s="278"/>
      <c r="U5893" s="279"/>
      <c r="V5893" s="279"/>
      <c r="W5893" s="279"/>
      <c r="X5893" s="279"/>
      <c r="Y5893" s="279"/>
      <c r="Z5893" s="279"/>
      <c r="AA5893" s="279"/>
      <c r="AB5893" s="279"/>
      <c r="AD5893" s="279"/>
      <c r="AE5893" s="279"/>
      <c r="AF5893" s="279"/>
      <c r="AG5893" s="279"/>
      <c r="AH5893" s="279"/>
      <c r="AI5893" s="279"/>
      <c r="AM5893" s="280"/>
      <c r="AN5893" s="280"/>
      <c r="AO5893" s="280"/>
      <c r="AP5893" s="280"/>
      <c r="AQ5893" s="278"/>
      <c r="AR5893" s="278"/>
      <c r="AS5893" s="278"/>
      <c r="AT5893" s="278"/>
      <c r="BA5893" s="280"/>
      <c r="BB5893" s="280"/>
      <c r="BC5893" s="280"/>
      <c r="BD5893" s="279"/>
      <c r="BE5893" s="279"/>
      <c r="BH5893" s="278"/>
      <c r="BI5893" s="278"/>
      <c r="BJ5893" s="278"/>
      <c r="BK5893" s="278"/>
      <c r="BL5893" s="278"/>
      <c r="BM5893" s="279"/>
      <c r="BN5893" s="279"/>
      <c r="BO5893" s="279"/>
      <c r="BP5893" s="279"/>
      <c r="BQ5893" s="279"/>
    </row>
    <row r="5894" spans="3:69" ht="0.75" customHeight="1">
      <c r="C5894" s="280"/>
      <c r="D5894" s="280"/>
      <c r="F5894" s="279"/>
      <c r="G5894" s="279"/>
      <c r="H5894" s="279"/>
      <c r="I5894" s="279"/>
      <c r="J5894" s="279"/>
      <c r="K5894" s="279"/>
      <c r="L5894" s="279"/>
      <c r="M5894" s="279"/>
      <c r="N5894" s="279"/>
      <c r="O5894" s="279"/>
      <c r="R5894" s="278"/>
      <c r="S5894" s="278"/>
      <c r="T5894" s="278"/>
      <c r="U5894" s="279"/>
      <c r="V5894" s="279"/>
      <c r="W5894" s="279"/>
      <c r="X5894" s="279"/>
      <c r="Y5894" s="279"/>
      <c r="Z5894" s="279"/>
      <c r="AA5894" s="279"/>
      <c r="AB5894" s="279"/>
      <c r="AD5894" s="279"/>
      <c r="AE5894" s="279"/>
      <c r="AF5894" s="279"/>
      <c r="AG5894" s="279"/>
      <c r="AH5894" s="279"/>
      <c r="AI5894" s="279"/>
      <c r="AM5894" s="280"/>
      <c r="AN5894" s="280"/>
      <c r="AO5894" s="280"/>
      <c r="AP5894" s="280"/>
      <c r="AQ5894" s="278"/>
      <c r="AR5894" s="278"/>
      <c r="AS5894" s="278"/>
      <c r="AT5894" s="278"/>
      <c r="BA5894" s="280"/>
      <c r="BB5894" s="280"/>
      <c r="BC5894" s="280"/>
      <c r="BD5894" s="279"/>
      <c r="BE5894" s="279"/>
      <c r="BH5894" s="278"/>
      <c r="BI5894" s="278"/>
      <c r="BJ5894" s="278"/>
      <c r="BK5894" s="278"/>
      <c r="BL5894" s="278"/>
      <c r="BM5894" s="279"/>
      <c r="BN5894" s="279"/>
      <c r="BO5894" s="279"/>
      <c r="BP5894" s="279"/>
      <c r="BQ5894" s="279"/>
    </row>
    <row r="5895" spans="3:69" ht="12.75" customHeight="1">
      <c r="F5895" s="279"/>
      <c r="G5895" s="279"/>
      <c r="H5895" s="279"/>
      <c r="I5895" s="279"/>
      <c r="J5895" s="279"/>
      <c r="K5895" s="279"/>
      <c r="L5895" s="279"/>
      <c r="M5895" s="279"/>
      <c r="N5895" s="279"/>
      <c r="O5895" s="279"/>
      <c r="AM5895" s="280"/>
      <c r="AN5895" s="280"/>
      <c r="AO5895" s="280"/>
      <c r="AP5895" s="278"/>
      <c r="AQ5895" s="278"/>
      <c r="AR5895" s="278"/>
      <c r="AS5895" s="278"/>
      <c r="BA5895" s="280"/>
      <c r="BB5895" s="280"/>
      <c r="BC5895" s="280"/>
      <c r="BD5895" s="279"/>
      <c r="BE5895" s="279"/>
      <c r="BH5895" s="278"/>
      <c r="BI5895" s="278"/>
      <c r="BJ5895" s="278"/>
      <c r="BK5895" s="278"/>
      <c r="BL5895" s="278"/>
      <c r="BM5895" s="279"/>
      <c r="BN5895" s="279"/>
      <c r="BO5895" s="279"/>
      <c r="BP5895" s="279"/>
      <c r="BQ5895" s="279"/>
    </row>
    <row r="5896" spans="3:69" ht="10.5" customHeight="1">
      <c r="AM5896" s="280"/>
      <c r="AN5896" s="280"/>
      <c r="AO5896" s="280"/>
      <c r="AP5896" s="278"/>
      <c r="AQ5896" s="278"/>
      <c r="AR5896" s="278"/>
      <c r="AS5896" s="278"/>
      <c r="BA5896" s="280"/>
      <c r="BB5896" s="280"/>
      <c r="BC5896" s="280"/>
      <c r="BD5896" s="279"/>
      <c r="BE5896" s="279"/>
      <c r="BH5896" s="278"/>
      <c r="BI5896" s="278"/>
      <c r="BJ5896" s="278"/>
      <c r="BK5896" s="278"/>
      <c r="BL5896" s="278"/>
      <c r="BM5896" s="279"/>
      <c r="BN5896" s="279"/>
      <c r="BO5896" s="279"/>
      <c r="BP5896" s="279"/>
      <c r="BQ5896" s="279"/>
    </row>
    <row r="5897" spans="3:69" ht="7.5" customHeight="1"/>
    <row r="5898" spans="3:69" ht="0.75" customHeight="1">
      <c r="C5898" s="277"/>
      <c r="D5898" s="277"/>
      <c r="F5898" s="279"/>
      <c r="G5898" s="279"/>
      <c r="H5898" s="279"/>
      <c r="I5898" s="279"/>
      <c r="J5898" s="279"/>
      <c r="K5898" s="279"/>
      <c r="L5898" s="279"/>
      <c r="M5898" s="279"/>
      <c r="AM5898" s="280"/>
      <c r="AN5898" s="280"/>
      <c r="AO5898" s="280"/>
      <c r="AP5898" s="278"/>
      <c r="AQ5898" s="278"/>
      <c r="AR5898" s="278"/>
      <c r="AS5898" s="278"/>
      <c r="AT5898" s="278"/>
      <c r="AU5898" s="278"/>
      <c r="AV5898" s="278"/>
      <c r="AX5898" s="278"/>
      <c r="AY5898" s="278"/>
      <c r="BA5898" s="280"/>
      <c r="BB5898" s="280"/>
      <c r="BC5898" s="280"/>
      <c r="BD5898" s="279"/>
      <c r="BE5898" s="279"/>
      <c r="BH5898" s="278"/>
      <c r="BI5898" s="278"/>
      <c r="BJ5898" s="278"/>
      <c r="BK5898" s="278"/>
      <c r="BL5898" s="278"/>
      <c r="BM5898" s="279"/>
      <c r="BN5898" s="279"/>
      <c r="BO5898" s="279"/>
      <c r="BP5898" s="279"/>
      <c r="BQ5898" s="279"/>
    </row>
    <row r="5899" spans="3:69" ht="8.25" customHeight="1">
      <c r="C5899" s="277"/>
      <c r="D5899" s="277"/>
      <c r="F5899" s="279"/>
      <c r="G5899" s="279"/>
      <c r="H5899" s="279"/>
      <c r="I5899" s="279"/>
      <c r="J5899" s="279"/>
      <c r="K5899" s="279"/>
      <c r="L5899" s="279"/>
      <c r="M5899" s="279"/>
      <c r="AM5899" s="280"/>
      <c r="AN5899" s="280"/>
      <c r="AO5899" s="280"/>
      <c r="AP5899" s="278"/>
      <c r="AQ5899" s="278"/>
      <c r="AR5899" s="278"/>
      <c r="AS5899" s="278"/>
      <c r="AT5899" s="278"/>
      <c r="AU5899" s="278"/>
      <c r="AV5899" s="278"/>
      <c r="AX5899" s="278"/>
      <c r="AY5899" s="278"/>
      <c r="BA5899" s="280"/>
      <c r="BB5899" s="280"/>
      <c r="BC5899" s="280"/>
      <c r="BD5899" s="279"/>
      <c r="BE5899" s="279"/>
      <c r="BH5899" s="278"/>
      <c r="BI5899" s="278"/>
      <c r="BJ5899" s="278"/>
      <c r="BK5899" s="278"/>
      <c r="BL5899" s="278"/>
      <c r="BM5899" s="279"/>
      <c r="BN5899" s="279"/>
      <c r="BO5899" s="279"/>
      <c r="BP5899" s="279"/>
      <c r="BQ5899" s="279"/>
    </row>
    <row r="5900" spans="3:69" ht="0.75" customHeight="1">
      <c r="C5900" s="277"/>
      <c r="D5900" s="277"/>
      <c r="F5900" s="279"/>
      <c r="G5900" s="279"/>
      <c r="H5900" s="279"/>
      <c r="I5900" s="279"/>
      <c r="J5900" s="279"/>
      <c r="K5900" s="279"/>
      <c r="L5900" s="279"/>
      <c r="M5900" s="279"/>
      <c r="AM5900" s="280"/>
      <c r="AN5900" s="280"/>
      <c r="AO5900" s="280"/>
      <c r="AP5900" s="278"/>
      <c r="AQ5900" s="278"/>
      <c r="AR5900" s="278"/>
      <c r="AS5900" s="278"/>
      <c r="AT5900" s="278"/>
      <c r="AU5900" s="278"/>
      <c r="AV5900" s="278"/>
      <c r="AX5900" s="278"/>
      <c r="AY5900" s="278"/>
      <c r="BA5900" s="280"/>
      <c r="BB5900" s="280"/>
      <c r="BC5900" s="280"/>
      <c r="BD5900" s="279"/>
      <c r="BE5900" s="279"/>
      <c r="BH5900" s="278"/>
      <c r="BI5900" s="278"/>
      <c r="BJ5900" s="278"/>
      <c r="BK5900" s="278"/>
      <c r="BL5900" s="278"/>
      <c r="BM5900" s="279"/>
      <c r="BN5900" s="279"/>
      <c r="BO5900" s="279"/>
      <c r="BP5900" s="279"/>
      <c r="BQ5900" s="279"/>
    </row>
    <row r="5901" spans="3:69" ht="10.5" customHeight="1">
      <c r="AM5901" s="280"/>
      <c r="AN5901" s="280"/>
      <c r="AO5901" s="280"/>
      <c r="AP5901" s="278"/>
      <c r="AQ5901" s="278"/>
      <c r="AR5901" s="278"/>
      <c r="AS5901" s="278"/>
      <c r="AT5901" s="278"/>
      <c r="AU5901" s="278"/>
      <c r="AV5901" s="278"/>
      <c r="AX5901" s="278"/>
      <c r="AY5901" s="278"/>
      <c r="BA5901" s="280"/>
      <c r="BB5901" s="280"/>
      <c r="BC5901" s="280"/>
      <c r="BD5901" s="279"/>
      <c r="BE5901" s="279"/>
      <c r="BH5901" s="278"/>
      <c r="BI5901" s="278"/>
      <c r="BJ5901" s="278"/>
      <c r="BK5901" s="278"/>
      <c r="BL5901" s="278"/>
      <c r="BM5901" s="279"/>
      <c r="BN5901" s="279"/>
      <c r="BO5901" s="279"/>
      <c r="BP5901" s="279"/>
      <c r="BQ5901" s="279"/>
    </row>
    <row r="5902" spans="3:69" ht="9.75" customHeight="1"/>
    <row r="5903" spans="3:69" ht="12" customHeight="1">
      <c r="AM5903" s="280"/>
      <c r="AN5903" s="280"/>
      <c r="AO5903" s="280"/>
      <c r="AP5903" s="280"/>
      <c r="AQ5903" s="278"/>
      <c r="AR5903" s="278"/>
      <c r="AS5903" s="278"/>
      <c r="AT5903" s="278"/>
      <c r="AU5903" s="278"/>
      <c r="AV5903" s="278"/>
      <c r="AW5903" s="278"/>
      <c r="AX5903" s="278"/>
      <c r="AY5903" s="278"/>
      <c r="AZ5903" s="278"/>
      <c r="BA5903" s="277"/>
      <c r="BB5903" s="277"/>
      <c r="BC5903" s="277"/>
      <c r="BD5903" s="279"/>
      <c r="BE5903" s="279"/>
    </row>
    <row r="5904" spans="3:69" ht="13.5" customHeight="1">
      <c r="C5904" s="289"/>
      <c r="D5904" s="289"/>
      <c r="E5904" s="289"/>
      <c r="F5904" s="289"/>
      <c r="G5904" s="289"/>
      <c r="H5904" s="289"/>
      <c r="I5904" s="289"/>
      <c r="J5904" s="289"/>
      <c r="K5904" s="289"/>
      <c r="L5904" s="289"/>
      <c r="M5904" s="289"/>
      <c r="N5904" s="289"/>
      <c r="O5904" s="289"/>
      <c r="P5904" s="289"/>
      <c r="Q5904" s="289"/>
      <c r="R5904" s="289"/>
      <c r="S5904" s="289"/>
      <c r="T5904" s="289"/>
      <c r="U5904" s="289"/>
      <c r="V5904" s="289"/>
      <c r="W5904" s="289"/>
      <c r="X5904" s="289"/>
      <c r="Y5904" s="289"/>
      <c r="Z5904" s="289"/>
      <c r="AA5904" s="289"/>
      <c r="AB5904" s="289"/>
      <c r="AC5904" s="289"/>
      <c r="AD5904" s="289"/>
      <c r="AE5904" s="289"/>
    </row>
    <row r="5905" spans="2:68" ht="7.5" customHeight="1"/>
    <row r="5906" spans="2:68" ht="16.5" customHeight="1">
      <c r="B5906" s="282"/>
      <c r="C5906" s="282"/>
      <c r="D5906" s="282"/>
      <c r="E5906" s="282"/>
      <c r="F5906" s="282"/>
      <c r="G5906" s="282"/>
      <c r="H5906" s="282"/>
      <c r="I5906" s="282"/>
      <c r="J5906" s="282"/>
      <c r="K5906" s="282"/>
      <c r="L5906" s="282"/>
      <c r="M5906" s="282"/>
      <c r="N5906" s="282"/>
      <c r="O5906" s="282"/>
      <c r="P5906" s="282"/>
      <c r="Q5906" s="282"/>
      <c r="R5906" s="282"/>
      <c r="S5906" s="282"/>
      <c r="T5906" s="282"/>
      <c r="U5906" s="282"/>
      <c r="X5906" s="282"/>
      <c r="Y5906" s="282"/>
      <c r="Z5906" s="282"/>
      <c r="AA5906" s="282"/>
      <c r="AB5906" s="282"/>
      <c r="AC5906" s="282"/>
      <c r="AD5906" s="282"/>
      <c r="AE5906" s="282"/>
      <c r="AF5906" s="282"/>
      <c r="AG5906" s="282"/>
      <c r="AM5906" s="282"/>
      <c r="AN5906" s="282"/>
      <c r="AO5906" s="282"/>
      <c r="AP5906" s="282"/>
      <c r="AQ5906" s="282"/>
      <c r="AR5906" s="282"/>
      <c r="AS5906" s="282"/>
      <c r="AT5906" s="282"/>
      <c r="AU5906" s="282"/>
      <c r="AV5906" s="282"/>
      <c r="AW5906" s="282"/>
      <c r="AX5906" s="282"/>
      <c r="AY5906" s="282"/>
      <c r="AZ5906" s="282"/>
      <c r="BA5906" s="282"/>
      <c r="BB5906" s="282"/>
      <c r="BE5906" s="282"/>
      <c r="BF5906" s="282"/>
      <c r="BG5906" s="282"/>
      <c r="BH5906" s="282"/>
      <c r="BI5906" s="282"/>
      <c r="BJ5906" s="282"/>
      <c r="BK5906" s="282"/>
      <c r="BL5906" s="282"/>
      <c r="BM5906" s="282"/>
      <c r="BN5906" s="282"/>
      <c r="BO5906" s="282"/>
      <c r="BP5906" s="282"/>
    </row>
    <row r="5907" spans="2:68" ht="9.75" customHeight="1">
      <c r="E5907" s="281"/>
      <c r="F5907" s="281"/>
      <c r="G5907" s="281"/>
      <c r="H5907" s="281"/>
      <c r="I5907" s="281"/>
      <c r="J5907" s="281"/>
      <c r="K5907" s="281"/>
      <c r="L5907" s="281"/>
      <c r="O5907" s="281"/>
      <c r="P5907" s="281"/>
      <c r="Q5907" s="281"/>
      <c r="S5907" s="286"/>
      <c r="T5907" s="286"/>
      <c r="U5907" s="286"/>
      <c r="V5907" s="286"/>
      <c r="AB5907" s="281"/>
      <c r="AC5907" s="281"/>
      <c r="AD5907" s="286"/>
      <c r="AE5907" s="286"/>
      <c r="AR5907" s="281"/>
      <c r="AS5907" s="281"/>
      <c r="AT5907" s="281"/>
      <c r="AV5907" s="286"/>
      <c r="AW5907" s="286"/>
      <c r="AX5907" s="286"/>
      <c r="AY5907" s="286"/>
      <c r="AZ5907" s="286"/>
      <c r="BA5907" s="286"/>
      <c r="BB5907" s="286"/>
      <c r="BH5907" s="283"/>
      <c r="BI5907" s="283"/>
      <c r="BJ5907" s="283"/>
      <c r="BK5907" s="283"/>
      <c r="BL5907" s="283"/>
      <c r="BN5907" s="283"/>
      <c r="BO5907" s="283"/>
      <c r="BP5907" s="283"/>
    </row>
    <row r="5908" spans="2:68" ht="0.75" customHeight="1">
      <c r="BH5908" s="283"/>
      <c r="BI5908" s="283"/>
      <c r="BJ5908" s="283"/>
      <c r="BK5908" s="283"/>
      <c r="BL5908" s="283"/>
      <c r="BN5908" s="283"/>
      <c r="BO5908" s="283"/>
      <c r="BP5908" s="283"/>
    </row>
    <row r="5909" spans="2:68" ht="10.5" customHeight="1">
      <c r="F5909" s="281"/>
      <c r="G5909" s="281"/>
      <c r="H5909" s="281"/>
      <c r="I5909" s="281"/>
      <c r="J5909" s="281"/>
      <c r="K5909" s="281"/>
      <c r="N5909" s="281"/>
      <c r="O5909" s="281"/>
      <c r="P5909" s="281"/>
      <c r="Q5909" s="281"/>
      <c r="R5909" s="281"/>
      <c r="S5909" s="286"/>
      <c r="T5909" s="286"/>
      <c r="U5909" s="286"/>
      <c r="V5909" s="286"/>
      <c r="AB5909" s="281"/>
      <c r="AC5909" s="281"/>
      <c r="AD5909" s="281"/>
      <c r="AE5909" s="286"/>
      <c r="AF5909" s="286"/>
      <c r="AG5909" s="286"/>
      <c r="AH5909" s="286"/>
      <c r="AI5909" s="286"/>
      <c r="AR5909" s="281"/>
      <c r="AS5909" s="281"/>
      <c r="AT5909" s="281"/>
      <c r="AV5909" s="290"/>
      <c r="AW5909" s="290"/>
      <c r="AX5909" s="290"/>
      <c r="AY5909" s="290"/>
      <c r="AZ5909" s="290"/>
      <c r="BE5909" s="263"/>
      <c r="BJ5909" s="279"/>
      <c r="BK5909" s="279"/>
      <c r="BL5909" s="279"/>
      <c r="BO5909" s="279"/>
      <c r="BP5909" s="279"/>
    </row>
    <row r="5910" spans="2:68" ht="8.25" customHeight="1"/>
    <row r="5911" spans="2:68" ht="12.75" customHeight="1">
      <c r="BE5911" s="280"/>
      <c r="BF5911" s="280"/>
      <c r="BJ5911" s="279"/>
      <c r="BK5911" s="279"/>
      <c r="BL5911" s="279"/>
      <c r="BO5911" s="279"/>
      <c r="BP5911" s="279"/>
    </row>
    <row r="5912" spans="2:68" ht="9.75" customHeight="1">
      <c r="BE5912" s="280"/>
      <c r="BF5912" s="280"/>
      <c r="BJ5912" s="279"/>
      <c r="BK5912" s="279"/>
      <c r="BL5912" s="279"/>
      <c r="BO5912" s="279"/>
      <c r="BP5912" s="279"/>
    </row>
    <row r="5913" spans="2:68" ht="12.75" customHeight="1">
      <c r="BE5913" s="280"/>
      <c r="BF5913" s="280"/>
    </row>
    <row r="5914" spans="2:68" ht="10.5" customHeight="1">
      <c r="I5914" s="283"/>
      <c r="J5914" s="283"/>
      <c r="K5914" s="283"/>
      <c r="L5914" s="283"/>
      <c r="N5914" s="283"/>
      <c r="O5914" s="283"/>
      <c r="P5914" s="283"/>
      <c r="Q5914" s="283"/>
      <c r="R5914" s="283"/>
      <c r="S5914" s="283"/>
      <c r="U5914" s="283"/>
      <c r="V5914" s="283"/>
      <c r="W5914" s="283"/>
      <c r="Z5914" s="283"/>
      <c r="AA5914" s="283"/>
      <c r="AB5914" s="283"/>
      <c r="AC5914" s="283"/>
      <c r="AD5914" s="283"/>
      <c r="AE5914" s="283"/>
      <c r="AO5914" s="283"/>
      <c r="AP5914" s="283"/>
      <c r="AQ5914" s="283"/>
      <c r="AR5914" s="283"/>
      <c r="AS5914" s="283"/>
      <c r="AT5914" s="283"/>
      <c r="AV5914" s="283"/>
      <c r="AW5914" s="283"/>
      <c r="AX5914" s="283"/>
      <c r="AY5914" s="283"/>
      <c r="AZ5914" s="283"/>
      <c r="BA5914" s="283"/>
      <c r="BB5914" s="283"/>
      <c r="BE5914" s="263"/>
      <c r="BJ5914" s="279"/>
      <c r="BK5914" s="279"/>
      <c r="BL5914" s="279"/>
      <c r="BO5914" s="279"/>
      <c r="BP5914" s="279"/>
    </row>
    <row r="5915" spans="2:68" ht="9.75" customHeight="1"/>
    <row r="5916" spans="2:68" ht="10.5" customHeight="1">
      <c r="H5916" s="283"/>
      <c r="I5916" s="283"/>
      <c r="J5916" s="283"/>
      <c r="K5916" s="283"/>
      <c r="L5916" s="283"/>
      <c r="N5916" s="283"/>
      <c r="O5916" s="283"/>
      <c r="P5916" s="283"/>
      <c r="Q5916" s="283"/>
      <c r="R5916" s="283"/>
      <c r="S5916" s="283"/>
      <c r="U5916" s="283"/>
      <c r="V5916" s="283"/>
      <c r="W5916" s="283"/>
      <c r="Z5916" s="283"/>
      <c r="AA5916" s="283"/>
      <c r="AB5916" s="283"/>
      <c r="AC5916" s="283"/>
      <c r="AD5916" s="283"/>
      <c r="AE5916" s="283"/>
      <c r="AO5916" s="283"/>
      <c r="AP5916" s="283"/>
      <c r="AQ5916" s="283"/>
      <c r="AR5916" s="283"/>
      <c r="AS5916" s="283"/>
      <c r="AT5916" s="283"/>
      <c r="AV5916" s="283"/>
      <c r="AW5916" s="283"/>
      <c r="AX5916" s="283"/>
      <c r="AY5916" s="283"/>
      <c r="AZ5916" s="283"/>
      <c r="BA5916" s="283"/>
      <c r="BB5916" s="283"/>
      <c r="BE5916" s="280"/>
      <c r="BJ5916" s="279"/>
      <c r="BK5916" s="279"/>
      <c r="BL5916" s="279"/>
      <c r="BO5916" s="279"/>
      <c r="BP5916" s="279"/>
    </row>
    <row r="5917" spans="2:68" ht="0.75" customHeight="1">
      <c r="H5917" s="283"/>
      <c r="I5917" s="283"/>
      <c r="J5917" s="283"/>
      <c r="K5917" s="283"/>
      <c r="L5917" s="283"/>
      <c r="N5917" s="283"/>
      <c r="O5917" s="283"/>
      <c r="P5917" s="283"/>
      <c r="Q5917" s="283"/>
      <c r="R5917" s="283"/>
      <c r="S5917" s="283"/>
      <c r="U5917" s="283"/>
      <c r="V5917" s="283"/>
      <c r="W5917" s="283"/>
      <c r="Z5917" s="283"/>
      <c r="AA5917" s="283"/>
      <c r="AB5917" s="283"/>
      <c r="AC5917" s="283"/>
      <c r="AD5917" s="283"/>
      <c r="AE5917" s="283"/>
      <c r="AO5917" s="283"/>
      <c r="AP5917" s="283"/>
      <c r="AQ5917" s="283"/>
      <c r="AR5917" s="283"/>
      <c r="AS5917" s="283"/>
      <c r="AT5917" s="283"/>
      <c r="AV5917" s="283"/>
      <c r="AW5917" s="283"/>
      <c r="AX5917" s="283"/>
      <c r="AY5917" s="283"/>
      <c r="AZ5917" s="283"/>
      <c r="BA5917" s="283"/>
      <c r="BB5917" s="283"/>
      <c r="BE5917" s="280"/>
      <c r="BJ5917" s="279"/>
      <c r="BK5917" s="279"/>
      <c r="BL5917" s="279"/>
      <c r="BO5917" s="279"/>
      <c r="BP5917" s="279"/>
    </row>
    <row r="5918" spans="2:68" ht="10.5" customHeight="1">
      <c r="H5918" s="285"/>
      <c r="I5918" s="285"/>
      <c r="J5918" s="285"/>
      <c r="K5918" s="285"/>
      <c r="L5918" s="285"/>
      <c r="N5918" s="285"/>
      <c r="O5918" s="285"/>
      <c r="P5918" s="285"/>
      <c r="R5918" s="285"/>
      <c r="S5918" s="285"/>
      <c r="U5918" s="283"/>
      <c r="V5918" s="283"/>
      <c r="W5918" s="283"/>
      <c r="Z5918" s="285"/>
      <c r="AA5918" s="285"/>
      <c r="AB5918" s="285"/>
      <c r="AC5918" s="285"/>
      <c r="AD5918" s="283"/>
      <c r="AE5918" s="283"/>
      <c r="AO5918" s="285"/>
      <c r="AP5918" s="285"/>
      <c r="AQ5918" s="285"/>
      <c r="AR5918" s="285"/>
      <c r="AS5918" s="285"/>
      <c r="AT5918" s="285"/>
      <c r="AV5918" s="285"/>
      <c r="AW5918" s="285"/>
      <c r="AX5918" s="285"/>
      <c r="AY5918" s="285"/>
      <c r="AZ5918" s="285"/>
      <c r="BB5918" s="261"/>
      <c r="BE5918" s="263"/>
      <c r="BK5918" s="279"/>
      <c r="BL5918" s="279"/>
      <c r="BP5918" s="264"/>
    </row>
    <row r="5919" spans="2:68" ht="8.25" customHeight="1"/>
    <row r="5920" spans="2:68" ht="0.75" customHeight="1">
      <c r="C5920" s="280"/>
      <c r="D5920" s="280"/>
      <c r="E5920" s="280"/>
      <c r="F5920" s="280"/>
      <c r="G5920" s="280"/>
      <c r="H5920" s="280"/>
      <c r="I5920" s="280"/>
      <c r="AH5920" s="280"/>
      <c r="AI5920" s="280"/>
      <c r="AJ5920" s="280"/>
      <c r="AK5920" s="280"/>
      <c r="AL5920" s="280"/>
      <c r="AM5920" s="280"/>
      <c r="AN5920" s="280"/>
      <c r="AO5920" s="280"/>
      <c r="BE5920" s="280"/>
      <c r="BK5920" s="279"/>
      <c r="BL5920" s="279"/>
      <c r="BP5920" s="279"/>
    </row>
    <row r="5921" spans="3:68" ht="9" customHeight="1">
      <c r="C5921" s="280"/>
      <c r="D5921" s="280"/>
      <c r="E5921" s="280"/>
      <c r="F5921" s="280"/>
      <c r="G5921" s="280"/>
      <c r="H5921" s="280"/>
      <c r="I5921" s="280"/>
      <c r="AH5921" s="280"/>
      <c r="AI5921" s="280"/>
      <c r="AJ5921" s="280"/>
      <c r="AK5921" s="280"/>
      <c r="AL5921" s="280"/>
      <c r="AM5921" s="280"/>
      <c r="AN5921" s="280"/>
      <c r="AO5921" s="280"/>
      <c r="BE5921" s="280"/>
      <c r="BK5921" s="279"/>
      <c r="BL5921" s="279"/>
      <c r="BP5921" s="279"/>
    </row>
    <row r="5922" spans="3:68" ht="0.75" customHeight="1">
      <c r="C5922" s="280"/>
      <c r="D5922" s="280"/>
      <c r="E5922" s="280"/>
      <c r="F5922" s="280"/>
      <c r="G5922" s="280"/>
      <c r="H5922" s="280"/>
      <c r="I5922" s="280"/>
      <c r="AH5922" s="280"/>
      <c r="AI5922" s="280"/>
      <c r="AJ5922" s="280"/>
      <c r="AK5922" s="280"/>
      <c r="AL5922" s="280"/>
      <c r="AM5922" s="280"/>
      <c r="AN5922" s="280"/>
      <c r="AO5922" s="280"/>
      <c r="BE5922" s="280"/>
      <c r="BK5922" s="279"/>
      <c r="BL5922" s="279"/>
    </row>
    <row r="5923" spans="3:68" ht="10.5" customHeight="1">
      <c r="C5923" s="287"/>
      <c r="D5923" s="287"/>
      <c r="E5923" s="287"/>
      <c r="F5923" s="287"/>
      <c r="G5923" s="287"/>
      <c r="H5923" s="278"/>
      <c r="I5923" s="278"/>
      <c r="J5923" s="278"/>
      <c r="K5923" s="278"/>
      <c r="L5923" s="278"/>
      <c r="N5923" s="278"/>
      <c r="O5923" s="278"/>
      <c r="P5923" s="278"/>
      <c r="Q5923" s="278"/>
      <c r="R5923" s="278"/>
      <c r="S5923" s="278"/>
      <c r="T5923" s="278"/>
      <c r="U5923" s="278"/>
      <c r="V5923" s="278"/>
      <c r="W5923" s="278"/>
      <c r="Z5923" s="278"/>
      <c r="AA5923" s="278"/>
      <c r="AB5923" s="278"/>
      <c r="AC5923" s="278"/>
      <c r="AD5923" s="278"/>
      <c r="AE5923" s="278"/>
      <c r="AI5923" s="287"/>
      <c r="AJ5923" s="287"/>
      <c r="AK5923" s="287"/>
      <c r="AL5923" s="287"/>
      <c r="AM5923" s="287"/>
      <c r="AO5923" s="278"/>
      <c r="AP5923" s="278"/>
      <c r="AQ5923" s="278"/>
      <c r="AR5923" s="278"/>
      <c r="AS5923" s="278"/>
      <c r="AT5923" s="278"/>
      <c r="AV5923" s="278"/>
      <c r="AW5923" s="278"/>
      <c r="AX5923" s="278"/>
      <c r="AY5923" s="278"/>
      <c r="AZ5923" s="278"/>
      <c r="BB5923" s="266"/>
      <c r="BE5923" s="263"/>
      <c r="BK5923" s="279"/>
      <c r="BL5923" s="279"/>
      <c r="BP5923" s="264"/>
    </row>
    <row r="5924" spans="3:68" ht="7.5" customHeight="1"/>
    <row r="5925" spans="3:68" ht="0.75" customHeight="1">
      <c r="C5925" s="287"/>
      <c r="D5925" s="287"/>
      <c r="E5925" s="287"/>
      <c r="F5925" s="287"/>
      <c r="G5925" s="287"/>
      <c r="H5925" s="278"/>
      <c r="I5925" s="278"/>
      <c r="J5925" s="278"/>
      <c r="K5925" s="278"/>
      <c r="L5925" s="278"/>
      <c r="N5925" s="278"/>
      <c r="O5925" s="278"/>
      <c r="P5925" s="278"/>
      <c r="Q5925" s="278"/>
      <c r="R5925" s="278"/>
      <c r="S5925" s="278"/>
      <c r="T5925" s="278"/>
      <c r="U5925" s="278"/>
      <c r="V5925" s="278"/>
      <c r="W5925" s="278"/>
      <c r="Z5925" s="278"/>
      <c r="AA5925" s="278"/>
      <c r="AB5925" s="278"/>
      <c r="AC5925" s="278"/>
      <c r="AD5925" s="278"/>
      <c r="AE5925" s="278"/>
      <c r="AI5925" s="287"/>
      <c r="AJ5925" s="287"/>
      <c r="AK5925" s="287"/>
      <c r="AL5925" s="287"/>
      <c r="AM5925" s="287"/>
      <c r="AO5925" s="278"/>
      <c r="AP5925" s="278"/>
      <c r="AQ5925" s="278"/>
      <c r="AR5925" s="278"/>
      <c r="AS5925" s="278"/>
      <c r="AT5925" s="278"/>
      <c r="AV5925" s="278"/>
      <c r="AW5925" s="278"/>
      <c r="AX5925" s="278"/>
      <c r="AY5925" s="278"/>
      <c r="AZ5925" s="278"/>
      <c r="BB5925" s="276"/>
    </row>
    <row r="5926" spans="3:68" ht="8.25" customHeight="1">
      <c r="C5926" s="287"/>
      <c r="D5926" s="287"/>
      <c r="E5926" s="287"/>
      <c r="F5926" s="287"/>
      <c r="G5926" s="287"/>
      <c r="H5926" s="278"/>
      <c r="I5926" s="278"/>
      <c r="J5926" s="278"/>
      <c r="K5926" s="278"/>
      <c r="L5926" s="278"/>
      <c r="N5926" s="278"/>
      <c r="O5926" s="278"/>
      <c r="P5926" s="278"/>
      <c r="Q5926" s="278"/>
      <c r="R5926" s="278"/>
      <c r="S5926" s="278"/>
      <c r="T5926" s="278"/>
      <c r="U5926" s="278"/>
      <c r="V5926" s="278"/>
      <c r="W5926" s="278"/>
      <c r="Z5926" s="278"/>
      <c r="AA5926" s="278"/>
      <c r="AB5926" s="278"/>
      <c r="AC5926" s="278"/>
      <c r="AD5926" s="278"/>
      <c r="AE5926" s="278"/>
      <c r="AI5926" s="287"/>
      <c r="AJ5926" s="287"/>
      <c r="AK5926" s="287"/>
      <c r="AL5926" s="287"/>
      <c r="AM5926" s="287"/>
      <c r="AO5926" s="278"/>
      <c r="AP5926" s="278"/>
      <c r="AQ5926" s="278"/>
      <c r="AR5926" s="278"/>
      <c r="AS5926" s="278"/>
      <c r="AT5926" s="278"/>
      <c r="AV5926" s="278"/>
      <c r="AW5926" s="278"/>
      <c r="AX5926" s="278"/>
      <c r="AY5926" s="278"/>
      <c r="AZ5926" s="278"/>
      <c r="BB5926" s="276"/>
    </row>
    <row r="5927" spans="3:68" ht="0.75" customHeight="1">
      <c r="C5927" s="287"/>
      <c r="D5927" s="287"/>
      <c r="E5927" s="287"/>
      <c r="F5927" s="287"/>
      <c r="G5927" s="287"/>
      <c r="H5927" s="278"/>
      <c r="I5927" s="278"/>
      <c r="J5927" s="278"/>
      <c r="K5927" s="278"/>
      <c r="L5927" s="278"/>
      <c r="N5927" s="278"/>
      <c r="O5927" s="278"/>
      <c r="P5927" s="278"/>
      <c r="Q5927" s="278"/>
      <c r="R5927" s="278"/>
      <c r="S5927" s="278"/>
      <c r="T5927" s="278"/>
      <c r="U5927" s="278"/>
      <c r="V5927" s="278"/>
      <c r="W5927" s="278"/>
      <c r="Z5927" s="278"/>
      <c r="AA5927" s="278"/>
      <c r="AB5927" s="278"/>
      <c r="AC5927" s="278"/>
      <c r="AD5927" s="278"/>
      <c r="AE5927" s="278"/>
      <c r="AI5927" s="287"/>
      <c r="AJ5927" s="287"/>
      <c r="AK5927" s="287"/>
      <c r="AL5927" s="287"/>
      <c r="AM5927" s="287"/>
      <c r="AO5927" s="278"/>
      <c r="AP5927" s="278"/>
      <c r="AQ5927" s="278"/>
      <c r="AR5927" s="278"/>
      <c r="AS5927" s="278"/>
      <c r="AT5927" s="278"/>
      <c r="AV5927" s="278"/>
      <c r="AW5927" s="278"/>
      <c r="AX5927" s="278"/>
      <c r="AY5927" s="278"/>
      <c r="AZ5927" s="278"/>
      <c r="BB5927" s="276"/>
    </row>
    <row r="5928" spans="3:68" ht="10.5" customHeight="1">
      <c r="C5928" s="287"/>
      <c r="D5928" s="287"/>
      <c r="E5928" s="287"/>
      <c r="F5928" s="287"/>
      <c r="G5928" s="287"/>
      <c r="H5928" s="278"/>
      <c r="I5928" s="278"/>
      <c r="J5928" s="278"/>
      <c r="K5928" s="278"/>
      <c r="L5928" s="278"/>
      <c r="N5928" s="278"/>
      <c r="O5928" s="278"/>
      <c r="P5928" s="278"/>
      <c r="Q5928" s="278"/>
      <c r="R5928" s="278"/>
      <c r="S5928" s="278"/>
      <c r="T5928" s="278"/>
      <c r="U5928" s="278"/>
      <c r="V5928" s="278"/>
      <c r="W5928" s="278"/>
      <c r="Z5928" s="278"/>
      <c r="AA5928" s="278"/>
      <c r="AB5928" s="278"/>
      <c r="AC5928" s="278"/>
      <c r="AD5928" s="278"/>
      <c r="AE5928" s="278"/>
      <c r="AI5928" s="287"/>
      <c r="AJ5928" s="287"/>
      <c r="AK5928" s="287"/>
      <c r="AL5928" s="287"/>
      <c r="AM5928" s="287"/>
      <c r="AO5928" s="278"/>
      <c r="AP5928" s="278"/>
      <c r="AQ5928" s="278"/>
      <c r="AR5928" s="278"/>
      <c r="AS5928" s="278"/>
      <c r="AT5928" s="278"/>
      <c r="AV5928" s="278"/>
      <c r="AW5928" s="278"/>
      <c r="AX5928" s="278"/>
      <c r="AY5928" s="278"/>
      <c r="AZ5928" s="278"/>
      <c r="BB5928" s="266"/>
    </row>
    <row r="5929" spans="3:68" ht="7.5" customHeight="1"/>
    <row r="5930" spans="3:68" ht="0.75" customHeight="1">
      <c r="C5930" s="287"/>
      <c r="D5930" s="287"/>
      <c r="E5930" s="287"/>
      <c r="F5930" s="287"/>
      <c r="G5930" s="287"/>
      <c r="H5930" s="278"/>
      <c r="I5930" s="278"/>
      <c r="J5930" s="278"/>
      <c r="K5930" s="278"/>
      <c r="L5930" s="278"/>
      <c r="N5930" s="278"/>
      <c r="O5930" s="278"/>
      <c r="P5930" s="278"/>
      <c r="Q5930" s="278"/>
      <c r="R5930" s="278"/>
      <c r="S5930" s="278"/>
      <c r="T5930" s="278"/>
      <c r="U5930" s="278"/>
      <c r="V5930" s="278"/>
      <c r="W5930" s="278"/>
      <c r="Z5930" s="278"/>
      <c r="AA5930" s="278"/>
      <c r="AB5930" s="278"/>
      <c r="AC5930" s="278"/>
      <c r="AD5930" s="278"/>
      <c r="AE5930" s="278"/>
      <c r="AI5930" s="287"/>
      <c r="AJ5930" s="287"/>
      <c r="AK5930" s="287"/>
      <c r="AL5930" s="287"/>
      <c r="AM5930" s="287"/>
      <c r="AO5930" s="278"/>
      <c r="AP5930" s="278"/>
      <c r="AQ5930" s="278"/>
      <c r="AR5930" s="278"/>
      <c r="AS5930" s="278"/>
      <c r="AT5930" s="278"/>
      <c r="AV5930" s="278"/>
      <c r="AW5930" s="278"/>
      <c r="AX5930" s="278"/>
      <c r="AY5930" s="278"/>
      <c r="AZ5930" s="278"/>
      <c r="BB5930" s="276"/>
      <c r="BE5930" s="282"/>
      <c r="BF5930" s="282"/>
      <c r="BG5930" s="282"/>
      <c r="BH5930" s="282"/>
      <c r="BI5930" s="282"/>
      <c r="BJ5930" s="282"/>
      <c r="BK5930" s="282"/>
      <c r="BL5930" s="282"/>
      <c r="BM5930" s="282"/>
      <c r="BN5930" s="282"/>
      <c r="BO5930" s="282"/>
      <c r="BP5930" s="282"/>
    </row>
    <row r="5931" spans="3:68">
      <c r="C5931" s="287"/>
      <c r="D5931" s="287"/>
      <c r="E5931" s="287"/>
      <c r="F5931" s="287"/>
      <c r="G5931" s="287"/>
      <c r="H5931" s="278"/>
      <c r="I5931" s="278"/>
      <c r="J5931" s="278"/>
      <c r="K5931" s="278"/>
      <c r="L5931" s="278"/>
      <c r="N5931" s="278"/>
      <c r="O5931" s="278"/>
      <c r="P5931" s="278"/>
      <c r="Q5931" s="278"/>
      <c r="R5931" s="278"/>
      <c r="S5931" s="278"/>
      <c r="T5931" s="278"/>
      <c r="U5931" s="278"/>
      <c r="V5931" s="278"/>
      <c r="W5931" s="278"/>
      <c r="Z5931" s="278"/>
      <c r="AA5931" s="278"/>
      <c r="AB5931" s="278"/>
      <c r="AC5931" s="278"/>
      <c r="AD5931" s="278"/>
      <c r="AE5931" s="278"/>
      <c r="AI5931" s="287"/>
      <c r="AJ5931" s="287"/>
      <c r="AK5931" s="287"/>
      <c r="AL5931" s="287"/>
      <c r="AM5931" s="287"/>
      <c r="AO5931" s="278"/>
      <c r="AP5931" s="278"/>
      <c r="AQ5931" s="278"/>
      <c r="AR5931" s="278"/>
      <c r="AS5931" s="278"/>
      <c r="AT5931" s="278"/>
      <c r="AV5931" s="278"/>
      <c r="AW5931" s="278"/>
      <c r="AX5931" s="278"/>
      <c r="AY5931" s="278"/>
      <c r="AZ5931" s="278"/>
      <c r="BB5931" s="276"/>
      <c r="BE5931" s="282"/>
      <c r="BF5931" s="282"/>
      <c r="BG5931" s="282"/>
      <c r="BH5931" s="282"/>
      <c r="BI5931" s="282"/>
      <c r="BJ5931" s="282"/>
      <c r="BK5931" s="282"/>
      <c r="BL5931" s="282"/>
      <c r="BM5931" s="282"/>
      <c r="BN5931" s="282"/>
      <c r="BO5931" s="282"/>
      <c r="BP5931" s="282"/>
    </row>
    <row r="5932" spans="3:68" ht="5.25" customHeight="1">
      <c r="C5932" s="287"/>
      <c r="D5932" s="287"/>
      <c r="E5932" s="287"/>
      <c r="F5932" s="287"/>
      <c r="G5932" s="287"/>
      <c r="H5932" s="278"/>
      <c r="I5932" s="278"/>
      <c r="J5932" s="278"/>
      <c r="K5932" s="278"/>
      <c r="L5932" s="278"/>
      <c r="N5932" s="278"/>
      <c r="O5932" s="278"/>
      <c r="P5932" s="278"/>
      <c r="Q5932" s="278"/>
      <c r="R5932" s="278"/>
      <c r="S5932" s="278"/>
      <c r="T5932" s="278"/>
      <c r="U5932" s="278"/>
      <c r="V5932" s="278"/>
      <c r="W5932" s="278"/>
      <c r="Z5932" s="278"/>
      <c r="AA5932" s="278"/>
      <c r="AB5932" s="278"/>
      <c r="AC5932" s="278"/>
      <c r="AD5932" s="278"/>
      <c r="AE5932" s="278"/>
      <c r="AI5932" s="287"/>
      <c r="AJ5932" s="287"/>
      <c r="AK5932" s="287"/>
      <c r="AL5932" s="287"/>
      <c r="AM5932" s="287"/>
      <c r="AN5932" s="287"/>
      <c r="AO5932" s="278"/>
      <c r="AP5932" s="278"/>
      <c r="AQ5932" s="278"/>
      <c r="AR5932" s="278"/>
      <c r="AS5932" s="278"/>
      <c r="AT5932" s="278"/>
      <c r="AV5932" s="278"/>
      <c r="AW5932" s="278"/>
      <c r="AX5932" s="278"/>
      <c r="AY5932" s="278"/>
      <c r="AZ5932" s="278"/>
      <c r="BB5932" s="276"/>
      <c r="BJ5932" s="283"/>
      <c r="BK5932" s="283"/>
      <c r="BL5932" s="283"/>
      <c r="BM5932" s="283"/>
      <c r="BN5932" s="283"/>
      <c r="BO5932" s="283"/>
      <c r="BP5932" s="283"/>
    </row>
    <row r="5933" spans="3:68" ht="5.25" customHeight="1">
      <c r="C5933" s="287"/>
      <c r="D5933" s="287"/>
      <c r="E5933" s="287"/>
      <c r="F5933" s="287"/>
      <c r="G5933" s="287"/>
      <c r="H5933" s="278"/>
      <c r="I5933" s="278"/>
      <c r="J5933" s="278"/>
      <c r="K5933" s="278"/>
      <c r="L5933" s="278"/>
      <c r="N5933" s="278"/>
      <c r="O5933" s="278"/>
      <c r="P5933" s="278"/>
      <c r="Q5933" s="278"/>
      <c r="R5933" s="278"/>
      <c r="S5933" s="278"/>
      <c r="T5933" s="278"/>
      <c r="U5933" s="278"/>
      <c r="V5933" s="278"/>
      <c r="W5933" s="278"/>
      <c r="Z5933" s="278"/>
      <c r="AA5933" s="278"/>
      <c r="AB5933" s="278"/>
      <c r="AC5933" s="278"/>
      <c r="AD5933" s="278"/>
      <c r="AE5933" s="278"/>
      <c r="AI5933" s="287"/>
      <c r="AJ5933" s="287"/>
      <c r="AK5933" s="287"/>
      <c r="AL5933" s="287"/>
      <c r="AM5933" s="287"/>
      <c r="AN5933" s="287"/>
      <c r="AO5933" s="278"/>
      <c r="AP5933" s="278"/>
      <c r="AQ5933" s="278"/>
      <c r="AR5933" s="278"/>
      <c r="AS5933" s="278"/>
      <c r="AT5933" s="278"/>
      <c r="AV5933" s="278"/>
      <c r="AW5933" s="278"/>
      <c r="AX5933" s="278"/>
      <c r="AY5933" s="278"/>
      <c r="AZ5933" s="278"/>
      <c r="BB5933" s="276"/>
      <c r="BJ5933" s="283"/>
      <c r="BK5933" s="283"/>
      <c r="BL5933" s="283"/>
      <c r="BM5933" s="283"/>
      <c r="BN5933" s="283"/>
      <c r="BO5933" s="283"/>
      <c r="BP5933" s="283"/>
    </row>
    <row r="5934" spans="3:68" ht="15" customHeight="1">
      <c r="C5934" s="287"/>
      <c r="D5934" s="287"/>
      <c r="E5934" s="287"/>
      <c r="F5934" s="287"/>
      <c r="G5934" s="287"/>
      <c r="H5934" s="278"/>
      <c r="I5934" s="278"/>
      <c r="J5934" s="278"/>
      <c r="K5934" s="278"/>
      <c r="L5934" s="278"/>
      <c r="N5934" s="278"/>
      <c r="O5934" s="278"/>
      <c r="P5934" s="278"/>
      <c r="Q5934" s="278"/>
      <c r="R5934" s="278"/>
      <c r="S5934" s="278"/>
      <c r="T5934" s="278"/>
      <c r="U5934" s="278"/>
      <c r="V5934" s="278"/>
      <c r="W5934" s="278"/>
      <c r="Z5934" s="278"/>
      <c r="AA5934" s="278"/>
      <c r="AB5934" s="278"/>
      <c r="AC5934" s="278"/>
      <c r="AD5934" s="278"/>
      <c r="AE5934" s="278"/>
      <c r="AI5934" s="287"/>
      <c r="AJ5934" s="287"/>
      <c r="AK5934" s="287"/>
      <c r="AL5934" s="287"/>
      <c r="AM5934" s="287"/>
      <c r="AO5934" s="278"/>
      <c r="AP5934" s="278"/>
      <c r="AQ5934" s="278"/>
      <c r="AR5934" s="278"/>
      <c r="AS5934" s="278"/>
      <c r="AT5934" s="278"/>
      <c r="AV5934" s="278"/>
      <c r="AW5934" s="278"/>
      <c r="AX5934" s="278"/>
      <c r="AY5934" s="278"/>
      <c r="AZ5934" s="278"/>
      <c r="BB5934" s="266"/>
    </row>
    <row r="5935" spans="3:68" ht="0.75" customHeight="1">
      <c r="C5935" s="287"/>
      <c r="D5935" s="287"/>
      <c r="E5935" s="287"/>
      <c r="F5935" s="287"/>
      <c r="G5935" s="287"/>
      <c r="H5935" s="278"/>
      <c r="I5935" s="278"/>
      <c r="J5935" s="278"/>
      <c r="K5935" s="278"/>
      <c r="L5935" s="278"/>
      <c r="P5935" s="278"/>
      <c r="Q5935" s="278"/>
      <c r="R5935" s="278"/>
      <c r="S5935" s="278"/>
      <c r="U5935" s="278"/>
      <c r="V5935" s="278"/>
      <c r="W5935" s="278"/>
      <c r="Z5935" s="278"/>
      <c r="AA5935" s="278"/>
      <c r="AB5935" s="278"/>
      <c r="AC5935" s="278"/>
      <c r="AD5935" s="278"/>
      <c r="AE5935" s="278"/>
      <c r="AI5935" s="287"/>
      <c r="AJ5935" s="287"/>
      <c r="AK5935" s="287"/>
      <c r="AL5935" s="287"/>
      <c r="AM5935" s="287"/>
      <c r="AO5935" s="278"/>
      <c r="AP5935" s="278"/>
      <c r="AQ5935" s="278"/>
      <c r="AR5935" s="278"/>
      <c r="AS5935" s="278"/>
      <c r="AT5935" s="278"/>
      <c r="AV5935" s="278"/>
      <c r="AW5935" s="278"/>
      <c r="AX5935" s="278"/>
      <c r="AY5935" s="278"/>
      <c r="AZ5935" s="278"/>
      <c r="BB5935" s="276"/>
      <c r="BE5935" s="280"/>
      <c r="BH5935" s="278"/>
      <c r="BI5935" s="278"/>
      <c r="BJ5935" s="278"/>
      <c r="BK5935" s="278"/>
      <c r="BL5935" s="278"/>
      <c r="BN5935" s="278"/>
      <c r="BO5935" s="278"/>
      <c r="BP5935" s="278"/>
    </row>
    <row r="5936" spans="3:68" ht="8.25" customHeight="1">
      <c r="C5936" s="287"/>
      <c r="D5936" s="287"/>
      <c r="E5936" s="287"/>
      <c r="F5936" s="287"/>
      <c r="G5936" s="287"/>
      <c r="H5936" s="278"/>
      <c r="I5936" s="278"/>
      <c r="J5936" s="278"/>
      <c r="K5936" s="278"/>
      <c r="L5936" s="278"/>
      <c r="P5936" s="278"/>
      <c r="Q5936" s="278"/>
      <c r="R5936" s="278"/>
      <c r="S5936" s="278"/>
      <c r="U5936" s="278"/>
      <c r="V5936" s="278"/>
      <c r="W5936" s="278"/>
      <c r="Z5936" s="278"/>
      <c r="AA5936" s="278"/>
      <c r="AB5936" s="278"/>
      <c r="AC5936" s="278"/>
      <c r="AD5936" s="278"/>
      <c r="AE5936" s="278"/>
      <c r="AI5936" s="287"/>
      <c r="AJ5936" s="287"/>
      <c r="AK5936" s="287"/>
      <c r="AL5936" s="287"/>
      <c r="AM5936" s="287"/>
      <c r="AO5936" s="278"/>
      <c r="AP5936" s="278"/>
      <c r="AQ5936" s="278"/>
      <c r="AR5936" s="278"/>
      <c r="AS5936" s="278"/>
      <c r="AT5936" s="278"/>
      <c r="AV5936" s="278"/>
      <c r="AW5936" s="278"/>
      <c r="AX5936" s="278"/>
      <c r="AY5936" s="278"/>
      <c r="AZ5936" s="278"/>
      <c r="BB5936" s="276"/>
      <c r="BE5936" s="280"/>
      <c r="BH5936" s="278"/>
      <c r="BI5936" s="278"/>
      <c r="BJ5936" s="278"/>
      <c r="BK5936" s="278"/>
      <c r="BL5936" s="278"/>
      <c r="BN5936" s="278"/>
      <c r="BO5936" s="278"/>
      <c r="BP5936" s="278"/>
    </row>
    <row r="5937" spans="3:68" ht="0.75" customHeight="1">
      <c r="C5937" s="287"/>
      <c r="D5937" s="287"/>
      <c r="E5937" s="287"/>
      <c r="F5937" s="287"/>
      <c r="G5937" s="287"/>
      <c r="H5937" s="278"/>
      <c r="I5937" s="278"/>
      <c r="J5937" s="278"/>
      <c r="K5937" s="278"/>
      <c r="L5937" s="278"/>
      <c r="P5937" s="278"/>
      <c r="Q5937" s="278"/>
      <c r="R5937" s="278"/>
      <c r="S5937" s="278"/>
      <c r="U5937" s="278"/>
      <c r="V5937" s="278"/>
      <c r="W5937" s="278"/>
      <c r="Z5937" s="278"/>
      <c r="AA5937" s="278"/>
      <c r="AB5937" s="278"/>
      <c r="AC5937" s="278"/>
      <c r="AD5937" s="278"/>
      <c r="AE5937" s="278"/>
      <c r="AI5937" s="287"/>
      <c r="AJ5937" s="287"/>
      <c r="AK5937" s="287"/>
      <c r="AL5937" s="287"/>
      <c r="AM5937" s="287"/>
      <c r="AO5937" s="278"/>
      <c r="AP5937" s="278"/>
      <c r="AQ5937" s="278"/>
      <c r="AR5937" s="278"/>
      <c r="AS5937" s="278"/>
      <c r="AT5937" s="278"/>
      <c r="AV5937" s="278"/>
      <c r="AW5937" s="278"/>
      <c r="AX5937" s="278"/>
      <c r="AY5937" s="278"/>
      <c r="AZ5937" s="278"/>
      <c r="BB5937" s="276"/>
      <c r="BE5937" s="280"/>
      <c r="BH5937" s="278"/>
      <c r="BI5937" s="278"/>
      <c r="BJ5937" s="278"/>
      <c r="BK5937" s="278"/>
      <c r="BL5937" s="278"/>
      <c r="BN5937" s="278"/>
      <c r="BO5937" s="278"/>
      <c r="BP5937" s="278"/>
    </row>
    <row r="5938" spans="3:68" ht="10.5" customHeight="1">
      <c r="C5938" s="287"/>
      <c r="D5938" s="287"/>
      <c r="E5938" s="287"/>
      <c r="F5938" s="287"/>
      <c r="G5938" s="287"/>
      <c r="H5938" s="278"/>
      <c r="I5938" s="278"/>
      <c r="J5938" s="278"/>
      <c r="K5938" s="278"/>
      <c r="L5938" s="278"/>
      <c r="P5938" s="278"/>
      <c r="Q5938" s="278"/>
      <c r="R5938" s="278"/>
      <c r="S5938" s="278"/>
      <c r="U5938" s="278"/>
      <c r="V5938" s="278"/>
      <c r="W5938" s="278"/>
      <c r="Z5938" s="278"/>
      <c r="AA5938" s="278"/>
      <c r="AB5938" s="278"/>
      <c r="AC5938" s="278"/>
      <c r="AD5938" s="278"/>
      <c r="AE5938" s="278"/>
      <c r="AI5938" s="287"/>
      <c r="AJ5938" s="287"/>
      <c r="AK5938" s="287"/>
      <c r="AL5938" s="287"/>
      <c r="AM5938" s="287"/>
      <c r="AO5938" s="278"/>
      <c r="AP5938" s="278"/>
      <c r="AQ5938" s="278"/>
      <c r="AR5938" s="278"/>
      <c r="AS5938" s="278"/>
      <c r="AT5938" s="278"/>
      <c r="AV5938" s="278"/>
      <c r="AW5938" s="278"/>
      <c r="AX5938" s="278"/>
      <c r="AY5938" s="278"/>
      <c r="AZ5938" s="278"/>
      <c r="BB5938" s="266"/>
      <c r="BE5938" s="263"/>
      <c r="BH5938" s="278"/>
      <c r="BI5938" s="278"/>
      <c r="BJ5938" s="278"/>
      <c r="BK5938" s="278"/>
      <c r="BL5938" s="278"/>
      <c r="BN5938" s="278"/>
      <c r="BO5938" s="278"/>
      <c r="BP5938" s="278"/>
    </row>
    <row r="5939" spans="3:68" ht="7.5" customHeight="1"/>
    <row r="5940" spans="3:68" ht="0.75" customHeight="1">
      <c r="C5940" s="287"/>
      <c r="D5940" s="287"/>
      <c r="E5940" s="287"/>
      <c r="F5940" s="287"/>
      <c r="G5940" s="287"/>
      <c r="H5940" s="278"/>
      <c r="I5940" s="278"/>
      <c r="J5940" s="278"/>
      <c r="K5940" s="278"/>
      <c r="L5940" s="278"/>
      <c r="N5940" s="278"/>
      <c r="O5940" s="278"/>
      <c r="P5940" s="278"/>
      <c r="Q5940" s="278"/>
      <c r="R5940" s="278"/>
      <c r="S5940" s="278"/>
      <c r="T5940" s="278"/>
      <c r="U5940" s="278"/>
      <c r="V5940" s="278"/>
      <c r="W5940" s="278"/>
      <c r="Z5940" s="278"/>
      <c r="AA5940" s="278"/>
      <c r="AB5940" s="278"/>
      <c r="AC5940" s="278"/>
      <c r="AD5940" s="278"/>
      <c r="AE5940" s="278"/>
      <c r="AI5940" s="287"/>
      <c r="AJ5940" s="287"/>
      <c r="AK5940" s="287"/>
      <c r="AL5940" s="287"/>
      <c r="AM5940" s="287"/>
      <c r="AO5940" s="278"/>
      <c r="AP5940" s="278"/>
      <c r="AQ5940" s="278"/>
      <c r="AR5940" s="278"/>
      <c r="AS5940" s="278"/>
      <c r="AT5940" s="278"/>
      <c r="AV5940" s="278"/>
      <c r="AW5940" s="278"/>
      <c r="AX5940" s="278"/>
      <c r="AY5940" s="278"/>
      <c r="AZ5940" s="278"/>
      <c r="BB5940" s="276"/>
      <c r="BE5940" s="280"/>
      <c r="BH5940" s="278"/>
      <c r="BI5940" s="278"/>
      <c r="BJ5940" s="278"/>
      <c r="BK5940" s="278"/>
      <c r="BL5940" s="278"/>
      <c r="BN5940" s="278"/>
      <c r="BO5940" s="278"/>
      <c r="BP5940" s="278"/>
    </row>
    <row r="5941" spans="3:68" ht="9" customHeight="1">
      <c r="C5941" s="287"/>
      <c r="D5941" s="287"/>
      <c r="E5941" s="287"/>
      <c r="F5941" s="287"/>
      <c r="G5941" s="287"/>
      <c r="H5941" s="278"/>
      <c r="I5941" s="278"/>
      <c r="J5941" s="278"/>
      <c r="K5941" s="278"/>
      <c r="L5941" s="278"/>
      <c r="N5941" s="278"/>
      <c r="O5941" s="278"/>
      <c r="P5941" s="278"/>
      <c r="Q5941" s="278"/>
      <c r="R5941" s="278"/>
      <c r="S5941" s="278"/>
      <c r="T5941" s="278"/>
      <c r="U5941" s="278"/>
      <c r="V5941" s="278"/>
      <c r="W5941" s="278"/>
      <c r="Z5941" s="278"/>
      <c r="AA5941" s="278"/>
      <c r="AB5941" s="278"/>
      <c r="AC5941" s="278"/>
      <c r="AD5941" s="278"/>
      <c r="AE5941" s="278"/>
      <c r="AI5941" s="287"/>
      <c r="AJ5941" s="287"/>
      <c r="AK5941" s="287"/>
      <c r="AL5941" s="287"/>
      <c r="AM5941" s="287"/>
      <c r="AO5941" s="278"/>
      <c r="AP5941" s="278"/>
      <c r="AQ5941" s="278"/>
      <c r="AR5941" s="278"/>
      <c r="AS5941" s="278"/>
      <c r="AT5941" s="278"/>
      <c r="AV5941" s="278"/>
      <c r="AW5941" s="278"/>
      <c r="AX5941" s="278"/>
      <c r="AY5941" s="278"/>
      <c r="AZ5941" s="278"/>
      <c r="BB5941" s="276"/>
      <c r="BE5941" s="280"/>
      <c r="BH5941" s="278"/>
      <c r="BI5941" s="278"/>
      <c r="BJ5941" s="278"/>
      <c r="BK5941" s="278"/>
      <c r="BL5941" s="278"/>
      <c r="BN5941" s="278"/>
      <c r="BO5941" s="278"/>
      <c r="BP5941" s="278"/>
    </row>
    <row r="5942" spans="3:68" ht="0.75" customHeight="1">
      <c r="C5942" s="287"/>
      <c r="D5942" s="287"/>
      <c r="E5942" s="287"/>
      <c r="F5942" s="287"/>
      <c r="G5942" s="287"/>
      <c r="H5942" s="278"/>
      <c r="I5942" s="278"/>
      <c r="J5942" s="278"/>
      <c r="K5942" s="278"/>
      <c r="L5942" s="278"/>
      <c r="N5942" s="278"/>
      <c r="O5942" s="278"/>
      <c r="P5942" s="278"/>
      <c r="Q5942" s="278"/>
      <c r="R5942" s="278"/>
      <c r="S5942" s="278"/>
      <c r="T5942" s="278"/>
      <c r="U5942" s="278"/>
      <c r="V5942" s="278"/>
      <c r="W5942" s="278"/>
      <c r="Z5942" s="278"/>
      <c r="AA5942" s="278"/>
      <c r="AB5942" s="278"/>
      <c r="AC5942" s="278"/>
      <c r="AD5942" s="278"/>
      <c r="AE5942" s="278"/>
      <c r="AI5942" s="287"/>
      <c r="AJ5942" s="287"/>
      <c r="AK5942" s="287"/>
      <c r="AL5942" s="287"/>
      <c r="AM5942" s="287"/>
      <c r="AO5942" s="278"/>
      <c r="AP5942" s="278"/>
      <c r="AQ5942" s="278"/>
      <c r="AR5942" s="278"/>
      <c r="AS5942" s="278"/>
      <c r="AT5942" s="278"/>
      <c r="AV5942" s="278"/>
      <c r="AW5942" s="278"/>
      <c r="AX5942" s="278"/>
      <c r="AY5942" s="278"/>
      <c r="AZ5942" s="278"/>
      <c r="BB5942" s="276"/>
      <c r="BE5942" s="280"/>
      <c r="BH5942" s="278"/>
      <c r="BI5942" s="278"/>
      <c r="BJ5942" s="278"/>
      <c r="BK5942" s="278"/>
      <c r="BL5942" s="278"/>
      <c r="BN5942" s="278"/>
      <c r="BO5942" s="278"/>
      <c r="BP5942" s="278"/>
    </row>
    <row r="5943" spans="3:68" ht="10.5" customHeight="1">
      <c r="C5943" s="287"/>
      <c r="D5943" s="287"/>
      <c r="E5943" s="287"/>
      <c r="F5943" s="287"/>
      <c r="G5943" s="287"/>
      <c r="H5943" s="278"/>
      <c r="I5943" s="278"/>
      <c r="J5943" s="278"/>
      <c r="K5943" s="278"/>
      <c r="L5943" s="278"/>
      <c r="P5943" s="278"/>
      <c r="Q5943" s="278"/>
      <c r="R5943" s="278"/>
      <c r="S5943" s="278"/>
      <c r="U5943" s="278"/>
      <c r="V5943" s="278"/>
      <c r="W5943" s="278"/>
      <c r="Z5943" s="278"/>
      <c r="AA5943" s="278"/>
      <c r="AB5943" s="278"/>
      <c r="AC5943" s="278"/>
      <c r="AD5943" s="278"/>
      <c r="AE5943" s="278"/>
      <c r="AI5943" s="287"/>
      <c r="AJ5943" s="287"/>
      <c r="AK5943" s="287"/>
      <c r="AL5943" s="287"/>
      <c r="AM5943" s="287"/>
      <c r="AO5943" s="278"/>
      <c r="AP5943" s="278"/>
      <c r="AQ5943" s="278"/>
      <c r="AR5943" s="278"/>
      <c r="AS5943" s="278"/>
      <c r="AT5943" s="278"/>
      <c r="AV5943" s="278"/>
      <c r="AW5943" s="278"/>
      <c r="AX5943" s="278"/>
      <c r="AY5943" s="278"/>
      <c r="AZ5943" s="278"/>
      <c r="BB5943" s="266"/>
      <c r="BE5943" s="263"/>
      <c r="BH5943" s="278"/>
      <c r="BI5943" s="278"/>
      <c r="BJ5943" s="278"/>
      <c r="BK5943" s="278"/>
      <c r="BL5943" s="278"/>
      <c r="BN5943" s="278"/>
      <c r="BO5943" s="278"/>
      <c r="BP5943" s="278"/>
    </row>
    <row r="5944" spans="3:68" ht="9" customHeight="1"/>
    <row r="5945" spans="3:68" ht="10.5" customHeight="1">
      <c r="C5945" s="291"/>
      <c r="D5945" s="291"/>
      <c r="E5945" s="291"/>
      <c r="F5945" s="291"/>
      <c r="G5945" s="291"/>
      <c r="H5945" s="278"/>
      <c r="I5945" s="278"/>
      <c r="J5945" s="278"/>
      <c r="K5945" s="278"/>
      <c r="L5945" s="278"/>
      <c r="N5945" s="278"/>
      <c r="O5945" s="278"/>
      <c r="P5945" s="278"/>
      <c r="Q5945" s="278"/>
      <c r="R5945" s="278"/>
      <c r="S5945" s="278"/>
      <c r="T5945" s="278"/>
      <c r="U5945" s="278"/>
      <c r="V5945" s="278"/>
      <c r="W5945" s="278"/>
      <c r="Z5945" s="278"/>
      <c r="AA5945" s="278"/>
      <c r="AB5945" s="278"/>
      <c r="AC5945" s="278"/>
      <c r="AD5945" s="278"/>
      <c r="AE5945" s="278"/>
      <c r="AI5945" s="291"/>
      <c r="AJ5945" s="291"/>
      <c r="AK5945" s="291"/>
      <c r="AL5945" s="291"/>
      <c r="AM5945" s="291"/>
      <c r="AO5945" s="278"/>
      <c r="AP5945" s="278"/>
      <c r="AQ5945" s="278"/>
      <c r="AR5945" s="278"/>
      <c r="AS5945" s="278"/>
      <c r="AT5945" s="278"/>
      <c r="AV5945" s="278"/>
      <c r="AW5945" s="278"/>
      <c r="AX5945" s="278"/>
      <c r="AY5945" s="278"/>
      <c r="AZ5945" s="278"/>
      <c r="BB5945" s="266"/>
      <c r="BE5945" s="280"/>
      <c r="BF5945" s="280"/>
      <c r="BH5945" s="278"/>
      <c r="BI5945" s="278"/>
      <c r="BJ5945" s="278"/>
      <c r="BK5945" s="278"/>
      <c r="BL5945" s="278"/>
      <c r="BN5945" s="278"/>
      <c r="BO5945" s="278"/>
      <c r="BP5945" s="278"/>
    </row>
    <row r="5946" spans="3:68" ht="12.75" customHeight="1">
      <c r="AO5946" s="278"/>
      <c r="AP5946" s="278"/>
      <c r="AQ5946" s="278"/>
      <c r="AR5946" s="278"/>
      <c r="AS5946" s="278"/>
      <c r="AT5946" s="278"/>
      <c r="AV5946" s="278"/>
      <c r="AW5946" s="278"/>
      <c r="AX5946" s="278"/>
      <c r="AY5946" s="278"/>
      <c r="AZ5946" s="278"/>
      <c r="BE5946" s="280"/>
      <c r="BF5946" s="280"/>
    </row>
    <row r="5947" spans="3:68" ht="12.75" customHeight="1">
      <c r="AO5947" s="278"/>
      <c r="AP5947" s="278"/>
      <c r="AQ5947" s="278"/>
      <c r="AR5947" s="278"/>
      <c r="AS5947" s="278"/>
      <c r="AT5947" s="278"/>
      <c r="AV5947" s="278"/>
      <c r="AW5947" s="278"/>
      <c r="AX5947" s="278"/>
      <c r="AY5947" s="278"/>
      <c r="AZ5947" s="278"/>
      <c r="BE5947" s="280"/>
      <c r="BH5947" s="278"/>
      <c r="BI5947" s="278"/>
      <c r="BJ5947" s="278"/>
      <c r="BK5947" s="278"/>
      <c r="BL5947" s="278"/>
      <c r="BN5947" s="278"/>
      <c r="BO5947" s="278"/>
      <c r="BP5947" s="278"/>
    </row>
    <row r="5948" spans="3:68" ht="10.5" customHeight="1">
      <c r="BE5948" s="280"/>
      <c r="BH5948" s="278"/>
      <c r="BI5948" s="278"/>
      <c r="BJ5948" s="278"/>
      <c r="BK5948" s="278"/>
      <c r="BL5948" s="278"/>
      <c r="BN5948" s="278"/>
      <c r="BO5948" s="278"/>
      <c r="BP5948" s="278"/>
    </row>
    <row r="5949" spans="3:68" ht="9" customHeight="1"/>
    <row r="5950" spans="3:68" ht="11.25" customHeight="1">
      <c r="C5950" s="280"/>
      <c r="D5950" s="280"/>
      <c r="E5950" s="280"/>
      <c r="F5950" s="280"/>
      <c r="G5950" s="280"/>
      <c r="H5950" s="280"/>
      <c r="I5950" s="280"/>
      <c r="AH5950" s="280"/>
      <c r="AI5950" s="280"/>
      <c r="AJ5950" s="280"/>
      <c r="AK5950" s="280"/>
      <c r="AL5950" s="280"/>
      <c r="AM5950" s="280"/>
      <c r="AN5950" s="280"/>
      <c r="AO5950" s="280"/>
      <c r="BE5950" s="263"/>
      <c r="BH5950" s="278"/>
      <c r="BI5950" s="278"/>
      <c r="BJ5950" s="278"/>
      <c r="BK5950" s="278"/>
      <c r="BL5950" s="278"/>
      <c r="BN5950" s="278"/>
      <c r="BO5950" s="278"/>
      <c r="BP5950" s="278"/>
    </row>
    <row r="5951" spans="3:68" ht="9.75" customHeight="1">
      <c r="C5951" s="287"/>
      <c r="D5951" s="287"/>
      <c r="E5951" s="287"/>
      <c r="F5951" s="287"/>
      <c r="G5951" s="287"/>
      <c r="H5951" s="278"/>
      <c r="I5951" s="278"/>
      <c r="J5951" s="278"/>
      <c r="K5951" s="278"/>
      <c r="L5951" s="278"/>
      <c r="N5951" s="278"/>
      <c r="O5951" s="278"/>
      <c r="P5951" s="278"/>
      <c r="Q5951" s="278"/>
      <c r="R5951" s="278"/>
      <c r="S5951" s="278"/>
      <c r="T5951" s="278"/>
      <c r="U5951" s="278"/>
      <c r="V5951" s="278"/>
      <c r="W5951" s="278"/>
      <c r="Z5951" s="278"/>
      <c r="AA5951" s="278"/>
      <c r="AB5951" s="278"/>
      <c r="AC5951" s="278"/>
      <c r="AD5951" s="278"/>
      <c r="AE5951" s="278"/>
      <c r="AI5951" s="287"/>
      <c r="AJ5951" s="287"/>
      <c r="AK5951" s="287"/>
      <c r="AL5951" s="287"/>
      <c r="AM5951" s="287"/>
      <c r="AO5951" s="278"/>
      <c r="AP5951" s="278"/>
      <c r="AQ5951" s="278"/>
      <c r="AR5951" s="278"/>
      <c r="AS5951" s="278"/>
      <c r="AT5951" s="278"/>
      <c r="AV5951" s="278"/>
      <c r="AW5951" s="278"/>
      <c r="AX5951" s="278"/>
      <c r="AY5951" s="278"/>
      <c r="AZ5951" s="278"/>
      <c r="BB5951" s="276"/>
      <c r="BE5951" s="280"/>
      <c r="BF5951" s="280"/>
      <c r="BH5951" s="278"/>
      <c r="BI5951" s="278"/>
      <c r="BJ5951" s="278"/>
      <c r="BK5951" s="278"/>
      <c r="BL5951" s="278"/>
      <c r="BN5951" s="278"/>
      <c r="BO5951" s="278"/>
      <c r="BP5951" s="278"/>
    </row>
    <row r="5952" spans="3:68" ht="1.5" customHeight="1">
      <c r="C5952" s="287"/>
      <c r="D5952" s="287"/>
      <c r="E5952" s="287"/>
      <c r="F5952" s="287"/>
      <c r="G5952" s="287"/>
      <c r="H5952" s="278"/>
      <c r="I5952" s="278"/>
      <c r="J5952" s="278"/>
      <c r="K5952" s="278"/>
      <c r="L5952" s="278"/>
      <c r="N5952" s="278"/>
      <c r="O5952" s="278"/>
      <c r="P5952" s="278"/>
      <c r="Q5952" s="278"/>
      <c r="R5952" s="278"/>
      <c r="S5952" s="278"/>
      <c r="T5952" s="278"/>
      <c r="U5952" s="278"/>
      <c r="V5952" s="278"/>
      <c r="W5952" s="278"/>
      <c r="Z5952" s="278"/>
      <c r="AA5952" s="278"/>
      <c r="AB5952" s="278"/>
      <c r="AC5952" s="278"/>
      <c r="AD5952" s="278"/>
      <c r="AE5952" s="278"/>
      <c r="AI5952" s="287"/>
      <c r="AJ5952" s="287"/>
      <c r="AK5952" s="287"/>
      <c r="AL5952" s="287"/>
      <c r="AM5952" s="287"/>
      <c r="AO5952" s="278"/>
      <c r="AP5952" s="278"/>
      <c r="AQ5952" s="278"/>
      <c r="AR5952" s="278"/>
      <c r="AS5952" s="278"/>
      <c r="AT5952" s="278"/>
      <c r="AV5952" s="278"/>
      <c r="AW5952" s="278"/>
      <c r="AX5952" s="278"/>
      <c r="AY5952" s="278"/>
      <c r="AZ5952" s="278"/>
      <c r="BB5952" s="276"/>
      <c r="BE5952" s="280"/>
      <c r="BF5952" s="280"/>
      <c r="BH5952" s="278"/>
      <c r="BI5952" s="278"/>
      <c r="BJ5952" s="278"/>
      <c r="BK5952" s="278"/>
      <c r="BL5952" s="278"/>
      <c r="BN5952" s="278"/>
      <c r="BO5952" s="278"/>
      <c r="BP5952" s="278"/>
    </row>
    <row r="5953" spans="3:68" ht="10.5" customHeight="1">
      <c r="C5953" s="287"/>
      <c r="D5953" s="287"/>
      <c r="E5953" s="287"/>
      <c r="F5953" s="287"/>
      <c r="G5953" s="287"/>
      <c r="H5953" s="278"/>
      <c r="I5953" s="278"/>
      <c r="J5953" s="278"/>
      <c r="K5953" s="278"/>
      <c r="L5953" s="278"/>
      <c r="N5953" s="278"/>
      <c r="O5953" s="278"/>
      <c r="P5953" s="278"/>
      <c r="Q5953" s="278"/>
      <c r="R5953" s="278"/>
      <c r="S5953" s="278"/>
      <c r="T5953" s="278"/>
      <c r="U5953" s="278"/>
      <c r="V5953" s="278"/>
      <c r="W5953" s="278"/>
      <c r="Z5953" s="278"/>
      <c r="AA5953" s="278"/>
      <c r="AB5953" s="278"/>
      <c r="AC5953" s="278"/>
      <c r="AD5953" s="278"/>
      <c r="AE5953" s="278"/>
      <c r="AI5953" s="287"/>
      <c r="AJ5953" s="287"/>
      <c r="AK5953" s="287"/>
      <c r="AL5953" s="287"/>
      <c r="AM5953" s="287"/>
      <c r="AO5953" s="278"/>
      <c r="AP5953" s="278"/>
      <c r="AQ5953" s="278"/>
      <c r="AR5953" s="278"/>
      <c r="AS5953" s="278"/>
      <c r="AT5953" s="278"/>
      <c r="AV5953" s="278"/>
      <c r="AW5953" s="278"/>
      <c r="AX5953" s="278"/>
      <c r="AY5953" s="278"/>
      <c r="AZ5953" s="278"/>
      <c r="BB5953" s="266"/>
      <c r="BE5953" s="263"/>
      <c r="BH5953" s="278"/>
      <c r="BI5953" s="278"/>
      <c r="BJ5953" s="278"/>
      <c r="BK5953" s="278"/>
      <c r="BL5953" s="278"/>
      <c r="BN5953" s="278"/>
      <c r="BO5953" s="278"/>
      <c r="BP5953" s="278"/>
    </row>
    <row r="5954" spans="3:68" ht="7.5" customHeight="1"/>
    <row r="5955" spans="3:68" ht="0.75" customHeight="1">
      <c r="C5955" s="287"/>
      <c r="D5955" s="287"/>
      <c r="E5955" s="287"/>
      <c r="F5955" s="287"/>
      <c r="G5955" s="287"/>
      <c r="H5955" s="278"/>
      <c r="I5955" s="278"/>
      <c r="J5955" s="278"/>
      <c r="K5955" s="278"/>
      <c r="L5955" s="278"/>
      <c r="N5955" s="278"/>
      <c r="O5955" s="278"/>
      <c r="P5955" s="278"/>
      <c r="Q5955" s="278"/>
      <c r="R5955" s="278"/>
      <c r="S5955" s="278"/>
      <c r="T5955" s="278"/>
      <c r="U5955" s="278"/>
      <c r="V5955" s="278"/>
      <c r="W5955" s="278"/>
      <c r="Z5955" s="278"/>
      <c r="AA5955" s="278"/>
      <c r="AB5955" s="278"/>
      <c r="AC5955" s="278"/>
      <c r="AD5955" s="278"/>
      <c r="AE5955" s="278"/>
      <c r="AI5955" s="287"/>
      <c r="AJ5955" s="287"/>
      <c r="AK5955" s="287"/>
      <c r="AL5955" s="287"/>
      <c r="AM5955" s="287"/>
      <c r="AO5955" s="278"/>
      <c r="AP5955" s="278"/>
      <c r="AQ5955" s="278"/>
      <c r="AR5955" s="278"/>
      <c r="AS5955" s="278"/>
      <c r="AT5955" s="278"/>
      <c r="AV5955" s="278"/>
      <c r="AW5955" s="278"/>
      <c r="AX5955" s="278"/>
      <c r="AY5955" s="278"/>
      <c r="AZ5955" s="278"/>
      <c r="BB5955" s="276"/>
      <c r="BE5955" s="280"/>
      <c r="BH5955" s="278"/>
      <c r="BI5955" s="278"/>
      <c r="BJ5955" s="278"/>
      <c r="BK5955" s="278"/>
      <c r="BL5955" s="278"/>
      <c r="BN5955" s="278"/>
      <c r="BO5955" s="278"/>
      <c r="BP5955" s="278"/>
    </row>
    <row r="5956" spans="3:68" ht="11.25" customHeight="1">
      <c r="C5956" s="287"/>
      <c r="D5956" s="287"/>
      <c r="E5956" s="287"/>
      <c r="F5956" s="287"/>
      <c r="G5956" s="287"/>
      <c r="H5956" s="278"/>
      <c r="I5956" s="278"/>
      <c r="J5956" s="278"/>
      <c r="K5956" s="278"/>
      <c r="L5956" s="278"/>
      <c r="N5956" s="278"/>
      <c r="O5956" s="278"/>
      <c r="P5956" s="278"/>
      <c r="Q5956" s="278"/>
      <c r="R5956" s="278"/>
      <c r="S5956" s="278"/>
      <c r="T5956" s="278"/>
      <c r="U5956" s="278"/>
      <c r="V5956" s="278"/>
      <c r="W5956" s="278"/>
      <c r="Z5956" s="278"/>
      <c r="AA5956" s="278"/>
      <c r="AB5956" s="278"/>
      <c r="AC5956" s="278"/>
      <c r="AD5956" s="278"/>
      <c r="AE5956" s="278"/>
      <c r="AI5956" s="287"/>
      <c r="AJ5956" s="287"/>
      <c r="AK5956" s="287"/>
      <c r="AL5956" s="287"/>
      <c r="AM5956" s="287"/>
      <c r="AO5956" s="278"/>
      <c r="AP5956" s="278"/>
      <c r="AQ5956" s="278"/>
      <c r="AR5956" s="278"/>
      <c r="AS5956" s="278"/>
      <c r="AT5956" s="278"/>
      <c r="AV5956" s="278"/>
      <c r="AW5956" s="278"/>
      <c r="AX5956" s="278"/>
      <c r="AY5956" s="278"/>
      <c r="AZ5956" s="278"/>
      <c r="BB5956" s="276"/>
      <c r="BE5956" s="280"/>
      <c r="BH5956" s="278"/>
      <c r="BI5956" s="278"/>
      <c r="BJ5956" s="278"/>
      <c r="BK5956" s="278"/>
      <c r="BL5956" s="278"/>
      <c r="BN5956" s="278"/>
      <c r="BO5956" s="278"/>
      <c r="BP5956" s="278"/>
    </row>
    <row r="5957" spans="3:68" ht="8.25" customHeight="1">
      <c r="C5957" s="291"/>
      <c r="D5957" s="291"/>
      <c r="E5957" s="291"/>
      <c r="F5957" s="291"/>
      <c r="G5957" s="291"/>
      <c r="H5957" s="278"/>
      <c r="I5957" s="278"/>
      <c r="J5957" s="278"/>
      <c r="K5957" s="278"/>
      <c r="L5957" s="278"/>
      <c r="N5957" s="278"/>
      <c r="O5957" s="278"/>
      <c r="P5957" s="278"/>
      <c r="Q5957" s="278"/>
      <c r="R5957" s="278"/>
      <c r="S5957" s="278"/>
      <c r="T5957" s="278"/>
      <c r="U5957" s="278"/>
      <c r="V5957" s="278"/>
      <c r="W5957" s="278"/>
      <c r="Z5957" s="278"/>
      <c r="AA5957" s="278"/>
      <c r="AB5957" s="278"/>
      <c r="AC5957" s="278"/>
      <c r="AD5957" s="278"/>
      <c r="AE5957" s="278"/>
      <c r="AI5957" s="291"/>
      <c r="AJ5957" s="291"/>
      <c r="AK5957" s="291"/>
      <c r="AL5957" s="291"/>
      <c r="AM5957" s="291"/>
      <c r="AO5957" s="278"/>
      <c r="AP5957" s="278"/>
      <c r="AQ5957" s="278"/>
      <c r="AR5957" s="278"/>
      <c r="AS5957" s="278"/>
      <c r="AT5957" s="278"/>
      <c r="AV5957" s="278"/>
      <c r="AW5957" s="278"/>
      <c r="AX5957" s="278"/>
      <c r="AY5957" s="278"/>
      <c r="AZ5957" s="278"/>
      <c r="BB5957" s="276"/>
      <c r="BE5957" s="280"/>
      <c r="BH5957" s="278"/>
      <c r="BI5957" s="278"/>
      <c r="BJ5957" s="278"/>
      <c r="BK5957" s="278"/>
      <c r="BL5957" s="278"/>
      <c r="BN5957" s="278"/>
      <c r="BO5957" s="278"/>
      <c r="BP5957" s="278"/>
    </row>
    <row r="5958" spans="3:68" ht="2.25" customHeight="1">
      <c r="C5958" s="291"/>
      <c r="D5958" s="291"/>
      <c r="E5958" s="291"/>
      <c r="F5958" s="291"/>
      <c r="G5958" s="291"/>
      <c r="H5958" s="278"/>
      <c r="I5958" s="278"/>
      <c r="J5958" s="278"/>
      <c r="K5958" s="278"/>
      <c r="L5958" s="278"/>
      <c r="N5958" s="278"/>
      <c r="O5958" s="278"/>
      <c r="P5958" s="278"/>
      <c r="Q5958" s="278"/>
      <c r="R5958" s="278"/>
      <c r="S5958" s="278"/>
      <c r="T5958" s="278"/>
      <c r="U5958" s="278"/>
      <c r="V5958" s="278"/>
      <c r="W5958" s="278"/>
      <c r="Z5958" s="278"/>
      <c r="AA5958" s="278"/>
      <c r="AB5958" s="278"/>
      <c r="AC5958" s="278"/>
      <c r="AD5958" s="278"/>
      <c r="AE5958" s="278"/>
      <c r="AI5958" s="291"/>
      <c r="AJ5958" s="291"/>
      <c r="AK5958" s="291"/>
      <c r="AL5958" s="291"/>
      <c r="AM5958" s="291"/>
      <c r="AO5958" s="278"/>
      <c r="AP5958" s="278"/>
      <c r="AQ5958" s="278"/>
      <c r="AR5958" s="278"/>
      <c r="AS5958" s="278"/>
      <c r="AT5958" s="278"/>
      <c r="AV5958" s="278"/>
      <c r="AW5958" s="278"/>
      <c r="AX5958" s="278"/>
      <c r="AY5958" s="278"/>
      <c r="AZ5958" s="278"/>
      <c r="BB5958" s="276"/>
      <c r="BE5958" s="280"/>
      <c r="BH5958" s="278"/>
      <c r="BI5958" s="278"/>
      <c r="BJ5958" s="278"/>
      <c r="BK5958" s="278"/>
      <c r="BL5958" s="278"/>
      <c r="BN5958" s="278"/>
      <c r="BO5958" s="278"/>
      <c r="BP5958" s="278"/>
    </row>
    <row r="5959" spans="3:68" ht="10.5" customHeight="1">
      <c r="BE5959" s="263"/>
      <c r="BH5959" s="278"/>
      <c r="BI5959" s="278"/>
      <c r="BJ5959" s="278"/>
      <c r="BK5959" s="278"/>
      <c r="BL5959" s="278"/>
      <c r="BN5959" s="278"/>
      <c r="BO5959" s="278"/>
      <c r="BP5959" s="278"/>
    </row>
    <row r="5960" spans="3:68" ht="7.5" customHeight="1"/>
    <row r="5961" spans="3:68" ht="9.75" customHeight="1">
      <c r="C5961" s="280"/>
      <c r="D5961" s="280"/>
      <c r="E5961" s="280"/>
      <c r="F5961" s="280"/>
      <c r="G5961" s="280"/>
      <c r="H5961" s="278"/>
      <c r="I5961" s="278"/>
      <c r="J5961" s="278"/>
      <c r="K5961" s="278"/>
      <c r="L5961" s="278"/>
      <c r="N5961" s="278"/>
      <c r="O5961" s="278"/>
      <c r="P5961" s="278"/>
      <c r="Q5961" s="278"/>
      <c r="R5961" s="278"/>
      <c r="S5961" s="278"/>
      <c r="T5961" s="278"/>
      <c r="U5961" s="278"/>
      <c r="V5961" s="278"/>
      <c r="W5961" s="278"/>
      <c r="Z5961" s="278"/>
      <c r="AA5961" s="278"/>
      <c r="AB5961" s="278"/>
      <c r="AC5961" s="278"/>
      <c r="AD5961" s="278"/>
      <c r="AE5961" s="278"/>
      <c r="AH5961" s="280"/>
      <c r="AI5961" s="280"/>
      <c r="AJ5961" s="280"/>
      <c r="AK5961" s="280"/>
      <c r="AL5961" s="280"/>
      <c r="AM5961" s="280"/>
      <c r="AO5961" s="278"/>
      <c r="AP5961" s="278"/>
      <c r="AQ5961" s="278"/>
      <c r="AR5961" s="278"/>
      <c r="AS5961" s="278"/>
      <c r="AT5961" s="278"/>
      <c r="AZ5961" s="281"/>
      <c r="BB5961" s="281"/>
      <c r="BE5961" s="280"/>
      <c r="BF5961" s="280"/>
      <c r="BG5961" s="280"/>
      <c r="BH5961" s="278"/>
      <c r="BI5961" s="278"/>
      <c r="BJ5961" s="278"/>
      <c r="BK5961" s="278"/>
      <c r="BL5961" s="278"/>
      <c r="BN5961" s="278"/>
      <c r="BO5961" s="278"/>
      <c r="BP5961" s="278"/>
    </row>
    <row r="5962" spans="3:68" ht="0.75" customHeight="1">
      <c r="C5962" s="280"/>
      <c r="D5962" s="280"/>
      <c r="E5962" s="280"/>
      <c r="F5962" s="280"/>
      <c r="G5962" s="280"/>
      <c r="H5962" s="278"/>
      <c r="I5962" s="278"/>
      <c r="J5962" s="278"/>
      <c r="K5962" s="278"/>
      <c r="L5962" s="278"/>
      <c r="N5962" s="278"/>
      <c r="O5962" s="278"/>
      <c r="P5962" s="278"/>
      <c r="Q5962" s="278"/>
      <c r="R5962" s="278"/>
      <c r="S5962" s="278"/>
      <c r="T5962" s="278"/>
      <c r="U5962" s="278"/>
      <c r="V5962" s="278"/>
      <c r="W5962" s="278"/>
      <c r="Z5962" s="278"/>
      <c r="AA5962" s="278"/>
      <c r="AB5962" s="278"/>
      <c r="AC5962" s="278"/>
      <c r="AD5962" s="278"/>
      <c r="AE5962" s="278"/>
      <c r="AH5962" s="280"/>
      <c r="AI5962" s="280"/>
      <c r="AJ5962" s="280"/>
      <c r="AK5962" s="280"/>
      <c r="AL5962" s="280"/>
      <c r="AM5962" s="280"/>
      <c r="AO5962" s="278"/>
      <c r="AP5962" s="278"/>
      <c r="AQ5962" s="278"/>
      <c r="AR5962" s="278"/>
      <c r="AS5962" s="278"/>
      <c r="AT5962" s="278"/>
      <c r="AZ5962" s="281"/>
      <c r="BB5962" s="281"/>
      <c r="BE5962" s="280"/>
      <c r="BF5962" s="280"/>
      <c r="BG5962" s="280"/>
      <c r="BH5962" s="278"/>
      <c r="BI5962" s="278"/>
      <c r="BJ5962" s="278"/>
      <c r="BK5962" s="278"/>
      <c r="BL5962" s="278"/>
      <c r="BN5962" s="278"/>
      <c r="BO5962" s="278"/>
      <c r="BP5962" s="278"/>
    </row>
    <row r="5963" spans="3:68" ht="10.5" customHeight="1">
      <c r="C5963" s="280"/>
      <c r="D5963" s="280"/>
      <c r="E5963" s="280"/>
      <c r="F5963" s="280"/>
      <c r="G5963" s="280"/>
      <c r="H5963" s="278"/>
      <c r="I5963" s="278"/>
      <c r="J5963" s="278"/>
      <c r="K5963" s="278"/>
      <c r="L5963" s="278"/>
      <c r="N5963" s="278"/>
      <c r="O5963" s="278"/>
      <c r="P5963" s="278"/>
      <c r="Q5963" s="278"/>
      <c r="R5963" s="278"/>
      <c r="S5963" s="278"/>
      <c r="T5963" s="278"/>
      <c r="U5963" s="278"/>
      <c r="V5963" s="278"/>
      <c r="W5963" s="278"/>
      <c r="Z5963" s="278"/>
      <c r="AA5963" s="278"/>
      <c r="AB5963" s="278"/>
      <c r="AC5963" s="278"/>
      <c r="AD5963" s="278"/>
      <c r="AE5963" s="278"/>
      <c r="AH5963" s="280"/>
      <c r="AI5963" s="280"/>
      <c r="AJ5963" s="280"/>
      <c r="AK5963" s="280"/>
      <c r="AL5963" s="280"/>
      <c r="AM5963" s="280"/>
      <c r="AN5963" s="280"/>
      <c r="AO5963" s="278"/>
      <c r="AP5963" s="278"/>
      <c r="AQ5963" s="278"/>
      <c r="AR5963" s="278"/>
      <c r="AS5963" s="278"/>
      <c r="AT5963" s="278"/>
      <c r="AV5963" s="278"/>
      <c r="AW5963" s="278"/>
      <c r="AX5963" s="278"/>
      <c r="AY5963" s="278"/>
      <c r="AZ5963" s="278"/>
      <c r="BB5963" s="266"/>
      <c r="BE5963" s="280"/>
      <c r="BF5963" s="280"/>
      <c r="BG5963" s="280"/>
      <c r="BH5963" s="278"/>
      <c r="BI5963" s="278"/>
      <c r="BJ5963" s="278"/>
      <c r="BK5963" s="278"/>
      <c r="BL5963" s="278"/>
      <c r="BN5963" s="278"/>
      <c r="BO5963" s="278"/>
      <c r="BP5963" s="278"/>
    </row>
    <row r="5964" spans="3:68" ht="9" customHeight="1"/>
    <row r="5965" spans="3:68" ht="11.25" customHeight="1">
      <c r="C5965" s="280"/>
      <c r="D5965" s="280"/>
      <c r="E5965" s="280"/>
      <c r="F5965" s="280"/>
      <c r="G5965" s="280"/>
      <c r="H5965" s="280"/>
      <c r="I5965" s="278"/>
      <c r="J5965" s="278"/>
      <c r="K5965" s="278"/>
      <c r="L5965" s="278"/>
      <c r="M5965" s="278"/>
      <c r="P5965" s="278"/>
      <c r="Q5965" s="278"/>
      <c r="R5965" s="278"/>
      <c r="S5965" s="278"/>
      <c r="U5965" s="278"/>
      <c r="V5965" s="278"/>
      <c r="W5965" s="278"/>
      <c r="Z5965" s="278"/>
      <c r="AA5965" s="278"/>
      <c r="AB5965" s="278"/>
      <c r="AC5965" s="278"/>
      <c r="AD5965" s="278"/>
      <c r="AE5965" s="278"/>
      <c r="AH5965" s="280"/>
      <c r="AI5965" s="280"/>
      <c r="AJ5965" s="280"/>
      <c r="AK5965" s="280"/>
      <c r="AL5965" s="280"/>
      <c r="AM5965" s="280"/>
      <c r="AN5965" s="280"/>
      <c r="AO5965" s="278"/>
      <c r="AP5965" s="278"/>
      <c r="AQ5965" s="278"/>
      <c r="AR5965" s="278"/>
      <c r="AS5965" s="278"/>
      <c r="AT5965" s="278"/>
      <c r="AV5965" s="278"/>
      <c r="AW5965" s="278"/>
      <c r="AX5965" s="278"/>
      <c r="AY5965" s="278"/>
      <c r="AZ5965" s="278"/>
      <c r="BB5965" s="265"/>
    </row>
    <row r="5966" spans="3:68" ht="9.75" customHeight="1">
      <c r="C5966" s="280"/>
      <c r="D5966" s="280"/>
      <c r="E5966" s="280"/>
      <c r="F5966" s="280"/>
      <c r="G5966" s="280"/>
      <c r="H5966" s="280"/>
      <c r="I5966" s="280"/>
      <c r="J5966" s="280"/>
      <c r="K5966" s="280"/>
      <c r="P5966" s="278"/>
      <c r="Q5966" s="278"/>
      <c r="R5966" s="278"/>
      <c r="S5966" s="278"/>
      <c r="U5966" s="278"/>
      <c r="V5966" s="278"/>
      <c r="W5966" s="278"/>
      <c r="AH5966" s="280"/>
      <c r="AI5966" s="280"/>
      <c r="AJ5966" s="280"/>
      <c r="AK5966" s="280"/>
      <c r="AL5966" s="280"/>
      <c r="AM5966" s="280"/>
      <c r="AO5966" s="278"/>
      <c r="AP5966" s="278"/>
      <c r="AQ5966" s="278"/>
      <c r="AR5966" s="278"/>
      <c r="AS5966" s="278"/>
      <c r="AT5966" s="278"/>
      <c r="AV5966" s="278"/>
      <c r="AW5966" s="278"/>
      <c r="AX5966" s="278"/>
      <c r="AY5966" s="278"/>
      <c r="AZ5966" s="278"/>
      <c r="BB5966" s="276"/>
    </row>
    <row r="5967" spans="3:68" ht="0.75" customHeight="1">
      <c r="C5967" s="280"/>
      <c r="D5967" s="280"/>
      <c r="E5967" s="280"/>
      <c r="F5967" s="280"/>
      <c r="G5967" s="280"/>
      <c r="H5967" s="280"/>
      <c r="I5967" s="280"/>
      <c r="J5967" s="280"/>
      <c r="K5967" s="280"/>
      <c r="P5967" s="278"/>
      <c r="Q5967" s="278"/>
      <c r="R5967" s="278"/>
      <c r="S5967" s="278"/>
      <c r="U5967" s="278"/>
      <c r="V5967" s="278"/>
      <c r="W5967" s="278"/>
      <c r="AH5967" s="280"/>
      <c r="AI5967" s="280"/>
      <c r="AJ5967" s="280"/>
      <c r="AK5967" s="280"/>
      <c r="AL5967" s="280"/>
      <c r="AM5967" s="280"/>
      <c r="AO5967" s="278"/>
      <c r="AP5967" s="278"/>
      <c r="AQ5967" s="278"/>
      <c r="AR5967" s="278"/>
      <c r="AS5967" s="278"/>
      <c r="AT5967" s="278"/>
      <c r="AV5967" s="278"/>
      <c r="AW5967" s="278"/>
      <c r="AX5967" s="278"/>
      <c r="AY5967" s="278"/>
      <c r="AZ5967" s="278"/>
      <c r="BB5967" s="276"/>
    </row>
    <row r="5968" spans="3:68">
      <c r="C5968" s="280"/>
      <c r="D5968" s="280"/>
      <c r="E5968" s="280"/>
      <c r="F5968" s="280"/>
      <c r="G5968" s="280"/>
      <c r="H5968" s="278"/>
      <c r="I5968" s="278"/>
      <c r="J5968" s="278"/>
      <c r="K5968" s="278"/>
      <c r="L5968" s="278"/>
      <c r="P5968" s="278"/>
      <c r="Q5968" s="278"/>
      <c r="R5968" s="278"/>
      <c r="S5968" s="278"/>
      <c r="U5968" s="278"/>
      <c r="V5968" s="278"/>
      <c r="W5968" s="278"/>
      <c r="Z5968" s="278"/>
      <c r="AA5968" s="278"/>
      <c r="AB5968" s="278"/>
      <c r="AC5968" s="278"/>
      <c r="AD5968" s="278"/>
      <c r="AE5968" s="278"/>
      <c r="AH5968" s="280"/>
      <c r="AI5968" s="280"/>
      <c r="AJ5968" s="280"/>
      <c r="AK5968" s="280"/>
      <c r="AL5968" s="280"/>
      <c r="AM5968" s="280"/>
      <c r="AV5968" s="278"/>
      <c r="AW5968" s="278"/>
      <c r="AX5968" s="278"/>
      <c r="AY5968" s="278"/>
      <c r="AZ5968" s="278"/>
      <c r="BB5968" s="266"/>
      <c r="BE5968" s="282"/>
      <c r="BF5968" s="282"/>
      <c r="BG5968" s="282"/>
      <c r="BH5968" s="282"/>
      <c r="BI5968" s="282"/>
      <c r="BJ5968" s="282"/>
      <c r="BK5968" s="282"/>
      <c r="BL5968" s="282"/>
      <c r="BM5968" s="282"/>
      <c r="BN5968" s="282"/>
      <c r="BO5968" s="282"/>
      <c r="BP5968" s="282"/>
    </row>
    <row r="5969" spans="3:68" ht="6.75" customHeight="1"/>
    <row r="5970" spans="3:68" ht="2.25" customHeight="1">
      <c r="C5970" s="280"/>
      <c r="D5970" s="280"/>
      <c r="E5970" s="280"/>
      <c r="F5970" s="280"/>
      <c r="G5970" s="280"/>
      <c r="N5970" s="278"/>
      <c r="O5970" s="278"/>
      <c r="P5970" s="278"/>
      <c r="Q5970" s="278"/>
      <c r="R5970" s="278"/>
      <c r="S5970" s="278"/>
      <c r="T5970" s="278"/>
      <c r="U5970" s="278"/>
      <c r="V5970" s="278"/>
      <c r="W5970" s="278"/>
      <c r="AH5970" s="280"/>
      <c r="AI5970" s="280"/>
      <c r="AJ5970" s="280"/>
      <c r="AK5970" s="280"/>
      <c r="AL5970" s="280"/>
      <c r="AM5970" s="280"/>
      <c r="AN5970" s="280"/>
      <c r="AO5970" s="280"/>
      <c r="AP5970" s="280"/>
      <c r="AQ5970" s="280"/>
      <c r="AR5970" s="280"/>
      <c r="AV5970" s="278"/>
      <c r="AW5970" s="278"/>
      <c r="AX5970" s="278"/>
      <c r="AY5970" s="278"/>
      <c r="AZ5970" s="278"/>
      <c r="BB5970" s="276"/>
    </row>
    <row r="5971" spans="3:68" ht="7.5" customHeight="1">
      <c r="C5971" s="280"/>
      <c r="D5971" s="280"/>
      <c r="E5971" s="280"/>
      <c r="F5971" s="280"/>
      <c r="G5971" s="280"/>
      <c r="N5971" s="278"/>
      <c r="O5971" s="278"/>
      <c r="P5971" s="278"/>
      <c r="Q5971" s="278"/>
      <c r="R5971" s="278"/>
      <c r="S5971" s="278"/>
      <c r="T5971" s="278"/>
      <c r="U5971" s="278"/>
      <c r="V5971" s="278"/>
      <c r="W5971" s="278"/>
      <c r="AH5971" s="280"/>
      <c r="AI5971" s="280"/>
      <c r="AJ5971" s="280"/>
      <c r="AK5971" s="280"/>
      <c r="AL5971" s="280"/>
      <c r="AM5971" s="280"/>
      <c r="AN5971" s="280"/>
      <c r="AO5971" s="280"/>
      <c r="AP5971" s="280"/>
      <c r="AQ5971" s="280"/>
      <c r="AR5971" s="280"/>
      <c r="AV5971" s="278"/>
      <c r="AW5971" s="278"/>
      <c r="AX5971" s="278"/>
      <c r="AY5971" s="278"/>
      <c r="AZ5971" s="278"/>
      <c r="BB5971" s="276"/>
    </row>
    <row r="5972" spans="3:68" ht="0.75" customHeight="1">
      <c r="C5972" s="280"/>
      <c r="D5972" s="280"/>
      <c r="E5972" s="280"/>
      <c r="F5972" s="280"/>
      <c r="G5972" s="280"/>
      <c r="N5972" s="278"/>
      <c r="O5972" s="278"/>
      <c r="P5972" s="278"/>
      <c r="Q5972" s="278"/>
      <c r="R5972" s="278"/>
      <c r="S5972" s="278"/>
      <c r="T5972" s="278"/>
      <c r="U5972" s="278"/>
      <c r="V5972" s="278"/>
      <c r="W5972" s="278"/>
      <c r="AH5972" s="280"/>
      <c r="AI5972" s="280"/>
      <c r="AJ5972" s="280"/>
      <c r="AK5972" s="280"/>
      <c r="AL5972" s="280"/>
      <c r="AM5972" s="280"/>
      <c r="AN5972" s="280"/>
      <c r="AO5972" s="280"/>
      <c r="AP5972" s="280"/>
      <c r="AQ5972" s="280"/>
      <c r="AR5972" s="280"/>
      <c r="AV5972" s="278"/>
      <c r="AW5972" s="278"/>
      <c r="AX5972" s="278"/>
      <c r="AY5972" s="278"/>
      <c r="AZ5972" s="278"/>
      <c r="BB5972" s="276"/>
    </row>
    <row r="5973" spans="3:68" ht="10.5" customHeight="1">
      <c r="C5973" s="280"/>
      <c r="D5973" s="280"/>
      <c r="E5973" s="280"/>
      <c r="F5973" s="280"/>
      <c r="G5973" s="280"/>
      <c r="P5973" s="278"/>
      <c r="Q5973" s="278"/>
      <c r="R5973" s="278"/>
      <c r="S5973" s="278"/>
      <c r="U5973" s="278"/>
      <c r="V5973" s="278"/>
      <c r="W5973" s="278"/>
      <c r="AH5973" s="280"/>
      <c r="AI5973" s="280"/>
      <c r="AJ5973" s="280"/>
      <c r="AK5973" s="280"/>
      <c r="AL5973" s="280"/>
      <c r="AM5973" s="280"/>
      <c r="AN5973" s="280"/>
      <c r="AO5973" s="280"/>
      <c r="AP5973" s="280"/>
      <c r="AQ5973" s="280"/>
      <c r="AR5973" s="280"/>
      <c r="AV5973" s="278"/>
      <c r="AW5973" s="278"/>
      <c r="AX5973" s="278"/>
      <c r="AY5973" s="278"/>
      <c r="AZ5973" s="278"/>
      <c r="BB5973" s="266"/>
      <c r="BG5973" s="283"/>
      <c r="BH5973" s="283"/>
      <c r="BI5973" s="283"/>
      <c r="BJ5973" s="283"/>
      <c r="BN5973" s="283"/>
      <c r="BO5973" s="283"/>
      <c r="BP5973" s="283"/>
    </row>
    <row r="5974" spans="3:68" ht="7.5" customHeight="1"/>
    <row r="5975" spans="3:68" ht="0.75" customHeight="1">
      <c r="C5975" s="280"/>
      <c r="D5975" s="280"/>
      <c r="E5975" s="280"/>
      <c r="F5975" s="280"/>
      <c r="G5975" s="280"/>
      <c r="N5975" s="278"/>
      <c r="O5975" s="278"/>
      <c r="P5975" s="278"/>
      <c r="Q5975" s="278"/>
      <c r="R5975" s="278"/>
      <c r="S5975" s="278"/>
      <c r="T5975" s="278"/>
      <c r="U5975" s="278"/>
      <c r="V5975" s="278"/>
      <c r="W5975" s="278"/>
      <c r="AH5975" s="280"/>
      <c r="AI5975" s="280"/>
      <c r="AJ5975" s="280"/>
      <c r="AK5975" s="280"/>
      <c r="AL5975" s="280"/>
      <c r="AM5975" s="280"/>
      <c r="AN5975" s="280"/>
      <c r="AO5975" s="280"/>
      <c r="AP5975" s="280"/>
      <c r="AQ5975" s="280"/>
      <c r="AR5975" s="280"/>
      <c r="AV5975" s="278"/>
      <c r="AW5975" s="278"/>
      <c r="AX5975" s="278"/>
      <c r="AY5975" s="278"/>
      <c r="AZ5975" s="278"/>
      <c r="BB5975" s="276"/>
      <c r="BE5975" s="280"/>
      <c r="BF5975" s="280"/>
      <c r="BG5975" s="280"/>
      <c r="BH5975" s="279"/>
      <c r="BI5975" s="279"/>
      <c r="BJ5975" s="279"/>
      <c r="BK5975" s="279"/>
      <c r="BN5975" s="279"/>
      <c r="BO5975" s="279"/>
      <c r="BP5975" s="279"/>
    </row>
    <row r="5976" spans="3:68" ht="8.25" customHeight="1">
      <c r="C5976" s="280"/>
      <c r="D5976" s="280"/>
      <c r="E5976" s="280"/>
      <c r="F5976" s="280"/>
      <c r="G5976" s="280"/>
      <c r="N5976" s="278"/>
      <c r="O5976" s="278"/>
      <c r="P5976" s="278"/>
      <c r="Q5976" s="278"/>
      <c r="R5976" s="278"/>
      <c r="S5976" s="278"/>
      <c r="T5976" s="278"/>
      <c r="U5976" s="278"/>
      <c r="V5976" s="278"/>
      <c r="W5976" s="278"/>
      <c r="AH5976" s="280"/>
      <c r="AI5976" s="280"/>
      <c r="AJ5976" s="280"/>
      <c r="AK5976" s="280"/>
      <c r="AL5976" s="280"/>
      <c r="AM5976" s="280"/>
      <c r="AN5976" s="280"/>
      <c r="AO5976" s="280"/>
      <c r="AP5976" s="280"/>
      <c r="AQ5976" s="280"/>
      <c r="AR5976" s="280"/>
      <c r="AV5976" s="278"/>
      <c r="AW5976" s="278"/>
      <c r="AX5976" s="278"/>
      <c r="AY5976" s="278"/>
      <c r="AZ5976" s="278"/>
      <c r="BB5976" s="276"/>
      <c r="BE5976" s="280"/>
      <c r="BF5976" s="280"/>
      <c r="BG5976" s="280"/>
      <c r="BH5976" s="279"/>
      <c r="BI5976" s="279"/>
      <c r="BJ5976" s="279"/>
      <c r="BK5976" s="279"/>
      <c r="BN5976" s="279"/>
      <c r="BO5976" s="279"/>
      <c r="BP5976" s="279"/>
    </row>
    <row r="5977" spans="3:68" ht="0.75" customHeight="1">
      <c r="C5977" s="280"/>
      <c r="D5977" s="280"/>
      <c r="E5977" s="280"/>
      <c r="F5977" s="280"/>
      <c r="G5977" s="280"/>
      <c r="N5977" s="278"/>
      <c r="O5977" s="278"/>
      <c r="P5977" s="278"/>
      <c r="Q5977" s="278"/>
      <c r="R5977" s="278"/>
      <c r="S5977" s="278"/>
      <c r="T5977" s="278"/>
      <c r="U5977" s="278"/>
      <c r="V5977" s="278"/>
      <c r="W5977" s="278"/>
      <c r="AH5977" s="280"/>
      <c r="AI5977" s="280"/>
      <c r="AJ5977" s="280"/>
      <c r="AK5977" s="280"/>
      <c r="AL5977" s="280"/>
      <c r="AM5977" s="280"/>
      <c r="AN5977" s="280"/>
      <c r="AO5977" s="280"/>
      <c r="AP5977" s="280"/>
      <c r="AQ5977" s="280"/>
      <c r="AR5977" s="280"/>
      <c r="AV5977" s="278"/>
      <c r="AW5977" s="278"/>
      <c r="AX5977" s="278"/>
      <c r="AY5977" s="278"/>
      <c r="AZ5977" s="278"/>
      <c r="BB5977" s="276"/>
      <c r="BE5977" s="280"/>
      <c r="BF5977" s="280"/>
      <c r="BG5977" s="280"/>
      <c r="BH5977" s="279"/>
      <c r="BI5977" s="279"/>
      <c r="BJ5977" s="279"/>
      <c r="BK5977" s="279"/>
      <c r="BN5977" s="279"/>
      <c r="BO5977" s="279"/>
      <c r="BP5977" s="279"/>
    </row>
    <row r="5978" spans="3:68" ht="11.25" customHeight="1">
      <c r="C5978" s="280"/>
      <c r="D5978" s="280"/>
      <c r="E5978" s="280"/>
      <c r="F5978" s="280"/>
      <c r="G5978" s="280"/>
      <c r="N5978" s="278"/>
      <c r="O5978" s="278"/>
      <c r="P5978" s="278"/>
      <c r="Q5978" s="278"/>
      <c r="R5978" s="278"/>
      <c r="S5978" s="278"/>
      <c r="T5978" s="278"/>
      <c r="U5978" s="278"/>
      <c r="V5978" s="278"/>
      <c r="W5978" s="278"/>
      <c r="AH5978" s="280"/>
      <c r="AI5978" s="280"/>
      <c r="AJ5978" s="280"/>
      <c r="AK5978" s="280"/>
      <c r="AL5978" s="280"/>
      <c r="AM5978" s="280"/>
      <c r="AN5978" s="280"/>
      <c r="AO5978" s="280"/>
      <c r="AP5978" s="280"/>
      <c r="AQ5978" s="280"/>
      <c r="AR5978" s="280"/>
      <c r="AV5978" s="278"/>
      <c r="AW5978" s="278"/>
      <c r="AX5978" s="278"/>
      <c r="AY5978" s="278"/>
      <c r="AZ5978" s="278"/>
      <c r="BB5978" s="266"/>
      <c r="BE5978" s="275"/>
      <c r="BF5978" s="275"/>
      <c r="BG5978" s="275"/>
      <c r="BH5978" s="276"/>
      <c r="BI5978" s="276"/>
      <c r="BJ5978" s="276"/>
      <c r="BK5978" s="276"/>
      <c r="BN5978" s="276"/>
      <c r="BO5978" s="276"/>
      <c r="BP5978" s="276"/>
    </row>
    <row r="5979" spans="3:68" ht="7.5" customHeight="1"/>
    <row r="5980" spans="3:68" ht="1.5" customHeight="1">
      <c r="C5980" s="280"/>
      <c r="D5980" s="280"/>
      <c r="E5980" s="280"/>
      <c r="F5980" s="280"/>
      <c r="G5980" s="280"/>
      <c r="H5980" s="280"/>
      <c r="I5980" s="280"/>
      <c r="J5980" s="280"/>
      <c r="P5980" s="278"/>
      <c r="Q5980" s="278"/>
      <c r="R5980" s="278"/>
      <c r="S5980" s="278"/>
      <c r="U5980" s="278"/>
      <c r="V5980" s="278"/>
      <c r="W5980" s="278"/>
      <c r="AH5980" s="280"/>
      <c r="AI5980" s="280"/>
      <c r="AJ5980" s="280"/>
      <c r="AK5980" s="280"/>
      <c r="AL5980" s="280"/>
      <c r="AM5980" s="280"/>
      <c r="AN5980" s="280"/>
      <c r="AO5980" s="280"/>
      <c r="AP5980" s="280"/>
      <c r="AQ5980" s="280"/>
      <c r="AR5980" s="280"/>
      <c r="AV5980" s="278"/>
      <c r="AW5980" s="278"/>
      <c r="AX5980" s="278"/>
      <c r="AY5980" s="278"/>
      <c r="AZ5980" s="278"/>
      <c r="BB5980" s="276"/>
      <c r="BE5980" s="275"/>
      <c r="BF5980" s="275"/>
      <c r="BG5980" s="275"/>
      <c r="BH5980" s="276"/>
      <c r="BI5980" s="276"/>
      <c r="BJ5980" s="276"/>
      <c r="BK5980" s="276"/>
    </row>
    <row r="5981" spans="3:68" ht="9" customHeight="1">
      <c r="C5981" s="280"/>
      <c r="D5981" s="280"/>
      <c r="E5981" s="280"/>
      <c r="F5981" s="280"/>
      <c r="G5981" s="280"/>
      <c r="H5981" s="280"/>
      <c r="I5981" s="280"/>
      <c r="J5981" s="280"/>
      <c r="P5981" s="278"/>
      <c r="Q5981" s="278"/>
      <c r="R5981" s="278"/>
      <c r="S5981" s="278"/>
      <c r="U5981" s="278"/>
      <c r="V5981" s="278"/>
      <c r="W5981" s="278"/>
      <c r="AH5981" s="280"/>
      <c r="AI5981" s="280"/>
      <c r="AJ5981" s="280"/>
      <c r="AK5981" s="280"/>
      <c r="AL5981" s="280"/>
      <c r="AM5981" s="280"/>
      <c r="AN5981" s="280"/>
      <c r="AO5981" s="280"/>
      <c r="AP5981" s="280"/>
      <c r="AQ5981" s="280"/>
      <c r="AR5981" s="280"/>
      <c r="AV5981" s="278"/>
      <c r="AW5981" s="278"/>
      <c r="AX5981" s="278"/>
      <c r="AY5981" s="278"/>
      <c r="AZ5981" s="278"/>
      <c r="BB5981" s="276"/>
      <c r="BE5981" s="275"/>
      <c r="BF5981" s="275"/>
      <c r="BG5981" s="275"/>
      <c r="BH5981" s="276"/>
      <c r="BI5981" s="276"/>
      <c r="BJ5981" s="276"/>
      <c r="BK5981" s="276"/>
    </row>
    <row r="5982" spans="3:68" ht="0.75" customHeight="1">
      <c r="C5982" s="280"/>
      <c r="D5982" s="280"/>
      <c r="E5982" s="280"/>
      <c r="F5982" s="280"/>
      <c r="G5982" s="280"/>
      <c r="H5982" s="280"/>
      <c r="I5982" s="280"/>
      <c r="J5982" s="280"/>
      <c r="P5982" s="278"/>
      <c r="Q5982" s="278"/>
      <c r="R5982" s="278"/>
      <c r="S5982" s="278"/>
      <c r="U5982" s="278"/>
      <c r="V5982" s="278"/>
      <c r="W5982" s="278"/>
      <c r="AH5982" s="280"/>
      <c r="AI5982" s="280"/>
      <c r="AJ5982" s="280"/>
      <c r="AK5982" s="280"/>
      <c r="AL5982" s="280"/>
      <c r="AM5982" s="280"/>
      <c r="AN5982" s="280"/>
      <c r="AO5982" s="280"/>
      <c r="AP5982" s="280"/>
      <c r="AQ5982" s="280"/>
      <c r="AR5982" s="280"/>
      <c r="AV5982" s="278"/>
      <c r="AW5982" s="278"/>
      <c r="AX5982" s="278"/>
      <c r="AY5982" s="278"/>
      <c r="AZ5982" s="278"/>
      <c r="BB5982" s="276"/>
      <c r="BE5982" s="275"/>
      <c r="BF5982" s="275"/>
      <c r="BG5982" s="275"/>
    </row>
    <row r="5983" spans="3:68" ht="11.25" customHeight="1">
      <c r="C5983" s="280"/>
      <c r="D5983" s="280"/>
      <c r="E5983" s="280"/>
      <c r="F5983" s="280"/>
      <c r="G5983" s="280"/>
      <c r="H5983" s="280"/>
      <c r="I5983" s="280"/>
      <c r="J5983" s="280"/>
      <c r="N5983" s="278"/>
      <c r="O5983" s="278"/>
      <c r="P5983" s="278"/>
      <c r="Q5983" s="278"/>
      <c r="R5983" s="278"/>
      <c r="S5983" s="278"/>
      <c r="T5983" s="278"/>
      <c r="U5983" s="278"/>
      <c r="V5983" s="278"/>
      <c r="W5983" s="278"/>
      <c r="AH5983" s="280"/>
      <c r="AI5983" s="280"/>
      <c r="AJ5983" s="280"/>
      <c r="AK5983" s="280"/>
      <c r="AL5983" s="280"/>
      <c r="AM5983" s="280"/>
      <c r="AN5983" s="280"/>
      <c r="AO5983" s="280"/>
      <c r="AP5983" s="280"/>
      <c r="AQ5983" s="280"/>
      <c r="AR5983" s="280"/>
      <c r="AV5983" s="278"/>
      <c r="AW5983" s="278"/>
      <c r="AX5983" s="278"/>
      <c r="AY5983" s="278"/>
      <c r="AZ5983" s="278"/>
      <c r="BB5983" s="266"/>
      <c r="BE5983" s="275"/>
      <c r="BF5983" s="275"/>
      <c r="BG5983" s="275"/>
      <c r="BH5983" s="276"/>
      <c r="BI5983" s="276"/>
      <c r="BJ5983" s="276"/>
      <c r="BK5983" s="276"/>
    </row>
    <row r="5984" spans="3:68" ht="9" customHeight="1"/>
    <row r="5985" spans="2:69" ht="0.75" customHeight="1">
      <c r="BE5985" s="275"/>
      <c r="BF5985" s="275"/>
      <c r="BG5985" s="275"/>
      <c r="BH5985" s="276"/>
      <c r="BI5985" s="276"/>
      <c r="BJ5985" s="276"/>
      <c r="BK5985" s="276"/>
      <c r="BN5985" s="276"/>
      <c r="BO5985" s="276"/>
      <c r="BP5985" s="276"/>
    </row>
    <row r="5986" spans="2:69">
      <c r="BE5986" s="275"/>
      <c r="BF5986" s="275"/>
      <c r="BG5986" s="275"/>
      <c r="BH5986" s="276"/>
      <c r="BI5986" s="276"/>
      <c r="BJ5986" s="276"/>
      <c r="BK5986" s="276"/>
      <c r="BN5986" s="276"/>
      <c r="BO5986" s="276"/>
      <c r="BP5986" s="276"/>
    </row>
    <row r="5987" spans="2:69" ht="10.5" customHeight="1">
      <c r="C5987" s="277"/>
      <c r="D5987" s="277"/>
      <c r="E5987" s="277"/>
      <c r="F5987" s="277"/>
      <c r="G5987" s="277"/>
      <c r="H5987" s="278"/>
      <c r="I5987" s="278"/>
      <c r="J5987" s="278"/>
      <c r="K5987" s="278"/>
      <c r="L5987" s="278"/>
      <c r="N5987" s="278"/>
      <c r="O5987" s="278"/>
      <c r="P5987" s="278"/>
      <c r="Q5987" s="278"/>
      <c r="R5987" s="278"/>
      <c r="S5987" s="278"/>
      <c r="T5987" s="278"/>
      <c r="U5987" s="281"/>
      <c r="V5987" s="281"/>
      <c r="W5987" s="281"/>
      <c r="Z5987" s="278"/>
      <c r="AA5987" s="278"/>
      <c r="AB5987" s="278"/>
      <c r="AC5987" s="278"/>
      <c r="AD5987" s="281"/>
      <c r="AE5987" s="281"/>
      <c r="AH5987" s="277"/>
      <c r="AI5987" s="277"/>
      <c r="AJ5987" s="277"/>
      <c r="AK5987" s="277"/>
      <c r="AL5987" s="277"/>
      <c r="AM5987" s="277"/>
      <c r="AO5987" s="278"/>
      <c r="AP5987" s="278"/>
      <c r="AQ5987" s="278"/>
      <c r="AR5987" s="278"/>
      <c r="AS5987" s="278"/>
      <c r="AT5987" s="278"/>
      <c r="AV5987" s="278"/>
      <c r="AW5987" s="278"/>
      <c r="AX5987" s="278"/>
      <c r="AY5987" s="278"/>
      <c r="AZ5987" s="278"/>
      <c r="BB5987" s="281"/>
      <c r="BC5987" s="281"/>
      <c r="BE5987" s="280"/>
      <c r="BF5987" s="280"/>
      <c r="BI5987" s="279"/>
      <c r="BJ5987" s="279"/>
      <c r="BL5987" s="285"/>
      <c r="BM5987" s="285"/>
      <c r="BN5987" s="285"/>
      <c r="BO5987" s="285"/>
      <c r="BP5987" s="285"/>
    </row>
    <row r="5988" spans="2:69" ht="7.5" customHeight="1"/>
    <row r="5989" spans="2:69" ht="12" customHeight="1">
      <c r="B5989" s="282"/>
      <c r="C5989" s="282"/>
      <c r="D5989" s="282"/>
      <c r="E5989" s="282"/>
      <c r="F5989" s="282"/>
      <c r="G5989" s="282"/>
      <c r="H5989" s="282"/>
      <c r="I5989" s="282"/>
      <c r="J5989" s="282"/>
      <c r="K5989" s="282"/>
      <c r="L5989" s="282"/>
      <c r="M5989" s="282"/>
      <c r="N5989" s="282"/>
      <c r="O5989" s="282"/>
      <c r="P5989" s="282"/>
      <c r="Q5989" s="282"/>
      <c r="R5989" s="282"/>
      <c r="S5989" s="282"/>
      <c r="T5989" s="282"/>
      <c r="U5989" s="282"/>
      <c r="V5989" s="282"/>
      <c r="W5989" s="282"/>
      <c r="X5989" s="282"/>
      <c r="Y5989" s="282"/>
      <c r="Z5989" s="282"/>
      <c r="AA5989" s="282"/>
      <c r="AB5989" s="282"/>
      <c r="AC5989" s="282"/>
      <c r="AD5989" s="282"/>
      <c r="AE5989" s="282"/>
      <c r="AF5989" s="282"/>
      <c r="AG5989" s="282"/>
      <c r="AH5989" s="282"/>
      <c r="AI5989" s="282"/>
      <c r="AJ5989" s="282"/>
      <c r="AL5989" s="282"/>
      <c r="AM5989" s="282"/>
      <c r="AN5989" s="282"/>
      <c r="AO5989" s="282"/>
      <c r="AP5989" s="282"/>
      <c r="AQ5989" s="282"/>
      <c r="AR5989" s="282"/>
      <c r="AS5989" s="282"/>
      <c r="AT5989" s="282"/>
      <c r="AU5989" s="282"/>
      <c r="AV5989" s="282"/>
      <c r="AW5989" s="282"/>
      <c r="AX5989" s="282"/>
      <c r="AY5989" s="282"/>
      <c r="AZ5989" s="282"/>
      <c r="BA5989" s="282"/>
      <c r="BB5989" s="282"/>
      <c r="BC5989" s="282"/>
      <c r="BD5989" s="282"/>
      <c r="BE5989" s="282"/>
      <c r="BF5989" s="282"/>
      <c r="BG5989" s="282"/>
      <c r="BH5989" s="282"/>
      <c r="BI5989" s="282"/>
      <c r="BJ5989" s="282"/>
      <c r="BK5989" s="282"/>
      <c r="BL5989" s="282"/>
      <c r="BM5989" s="282"/>
      <c r="BN5989" s="282"/>
      <c r="BO5989" s="282"/>
      <c r="BP5989" s="282"/>
      <c r="BQ5989" s="282"/>
    </row>
    <row r="5990" spans="2:69" ht="0.75" customHeight="1">
      <c r="B5990" s="282"/>
      <c r="C5990" s="282"/>
      <c r="D5990" s="282"/>
      <c r="E5990" s="282"/>
      <c r="F5990" s="282"/>
      <c r="G5990" s="282"/>
      <c r="H5990" s="282"/>
      <c r="I5990" s="282"/>
      <c r="J5990" s="282"/>
      <c r="K5990" s="282"/>
      <c r="L5990" s="282"/>
      <c r="M5990" s="282"/>
      <c r="N5990" s="282"/>
      <c r="O5990" s="282"/>
      <c r="P5990" s="282"/>
      <c r="Q5990" s="282"/>
      <c r="R5990" s="282"/>
      <c r="S5990" s="282"/>
      <c r="T5990" s="282"/>
      <c r="U5990" s="282"/>
      <c r="V5990" s="282"/>
      <c r="W5990" s="282"/>
      <c r="X5990" s="282"/>
      <c r="Y5990" s="282"/>
      <c r="Z5990" s="282"/>
      <c r="AA5990" s="282"/>
      <c r="AB5990" s="282"/>
      <c r="AC5990" s="282"/>
      <c r="AD5990" s="282"/>
      <c r="AE5990" s="282"/>
      <c r="AF5990" s="282"/>
      <c r="AG5990" s="282"/>
      <c r="AH5990" s="282"/>
      <c r="AI5990" s="282"/>
      <c r="AJ5990" s="282"/>
      <c r="AL5990" s="282"/>
      <c r="AM5990" s="282"/>
      <c r="AN5990" s="282"/>
      <c r="AO5990" s="282"/>
      <c r="AP5990" s="282"/>
      <c r="AQ5990" s="282"/>
      <c r="AR5990" s="282"/>
      <c r="AS5990" s="282"/>
      <c r="AT5990" s="282"/>
      <c r="AU5990" s="282"/>
      <c r="AV5990" s="282"/>
      <c r="AW5990" s="282"/>
      <c r="AX5990" s="282"/>
      <c r="AY5990" s="282"/>
      <c r="AZ5990" s="282"/>
      <c r="BA5990" s="282"/>
      <c r="BB5990" s="282"/>
      <c r="BC5990" s="282"/>
      <c r="BD5990" s="282"/>
      <c r="BE5990" s="282"/>
      <c r="BF5990" s="282"/>
      <c r="BG5990" s="282"/>
      <c r="BH5990" s="282"/>
      <c r="BI5990" s="282"/>
      <c r="BJ5990" s="282"/>
      <c r="BK5990" s="282"/>
      <c r="BL5990" s="282"/>
      <c r="BM5990" s="282"/>
      <c r="BN5990" s="282"/>
      <c r="BO5990" s="282"/>
      <c r="BP5990" s="282"/>
      <c r="BQ5990" s="282"/>
    </row>
    <row r="5991" spans="2:69" ht="10.5" customHeight="1">
      <c r="G5991" s="283"/>
      <c r="H5991" s="283"/>
      <c r="I5991" s="283"/>
      <c r="J5991" s="283"/>
      <c r="K5991" s="283"/>
      <c r="L5991" s="283"/>
      <c r="N5991" s="283"/>
      <c r="O5991" s="283"/>
      <c r="P5991" s="284"/>
      <c r="Q5991" s="284"/>
      <c r="R5991" s="284"/>
      <c r="S5991" s="284"/>
      <c r="U5991" s="283"/>
      <c r="V5991" s="283"/>
      <c r="W5991" s="283"/>
      <c r="X5991" s="283"/>
      <c r="Y5991" s="283"/>
      <c r="Z5991" s="283"/>
      <c r="AA5991" s="283"/>
      <c r="AB5991" s="283"/>
      <c r="AD5991" s="283"/>
      <c r="AE5991" s="283"/>
      <c r="AF5991" s="283"/>
      <c r="AG5991" s="283"/>
      <c r="AH5991" s="283"/>
      <c r="AI5991" s="283"/>
      <c r="AO5991" s="283"/>
      <c r="AP5991" s="283"/>
      <c r="AQ5991" s="283"/>
      <c r="AR5991" s="283"/>
      <c r="AU5991" s="284"/>
      <c r="AV5991" s="284"/>
      <c r="AW5991" s="284"/>
      <c r="AX5991" s="284"/>
      <c r="AY5991" s="284"/>
      <c r="BE5991" s="283"/>
      <c r="BF5991" s="283"/>
      <c r="BG5991" s="283"/>
      <c r="BH5991" s="283"/>
      <c r="BI5991" s="283"/>
      <c r="BJ5991" s="283"/>
      <c r="BK5991" s="283"/>
      <c r="BL5991" s="283"/>
      <c r="BM5991" s="283"/>
      <c r="BN5991" s="283"/>
      <c r="BO5991" s="283"/>
      <c r="BP5991" s="283"/>
      <c r="BQ5991" s="283"/>
    </row>
    <row r="5992" spans="2:69" ht="7.5" customHeight="1"/>
    <row r="5993" spans="2:69" ht="0.75" customHeight="1">
      <c r="F5993" s="285"/>
      <c r="G5993" s="285"/>
      <c r="H5993" s="285"/>
      <c r="I5993" s="285"/>
      <c r="K5993" s="285"/>
      <c r="L5993" s="285"/>
      <c r="M5993" s="285"/>
      <c r="N5993" s="285"/>
      <c r="O5993" s="285"/>
      <c r="R5993" s="285"/>
      <c r="S5993" s="285"/>
      <c r="T5993" s="285"/>
      <c r="U5993" s="285"/>
      <c r="V5993" s="285"/>
      <c r="W5993" s="285"/>
      <c r="X5993" s="285"/>
      <c r="Y5993" s="285"/>
      <c r="Z5993" s="285"/>
      <c r="AA5993" s="285"/>
      <c r="AB5993" s="285"/>
      <c r="AD5993" s="285"/>
      <c r="AE5993" s="285"/>
      <c r="AF5993" s="285"/>
      <c r="AG5993" s="285"/>
      <c r="AH5993" s="285"/>
      <c r="AI5993" s="285"/>
      <c r="AU5993" s="285"/>
      <c r="AV5993" s="285"/>
      <c r="AW5993" s="285"/>
      <c r="AX5993" s="283"/>
      <c r="AY5993" s="283"/>
      <c r="BE5993" s="285"/>
      <c r="BF5993" s="285"/>
      <c r="BH5993" s="285"/>
      <c r="BI5993" s="285"/>
      <c r="BJ5993" s="285"/>
      <c r="BK5993" s="285"/>
      <c r="BL5993" s="285"/>
      <c r="BM5993" s="285"/>
      <c r="BN5993" s="285"/>
      <c r="BO5993" s="285"/>
      <c r="BP5993" s="285"/>
      <c r="BQ5993" s="285"/>
    </row>
    <row r="5994" spans="2:69" ht="13.5" customHeight="1">
      <c r="F5994" s="285"/>
      <c r="G5994" s="285"/>
      <c r="H5994" s="285"/>
      <c r="I5994" s="285"/>
      <c r="K5994" s="285"/>
      <c r="L5994" s="285"/>
      <c r="M5994" s="285"/>
      <c r="N5994" s="285"/>
      <c r="O5994" s="285"/>
      <c r="R5994" s="285"/>
      <c r="S5994" s="285"/>
      <c r="T5994" s="285"/>
      <c r="U5994" s="285"/>
      <c r="V5994" s="285"/>
      <c r="W5994" s="285"/>
      <c r="X5994" s="285"/>
      <c r="Y5994" s="285"/>
      <c r="Z5994" s="285"/>
      <c r="AA5994" s="285"/>
      <c r="AB5994" s="285"/>
      <c r="AD5994" s="285"/>
      <c r="AE5994" s="285"/>
      <c r="AF5994" s="285"/>
      <c r="AG5994" s="285"/>
      <c r="AH5994" s="285"/>
      <c r="AI5994" s="285"/>
      <c r="AU5994" s="285"/>
      <c r="AV5994" s="285"/>
      <c r="AW5994" s="285"/>
      <c r="AX5994" s="283"/>
      <c r="AY5994" s="283"/>
      <c r="BE5994" s="285"/>
      <c r="BF5994" s="285"/>
      <c r="BH5994" s="285"/>
      <c r="BI5994" s="285"/>
      <c r="BJ5994" s="285"/>
      <c r="BK5994" s="285"/>
      <c r="BL5994" s="285"/>
      <c r="BM5994" s="285"/>
      <c r="BN5994" s="285"/>
      <c r="BO5994" s="285"/>
      <c r="BP5994" s="285"/>
      <c r="BQ5994" s="285"/>
    </row>
    <row r="5995" spans="2:69" ht="9.75" customHeight="1">
      <c r="C5995" s="280"/>
      <c r="D5995" s="280"/>
      <c r="F5995" s="279"/>
      <c r="G5995" s="279"/>
      <c r="H5995" s="279"/>
      <c r="I5995" s="279"/>
      <c r="J5995" s="279"/>
      <c r="K5995" s="279"/>
      <c r="L5995" s="279"/>
      <c r="M5995" s="279"/>
      <c r="N5995" s="279"/>
      <c r="O5995" s="279"/>
      <c r="R5995" s="278"/>
      <c r="S5995" s="278"/>
      <c r="T5995" s="278"/>
      <c r="U5995" s="279"/>
      <c r="V5995" s="279"/>
      <c r="W5995" s="279"/>
      <c r="X5995" s="279"/>
      <c r="Y5995" s="279"/>
      <c r="Z5995" s="279"/>
      <c r="AA5995" s="279"/>
      <c r="AB5995" s="279"/>
      <c r="AD5995" s="279"/>
      <c r="AE5995" s="279"/>
      <c r="AF5995" s="279"/>
      <c r="AG5995" s="279"/>
      <c r="AH5995" s="279"/>
      <c r="AI5995" s="279"/>
      <c r="AM5995" s="280"/>
      <c r="AN5995" s="280"/>
      <c r="AO5995" s="280"/>
      <c r="AP5995" s="278"/>
      <c r="AQ5995" s="278"/>
      <c r="AR5995" s="278"/>
      <c r="AS5995" s="278"/>
      <c r="BA5995" s="280"/>
      <c r="BB5995" s="280"/>
      <c r="BC5995" s="280"/>
      <c r="BD5995" s="279"/>
      <c r="BE5995" s="279"/>
      <c r="BH5995" s="278"/>
      <c r="BI5995" s="278"/>
      <c r="BJ5995" s="278"/>
      <c r="BK5995" s="278"/>
      <c r="BL5995" s="278"/>
      <c r="BM5995" s="279"/>
      <c r="BN5995" s="279"/>
      <c r="BO5995" s="279"/>
      <c r="BP5995" s="279"/>
      <c r="BQ5995" s="279"/>
    </row>
    <row r="5996" spans="2:69" ht="0.75" customHeight="1">
      <c r="C5996" s="280"/>
      <c r="D5996" s="280"/>
      <c r="F5996" s="279"/>
      <c r="G5996" s="279"/>
      <c r="H5996" s="279"/>
      <c r="I5996" s="279"/>
      <c r="J5996" s="279"/>
      <c r="K5996" s="279"/>
      <c r="L5996" s="279"/>
      <c r="M5996" s="279"/>
      <c r="N5996" s="279"/>
      <c r="O5996" s="279"/>
      <c r="R5996" s="278"/>
      <c r="S5996" s="278"/>
      <c r="T5996" s="278"/>
      <c r="U5996" s="279"/>
      <c r="V5996" s="279"/>
      <c r="W5996" s="279"/>
      <c r="X5996" s="279"/>
      <c r="Y5996" s="279"/>
      <c r="Z5996" s="279"/>
      <c r="AA5996" s="279"/>
      <c r="AB5996" s="279"/>
      <c r="AD5996" s="279"/>
      <c r="AE5996" s="279"/>
      <c r="AF5996" s="279"/>
      <c r="AG5996" s="279"/>
      <c r="AH5996" s="279"/>
      <c r="AI5996" s="279"/>
      <c r="AM5996" s="280"/>
      <c r="AN5996" s="280"/>
      <c r="AO5996" s="280"/>
      <c r="AP5996" s="278"/>
      <c r="AQ5996" s="278"/>
      <c r="AR5996" s="278"/>
      <c r="AS5996" s="278"/>
      <c r="BA5996" s="280"/>
      <c r="BB5996" s="280"/>
      <c r="BC5996" s="280"/>
      <c r="BD5996" s="279"/>
      <c r="BE5996" s="279"/>
      <c r="BH5996" s="278"/>
      <c r="BI5996" s="278"/>
      <c r="BJ5996" s="278"/>
      <c r="BK5996" s="278"/>
      <c r="BL5996" s="278"/>
      <c r="BM5996" s="279"/>
      <c r="BN5996" s="279"/>
      <c r="BO5996" s="279"/>
      <c r="BP5996" s="279"/>
      <c r="BQ5996" s="279"/>
    </row>
    <row r="5997" spans="2:69" ht="10.5" customHeight="1">
      <c r="C5997" s="280"/>
      <c r="D5997" s="280"/>
      <c r="F5997" s="279"/>
      <c r="G5997" s="279"/>
      <c r="H5997" s="279"/>
      <c r="I5997" s="279"/>
      <c r="J5997" s="279"/>
      <c r="K5997" s="279"/>
      <c r="L5997" s="279"/>
      <c r="M5997" s="279"/>
      <c r="N5997" s="279"/>
      <c r="O5997" s="279"/>
      <c r="R5997" s="278"/>
      <c r="S5997" s="278"/>
      <c r="T5997" s="278"/>
      <c r="U5997" s="279"/>
      <c r="V5997" s="279"/>
      <c r="W5997" s="279"/>
      <c r="X5997" s="279"/>
      <c r="Y5997" s="279"/>
      <c r="Z5997" s="279"/>
      <c r="AA5997" s="279"/>
      <c r="AB5997" s="279"/>
      <c r="AD5997" s="264"/>
      <c r="AE5997" s="279"/>
      <c r="AF5997" s="279"/>
      <c r="AG5997" s="279"/>
      <c r="AH5997" s="279"/>
      <c r="AI5997" s="264"/>
      <c r="AM5997" s="280"/>
      <c r="AN5997" s="280"/>
      <c r="AO5997" s="280"/>
      <c r="AP5997" s="278"/>
      <c r="AQ5997" s="278"/>
      <c r="AR5997" s="278"/>
      <c r="AS5997" s="278"/>
      <c r="BA5997" s="280"/>
      <c r="BB5997" s="280"/>
      <c r="BC5997" s="280"/>
      <c r="BD5997" s="279"/>
      <c r="BE5997" s="279"/>
      <c r="BH5997" s="278"/>
      <c r="BI5997" s="278"/>
      <c r="BJ5997" s="278"/>
      <c r="BK5997" s="278"/>
      <c r="BL5997" s="278"/>
      <c r="BM5997" s="279"/>
      <c r="BN5997" s="279"/>
      <c r="BO5997" s="279"/>
      <c r="BP5997" s="279"/>
      <c r="BQ5997" s="279"/>
    </row>
    <row r="5998" spans="2:69" ht="9.75" customHeight="1"/>
    <row r="5999" spans="2:69" ht="9.75" customHeight="1">
      <c r="C5999" s="280"/>
      <c r="D5999" s="280"/>
      <c r="F5999" s="279"/>
      <c r="G5999" s="279"/>
      <c r="H5999" s="279"/>
      <c r="I5999" s="279"/>
      <c r="J5999" s="279"/>
      <c r="K5999" s="279"/>
      <c r="L5999" s="279"/>
      <c r="M5999" s="279"/>
      <c r="N5999" s="279"/>
      <c r="O5999" s="279"/>
      <c r="R5999" s="278"/>
      <c r="S5999" s="278"/>
      <c r="T5999" s="278"/>
      <c r="U5999" s="279"/>
      <c r="V5999" s="279"/>
      <c r="W5999" s="279"/>
      <c r="X5999" s="279"/>
      <c r="Y5999" s="279"/>
      <c r="Z5999" s="279"/>
      <c r="AA5999" s="279"/>
      <c r="AB5999" s="279"/>
      <c r="AD5999" s="279"/>
      <c r="AE5999" s="279"/>
      <c r="AF5999" s="279"/>
      <c r="AG5999" s="279"/>
      <c r="AH5999" s="279"/>
      <c r="AI5999" s="279"/>
      <c r="AM5999" s="280"/>
      <c r="AN5999" s="280"/>
      <c r="AO5999" s="280"/>
      <c r="AP5999" s="280"/>
      <c r="AQ5999" s="278"/>
      <c r="AR5999" s="278"/>
      <c r="AS5999" s="278"/>
      <c r="AT5999" s="278"/>
      <c r="BA5999" s="280"/>
      <c r="BB5999" s="280"/>
      <c r="BC5999" s="280"/>
      <c r="BD5999" s="279"/>
      <c r="BE5999" s="279"/>
      <c r="BH5999" s="278"/>
      <c r="BI5999" s="278"/>
      <c r="BJ5999" s="278"/>
      <c r="BK5999" s="278"/>
      <c r="BL5999" s="278"/>
      <c r="BM5999" s="279"/>
      <c r="BN5999" s="279"/>
      <c r="BO5999" s="279"/>
      <c r="BP5999" s="279"/>
      <c r="BQ5999" s="279"/>
    </row>
    <row r="6000" spans="2:69" ht="0.75" customHeight="1">
      <c r="C6000" s="280"/>
      <c r="D6000" s="280"/>
      <c r="F6000" s="279"/>
      <c r="G6000" s="279"/>
      <c r="H6000" s="279"/>
      <c r="I6000" s="279"/>
      <c r="J6000" s="279"/>
      <c r="K6000" s="279"/>
      <c r="L6000" s="279"/>
      <c r="M6000" s="279"/>
      <c r="N6000" s="279"/>
      <c r="O6000" s="279"/>
      <c r="R6000" s="278"/>
      <c r="S6000" s="278"/>
      <c r="T6000" s="278"/>
      <c r="U6000" s="279"/>
      <c r="V6000" s="279"/>
      <c r="W6000" s="279"/>
      <c r="X6000" s="279"/>
      <c r="Y6000" s="279"/>
      <c r="Z6000" s="279"/>
      <c r="AA6000" s="279"/>
      <c r="AB6000" s="279"/>
      <c r="AD6000" s="279"/>
      <c r="AE6000" s="279"/>
      <c r="AF6000" s="279"/>
      <c r="AG6000" s="279"/>
      <c r="AH6000" s="279"/>
      <c r="AI6000" s="279"/>
      <c r="AM6000" s="280"/>
      <c r="AN6000" s="280"/>
      <c r="AO6000" s="280"/>
      <c r="AP6000" s="280"/>
      <c r="AQ6000" s="278"/>
      <c r="AR6000" s="278"/>
      <c r="AS6000" s="278"/>
      <c r="AT6000" s="278"/>
      <c r="BA6000" s="280"/>
      <c r="BB6000" s="280"/>
      <c r="BC6000" s="280"/>
      <c r="BD6000" s="279"/>
      <c r="BE6000" s="279"/>
      <c r="BH6000" s="278"/>
      <c r="BI6000" s="278"/>
      <c r="BJ6000" s="278"/>
      <c r="BK6000" s="278"/>
      <c r="BL6000" s="278"/>
      <c r="BM6000" s="279"/>
      <c r="BN6000" s="279"/>
      <c r="BO6000" s="279"/>
      <c r="BP6000" s="279"/>
      <c r="BQ6000" s="279"/>
    </row>
    <row r="6001" spans="2:69" ht="12.75" customHeight="1">
      <c r="F6001" s="279"/>
      <c r="G6001" s="279"/>
      <c r="H6001" s="279"/>
      <c r="I6001" s="279"/>
      <c r="J6001" s="279"/>
      <c r="K6001" s="279"/>
      <c r="L6001" s="279"/>
      <c r="M6001" s="279"/>
      <c r="N6001" s="279"/>
      <c r="O6001" s="279"/>
      <c r="AM6001" s="280"/>
      <c r="AN6001" s="280"/>
      <c r="AO6001" s="280"/>
      <c r="AP6001" s="278"/>
      <c r="AQ6001" s="278"/>
      <c r="AR6001" s="278"/>
      <c r="AS6001" s="278"/>
      <c r="BA6001" s="280"/>
      <c r="BB6001" s="280"/>
      <c r="BC6001" s="280"/>
      <c r="BD6001" s="279"/>
      <c r="BE6001" s="279"/>
      <c r="BH6001" s="278"/>
      <c r="BI6001" s="278"/>
      <c r="BJ6001" s="278"/>
      <c r="BK6001" s="278"/>
      <c r="BL6001" s="278"/>
      <c r="BM6001" s="279"/>
      <c r="BN6001" s="279"/>
      <c r="BO6001" s="279"/>
      <c r="BP6001" s="279"/>
      <c r="BQ6001" s="279"/>
    </row>
    <row r="6002" spans="2:69" ht="10.5" customHeight="1">
      <c r="AM6002" s="280"/>
      <c r="AN6002" s="280"/>
      <c r="AO6002" s="280"/>
      <c r="AP6002" s="278"/>
      <c r="AQ6002" s="278"/>
      <c r="AR6002" s="278"/>
      <c r="AS6002" s="278"/>
      <c r="BA6002" s="280"/>
      <c r="BB6002" s="280"/>
      <c r="BC6002" s="280"/>
      <c r="BD6002" s="279"/>
      <c r="BE6002" s="279"/>
      <c r="BH6002" s="278"/>
      <c r="BI6002" s="278"/>
      <c r="BJ6002" s="278"/>
      <c r="BK6002" s="278"/>
      <c r="BL6002" s="278"/>
      <c r="BM6002" s="279"/>
      <c r="BN6002" s="279"/>
      <c r="BO6002" s="279"/>
      <c r="BP6002" s="279"/>
      <c r="BQ6002" s="279"/>
    </row>
    <row r="6003" spans="2:69" ht="7.5" customHeight="1"/>
    <row r="6004" spans="2:69" ht="0.75" customHeight="1">
      <c r="C6004" s="277"/>
      <c r="D6004" s="277"/>
      <c r="F6004" s="279"/>
      <c r="G6004" s="279"/>
      <c r="H6004" s="279"/>
      <c r="I6004" s="279"/>
      <c r="J6004" s="279"/>
      <c r="K6004" s="279"/>
      <c r="L6004" s="279"/>
      <c r="M6004" s="279"/>
      <c r="AM6004" s="280"/>
      <c r="AN6004" s="280"/>
      <c r="AO6004" s="280"/>
      <c r="AP6004" s="278"/>
      <c r="AQ6004" s="278"/>
      <c r="AR6004" s="278"/>
      <c r="AS6004" s="278"/>
      <c r="AT6004" s="278"/>
      <c r="AU6004" s="278"/>
      <c r="AV6004" s="278"/>
      <c r="AX6004" s="278"/>
      <c r="AY6004" s="278"/>
      <c r="BA6004" s="280"/>
      <c r="BB6004" s="280"/>
      <c r="BC6004" s="280"/>
      <c r="BD6004" s="279"/>
      <c r="BE6004" s="279"/>
      <c r="BH6004" s="278"/>
      <c r="BI6004" s="278"/>
      <c r="BJ6004" s="278"/>
      <c r="BK6004" s="278"/>
      <c r="BL6004" s="278"/>
      <c r="BM6004" s="279"/>
      <c r="BN6004" s="279"/>
      <c r="BO6004" s="279"/>
      <c r="BP6004" s="279"/>
      <c r="BQ6004" s="279"/>
    </row>
    <row r="6005" spans="2:69" ht="8.25" customHeight="1">
      <c r="C6005" s="277"/>
      <c r="D6005" s="277"/>
      <c r="F6005" s="279"/>
      <c r="G6005" s="279"/>
      <c r="H6005" s="279"/>
      <c r="I6005" s="279"/>
      <c r="J6005" s="279"/>
      <c r="K6005" s="279"/>
      <c r="L6005" s="279"/>
      <c r="M6005" s="279"/>
      <c r="AM6005" s="280"/>
      <c r="AN6005" s="280"/>
      <c r="AO6005" s="280"/>
      <c r="AP6005" s="278"/>
      <c r="AQ6005" s="278"/>
      <c r="AR6005" s="278"/>
      <c r="AS6005" s="278"/>
      <c r="AT6005" s="278"/>
      <c r="AU6005" s="278"/>
      <c r="AV6005" s="278"/>
      <c r="AX6005" s="278"/>
      <c r="AY6005" s="278"/>
      <c r="BA6005" s="280"/>
      <c r="BB6005" s="280"/>
      <c r="BC6005" s="280"/>
      <c r="BD6005" s="279"/>
      <c r="BE6005" s="279"/>
      <c r="BH6005" s="278"/>
      <c r="BI6005" s="278"/>
      <c r="BJ6005" s="278"/>
      <c r="BK6005" s="278"/>
      <c r="BL6005" s="278"/>
      <c r="BM6005" s="279"/>
      <c r="BN6005" s="279"/>
      <c r="BO6005" s="279"/>
      <c r="BP6005" s="279"/>
      <c r="BQ6005" s="279"/>
    </row>
    <row r="6006" spans="2:69" ht="0.75" customHeight="1">
      <c r="C6006" s="277"/>
      <c r="D6006" s="277"/>
      <c r="F6006" s="279"/>
      <c r="G6006" s="279"/>
      <c r="H6006" s="279"/>
      <c r="I6006" s="279"/>
      <c r="J6006" s="279"/>
      <c r="K6006" s="279"/>
      <c r="L6006" s="279"/>
      <c r="M6006" s="279"/>
      <c r="AM6006" s="280"/>
      <c r="AN6006" s="280"/>
      <c r="AO6006" s="280"/>
      <c r="AP6006" s="278"/>
      <c r="AQ6006" s="278"/>
      <c r="AR6006" s="278"/>
      <c r="AS6006" s="278"/>
      <c r="AT6006" s="278"/>
      <c r="AU6006" s="278"/>
      <c r="AV6006" s="278"/>
      <c r="AX6006" s="278"/>
      <c r="AY6006" s="278"/>
      <c r="BA6006" s="280"/>
      <c r="BB6006" s="280"/>
      <c r="BC6006" s="280"/>
      <c r="BD6006" s="279"/>
      <c r="BE6006" s="279"/>
      <c r="BH6006" s="278"/>
      <c r="BI6006" s="278"/>
      <c r="BJ6006" s="278"/>
      <c r="BK6006" s="278"/>
      <c r="BL6006" s="278"/>
      <c r="BM6006" s="279"/>
      <c r="BN6006" s="279"/>
      <c r="BO6006" s="279"/>
      <c r="BP6006" s="279"/>
      <c r="BQ6006" s="279"/>
    </row>
    <row r="6007" spans="2:69" ht="10.5" customHeight="1">
      <c r="AM6007" s="280"/>
      <c r="AN6007" s="280"/>
      <c r="AO6007" s="280"/>
      <c r="AP6007" s="278"/>
      <c r="AQ6007" s="278"/>
      <c r="AR6007" s="278"/>
      <c r="AS6007" s="278"/>
      <c r="AT6007" s="278"/>
      <c r="AU6007" s="278"/>
      <c r="AV6007" s="278"/>
      <c r="AX6007" s="278"/>
      <c r="AY6007" s="278"/>
      <c r="BA6007" s="280"/>
      <c r="BB6007" s="280"/>
      <c r="BC6007" s="280"/>
      <c r="BD6007" s="279"/>
      <c r="BE6007" s="279"/>
      <c r="BH6007" s="278"/>
      <c r="BI6007" s="278"/>
      <c r="BJ6007" s="278"/>
      <c r="BK6007" s="278"/>
      <c r="BL6007" s="278"/>
      <c r="BM6007" s="279"/>
      <c r="BN6007" s="279"/>
      <c r="BO6007" s="279"/>
      <c r="BP6007" s="279"/>
      <c r="BQ6007" s="279"/>
    </row>
    <row r="6008" spans="2:69" ht="9.75" customHeight="1"/>
    <row r="6009" spans="2:69" ht="12" customHeight="1">
      <c r="AM6009" s="280"/>
      <c r="AN6009" s="280"/>
      <c r="AO6009" s="280"/>
      <c r="AP6009" s="280"/>
      <c r="AQ6009" s="278"/>
      <c r="AR6009" s="278"/>
      <c r="AS6009" s="278"/>
      <c r="AT6009" s="278"/>
      <c r="AU6009" s="278"/>
      <c r="AV6009" s="278"/>
      <c r="AW6009" s="278"/>
      <c r="AX6009" s="278"/>
      <c r="AY6009" s="278"/>
      <c r="AZ6009" s="278"/>
      <c r="BA6009" s="277"/>
      <c r="BB6009" s="277"/>
      <c r="BC6009" s="277"/>
      <c r="BD6009" s="279"/>
      <c r="BE6009" s="279"/>
    </row>
    <row r="6010" spans="2:69" ht="13.5" customHeight="1">
      <c r="C6010" s="289"/>
      <c r="D6010" s="289"/>
      <c r="E6010" s="289"/>
      <c r="F6010" s="289"/>
      <c r="G6010" s="289"/>
      <c r="H6010" s="289"/>
      <c r="I6010" s="289"/>
      <c r="J6010" s="289"/>
      <c r="K6010" s="289"/>
      <c r="L6010" s="289"/>
      <c r="M6010" s="289"/>
      <c r="N6010" s="289"/>
      <c r="O6010" s="289"/>
      <c r="P6010" s="289"/>
      <c r="Q6010" s="289"/>
      <c r="R6010" s="289"/>
      <c r="S6010" s="289"/>
      <c r="T6010" s="289"/>
      <c r="U6010" s="289"/>
      <c r="V6010" s="289"/>
      <c r="W6010" s="289"/>
      <c r="X6010" s="289"/>
      <c r="Y6010" s="289"/>
      <c r="Z6010" s="289"/>
      <c r="AA6010" s="289"/>
      <c r="AB6010" s="289"/>
      <c r="AC6010" s="289"/>
      <c r="AD6010" s="289"/>
      <c r="AE6010" s="289"/>
    </row>
    <row r="6011" spans="2:69" ht="7.5" customHeight="1"/>
    <row r="6012" spans="2:69" ht="16.5" customHeight="1">
      <c r="B6012" s="282"/>
      <c r="C6012" s="282"/>
      <c r="D6012" s="282"/>
      <c r="E6012" s="282"/>
      <c r="F6012" s="282"/>
      <c r="G6012" s="282"/>
      <c r="H6012" s="282"/>
      <c r="I6012" s="282"/>
      <c r="J6012" s="282"/>
      <c r="K6012" s="282"/>
      <c r="L6012" s="282"/>
      <c r="M6012" s="282"/>
      <c r="N6012" s="282"/>
      <c r="O6012" s="282"/>
      <c r="P6012" s="282"/>
      <c r="Q6012" s="282"/>
      <c r="R6012" s="282"/>
      <c r="S6012" s="282"/>
      <c r="T6012" s="282"/>
      <c r="U6012" s="282"/>
      <c r="X6012" s="282"/>
      <c r="Y6012" s="282"/>
      <c r="Z6012" s="282"/>
      <c r="AA6012" s="282"/>
      <c r="AB6012" s="282"/>
      <c r="AC6012" s="282"/>
      <c r="AD6012" s="282"/>
      <c r="AE6012" s="282"/>
      <c r="AF6012" s="282"/>
      <c r="AG6012" s="282"/>
      <c r="AM6012" s="282"/>
      <c r="AN6012" s="282"/>
      <c r="AO6012" s="282"/>
      <c r="AP6012" s="282"/>
      <c r="AQ6012" s="282"/>
      <c r="AR6012" s="282"/>
      <c r="AS6012" s="282"/>
      <c r="AT6012" s="282"/>
      <c r="AU6012" s="282"/>
      <c r="AV6012" s="282"/>
      <c r="AW6012" s="282"/>
      <c r="AX6012" s="282"/>
      <c r="AY6012" s="282"/>
      <c r="AZ6012" s="282"/>
      <c r="BA6012" s="282"/>
      <c r="BB6012" s="282"/>
      <c r="BE6012" s="282"/>
      <c r="BF6012" s="282"/>
      <c r="BG6012" s="282"/>
      <c r="BH6012" s="282"/>
      <c r="BI6012" s="282"/>
      <c r="BJ6012" s="282"/>
      <c r="BK6012" s="282"/>
      <c r="BL6012" s="282"/>
      <c r="BM6012" s="282"/>
      <c r="BN6012" s="282"/>
      <c r="BO6012" s="282"/>
      <c r="BP6012" s="282"/>
    </row>
    <row r="6013" spans="2:69" ht="9.75" customHeight="1">
      <c r="E6013" s="281"/>
      <c r="F6013" s="281"/>
      <c r="G6013" s="281"/>
      <c r="H6013" s="281"/>
      <c r="I6013" s="281"/>
      <c r="J6013" s="281"/>
      <c r="K6013" s="281"/>
      <c r="L6013" s="281"/>
      <c r="O6013" s="281"/>
      <c r="P6013" s="281"/>
      <c r="Q6013" s="281"/>
      <c r="S6013" s="286"/>
      <c r="T6013" s="286"/>
      <c r="U6013" s="286"/>
      <c r="V6013" s="286"/>
      <c r="AB6013" s="281"/>
      <c r="AC6013" s="281"/>
      <c r="AD6013" s="286"/>
      <c r="AE6013" s="286"/>
      <c r="AR6013" s="281"/>
      <c r="AS6013" s="281"/>
      <c r="AT6013" s="281"/>
      <c r="AV6013" s="286"/>
      <c r="AW6013" s="286"/>
      <c r="AX6013" s="286"/>
      <c r="AY6013" s="286"/>
      <c r="AZ6013" s="286"/>
      <c r="BA6013" s="286"/>
      <c r="BB6013" s="286"/>
      <c r="BH6013" s="283"/>
      <c r="BI6013" s="283"/>
      <c r="BJ6013" s="283"/>
      <c r="BK6013" s="283"/>
      <c r="BL6013" s="283"/>
      <c r="BN6013" s="283"/>
      <c r="BO6013" s="283"/>
      <c r="BP6013" s="283"/>
    </row>
    <row r="6014" spans="2:69" ht="0.75" customHeight="1">
      <c r="BH6014" s="283"/>
      <c r="BI6014" s="283"/>
      <c r="BJ6014" s="283"/>
      <c r="BK6014" s="283"/>
      <c r="BL6014" s="283"/>
      <c r="BN6014" s="283"/>
      <c r="BO6014" s="283"/>
      <c r="BP6014" s="283"/>
    </row>
    <row r="6015" spans="2:69" ht="10.5" customHeight="1">
      <c r="F6015" s="281"/>
      <c r="G6015" s="281"/>
      <c r="H6015" s="281"/>
      <c r="I6015" s="281"/>
      <c r="J6015" s="281"/>
      <c r="K6015" s="281"/>
      <c r="N6015" s="281"/>
      <c r="O6015" s="281"/>
      <c r="P6015" s="281"/>
      <c r="Q6015" s="281"/>
      <c r="R6015" s="281"/>
      <c r="S6015" s="286"/>
      <c r="T6015" s="286"/>
      <c r="U6015" s="286"/>
      <c r="V6015" s="286"/>
      <c r="AB6015" s="281"/>
      <c r="AC6015" s="281"/>
      <c r="AD6015" s="281"/>
      <c r="AE6015" s="286"/>
      <c r="AF6015" s="286"/>
      <c r="AG6015" s="286"/>
      <c r="AH6015" s="286"/>
      <c r="AI6015" s="286"/>
      <c r="AR6015" s="281"/>
      <c r="AS6015" s="281"/>
      <c r="AT6015" s="281"/>
      <c r="AV6015" s="290"/>
      <c r="AW6015" s="290"/>
      <c r="AX6015" s="290"/>
      <c r="AY6015" s="290"/>
      <c r="AZ6015" s="290"/>
      <c r="BE6015" s="263"/>
      <c r="BJ6015" s="279"/>
      <c r="BK6015" s="279"/>
      <c r="BL6015" s="279"/>
      <c r="BO6015" s="279"/>
      <c r="BP6015" s="279"/>
    </row>
    <row r="6016" spans="2:69" ht="8.25" customHeight="1"/>
    <row r="6017" spans="3:68" ht="12.75" customHeight="1">
      <c r="BE6017" s="280"/>
      <c r="BF6017" s="280"/>
      <c r="BJ6017" s="279"/>
      <c r="BK6017" s="279"/>
      <c r="BL6017" s="279"/>
      <c r="BO6017" s="279"/>
      <c r="BP6017" s="279"/>
    </row>
    <row r="6018" spans="3:68" ht="9.75" customHeight="1">
      <c r="BE6018" s="280"/>
      <c r="BF6018" s="280"/>
      <c r="BJ6018" s="279"/>
      <c r="BK6018" s="279"/>
      <c r="BL6018" s="279"/>
      <c r="BO6018" s="279"/>
      <c r="BP6018" s="279"/>
    </row>
    <row r="6019" spans="3:68" ht="12.75" customHeight="1">
      <c r="BE6019" s="280"/>
      <c r="BF6019" s="280"/>
    </row>
    <row r="6020" spans="3:68" ht="10.5" customHeight="1">
      <c r="I6020" s="283"/>
      <c r="J6020" s="283"/>
      <c r="K6020" s="283"/>
      <c r="L6020" s="283"/>
      <c r="N6020" s="283"/>
      <c r="O6020" s="283"/>
      <c r="P6020" s="283"/>
      <c r="Q6020" s="283"/>
      <c r="R6020" s="283"/>
      <c r="S6020" s="283"/>
      <c r="U6020" s="283"/>
      <c r="V6020" s="283"/>
      <c r="W6020" s="283"/>
      <c r="Z6020" s="283"/>
      <c r="AA6020" s="283"/>
      <c r="AB6020" s="283"/>
      <c r="AC6020" s="283"/>
      <c r="AD6020" s="283"/>
      <c r="AE6020" s="283"/>
      <c r="AO6020" s="283"/>
      <c r="AP6020" s="283"/>
      <c r="AQ6020" s="283"/>
      <c r="AR6020" s="283"/>
      <c r="AS6020" s="283"/>
      <c r="AT6020" s="283"/>
      <c r="AV6020" s="283"/>
      <c r="AW6020" s="283"/>
      <c r="AX6020" s="283"/>
      <c r="AY6020" s="283"/>
      <c r="AZ6020" s="283"/>
      <c r="BA6020" s="283"/>
      <c r="BB6020" s="283"/>
      <c r="BE6020" s="263"/>
      <c r="BJ6020" s="279"/>
      <c r="BK6020" s="279"/>
      <c r="BL6020" s="279"/>
      <c r="BO6020" s="279"/>
      <c r="BP6020" s="279"/>
    </row>
    <row r="6021" spans="3:68" ht="9.75" customHeight="1"/>
    <row r="6022" spans="3:68" ht="10.5" customHeight="1">
      <c r="H6022" s="283"/>
      <c r="I6022" s="283"/>
      <c r="J6022" s="283"/>
      <c r="K6022" s="283"/>
      <c r="L6022" s="283"/>
      <c r="N6022" s="283"/>
      <c r="O6022" s="283"/>
      <c r="P6022" s="283"/>
      <c r="Q6022" s="283"/>
      <c r="R6022" s="283"/>
      <c r="S6022" s="283"/>
      <c r="U6022" s="283"/>
      <c r="V6022" s="283"/>
      <c r="W6022" s="283"/>
      <c r="Z6022" s="283"/>
      <c r="AA6022" s="283"/>
      <c r="AB6022" s="283"/>
      <c r="AC6022" s="283"/>
      <c r="AD6022" s="283"/>
      <c r="AE6022" s="283"/>
      <c r="AO6022" s="283"/>
      <c r="AP6022" s="283"/>
      <c r="AQ6022" s="283"/>
      <c r="AR6022" s="283"/>
      <c r="AS6022" s="283"/>
      <c r="AT6022" s="283"/>
      <c r="AV6022" s="283"/>
      <c r="AW6022" s="283"/>
      <c r="AX6022" s="283"/>
      <c r="AY6022" s="283"/>
      <c r="AZ6022" s="283"/>
      <c r="BA6022" s="283"/>
      <c r="BB6022" s="283"/>
      <c r="BE6022" s="280"/>
      <c r="BJ6022" s="279"/>
      <c r="BK6022" s="279"/>
      <c r="BL6022" s="279"/>
      <c r="BO6022" s="279"/>
      <c r="BP6022" s="279"/>
    </row>
    <row r="6023" spans="3:68" ht="0.75" customHeight="1">
      <c r="H6023" s="283"/>
      <c r="I6023" s="283"/>
      <c r="J6023" s="283"/>
      <c r="K6023" s="283"/>
      <c r="L6023" s="283"/>
      <c r="N6023" s="283"/>
      <c r="O6023" s="283"/>
      <c r="P6023" s="283"/>
      <c r="Q6023" s="283"/>
      <c r="R6023" s="283"/>
      <c r="S6023" s="283"/>
      <c r="U6023" s="283"/>
      <c r="V6023" s="283"/>
      <c r="W6023" s="283"/>
      <c r="Z6023" s="283"/>
      <c r="AA6023" s="283"/>
      <c r="AB6023" s="283"/>
      <c r="AC6023" s="283"/>
      <c r="AD6023" s="283"/>
      <c r="AE6023" s="283"/>
      <c r="AO6023" s="283"/>
      <c r="AP6023" s="283"/>
      <c r="AQ6023" s="283"/>
      <c r="AR6023" s="283"/>
      <c r="AS6023" s="283"/>
      <c r="AT6023" s="283"/>
      <c r="AV6023" s="283"/>
      <c r="AW6023" s="283"/>
      <c r="AX6023" s="283"/>
      <c r="AY6023" s="283"/>
      <c r="AZ6023" s="283"/>
      <c r="BA6023" s="283"/>
      <c r="BB6023" s="283"/>
      <c r="BE6023" s="280"/>
      <c r="BJ6023" s="279"/>
      <c r="BK6023" s="279"/>
      <c r="BL6023" s="279"/>
      <c r="BO6023" s="279"/>
      <c r="BP6023" s="279"/>
    </row>
    <row r="6024" spans="3:68" ht="10.5" customHeight="1">
      <c r="H6024" s="285"/>
      <c r="I6024" s="285"/>
      <c r="J6024" s="285"/>
      <c r="K6024" s="285"/>
      <c r="L6024" s="285"/>
      <c r="N6024" s="285"/>
      <c r="O6024" s="285"/>
      <c r="P6024" s="285"/>
      <c r="R6024" s="285"/>
      <c r="S6024" s="285"/>
      <c r="U6024" s="283"/>
      <c r="V6024" s="283"/>
      <c r="W6024" s="283"/>
      <c r="Z6024" s="285"/>
      <c r="AA6024" s="285"/>
      <c r="AB6024" s="285"/>
      <c r="AC6024" s="285"/>
      <c r="AD6024" s="283"/>
      <c r="AE6024" s="283"/>
      <c r="AO6024" s="285"/>
      <c r="AP6024" s="285"/>
      <c r="AQ6024" s="285"/>
      <c r="AR6024" s="285"/>
      <c r="AS6024" s="285"/>
      <c r="AT6024" s="285"/>
      <c r="AV6024" s="285"/>
      <c r="AW6024" s="285"/>
      <c r="AX6024" s="285"/>
      <c r="AY6024" s="285"/>
      <c r="AZ6024" s="285"/>
      <c r="BB6024" s="261"/>
      <c r="BE6024" s="263"/>
      <c r="BK6024" s="279"/>
      <c r="BL6024" s="279"/>
      <c r="BP6024" s="264"/>
    </row>
    <row r="6025" spans="3:68" ht="8.25" customHeight="1"/>
    <row r="6026" spans="3:68" ht="0.75" customHeight="1">
      <c r="C6026" s="280"/>
      <c r="D6026" s="280"/>
      <c r="E6026" s="280"/>
      <c r="F6026" s="280"/>
      <c r="G6026" s="280"/>
      <c r="H6026" s="280"/>
      <c r="I6026" s="280"/>
      <c r="AH6026" s="280"/>
      <c r="AI6026" s="280"/>
      <c r="AJ6026" s="280"/>
      <c r="AK6026" s="280"/>
      <c r="AL6026" s="280"/>
      <c r="AM6026" s="280"/>
      <c r="AN6026" s="280"/>
      <c r="AO6026" s="280"/>
      <c r="BE6026" s="280"/>
      <c r="BK6026" s="279"/>
      <c r="BL6026" s="279"/>
      <c r="BP6026" s="279"/>
    </row>
    <row r="6027" spans="3:68" ht="9" customHeight="1">
      <c r="C6027" s="280"/>
      <c r="D6027" s="280"/>
      <c r="E6027" s="280"/>
      <c r="F6027" s="280"/>
      <c r="G6027" s="280"/>
      <c r="H6027" s="280"/>
      <c r="I6027" s="280"/>
      <c r="AH6027" s="280"/>
      <c r="AI6027" s="280"/>
      <c r="AJ6027" s="280"/>
      <c r="AK6027" s="280"/>
      <c r="AL6027" s="280"/>
      <c r="AM6027" s="280"/>
      <c r="AN6027" s="280"/>
      <c r="AO6027" s="280"/>
      <c r="BE6027" s="280"/>
      <c r="BK6027" s="279"/>
      <c r="BL6027" s="279"/>
      <c r="BP6027" s="279"/>
    </row>
    <row r="6028" spans="3:68" ht="0.75" customHeight="1">
      <c r="C6028" s="280"/>
      <c r="D6028" s="280"/>
      <c r="E6028" s="280"/>
      <c r="F6028" s="280"/>
      <c r="G6028" s="280"/>
      <c r="H6028" s="280"/>
      <c r="I6028" s="280"/>
      <c r="AH6028" s="280"/>
      <c r="AI6028" s="280"/>
      <c r="AJ6028" s="280"/>
      <c r="AK6028" s="280"/>
      <c r="AL6028" s="280"/>
      <c r="AM6028" s="280"/>
      <c r="AN6028" s="280"/>
      <c r="AO6028" s="280"/>
      <c r="BE6028" s="280"/>
      <c r="BK6028" s="279"/>
      <c r="BL6028" s="279"/>
    </row>
    <row r="6029" spans="3:68" ht="10.5" customHeight="1">
      <c r="C6029" s="287"/>
      <c r="D6029" s="287"/>
      <c r="E6029" s="287"/>
      <c r="F6029" s="287"/>
      <c r="G6029" s="287"/>
      <c r="H6029" s="278"/>
      <c r="I6029" s="278"/>
      <c r="J6029" s="278"/>
      <c r="K6029" s="278"/>
      <c r="L6029" s="278"/>
      <c r="N6029" s="278"/>
      <c r="O6029" s="278"/>
      <c r="P6029" s="278"/>
      <c r="Q6029" s="278"/>
      <c r="R6029" s="278"/>
      <c r="S6029" s="278"/>
      <c r="T6029" s="278"/>
      <c r="U6029" s="278"/>
      <c r="V6029" s="278"/>
      <c r="W6029" s="278"/>
      <c r="Z6029" s="278"/>
      <c r="AA6029" s="278"/>
      <c r="AB6029" s="278"/>
      <c r="AC6029" s="278"/>
      <c r="AD6029" s="278"/>
      <c r="AE6029" s="278"/>
      <c r="AI6029" s="287"/>
      <c r="AJ6029" s="287"/>
      <c r="AK6029" s="287"/>
      <c r="AL6029" s="287"/>
      <c r="AM6029" s="287"/>
      <c r="AO6029" s="278"/>
      <c r="AP6029" s="278"/>
      <c r="AQ6029" s="278"/>
      <c r="AR6029" s="278"/>
      <c r="AS6029" s="278"/>
      <c r="AT6029" s="278"/>
      <c r="AV6029" s="278"/>
      <c r="AW6029" s="278"/>
      <c r="AX6029" s="278"/>
      <c r="AY6029" s="278"/>
      <c r="AZ6029" s="278"/>
      <c r="BB6029" s="266"/>
      <c r="BE6029" s="263"/>
      <c r="BK6029" s="279"/>
      <c r="BL6029" s="279"/>
      <c r="BP6029" s="264"/>
    </row>
    <row r="6030" spans="3:68" ht="7.5" customHeight="1"/>
    <row r="6031" spans="3:68" ht="0.75" customHeight="1">
      <c r="C6031" s="287"/>
      <c r="D6031" s="287"/>
      <c r="E6031" s="287"/>
      <c r="F6031" s="287"/>
      <c r="G6031" s="287"/>
      <c r="H6031" s="278"/>
      <c r="I6031" s="278"/>
      <c r="J6031" s="278"/>
      <c r="K6031" s="278"/>
      <c r="L6031" s="278"/>
      <c r="N6031" s="278"/>
      <c r="O6031" s="278"/>
      <c r="P6031" s="278"/>
      <c r="Q6031" s="278"/>
      <c r="R6031" s="278"/>
      <c r="S6031" s="278"/>
      <c r="T6031" s="278"/>
      <c r="U6031" s="278"/>
      <c r="V6031" s="278"/>
      <c r="W6031" s="278"/>
      <c r="Z6031" s="278"/>
      <c r="AA6031" s="278"/>
      <c r="AB6031" s="278"/>
      <c r="AC6031" s="278"/>
      <c r="AD6031" s="278"/>
      <c r="AE6031" s="278"/>
      <c r="AI6031" s="287"/>
      <c r="AJ6031" s="287"/>
      <c r="AK6031" s="287"/>
      <c r="AL6031" s="287"/>
      <c r="AM6031" s="287"/>
      <c r="AO6031" s="278"/>
      <c r="AP6031" s="278"/>
      <c r="AQ6031" s="278"/>
      <c r="AR6031" s="278"/>
      <c r="AS6031" s="278"/>
      <c r="AT6031" s="278"/>
      <c r="AV6031" s="278"/>
      <c r="AW6031" s="278"/>
      <c r="AX6031" s="278"/>
      <c r="AY6031" s="278"/>
      <c r="AZ6031" s="278"/>
      <c r="BB6031" s="276"/>
    </row>
    <row r="6032" spans="3:68" ht="8.25" customHeight="1">
      <c r="C6032" s="287"/>
      <c r="D6032" s="287"/>
      <c r="E6032" s="287"/>
      <c r="F6032" s="287"/>
      <c r="G6032" s="287"/>
      <c r="H6032" s="278"/>
      <c r="I6032" s="278"/>
      <c r="J6032" s="278"/>
      <c r="K6032" s="278"/>
      <c r="L6032" s="278"/>
      <c r="N6032" s="278"/>
      <c r="O6032" s="278"/>
      <c r="P6032" s="278"/>
      <c r="Q6032" s="278"/>
      <c r="R6032" s="278"/>
      <c r="S6032" s="278"/>
      <c r="T6032" s="278"/>
      <c r="U6032" s="278"/>
      <c r="V6032" s="278"/>
      <c r="W6032" s="278"/>
      <c r="Z6032" s="278"/>
      <c r="AA6032" s="278"/>
      <c r="AB6032" s="278"/>
      <c r="AC6032" s="278"/>
      <c r="AD6032" s="278"/>
      <c r="AE6032" s="278"/>
      <c r="AI6032" s="287"/>
      <c r="AJ6032" s="287"/>
      <c r="AK6032" s="287"/>
      <c r="AL6032" s="287"/>
      <c r="AM6032" s="287"/>
      <c r="AO6032" s="278"/>
      <c r="AP6032" s="278"/>
      <c r="AQ6032" s="278"/>
      <c r="AR6032" s="278"/>
      <c r="AS6032" s="278"/>
      <c r="AT6032" s="278"/>
      <c r="AV6032" s="278"/>
      <c r="AW6032" s="278"/>
      <c r="AX6032" s="278"/>
      <c r="AY6032" s="278"/>
      <c r="AZ6032" s="278"/>
      <c r="BB6032" s="276"/>
    </row>
    <row r="6033" spans="3:68" ht="0.75" customHeight="1">
      <c r="C6033" s="287"/>
      <c r="D6033" s="287"/>
      <c r="E6033" s="287"/>
      <c r="F6033" s="287"/>
      <c r="G6033" s="287"/>
      <c r="H6033" s="278"/>
      <c r="I6033" s="278"/>
      <c r="J6033" s="278"/>
      <c r="K6033" s="278"/>
      <c r="L6033" s="278"/>
      <c r="N6033" s="278"/>
      <c r="O6033" s="278"/>
      <c r="P6033" s="278"/>
      <c r="Q6033" s="278"/>
      <c r="R6033" s="278"/>
      <c r="S6033" s="278"/>
      <c r="T6033" s="278"/>
      <c r="U6033" s="278"/>
      <c r="V6033" s="278"/>
      <c r="W6033" s="278"/>
      <c r="Z6033" s="278"/>
      <c r="AA6033" s="278"/>
      <c r="AB6033" s="278"/>
      <c r="AC6033" s="278"/>
      <c r="AD6033" s="278"/>
      <c r="AE6033" s="278"/>
      <c r="AI6033" s="287"/>
      <c r="AJ6033" s="287"/>
      <c r="AK6033" s="287"/>
      <c r="AL6033" s="287"/>
      <c r="AM6033" s="287"/>
      <c r="AO6033" s="278"/>
      <c r="AP6033" s="278"/>
      <c r="AQ6033" s="278"/>
      <c r="AR6033" s="278"/>
      <c r="AS6033" s="278"/>
      <c r="AT6033" s="278"/>
      <c r="AV6033" s="278"/>
      <c r="AW6033" s="278"/>
      <c r="AX6033" s="278"/>
      <c r="AY6033" s="278"/>
      <c r="AZ6033" s="278"/>
      <c r="BB6033" s="276"/>
    </row>
    <row r="6034" spans="3:68" ht="10.5" customHeight="1">
      <c r="C6034" s="287"/>
      <c r="D6034" s="287"/>
      <c r="E6034" s="287"/>
      <c r="F6034" s="287"/>
      <c r="G6034" s="287"/>
      <c r="H6034" s="278"/>
      <c r="I6034" s="278"/>
      <c r="J6034" s="278"/>
      <c r="K6034" s="278"/>
      <c r="L6034" s="278"/>
      <c r="N6034" s="278"/>
      <c r="O6034" s="278"/>
      <c r="P6034" s="278"/>
      <c r="Q6034" s="278"/>
      <c r="R6034" s="278"/>
      <c r="S6034" s="278"/>
      <c r="T6034" s="278"/>
      <c r="U6034" s="278"/>
      <c r="V6034" s="278"/>
      <c r="W6034" s="278"/>
      <c r="Z6034" s="278"/>
      <c r="AA6034" s="278"/>
      <c r="AB6034" s="278"/>
      <c r="AC6034" s="278"/>
      <c r="AD6034" s="278"/>
      <c r="AE6034" s="278"/>
      <c r="AI6034" s="287"/>
      <c r="AJ6034" s="287"/>
      <c r="AK6034" s="287"/>
      <c r="AL6034" s="287"/>
      <c r="AM6034" s="287"/>
      <c r="AO6034" s="278"/>
      <c r="AP6034" s="278"/>
      <c r="AQ6034" s="278"/>
      <c r="AR6034" s="278"/>
      <c r="AS6034" s="278"/>
      <c r="AT6034" s="278"/>
      <c r="AV6034" s="278"/>
      <c r="AW6034" s="278"/>
      <c r="AX6034" s="278"/>
      <c r="AY6034" s="278"/>
      <c r="AZ6034" s="278"/>
      <c r="BB6034" s="266"/>
    </row>
    <row r="6035" spans="3:68" ht="7.5" customHeight="1"/>
    <row r="6036" spans="3:68" ht="0.75" customHeight="1">
      <c r="C6036" s="287"/>
      <c r="D6036" s="287"/>
      <c r="E6036" s="287"/>
      <c r="F6036" s="287"/>
      <c r="G6036" s="287"/>
      <c r="H6036" s="278"/>
      <c r="I6036" s="278"/>
      <c r="J6036" s="278"/>
      <c r="K6036" s="278"/>
      <c r="L6036" s="278"/>
      <c r="N6036" s="278"/>
      <c r="O6036" s="278"/>
      <c r="P6036" s="278"/>
      <c r="Q6036" s="278"/>
      <c r="R6036" s="278"/>
      <c r="S6036" s="278"/>
      <c r="T6036" s="278"/>
      <c r="U6036" s="278"/>
      <c r="V6036" s="278"/>
      <c r="W6036" s="278"/>
      <c r="Z6036" s="278"/>
      <c r="AA6036" s="278"/>
      <c r="AB6036" s="278"/>
      <c r="AC6036" s="278"/>
      <c r="AD6036" s="278"/>
      <c r="AE6036" s="278"/>
      <c r="AI6036" s="287"/>
      <c r="AJ6036" s="287"/>
      <c r="AK6036" s="287"/>
      <c r="AL6036" s="287"/>
      <c r="AM6036" s="287"/>
      <c r="AO6036" s="278"/>
      <c r="AP6036" s="278"/>
      <c r="AQ6036" s="278"/>
      <c r="AR6036" s="278"/>
      <c r="AS6036" s="278"/>
      <c r="AT6036" s="278"/>
      <c r="AV6036" s="278"/>
      <c r="AW6036" s="278"/>
      <c r="AX6036" s="278"/>
      <c r="AY6036" s="278"/>
      <c r="AZ6036" s="278"/>
      <c r="BB6036" s="276"/>
      <c r="BE6036" s="282"/>
      <c r="BF6036" s="282"/>
      <c r="BG6036" s="282"/>
      <c r="BH6036" s="282"/>
      <c r="BI6036" s="282"/>
      <c r="BJ6036" s="282"/>
      <c r="BK6036" s="282"/>
      <c r="BL6036" s="282"/>
      <c r="BM6036" s="282"/>
      <c r="BN6036" s="282"/>
      <c r="BO6036" s="282"/>
      <c r="BP6036" s="282"/>
    </row>
    <row r="6037" spans="3:68">
      <c r="C6037" s="287"/>
      <c r="D6037" s="287"/>
      <c r="E6037" s="287"/>
      <c r="F6037" s="287"/>
      <c r="G6037" s="287"/>
      <c r="H6037" s="278"/>
      <c r="I6037" s="278"/>
      <c r="J6037" s="278"/>
      <c r="K6037" s="278"/>
      <c r="L6037" s="278"/>
      <c r="N6037" s="278"/>
      <c r="O6037" s="278"/>
      <c r="P6037" s="278"/>
      <c r="Q6037" s="278"/>
      <c r="R6037" s="278"/>
      <c r="S6037" s="278"/>
      <c r="T6037" s="278"/>
      <c r="U6037" s="278"/>
      <c r="V6037" s="278"/>
      <c r="W6037" s="278"/>
      <c r="Z6037" s="278"/>
      <c r="AA6037" s="278"/>
      <c r="AB6037" s="278"/>
      <c r="AC6037" s="278"/>
      <c r="AD6037" s="278"/>
      <c r="AE6037" s="278"/>
      <c r="AI6037" s="287"/>
      <c r="AJ6037" s="287"/>
      <c r="AK6037" s="287"/>
      <c r="AL6037" s="287"/>
      <c r="AM6037" s="287"/>
      <c r="AO6037" s="278"/>
      <c r="AP6037" s="278"/>
      <c r="AQ6037" s="278"/>
      <c r="AR6037" s="278"/>
      <c r="AS6037" s="278"/>
      <c r="AT6037" s="278"/>
      <c r="AV6037" s="278"/>
      <c r="AW6037" s="278"/>
      <c r="AX6037" s="278"/>
      <c r="AY6037" s="278"/>
      <c r="AZ6037" s="278"/>
      <c r="BB6037" s="276"/>
      <c r="BE6037" s="282"/>
      <c r="BF6037" s="282"/>
      <c r="BG6037" s="282"/>
      <c r="BH6037" s="282"/>
      <c r="BI6037" s="282"/>
      <c r="BJ6037" s="282"/>
      <c r="BK6037" s="282"/>
      <c r="BL6037" s="282"/>
      <c r="BM6037" s="282"/>
      <c r="BN6037" s="282"/>
      <c r="BO6037" s="282"/>
      <c r="BP6037" s="282"/>
    </row>
    <row r="6038" spans="3:68" ht="5.25" customHeight="1">
      <c r="C6038" s="287"/>
      <c r="D6038" s="287"/>
      <c r="E6038" s="287"/>
      <c r="F6038" s="287"/>
      <c r="G6038" s="287"/>
      <c r="H6038" s="278"/>
      <c r="I6038" s="278"/>
      <c r="J6038" s="278"/>
      <c r="K6038" s="278"/>
      <c r="L6038" s="278"/>
      <c r="N6038" s="278"/>
      <c r="O6038" s="278"/>
      <c r="P6038" s="278"/>
      <c r="Q6038" s="278"/>
      <c r="R6038" s="278"/>
      <c r="S6038" s="278"/>
      <c r="T6038" s="278"/>
      <c r="U6038" s="278"/>
      <c r="V6038" s="278"/>
      <c r="W6038" s="278"/>
      <c r="Z6038" s="278"/>
      <c r="AA6038" s="278"/>
      <c r="AB6038" s="278"/>
      <c r="AC6038" s="278"/>
      <c r="AD6038" s="278"/>
      <c r="AE6038" s="278"/>
      <c r="AI6038" s="287"/>
      <c r="AJ6038" s="287"/>
      <c r="AK6038" s="287"/>
      <c r="AL6038" s="287"/>
      <c r="AM6038" s="287"/>
      <c r="AN6038" s="287"/>
      <c r="AO6038" s="278"/>
      <c r="AP6038" s="278"/>
      <c r="AQ6038" s="278"/>
      <c r="AR6038" s="278"/>
      <c r="AS6038" s="278"/>
      <c r="AT6038" s="278"/>
      <c r="AV6038" s="278"/>
      <c r="AW6038" s="278"/>
      <c r="AX6038" s="278"/>
      <c r="AY6038" s="278"/>
      <c r="AZ6038" s="278"/>
      <c r="BB6038" s="276"/>
      <c r="BJ6038" s="283"/>
      <c r="BK6038" s="283"/>
      <c r="BL6038" s="283"/>
      <c r="BM6038" s="283"/>
      <c r="BN6038" s="283"/>
      <c r="BO6038" s="283"/>
      <c r="BP6038" s="283"/>
    </row>
    <row r="6039" spans="3:68" ht="5.25" customHeight="1">
      <c r="C6039" s="287"/>
      <c r="D6039" s="287"/>
      <c r="E6039" s="287"/>
      <c r="F6039" s="287"/>
      <c r="G6039" s="287"/>
      <c r="H6039" s="278"/>
      <c r="I6039" s="278"/>
      <c r="J6039" s="278"/>
      <c r="K6039" s="278"/>
      <c r="L6039" s="278"/>
      <c r="N6039" s="278"/>
      <c r="O6039" s="278"/>
      <c r="P6039" s="278"/>
      <c r="Q6039" s="278"/>
      <c r="R6039" s="278"/>
      <c r="S6039" s="278"/>
      <c r="T6039" s="278"/>
      <c r="U6039" s="278"/>
      <c r="V6039" s="278"/>
      <c r="W6039" s="278"/>
      <c r="Z6039" s="278"/>
      <c r="AA6039" s="278"/>
      <c r="AB6039" s="278"/>
      <c r="AC6039" s="278"/>
      <c r="AD6039" s="278"/>
      <c r="AE6039" s="278"/>
      <c r="AI6039" s="287"/>
      <c r="AJ6039" s="287"/>
      <c r="AK6039" s="287"/>
      <c r="AL6039" s="287"/>
      <c r="AM6039" s="287"/>
      <c r="AN6039" s="287"/>
      <c r="AO6039" s="278"/>
      <c r="AP6039" s="278"/>
      <c r="AQ6039" s="278"/>
      <c r="AR6039" s="278"/>
      <c r="AS6039" s="278"/>
      <c r="AT6039" s="278"/>
      <c r="AV6039" s="278"/>
      <c r="AW6039" s="278"/>
      <c r="AX6039" s="278"/>
      <c r="AY6039" s="278"/>
      <c r="AZ6039" s="278"/>
      <c r="BB6039" s="276"/>
      <c r="BJ6039" s="283"/>
      <c r="BK6039" s="283"/>
      <c r="BL6039" s="283"/>
      <c r="BM6039" s="283"/>
      <c r="BN6039" s="283"/>
      <c r="BO6039" s="283"/>
      <c r="BP6039" s="283"/>
    </row>
    <row r="6040" spans="3:68" ht="15" customHeight="1">
      <c r="C6040" s="287"/>
      <c r="D6040" s="287"/>
      <c r="E6040" s="287"/>
      <c r="F6040" s="287"/>
      <c r="G6040" s="287"/>
      <c r="H6040" s="278"/>
      <c r="I6040" s="278"/>
      <c r="J6040" s="278"/>
      <c r="K6040" s="278"/>
      <c r="L6040" s="278"/>
      <c r="N6040" s="278"/>
      <c r="O6040" s="278"/>
      <c r="P6040" s="278"/>
      <c r="Q6040" s="278"/>
      <c r="R6040" s="278"/>
      <c r="S6040" s="278"/>
      <c r="T6040" s="278"/>
      <c r="U6040" s="278"/>
      <c r="V6040" s="278"/>
      <c r="W6040" s="278"/>
      <c r="Z6040" s="278"/>
      <c r="AA6040" s="278"/>
      <c r="AB6040" s="278"/>
      <c r="AC6040" s="278"/>
      <c r="AD6040" s="278"/>
      <c r="AE6040" s="278"/>
      <c r="AI6040" s="287"/>
      <c r="AJ6040" s="287"/>
      <c r="AK6040" s="287"/>
      <c r="AL6040" s="287"/>
      <c r="AM6040" s="287"/>
      <c r="AO6040" s="278"/>
      <c r="AP6040" s="278"/>
      <c r="AQ6040" s="278"/>
      <c r="AR6040" s="278"/>
      <c r="AS6040" s="278"/>
      <c r="AT6040" s="278"/>
      <c r="AV6040" s="278"/>
      <c r="AW6040" s="278"/>
      <c r="AX6040" s="278"/>
      <c r="AY6040" s="278"/>
      <c r="AZ6040" s="278"/>
      <c r="BB6040" s="266"/>
    </row>
    <row r="6041" spans="3:68" ht="0.75" customHeight="1">
      <c r="C6041" s="287"/>
      <c r="D6041" s="287"/>
      <c r="E6041" s="287"/>
      <c r="F6041" s="287"/>
      <c r="G6041" s="287"/>
      <c r="H6041" s="278"/>
      <c r="I6041" s="278"/>
      <c r="J6041" s="278"/>
      <c r="K6041" s="278"/>
      <c r="L6041" s="278"/>
      <c r="P6041" s="278"/>
      <c r="Q6041" s="278"/>
      <c r="R6041" s="278"/>
      <c r="S6041" s="278"/>
      <c r="U6041" s="278"/>
      <c r="V6041" s="278"/>
      <c r="W6041" s="278"/>
      <c r="Z6041" s="278"/>
      <c r="AA6041" s="278"/>
      <c r="AB6041" s="278"/>
      <c r="AC6041" s="278"/>
      <c r="AD6041" s="278"/>
      <c r="AE6041" s="278"/>
      <c r="AI6041" s="287"/>
      <c r="AJ6041" s="287"/>
      <c r="AK6041" s="287"/>
      <c r="AL6041" s="287"/>
      <c r="AM6041" s="287"/>
      <c r="AO6041" s="278"/>
      <c r="AP6041" s="278"/>
      <c r="AQ6041" s="278"/>
      <c r="AR6041" s="278"/>
      <c r="AS6041" s="278"/>
      <c r="AT6041" s="278"/>
      <c r="AV6041" s="278"/>
      <c r="AW6041" s="278"/>
      <c r="AX6041" s="278"/>
      <c r="AY6041" s="278"/>
      <c r="AZ6041" s="278"/>
      <c r="BB6041" s="276"/>
      <c r="BE6041" s="280"/>
      <c r="BH6041" s="278"/>
      <c r="BI6041" s="278"/>
      <c r="BJ6041" s="278"/>
      <c r="BK6041" s="278"/>
      <c r="BL6041" s="278"/>
      <c r="BN6041" s="278"/>
      <c r="BO6041" s="278"/>
      <c r="BP6041" s="278"/>
    </row>
    <row r="6042" spans="3:68" ht="8.25" customHeight="1">
      <c r="C6042" s="287"/>
      <c r="D6042" s="287"/>
      <c r="E6042" s="287"/>
      <c r="F6042" s="287"/>
      <c r="G6042" s="287"/>
      <c r="H6042" s="278"/>
      <c r="I6042" s="278"/>
      <c r="J6042" s="278"/>
      <c r="K6042" s="278"/>
      <c r="L6042" s="278"/>
      <c r="P6042" s="278"/>
      <c r="Q6042" s="278"/>
      <c r="R6042" s="278"/>
      <c r="S6042" s="278"/>
      <c r="U6042" s="278"/>
      <c r="V6042" s="278"/>
      <c r="W6042" s="278"/>
      <c r="Z6042" s="278"/>
      <c r="AA6042" s="278"/>
      <c r="AB6042" s="278"/>
      <c r="AC6042" s="278"/>
      <c r="AD6042" s="278"/>
      <c r="AE6042" s="278"/>
      <c r="AI6042" s="287"/>
      <c r="AJ6042" s="287"/>
      <c r="AK6042" s="287"/>
      <c r="AL6042" s="287"/>
      <c r="AM6042" s="287"/>
      <c r="AO6042" s="278"/>
      <c r="AP6042" s="278"/>
      <c r="AQ6042" s="278"/>
      <c r="AR6042" s="278"/>
      <c r="AS6042" s="278"/>
      <c r="AT6042" s="278"/>
      <c r="AV6042" s="278"/>
      <c r="AW6042" s="278"/>
      <c r="AX6042" s="278"/>
      <c r="AY6042" s="278"/>
      <c r="AZ6042" s="278"/>
      <c r="BB6042" s="276"/>
      <c r="BE6042" s="280"/>
      <c r="BH6042" s="278"/>
      <c r="BI6042" s="278"/>
      <c r="BJ6042" s="278"/>
      <c r="BK6042" s="278"/>
      <c r="BL6042" s="278"/>
      <c r="BN6042" s="278"/>
      <c r="BO6042" s="278"/>
      <c r="BP6042" s="278"/>
    </row>
    <row r="6043" spans="3:68" ht="0.75" customHeight="1">
      <c r="C6043" s="287"/>
      <c r="D6043" s="287"/>
      <c r="E6043" s="287"/>
      <c r="F6043" s="287"/>
      <c r="G6043" s="287"/>
      <c r="H6043" s="278"/>
      <c r="I6043" s="278"/>
      <c r="J6043" s="278"/>
      <c r="K6043" s="278"/>
      <c r="L6043" s="278"/>
      <c r="P6043" s="278"/>
      <c r="Q6043" s="278"/>
      <c r="R6043" s="278"/>
      <c r="S6043" s="278"/>
      <c r="U6043" s="278"/>
      <c r="V6043" s="278"/>
      <c r="W6043" s="278"/>
      <c r="Z6043" s="278"/>
      <c r="AA6043" s="278"/>
      <c r="AB6043" s="278"/>
      <c r="AC6043" s="278"/>
      <c r="AD6043" s="278"/>
      <c r="AE6043" s="278"/>
      <c r="AI6043" s="287"/>
      <c r="AJ6043" s="287"/>
      <c r="AK6043" s="287"/>
      <c r="AL6043" s="287"/>
      <c r="AM6043" s="287"/>
      <c r="AO6043" s="278"/>
      <c r="AP6043" s="278"/>
      <c r="AQ6043" s="278"/>
      <c r="AR6043" s="278"/>
      <c r="AS6043" s="278"/>
      <c r="AT6043" s="278"/>
      <c r="AV6043" s="278"/>
      <c r="AW6043" s="278"/>
      <c r="AX6043" s="278"/>
      <c r="AY6043" s="278"/>
      <c r="AZ6043" s="278"/>
      <c r="BB6043" s="276"/>
      <c r="BE6043" s="280"/>
      <c r="BH6043" s="278"/>
      <c r="BI6043" s="278"/>
      <c r="BJ6043" s="278"/>
      <c r="BK6043" s="278"/>
      <c r="BL6043" s="278"/>
      <c r="BN6043" s="278"/>
      <c r="BO6043" s="278"/>
      <c r="BP6043" s="278"/>
    </row>
    <row r="6044" spans="3:68" ht="10.5" customHeight="1">
      <c r="C6044" s="287"/>
      <c r="D6044" s="287"/>
      <c r="E6044" s="287"/>
      <c r="F6044" s="287"/>
      <c r="G6044" s="287"/>
      <c r="H6044" s="278"/>
      <c r="I6044" s="278"/>
      <c r="J6044" s="278"/>
      <c r="K6044" s="278"/>
      <c r="L6044" s="278"/>
      <c r="P6044" s="278"/>
      <c r="Q6044" s="278"/>
      <c r="R6044" s="278"/>
      <c r="S6044" s="278"/>
      <c r="U6044" s="278"/>
      <c r="V6044" s="278"/>
      <c r="W6044" s="278"/>
      <c r="Z6044" s="278"/>
      <c r="AA6044" s="278"/>
      <c r="AB6044" s="278"/>
      <c r="AC6044" s="278"/>
      <c r="AD6044" s="278"/>
      <c r="AE6044" s="278"/>
      <c r="AI6044" s="287"/>
      <c r="AJ6044" s="287"/>
      <c r="AK6044" s="287"/>
      <c r="AL6044" s="287"/>
      <c r="AM6044" s="287"/>
      <c r="AO6044" s="278"/>
      <c r="AP6044" s="278"/>
      <c r="AQ6044" s="278"/>
      <c r="AR6044" s="278"/>
      <c r="AS6044" s="278"/>
      <c r="AT6044" s="278"/>
      <c r="AV6044" s="278"/>
      <c r="AW6044" s="278"/>
      <c r="AX6044" s="278"/>
      <c r="AY6044" s="278"/>
      <c r="AZ6044" s="278"/>
      <c r="BB6044" s="266"/>
      <c r="BE6044" s="263"/>
      <c r="BH6044" s="278"/>
      <c r="BI6044" s="278"/>
      <c r="BJ6044" s="278"/>
      <c r="BK6044" s="278"/>
      <c r="BL6044" s="278"/>
      <c r="BN6044" s="278"/>
      <c r="BO6044" s="278"/>
      <c r="BP6044" s="278"/>
    </row>
    <row r="6045" spans="3:68" ht="7.5" customHeight="1"/>
    <row r="6046" spans="3:68" ht="0.75" customHeight="1">
      <c r="C6046" s="287"/>
      <c r="D6046" s="287"/>
      <c r="E6046" s="287"/>
      <c r="F6046" s="287"/>
      <c r="G6046" s="287"/>
      <c r="H6046" s="278"/>
      <c r="I6046" s="278"/>
      <c r="J6046" s="278"/>
      <c r="K6046" s="278"/>
      <c r="L6046" s="278"/>
      <c r="N6046" s="278"/>
      <c r="O6046" s="278"/>
      <c r="P6046" s="278"/>
      <c r="Q6046" s="278"/>
      <c r="R6046" s="278"/>
      <c r="S6046" s="278"/>
      <c r="T6046" s="278"/>
      <c r="U6046" s="278"/>
      <c r="V6046" s="278"/>
      <c r="W6046" s="278"/>
      <c r="Z6046" s="278"/>
      <c r="AA6046" s="278"/>
      <c r="AB6046" s="278"/>
      <c r="AC6046" s="278"/>
      <c r="AD6046" s="278"/>
      <c r="AE6046" s="278"/>
      <c r="AI6046" s="287"/>
      <c r="AJ6046" s="287"/>
      <c r="AK6046" s="287"/>
      <c r="AL6046" s="287"/>
      <c r="AM6046" s="287"/>
      <c r="AO6046" s="278"/>
      <c r="AP6046" s="278"/>
      <c r="AQ6046" s="278"/>
      <c r="AR6046" s="278"/>
      <c r="AS6046" s="278"/>
      <c r="AT6046" s="278"/>
      <c r="AV6046" s="278"/>
      <c r="AW6046" s="278"/>
      <c r="AX6046" s="278"/>
      <c r="AY6046" s="278"/>
      <c r="AZ6046" s="278"/>
      <c r="BB6046" s="276"/>
      <c r="BE6046" s="280"/>
      <c r="BH6046" s="278"/>
      <c r="BI6046" s="278"/>
      <c r="BJ6046" s="278"/>
      <c r="BK6046" s="278"/>
      <c r="BL6046" s="278"/>
      <c r="BN6046" s="278"/>
      <c r="BO6046" s="278"/>
      <c r="BP6046" s="278"/>
    </row>
    <row r="6047" spans="3:68" ht="9" customHeight="1">
      <c r="C6047" s="287"/>
      <c r="D6047" s="287"/>
      <c r="E6047" s="287"/>
      <c r="F6047" s="287"/>
      <c r="G6047" s="287"/>
      <c r="H6047" s="278"/>
      <c r="I6047" s="278"/>
      <c r="J6047" s="278"/>
      <c r="K6047" s="278"/>
      <c r="L6047" s="278"/>
      <c r="N6047" s="278"/>
      <c r="O6047" s="278"/>
      <c r="P6047" s="278"/>
      <c r="Q6047" s="278"/>
      <c r="R6047" s="278"/>
      <c r="S6047" s="278"/>
      <c r="T6047" s="278"/>
      <c r="U6047" s="278"/>
      <c r="V6047" s="278"/>
      <c r="W6047" s="278"/>
      <c r="Z6047" s="278"/>
      <c r="AA6047" s="278"/>
      <c r="AB6047" s="278"/>
      <c r="AC6047" s="278"/>
      <c r="AD6047" s="278"/>
      <c r="AE6047" s="278"/>
      <c r="AI6047" s="287"/>
      <c r="AJ6047" s="287"/>
      <c r="AK6047" s="287"/>
      <c r="AL6047" s="287"/>
      <c r="AM6047" s="287"/>
      <c r="AO6047" s="278"/>
      <c r="AP6047" s="278"/>
      <c r="AQ6047" s="278"/>
      <c r="AR6047" s="278"/>
      <c r="AS6047" s="278"/>
      <c r="AT6047" s="278"/>
      <c r="AV6047" s="278"/>
      <c r="AW6047" s="278"/>
      <c r="AX6047" s="278"/>
      <c r="AY6047" s="278"/>
      <c r="AZ6047" s="278"/>
      <c r="BB6047" s="276"/>
      <c r="BE6047" s="280"/>
      <c r="BH6047" s="278"/>
      <c r="BI6047" s="278"/>
      <c r="BJ6047" s="278"/>
      <c r="BK6047" s="278"/>
      <c r="BL6047" s="278"/>
      <c r="BN6047" s="278"/>
      <c r="BO6047" s="278"/>
      <c r="BP6047" s="278"/>
    </row>
    <row r="6048" spans="3:68" ht="0.75" customHeight="1">
      <c r="C6048" s="287"/>
      <c r="D6048" s="287"/>
      <c r="E6048" s="287"/>
      <c r="F6048" s="287"/>
      <c r="G6048" s="287"/>
      <c r="H6048" s="278"/>
      <c r="I6048" s="278"/>
      <c r="J6048" s="278"/>
      <c r="K6048" s="278"/>
      <c r="L6048" s="278"/>
      <c r="N6048" s="278"/>
      <c r="O6048" s="278"/>
      <c r="P6048" s="278"/>
      <c r="Q6048" s="278"/>
      <c r="R6048" s="278"/>
      <c r="S6048" s="278"/>
      <c r="T6048" s="278"/>
      <c r="U6048" s="278"/>
      <c r="V6048" s="278"/>
      <c r="W6048" s="278"/>
      <c r="Z6048" s="278"/>
      <c r="AA6048" s="278"/>
      <c r="AB6048" s="278"/>
      <c r="AC6048" s="278"/>
      <c r="AD6048" s="278"/>
      <c r="AE6048" s="278"/>
      <c r="AI6048" s="287"/>
      <c r="AJ6048" s="287"/>
      <c r="AK6048" s="287"/>
      <c r="AL6048" s="287"/>
      <c r="AM6048" s="287"/>
      <c r="AO6048" s="278"/>
      <c r="AP6048" s="278"/>
      <c r="AQ6048" s="278"/>
      <c r="AR6048" s="278"/>
      <c r="AS6048" s="278"/>
      <c r="AT6048" s="278"/>
      <c r="AV6048" s="278"/>
      <c r="AW6048" s="278"/>
      <c r="AX6048" s="278"/>
      <c r="AY6048" s="278"/>
      <c r="AZ6048" s="278"/>
      <c r="BB6048" s="276"/>
      <c r="BE6048" s="280"/>
      <c r="BH6048" s="278"/>
      <c r="BI6048" s="278"/>
      <c r="BJ6048" s="278"/>
      <c r="BK6048" s="278"/>
      <c r="BL6048" s="278"/>
      <c r="BN6048" s="278"/>
      <c r="BO6048" s="278"/>
      <c r="BP6048" s="278"/>
    </row>
    <row r="6049" spans="3:68" ht="10.5" customHeight="1">
      <c r="C6049" s="287"/>
      <c r="D6049" s="287"/>
      <c r="E6049" s="287"/>
      <c r="F6049" s="287"/>
      <c r="G6049" s="287"/>
      <c r="H6049" s="278"/>
      <c r="I6049" s="278"/>
      <c r="J6049" s="278"/>
      <c r="K6049" s="278"/>
      <c r="L6049" s="278"/>
      <c r="P6049" s="278"/>
      <c r="Q6049" s="278"/>
      <c r="R6049" s="278"/>
      <c r="S6049" s="278"/>
      <c r="U6049" s="278"/>
      <c r="V6049" s="278"/>
      <c r="W6049" s="278"/>
      <c r="Z6049" s="278"/>
      <c r="AA6049" s="278"/>
      <c r="AB6049" s="278"/>
      <c r="AC6049" s="278"/>
      <c r="AD6049" s="278"/>
      <c r="AE6049" s="278"/>
      <c r="AI6049" s="287"/>
      <c r="AJ6049" s="287"/>
      <c r="AK6049" s="287"/>
      <c r="AL6049" s="287"/>
      <c r="AM6049" s="287"/>
      <c r="AO6049" s="278"/>
      <c r="AP6049" s="278"/>
      <c r="AQ6049" s="278"/>
      <c r="AR6049" s="278"/>
      <c r="AS6049" s="278"/>
      <c r="AT6049" s="278"/>
      <c r="AV6049" s="278"/>
      <c r="AW6049" s="278"/>
      <c r="AX6049" s="278"/>
      <c r="AY6049" s="278"/>
      <c r="AZ6049" s="278"/>
      <c r="BB6049" s="266"/>
      <c r="BE6049" s="263"/>
      <c r="BH6049" s="278"/>
      <c r="BI6049" s="278"/>
      <c r="BJ6049" s="278"/>
      <c r="BK6049" s="278"/>
      <c r="BL6049" s="278"/>
      <c r="BN6049" s="278"/>
      <c r="BO6049" s="278"/>
      <c r="BP6049" s="278"/>
    </row>
    <row r="6050" spans="3:68" ht="9" customHeight="1"/>
    <row r="6051" spans="3:68" ht="10.5" customHeight="1">
      <c r="C6051" s="291"/>
      <c r="D6051" s="291"/>
      <c r="E6051" s="291"/>
      <c r="F6051" s="291"/>
      <c r="G6051" s="291"/>
      <c r="H6051" s="278"/>
      <c r="I6051" s="278"/>
      <c r="J6051" s="278"/>
      <c r="K6051" s="278"/>
      <c r="L6051" s="278"/>
      <c r="N6051" s="278"/>
      <c r="O6051" s="278"/>
      <c r="P6051" s="278"/>
      <c r="Q6051" s="278"/>
      <c r="R6051" s="278"/>
      <c r="S6051" s="278"/>
      <c r="T6051" s="278"/>
      <c r="U6051" s="278"/>
      <c r="V6051" s="278"/>
      <c r="W6051" s="278"/>
      <c r="Z6051" s="278"/>
      <c r="AA6051" s="278"/>
      <c r="AB6051" s="278"/>
      <c r="AC6051" s="278"/>
      <c r="AD6051" s="278"/>
      <c r="AE6051" s="278"/>
      <c r="AI6051" s="291"/>
      <c r="AJ6051" s="291"/>
      <c r="AK6051" s="291"/>
      <c r="AL6051" s="291"/>
      <c r="AM6051" s="291"/>
      <c r="AO6051" s="278"/>
      <c r="AP6051" s="278"/>
      <c r="AQ6051" s="278"/>
      <c r="AR6051" s="278"/>
      <c r="AS6051" s="278"/>
      <c r="AT6051" s="278"/>
      <c r="AV6051" s="278"/>
      <c r="AW6051" s="278"/>
      <c r="AX6051" s="278"/>
      <c r="AY6051" s="278"/>
      <c r="AZ6051" s="278"/>
      <c r="BB6051" s="266"/>
      <c r="BE6051" s="280"/>
      <c r="BF6051" s="280"/>
      <c r="BH6051" s="278"/>
      <c r="BI6051" s="278"/>
      <c r="BJ6051" s="278"/>
      <c r="BK6051" s="278"/>
      <c r="BL6051" s="278"/>
      <c r="BN6051" s="278"/>
      <c r="BO6051" s="278"/>
      <c r="BP6051" s="278"/>
    </row>
    <row r="6052" spans="3:68" ht="12.75" customHeight="1">
      <c r="AO6052" s="278"/>
      <c r="AP6052" s="278"/>
      <c r="AQ6052" s="278"/>
      <c r="AR6052" s="278"/>
      <c r="AS6052" s="278"/>
      <c r="AT6052" s="278"/>
      <c r="AV6052" s="278"/>
      <c r="AW6052" s="278"/>
      <c r="AX6052" s="278"/>
      <c r="AY6052" s="278"/>
      <c r="AZ6052" s="278"/>
      <c r="BE6052" s="280"/>
      <c r="BF6052" s="280"/>
    </row>
    <row r="6053" spans="3:68" ht="12.75" customHeight="1">
      <c r="AO6053" s="278"/>
      <c r="AP6053" s="278"/>
      <c r="AQ6053" s="278"/>
      <c r="AR6053" s="278"/>
      <c r="AS6053" s="278"/>
      <c r="AT6053" s="278"/>
      <c r="AV6053" s="278"/>
      <c r="AW6053" s="278"/>
      <c r="AX6053" s="278"/>
      <c r="AY6053" s="278"/>
      <c r="AZ6053" s="278"/>
      <c r="BE6053" s="280"/>
      <c r="BH6053" s="278"/>
      <c r="BI6053" s="278"/>
      <c r="BJ6053" s="278"/>
      <c r="BK6053" s="278"/>
      <c r="BL6053" s="278"/>
      <c r="BN6053" s="278"/>
      <c r="BO6053" s="278"/>
      <c r="BP6053" s="278"/>
    </row>
    <row r="6054" spans="3:68" ht="10.5" customHeight="1">
      <c r="BE6054" s="280"/>
      <c r="BH6054" s="278"/>
      <c r="BI6054" s="278"/>
      <c r="BJ6054" s="278"/>
      <c r="BK6054" s="278"/>
      <c r="BL6054" s="278"/>
      <c r="BN6054" s="278"/>
      <c r="BO6054" s="278"/>
      <c r="BP6054" s="278"/>
    </row>
    <row r="6055" spans="3:68" ht="9" customHeight="1"/>
    <row r="6056" spans="3:68" ht="11.25" customHeight="1">
      <c r="C6056" s="280"/>
      <c r="D6056" s="280"/>
      <c r="E6056" s="280"/>
      <c r="F6056" s="280"/>
      <c r="G6056" s="280"/>
      <c r="H6056" s="280"/>
      <c r="I6056" s="280"/>
      <c r="AH6056" s="280"/>
      <c r="AI6056" s="280"/>
      <c r="AJ6056" s="280"/>
      <c r="AK6056" s="280"/>
      <c r="AL6056" s="280"/>
      <c r="AM6056" s="280"/>
      <c r="AN6056" s="280"/>
      <c r="AO6056" s="280"/>
      <c r="BE6056" s="263"/>
      <c r="BH6056" s="278"/>
      <c r="BI6056" s="278"/>
      <c r="BJ6056" s="278"/>
      <c r="BK6056" s="278"/>
      <c r="BL6056" s="278"/>
      <c r="BN6056" s="278"/>
      <c r="BO6056" s="278"/>
      <c r="BP6056" s="278"/>
    </row>
    <row r="6057" spans="3:68" ht="9.75" customHeight="1">
      <c r="C6057" s="287"/>
      <c r="D6057" s="287"/>
      <c r="E6057" s="287"/>
      <c r="F6057" s="287"/>
      <c r="G6057" s="287"/>
      <c r="H6057" s="278"/>
      <c r="I6057" s="278"/>
      <c r="J6057" s="278"/>
      <c r="K6057" s="278"/>
      <c r="L6057" s="278"/>
      <c r="N6057" s="278"/>
      <c r="O6057" s="278"/>
      <c r="P6057" s="278"/>
      <c r="Q6057" s="278"/>
      <c r="R6057" s="278"/>
      <c r="S6057" s="278"/>
      <c r="T6057" s="278"/>
      <c r="U6057" s="278"/>
      <c r="V6057" s="278"/>
      <c r="W6057" s="278"/>
      <c r="Z6057" s="278"/>
      <c r="AA6057" s="278"/>
      <c r="AB6057" s="278"/>
      <c r="AC6057" s="278"/>
      <c r="AD6057" s="278"/>
      <c r="AE6057" s="278"/>
      <c r="AI6057" s="287"/>
      <c r="AJ6057" s="287"/>
      <c r="AK6057" s="287"/>
      <c r="AL6057" s="287"/>
      <c r="AM6057" s="287"/>
      <c r="AO6057" s="278"/>
      <c r="AP6057" s="278"/>
      <c r="AQ6057" s="278"/>
      <c r="AR6057" s="278"/>
      <c r="AS6057" s="278"/>
      <c r="AT6057" s="278"/>
      <c r="AV6057" s="278"/>
      <c r="AW6057" s="278"/>
      <c r="AX6057" s="278"/>
      <c r="AY6057" s="278"/>
      <c r="AZ6057" s="278"/>
      <c r="BB6057" s="276"/>
      <c r="BE6057" s="280"/>
      <c r="BF6057" s="280"/>
      <c r="BH6057" s="278"/>
      <c r="BI6057" s="278"/>
      <c r="BJ6057" s="278"/>
      <c r="BK6057" s="278"/>
      <c r="BL6057" s="278"/>
      <c r="BN6057" s="278"/>
      <c r="BO6057" s="278"/>
      <c r="BP6057" s="278"/>
    </row>
    <row r="6058" spans="3:68" ht="1.5" customHeight="1">
      <c r="C6058" s="287"/>
      <c r="D6058" s="287"/>
      <c r="E6058" s="287"/>
      <c r="F6058" s="287"/>
      <c r="G6058" s="287"/>
      <c r="H6058" s="278"/>
      <c r="I6058" s="278"/>
      <c r="J6058" s="278"/>
      <c r="K6058" s="278"/>
      <c r="L6058" s="278"/>
      <c r="N6058" s="278"/>
      <c r="O6058" s="278"/>
      <c r="P6058" s="278"/>
      <c r="Q6058" s="278"/>
      <c r="R6058" s="278"/>
      <c r="S6058" s="278"/>
      <c r="T6058" s="278"/>
      <c r="U6058" s="278"/>
      <c r="V6058" s="278"/>
      <c r="W6058" s="278"/>
      <c r="Z6058" s="278"/>
      <c r="AA6058" s="278"/>
      <c r="AB6058" s="278"/>
      <c r="AC6058" s="278"/>
      <c r="AD6058" s="278"/>
      <c r="AE6058" s="278"/>
      <c r="AI6058" s="287"/>
      <c r="AJ6058" s="287"/>
      <c r="AK6058" s="287"/>
      <c r="AL6058" s="287"/>
      <c r="AM6058" s="287"/>
      <c r="AO6058" s="278"/>
      <c r="AP6058" s="278"/>
      <c r="AQ6058" s="278"/>
      <c r="AR6058" s="278"/>
      <c r="AS6058" s="278"/>
      <c r="AT6058" s="278"/>
      <c r="AV6058" s="278"/>
      <c r="AW6058" s="278"/>
      <c r="AX6058" s="278"/>
      <c r="AY6058" s="278"/>
      <c r="AZ6058" s="278"/>
      <c r="BB6058" s="276"/>
      <c r="BE6058" s="280"/>
      <c r="BF6058" s="280"/>
      <c r="BH6058" s="278"/>
      <c r="BI6058" s="278"/>
      <c r="BJ6058" s="278"/>
      <c r="BK6058" s="278"/>
      <c r="BL6058" s="278"/>
      <c r="BN6058" s="278"/>
      <c r="BO6058" s="278"/>
      <c r="BP6058" s="278"/>
    </row>
    <row r="6059" spans="3:68" ht="10.5" customHeight="1">
      <c r="C6059" s="287"/>
      <c r="D6059" s="287"/>
      <c r="E6059" s="287"/>
      <c r="F6059" s="287"/>
      <c r="G6059" s="287"/>
      <c r="H6059" s="278"/>
      <c r="I6059" s="278"/>
      <c r="J6059" s="278"/>
      <c r="K6059" s="278"/>
      <c r="L6059" s="278"/>
      <c r="N6059" s="278"/>
      <c r="O6059" s="278"/>
      <c r="P6059" s="278"/>
      <c r="Q6059" s="278"/>
      <c r="R6059" s="278"/>
      <c r="S6059" s="278"/>
      <c r="T6059" s="278"/>
      <c r="U6059" s="278"/>
      <c r="V6059" s="278"/>
      <c r="W6059" s="278"/>
      <c r="Z6059" s="278"/>
      <c r="AA6059" s="278"/>
      <c r="AB6059" s="278"/>
      <c r="AC6059" s="278"/>
      <c r="AD6059" s="278"/>
      <c r="AE6059" s="278"/>
      <c r="AI6059" s="287"/>
      <c r="AJ6059" s="287"/>
      <c r="AK6059" s="287"/>
      <c r="AL6059" s="287"/>
      <c r="AM6059" s="287"/>
      <c r="AO6059" s="278"/>
      <c r="AP6059" s="278"/>
      <c r="AQ6059" s="278"/>
      <c r="AR6059" s="278"/>
      <c r="AS6059" s="278"/>
      <c r="AT6059" s="278"/>
      <c r="AV6059" s="278"/>
      <c r="AW6059" s="278"/>
      <c r="AX6059" s="278"/>
      <c r="AY6059" s="278"/>
      <c r="AZ6059" s="278"/>
      <c r="BB6059" s="266"/>
      <c r="BE6059" s="263"/>
      <c r="BH6059" s="278"/>
      <c r="BI6059" s="278"/>
      <c r="BJ6059" s="278"/>
      <c r="BK6059" s="278"/>
      <c r="BL6059" s="278"/>
      <c r="BN6059" s="278"/>
      <c r="BO6059" s="278"/>
      <c r="BP6059" s="278"/>
    </row>
    <row r="6060" spans="3:68" ht="7.5" customHeight="1"/>
    <row r="6061" spans="3:68" ht="0.75" customHeight="1">
      <c r="C6061" s="287"/>
      <c r="D6061" s="287"/>
      <c r="E6061" s="287"/>
      <c r="F6061" s="287"/>
      <c r="G6061" s="287"/>
      <c r="H6061" s="278"/>
      <c r="I6061" s="278"/>
      <c r="J6061" s="278"/>
      <c r="K6061" s="278"/>
      <c r="L6061" s="278"/>
      <c r="N6061" s="278"/>
      <c r="O6061" s="278"/>
      <c r="P6061" s="278"/>
      <c r="Q6061" s="278"/>
      <c r="R6061" s="278"/>
      <c r="S6061" s="278"/>
      <c r="T6061" s="278"/>
      <c r="U6061" s="278"/>
      <c r="V6061" s="278"/>
      <c r="W6061" s="278"/>
      <c r="Z6061" s="278"/>
      <c r="AA6061" s="278"/>
      <c r="AB6061" s="278"/>
      <c r="AC6061" s="278"/>
      <c r="AD6061" s="278"/>
      <c r="AE6061" s="278"/>
      <c r="AI6061" s="287"/>
      <c r="AJ6061" s="287"/>
      <c r="AK6061" s="287"/>
      <c r="AL6061" s="287"/>
      <c r="AM6061" s="287"/>
      <c r="AO6061" s="278"/>
      <c r="AP6061" s="278"/>
      <c r="AQ6061" s="278"/>
      <c r="AR6061" s="278"/>
      <c r="AS6061" s="278"/>
      <c r="AT6061" s="278"/>
      <c r="AV6061" s="278"/>
      <c r="AW6061" s="278"/>
      <c r="AX6061" s="278"/>
      <c r="AY6061" s="278"/>
      <c r="AZ6061" s="278"/>
      <c r="BB6061" s="276"/>
      <c r="BE6061" s="280"/>
      <c r="BH6061" s="278"/>
      <c r="BI6061" s="278"/>
      <c r="BJ6061" s="278"/>
      <c r="BK6061" s="278"/>
      <c r="BL6061" s="278"/>
      <c r="BN6061" s="278"/>
      <c r="BO6061" s="278"/>
      <c r="BP6061" s="278"/>
    </row>
    <row r="6062" spans="3:68" ht="11.25" customHeight="1">
      <c r="C6062" s="287"/>
      <c r="D6062" s="287"/>
      <c r="E6062" s="287"/>
      <c r="F6062" s="287"/>
      <c r="G6062" s="287"/>
      <c r="H6062" s="278"/>
      <c r="I6062" s="278"/>
      <c r="J6062" s="278"/>
      <c r="K6062" s="278"/>
      <c r="L6062" s="278"/>
      <c r="N6062" s="278"/>
      <c r="O6062" s="278"/>
      <c r="P6062" s="278"/>
      <c r="Q6062" s="278"/>
      <c r="R6062" s="278"/>
      <c r="S6062" s="278"/>
      <c r="T6062" s="278"/>
      <c r="U6062" s="278"/>
      <c r="V6062" s="278"/>
      <c r="W6062" s="278"/>
      <c r="Z6062" s="278"/>
      <c r="AA6062" s="278"/>
      <c r="AB6062" s="278"/>
      <c r="AC6062" s="278"/>
      <c r="AD6062" s="278"/>
      <c r="AE6062" s="278"/>
      <c r="AI6062" s="287"/>
      <c r="AJ6062" s="287"/>
      <c r="AK6062" s="287"/>
      <c r="AL6062" s="287"/>
      <c r="AM6062" s="287"/>
      <c r="AO6062" s="278"/>
      <c r="AP6062" s="278"/>
      <c r="AQ6062" s="278"/>
      <c r="AR6062" s="278"/>
      <c r="AS6062" s="278"/>
      <c r="AT6062" s="278"/>
      <c r="AV6062" s="278"/>
      <c r="AW6062" s="278"/>
      <c r="AX6062" s="278"/>
      <c r="AY6062" s="278"/>
      <c r="AZ6062" s="278"/>
      <c r="BB6062" s="276"/>
      <c r="BE6062" s="280"/>
      <c r="BH6062" s="278"/>
      <c r="BI6062" s="278"/>
      <c r="BJ6062" s="278"/>
      <c r="BK6062" s="278"/>
      <c r="BL6062" s="278"/>
      <c r="BN6062" s="278"/>
      <c r="BO6062" s="278"/>
      <c r="BP6062" s="278"/>
    </row>
    <row r="6063" spans="3:68" ht="8.25" customHeight="1">
      <c r="C6063" s="291"/>
      <c r="D6063" s="291"/>
      <c r="E6063" s="291"/>
      <c r="F6063" s="291"/>
      <c r="G6063" s="291"/>
      <c r="H6063" s="278"/>
      <c r="I6063" s="278"/>
      <c r="J6063" s="278"/>
      <c r="K6063" s="278"/>
      <c r="L6063" s="278"/>
      <c r="N6063" s="278"/>
      <c r="O6063" s="278"/>
      <c r="P6063" s="278"/>
      <c r="Q6063" s="278"/>
      <c r="R6063" s="278"/>
      <c r="S6063" s="278"/>
      <c r="T6063" s="278"/>
      <c r="U6063" s="278"/>
      <c r="V6063" s="278"/>
      <c r="W6063" s="278"/>
      <c r="Z6063" s="278"/>
      <c r="AA6063" s="278"/>
      <c r="AB6063" s="278"/>
      <c r="AC6063" s="278"/>
      <c r="AD6063" s="278"/>
      <c r="AE6063" s="278"/>
      <c r="AI6063" s="291"/>
      <c r="AJ6063" s="291"/>
      <c r="AK6063" s="291"/>
      <c r="AL6063" s="291"/>
      <c r="AM6063" s="291"/>
      <c r="AO6063" s="278"/>
      <c r="AP6063" s="278"/>
      <c r="AQ6063" s="278"/>
      <c r="AR6063" s="278"/>
      <c r="AS6063" s="278"/>
      <c r="AT6063" s="278"/>
      <c r="AV6063" s="278"/>
      <c r="AW6063" s="278"/>
      <c r="AX6063" s="278"/>
      <c r="AY6063" s="278"/>
      <c r="AZ6063" s="278"/>
      <c r="BB6063" s="276"/>
      <c r="BE6063" s="280"/>
      <c r="BH6063" s="278"/>
      <c r="BI6063" s="278"/>
      <c r="BJ6063" s="278"/>
      <c r="BK6063" s="278"/>
      <c r="BL6063" s="278"/>
      <c r="BN6063" s="278"/>
      <c r="BO6063" s="278"/>
      <c r="BP6063" s="278"/>
    </row>
    <row r="6064" spans="3:68" ht="2.25" customHeight="1">
      <c r="C6064" s="291"/>
      <c r="D6064" s="291"/>
      <c r="E6064" s="291"/>
      <c r="F6064" s="291"/>
      <c r="G6064" s="291"/>
      <c r="H6064" s="278"/>
      <c r="I6064" s="278"/>
      <c r="J6064" s="278"/>
      <c r="K6064" s="278"/>
      <c r="L6064" s="278"/>
      <c r="N6064" s="278"/>
      <c r="O6064" s="278"/>
      <c r="P6064" s="278"/>
      <c r="Q6064" s="278"/>
      <c r="R6064" s="278"/>
      <c r="S6064" s="278"/>
      <c r="T6064" s="278"/>
      <c r="U6064" s="278"/>
      <c r="V6064" s="278"/>
      <c r="W6064" s="278"/>
      <c r="Z6064" s="278"/>
      <c r="AA6064" s="278"/>
      <c r="AB6064" s="278"/>
      <c r="AC6064" s="278"/>
      <c r="AD6064" s="278"/>
      <c r="AE6064" s="278"/>
      <c r="AI6064" s="291"/>
      <c r="AJ6064" s="291"/>
      <c r="AK6064" s="291"/>
      <c r="AL6064" s="291"/>
      <c r="AM6064" s="291"/>
      <c r="AO6064" s="278"/>
      <c r="AP6064" s="278"/>
      <c r="AQ6064" s="278"/>
      <c r="AR6064" s="278"/>
      <c r="AS6064" s="278"/>
      <c r="AT6064" s="278"/>
      <c r="AV6064" s="278"/>
      <c r="AW6064" s="278"/>
      <c r="AX6064" s="278"/>
      <c r="AY6064" s="278"/>
      <c r="AZ6064" s="278"/>
      <c r="BB6064" s="276"/>
      <c r="BE6064" s="280"/>
      <c r="BH6064" s="278"/>
      <c r="BI6064" s="278"/>
      <c r="BJ6064" s="278"/>
      <c r="BK6064" s="278"/>
      <c r="BL6064" s="278"/>
      <c r="BN6064" s="278"/>
      <c r="BO6064" s="278"/>
      <c r="BP6064" s="278"/>
    </row>
    <row r="6065" spans="3:68" ht="10.5" customHeight="1">
      <c r="BE6065" s="263"/>
      <c r="BH6065" s="278"/>
      <c r="BI6065" s="278"/>
      <c r="BJ6065" s="278"/>
      <c r="BK6065" s="278"/>
      <c r="BL6065" s="278"/>
      <c r="BN6065" s="278"/>
      <c r="BO6065" s="278"/>
      <c r="BP6065" s="278"/>
    </row>
    <row r="6066" spans="3:68" ht="7.5" customHeight="1"/>
    <row r="6067" spans="3:68" ht="9.75" customHeight="1">
      <c r="C6067" s="280"/>
      <c r="D6067" s="280"/>
      <c r="E6067" s="280"/>
      <c r="F6067" s="280"/>
      <c r="G6067" s="280"/>
      <c r="H6067" s="278"/>
      <c r="I6067" s="278"/>
      <c r="J6067" s="278"/>
      <c r="K6067" s="278"/>
      <c r="L6067" s="278"/>
      <c r="N6067" s="278"/>
      <c r="O6067" s="278"/>
      <c r="P6067" s="278"/>
      <c r="Q6067" s="278"/>
      <c r="R6067" s="278"/>
      <c r="S6067" s="278"/>
      <c r="T6067" s="278"/>
      <c r="U6067" s="278"/>
      <c r="V6067" s="278"/>
      <c r="W6067" s="278"/>
      <c r="Z6067" s="278"/>
      <c r="AA6067" s="278"/>
      <c r="AB6067" s="278"/>
      <c r="AC6067" s="278"/>
      <c r="AD6067" s="278"/>
      <c r="AE6067" s="278"/>
      <c r="AH6067" s="280"/>
      <c r="AI6067" s="280"/>
      <c r="AJ6067" s="280"/>
      <c r="AK6067" s="280"/>
      <c r="AL6067" s="280"/>
      <c r="AM6067" s="280"/>
      <c r="AO6067" s="278"/>
      <c r="AP6067" s="278"/>
      <c r="AQ6067" s="278"/>
      <c r="AR6067" s="278"/>
      <c r="AS6067" s="278"/>
      <c r="AT6067" s="278"/>
      <c r="AZ6067" s="281"/>
      <c r="BB6067" s="281"/>
      <c r="BE6067" s="280"/>
      <c r="BF6067" s="280"/>
      <c r="BG6067" s="280"/>
      <c r="BH6067" s="278"/>
      <c r="BI6067" s="278"/>
      <c r="BJ6067" s="278"/>
      <c r="BK6067" s="278"/>
      <c r="BL6067" s="278"/>
      <c r="BN6067" s="278"/>
      <c r="BO6067" s="278"/>
      <c r="BP6067" s="278"/>
    </row>
    <row r="6068" spans="3:68" ht="0.75" customHeight="1">
      <c r="C6068" s="280"/>
      <c r="D6068" s="280"/>
      <c r="E6068" s="280"/>
      <c r="F6068" s="280"/>
      <c r="G6068" s="280"/>
      <c r="H6068" s="278"/>
      <c r="I6068" s="278"/>
      <c r="J6068" s="278"/>
      <c r="K6068" s="278"/>
      <c r="L6068" s="278"/>
      <c r="N6068" s="278"/>
      <c r="O6068" s="278"/>
      <c r="P6068" s="278"/>
      <c r="Q6068" s="278"/>
      <c r="R6068" s="278"/>
      <c r="S6068" s="278"/>
      <c r="T6068" s="278"/>
      <c r="U6068" s="278"/>
      <c r="V6068" s="278"/>
      <c r="W6068" s="278"/>
      <c r="Z6068" s="278"/>
      <c r="AA6068" s="278"/>
      <c r="AB6068" s="278"/>
      <c r="AC6068" s="278"/>
      <c r="AD6068" s="278"/>
      <c r="AE6068" s="278"/>
      <c r="AH6068" s="280"/>
      <c r="AI6068" s="280"/>
      <c r="AJ6068" s="280"/>
      <c r="AK6068" s="280"/>
      <c r="AL6068" s="280"/>
      <c r="AM6068" s="280"/>
      <c r="AO6068" s="278"/>
      <c r="AP6068" s="278"/>
      <c r="AQ6068" s="278"/>
      <c r="AR6068" s="278"/>
      <c r="AS6068" s="278"/>
      <c r="AT6068" s="278"/>
      <c r="AZ6068" s="281"/>
      <c r="BB6068" s="281"/>
      <c r="BE6068" s="280"/>
      <c r="BF6068" s="280"/>
      <c r="BG6068" s="280"/>
      <c r="BH6068" s="278"/>
      <c r="BI6068" s="278"/>
      <c r="BJ6068" s="278"/>
      <c r="BK6068" s="278"/>
      <c r="BL6068" s="278"/>
      <c r="BN6068" s="278"/>
      <c r="BO6068" s="278"/>
      <c r="BP6068" s="278"/>
    </row>
    <row r="6069" spans="3:68" ht="10.5" customHeight="1">
      <c r="C6069" s="280"/>
      <c r="D6069" s="280"/>
      <c r="E6069" s="280"/>
      <c r="F6069" s="280"/>
      <c r="G6069" s="280"/>
      <c r="H6069" s="278"/>
      <c r="I6069" s="278"/>
      <c r="J6069" s="278"/>
      <c r="K6069" s="278"/>
      <c r="L6069" s="278"/>
      <c r="N6069" s="278"/>
      <c r="O6069" s="278"/>
      <c r="P6069" s="278"/>
      <c r="Q6069" s="278"/>
      <c r="R6069" s="278"/>
      <c r="S6069" s="278"/>
      <c r="T6069" s="278"/>
      <c r="U6069" s="278"/>
      <c r="V6069" s="278"/>
      <c r="W6069" s="278"/>
      <c r="Z6069" s="278"/>
      <c r="AA6069" s="278"/>
      <c r="AB6069" s="278"/>
      <c r="AC6069" s="278"/>
      <c r="AD6069" s="278"/>
      <c r="AE6069" s="278"/>
      <c r="AH6069" s="280"/>
      <c r="AI6069" s="280"/>
      <c r="AJ6069" s="280"/>
      <c r="AK6069" s="280"/>
      <c r="AL6069" s="280"/>
      <c r="AM6069" s="280"/>
      <c r="AN6069" s="280"/>
      <c r="AO6069" s="278"/>
      <c r="AP6069" s="278"/>
      <c r="AQ6069" s="278"/>
      <c r="AR6069" s="278"/>
      <c r="AS6069" s="278"/>
      <c r="AT6069" s="278"/>
      <c r="AV6069" s="278"/>
      <c r="AW6069" s="278"/>
      <c r="AX6069" s="278"/>
      <c r="AY6069" s="278"/>
      <c r="AZ6069" s="278"/>
      <c r="BB6069" s="266"/>
      <c r="BE6069" s="280"/>
      <c r="BF6069" s="280"/>
      <c r="BG6069" s="280"/>
      <c r="BH6069" s="278"/>
      <c r="BI6069" s="278"/>
      <c r="BJ6069" s="278"/>
      <c r="BK6069" s="278"/>
      <c r="BL6069" s="278"/>
      <c r="BN6069" s="278"/>
      <c r="BO6069" s="278"/>
      <c r="BP6069" s="278"/>
    </row>
    <row r="6070" spans="3:68" ht="9" customHeight="1"/>
    <row r="6071" spans="3:68" ht="11.25" customHeight="1">
      <c r="C6071" s="280"/>
      <c r="D6071" s="280"/>
      <c r="E6071" s="280"/>
      <c r="F6071" s="280"/>
      <c r="G6071" s="280"/>
      <c r="H6071" s="280"/>
      <c r="I6071" s="278"/>
      <c r="J6071" s="278"/>
      <c r="K6071" s="278"/>
      <c r="L6071" s="278"/>
      <c r="M6071" s="278"/>
      <c r="P6071" s="278"/>
      <c r="Q6071" s="278"/>
      <c r="R6071" s="278"/>
      <c r="S6071" s="278"/>
      <c r="U6071" s="278"/>
      <c r="V6071" s="278"/>
      <c r="W6071" s="278"/>
      <c r="Z6071" s="278"/>
      <c r="AA6071" s="278"/>
      <c r="AB6071" s="278"/>
      <c r="AC6071" s="278"/>
      <c r="AD6071" s="278"/>
      <c r="AE6071" s="278"/>
      <c r="AH6071" s="280"/>
      <c r="AI6071" s="280"/>
      <c r="AJ6071" s="280"/>
      <c r="AK6071" s="280"/>
      <c r="AL6071" s="280"/>
      <c r="AM6071" s="280"/>
      <c r="AN6071" s="280"/>
      <c r="AO6071" s="278"/>
      <c r="AP6071" s="278"/>
      <c r="AQ6071" s="278"/>
      <c r="AR6071" s="278"/>
      <c r="AS6071" s="278"/>
      <c r="AT6071" s="278"/>
      <c r="AV6071" s="278"/>
      <c r="AW6071" s="278"/>
      <c r="AX6071" s="278"/>
      <c r="AY6071" s="278"/>
      <c r="AZ6071" s="278"/>
      <c r="BB6071" s="265"/>
    </row>
    <row r="6072" spans="3:68" ht="9.75" customHeight="1">
      <c r="C6072" s="280"/>
      <c r="D6072" s="280"/>
      <c r="E6072" s="280"/>
      <c r="F6072" s="280"/>
      <c r="G6072" s="280"/>
      <c r="H6072" s="280"/>
      <c r="I6072" s="280"/>
      <c r="J6072" s="280"/>
      <c r="K6072" s="280"/>
      <c r="P6072" s="278"/>
      <c r="Q6072" s="278"/>
      <c r="R6072" s="278"/>
      <c r="S6072" s="278"/>
      <c r="U6072" s="278"/>
      <c r="V6072" s="278"/>
      <c r="W6072" s="278"/>
      <c r="AH6072" s="280"/>
      <c r="AI6072" s="280"/>
      <c r="AJ6072" s="280"/>
      <c r="AK6072" s="280"/>
      <c r="AL6072" s="280"/>
      <c r="AM6072" s="280"/>
      <c r="AO6072" s="278"/>
      <c r="AP6072" s="278"/>
      <c r="AQ6072" s="278"/>
      <c r="AR6072" s="278"/>
      <c r="AS6072" s="278"/>
      <c r="AT6072" s="278"/>
      <c r="AV6072" s="278"/>
      <c r="AW6072" s="278"/>
      <c r="AX6072" s="278"/>
      <c r="AY6072" s="278"/>
      <c r="AZ6072" s="278"/>
      <c r="BB6072" s="276"/>
    </row>
    <row r="6073" spans="3:68" ht="0.75" customHeight="1">
      <c r="C6073" s="280"/>
      <c r="D6073" s="280"/>
      <c r="E6073" s="280"/>
      <c r="F6073" s="280"/>
      <c r="G6073" s="280"/>
      <c r="H6073" s="280"/>
      <c r="I6073" s="280"/>
      <c r="J6073" s="280"/>
      <c r="K6073" s="280"/>
      <c r="P6073" s="278"/>
      <c r="Q6073" s="278"/>
      <c r="R6073" s="278"/>
      <c r="S6073" s="278"/>
      <c r="U6073" s="278"/>
      <c r="V6073" s="278"/>
      <c r="W6073" s="278"/>
      <c r="AH6073" s="280"/>
      <c r="AI6073" s="280"/>
      <c r="AJ6073" s="280"/>
      <c r="AK6073" s="280"/>
      <c r="AL6073" s="280"/>
      <c r="AM6073" s="280"/>
      <c r="AO6073" s="278"/>
      <c r="AP6073" s="278"/>
      <c r="AQ6073" s="278"/>
      <c r="AR6073" s="278"/>
      <c r="AS6073" s="278"/>
      <c r="AT6073" s="278"/>
      <c r="AV6073" s="278"/>
      <c r="AW6073" s="278"/>
      <c r="AX6073" s="278"/>
      <c r="AY6073" s="278"/>
      <c r="AZ6073" s="278"/>
      <c r="BB6073" s="276"/>
    </row>
    <row r="6074" spans="3:68">
      <c r="C6074" s="280"/>
      <c r="D6074" s="280"/>
      <c r="E6074" s="280"/>
      <c r="F6074" s="280"/>
      <c r="G6074" s="280"/>
      <c r="H6074" s="278"/>
      <c r="I6074" s="278"/>
      <c r="J6074" s="278"/>
      <c r="K6074" s="278"/>
      <c r="L6074" s="278"/>
      <c r="P6074" s="278"/>
      <c r="Q6074" s="278"/>
      <c r="R6074" s="278"/>
      <c r="S6074" s="278"/>
      <c r="U6074" s="278"/>
      <c r="V6074" s="278"/>
      <c r="W6074" s="278"/>
      <c r="Z6074" s="278"/>
      <c r="AA6074" s="278"/>
      <c r="AB6074" s="278"/>
      <c r="AC6074" s="278"/>
      <c r="AD6074" s="278"/>
      <c r="AE6074" s="278"/>
      <c r="AH6074" s="280"/>
      <c r="AI6074" s="280"/>
      <c r="AJ6074" s="280"/>
      <c r="AK6074" s="280"/>
      <c r="AL6074" s="280"/>
      <c r="AM6074" s="280"/>
      <c r="AV6074" s="278"/>
      <c r="AW6074" s="278"/>
      <c r="AX6074" s="278"/>
      <c r="AY6074" s="278"/>
      <c r="AZ6074" s="278"/>
      <c r="BB6074" s="266"/>
      <c r="BE6074" s="282"/>
      <c r="BF6074" s="282"/>
      <c r="BG6074" s="282"/>
      <c r="BH6074" s="282"/>
      <c r="BI6074" s="282"/>
      <c r="BJ6074" s="282"/>
      <c r="BK6074" s="282"/>
      <c r="BL6074" s="282"/>
      <c r="BM6074" s="282"/>
      <c r="BN6074" s="282"/>
      <c r="BO6074" s="282"/>
      <c r="BP6074" s="282"/>
    </row>
    <row r="6075" spans="3:68" ht="6.75" customHeight="1"/>
    <row r="6076" spans="3:68" ht="2.25" customHeight="1">
      <c r="C6076" s="280"/>
      <c r="D6076" s="280"/>
      <c r="E6076" s="280"/>
      <c r="F6076" s="280"/>
      <c r="G6076" s="280"/>
      <c r="N6076" s="278"/>
      <c r="O6076" s="278"/>
      <c r="P6076" s="278"/>
      <c r="Q6076" s="278"/>
      <c r="R6076" s="278"/>
      <c r="S6076" s="278"/>
      <c r="T6076" s="278"/>
      <c r="U6076" s="278"/>
      <c r="V6076" s="278"/>
      <c r="W6076" s="278"/>
      <c r="AH6076" s="280"/>
      <c r="AI6076" s="280"/>
      <c r="AJ6076" s="280"/>
      <c r="AK6076" s="280"/>
      <c r="AL6076" s="280"/>
      <c r="AM6076" s="280"/>
      <c r="AN6076" s="280"/>
      <c r="AO6076" s="280"/>
      <c r="AP6076" s="280"/>
      <c r="AQ6076" s="280"/>
      <c r="AR6076" s="280"/>
      <c r="AV6076" s="278"/>
      <c r="AW6076" s="278"/>
      <c r="AX6076" s="278"/>
      <c r="AY6076" s="278"/>
      <c r="AZ6076" s="278"/>
      <c r="BB6076" s="276"/>
    </row>
    <row r="6077" spans="3:68" ht="7.5" customHeight="1">
      <c r="C6077" s="280"/>
      <c r="D6077" s="280"/>
      <c r="E6077" s="280"/>
      <c r="F6077" s="280"/>
      <c r="G6077" s="280"/>
      <c r="N6077" s="278"/>
      <c r="O6077" s="278"/>
      <c r="P6077" s="278"/>
      <c r="Q6077" s="278"/>
      <c r="R6077" s="278"/>
      <c r="S6077" s="278"/>
      <c r="T6077" s="278"/>
      <c r="U6077" s="278"/>
      <c r="V6077" s="278"/>
      <c r="W6077" s="278"/>
      <c r="AH6077" s="280"/>
      <c r="AI6077" s="280"/>
      <c r="AJ6077" s="280"/>
      <c r="AK6077" s="280"/>
      <c r="AL6077" s="280"/>
      <c r="AM6077" s="280"/>
      <c r="AN6077" s="280"/>
      <c r="AO6077" s="280"/>
      <c r="AP6077" s="280"/>
      <c r="AQ6077" s="280"/>
      <c r="AR6077" s="280"/>
      <c r="AV6077" s="278"/>
      <c r="AW6077" s="278"/>
      <c r="AX6077" s="278"/>
      <c r="AY6077" s="278"/>
      <c r="AZ6077" s="278"/>
      <c r="BB6077" s="276"/>
    </row>
    <row r="6078" spans="3:68" ht="0.75" customHeight="1">
      <c r="C6078" s="280"/>
      <c r="D6078" s="280"/>
      <c r="E6078" s="280"/>
      <c r="F6078" s="280"/>
      <c r="G6078" s="280"/>
      <c r="N6078" s="278"/>
      <c r="O6078" s="278"/>
      <c r="P6078" s="278"/>
      <c r="Q6078" s="278"/>
      <c r="R6078" s="278"/>
      <c r="S6078" s="278"/>
      <c r="T6078" s="278"/>
      <c r="U6078" s="278"/>
      <c r="V6078" s="278"/>
      <c r="W6078" s="278"/>
      <c r="AH6078" s="280"/>
      <c r="AI6078" s="280"/>
      <c r="AJ6078" s="280"/>
      <c r="AK6078" s="280"/>
      <c r="AL6078" s="280"/>
      <c r="AM6078" s="280"/>
      <c r="AN6078" s="280"/>
      <c r="AO6078" s="280"/>
      <c r="AP6078" s="280"/>
      <c r="AQ6078" s="280"/>
      <c r="AR6078" s="280"/>
      <c r="AV6078" s="278"/>
      <c r="AW6078" s="278"/>
      <c r="AX6078" s="278"/>
      <c r="AY6078" s="278"/>
      <c r="AZ6078" s="278"/>
      <c r="BB6078" s="276"/>
    </row>
    <row r="6079" spans="3:68" ht="10.5" customHeight="1">
      <c r="C6079" s="280"/>
      <c r="D6079" s="280"/>
      <c r="E6079" s="280"/>
      <c r="F6079" s="280"/>
      <c r="G6079" s="280"/>
      <c r="P6079" s="278"/>
      <c r="Q6079" s="278"/>
      <c r="R6079" s="278"/>
      <c r="S6079" s="278"/>
      <c r="U6079" s="278"/>
      <c r="V6079" s="278"/>
      <c r="W6079" s="278"/>
      <c r="AH6079" s="280"/>
      <c r="AI6079" s="280"/>
      <c r="AJ6079" s="280"/>
      <c r="AK6079" s="280"/>
      <c r="AL6079" s="280"/>
      <c r="AM6079" s="280"/>
      <c r="AN6079" s="280"/>
      <c r="AO6079" s="280"/>
      <c r="AP6079" s="280"/>
      <c r="AQ6079" s="280"/>
      <c r="AR6079" s="280"/>
      <c r="AV6079" s="278"/>
      <c r="AW6079" s="278"/>
      <c r="AX6079" s="278"/>
      <c r="AY6079" s="278"/>
      <c r="AZ6079" s="278"/>
      <c r="BB6079" s="266"/>
      <c r="BG6079" s="283"/>
      <c r="BH6079" s="283"/>
      <c r="BI6079" s="283"/>
      <c r="BJ6079" s="283"/>
      <c r="BN6079" s="283"/>
      <c r="BO6079" s="283"/>
      <c r="BP6079" s="283"/>
    </row>
    <row r="6080" spans="3:68" ht="7.5" customHeight="1"/>
    <row r="6081" spans="2:69" ht="0.75" customHeight="1">
      <c r="C6081" s="280"/>
      <c r="D6081" s="280"/>
      <c r="E6081" s="280"/>
      <c r="F6081" s="280"/>
      <c r="G6081" s="280"/>
      <c r="N6081" s="278"/>
      <c r="O6081" s="278"/>
      <c r="P6081" s="278"/>
      <c r="Q6081" s="278"/>
      <c r="R6081" s="278"/>
      <c r="S6081" s="278"/>
      <c r="T6081" s="278"/>
      <c r="U6081" s="278"/>
      <c r="V6081" s="278"/>
      <c r="W6081" s="278"/>
      <c r="AH6081" s="280"/>
      <c r="AI6081" s="280"/>
      <c r="AJ6081" s="280"/>
      <c r="AK6081" s="280"/>
      <c r="AL6081" s="280"/>
      <c r="AM6081" s="280"/>
      <c r="AN6081" s="280"/>
      <c r="AO6081" s="280"/>
      <c r="AP6081" s="280"/>
      <c r="AQ6081" s="280"/>
      <c r="AR6081" s="280"/>
      <c r="AV6081" s="278"/>
      <c r="AW6081" s="278"/>
      <c r="AX6081" s="278"/>
      <c r="AY6081" s="278"/>
      <c r="AZ6081" s="278"/>
      <c r="BB6081" s="276"/>
      <c r="BE6081" s="280"/>
      <c r="BF6081" s="280"/>
      <c r="BG6081" s="280"/>
      <c r="BH6081" s="279"/>
      <c r="BI6081" s="279"/>
      <c r="BJ6081" s="279"/>
      <c r="BK6081" s="279"/>
      <c r="BN6081" s="279"/>
      <c r="BO6081" s="279"/>
      <c r="BP6081" s="279"/>
    </row>
    <row r="6082" spans="2:69" ht="8.25" customHeight="1">
      <c r="C6082" s="280"/>
      <c r="D6082" s="280"/>
      <c r="E6082" s="280"/>
      <c r="F6082" s="280"/>
      <c r="G6082" s="280"/>
      <c r="N6082" s="278"/>
      <c r="O6082" s="278"/>
      <c r="P6082" s="278"/>
      <c r="Q6082" s="278"/>
      <c r="R6082" s="278"/>
      <c r="S6082" s="278"/>
      <c r="T6082" s="278"/>
      <c r="U6082" s="278"/>
      <c r="V6082" s="278"/>
      <c r="W6082" s="278"/>
      <c r="AH6082" s="280"/>
      <c r="AI6082" s="280"/>
      <c r="AJ6082" s="280"/>
      <c r="AK6082" s="280"/>
      <c r="AL6082" s="280"/>
      <c r="AM6082" s="280"/>
      <c r="AN6082" s="280"/>
      <c r="AO6082" s="280"/>
      <c r="AP6082" s="280"/>
      <c r="AQ6082" s="280"/>
      <c r="AR6082" s="280"/>
      <c r="AV6082" s="278"/>
      <c r="AW6082" s="278"/>
      <c r="AX6082" s="278"/>
      <c r="AY6082" s="278"/>
      <c r="AZ6082" s="278"/>
      <c r="BB6082" s="276"/>
      <c r="BE6082" s="280"/>
      <c r="BF6082" s="280"/>
      <c r="BG6082" s="280"/>
      <c r="BH6082" s="279"/>
      <c r="BI6082" s="279"/>
      <c r="BJ6082" s="279"/>
      <c r="BK6082" s="279"/>
      <c r="BN6082" s="279"/>
      <c r="BO6082" s="279"/>
      <c r="BP6082" s="279"/>
    </row>
    <row r="6083" spans="2:69" ht="0.75" customHeight="1">
      <c r="C6083" s="280"/>
      <c r="D6083" s="280"/>
      <c r="E6083" s="280"/>
      <c r="F6083" s="280"/>
      <c r="G6083" s="280"/>
      <c r="N6083" s="278"/>
      <c r="O6083" s="278"/>
      <c r="P6083" s="278"/>
      <c r="Q6083" s="278"/>
      <c r="R6083" s="278"/>
      <c r="S6083" s="278"/>
      <c r="T6083" s="278"/>
      <c r="U6083" s="278"/>
      <c r="V6083" s="278"/>
      <c r="W6083" s="278"/>
      <c r="AH6083" s="280"/>
      <c r="AI6083" s="280"/>
      <c r="AJ6083" s="280"/>
      <c r="AK6083" s="280"/>
      <c r="AL6083" s="280"/>
      <c r="AM6083" s="280"/>
      <c r="AN6083" s="280"/>
      <c r="AO6083" s="280"/>
      <c r="AP6083" s="280"/>
      <c r="AQ6083" s="280"/>
      <c r="AR6083" s="280"/>
      <c r="AV6083" s="278"/>
      <c r="AW6083" s="278"/>
      <c r="AX6083" s="278"/>
      <c r="AY6083" s="278"/>
      <c r="AZ6083" s="278"/>
      <c r="BB6083" s="276"/>
      <c r="BE6083" s="280"/>
      <c r="BF6083" s="280"/>
      <c r="BG6083" s="280"/>
      <c r="BH6083" s="279"/>
      <c r="BI6083" s="279"/>
      <c r="BJ6083" s="279"/>
      <c r="BK6083" s="279"/>
      <c r="BN6083" s="279"/>
      <c r="BO6083" s="279"/>
      <c r="BP6083" s="279"/>
    </row>
    <row r="6084" spans="2:69" ht="11.25" customHeight="1">
      <c r="C6084" s="280"/>
      <c r="D6084" s="280"/>
      <c r="E6084" s="280"/>
      <c r="F6084" s="280"/>
      <c r="G6084" s="280"/>
      <c r="N6084" s="278"/>
      <c r="O6084" s="278"/>
      <c r="P6084" s="278"/>
      <c r="Q6084" s="278"/>
      <c r="R6084" s="278"/>
      <c r="S6084" s="278"/>
      <c r="T6084" s="278"/>
      <c r="U6084" s="278"/>
      <c r="V6084" s="278"/>
      <c r="W6084" s="278"/>
      <c r="AH6084" s="280"/>
      <c r="AI6084" s="280"/>
      <c r="AJ6084" s="280"/>
      <c r="AK6084" s="280"/>
      <c r="AL6084" s="280"/>
      <c r="AM6084" s="280"/>
      <c r="AN6084" s="280"/>
      <c r="AO6084" s="280"/>
      <c r="AP6084" s="280"/>
      <c r="AQ6084" s="280"/>
      <c r="AR6084" s="280"/>
      <c r="AV6084" s="278"/>
      <c r="AW6084" s="278"/>
      <c r="AX6084" s="278"/>
      <c r="AY6084" s="278"/>
      <c r="AZ6084" s="278"/>
      <c r="BB6084" s="266"/>
      <c r="BE6084" s="275"/>
      <c r="BF6084" s="275"/>
      <c r="BG6084" s="275"/>
      <c r="BH6084" s="276"/>
      <c r="BI6084" s="276"/>
      <c r="BJ6084" s="276"/>
      <c r="BK6084" s="276"/>
      <c r="BN6084" s="276"/>
      <c r="BO6084" s="276"/>
      <c r="BP6084" s="276"/>
    </row>
    <row r="6085" spans="2:69" ht="7.5" customHeight="1"/>
    <row r="6086" spans="2:69" ht="1.5" customHeight="1">
      <c r="C6086" s="280"/>
      <c r="D6086" s="280"/>
      <c r="E6086" s="280"/>
      <c r="F6086" s="280"/>
      <c r="G6086" s="280"/>
      <c r="H6086" s="280"/>
      <c r="I6086" s="280"/>
      <c r="J6086" s="280"/>
      <c r="P6086" s="278"/>
      <c r="Q6086" s="278"/>
      <c r="R6086" s="278"/>
      <c r="S6086" s="278"/>
      <c r="U6086" s="278"/>
      <c r="V6086" s="278"/>
      <c r="W6086" s="278"/>
      <c r="AH6086" s="280"/>
      <c r="AI6086" s="280"/>
      <c r="AJ6086" s="280"/>
      <c r="AK6086" s="280"/>
      <c r="AL6086" s="280"/>
      <c r="AM6086" s="280"/>
      <c r="AN6086" s="280"/>
      <c r="AO6086" s="280"/>
      <c r="AP6086" s="280"/>
      <c r="AQ6086" s="280"/>
      <c r="AR6086" s="280"/>
      <c r="AV6086" s="278"/>
      <c r="AW6086" s="278"/>
      <c r="AX6086" s="278"/>
      <c r="AY6086" s="278"/>
      <c r="AZ6086" s="278"/>
      <c r="BB6086" s="276"/>
      <c r="BE6086" s="275"/>
      <c r="BF6086" s="275"/>
      <c r="BG6086" s="275"/>
      <c r="BH6086" s="276"/>
      <c r="BI6086" s="276"/>
      <c r="BJ6086" s="276"/>
      <c r="BK6086" s="276"/>
    </row>
    <row r="6087" spans="2:69" ht="9" customHeight="1">
      <c r="C6087" s="280"/>
      <c r="D6087" s="280"/>
      <c r="E6087" s="280"/>
      <c r="F6087" s="280"/>
      <c r="G6087" s="280"/>
      <c r="H6087" s="280"/>
      <c r="I6087" s="280"/>
      <c r="J6087" s="280"/>
      <c r="P6087" s="278"/>
      <c r="Q6087" s="278"/>
      <c r="R6087" s="278"/>
      <c r="S6087" s="278"/>
      <c r="U6087" s="278"/>
      <c r="V6087" s="278"/>
      <c r="W6087" s="278"/>
      <c r="AH6087" s="280"/>
      <c r="AI6087" s="280"/>
      <c r="AJ6087" s="280"/>
      <c r="AK6087" s="280"/>
      <c r="AL6087" s="280"/>
      <c r="AM6087" s="280"/>
      <c r="AN6087" s="280"/>
      <c r="AO6087" s="280"/>
      <c r="AP6087" s="280"/>
      <c r="AQ6087" s="280"/>
      <c r="AR6087" s="280"/>
      <c r="AV6087" s="278"/>
      <c r="AW6087" s="278"/>
      <c r="AX6087" s="278"/>
      <c r="AY6087" s="278"/>
      <c r="AZ6087" s="278"/>
      <c r="BB6087" s="276"/>
      <c r="BE6087" s="275"/>
      <c r="BF6087" s="275"/>
      <c r="BG6087" s="275"/>
      <c r="BH6087" s="276"/>
      <c r="BI6087" s="276"/>
      <c r="BJ6087" s="276"/>
      <c r="BK6087" s="276"/>
    </row>
    <row r="6088" spans="2:69" ht="0.75" customHeight="1">
      <c r="C6088" s="280"/>
      <c r="D6088" s="280"/>
      <c r="E6088" s="280"/>
      <c r="F6088" s="280"/>
      <c r="G6088" s="280"/>
      <c r="H6088" s="280"/>
      <c r="I6088" s="280"/>
      <c r="J6088" s="280"/>
      <c r="P6088" s="278"/>
      <c r="Q6088" s="278"/>
      <c r="R6088" s="278"/>
      <c r="S6088" s="278"/>
      <c r="U6088" s="278"/>
      <c r="V6088" s="278"/>
      <c r="W6088" s="278"/>
      <c r="AH6088" s="280"/>
      <c r="AI6088" s="280"/>
      <c r="AJ6088" s="280"/>
      <c r="AK6088" s="280"/>
      <c r="AL6088" s="280"/>
      <c r="AM6088" s="280"/>
      <c r="AN6088" s="280"/>
      <c r="AO6088" s="280"/>
      <c r="AP6088" s="280"/>
      <c r="AQ6088" s="280"/>
      <c r="AR6088" s="280"/>
      <c r="AV6088" s="278"/>
      <c r="AW6088" s="278"/>
      <c r="AX6088" s="278"/>
      <c r="AY6088" s="278"/>
      <c r="AZ6088" s="278"/>
      <c r="BB6088" s="276"/>
      <c r="BE6088" s="275"/>
      <c r="BF6088" s="275"/>
      <c r="BG6088" s="275"/>
    </row>
    <row r="6089" spans="2:69" ht="11.25" customHeight="1">
      <c r="C6089" s="280"/>
      <c r="D6089" s="280"/>
      <c r="E6089" s="280"/>
      <c r="F6089" s="280"/>
      <c r="G6089" s="280"/>
      <c r="H6089" s="280"/>
      <c r="I6089" s="280"/>
      <c r="J6089" s="280"/>
      <c r="N6089" s="278"/>
      <c r="O6089" s="278"/>
      <c r="P6089" s="278"/>
      <c r="Q6089" s="278"/>
      <c r="R6089" s="278"/>
      <c r="S6089" s="278"/>
      <c r="T6089" s="278"/>
      <c r="U6089" s="278"/>
      <c r="V6089" s="278"/>
      <c r="W6089" s="278"/>
      <c r="AH6089" s="280"/>
      <c r="AI6089" s="280"/>
      <c r="AJ6089" s="280"/>
      <c r="AK6089" s="280"/>
      <c r="AL6089" s="280"/>
      <c r="AM6089" s="280"/>
      <c r="AN6089" s="280"/>
      <c r="AO6089" s="280"/>
      <c r="AP6089" s="280"/>
      <c r="AQ6089" s="280"/>
      <c r="AR6089" s="280"/>
      <c r="AV6089" s="278"/>
      <c r="AW6089" s="278"/>
      <c r="AX6089" s="278"/>
      <c r="AY6089" s="278"/>
      <c r="AZ6089" s="278"/>
      <c r="BB6089" s="266"/>
      <c r="BE6089" s="275"/>
      <c r="BF6089" s="275"/>
      <c r="BG6089" s="275"/>
      <c r="BH6089" s="276"/>
      <c r="BI6089" s="276"/>
      <c r="BJ6089" s="276"/>
      <c r="BK6089" s="276"/>
    </row>
    <row r="6090" spans="2:69" ht="9" customHeight="1"/>
    <row r="6091" spans="2:69" ht="0.75" customHeight="1">
      <c r="BE6091" s="275"/>
      <c r="BF6091" s="275"/>
      <c r="BG6091" s="275"/>
      <c r="BH6091" s="276"/>
      <c r="BI6091" s="276"/>
      <c r="BJ6091" s="276"/>
      <c r="BK6091" s="276"/>
      <c r="BN6091" s="276"/>
      <c r="BO6091" s="276"/>
      <c r="BP6091" s="276"/>
    </row>
    <row r="6092" spans="2:69">
      <c r="BE6092" s="275"/>
      <c r="BF6092" s="275"/>
      <c r="BG6092" s="275"/>
      <c r="BH6092" s="276"/>
      <c r="BI6092" s="276"/>
      <c r="BJ6092" s="276"/>
      <c r="BK6092" s="276"/>
      <c r="BN6092" s="276"/>
      <c r="BO6092" s="276"/>
      <c r="BP6092" s="276"/>
    </row>
    <row r="6093" spans="2:69" ht="10.5" customHeight="1">
      <c r="C6093" s="277"/>
      <c r="D6093" s="277"/>
      <c r="E6093" s="277"/>
      <c r="F6093" s="277"/>
      <c r="G6093" s="277"/>
      <c r="H6093" s="278"/>
      <c r="I6093" s="278"/>
      <c r="J6093" s="278"/>
      <c r="K6093" s="278"/>
      <c r="L6093" s="278"/>
      <c r="N6093" s="278"/>
      <c r="O6093" s="278"/>
      <c r="P6093" s="278"/>
      <c r="Q6093" s="278"/>
      <c r="R6093" s="278"/>
      <c r="S6093" s="278"/>
      <c r="T6093" s="278"/>
      <c r="U6093" s="281"/>
      <c r="V6093" s="281"/>
      <c r="W6093" s="281"/>
      <c r="Z6093" s="278"/>
      <c r="AA6093" s="278"/>
      <c r="AB6093" s="278"/>
      <c r="AC6093" s="278"/>
      <c r="AD6093" s="281"/>
      <c r="AE6093" s="281"/>
      <c r="AH6093" s="277"/>
      <c r="AI6093" s="277"/>
      <c r="AJ6093" s="277"/>
      <c r="AK6093" s="277"/>
      <c r="AL6093" s="277"/>
      <c r="AM6093" s="277"/>
      <c r="AO6093" s="278"/>
      <c r="AP6093" s="278"/>
      <c r="AQ6093" s="278"/>
      <c r="AR6093" s="278"/>
      <c r="AS6093" s="278"/>
      <c r="AT6093" s="278"/>
      <c r="AV6093" s="278"/>
      <c r="AW6093" s="278"/>
      <c r="AX6093" s="278"/>
      <c r="AY6093" s="278"/>
      <c r="AZ6093" s="278"/>
      <c r="BB6093" s="281"/>
      <c r="BC6093" s="281"/>
      <c r="BE6093" s="280"/>
      <c r="BF6093" s="280"/>
      <c r="BI6093" s="279"/>
      <c r="BJ6093" s="279"/>
      <c r="BL6093" s="285"/>
      <c r="BM6093" s="285"/>
      <c r="BN6093" s="285"/>
      <c r="BO6093" s="285"/>
      <c r="BP6093" s="285"/>
    </row>
    <row r="6094" spans="2:69" ht="7.5" customHeight="1"/>
    <row r="6095" spans="2:69" ht="12" customHeight="1">
      <c r="B6095" s="282"/>
      <c r="C6095" s="282"/>
      <c r="D6095" s="282"/>
      <c r="E6095" s="282"/>
      <c r="F6095" s="282"/>
      <c r="G6095" s="282"/>
      <c r="H6095" s="282"/>
      <c r="I6095" s="282"/>
      <c r="J6095" s="282"/>
      <c r="K6095" s="282"/>
      <c r="L6095" s="282"/>
      <c r="M6095" s="282"/>
      <c r="N6095" s="282"/>
      <c r="O6095" s="282"/>
      <c r="P6095" s="282"/>
      <c r="Q6095" s="282"/>
      <c r="R6095" s="282"/>
      <c r="S6095" s="282"/>
      <c r="T6095" s="282"/>
      <c r="U6095" s="282"/>
      <c r="V6095" s="282"/>
      <c r="W6095" s="282"/>
      <c r="X6095" s="282"/>
      <c r="Y6095" s="282"/>
      <c r="Z6095" s="282"/>
      <c r="AA6095" s="282"/>
      <c r="AB6095" s="282"/>
      <c r="AC6095" s="282"/>
      <c r="AD6095" s="282"/>
      <c r="AE6095" s="282"/>
      <c r="AF6095" s="282"/>
      <c r="AG6095" s="282"/>
      <c r="AH6095" s="282"/>
      <c r="AI6095" s="282"/>
      <c r="AJ6095" s="282"/>
      <c r="AL6095" s="282"/>
      <c r="AM6095" s="282"/>
      <c r="AN6095" s="282"/>
      <c r="AO6095" s="282"/>
      <c r="AP6095" s="282"/>
      <c r="AQ6095" s="282"/>
      <c r="AR6095" s="282"/>
      <c r="AS6095" s="282"/>
      <c r="AT6095" s="282"/>
      <c r="AU6095" s="282"/>
      <c r="AV6095" s="282"/>
      <c r="AW6095" s="282"/>
      <c r="AX6095" s="282"/>
      <c r="AY6095" s="282"/>
      <c r="AZ6095" s="282"/>
      <c r="BA6095" s="282"/>
      <c r="BB6095" s="282"/>
      <c r="BC6095" s="282"/>
      <c r="BD6095" s="282"/>
      <c r="BE6095" s="282"/>
      <c r="BF6095" s="282"/>
      <c r="BG6095" s="282"/>
      <c r="BH6095" s="282"/>
      <c r="BI6095" s="282"/>
      <c r="BJ6095" s="282"/>
      <c r="BK6095" s="282"/>
      <c r="BL6095" s="282"/>
      <c r="BM6095" s="282"/>
      <c r="BN6095" s="282"/>
      <c r="BO6095" s="282"/>
      <c r="BP6095" s="282"/>
      <c r="BQ6095" s="282"/>
    </row>
    <row r="6096" spans="2:69" ht="0.75" customHeight="1">
      <c r="B6096" s="282"/>
      <c r="C6096" s="282"/>
      <c r="D6096" s="282"/>
      <c r="E6096" s="282"/>
      <c r="F6096" s="282"/>
      <c r="G6096" s="282"/>
      <c r="H6096" s="282"/>
      <c r="I6096" s="282"/>
      <c r="J6096" s="282"/>
      <c r="K6096" s="282"/>
      <c r="L6096" s="282"/>
      <c r="M6096" s="282"/>
      <c r="N6096" s="282"/>
      <c r="O6096" s="282"/>
      <c r="P6096" s="282"/>
      <c r="Q6096" s="282"/>
      <c r="R6096" s="282"/>
      <c r="S6096" s="282"/>
      <c r="T6096" s="282"/>
      <c r="U6096" s="282"/>
      <c r="V6096" s="282"/>
      <c r="W6096" s="282"/>
      <c r="X6096" s="282"/>
      <c r="Y6096" s="282"/>
      <c r="Z6096" s="282"/>
      <c r="AA6096" s="282"/>
      <c r="AB6096" s="282"/>
      <c r="AC6096" s="282"/>
      <c r="AD6096" s="282"/>
      <c r="AE6096" s="282"/>
      <c r="AF6096" s="282"/>
      <c r="AG6096" s="282"/>
      <c r="AH6096" s="282"/>
      <c r="AI6096" s="282"/>
      <c r="AJ6096" s="282"/>
      <c r="AL6096" s="282"/>
      <c r="AM6096" s="282"/>
      <c r="AN6096" s="282"/>
      <c r="AO6096" s="282"/>
      <c r="AP6096" s="282"/>
      <c r="AQ6096" s="282"/>
      <c r="AR6096" s="282"/>
      <c r="AS6096" s="282"/>
      <c r="AT6096" s="282"/>
      <c r="AU6096" s="282"/>
      <c r="AV6096" s="282"/>
      <c r="AW6096" s="282"/>
      <c r="AX6096" s="282"/>
      <c r="AY6096" s="282"/>
      <c r="AZ6096" s="282"/>
      <c r="BA6096" s="282"/>
      <c r="BB6096" s="282"/>
      <c r="BC6096" s="282"/>
      <c r="BD6096" s="282"/>
      <c r="BE6096" s="282"/>
      <c r="BF6096" s="282"/>
      <c r="BG6096" s="282"/>
      <c r="BH6096" s="282"/>
      <c r="BI6096" s="282"/>
      <c r="BJ6096" s="282"/>
      <c r="BK6096" s="282"/>
      <c r="BL6096" s="282"/>
      <c r="BM6096" s="282"/>
      <c r="BN6096" s="282"/>
      <c r="BO6096" s="282"/>
      <c r="BP6096" s="282"/>
      <c r="BQ6096" s="282"/>
    </row>
    <row r="6097" spans="3:69" ht="10.5" customHeight="1">
      <c r="G6097" s="283"/>
      <c r="H6097" s="283"/>
      <c r="I6097" s="283"/>
      <c r="J6097" s="283"/>
      <c r="K6097" s="283"/>
      <c r="L6097" s="283"/>
      <c r="N6097" s="283"/>
      <c r="O6097" s="283"/>
      <c r="P6097" s="284"/>
      <c r="Q6097" s="284"/>
      <c r="R6097" s="284"/>
      <c r="S6097" s="284"/>
      <c r="U6097" s="283"/>
      <c r="V6097" s="283"/>
      <c r="W6097" s="283"/>
      <c r="X6097" s="283"/>
      <c r="Y6097" s="283"/>
      <c r="Z6097" s="283"/>
      <c r="AA6097" s="283"/>
      <c r="AB6097" s="283"/>
      <c r="AD6097" s="283"/>
      <c r="AE6097" s="283"/>
      <c r="AF6097" s="283"/>
      <c r="AG6097" s="283"/>
      <c r="AH6097" s="283"/>
      <c r="AI6097" s="283"/>
      <c r="AO6097" s="283"/>
      <c r="AP6097" s="283"/>
      <c r="AQ6097" s="283"/>
      <c r="AR6097" s="283"/>
      <c r="AU6097" s="284"/>
      <c r="AV6097" s="284"/>
      <c r="AW6097" s="284"/>
      <c r="AX6097" s="284"/>
      <c r="AY6097" s="284"/>
      <c r="BE6097" s="283"/>
      <c r="BF6097" s="283"/>
      <c r="BG6097" s="283"/>
      <c r="BH6097" s="283"/>
      <c r="BI6097" s="283"/>
      <c r="BJ6097" s="283"/>
      <c r="BK6097" s="283"/>
      <c r="BL6097" s="283"/>
      <c r="BM6097" s="283"/>
      <c r="BN6097" s="283"/>
      <c r="BO6097" s="283"/>
      <c r="BP6097" s="283"/>
      <c r="BQ6097" s="283"/>
    </row>
    <row r="6098" spans="3:69" ht="7.5" customHeight="1"/>
    <row r="6099" spans="3:69" ht="0.75" customHeight="1">
      <c r="F6099" s="285"/>
      <c r="G6099" s="285"/>
      <c r="H6099" s="285"/>
      <c r="I6099" s="285"/>
      <c r="K6099" s="285"/>
      <c r="L6099" s="285"/>
      <c r="M6099" s="285"/>
      <c r="N6099" s="285"/>
      <c r="O6099" s="285"/>
      <c r="R6099" s="285"/>
      <c r="S6099" s="285"/>
      <c r="T6099" s="285"/>
      <c r="U6099" s="285"/>
      <c r="V6099" s="285"/>
      <c r="W6099" s="285"/>
      <c r="X6099" s="285"/>
      <c r="Y6099" s="285"/>
      <c r="Z6099" s="285"/>
      <c r="AA6099" s="285"/>
      <c r="AB6099" s="285"/>
      <c r="AD6099" s="285"/>
      <c r="AE6099" s="285"/>
      <c r="AF6099" s="285"/>
      <c r="AG6099" s="285"/>
      <c r="AH6099" s="285"/>
      <c r="AI6099" s="285"/>
      <c r="AU6099" s="285"/>
      <c r="AV6099" s="285"/>
      <c r="AW6099" s="285"/>
      <c r="AX6099" s="283"/>
      <c r="AY6099" s="283"/>
      <c r="BE6099" s="285"/>
      <c r="BF6099" s="285"/>
      <c r="BH6099" s="285"/>
      <c r="BI6099" s="285"/>
      <c r="BJ6099" s="285"/>
      <c r="BK6099" s="285"/>
      <c r="BL6099" s="285"/>
      <c r="BM6099" s="285"/>
      <c r="BN6099" s="285"/>
      <c r="BO6099" s="285"/>
      <c r="BP6099" s="285"/>
      <c r="BQ6099" s="285"/>
    </row>
    <row r="6100" spans="3:69" ht="13.5" customHeight="1">
      <c r="F6100" s="285"/>
      <c r="G6100" s="285"/>
      <c r="H6100" s="285"/>
      <c r="I6100" s="285"/>
      <c r="K6100" s="285"/>
      <c r="L6100" s="285"/>
      <c r="M6100" s="285"/>
      <c r="N6100" s="285"/>
      <c r="O6100" s="285"/>
      <c r="R6100" s="285"/>
      <c r="S6100" s="285"/>
      <c r="T6100" s="285"/>
      <c r="U6100" s="285"/>
      <c r="V6100" s="285"/>
      <c r="W6100" s="285"/>
      <c r="X6100" s="285"/>
      <c r="Y6100" s="285"/>
      <c r="Z6100" s="285"/>
      <c r="AA6100" s="285"/>
      <c r="AB6100" s="285"/>
      <c r="AD6100" s="285"/>
      <c r="AE6100" s="285"/>
      <c r="AF6100" s="285"/>
      <c r="AG6100" s="285"/>
      <c r="AH6100" s="285"/>
      <c r="AI6100" s="285"/>
      <c r="AU6100" s="285"/>
      <c r="AV6100" s="285"/>
      <c r="AW6100" s="285"/>
      <c r="AX6100" s="283"/>
      <c r="AY6100" s="283"/>
      <c r="BE6100" s="285"/>
      <c r="BF6100" s="285"/>
      <c r="BH6100" s="285"/>
      <c r="BI6100" s="285"/>
      <c r="BJ6100" s="285"/>
      <c r="BK6100" s="285"/>
      <c r="BL6100" s="285"/>
      <c r="BM6100" s="285"/>
      <c r="BN6100" s="285"/>
      <c r="BO6100" s="285"/>
      <c r="BP6100" s="285"/>
      <c r="BQ6100" s="285"/>
    </row>
    <row r="6101" spans="3:69" ht="9.75" customHeight="1">
      <c r="C6101" s="280"/>
      <c r="D6101" s="280"/>
      <c r="F6101" s="279"/>
      <c r="G6101" s="279"/>
      <c r="H6101" s="279"/>
      <c r="I6101" s="279"/>
      <c r="J6101" s="279"/>
      <c r="K6101" s="279"/>
      <c r="L6101" s="279"/>
      <c r="M6101" s="279"/>
      <c r="N6101" s="279"/>
      <c r="O6101" s="279"/>
      <c r="R6101" s="278"/>
      <c r="S6101" s="278"/>
      <c r="T6101" s="278"/>
      <c r="U6101" s="279"/>
      <c r="V6101" s="279"/>
      <c r="W6101" s="279"/>
      <c r="X6101" s="279"/>
      <c r="Y6101" s="279"/>
      <c r="Z6101" s="279"/>
      <c r="AA6101" s="279"/>
      <c r="AB6101" s="279"/>
      <c r="AD6101" s="279"/>
      <c r="AE6101" s="279"/>
      <c r="AF6101" s="279"/>
      <c r="AG6101" s="279"/>
      <c r="AH6101" s="279"/>
      <c r="AI6101" s="279"/>
      <c r="AM6101" s="280"/>
      <c r="AN6101" s="280"/>
      <c r="AO6101" s="280"/>
      <c r="AP6101" s="278"/>
      <c r="AQ6101" s="278"/>
      <c r="AR6101" s="278"/>
      <c r="AS6101" s="278"/>
      <c r="BA6101" s="280"/>
      <c r="BB6101" s="280"/>
      <c r="BC6101" s="280"/>
      <c r="BD6101" s="279"/>
      <c r="BE6101" s="279"/>
      <c r="BH6101" s="278"/>
      <c r="BI6101" s="278"/>
      <c r="BJ6101" s="278"/>
      <c r="BK6101" s="278"/>
      <c r="BL6101" s="278"/>
      <c r="BM6101" s="279"/>
      <c r="BN6101" s="279"/>
      <c r="BO6101" s="279"/>
      <c r="BP6101" s="279"/>
      <c r="BQ6101" s="279"/>
    </row>
    <row r="6102" spans="3:69" ht="0.75" customHeight="1">
      <c r="C6102" s="280"/>
      <c r="D6102" s="280"/>
      <c r="F6102" s="279"/>
      <c r="G6102" s="279"/>
      <c r="H6102" s="279"/>
      <c r="I6102" s="279"/>
      <c r="J6102" s="279"/>
      <c r="K6102" s="279"/>
      <c r="L6102" s="279"/>
      <c r="M6102" s="279"/>
      <c r="N6102" s="279"/>
      <c r="O6102" s="279"/>
      <c r="R6102" s="278"/>
      <c r="S6102" s="278"/>
      <c r="T6102" s="278"/>
      <c r="U6102" s="279"/>
      <c r="V6102" s="279"/>
      <c r="W6102" s="279"/>
      <c r="X6102" s="279"/>
      <c r="Y6102" s="279"/>
      <c r="Z6102" s="279"/>
      <c r="AA6102" s="279"/>
      <c r="AB6102" s="279"/>
      <c r="AD6102" s="279"/>
      <c r="AE6102" s="279"/>
      <c r="AF6102" s="279"/>
      <c r="AG6102" s="279"/>
      <c r="AH6102" s="279"/>
      <c r="AI6102" s="279"/>
      <c r="AM6102" s="280"/>
      <c r="AN6102" s="280"/>
      <c r="AO6102" s="280"/>
      <c r="AP6102" s="278"/>
      <c r="AQ6102" s="278"/>
      <c r="AR6102" s="278"/>
      <c r="AS6102" s="278"/>
      <c r="BA6102" s="280"/>
      <c r="BB6102" s="280"/>
      <c r="BC6102" s="280"/>
      <c r="BD6102" s="279"/>
      <c r="BE6102" s="279"/>
      <c r="BH6102" s="278"/>
      <c r="BI6102" s="278"/>
      <c r="BJ6102" s="278"/>
      <c r="BK6102" s="278"/>
      <c r="BL6102" s="278"/>
      <c r="BM6102" s="279"/>
      <c r="BN6102" s="279"/>
      <c r="BO6102" s="279"/>
      <c r="BP6102" s="279"/>
      <c r="BQ6102" s="279"/>
    </row>
    <row r="6103" spans="3:69" ht="10.5" customHeight="1">
      <c r="C6103" s="280"/>
      <c r="D6103" s="280"/>
      <c r="F6103" s="279"/>
      <c r="G6103" s="279"/>
      <c r="H6103" s="279"/>
      <c r="I6103" s="279"/>
      <c r="J6103" s="279"/>
      <c r="K6103" s="279"/>
      <c r="L6103" s="279"/>
      <c r="M6103" s="279"/>
      <c r="N6103" s="279"/>
      <c r="O6103" s="279"/>
      <c r="R6103" s="278"/>
      <c r="S6103" s="278"/>
      <c r="T6103" s="278"/>
      <c r="U6103" s="279"/>
      <c r="V6103" s="279"/>
      <c r="W6103" s="279"/>
      <c r="X6103" s="279"/>
      <c r="Y6103" s="279"/>
      <c r="Z6103" s="279"/>
      <c r="AA6103" s="279"/>
      <c r="AB6103" s="279"/>
      <c r="AD6103" s="264"/>
      <c r="AE6103" s="279"/>
      <c r="AF6103" s="279"/>
      <c r="AG6103" s="279"/>
      <c r="AH6103" s="279"/>
      <c r="AI6103" s="264"/>
      <c r="AM6103" s="280"/>
      <c r="AN6103" s="280"/>
      <c r="AO6103" s="280"/>
      <c r="AP6103" s="278"/>
      <c r="AQ6103" s="278"/>
      <c r="AR6103" s="278"/>
      <c r="AS6103" s="278"/>
      <c r="BA6103" s="280"/>
      <c r="BB6103" s="280"/>
      <c r="BC6103" s="280"/>
      <c r="BD6103" s="279"/>
      <c r="BE6103" s="279"/>
      <c r="BH6103" s="278"/>
      <c r="BI6103" s="278"/>
      <c r="BJ6103" s="278"/>
      <c r="BK6103" s="278"/>
      <c r="BL6103" s="278"/>
      <c r="BM6103" s="279"/>
      <c r="BN6103" s="279"/>
      <c r="BO6103" s="279"/>
      <c r="BP6103" s="279"/>
      <c r="BQ6103" s="279"/>
    </row>
    <row r="6104" spans="3:69" ht="9.75" customHeight="1"/>
    <row r="6105" spans="3:69" ht="9.75" customHeight="1">
      <c r="C6105" s="280"/>
      <c r="D6105" s="280"/>
      <c r="F6105" s="279"/>
      <c r="G6105" s="279"/>
      <c r="H6105" s="279"/>
      <c r="I6105" s="279"/>
      <c r="J6105" s="279"/>
      <c r="K6105" s="279"/>
      <c r="L6105" s="279"/>
      <c r="M6105" s="279"/>
      <c r="N6105" s="279"/>
      <c r="O6105" s="279"/>
      <c r="R6105" s="278"/>
      <c r="S6105" s="278"/>
      <c r="T6105" s="278"/>
      <c r="U6105" s="279"/>
      <c r="V6105" s="279"/>
      <c r="W6105" s="279"/>
      <c r="X6105" s="279"/>
      <c r="Y6105" s="279"/>
      <c r="Z6105" s="279"/>
      <c r="AA6105" s="279"/>
      <c r="AB6105" s="279"/>
      <c r="AD6105" s="279"/>
      <c r="AE6105" s="279"/>
      <c r="AF6105" s="279"/>
      <c r="AG6105" s="279"/>
      <c r="AH6105" s="279"/>
      <c r="AI6105" s="279"/>
      <c r="AM6105" s="280"/>
      <c r="AN6105" s="280"/>
      <c r="AO6105" s="280"/>
      <c r="AP6105" s="280"/>
      <c r="AQ6105" s="278"/>
      <c r="AR6105" s="278"/>
      <c r="AS6105" s="278"/>
      <c r="AT6105" s="278"/>
      <c r="BA6105" s="280"/>
      <c r="BB6105" s="280"/>
      <c r="BC6105" s="280"/>
      <c r="BD6105" s="279"/>
      <c r="BE6105" s="279"/>
      <c r="BH6105" s="278"/>
      <c r="BI6105" s="278"/>
      <c r="BJ6105" s="278"/>
      <c r="BK6105" s="278"/>
      <c r="BL6105" s="278"/>
      <c r="BM6105" s="279"/>
      <c r="BN6105" s="279"/>
      <c r="BO6105" s="279"/>
      <c r="BP6105" s="279"/>
      <c r="BQ6105" s="279"/>
    </row>
    <row r="6106" spans="3:69" ht="0.75" customHeight="1">
      <c r="C6106" s="280"/>
      <c r="D6106" s="280"/>
      <c r="F6106" s="279"/>
      <c r="G6106" s="279"/>
      <c r="H6106" s="279"/>
      <c r="I6106" s="279"/>
      <c r="J6106" s="279"/>
      <c r="K6106" s="279"/>
      <c r="L6106" s="279"/>
      <c r="M6106" s="279"/>
      <c r="N6106" s="279"/>
      <c r="O6106" s="279"/>
      <c r="R6106" s="278"/>
      <c r="S6106" s="278"/>
      <c r="T6106" s="278"/>
      <c r="U6106" s="279"/>
      <c r="V6106" s="279"/>
      <c r="W6106" s="279"/>
      <c r="X6106" s="279"/>
      <c r="Y6106" s="279"/>
      <c r="Z6106" s="279"/>
      <c r="AA6106" s="279"/>
      <c r="AB6106" s="279"/>
      <c r="AD6106" s="279"/>
      <c r="AE6106" s="279"/>
      <c r="AF6106" s="279"/>
      <c r="AG6106" s="279"/>
      <c r="AH6106" s="279"/>
      <c r="AI6106" s="279"/>
      <c r="AM6106" s="280"/>
      <c r="AN6106" s="280"/>
      <c r="AO6106" s="280"/>
      <c r="AP6106" s="280"/>
      <c r="AQ6106" s="278"/>
      <c r="AR6106" s="278"/>
      <c r="AS6106" s="278"/>
      <c r="AT6106" s="278"/>
      <c r="BA6106" s="280"/>
      <c r="BB6106" s="280"/>
      <c r="BC6106" s="280"/>
      <c r="BD6106" s="279"/>
      <c r="BE6106" s="279"/>
      <c r="BH6106" s="278"/>
      <c r="BI6106" s="278"/>
      <c r="BJ6106" s="278"/>
      <c r="BK6106" s="278"/>
      <c r="BL6106" s="278"/>
      <c r="BM6106" s="279"/>
      <c r="BN6106" s="279"/>
      <c r="BO6106" s="279"/>
      <c r="BP6106" s="279"/>
      <c r="BQ6106" s="279"/>
    </row>
    <row r="6107" spans="3:69" ht="12.75" customHeight="1">
      <c r="F6107" s="279"/>
      <c r="G6107" s="279"/>
      <c r="H6107" s="279"/>
      <c r="I6107" s="279"/>
      <c r="J6107" s="279"/>
      <c r="K6107" s="279"/>
      <c r="L6107" s="279"/>
      <c r="M6107" s="279"/>
      <c r="N6107" s="279"/>
      <c r="O6107" s="279"/>
      <c r="AM6107" s="280"/>
      <c r="AN6107" s="280"/>
      <c r="AO6107" s="280"/>
      <c r="AP6107" s="278"/>
      <c r="AQ6107" s="278"/>
      <c r="AR6107" s="278"/>
      <c r="AS6107" s="278"/>
      <c r="BA6107" s="280"/>
      <c r="BB6107" s="280"/>
      <c r="BC6107" s="280"/>
      <c r="BD6107" s="279"/>
      <c r="BE6107" s="279"/>
      <c r="BH6107" s="278"/>
      <c r="BI6107" s="278"/>
      <c r="BJ6107" s="278"/>
      <c r="BK6107" s="278"/>
      <c r="BL6107" s="278"/>
      <c r="BM6107" s="279"/>
      <c r="BN6107" s="279"/>
      <c r="BO6107" s="279"/>
      <c r="BP6107" s="279"/>
      <c r="BQ6107" s="279"/>
    </row>
    <row r="6108" spans="3:69" ht="10.5" customHeight="1">
      <c r="AM6108" s="280"/>
      <c r="AN6108" s="280"/>
      <c r="AO6108" s="280"/>
      <c r="AP6108" s="278"/>
      <c r="AQ6108" s="278"/>
      <c r="AR6108" s="278"/>
      <c r="AS6108" s="278"/>
      <c r="BA6108" s="280"/>
      <c r="BB6108" s="280"/>
      <c r="BC6108" s="280"/>
      <c r="BD6108" s="279"/>
      <c r="BE6108" s="279"/>
      <c r="BH6108" s="278"/>
      <c r="BI6108" s="278"/>
      <c r="BJ6108" s="278"/>
      <c r="BK6108" s="278"/>
      <c r="BL6108" s="278"/>
      <c r="BM6108" s="279"/>
      <c r="BN6108" s="279"/>
      <c r="BO6108" s="279"/>
      <c r="BP6108" s="279"/>
      <c r="BQ6108" s="279"/>
    </row>
    <row r="6109" spans="3:69" ht="7.5" customHeight="1"/>
    <row r="6110" spans="3:69" ht="0.75" customHeight="1">
      <c r="C6110" s="277"/>
      <c r="D6110" s="277"/>
      <c r="F6110" s="279"/>
      <c r="G6110" s="279"/>
      <c r="H6110" s="279"/>
      <c r="I6110" s="279"/>
      <c r="J6110" s="279"/>
      <c r="K6110" s="279"/>
      <c r="L6110" s="279"/>
      <c r="M6110" s="279"/>
      <c r="AM6110" s="280"/>
      <c r="AN6110" s="280"/>
      <c r="AO6110" s="280"/>
      <c r="AP6110" s="278"/>
      <c r="AQ6110" s="278"/>
      <c r="AR6110" s="278"/>
      <c r="AS6110" s="278"/>
      <c r="AT6110" s="278"/>
      <c r="AU6110" s="278"/>
      <c r="AV6110" s="278"/>
      <c r="AX6110" s="278"/>
      <c r="AY6110" s="278"/>
      <c r="BA6110" s="280"/>
      <c r="BB6110" s="280"/>
      <c r="BC6110" s="280"/>
      <c r="BD6110" s="279"/>
      <c r="BE6110" s="279"/>
      <c r="BH6110" s="278"/>
      <c r="BI6110" s="278"/>
      <c r="BJ6110" s="278"/>
      <c r="BK6110" s="278"/>
      <c r="BL6110" s="278"/>
      <c r="BM6110" s="279"/>
      <c r="BN6110" s="279"/>
      <c r="BO6110" s="279"/>
      <c r="BP6110" s="279"/>
      <c r="BQ6110" s="279"/>
    </row>
    <row r="6111" spans="3:69" ht="8.25" customHeight="1">
      <c r="C6111" s="277"/>
      <c r="D6111" s="277"/>
      <c r="F6111" s="279"/>
      <c r="G6111" s="279"/>
      <c r="H6111" s="279"/>
      <c r="I6111" s="279"/>
      <c r="J6111" s="279"/>
      <c r="K6111" s="279"/>
      <c r="L6111" s="279"/>
      <c r="M6111" s="279"/>
      <c r="AM6111" s="280"/>
      <c r="AN6111" s="280"/>
      <c r="AO6111" s="280"/>
      <c r="AP6111" s="278"/>
      <c r="AQ6111" s="278"/>
      <c r="AR6111" s="278"/>
      <c r="AS6111" s="278"/>
      <c r="AT6111" s="278"/>
      <c r="AU6111" s="278"/>
      <c r="AV6111" s="278"/>
      <c r="AX6111" s="278"/>
      <c r="AY6111" s="278"/>
      <c r="BA6111" s="280"/>
      <c r="BB6111" s="280"/>
      <c r="BC6111" s="280"/>
      <c r="BD6111" s="279"/>
      <c r="BE6111" s="279"/>
      <c r="BH6111" s="278"/>
      <c r="BI6111" s="278"/>
      <c r="BJ6111" s="278"/>
      <c r="BK6111" s="278"/>
      <c r="BL6111" s="278"/>
      <c r="BM6111" s="279"/>
      <c r="BN6111" s="279"/>
      <c r="BO6111" s="279"/>
      <c r="BP6111" s="279"/>
      <c r="BQ6111" s="279"/>
    </row>
    <row r="6112" spans="3:69" ht="0.75" customHeight="1">
      <c r="C6112" s="277"/>
      <c r="D6112" s="277"/>
      <c r="F6112" s="279"/>
      <c r="G6112" s="279"/>
      <c r="H6112" s="279"/>
      <c r="I6112" s="279"/>
      <c r="J6112" s="279"/>
      <c r="K6112" s="279"/>
      <c r="L6112" s="279"/>
      <c r="M6112" s="279"/>
      <c r="AM6112" s="280"/>
      <c r="AN6112" s="280"/>
      <c r="AO6112" s="280"/>
      <c r="AP6112" s="278"/>
      <c r="AQ6112" s="278"/>
      <c r="AR6112" s="278"/>
      <c r="AS6112" s="278"/>
      <c r="AT6112" s="278"/>
      <c r="AU6112" s="278"/>
      <c r="AV6112" s="278"/>
      <c r="AX6112" s="278"/>
      <c r="AY6112" s="278"/>
      <c r="BA6112" s="280"/>
      <c r="BB6112" s="280"/>
      <c r="BC6112" s="280"/>
      <c r="BD6112" s="279"/>
      <c r="BE6112" s="279"/>
      <c r="BH6112" s="278"/>
      <c r="BI6112" s="278"/>
      <c r="BJ6112" s="278"/>
      <c r="BK6112" s="278"/>
      <c r="BL6112" s="278"/>
      <c r="BM6112" s="279"/>
      <c r="BN6112" s="279"/>
      <c r="BO6112" s="279"/>
      <c r="BP6112" s="279"/>
      <c r="BQ6112" s="279"/>
    </row>
    <row r="6113" spans="2:69" ht="10.5" customHeight="1">
      <c r="AM6113" s="280"/>
      <c r="AN6113" s="280"/>
      <c r="AO6113" s="280"/>
      <c r="AP6113" s="278"/>
      <c r="AQ6113" s="278"/>
      <c r="AR6113" s="278"/>
      <c r="AS6113" s="278"/>
      <c r="AT6113" s="278"/>
      <c r="AU6113" s="278"/>
      <c r="AV6113" s="278"/>
      <c r="AX6113" s="278"/>
      <c r="AY6113" s="278"/>
      <c r="BA6113" s="280"/>
      <c r="BB6113" s="280"/>
      <c r="BC6113" s="280"/>
      <c r="BD6113" s="279"/>
      <c r="BE6113" s="279"/>
      <c r="BH6113" s="278"/>
      <c r="BI6113" s="278"/>
      <c r="BJ6113" s="278"/>
      <c r="BK6113" s="278"/>
      <c r="BL6113" s="278"/>
      <c r="BM6113" s="279"/>
      <c r="BN6113" s="279"/>
      <c r="BO6113" s="279"/>
      <c r="BP6113" s="279"/>
      <c r="BQ6113" s="279"/>
    </row>
    <row r="6114" spans="2:69" ht="9.75" customHeight="1"/>
    <row r="6115" spans="2:69" ht="12" customHeight="1">
      <c r="AM6115" s="280"/>
      <c r="AN6115" s="280"/>
      <c r="AO6115" s="280"/>
      <c r="AP6115" s="280"/>
      <c r="AQ6115" s="278"/>
      <c r="AR6115" s="278"/>
      <c r="AS6115" s="278"/>
      <c r="AT6115" s="278"/>
      <c r="AU6115" s="278"/>
      <c r="AV6115" s="278"/>
      <c r="AW6115" s="278"/>
      <c r="AX6115" s="278"/>
      <c r="AY6115" s="278"/>
      <c r="AZ6115" s="278"/>
      <c r="BA6115" s="277"/>
      <c r="BB6115" s="277"/>
      <c r="BC6115" s="277"/>
      <c r="BD6115" s="279"/>
      <c r="BE6115" s="279"/>
    </row>
    <row r="6116" spans="2:69" ht="13.5" customHeight="1">
      <c r="C6116" s="289"/>
      <c r="D6116" s="289"/>
      <c r="E6116" s="289"/>
      <c r="F6116" s="289"/>
      <c r="G6116" s="289"/>
      <c r="H6116" s="289"/>
      <c r="I6116" s="289"/>
      <c r="J6116" s="289"/>
      <c r="K6116" s="289"/>
      <c r="L6116" s="289"/>
      <c r="M6116" s="289"/>
      <c r="N6116" s="289"/>
      <c r="O6116" s="289"/>
      <c r="P6116" s="289"/>
      <c r="Q6116" s="289"/>
      <c r="R6116" s="289"/>
      <c r="S6116" s="289"/>
      <c r="T6116" s="289"/>
      <c r="U6116" s="289"/>
      <c r="V6116" s="289"/>
      <c r="W6116" s="289"/>
      <c r="X6116" s="289"/>
      <c r="Y6116" s="289"/>
      <c r="Z6116" s="289"/>
      <c r="AA6116" s="289"/>
      <c r="AB6116" s="289"/>
      <c r="AC6116" s="289"/>
      <c r="AD6116" s="289"/>
      <c r="AE6116" s="289"/>
    </row>
    <row r="6117" spans="2:69" ht="7.5" customHeight="1"/>
    <row r="6118" spans="2:69" ht="16.5" customHeight="1">
      <c r="B6118" s="282"/>
      <c r="C6118" s="282"/>
      <c r="D6118" s="282"/>
      <c r="E6118" s="282"/>
      <c r="F6118" s="282"/>
      <c r="G6118" s="282"/>
      <c r="H6118" s="282"/>
      <c r="I6118" s="282"/>
      <c r="J6118" s="282"/>
      <c r="K6118" s="282"/>
      <c r="L6118" s="282"/>
      <c r="M6118" s="282"/>
      <c r="N6118" s="282"/>
      <c r="O6118" s="282"/>
      <c r="P6118" s="282"/>
      <c r="Q6118" s="282"/>
      <c r="R6118" s="282"/>
      <c r="S6118" s="282"/>
      <c r="T6118" s="282"/>
      <c r="U6118" s="282"/>
      <c r="X6118" s="282"/>
      <c r="Y6118" s="282"/>
      <c r="Z6118" s="282"/>
      <c r="AA6118" s="282"/>
      <c r="AB6118" s="282"/>
      <c r="AC6118" s="282"/>
      <c r="AD6118" s="282"/>
      <c r="AE6118" s="282"/>
      <c r="AF6118" s="282"/>
      <c r="AG6118" s="282"/>
      <c r="AM6118" s="282"/>
      <c r="AN6118" s="282"/>
      <c r="AO6118" s="282"/>
      <c r="AP6118" s="282"/>
      <c r="AQ6118" s="282"/>
      <c r="AR6118" s="282"/>
      <c r="AS6118" s="282"/>
      <c r="AT6118" s="282"/>
      <c r="AU6118" s="282"/>
      <c r="AV6118" s="282"/>
      <c r="AW6118" s="282"/>
      <c r="AX6118" s="282"/>
      <c r="AY6118" s="282"/>
      <c r="AZ6118" s="282"/>
      <c r="BA6118" s="282"/>
      <c r="BB6118" s="282"/>
      <c r="BE6118" s="282"/>
      <c r="BF6118" s="282"/>
      <c r="BG6118" s="282"/>
      <c r="BH6118" s="282"/>
      <c r="BI6118" s="282"/>
      <c r="BJ6118" s="282"/>
      <c r="BK6118" s="282"/>
      <c r="BL6118" s="282"/>
      <c r="BM6118" s="282"/>
      <c r="BN6118" s="282"/>
      <c r="BO6118" s="282"/>
      <c r="BP6118" s="282"/>
    </row>
    <row r="6119" spans="2:69" ht="9.75" customHeight="1">
      <c r="E6119" s="281"/>
      <c r="F6119" s="281"/>
      <c r="G6119" s="281"/>
      <c r="H6119" s="281"/>
      <c r="I6119" s="281"/>
      <c r="J6119" s="281"/>
      <c r="K6119" s="281"/>
      <c r="L6119" s="281"/>
      <c r="O6119" s="281"/>
      <c r="P6119" s="281"/>
      <c r="Q6119" s="281"/>
      <c r="S6119" s="286"/>
      <c r="T6119" s="286"/>
      <c r="U6119" s="286"/>
      <c r="V6119" s="286"/>
      <c r="AB6119" s="281"/>
      <c r="AC6119" s="281"/>
      <c r="AD6119" s="286"/>
      <c r="AE6119" s="286"/>
      <c r="AR6119" s="281"/>
      <c r="AS6119" s="281"/>
      <c r="AT6119" s="281"/>
      <c r="AV6119" s="286"/>
      <c r="AW6119" s="286"/>
      <c r="AX6119" s="286"/>
      <c r="AY6119" s="286"/>
      <c r="AZ6119" s="286"/>
      <c r="BA6119" s="286"/>
      <c r="BB6119" s="286"/>
      <c r="BH6119" s="283"/>
      <c r="BI6119" s="283"/>
      <c r="BJ6119" s="283"/>
      <c r="BK6119" s="283"/>
      <c r="BL6119" s="283"/>
      <c r="BN6119" s="283"/>
      <c r="BO6119" s="283"/>
      <c r="BP6119" s="283"/>
    </row>
    <row r="6120" spans="2:69" ht="0.75" customHeight="1">
      <c r="BH6120" s="283"/>
      <c r="BI6120" s="283"/>
      <c r="BJ6120" s="283"/>
      <c r="BK6120" s="283"/>
      <c r="BL6120" s="283"/>
      <c r="BN6120" s="283"/>
      <c r="BO6120" s="283"/>
      <c r="BP6120" s="283"/>
    </row>
    <row r="6121" spans="2:69" ht="10.5" customHeight="1">
      <c r="F6121" s="281"/>
      <c r="G6121" s="281"/>
      <c r="H6121" s="281"/>
      <c r="I6121" s="281"/>
      <c r="J6121" s="281"/>
      <c r="K6121" s="281"/>
      <c r="N6121" s="281"/>
      <c r="O6121" s="281"/>
      <c r="P6121" s="281"/>
      <c r="Q6121" s="281"/>
      <c r="R6121" s="281"/>
      <c r="S6121" s="286"/>
      <c r="T6121" s="286"/>
      <c r="U6121" s="286"/>
      <c r="V6121" s="286"/>
      <c r="AB6121" s="281"/>
      <c r="AC6121" s="281"/>
      <c r="AD6121" s="281"/>
      <c r="AE6121" s="286"/>
      <c r="AF6121" s="286"/>
      <c r="AG6121" s="286"/>
      <c r="AH6121" s="286"/>
      <c r="AI6121" s="286"/>
      <c r="AR6121" s="281"/>
      <c r="AS6121" s="281"/>
      <c r="AT6121" s="281"/>
      <c r="AV6121" s="290"/>
      <c r="AW6121" s="290"/>
      <c r="AX6121" s="290"/>
      <c r="AY6121" s="290"/>
      <c r="AZ6121" s="290"/>
      <c r="BE6121" s="263"/>
      <c r="BJ6121" s="279"/>
      <c r="BK6121" s="279"/>
      <c r="BL6121" s="279"/>
      <c r="BO6121" s="279"/>
      <c r="BP6121" s="279"/>
    </row>
    <row r="6122" spans="2:69" ht="8.25" customHeight="1"/>
    <row r="6123" spans="2:69" ht="12.75" customHeight="1">
      <c r="BE6123" s="280"/>
      <c r="BF6123" s="280"/>
      <c r="BJ6123" s="279"/>
      <c r="BK6123" s="279"/>
      <c r="BL6123" s="279"/>
      <c r="BO6123" s="279"/>
      <c r="BP6123" s="279"/>
    </row>
    <row r="6124" spans="2:69" ht="9.75" customHeight="1">
      <c r="BE6124" s="280"/>
      <c r="BF6124" s="280"/>
      <c r="BJ6124" s="279"/>
      <c r="BK6124" s="279"/>
      <c r="BL6124" s="279"/>
      <c r="BO6124" s="279"/>
      <c r="BP6124" s="279"/>
    </row>
    <row r="6125" spans="2:69" ht="12.75" customHeight="1">
      <c r="BE6125" s="280"/>
      <c r="BF6125" s="280"/>
    </row>
    <row r="6126" spans="2:69" ht="10.5" customHeight="1">
      <c r="I6126" s="283"/>
      <c r="J6126" s="283"/>
      <c r="K6126" s="283"/>
      <c r="L6126" s="283"/>
      <c r="N6126" s="283"/>
      <c r="O6126" s="283"/>
      <c r="P6126" s="283"/>
      <c r="Q6126" s="283"/>
      <c r="R6126" s="283"/>
      <c r="S6126" s="283"/>
      <c r="U6126" s="283"/>
      <c r="V6126" s="283"/>
      <c r="W6126" s="283"/>
      <c r="Z6126" s="283"/>
      <c r="AA6126" s="283"/>
      <c r="AB6126" s="283"/>
      <c r="AC6126" s="283"/>
      <c r="AD6126" s="283"/>
      <c r="AE6126" s="283"/>
      <c r="AO6126" s="283"/>
      <c r="AP6126" s="283"/>
      <c r="AQ6126" s="283"/>
      <c r="AR6126" s="283"/>
      <c r="AS6126" s="283"/>
      <c r="AT6126" s="283"/>
      <c r="AV6126" s="283"/>
      <c r="AW6126" s="283"/>
      <c r="AX6126" s="283"/>
      <c r="AY6126" s="283"/>
      <c r="AZ6126" s="283"/>
      <c r="BA6126" s="283"/>
      <c r="BB6126" s="283"/>
      <c r="BE6126" s="263"/>
      <c r="BJ6126" s="279"/>
      <c r="BK6126" s="279"/>
      <c r="BL6126" s="279"/>
      <c r="BO6126" s="279"/>
      <c r="BP6126" s="279"/>
    </row>
    <row r="6127" spans="2:69" ht="9.75" customHeight="1"/>
    <row r="6128" spans="2:69" ht="10.5" customHeight="1">
      <c r="H6128" s="283"/>
      <c r="I6128" s="283"/>
      <c r="J6128" s="283"/>
      <c r="K6128" s="283"/>
      <c r="L6128" s="283"/>
      <c r="N6128" s="283"/>
      <c r="O6128" s="283"/>
      <c r="P6128" s="283"/>
      <c r="Q6128" s="283"/>
      <c r="R6128" s="283"/>
      <c r="S6128" s="283"/>
      <c r="U6128" s="283"/>
      <c r="V6128" s="283"/>
      <c r="W6128" s="283"/>
      <c r="Z6128" s="283"/>
      <c r="AA6128" s="283"/>
      <c r="AB6128" s="283"/>
      <c r="AC6128" s="283"/>
      <c r="AD6128" s="283"/>
      <c r="AE6128" s="283"/>
      <c r="AO6128" s="283"/>
      <c r="AP6128" s="283"/>
      <c r="AQ6128" s="283"/>
      <c r="AR6128" s="283"/>
      <c r="AS6128" s="283"/>
      <c r="AT6128" s="283"/>
      <c r="AV6128" s="283"/>
      <c r="AW6128" s="283"/>
      <c r="AX6128" s="283"/>
      <c r="AY6128" s="283"/>
      <c r="AZ6128" s="283"/>
      <c r="BA6128" s="283"/>
      <c r="BB6128" s="283"/>
      <c r="BE6128" s="280"/>
      <c r="BJ6128" s="279"/>
      <c r="BK6128" s="279"/>
      <c r="BL6128" s="279"/>
      <c r="BO6128" s="279"/>
      <c r="BP6128" s="279"/>
    </row>
    <row r="6129" spans="3:68" ht="0.75" customHeight="1">
      <c r="H6129" s="283"/>
      <c r="I6129" s="283"/>
      <c r="J6129" s="283"/>
      <c r="K6129" s="283"/>
      <c r="L6129" s="283"/>
      <c r="N6129" s="283"/>
      <c r="O6129" s="283"/>
      <c r="P6129" s="283"/>
      <c r="Q6129" s="283"/>
      <c r="R6129" s="283"/>
      <c r="S6129" s="283"/>
      <c r="U6129" s="283"/>
      <c r="V6129" s="283"/>
      <c r="W6129" s="283"/>
      <c r="Z6129" s="283"/>
      <c r="AA6129" s="283"/>
      <c r="AB6129" s="283"/>
      <c r="AC6129" s="283"/>
      <c r="AD6129" s="283"/>
      <c r="AE6129" s="283"/>
      <c r="AO6129" s="283"/>
      <c r="AP6129" s="283"/>
      <c r="AQ6129" s="283"/>
      <c r="AR6129" s="283"/>
      <c r="AS6129" s="283"/>
      <c r="AT6129" s="283"/>
      <c r="AV6129" s="283"/>
      <c r="AW6129" s="283"/>
      <c r="AX6129" s="283"/>
      <c r="AY6129" s="283"/>
      <c r="AZ6129" s="283"/>
      <c r="BA6129" s="283"/>
      <c r="BB6129" s="283"/>
      <c r="BE6129" s="280"/>
      <c r="BJ6129" s="279"/>
      <c r="BK6129" s="279"/>
      <c r="BL6129" s="279"/>
      <c r="BO6129" s="279"/>
      <c r="BP6129" s="279"/>
    </row>
    <row r="6130" spans="3:68" ht="10.5" customHeight="1">
      <c r="H6130" s="285"/>
      <c r="I6130" s="285"/>
      <c r="J6130" s="285"/>
      <c r="K6130" s="285"/>
      <c r="L6130" s="285"/>
      <c r="N6130" s="285"/>
      <c r="O6130" s="285"/>
      <c r="P6130" s="285"/>
      <c r="R6130" s="285"/>
      <c r="S6130" s="285"/>
      <c r="U6130" s="283"/>
      <c r="V6130" s="283"/>
      <c r="W6130" s="283"/>
      <c r="Z6130" s="285"/>
      <c r="AA6130" s="285"/>
      <c r="AB6130" s="285"/>
      <c r="AC6130" s="285"/>
      <c r="AD6130" s="283"/>
      <c r="AE6130" s="283"/>
      <c r="AO6130" s="285"/>
      <c r="AP6130" s="285"/>
      <c r="AQ6130" s="285"/>
      <c r="AR6130" s="285"/>
      <c r="AS6130" s="285"/>
      <c r="AT6130" s="285"/>
      <c r="AV6130" s="285"/>
      <c r="AW6130" s="285"/>
      <c r="AX6130" s="285"/>
      <c r="AY6130" s="285"/>
      <c r="AZ6130" s="285"/>
      <c r="BB6130" s="261"/>
      <c r="BE6130" s="263"/>
      <c r="BK6130" s="279"/>
      <c r="BL6130" s="279"/>
      <c r="BP6130" s="264"/>
    </row>
    <row r="6131" spans="3:68" ht="8.25" customHeight="1"/>
    <row r="6132" spans="3:68" ht="0.75" customHeight="1">
      <c r="C6132" s="280"/>
      <c r="D6132" s="280"/>
      <c r="E6132" s="280"/>
      <c r="F6132" s="280"/>
      <c r="G6132" s="280"/>
      <c r="H6132" s="280"/>
      <c r="I6132" s="280"/>
      <c r="AH6132" s="280"/>
      <c r="AI6132" s="280"/>
      <c r="AJ6132" s="280"/>
      <c r="AK6132" s="280"/>
      <c r="AL6132" s="280"/>
      <c r="AM6132" s="280"/>
      <c r="AN6132" s="280"/>
      <c r="AO6132" s="280"/>
      <c r="BE6132" s="280"/>
      <c r="BK6132" s="279"/>
      <c r="BL6132" s="279"/>
      <c r="BP6132" s="279"/>
    </row>
    <row r="6133" spans="3:68" ht="9" customHeight="1">
      <c r="C6133" s="280"/>
      <c r="D6133" s="280"/>
      <c r="E6133" s="280"/>
      <c r="F6133" s="280"/>
      <c r="G6133" s="280"/>
      <c r="H6133" s="280"/>
      <c r="I6133" s="280"/>
      <c r="AH6133" s="280"/>
      <c r="AI6133" s="280"/>
      <c r="AJ6133" s="280"/>
      <c r="AK6133" s="280"/>
      <c r="AL6133" s="280"/>
      <c r="AM6133" s="280"/>
      <c r="AN6133" s="280"/>
      <c r="AO6133" s="280"/>
      <c r="BE6133" s="280"/>
      <c r="BK6133" s="279"/>
      <c r="BL6133" s="279"/>
      <c r="BP6133" s="279"/>
    </row>
    <row r="6134" spans="3:68" ht="0.75" customHeight="1">
      <c r="C6134" s="280"/>
      <c r="D6134" s="280"/>
      <c r="E6134" s="280"/>
      <c r="F6134" s="280"/>
      <c r="G6134" s="280"/>
      <c r="H6134" s="280"/>
      <c r="I6134" s="280"/>
      <c r="AH6134" s="280"/>
      <c r="AI6134" s="280"/>
      <c r="AJ6134" s="280"/>
      <c r="AK6134" s="280"/>
      <c r="AL6134" s="280"/>
      <c r="AM6134" s="280"/>
      <c r="AN6134" s="280"/>
      <c r="AO6134" s="280"/>
      <c r="BE6134" s="280"/>
      <c r="BK6134" s="279"/>
      <c r="BL6134" s="279"/>
    </row>
    <row r="6135" spans="3:68" ht="10.5" customHeight="1">
      <c r="C6135" s="287"/>
      <c r="D6135" s="287"/>
      <c r="E6135" s="287"/>
      <c r="F6135" s="287"/>
      <c r="G6135" s="287"/>
      <c r="H6135" s="278"/>
      <c r="I6135" s="278"/>
      <c r="J6135" s="278"/>
      <c r="K6135" s="278"/>
      <c r="L6135" s="278"/>
      <c r="N6135" s="278"/>
      <c r="O6135" s="278"/>
      <c r="P6135" s="278"/>
      <c r="Q6135" s="278"/>
      <c r="R6135" s="278"/>
      <c r="S6135" s="278"/>
      <c r="T6135" s="278"/>
      <c r="U6135" s="278"/>
      <c r="V6135" s="278"/>
      <c r="W6135" s="278"/>
      <c r="Z6135" s="278"/>
      <c r="AA6135" s="278"/>
      <c r="AB6135" s="278"/>
      <c r="AC6135" s="278"/>
      <c r="AD6135" s="278"/>
      <c r="AE6135" s="278"/>
      <c r="AI6135" s="287"/>
      <c r="AJ6135" s="287"/>
      <c r="AK6135" s="287"/>
      <c r="AL6135" s="287"/>
      <c r="AM6135" s="287"/>
      <c r="AO6135" s="278"/>
      <c r="AP6135" s="278"/>
      <c r="AQ6135" s="278"/>
      <c r="AR6135" s="278"/>
      <c r="AS6135" s="278"/>
      <c r="AT6135" s="278"/>
      <c r="AV6135" s="278"/>
      <c r="AW6135" s="278"/>
      <c r="AX6135" s="278"/>
      <c r="AY6135" s="278"/>
      <c r="AZ6135" s="278"/>
      <c r="BB6135" s="266"/>
      <c r="BE6135" s="263"/>
      <c r="BK6135" s="279"/>
      <c r="BL6135" s="279"/>
      <c r="BP6135" s="264"/>
    </row>
    <row r="6136" spans="3:68" ht="7.5" customHeight="1"/>
    <row r="6137" spans="3:68" ht="0.75" customHeight="1">
      <c r="C6137" s="287"/>
      <c r="D6137" s="287"/>
      <c r="E6137" s="287"/>
      <c r="F6137" s="287"/>
      <c r="G6137" s="287"/>
      <c r="H6137" s="278"/>
      <c r="I6137" s="278"/>
      <c r="J6137" s="278"/>
      <c r="K6137" s="278"/>
      <c r="L6137" s="278"/>
      <c r="N6137" s="278"/>
      <c r="O6137" s="278"/>
      <c r="P6137" s="278"/>
      <c r="Q6137" s="278"/>
      <c r="R6137" s="278"/>
      <c r="S6137" s="278"/>
      <c r="T6137" s="278"/>
      <c r="U6137" s="278"/>
      <c r="V6137" s="278"/>
      <c r="W6137" s="278"/>
      <c r="Z6137" s="278"/>
      <c r="AA6137" s="278"/>
      <c r="AB6137" s="278"/>
      <c r="AC6137" s="278"/>
      <c r="AD6137" s="278"/>
      <c r="AE6137" s="278"/>
      <c r="AI6137" s="287"/>
      <c r="AJ6137" s="287"/>
      <c r="AK6137" s="287"/>
      <c r="AL6137" s="287"/>
      <c r="AM6137" s="287"/>
      <c r="AO6137" s="278"/>
      <c r="AP6137" s="278"/>
      <c r="AQ6137" s="278"/>
      <c r="AR6137" s="278"/>
      <c r="AS6137" s="278"/>
      <c r="AT6137" s="278"/>
      <c r="AV6137" s="278"/>
      <c r="AW6137" s="278"/>
      <c r="AX6137" s="278"/>
      <c r="AY6137" s="278"/>
      <c r="AZ6137" s="278"/>
      <c r="BB6137" s="276"/>
    </row>
    <row r="6138" spans="3:68" ht="8.25" customHeight="1">
      <c r="C6138" s="287"/>
      <c r="D6138" s="287"/>
      <c r="E6138" s="287"/>
      <c r="F6138" s="287"/>
      <c r="G6138" s="287"/>
      <c r="H6138" s="278"/>
      <c r="I6138" s="278"/>
      <c r="J6138" s="278"/>
      <c r="K6138" s="278"/>
      <c r="L6138" s="278"/>
      <c r="N6138" s="278"/>
      <c r="O6138" s="278"/>
      <c r="P6138" s="278"/>
      <c r="Q6138" s="278"/>
      <c r="R6138" s="278"/>
      <c r="S6138" s="278"/>
      <c r="T6138" s="278"/>
      <c r="U6138" s="278"/>
      <c r="V6138" s="278"/>
      <c r="W6138" s="278"/>
      <c r="Z6138" s="278"/>
      <c r="AA6138" s="278"/>
      <c r="AB6138" s="278"/>
      <c r="AC6138" s="278"/>
      <c r="AD6138" s="278"/>
      <c r="AE6138" s="278"/>
      <c r="AI6138" s="287"/>
      <c r="AJ6138" s="287"/>
      <c r="AK6138" s="287"/>
      <c r="AL6138" s="287"/>
      <c r="AM6138" s="287"/>
      <c r="AO6138" s="278"/>
      <c r="AP6138" s="278"/>
      <c r="AQ6138" s="278"/>
      <c r="AR6138" s="278"/>
      <c r="AS6138" s="278"/>
      <c r="AT6138" s="278"/>
      <c r="AV6138" s="278"/>
      <c r="AW6138" s="278"/>
      <c r="AX6138" s="278"/>
      <c r="AY6138" s="278"/>
      <c r="AZ6138" s="278"/>
      <c r="BB6138" s="276"/>
    </row>
    <row r="6139" spans="3:68" ht="0.75" customHeight="1">
      <c r="C6139" s="287"/>
      <c r="D6139" s="287"/>
      <c r="E6139" s="287"/>
      <c r="F6139" s="287"/>
      <c r="G6139" s="287"/>
      <c r="H6139" s="278"/>
      <c r="I6139" s="278"/>
      <c r="J6139" s="278"/>
      <c r="K6139" s="278"/>
      <c r="L6139" s="278"/>
      <c r="N6139" s="278"/>
      <c r="O6139" s="278"/>
      <c r="P6139" s="278"/>
      <c r="Q6139" s="278"/>
      <c r="R6139" s="278"/>
      <c r="S6139" s="278"/>
      <c r="T6139" s="278"/>
      <c r="U6139" s="278"/>
      <c r="V6139" s="278"/>
      <c r="W6139" s="278"/>
      <c r="Z6139" s="278"/>
      <c r="AA6139" s="278"/>
      <c r="AB6139" s="278"/>
      <c r="AC6139" s="278"/>
      <c r="AD6139" s="278"/>
      <c r="AE6139" s="278"/>
      <c r="AI6139" s="287"/>
      <c r="AJ6139" s="287"/>
      <c r="AK6139" s="287"/>
      <c r="AL6139" s="287"/>
      <c r="AM6139" s="287"/>
      <c r="AO6139" s="278"/>
      <c r="AP6139" s="278"/>
      <c r="AQ6139" s="278"/>
      <c r="AR6139" s="278"/>
      <c r="AS6139" s="278"/>
      <c r="AT6139" s="278"/>
      <c r="AV6139" s="278"/>
      <c r="AW6139" s="278"/>
      <c r="AX6139" s="278"/>
      <c r="AY6139" s="278"/>
      <c r="AZ6139" s="278"/>
      <c r="BB6139" s="276"/>
    </row>
    <row r="6140" spans="3:68" ht="10.5" customHeight="1">
      <c r="C6140" s="287"/>
      <c r="D6140" s="287"/>
      <c r="E6140" s="287"/>
      <c r="F6140" s="287"/>
      <c r="G6140" s="287"/>
      <c r="H6140" s="278"/>
      <c r="I6140" s="278"/>
      <c r="J6140" s="278"/>
      <c r="K6140" s="278"/>
      <c r="L6140" s="278"/>
      <c r="N6140" s="278"/>
      <c r="O6140" s="278"/>
      <c r="P6140" s="278"/>
      <c r="Q6140" s="278"/>
      <c r="R6140" s="278"/>
      <c r="S6140" s="278"/>
      <c r="T6140" s="278"/>
      <c r="U6140" s="278"/>
      <c r="V6140" s="278"/>
      <c r="W6140" s="278"/>
      <c r="Z6140" s="278"/>
      <c r="AA6140" s="278"/>
      <c r="AB6140" s="278"/>
      <c r="AC6140" s="278"/>
      <c r="AD6140" s="278"/>
      <c r="AE6140" s="278"/>
      <c r="AI6140" s="287"/>
      <c r="AJ6140" s="287"/>
      <c r="AK6140" s="287"/>
      <c r="AL6140" s="287"/>
      <c r="AM6140" s="287"/>
      <c r="AO6140" s="278"/>
      <c r="AP6140" s="278"/>
      <c r="AQ6140" s="278"/>
      <c r="AR6140" s="278"/>
      <c r="AS6140" s="278"/>
      <c r="AT6140" s="278"/>
      <c r="AV6140" s="278"/>
      <c r="AW6140" s="278"/>
      <c r="AX6140" s="278"/>
      <c r="AY6140" s="278"/>
      <c r="AZ6140" s="278"/>
      <c r="BB6140" s="266"/>
    </row>
    <row r="6141" spans="3:68" ht="7.5" customHeight="1"/>
    <row r="6142" spans="3:68" ht="0.75" customHeight="1">
      <c r="C6142" s="287"/>
      <c r="D6142" s="287"/>
      <c r="E6142" s="287"/>
      <c r="F6142" s="287"/>
      <c r="G6142" s="287"/>
      <c r="H6142" s="278"/>
      <c r="I6142" s="278"/>
      <c r="J6142" s="278"/>
      <c r="K6142" s="278"/>
      <c r="L6142" s="278"/>
      <c r="N6142" s="278"/>
      <c r="O6142" s="278"/>
      <c r="P6142" s="278"/>
      <c r="Q6142" s="278"/>
      <c r="R6142" s="278"/>
      <c r="S6142" s="278"/>
      <c r="T6142" s="278"/>
      <c r="U6142" s="278"/>
      <c r="V6142" s="278"/>
      <c r="W6142" s="278"/>
      <c r="Z6142" s="278"/>
      <c r="AA6142" s="278"/>
      <c r="AB6142" s="278"/>
      <c r="AC6142" s="278"/>
      <c r="AD6142" s="278"/>
      <c r="AE6142" s="278"/>
      <c r="AI6142" s="287"/>
      <c r="AJ6142" s="287"/>
      <c r="AK6142" s="287"/>
      <c r="AL6142" s="287"/>
      <c r="AM6142" s="287"/>
      <c r="AO6142" s="278"/>
      <c r="AP6142" s="278"/>
      <c r="AQ6142" s="278"/>
      <c r="AR6142" s="278"/>
      <c r="AS6142" s="278"/>
      <c r="AT6142" s="278"/>
      <c r="AV6142" s="278"/>
      <c r="AW6142" s="278"/>
      <c r="AX6142" s="278"/>
      <c r="AY6142" s="278"/>
      <c r="AZ6142" s="278"/>
      <c r="BB6142" s="276"/>
      <c r="BE6142" s="282"/>
      <c r="BF6142" s="282"/>
      <c r="BG6142" s="282"/>
      <c r="BH6142" s="282"/>
      <c r="BI6142" s="282"/>
      <c r="BJ6142" s="282"/>
      <c r="BK6142" s="282"/>
      <c r="BL6142" s="282"/>
      <c r="BM6142" s="282"/>
      <c r="BN6142" s="282"/>
      <c r="BO6142" s="282"/>
      <c r="BP6142" s="282"/>
    </row>
    <row r="6143" spans="3:68">
      <c r="C6143" s="287"/>
      <c r="D6143" s="287"/>
      <c r="E6143" s="287"/>
      <c r="F6143" s="287"/>
      <c r="G6143" s="287"/>
      <c r="H6143" s="278"/>
      <c r="I6143" s="278"/>
      <c r="J6143" s="278"/>
      <c r="K6143" s="278"/>
      <c r="L6143" s="278"/>
      <c r="N6143" s="278"/>
      <c r="O6143" s="278"/>
      <c r="P6143" s="278"/>
      <c r="Q6143" s="278"/>
      <c r="R6143" s="278"/>
      <c r="S6143" s="278"/>
      <c r="T6143" s="278"/>
      <c r="U6143" s="278"/>
      <c r="V6143" s="278"/>
      <c r="W6143" s="278"/>
      <c r="Z6143" s="278"/>
      <c r="AA6143" s="278"/>
      <c r="AB6143" s="278"/>
      <c r="AC6143" s="278"/>
      <c r="AD6143" s="278"/>
      <c r="AE6143" s="278"/>
      <c r="AI6143" s="287"/>
      <c r="AJ6143" s="287"/>
      <c r="AK6143" s="287"/>
      <c r="AL6143" s="287"/>
      <c r="AM6143" s="287"/>
      <c r="AO6143" s="278"/>
      <c r="AP6143" s="278"/>
      <c r="AQ6143" s="278"/>
      <c r="AR6143" s="278"/>
      <c r="AS6143" s="278"/>
      <c r="AT6143" s="278"/>
      <c r="AV6143" s="278"/>
      <c r="AW6143" s="278"/>
      <c r="AX6143" s="278"/>
      <c r="AY6143" s="278"/>
      <c r="AZ6143" s="278"/>
      <c r="BB6143" s="276"/>
      <c r="BE6143" s="282"/>
      <c r="BF6143" s="282"/>
      <c r="BG6143" s="282"/>
      <c r="BH6143" s="282"/>
      <c r="BI6143" s="282"/>
      <c r="BJ6143" s="282"/>
      <c r="BK6143" s="282"/>
      <c r="BL6143" s="282"/>
      <c r="BM6143" s="282"/>
      <c r="BN6143" s="282"/>
      <c r="BO6143" s="282"/>
      <c r="BP6143" s="282"/>
    </row>
    <row r="6144" spans="3:68" ht="5.25" customHeight="1">
      <c r="C6144" s="287"/>
      <c r="D6144" s="287"/>
      <c r="E6144" s="287"/>
      <c r="F6144" s="287"/>
      <c r="G6144" s="287"/>
      <c r="H6144" s="278"/>
      <c r="I6144" s="278"/>
      <c r="J6144" s="278"/>
      <c r="K6144" s="278"/>
      <c r="L6144" s="278"/>
      <c r="N6144" s="278"/>
      <c r="O6144" s="278"/>
      <c r="P6144" s="278"/>
      <c r="Q6144" s="278"/>
      <c r="R6144" s="278"/>
      <c r="S6144" s="278"/>
      <c r="T6144" s="278"/>
      <c r="U6144" s="278"/>
      <c r="V6144" s="278"/>
      <c r="W6144" s="278"/>
      <c r="Z6144" s="278"/>
      <c r="AA6144" s="278"/>
      <c r="AB6144" s="278"/>
      <c r="AC6144" s="278"/>
      <c r="AD6144" s="278"/>
      <c r="AE6144" s="278"/>
      <c r="AI6144" s="287"/>
      <c r="AJ6144" s="287"/>
      <c r="AK6144" s="287"/>
      <c r="AL6144" s="287"/>
      <c r="AM6144" s="287"/>
      <c r="AN6144" s="287"/>
      <c r="AO6144" s="278"/>
      <c r="AP6144" s="278"/>
      <c r="AQ6144" s="278"/>
      <c r="AR6144" s="278"/>
      <c r="AS6144" s="278"/>
      <c r="AT6144" s="278"/>
      <c r="AV6144" s="278"/>
      <c r="AW6144" s="278"/>
      <c r="AX6144" s="278"/>
      <c r="AY6144" s="278"/>
      <c r="AZ6144" s="278"/>
      <c r="BB6144" s="276"/>
      <c r="BJ6144" s="283"/>
      <c r="BK6144" s="283"/>
      <c r="BL6144" s="283"/>
      <c r="BM6144" s="283"/>
      <c r="BN6144" s="283"/>
      <c r="BO6144" s="283"/>
      <c r="BP6144" s="283"/>
    </row>
    <row r="6145" spans="3:68" ht="5.25" customHeight="1">
      <c r="C6145" s="287"/>
      <c r="D6145" s="287"/>
      <c r="E6145" s="287"/>
      <c r="F6145" s="287"/>
      <c r="G6145" s="287"/>
      <c r="H6145" s="278"/>
      <c r="I6145" s="278"/>
      <c r="J6145" s="278"/>
      <c r="K6145" s="278"/>
      <c r="L6145" s="278"/>
      <c r="N6145" s="278"/>
      <c r="O6145" s="278"/>
      <c r="P6145" s="278"/>
      <c r="Q6145" s="278"/>
      <c r="R6145" s="278"/>
      <c r="S6145" s="278"/>
      <c r="T6145" s="278"/>
      <c r="U6145" s="278"/>
      <c r="V6145" s="278"/>
      <c r="W6145" s="278"/>
      <c r="Z6145" s="278"/>
      <c r="AA6145" s="278"/>
      <c r="AB6145" s="278"/>
      <c r="AC6145" s="278"/>
      <c r="AD6145" s="278"/>
      <c r="AE6145" s="278"/>
      <c r="AI6145" s="287"/>
      <c r="AJ6145" s="287"/>
      <c r="AK6145" s="287"/>
      <c r="AL6145" s="287"/>
      <c r="AM6145" s="287"/>
      <c r="AN6145" s="287"/>
      <c r="AO6145" s="278"/>
      <c r="AP6145" s="278"/>
      <c r="AQ6145" s="278"/>
      <c r="AR6145" s="278"/>
      <c r="AS6145" s="278"/>
      <c r="AT6145" s="278"/>
      <c r="AV6145" s="278"/>
      <c r="AW6145" s="278"/>
      <c r="AX6145" s="278"/>
      <c r="AY6145" s="278"/>
      <c r="AZ6145" s="278"/>
      <c r="BB6145" s="276"/>
      <c r="BJ6145" s="283"/>
      <c r="BK6145" s="283"/>
      <c r="BL6145" s="283"/>
      <c r="BM6145" s="283"/>
      <c r="BN6145" s="283"/>
      <c r="BO6145" s="283"/>
      <c r="BP6145" s="283"/>
    </row>
    <row r="6146" spans="3:68" ht="15" customHeight="1">
      <c r="C6146" s="287"/>
      <c r="D6146" s="287"/>
      <c r="E6146" s="287"/>
      <c r="F6146" s="287"/>
      <c r="G6146" s="287"/>
      <c r="H6146" s="278"/>
      <c r="I6146" s="278"/>
      <c r="J6146" s="278"/>
      <c r="K6146" s="278"/>
      <c r="L6146" s="278"/>
      <c r="N6146" s="278"/>
      <c r="O6146" s="278"/>
      <c r="P6146" s="278"/>
      <c r="Q6146" s="278"/>
      <c r="R6146" s="278"/>
      <c r="S6146" s="278"/>
      <c r="T6146" s="278"/>
      <c r="U6146" s="278"/>
      <c r="V6146" s="278"/>
      <c r="W6146" s="278"/>
      <c r="Z6146" s="278"/>
      <c r="AA6146" s="278"/>
      <c r="AB6146" s="278"/>
      <c r="AC6146" s="278"/>
      <c r="AD6146" s="278"/>
      <c r="AE6146" s="278"/>
      <c r="AI6146" s="287"/>
      <c r="AJ6146" s="287"/>
      <c r="AK6146" s="287"/>
      <c r="AL6146" s="287"/>
      <c r="AM6146" s="287"/>
      <c r="AO6146" s="278"/>
      <c r="AP6146" s="278"/>
      <c r="AQ6146" s="278"/>
      <c r="AR6146" s="278"/>
      <c r="AS6146" s="278"/>
      <c r="AT6146" s="278"/>
      <c r="AV6146" s="278"/>
      <c r="AW6146" s="278"/>
      <c r="AX6146" s="278"/>
      <c r="AY6146" s="278"/>
      <c r="AZ6146" s="278"/>
      <c r="BB6146" s="266"/>
    </row>
    <row r="6147" spans="3:68" ht="0.75" customHeight="1">
      <c r="C6147" s="287"/>
      <c r="D6147" s="287"/>
      <c r="E6147" s="287"/>
      <c r="F6147" s="287"/>
      <c r="G6147" s="287"/>
      <c r="H6147" s="278"/>
      <c r="I6147" s="278"/>
      <c r="J6147" s="278"/>
      <c r="K6147" s="278"/>
      <c r="L6147" s="278"/>
      <c r="P6147" s="278"/>
      <c r="Q6147" s="278"/>
      <c r="R6147" s="278"/>
      <c r="S6147" s="278"/>
      <c r="U6147" s="278"/>
      <c r="V6147" s="278"/>
      <c r="W6147" s="278"/>
      <c r="Z6147" s="278"/>
      <c r="AA6147" s="278"/>
      <c r="AB6147" s="278"/>
      <c r="AC6147" s="278"/>
      <c r="AD6147" s="278"/>
      <c r="AE6147" s="278"/>
      <c r="AI6147" s="287"/>
      <c r="AJ6147" s="287"/>
      <c r="AK6147" s="287"/>
      <c r="AL6147" s="287"/>
      <c r="AM6147" s="287"/>
      <c r="AO6147" s="278"/>
      <c r="AP6147" s="278"/>
      <c r="AQ6147" s="278"/>
      <c r="AR6147" s="278"/>
      <c r="AS6147" s="278"/>
      <c r="AT6147" s="278"/>
      <c r="AV6147" s="278"/>
      <c r="AW6147" s="278"/>
      <c r="AX6147" s="278"/>
      <c r="AY6147" s="278"/>
      <c r="AZ6147" s="278"/>
      <c r="BB6147" s="276"/>
      <c r="BE6147" s="280"/>
      <c r="BH6147" s="278"/>
      <c r="BI6147" s="278"/>
      <c r="BJ6147" s="278"/>
      <c r="BK6147" s="278"/>
      <c r="BL6147" s="278"/>
      <c r="BN6147" s="278"/>
      <c r="BO6147" s="278"/>
      <c r="BP6147" s="278"/>
    </row>
    <row r="6148" spans="3:68" ht="8.25" customHeight="1">
      <c r="C6148" s="287"/>
      <c r="D6148" s="287"/>
      <c r="E6148" s="287"/>
      <c r="F6148" s="287"/>
      <c r="G6148" s="287"/>
      <c r="H6148" s="278"/>
      <c r="I6148" s="278"/>
      <c r="J6148" s="278"/>
      <c r="K6148" s="278"/>
      <c r="L6148" s="278"/>
      <c r="P6148" s="278"/>
      <c r="Q6148" s="278"/>
      <c r="R6148" s="278"/>
      <c r="S6148" s="278"/>
      <c r="U6148" s="278"/>
      <c r="V6148" s="278"/>
      <c r="W6148" s="278"/>
      <c r="Z6148" s="278"/>
      <c r="AA6148" s="278"/>
      <c r="AB6148" s="278"/>
      <c r="AC6148" s="278"/>
      <c r="AD6148" s="278"/>
      <c r="AE6148" s="278"/>
      <c r="AI6148" s="287"/>
      <c r="AJ6148" s="287"/>
      <c r="AK6148" s="287"/>
      <c r="AL6148" s="287"/>
      <c r="AM6148" s="287"/>
      <c r="AO6148" s="278"/>
      <c r="AP6148" s="278"/>
      <c r="AQ6148" s="278"/>
      <c r="AR6148" s="278"/>
      <c r="AS6148" s="278"/>
      <c r="AT6148" s="278"/>
      <c r="AV6148" s="278"/>
      <c r="AW6148" s="278"/>
      <c r="AX6148" s="278"/>
      <c r="AY6148" s="278"/>
      <c r="AZ6148" s="278"/>
      <c r="BB6148" s="276"/>
      <c r="BE6148" s="280"/>
      <c r="BH6148" s="278"/>
      <c r="BI6148" s="278"/>
      <c r="BJ6148" s="278"/>
      <c r="BK6148" s="278"/>
      <c r="BL6148" s="278"/>
      <c r="BN6148" s="278"/>
      <c r="BO6148" s="278"/>
      <c r="BP6148" s="278"/>
    </row>
    <row r="6149" spans="3:68" ht="0.75" customHeight="1">
      <c r="C6149" s="287"/>
      <c r="D6149" s="287"/>
      <c r="E6149" s="287"/>
      <c r="F6149" s="287"/>
      <c r="G6149" s="287"/>
      <c r="H6149" s="278"/>
      <c r="I6149" s="278"/>
      <c r="J6149" s="278"/>
      <c r="K6149" s="278"/>
      <c r="L6149" s="278"/>
      <c r="P6149" s="278"/>
      <c r="Q6149" s="278"/>
      <c r="R6149" s="278"/>
      <c r="S6149" s="278"/>
      <c r="U6149" s="278"/>
      <c r="V6149" s="278"/>
      <c r="W6149" s="278"/>
      <c r="Z6149" s="278"/>
      <c r="AA6149" s="278"/>
      <c r="AB6149" s="278"/>
      <c r="AC6149" s="278"/>
      <c r="AD6149" s="278"/>
      <c r="AE6149" s="278"/>
      <c r="AI6149" s="287"/>
      <c r="AJ6149" s="287"/>
      <c r="AK6149" s="287"/>
      <c r="AL6149" s="287"/>
      <c r="AM6149" s="287"/>
      <c r="AO6149" s="278"/>
      <c r="AP6149" s="278"/>
      <c r="AQ6149" s="278"/>
      <c r="AR6149" s="278"/>
      <c r="AS6149" s="278"/>
      <c r="AT6149" s="278"/>
      <c r="AV6149" s="278"/>
      <c r="AW6149" s="278"/>
      <c r="AX6149" s="278"/>
      <c r="AY6149" s="278"/>
      <c r="AZ6149" s="278"/>
      <c r="BB6149" s="276"/>
      <c r="BE6149" s="280"/>
      <c r="BH6149" s="278"/>
      <c r="BI6149" s="278"/>
      <c r="BJ6149" s="278"/>
      <c r="BK6149" s="278"/>
      <c r="BL6149" s="278"/>
      <c r="BN6149" s="278"/>
      <c r="BO6149" s="278"/>
      <c r="BP6149" s="278"/>
    </row>
    <row r="6150" spans="3:68" ht="10.5" customHeight="1">
      <c r="C6150" s="287"/>
      <c r="D6150" s="287"/>
      <c r="E6150" s="287"/>
      <c r="F6150" s="287"/>
      <c r="G6150" s="287"/>
      <c r="H6150" s="278"/>
      <c r="I6150" s="278"/>
      <c r="J6150" s="278"/>
      <c r="K6150" s="278"/>
      <c r="L6150" s="278"/>
      <c r="P6150" s="278"/>
      <c r="Q6150" s="278"/>
      <c r="R6150" s="278"/>
      <c r="S6150" s="278"/>
      <c r="U6150" s="278"/>
      <c r="V6150" s="278"/>
      <c r="W6150" s="278"/>
      <c r="Z6150" s="278"/>
      <c r="AA6150" s="278"/>
      <c r="AB6150" s="278"/>
      <c r="AC6150" s="278"/>
      <c r="AD6150" s="278"/>
      <c r="AE6150" s="278"/>
      <c r="AI6150" s="287"/>
      <c r="AJ6150" s="287"/>
      <c r="AK6150" s="287"/>
      <c r="AL6150" s="287"/>
      <c r="AM6150" s="287"/>
      <c r="AO6150" s="278"/>
      <c r="AP6150" s="278"/>
      <c r="AQ6150" s="278"/>
      <c r="AR6150" s="278"/>
      <c r="AS6150" s="278"/>
      <c r="AT6150" s="278"/>
      <c r="AV6150" s="278"/>
      <c r="AW6150" s="278"/>
      <c r="AX6150" s="278"/>
      <c r="AY6150" s="278"/>
      <c r="AZ6150" s="278"/>
      <c r="BB6150" s="266"/>
      <c r="BE6150" s="263"/>
      <c r="BH6150" s="278"/>
      <c r="BI6150" s="278"/>
      <c r="BJ6150" s="278"/>
      <c r="BK6150" s="278"/>
      <c r="BL6150" s="278"/>
      <c r="BN6150" s="278"/>
      <c r="BO6150" s="278"/>
      <c r="BP6150" s="278"/>
    </row>
    <row r="6151" spans="3:68" ht="7.5" customHeight="1"/>
    <row r="6152" spans="3:68" ht="0.75" customHeight="1">
      <c r="C6152" s="287"/>
      <c r="D6152" s="287"/>
      <c r="E6152" s="287"/>
      <c r="F6152" s="287"/>
      <c r="G6152" s="287"/>
      <c r="H6152" s="278"/>
      <c r="I6152" s="278"/>
      <c r="J6152" s="278"/>
      <c r="K6152" s="278"/>
      <c r="L6152" s="278"/>
      <c r="N6152" s="278"/>
      <c r="O6152" s="278"/>
      <c r="P6152" s="278"/>
      <c r="Q6152" s="278"/>
      <c r="R6152" s="278"/>
      <c r="S6152" s="278"/>
      <c r="T6152" s="278"/>
      <c r="U6152" s="278"/>
      <c r="V6152" s="278"/>
      <c r="W6152" s="278"/>
      <c r="Z6152" s="278"/>
      <c r="AA6152" s="278"/>
      <c r="AB6152" s="278"/>
      <c r="AC6152" s="278"/>
      <c r="AD6152" s="278"/>
      <c r="AE6152" s="278"/>
      <c r="AI6152" s="287"/>
      <c r="AJ6152" s="287"/>
      <c r="AK6152" s="287"/>
      <c r="AL6152" s="287"/>
      <c r="AM6152" s="287"/>
      <c r="AO6152" s="278"/>
      <c r="AP6152" s="278"/>
      <c r="AQ6152" s="278"/>
      <c r="AR6152" s="278"/>
      <c r="AS6152" s="278"/>
      <c r="AT6152" s="278"/>
      <c r="AV6152" s="278"/>
      <c r="AW6152" s="278"/>
      <c r="AX6152" s="278"/>
      <c r="AY6152" s="278"/>
      <c r="AZ6152" s="278"/>
      <c r="BB6152" s="276"/>
      <c r="BE6152" s="280"/>
      <c r="BH6152" s="278"/>
      <c r="BI6152" s="278"/>
      <c r="BJ6152" s="278"/>
      <c r="BK6152" s="278"/>
      <c r="BL6152" s="278"/>
      <c r="BN6152" s="278"/>
      <c r="BO6152" s="278"/>
      <c r="BP6152" s="278"/>
    </row>
    <row r="6153" spans="3:68" ht="9" customHeight="1">
      <c r="C6153" s="287"/>
      <c r="D6153" s="287"/>
      <c r="E6153" s="287"/>
      <c r="F6153" s="287"/>
      <c r="G6153" s="287"/>
      <c r="H6153" s="278"/>
      <c r="I6153" s="278"/>
      <c r="J6153" s="278"/>
      <c r="K6153" s="278"/>
      <c r="L6153" s="278"/>
      <c r="N6153" s="278"/>
      <c r="O6153" s="278"/>
      <c r="P6153" s="278"/>
      <c r="Q6153" s="278"/>
      <c r="R6153" s="278"/>
      <c r="S6153" s="278"/>
      <c r="T6153" s="278"/>
      <c r="U6153" s="278"/>
      <c r="V6153" s="278"/>
      <c r="W6153" s="278"/>
      <c r="Z6153" s="278"/>
      <c r="AA6153" s="278"/>
      <c r="AB6153" s="278"/>
      <c r="AC6153" s="278"/>
      <c r="AD6153" s="278"/>
      <c r="AE6153" s="278"/>
      <c r="AI6153" s="287"/>
      <c r="AJ6153" s="287"/>
      <c r="AK6153" s="287"/>
      <c r="AL6153" s="287"/>
      <c r="AM6153" s="287"/>
      <c r="AO6153" s="278"/>
      <c r="AP6153" s="278"/>
      <c r="AQ6153" s="278"/>
      <c r="AR6153" s="278"/>
      <c r="AS6153" s="278"/>
      <c r="AT6153" s="278"/>
      <c r="AV6153" s="278"/>
      <c r="AW6153" s="278"/>
      <c r="AX6153" s="278"/>
      <c r="AY6153" s="278"/>
      <c r="AZ6153" s="278"/>
      <c r="BB6153" s="276"/>
      <c r="BE6153" s="280"/>
      <c r="BH6153" s="278"/>
      <c r="BI6153" s="278"/>
      <c r="BJ6153" s="278"/>
      <c r="BK6153" s="278"/>
      <c r="BL6153" s="278"/>
      <c r="BN6153" s="278"/>
      <c r="BO6153" s="278"/>
      <c r="BP6153" s="278"/>
    </row>
    <row r="6154" spans="3:68" ht="0.75" customHeight="1">
      <c r="C6154" s="287"/>
      <c r="D6154" s="287"/>
      <c r="E6154" s="287"/>
      <c r="F6154" s="287"/>
      <c r="G6154" s="287"/>
      <c r="H6154" s="278"/>
      <c r="I6154" s="278"/>
      <c r="J6154" s="278"/>
      <c r="K6154" s="278"/>
      <c r="L6154" s="278"/>
      <c r="N6154" s="278"/>
      <c r="O6154" s="278"/>
      <c r="P6154" s="278"/>
      <c r="Q6154" s="278"/>
      <c r="R6154" s="278"/>
      <c r="S6154" s="278"/>
      <c r="T6154" s="278"/>
      <c r="U6154" s="278"/>
      <c r="V6154" s="278"/>
      <c r="W6154" s="278"/>
      <c r="Z6154" s="278"/>
      <c r="AA6154" s="278"/>
      <c r="AB6154" s="278"/>
      <c r="AC6154" s="278"/>
      <c r="AD6154" s="278"/>
      <c r="AE6154" s="278"/>
      <c r="AI6154" s="287"/>
      <c r="AJ6154" s="287"/>
      <c r="AK6154" s="287"/>
      <c r="AL6154" s="287"/>
      <c r="AM6154" s="287"/>
      <c r="AO6154" s="278"/>
      <c r="AP6154" s="278"/>
      <c r="AQ6154" s="278"/>
      <c r="AR6154" s="278"/>
      <c r="AS6154" s="278"/>
      <c r="AT6154" s="278"/>
      <c r="AV6154" s="278"/>
      <c r="AW6154" s="278"/>
      <c r="AX6154" s="278"/>
      <c r="AY6154" s="278"/>
      <c r="AZ6154" s="278"/>
      <c r="BB6154" s="276"/>
      <c r="BE6154" s="280"/>
      <c r="BH6154" s="278"/>
      <c r="BI6154" s="278"/>
      <c r="BJ6154" s="278"/>
      <c r="BK6154" s="278"/>
      <c r="BL6154" s="278"/>
      <c r="BN6154" s="278"/>
      <c r="BO6154" s="278"/>
      <c r="BP6154" s="278"/>
    </row>
    <row r="6155" spans="3:68" ht="10.5" customHeight="1">
      <c r="C6155" s="287"/>
      <c r="D6155" s="287"/>
      <c r="E6155" s="287"/>
      <c r="F6155" s="287"/>
      <c r="G6155" s="287"/>
      <c r="H6155" s="278"/>
      <c r="I6155" s="278"/>
      <c r="J6155" s="278"/>
      <c r="K6155" s="278"/>
      <c r="L6155" s="278"/>
      <c r="P6155" s="278"/>
      <c r="Q6155" s="278"/>
      <c r="R6155" s="278"/>
      <c r="S6155" s="278"/>
      <c r="U6155" s="278"/>
      <c r="V6155" s="278"/>
      <c r="W6155" s="278"/>
      <c r="Z6155" s="278"/>
      <c r="AA6155" s="278"/>
      <c r="AB6155" s="278"/>
      <c r="AC6155" s="278"/>
      <c r="AD6155" s="278"/>
      <c r="AE6155" s="278"/>
      <c r="AI6155" s="287"/>
      <c r="AJ6155" s="287"/>
      <c r="AK6155" s="287"/>
      <c r="AL6155" s="287"/>
      <c r="AM6155" s="287"/>
      <c r="AO6155" s="278"/>
      <c r="AP6155" s="278"/>
      <c r="AQ6155" s="278"/>
      <c r="AR6155" s="278"/>
      <c r="AS6155" s="278"/>
      <c r="AT6155" s="278"/>
      <c r="AV6155" s="278"/>
      <c r="AW6155" s="278"/>
      <c r="AX6155" s="278"/>
      <c r="AY6155" s="278"/>
      <c r="AZ6155" s="278"/>
      <c r="BB6155" s="266"/>
      <c r="BE6155" s="263"/>
      <c r="BH6155" s="278"/>
      <c r="BI6155" s="278"/>
      <c r="BJ6155" s="278"/>
      <c r="BK6155" s="278"/>
      <c r="BL6155" s="278"/>
      <c r="BN6155" s="278"/>
      <c r="BO6155" s="278"/>
      <c r="BP6155" s="278"/>
    </row>
    <row r="6156" spans="3:68" ht="9" customHeight="1"/>
    <row r="6157" spans="3:68" ht="10.5" customHeight="1">
      <c r="C6157" s="291"/>
      <c r="D6157" s="291"/>
      <c r="E6157" s="291"/>
      <c r="F6157" s="291"/>
      <c r="G6157" s="291"/>
      <c r="H6157" s="278"/>
      <c r="I6157" s="278"/>
      <c r="J6157" s="278"/>
      <c r="K6157" s="278"/>
      <c r="L6157" s="278"/>
      <c r="N6157" s="278"/>
      <c r="O6157" s="278"/>
      <c r="P6157" s="278"/>
      <c r="Q6157" s="278"/>
      <c r="R6157" s="278"/>
      <c r="S6157" s="278"/>
      <c r="T6157" s="278"/>
      <c r="U6157" s="278"/>
      <c r="V6157" s="278"/>
      <c r="W6157" s="278"/>
      <c r="Z6157" s="278"/>
      <c r="AA6157" s="278"/>
      <c r="AB6157" s="278"/>
      <c r="AC6157" s="278"/>
      <c r="AD6157" s="278"/>
      <c r="AE6157" s="278"/>
      <c r="AI6157" s="291"/>
      <c r="AJ6157" s="291"/>
      <c r="AK6157" s="291"/>
      <c r="AL6157" s="291"/>
      <c r="AM6157" s="291"/>
      <c r="AO6157" s="278"/>
      <c r="AP6157" s="278"/>
      <c r="AQ6157" s="278"/>
      <c r="AR6157" s="278"/>
      <c r="AS6157" s="278"/>
      <c r="AT6157" s="278"/>
      <c r="AV6157" s="278"/>
      <c r="AW6157" s="278"/>
      <c r="AX6157" s="278"/>
      <c r="AY6157" s="278"/>
      <c r="AZ6157" s="278"/>
      <c r="BB6157" s="266"/>
      <c r="BE6157" s="280"/>
      <c r="BF6157" s="280"/>
      <c r="BH6157" s="278"/>
      <c r="BI6157" s="278"/>
      <c r="BJ6157" s="278"/>
      <c r="BK6157" s="278"/>
      <c r="BL6157" s="278"/>
      <c r="BN6157" s="278"/>
      <c r="BO6157" s="278"/>
      <c r="BP6157" s="278"/>
    </row>
    <row r="6158" spans="3:68" ht="12.75" customHeight="1">
      <c r="AO6158" s="278"/>
      <c r="AP6158" s="278"/>
      <c r="AQ6158" s="278"/>
      <c r="AR6158" s="278"/>
      <c r="AS6158" s="278"/>
      <c r="AT6158" s="278"/>
      <c r="AV6158" s="278"/>
      <c r="AW6158" s="278"/>
      <c r="AX6158" s="278"/>
      <c r="AY6158" s="278"/>
      <c r="AZ6158" s="278"/>
      <c r="BE6158" s="280"/>
      <c r="BF6158" s="280"/>
    </row>
    <row r="6159" spans="3:68" ht="12.75" customHeight="1">
      <c r="AO6159" s="278"/>
      <c r="AP6159" s="278"/>
      <c r="AQ6159" s="278"/>
      <c r="AR6159" s="278"/>
      <c r="AS6159" s="278"/>
      <c r="AT6159" s="278"/>
      <c r="AV6159" s="278"/>
      <c r="AW6159" s="278"/>
      <c r="AX6159" s="278"/>
      <c r="AY6159" s="278"/>
      <c r="AZ6159" s="278"/>
      <c r="BE6159" s="280"/>
      <c r="BH6159" s="278"/>
      <c r="BI6159" s="278"/>
      <c r="BJ6159" s="278"/>
      <c r="BK6159" s="278"/>
      <c r="BL6159" s="278"/>
      <c r="BN6159" s="278"/>
      <c r="BO6159" s="278"/>
      <c r="BP6159" s="278"/>
    </row>
    <row r="6160" spans="3:68" ht="10.5" customHeight="1">
      <c r="BE6160" s="280"/>
      <c r="BH6160" s="278"/>
      <c r="BI6160" s="278"/>
      <c r="BJ6160" s="278"/>
      <c r="BK6160" s="278"/>
      <c r="BL6160" s="278"/>
      <c r="BN6160" s="278"/>
      <c r="BO6160" s="278"/>
      <c r="BP6160" s="278"/>
    </row>
    <row r="6161" spans="3:68" ht="9" customHeight="1"/>
    <row r="6162" spans="3:68" ht="11.25" customHeight="1">
      <c r="C6162" s="280"/>
      <c r="D6162" s="280"/>
      <c r="E6162" s="280"/>
      <c r="F6162" s="280"/>
      <c r="G6162" s="280"/>
      <c r="H6162" s="280"/>
      <c r="I6162" s="280"/>
      <c r="AH6162" s="280"/>
      <c r="AI6162" s="280"/>
      <c r="AJ6162" s="280"/>
      <c r="AK6162" s="280"/>
      <c r="AL6162" s="280"/>
      <c r="AM6162" s="280"/>
      <c r="AN6162" s="280"/>
      <c r="AO6162" s="280"/>
      <c r="BE6162" s="263"/>
      <c r="BH6162" s="278"/>
      <c r="BI6162" s="278"/>
      <c r="BJ6162" s="278"/>
      <c r="BK6162" s="278"/>
      <c r="BL6162" s="278"/>
      <c r="BN6162" s="278"/>
      <c r="BO6162" s="278"/>
      <c r="BP6162" s="278"/>
    </row>
    <row r="6163" spans="3:68" ht="9.75" customHeight="1">
      <c r="C6163" s="287"/>
      <c r="D6163" s="287"/>
      <c r="E6163" s="287"/>
      <c r="F6163" s="287"/>
      <c r="G6163" s="287"/>
      <c r="H6163" s="278"/>
      <c r="I6163" s="278"/>
      <c r="J6163" s="278"/>
      <c r="K6163" s="278"/>
      <c r="L6163" s="278"/>
      <c r="N6163" s="278"/>
      <c r="O6163" s="278"/>
      <c r="P6163" s="278"/>
      <c r="Q6163" s="278"/>
      <c r="R6163" s="278"/>
      <c r="S6163" s="278"/>
      <c r="T6163" s="278"/>
      <c r="U6163" s="278"/>
      <c r="V6163" s="278"/>
      <c r="W6163" s="278"/>
      <c r="Z6163" s="278"/>
      <c r="AA6163" s="278"/>
      <c r="AB6163" s="278"/>
      <c r="AC6163" s="278"/>
      <c r="AD6163" s="278"/>
      <c r="AE6163" s="278"/>
      <c r="AI6163" s="287"/>
      <c r="AJ6163" s="287"/>
      <c r="AK6163" s="287"/>
      <c r="AL6163" s="287"/>
      <c r="AM6163" s="287"/>
      <c r="AO6163" s="278"/>
      <c r="AP6163" s="278"/>
      <c r="AQ6163" s="278"/>
      <c r="AR6163" s="278"/>
      <c r="AS6163" s="278"/>
      <c r="AT6163" s="278"/>
      <c r="AV6163" s="278"/>
      <c r="AW6163" s="278"/>
      <c r="AX6163" s="278"/>
      <c r="AY6163" s="278"/>
      <c r="AZ6163" s="278"/>
      <c r="BB6163" s="276"/>
      <c r="BE6163" s="280"/>
      <c r="BF6163" s="280"/>
      <c r="BH6163" s="278"/>
      <c r="BI6163" s="278"/>
      <c r="BJ6163" s="278"/>
      <c r="BK6163" s="278"/>
      <c r="BL6163" s="278"/>
      <c r="BN6163" s="278"/>
      <c r="BO6163" s="278"/>
      <c r="BP6163" s="278"/>
    </row>
    <row r="6164" spans="3:68" ht="1.5" customHeight="1">
      <c r="C6164" s="287"/>
      <c r="D6164" s="287"/>
      <c r="E6164" s="287"/>
      <c r="F6164" s="287"/>
      <c r="G6164" s="287"/>
      <c r="H6164" s="278"/>
      <c r="I6164" s="278"/>
      <c r="J6164" s="278"/>
      <c r="K6164" s="278"/>
      <c r="L6164" s="278"/>
      <c r="N6164" s="278"/>
      <c r="O6164" s="278"/>
      <c r="P6164" s="278"/>
      <c r="Q6164" s="278"/>
      <c r="R6164" s="278"/>
      <c r="S6164" s="278"/>
      <c r="T6164" s="278"/>
      <c r="U6164" s="278"/>
      <c r="V6164" s="278"/>
      <c r="W6164" s="278"/>
      <c r="Z6164" s="278"/>
      <c r="AA6164" s="278"/>
      <c r="AB6164" s="278"/>
      <c r="AC6164" s="278"/>
      <c r="AD6164" s="278"/>
      <c r="AE6164" s="278"/>
      <c r="AI6164" s="287"/>
      <c r="AJ6164" s="287"/>
      <c r="AK6164" s="287"/>
      <c r="AL6164" s="287"/>
      <c r="AM6164" s="287"/>
      <c r="AO6164" s="278"/>
      <c r="AP6164" s="278"/>
      <c r="AQ6164" s="278"/>
      <c r="AR6164" s="278"/>
      <c r="AS6164" s="278"/>
      <c r="AT6164" s="278"/>
      <c r="AV6164" s="278"/>
      <c r="AW6164" s="278"/>
      <c r="AX6164" s="278"/>
      <c r="AY6164" s="278"/>
      <c r="AZ6164" s="278"/>
      <c r="BB6164" s="276"/>
      <c r="BE6164" s="280"/>
      <c r="BF6164" s="280"/>
      <c r="BH6164" s="278"/>
      <c r="BI6164" s="278"/>
      <c r="BJ6164" s="278"/>
      <c r="BK6164" s="278"/>
      <c r="BL6164" s="278"/>
      <c r="BN6164" s="278"/>
      <c r="BO6164" s="278"/>
      <c r="BP6164" s="278"/>
    </row>
    <row r="6165" spans="3:68" ht="10.5" customHeight="1">
      <c r="C6165" s="287"/>
      <c r="D6165" s="287"/>
      <c r="E6165" s="287"/>
      <c r="F6165" s="287"/>
      <c r="G6165" s="287"/>
      <c r="H6165" s="278"/>
      <c r="I6165" s="278"/>
      <c r="J6165" s="278"/>
      <c r="K6165" s="278"/>
      <c r="L6165" s="278"/>
      <c r="N6165" s="278"/>
      <c r="O6165" s="278"/>
      <c r="P6165" s="278"/>
      <c r="Q6165" s="278"/>
      <c r="R6165" s="278"/>
      <c r="S6165" s="278"/>
      <c r="T6165" s="278"/>
      <c r="U6165" s="278"/>
      <c r="V6165" s="278"/>
      <c r="W6165" s="278"/>
      <c r="Z6165" s="278"/>
      <c r="AA6165" s="278"/>
      <c r="AB6165" s="278"/>
      <c r="AC6165" s="278"/>
      <c r="AD6165" s="278"/>
      <c r="AE6165" s="278"/>
      <c r="AI6165" s="287"/>
      <c r="AJ6165" s="287"/>
      <c r="AK6165" s="287"/>
      <c r="AL6165" s="287"/>
      <c r="AM6165" s="287"/>
      <c r="AO6165" s="278"/>
      <c r="AP6165" s="278"/>
      <c r="AQ6165" s="278"/>
      <c r="AR6165" s="278"/>
      <c r="AS6165" s="278"/>
      <c r="AT6165" s="278"/>
      <c r="AV6165" s="278"/>
      <c r="AW6165" s="278"/>
      <c r="AX6165" s="278"/>
      <c r="AY6165" s="278"/>
      <c r="AZ6165" s="278"/>
      <c r="BB6165" s="266"/>
      <c r="BE6165" s="263"/>
      <c r="BH6165" s="278"/>
      <c r="BI6165" s="278"/>
      <c r="BJ6165" s="278"/>
      <c r="BK6165" s="278"/>
      <c r="BL6165" s="278"/>
      <c r="BN6165" s="278"/>
      <c r="BO6165" s="278"/>
      <c r="BP6165" s="278"/>
    </row>
    <row r="6166" spans="3:68" ht="7.5" customHeight="1"/>
    <row r="6167" spans="3:68" ht="0.75" customHeight="1">
      <c r="C6167" s="287"/>
      <c r="D6167" s="287"/>
      <c r="E6167" s="287"/>
      <c r="F6167" s="287"/>
      <c r="G6167" s="287"/>
      <c r="H6167" s="278"/>
      <c r="I6167" s="278"/>
      <c r="J6167" s="278"/>
      <c r="K6167" s="278"/>
      <c r="L6167" s="278"/>
      <c r="N6167" s="278"/>
      <c r="O6167" s="278"/>
      <c r="P6167" s="278"/>
      <c r="Q6167" s="278"/>
      <c r="R6167" s="278"/>
      <c r="S6167" s="278"/>
      <c r="T6167" s="278"/>
      <c r="U6167" s="278"/>
      <c r="V6167" s="278"/>
      <c r="W6167" s="278"/>
      <c r="Z6167" s="278"/>
      <c r="AA6167" s="278"/>
      <c r="AB6167" s="278"/>
      <c r="AC6167" s="278"/>
      <c r="AD6167" s="278"/>
      <c r="AE6167" s="278"/>
      <c r="AI6167" s="287"/>
      <c r="AJ6167" s="287"/>
      <c r="AK6167" s="287"/>
      <c r="AL6167" s="287"/>
      <c r="AM6167" s="287"/>
      <c r="AO6167" s="278"/>
      <c r="AP6167" s="278"/>
      <c r="AQ6167" s="278"/>
      <c r="AR6167" s="278"/>
      <c r="AS6167" s="278"/>
      <c r="AT6167" s="278"/>
      <c r="AV6167" s="278"/>
      <c r="AW6167" s="278"/>
      <c r="AX6167" s="278"/>
      <c r="AY6167" s="278"/>
      <c r="AZ6167" s="278"/>
      <c r="BB6167" s="276"/>
      <c r="BE6167" s="280"/>
      <c r="BH6167" s="278"/>
      <c r="BI6167" s="278"/>
      <c r="BJ6167" s="278"/>
      <c r="BK6167" s="278"/>
      <c r="BL6167" s="278"/>
      <c r="BN6167" s="278"/>
      <c r="BO6167" s="278"/>
      <c r="BP6167" s="278"/>
    </row>
    <row r="6168" spans="3:68" ht="11.25" customHeight="1">
      <c r="C6168" s="287"/>
      <c r="D6168" s="287"/>
      <c r="E6168" s="287"/>
      <c r="F6168" s="287"/>
      <c r="G6168" s="287"/>
      <c r="H6168" s="278"/>
      <c r="I6168" s="278"/>
      <c r="J6168" s="278"/>
      <c r="K6168" s="278"/>
      <c r="L6168" s="278"/>
      <c r="N6168" s="278"/>
      <c r="O6168" s="278"/>
      <c r="P6168" s="278"/>
      <c r="Q6168" s="278"/>
      <c r="R6168" s="278"/>
      <c r="S6168" s="278"/>
      <c r="T6168" s="278"/>
      <c r="U6168" s="278"/>
      <c r="V6168" s="278"/>
      <c r="W6168" s="278"/>
      <c r="Z6168" s="278"/>
      <c r="AA6168" s="278"/>
      <c r="AB6168" s="278"/>
      <c r="AC6168" s="278"/>
      <c r="AD6168" s="278"/>
      <c r="AE6168" s="278"/>
      <c r="AI6168" s="287"/>
      <c r="AJ6168" s="287"/>
      <c r="AK6168" s="287"/>
      <c r="AL6168" s="287"/>
      <c r="AM6168" s="287"/>
      <c r="AO6168" s="278"/>
      <c r="AP6168" s="278"/>
      <c r="AQ6168" s="278"/>
      <c r="AR6168" s="278"/>
      <c r="AS6168" s="278"/>
      <c r="AT6168" s="278"/>
      <c r="AV6168" s="278"/>
      <c r="AW6168" s="278"/>
      <c r="AX6168" s="278"/>
      <c r="AY6168" s="278"/>
      <c r="AZ6168" s="278"/>
      <c r="BB6168" s="276"/>
      <c r="BE6168" s="280"/>
      <c r="BH6168" s="278"/>
      <c r="BI6168" s="278"/>
      <c r="BJ6168" s="278"/>
      <c r="BK6168" s="278"/>
      <c r="BL6168" s="278"/>
      <c r="BN6168" s="278"/>
      <c r="BO6168" s="278"/>
      <c r="BP6168" s="278"/>
    </row>
    <row r="6169" spans="3:68" ht="8.25" customHeight="1">
      <c r="C6169" s="291"/>
      <c r="D6169" s="291"/>
      <c r="E6169" s="291"/>
      <c r="F6169" s="291"/>
      <c r="G6169" s="291"/>
      <c r="H6169" s="278"/>
      <c r="I6169" s="278"/>
      <c r="J6169" s="278"/>
      <c r="K6169" s="278"/>
      <c r="L6169" s="278"/>
      <c r="N6169" s="278"/>
      <c r="O6169" s="278"/>
      <c r="P6169" s="278"/>
      <c r="Q6169" s="278"/>
      <c r="R6169" s="278"/>
      <c r="S6169" s="278"/>
      <c r="T6169" s="278"/>
      <c r="U6169" s="278"/>
      <c r="V6169" s="278"/>
      <c r="W6169" s="278"/>
      <c r="Z6169" s="278"/>
      <c r="AA6169" s="278"/>
      <c r="AB6169" s="278"/>
      <c r="AC6169" s="278"/>
      <c r="AD6169" s="278"/>
      <c r="AE6169" s="278"/>
      <c r="AI6169" s="291"/>
      <c r="AJ6169" s="291"/>
      <c r="AK6169" s="291"/>
      <c r="AL6169" s="291"/>
      <c r="AM6169" s="291"/>
      <c r="AO6169" s="278"/>
      <c r="AP6169" s="278"/>
      <c r="AQ6169" s="278"/>
      <c r="AR6169" s="278"/>
      <c r="AS6169" s="278"/>
      <c r="AT6169" s="278"/>
      <c r="AV6169" s="278"/>
      <c r="AW6169" s="278"/>
      <c r="AX6169" s="278"/>
      <c r="AY6169" s="278"/>
      <c r="AZ6169" s="278"/>
      <c r="BB6169" s="276"/>
      <c r="BE6169" s="280"/>
      <c r="BH6169" s="278"/>
      <c r="BI6169" s="278"/>
      <c r="BJ6169" s="278"/>
      <c r="BK6169" s="278"/>
      <c r="BL6169" s="278"/>
      <c r="BN6169" s="278"/>
      <c r="BO6169" s="278"/>
      <c r="BP6169" s="278"/>
    </row>
    <row r="6170" spans="3:68" ht="2.25" customHeight="1">
      <c r="C6170" s="291"/>
      <c r="D6170" s="291"/>
      <c r="E6170" s="291"/>
      <c r="F6170" s="291"/>
      <c r="G6170" s="291"/>
      <c r="H6170" s="278"/>
      <c r="I6170" s="278"/>
      <c r="J6170" s="278"/>
      <c r="K6170" s="278"/>
      <c r="L6170" s="278"/>
      <c r="N6170" s="278"/>
      <c r="O6170" s="278"/>
      <c r="P6170" s="278"/>
      <c r="Q6170" s="278"/>
      <c r="R6170" s="278"/>
      <c r="S6170" s="278"/>
      <c r="T6170" s="278"/>
      <c r="U6170" s="278"/>
      <c r="V6170" s="278"/>
      <c r="W6170" s="278"/>
      <c r="Z6170" s="278"/>
      <c r="AA6170" s="278"/>
      <c r="AB6170" s="278"/>
      <c r="AC6170" s="278"/>
      <c r="AD6170" s="278"/>
      <c r="AE6170" s="278"/>
      <c r="AI6170" s="291"/>
      <c r="AJ6170" s="291"/>
      <c r="AK6170" s="291"/>
      <c r="AL6170" s="291"/>
      <c r="AM6170" s="291"/>
      <c r="AO6170" s="278"/>
      <c r="AP6170" s="278"/>
      <c r="AQ6170" s="278"/>
      <c r="AR6170" s="278"/>
      <c r="AS6170" s="278"/>
      <c r="AT6170" s="278"/>
      <c r="AV6170" s="278"/>
      <c r="AW6170" s="278"/>
      <c r="AX6170" s="278"/>
      <c r="AY6170" s="278"/>
      <c r="AZ6170" s="278"/>
      <c r="BB6170" s="276"/>
      <c r="BE6170" s="280"/>
      <c r="BH6170" s="278"/>
      <c r="BI6170" s="278"/>
      <c r="BJ6170" s="278"/>
      <c r="BK6170" s="278"/>
      <c r="BL6170" s="278"/>
      <c r="BN6170" s="278"/>
      <c r="BO6170" s="278"/>
      <c r="BP6170" s="278"/>
    </row>
    <row r="6171" spans="3:68" ht="10.5" customHeight="1">
      <c r="BE6171" s="263"/>
      <c r="BH6171" s="278"/>
      <c r="BI6171" s="278"/>
      <c r="BJ6171" s="278"/>
      <c r="BK6171" s="278"/>
      <c r="BL6171" s="278"/>
      <c r="BN6171" s="278"/>
      <c r="BO6171" s="278"/>
      <c r="BP6171" s="278"/>
    </row>
    <row r="6172" spans="3:68" ht="7.5" customHeight="1"/>
    <row r="6173" spans="3:68" ht="9.75" customHeight="1">
      <c r="C6173" s="280"/>
      <c r="D6173" s="280"/>
      <c r="E6173" s="280"/>
      <c r="F6173" s="280"/>
      <c r="G6173" s="280"/>
      <c r="H6173" s="278"/>
      <c r="I6173" s="278"/>
      <c r="J6173" s="278"/>
      <c r="K6173" s="278"/>
      <c r="L6173" s="278"/>
      <c r="N6173" s="278"/>
      <c r="O6173" s="278"/>
      <c r="P6173" s="278"/>
      <c r="Q6173" s="278"/>
      <c r="R6173" s="278"/>
      <c r="S6173" s="278"/>
      <c r="T6173" s="278"/>
      <c r="U6173" s="278"/>
      <c r="V6173" s="278"/>
      <c r="W6173" s="278"/>
      <c r="Z6173" s="278"/>
      <c r="AA6173" s="278"/>
      <c r="AB6173" s="278"/>
      <c r="AC6173" s="278"/>
      <c r="AD6173" s="278"/>
      <c r="AE6173" s="278"/>
      <c r="AH6173" s="280"/>
      <c r="AI6173" s="280"/>
      <c r="AJ6173" s="280"/>
      <c r="AK6173" s="280"/>
      <c r="AL6173" s="280"/>
      <c r="AM6173" s="280"/>
      <c r="AO6173" s="278"/>
      <c r="AP6173" s="278"/>
      <c r="AQ6173" s="278"/>
      <c r="AR6173" s="278"/>
      <c r="AS6173" s="278"/>
      <c r="AT6173" s="278"/>
      <c r="AZ6173" s="281"/>
      <c r="BB6173" s="281"/>
      <c r="BE6173" s="280"/>
      <c r="BF6173" s="280"/>
      <c r="BG6173" s="280"/>
      <c r="BH6173" s="278"/>
      <c r="BI6173" s="278"/>
      <c r="BJ6173" s="278"/>
      <c r="BK6173" s="278"/>
      <c r="BL6173" s="278"/>
      <c r="BN6173" s="278"/>
      <c r="BO6173" s="278"/>
      <c r="BP6173" s="278"/>
    </row>
    <row r="6174" spans="3:68" ht="0.75" customHeight="1">
      <c r="C6174" s="280"/>
      <c r="D6174" s="280"/>
      <c r="E6174" s="280"/>
      <c r="F6174" s="280"/>
      <c r="G6174" s="280"/>
      <c r="H6174" s="278"/>
      <c r="I6174" s="278"/>
      <c r="J6174" s="278"/>
      <c r="K6174" s="278"/>
      <c r="L6174" s="278"/>
      <c r="N6174" s="278"/>
      <c r="O6174" s="278"/>
      <c r="P6174" s="278"/>
      <c r="Q6174" s="278"/>
      <c r="R6174" s="278"/>
      <c r="S6174" s="278"/>
      <c r="T6174" s="278"/>
      <c r="U6174" s="278"/>
      <c r="V6174" s="278"/>
      <c r="W6174" s="278"/>
      <c r="Z6174" s="278"/>
      <c r="AA6174" s="278"/>
      <c r="AB6174" s="278"/>
      <c r="AC6174" s="278"/>
      <c r="AD6174" s="278"/>
      <c r="AE6174" s="278"/>
      <c r="AH6174" s="280"/>
      <c r="AI6174" s="280"/>
      <c r="AJ6174" s="280"/>
      <c r="AK6174" s="280"/>
      <c r="AL6174" s="280"/>
      <c r="AM6174" s="280"/>
      <c r="AO6174" s="278"/>
      <c r="AP6174" s="278"/>
      <c r="AQ6174" s="278"/>
      <c r="AR6174" s="278"/>
      <c r="AS6174" s="278"/>
      <c r="AT6174" s="278"/>
      <c r="AZ6174" s="281"/>
      <c r="BB6174" s="281"/>
      <c r="BE6174" s="280"/>
      <c r="BF6174" s="280"/>
      <c r="BG6174" s="280"/>
      <c r="BH6174" s="278"/>
      <c r="BI6174" s="278"/>
      <c r="BJ6174" s="278"/>
      <c r="BK6174" s="278"/>
      <c r="BL6174" s="278"/>
      <c r="BN6174" s="278"/>
      <c r="BO6174" s="278"/>
      <c r="BP6174" s="278"/>
    </row>
    <row r="6175" spans="3:68" ht="10.5" customHeight="1">
      <c r="C6175" s="280"/>
      <c r="D6175" s="280"/>
      <c r="E6175" s="280"/>
      <c r="F6175" s="280"/>
      <c r="G6175" s="280"/>
      <c r="H6175" s="278"/>
      <c r="I6175" s="278"/>
      <c r="J6175" s="278"/>
      <c r="K6175" s="278"/>
      <c r="L6175" s="278"/>
      <c r="N6175" s="278"/>
      <c r="O6175" s="278"/>
      <c r="P6175" s="278"/>
      <c r="Q6175" s="278"/>
      <c r="R6175" s="278"/>
      <c r="S6175" s="278"/>
      <c r="T6175" s="278"/>
      <c r="U6175" s="278"/>
      <c r="V6175" s="278"/>
      <c r="W6175" s="278"/>
      <c r="Z6175" s="278"/>
      <c r="AA6175" s="278"/>
      <c r="AB6175" s="278"/>
      <c r="AC6175" s="278"/>
      <c r="AD6175" s="278"/>
      <c r="AE6175" s="278"/>
      <c r="AH6175" s="280"/>
      <c r="AI6175" s="280"/>
      <c r="AJ6175" s="280"/>
      <c r="AK6175" s="280"/>
      <c r="AL6175" s="280"/>
      <c r="AM6175" s="280"/>
      <c r="AN6175" s="280"/>
      <c r="AO6175" s="278"/>
      <c r="AP6175" s="278"/>
      <c r="AQ6175" s="278"/>
      <c r="AR6175" s="278"/>
      <c r="AS6175" s="278"/>
      <c r="AT6175" s="278"/>
      <c r="AV6175" s="278"/>
      <c r="AW6175" s="278"/>
      <c r="AX6175" s="278"/>
      <c r="AY6175" s="278"/>
      <c r="AZ6175" s="278"/>
      <c r="BB6175" s="266"/>
      <c r="BE6175" s="280"/>
      <c r="BF6175" s="280"/>
      <c r="BG6175" s="280"/>
      <c r="BH6175" s="278"/>
      <c r="BI6175" s="278"/>
      <c r="BJ6175" s="278"/>
      <c r="BK6175" s="278"/>
      <c r="BL6175" s="278"/>
      <c r="BN6175" s="278"/>
      <c r="BO6175" s="278"/>
      <c r="BP6175" s="278"/>
    </row>
    <row r="6176" spans="3:68" ht="9" customHeight="1"/>
    <row r="6177" spans="3:68" ht="11.25" customHeight="1">
      <c r="C6177" s="280"/>
      <c r="D6177" s="280"/>
      <c r="E6177" s="280"/>
      <c r="F6177" s="280"/>
      <c r="G6177" s="280"/>
      <c r="H6177" s="280"/>
      <c r="I6177" s="278"/>
      <c r="J6177" s="278"/>
      <c r="K6177" s="278"/>
      <c r="L6177" s="278"/>
      <c r="M6177" s="278"/>
      <c r="P6177" s="278"/>
      <c r="Q6177" s="278"/>
      <c r="R6177" s="278"/>
      <c r="S6177" s="278"/>
      <c r="U6177" s="278"/>
      <c r="V6177" s="278"/>
      <c r="W6177" s="278"/>
      <c r="Z6177" s="278"/>
      <c r="AA6177" s="278"/>
      <c r="AB6177" s="278"/>
      <c r="AC6177" s="278"/>
      <c r="AD6177" s="278"/>
      <c r="AE6177" s="278"/>
      <c r="AH6177" s="280"/>
      <c r="AI6177" s="280"/>
      <c r="AJ6177" s="280"/>
      <c r="AK6177" s="280"/>
      <c r="AL6177" s="280"/>
      <c r="AM6177" s="280"/>
      <c r="AN6177" s="280"/>
      <c r="AO6177" s="278"/>
      <c r="AP6177" s="278"/>
      <c r="AQ6177" s="278"/>
      <c r="AR6177" s="278"/>
      <c r="AS6177" s="278"/>
      <c r="AT6177" s="278"/>
      <c r="AV6177" s="278"/>
      <c r="AW6177" s="278"/>
      <c r="AX6177" s="278"/>
      <c r="AY6177" s="278"/>
      <c r="AZ6177" s="278"/>
      <c r="BB6177" s="265"/>
    </row>
    <row r="6178" spans="3:68" ht="9.75" customHeight="1">
      <c r="C6178" s="280"/>
      <c r="D6178" s="280"/>
      <c r="E6178" s="280"/>
      <c r="F6178" s="280"/>
      <c r="G6178" s="280"/>
      <c r="H6178" s="280"/>
      <c r="I6178" s="280"/>
      <c r="J6178" s="280"/>
      <c r="K6178" s="280"/>
      <c r="P6178" s="278"/>
      <c r="Q6178" s="278"/>
      <c r="R6178" s="278"/>
      <c r="S6178" s="278"/>
      <c r="U6178" s="278"/>
      <c r="V6178" s="278"/>
      <c r="W6178" s="278"/>
      <c r="AH6178" s="280"/>
      <c r="AI6178" s="280"/>
      <c r="AJ6178" s="280"/>
      <c r="AK6178" s="280"/>
      <c r="AL6178" s="280"/>
      <c r="AM6178" s="280"/>
      <c r="AO6178" s="278"/>
      <c r="AP6178" s="278"/>
      <c r="AQ6178" s="278"/>
      <c r="AR6178" s="278"/>
      <c r="AS6178" s="278"/>
      <c r="AT6178" s="278"/>
      <c r="AV6178" s="278"/>
      <c r="AW6178" s="278"/>
      <c r="AX6178" s="278"/>
      <c r="AY6178" s="278"/>
      <c r="AZ6178" s="278"/>
      <c r="BB6178" s="276"/>
    </row>
    <row r="6179" spans="3:68" ht="0.75" customHeight="1">
      <c r="C6179" s="280"/>
      <c r="D6179" s="280"/>
      <c r="E6179" s="280"/>
      <c r="F6179" s="280"/>
      <c r="G6179" s="280"/>
      <c r="H6179" s="280"/>
      <c r="I6179" s="280"/>
      <c r="J6179" s="280"/>
      <c r="K6179" s="280"/>
      <c r="P6179" s="278"/>
      <c r="Q6179" s="278"/>
      <c r="R6179" s="278"/>
      <c r="S6179" s="278"/>
      <c r="U6179" s="278"/>
      <c r="V6179" s="278"/>
      <c r="W6179" s="278"/>
      <c r="AH6179" s="280"/>
      <c r="AI6179" s="280"/>
      <c r="AJ6179" s="280"/>
      <c r="AK6179" s="280"/>
      <c r="AL6179" s="280"/>
      <c r="AM6179" s="280"/>
      <c r="AO6179" s="278"/>
      <c r="AP6179" s="278"/>
      <c r="AQ6179" s="278"/>
      <c r="AR6179" s="278"/>
      <c r="AS6179" s="278"/>
      <c r="AT6179" s="278"/>
      <c r="AV6179" s="278"/>
      <c r="AW6179" s="278"/>
      <c r="AX6179" s="278"/>
      <c r="AY6179" s="278"/>
      <c r="AZ6179" s="278"/>
      <c r="BB6179" s="276"/>
    </row>
    <row r="6180" spans="3:68">
      <c r="C6180" s="280"/>
      <c r="D6180" s="280"/>
      <c r="E6180" s="280"/>
      <c r="F6180" s="280"/>
      <c r="G6180" s="280"/>
      <c r="H6180" s="278"/>
      <c r="I6180" s="278"/>
      <c r="J6180" s="278"/>
      <c r="K6180" s="278"/>
      <c r="L6180" s="278"/>
      <c r="P6180" s="278"/>
      <c r="Q6180" s="278"/>
      <c r="R6180" s="278"/>
      <c r="S6180" s="278"/>
      <c r="U6180" s="278"/>
      <c r="V6180" s="278"/>
      <c r="W6180" s="278"/>
      <c r="Z6180" s="278"/>
      <c r="AA6180" s="278"/>
      <c r="AB6180" s="278"/>
      <c r="AC6180" s="278"/>
      <c r="AD6180" s="278"/>
      <c r="AE6180" s="278"/>
      <c r="AH6180" s="280"/>
      <c r="AI6180" s="280"/>
      <c r="AJ6180" s="280"/>
      <c r="AK6180" s="280"/>
      <c r="AL6180" s="280"/>
      <c r="AM6180" s="280"/>
      <c r="AV6180" s="278"/>
      <c r="AW6180" s="278"/>
      <c r="AX6180" s="278"/>
      <c r="AY6180" s="278"/>
      <c r="AZ6180" s="278"/>
      <c r="BB6180" s="266"/>
      <c r="BE6180" s="282"/>
      <c r="BF6180" s="282"/>
      <c r="BG6180" s="282"/>
      <c r="BH6180" s="282"/>
      <c r="BI6180" s="282"/>
      <c r="BJ6180" s="282"/>
      <c r="BK6180" s="282"/>
      <c r="BL6180" s="282"/>
      <c r="BM6180" s="282"/>
      <c r="BN6180" s="282"/>
      <c r="BO6180" s="282"/>
      <c r="BP6180" s="282"/>
    </row>
    <row r="6181" spans="3:68" ht="6.75" customHeight="1"/>
    <row r="6182" spans="3:68" ht="2.25" customHeight="1">
      <c r="C6182" s="280"/>
      <c r="D6182" s="280"/>
      <c r="E6182" s="280"/>
      <c r="F6182" s="280"/>
      <c r="G6182" s="280"/>
      <c r="N6182" s="278"/>
      <c r="O6182" s="278"/>
      <c r="P6182" s="278"/>
      <c r="Q6182" s="278"/>
      <c r="R6182" s="278"/>
      <c r="S6182" s="278"/>
      <c r="T6182" s="278"/>
      <c r="U6182" s="278"/>
      <c r="V6182" s="278"/>
      <c r="W6182" s="278"/>
      <c r="AH6182" s="280"/>
      <c r="AI6182" s="280"/>
      <c r="AJ6182" s="280"/>
      <c r="AK6182" s="280"/>
      <c r="AL6182" s="280"/>
      <c r="AM6182" s="280"/>
      <c r="AN6182" s="280"/>
      <c r="AO6182" s="280"/>
      <c r="AP6182" s="280"/>
      <c r="AQ6182" s="280"/>
      <c r="AR6182" s="280"/>
      <c r="AV6182" s="278"/>
      <c r="AW6182" s="278"/>
      <c r="AX6182" s="278"/>
      <c r="AY6182" s="278"/>
      <c r="AZ6182" s="278"/>
      <c r="BB6182" s="276"/>
    </row>
    <row r="6183" spans="3:68" ht="7.5" customHeight="1">
      <c r="C6183" s="280"/>
      <c r="D6183" s="280"/>
      <c r="E6183" s="280"/>
      <c r="F6183" s="280"/>
      <c r="G6183" s="280"/>
      <c r="N6183" s="278"/>
      <c r="O6183" s="278"/>
      <c r="P6183" s="278"/>
      <c r="Q6183" s="278"/>
      <c r="R6183" s="278"/>
      <c r="S6183" s="278"/>
      <c r="T6183" s="278"/>
      <c r="U6183" s="278"/>
      <c r="V6183" s="278"/>
      <c r="W6183" s="278"/>
      <c r="AH6183" s="280"/>
      <c r="AI6183" s="280"/>
      <c r="AJ6183" s="280"/>
      <c r="AK6183" s="280"/>
      <c r="AL6183" s="280"/>
      <c r="AM6183" s="280"/>
      <c r="AN6183" s="280"/>
      <c r="AO6183" s="280"/>
      <c r="AP6183" s="280"/>
      <c r="AQ6183" s="280"/>
      <c r="AR6183" s="280"/>
      <c r="AV6183" s="278"/>
      <c r="AW6183" s="278"/>
      <c r="AX6183" s="278"/>
      <c r="AY6183" s="278"/>
      <c r="AZ6183" s="278"/>
      <c r="BB6183" s="276"/>
    </row>
    <row r="6184" spans="3:68" ht="0.75" customHeight="1">
      <c r="C6184" s="280"/>
      <c r="D6184" s="280"/>
      <c r="E6184" s="280"/>
      <c r="F6184" s="280"/>
      <c r="G6184" s="280"/>
      <c r="N6184" s="278"/>
      <c r="O6184" s="278"/>
      <c r="P6184" s="278"/>
      <c r="Q6184" s="278"/>
      <c r="R6184" s="278"/>
      <c r="S6184" s="278"/>
      <c r="T6184" s="278"/>
      <c r="U6184" s="278"/>
      <c r="V6184" s="278"/>
      <c r="W6184" s="278"/>
      <c r="AH6184" s="280"/>
      <c r="AI6184" s="280"/>
      <c r="AJ6184" s="280"/>
      <c r="AK6184" s="280"/>
      <c r="AL6184" s="280"/>
      <c r="AM6184" s="280"/>
      <c r="AN6184" s="280"/>
      <c r="AO6184" s="280"/>
      <c r="AP6184" s="280"/>
      <c r="AQ6184" s="280"/>
      <c r="AR6184" s="280"/>
      <c r="AV6184" s="278"/>
      <c r="AW6184" s="278"/>
      <c r="AX6184" s="278"/>
      <c r="AY6184" s="278"/>
      <c r="AZ6184" s="278"/>
      <c r="BB6184" s="276"/>
    </row>
    <row r="6185" spans="3:68" ht="10.5" customHeight="1">
      <c r="C6185" s="280"/>
      <c r="D6185" s="280"/>
      <c r="E6185" s="280"/>
      <c r="F6185" s="280"/>
      <c r="G6185" s="280"/>
      <c r="P6185" s="278"/>
      <c r="Q6185" s="278"/>
      <c r="R6185" s="278"/>
      <c r="S6185" s="278"/>
      <c r="U6185" s="278"/>
      <c r="V6185" s="278"/>
      <c r="W6185" s="278"/>
      <c r="AH6185" s="280"/>
      <c r="AI6185" s="280"/>
      <c r="AJ6185" s="280"/>
      <c r="AK6185" s="280"/>
      <c r="AL6185" s="280"/>
      <c r="AM6185" s="280"/>
      <c r="AN6185" s="280"/>
      <c r="AO6185" s="280"/>
      <c r="AP6185" s="280"/>
      <c r="AQ6185" s="280"/>
      <c r="AR6185" s="280"/>
      <c r="AV6185" s="278"/>
      <c r="AW6185" s="278"/>
      <c r="AX6185" s="278"/>
      <c r="AY6185" s="278"/>
      <c r="AZ6185" s="278"/>
      <c r="BB6185" s="266"/>
      <c r="BG6185" s="283"/>
      <c r="BH6185" s="283"/>
      <c r="BI6185" s="283"/>
      <c r="BJ6185" s="283"/>
      <c r="BN6185" s="283"/>
      <c r="BO6185" s="283"/>
      <c r="BP6185" s="283"/>
    </row>
    <row r="6186" spans="3:68" ht="7.5" customHeight="1"/>
    <row r="6187" spans="3:68" ht="0.75" customHeight="1">
      <c r="C6187" s="280"/>
      <c r="D6187" s="280"/>
      <c r="E6187" s="280"/>
      <c r="F6187" s="280"/>
      <c r="G6187" s="280"/>
      <c r="N6187" s="278"/>
      <c r="O6187" s="278"/>
      <c r="P6187" s="278"/>
      <c r="Q6187" s="278"/>
      <c r="R6187" s="278"/>
      <c r="S6187" s="278"/>
      <c r="T6187" s="278"/>
      <c r="U6187" s="278"/>
      <c r="V6187" s="278"/>
      <c r="W6187" s="278"/>
      <c r="AH6187" s="280"/>
      <c r="AI6187" s="280"/>
      <c r="AJ6187" s="280"/>
      <c r="AK6187" s="280"/>
      <c r="AL6187" s="280"/>
      <c r="AM6187" s="280"/>
      <c r="AN6187" s="280"/>
      <c r="AO6187" s="280"/>
      <c r="AP6187" s="280"/>
      <c r="AQ6187" s="280"/>
      <c r="AR6187" s="280"/>
      <c r="AV6187" s="278"/>
      <c r="AW6187" s="278"/>
      <c r="AX6187" s="278"/>
      <c r="AY6187" s="278"/>
      <c r="AZ6187" s="278"/>
      <c r="BB6187" s="276"/>
      <c r="BE6187" s="280"/>
      <c r="BF6187" s="280"/>
      <c r="BG6187" s="280"/>
      <c r="BH6187" s="279"/>
      <c r="BI6187" s="279"/>
      <c r="BJ6187" s="279"/>
      <c r="BK6187" s="279"/>
      <c r="BN6187" s="279"/>
      <c r="BO6187" s="279"/>
      <c r="BP6187" s="279"/>
    </row>
    <row r="6188" spans="3:68" ht="8.25" customHeight="1">
      <c r="C6188" s="280"/>
      <c r="D6188" s="280"/>
      <c r="E6188" s="280"/>
      <c r="F6188" s="280"/>
      <c r="G6188" s="280"/>
      <c r="N6188" s="278"/>
      <c r="O6188" s="278"/>
      <c r="P6188" s="278"/>
      <c r="Q6188" s="278"/>
      <c r="R6188" s="278"/>
      <c r="S6188" s="278"/>
      <c r="T6188" s="278"/>
      <c r="U6188" s="278"/>
      <c r="V6188" s="278"/>
      <c r="W6188" s="278"/>
      <c r="AH6188" s="280"/>
      <c r="AI6188" s="280"/>
      <c r="AJ6188" s="280"/>
      <c r="AK6188" s="280"/>
      <c r="AL6188" s="280"/>
      <c r="AM6188" s="280"/>
      <c r="AN6188" s="280"/>
      <c r="AO6188" s="280"/>
      <c r="AP6188" s="280"/>
      <c r="AQ6188" s="280"/>
      <c r="AR6188" s="280"/>
      <c r="AV6188" s="278"/>
      <c r="AW6188" s="278"/>
      <c r="AX6188" s="278"/>
      <c r="AY6188" s="278"/>
      <c r="AZ6188" s="278"/>
      <c r="BB6188" s="276"/>
      <c r="BE6188" s="280"/>
      <c r="BF6188" s="280"/>
      <c r="BG6188" s="280"/>
      <c r="BH6188" s="279"/>
      <c r="BI6188" s="279"/>
      <c r="BJ6188" s="279"/>
      <c r="BK6188" s="279"/>
      <c r="BN6188" s="279"/>
      <c r="BO6188" s="279"/>
      <c r="BP6188" s="279"/>
    </row>
    <row r="6189" spans="3:68" ht="0.75" customHeight="1">
      <c r="C6189" s="280"/>
      <c r="D6189" s="280"/>
      <c r="E6189" s="280"/>
      <c r="F6189" s="280"/>
      <c r="G6189" s="280"/>
      <c r="N6189" s="278"/>
      <c r="O6189" s="278"/>
      <c r="P6189" s="278"/>
      <c r="Q6189" s="278"/>
      <c r="R6189" s="278"/>
      <c r="S6189" s="278"/>
      <c r="T6189" s="278"/>
      <c r="U6189" s="278"/>
      <c r="V6189" s="278"/>
      <c r="W6189" s="278"/>
      <c r="AH6189" s="280"/>
      <c r="AI6189" s="280"/>
      <c r="AJ6189" s="280"/>
      <c r="AK6189" s="280"/>
      <c r="AL6189" s="280"/>
      <c r="AM6189" s="280"/>
      <c r="AN6189" s="280"/>
      <c r="AO6189" s="280"/>
      <c r="AP6189" s="280"/>
      <c r="AQ6189" s="280"/>
      <c r="AR6189" s="280"/>
      <c r="AV6189" s="278"/>
      <c r="AW6189" s="278"/>
      <c r="AX6189" s="278"/>
      <c r="AY6189" s="278"/>
      <c r="AZ6189" s="278"/>
      <c r="BB6189" s="276"/>
      <c r="BE6189" s="280"/>
      <c r="BF6189" s="280"/>
      <c r="BG6189" s="280"/>
      <c r="BH6189" s="279"/>
      <c r="BI6189" s="279"/>
      <c r="BJ6189" s="279"/>
      <c r="BK6189" s="279"/>
      <c r="BN6189" s="279"/>
      <c r="BO6189" s="279"/>
      <c r="BP6189" s="279"/>
    </row>
    <row r="6190" spans="3:68" ht="11.25" customHeight="1">
      <c r="C6190" s="280"/>
      <c r="D6190" s="280"/>
      <c r="E6190" s="280"/>
      <c r="F6190" s="280"/>
      <c r="G6190" s="280"/>
      <c r="N6190" s="278"/>
      <c r="O6190" s="278"/>
      <c r="P6190" s="278"/>
      <c r="Q6190" s="278"/>
      <c r="R6190" s="278"/>
      <c r="S6190" s="278"/>
      <c r="T6190" s="278"/>
      <c r="U6190" s="278"/>
      <c r="V6190" s="278"/>
      <c r="W6190" s="278"/>
      <c r="AH6190" s="280"/>
      <c r="AI6190" s="280"/>
      <c r="AJ6190" s="280"/>
      <c r="AK6190" s="280"/>
      <c r="AL6190" s="280"/>
      <c r="AM6190" s="280"/>
      <c r="AN6190" s="280"/>
      <c r="AO6190" s="280"/>
      <c r="AP6190" s="280"/>
      <c r="AQ6190" s="280"/>
      <c r="AR6190" s="280"/>
      <c r="AV6190" s="278"/>
      <c r="AW6190" s="278"/>
      <c r="AX6190" s="278"/>
      <c r="AY6190" s="278"/>
      <c r="AZ6190" s="278"/>
      <c r="BB6190" s="266"/>
      <c r="BE6190" s="275"/>
      <c r="BF6190" s="275"/>
      <c r="BG6190" s="275"/>
      <c r="BH6190" s="276"/>
      <c r="BI6190" s="276"/>
      <c r="BJ6190" s="276"/>
      <c r="BK6190" s="276"/>
      <c r="BN6190" s="276"/>
      <c r="BO6190" s="276"/>
      <c r="BP6190" s="276"/>
    </row>
    <row r="6191" spans="3:68" ht="7.5" customHeight="1"/>
    <row r="6192" spans="3:68" ht="1.5" customHeight="1">
      <c r="C6192" s="280"/>
      <c r="D6192" s="280"/>
      <c r="E6192" s="280"/>
      <c r="F6192" s="280"/>
      <c r="G6192" s="280"/>
      <c r="H6192" s="280"/>
      <c r="I6192" s="280"/>
      <c r="J6192" s="280"/>
      <c r="P6192" s="278"/>
      <c r="Q6192" s="278"/>
      <c r="R6192" s="278"/>
      <c r="S6192" s="278"/>
      <c r="U6192" s="278"/>
      <c r="V6192" s="278"/>
      <c r="W6192" s="278"/>
      <c r="AH6192" s="280"/>
      <c r="AI6192" s="280"/>
      <c r="AJ6192" s="280"/>
      <c r="AK6192" s="280"/>
      <c r="AL6192" s="280"/>
      <c r="AM6192" s="280"/>
      <c r="AN6192" s="280"/>
      <c r="AO6192" s="280"/>
      <c r="AP6192" s="280"/>
      <c r="AQ6192" s="280"/>
      <c r="AR6192" s="280"/>
      <c r="AV6192" s="278"/>
      <c r="AW6192" s="278"/>
      <c r="AX6192" s="278"/>
      <c r="AY6192" s="278"/>
      <c r="AZ6192" s="278"/>
      <c r="BB6192" s="276"/>
      <c r="BE6192" s="275"/>
      <c r="BF6192" s="275"/>
      <c r="BG6192" s="275"/>
      <c r="BH6192" s="276"/>
      <c r="BI6192" s="276"/>
      <c r="BJ6192" s="276"/>
      <c r="BK6192" s="276"/>
    </row>
    <row r="6193" spans="2:69" ht="9" customHeight="1">
      <c r="C6193" s="280"/>
      <c r="D6193" s="280"/>
      <c r="E6193" s="280"/>
      <c r="F6193" s="280"/>
      <c r="G6193" s="280"/>
      <c r="H6193" s="280"/>
      <c r="I6193" s="280"/>
      <c r="J6193" s="280"/>
      <c r="P6193" s="278"/>
      <c r="Q6193" s="278"/>
      <c r="R6193" s="278"/>
      <c r="S6193" s="278"/>
      <c r="U6193" s="278"/>
      <c r="V6193" s="278"/>
      <c r="W6193" s="278"/>
      <c r="AH6193" s="280"/>
      <c r="AI6193" s="280"/>
      <c r="AJ6193" s="280"/>
      <c r="AK6193" s="280"/>
      <c r="AL6193" s="280"/>
      <c r="AM6193" s="280"/>
      <c r="AN6193" s="280"/>
      <c r="AO6193" s="280"/>
      <c r="AP6193" s="280"/>
      <c r="AQ6193" s="280"/>
      <c r="AR6193" s="280"/>
      <c r="AV6193" s="278"/>
      <c r="AW6193" s="278"/>
      <c r="AX6193" s="278"/>
      <c r="AY6193" s="278"/>
      <c r="AZ6193" s="278"/>
      <c r="BB6193" s="276"/>
      <c r="BE6193" s="275"/>
      <c r="BF6193" s="275"/>
      <c r="BG6193" s="275"/>
      <c r="BH6193" s="276"/>
      <c r="BI6193" s="276"/>
      <c r="BJ6193" s="276"/>
      <c r="BK6193" s="276"/>
    </row>
    <row r="6194" spans="2:69" ht="0.75" customHeight="1">
      <c r="C6194" s="280"/>
      <c r="D6194" s="280"/>
      <c r="E6194" s="280"/>
      <c r="F6194" s="280"/>
      <c r="G6194" s="280"/>
      <c r="H6194" s="280"/>
      <c r="I6194" s="280"/>
      <c r="J6194" s="280"/>
      <c r="P6194" s="278"/>
      <c r="Q6194" s="278"/>
      <c r="R6194" s="278"/>
      <c r="S6194" s="278"/>
      <c r="U6194" s="278"/>
      <c r="V6194" s="278"/>
      <c r="W6194" s="278"/>
      <c r="AH6194" s="280"/>
      <c r="AI6194" s="280"/>
      <c r="AJ6194" s="280"/>
      <c r="AK6194" s="280"/>
      <c r="AL6194" s="280"/>
      <c r="AM6194" s="280"/>
      <c r="AN6194" s="280"/>
      <c r="AO6194" s="280"/>
      <c r="AP6194" s="280"/>
      <c r="AQ6194" s="280"/>
      <c r="AR6194" s="280"/>
      <c r="AV6194" s="278"/>
      <c r="AW6194" s="278"/>
      <c r="AX6194" s="278"/>
      <c r="AY6194" s="278"/>
      <c r="AZ6194" s="278"/>
      <c r="BB6194" s="276"/>
      <c r="BE6194" s="275"/>
      <c r="BF6194" s="275"/>
      <c r="BG6194" s="275"/>
    </row>
    <row r="6195" spans="2:69" ht="11.25" customHeight="1">
      <c r="C6195" s="280"/>
      <c r="D6195" s="280"/>
      <c r="E6195" s="280"/>
      <c r="F6195" s="280"/>
      <c r="G6195" s="280"/>
      <c r="H6195" s="280"/>
      <c r="I6195" s="280"/>
      <c r="J6195" s="280"/>
      <c r="N6195" s="278"/>
      <c r="O6195" s="278"/>
      <c r="P6195" s="278"/>
      <c r="Q6195" s="278"/>
      <c r="R6195" s="278"/>
      <c r="S6195" s="278"/>
      <c r="T6195" s="278"/>
      <c r="U6195" s="278"/>
      <c r="V6195" s="278"/>
      <c r="W6195" s="278"/>
      <c r="AH6195" s="280"/>
      <c r="AI6195" s="280"/>
      <c r="AJ6195" s="280"/>
      <c r="AK6195" s="280"/>
      <c r="AL6195" s="280"/>
      <c r="AM6195" s="280"/>
      <c r="AN6195" s="280"/>
      <c r="AO6195" s="280"/>
      <c r="AP6195" s="280"/>
      <c r="AQ6195" s="280"/>
      <c r="AR6195" s="280"/>
      <c r="AV6195" s="278"/>
      <c r="AW6195" s="278"/>
      <c r="AX6195" s="278"/>
      <c r="AY6195" s="278"/>
      <c r="AZ6195" s="278"/>
      <c r="BB6195" s="266"/>
      <c r="BE6195" s="275"/>
      <c r="BF6195" s="275"/>
      <c r="BG6195" s="275"/>
      <c r="BH6195" s="276"/>
      <c r="BI6195" s="276"/>
      <c r="BJ6195" s="276"/>
      <c r="BK6195" s="276"/>
    </row>
    <row r="6196" spans="2:69" ht="9" customHeight="1"/>
    <row r="6197" spans="2:69" ht="0.75" customHeight="1">
      <c r="BE6197" s="275"/>
      <c r="BF6197" s="275"/>
      <c r="BG6197" s="275"/>
      <c r="BH6197" s="276"/>
      <c r="BI6197" s="276"/>
      <c r="BJ6197" s="276"/>
      <c r="BK6197" s="276"/>
      <c r="BN6197" s="276"/>
      <c r="BO6197" s="276"/>
      <c r="BP6197" s="276"/>
    </row>
    <row r="6198" spans="2:69">
      <c r="BE6198" s="275"/>
      <c r="BF6198" s="275"/>
      <c r="BG6198" s="275"/>
      <c r="BH6198" s="276"/>
      <c r="BI6198" s="276"/>
      <c r="BJ6198" s="276"/>
      <c r="BK6198" s="276"/>
      <c r="BN6198" s="276"/>
      <c r="BO6198" s="276"/>
      <c r="BP6198" s="276"/>
    </row>
    <row r="6199" spans="2:69" ht="10.5" customHeight="1">
      <c r="C6199" s="277"/>
      <c r="D6199" s="277"/>
      <c r="E6199" s="277"/>
      <c r="F6199" s="277"/>
      <c r="G6199" s="277"/>
      <c r="H6199" s="278"/>
      <c r="I6199" s="278"/>
      <c r="J6199" s="278"/>
      <c r="K6199" s="278"/>
      <c r="L6199" s="278"/>
      <c r="N6199" s="278"/>
      <c r="O6199" s="278"/>
      <c r="P6199" s="278"/>
      <c r="Q6199" s="278"/>
      <c r="R6199" s="278"/>
      <c r="S6199" s="278"/>
      <c r="T6199" s="278"/>
      <c r="U6199" s="281"/>
      <c r="V6199" s="281"/>
      <c r="W6199" s="281"/>
      <c r="Z6199" s="278"/>
      <c r="AA6199" s="278"/>
      <c r="AB6199" s="278"/>
      <c r="AC6199" s="278"/>
      <c r="AD6199" s="281"/>
      <c r="AE6199" s="281"/>
      <c r="AH6199" s="277"/>
      <c r="AI6199" s="277"/>
      <c r="AJ6199" s="277"/>
      <c r="AK6199" s="277"/>
      <c r="AL6199" s="277"/>
      <c r="AM6199" s="277"/>
      <c r="AO6199" s="278"/>
      <c r="AP6199" s="278"/>
      <c r="AQ6199" s="278"/>
      <c r="AR6199" s="278"/>
      <c r="AS6199" s="278"/>
      <c r="AT6199" s="278"/>
      <c r="AV6199" s="278"/>
      <c r="AW6199" s="278"/>
      <c r="AX6199" s="278"/>
      <c r="AY6199" s="278"/>
      <c r="AZ6199" s="278"/>
      <c r="BB6199" s="281"/>
      <c r="BC6199" s="281"/>
      <c r="BE6199" s="280"/>
      <c r="BF6199" s="280"/>
      <c r="BI6199" s="279"/>
      <c r="BJ6199" s="279"/>
      <c r="BL6199" s="285"/>
      <c r="BM6199" s="285"/>
      <c r="BN6199" s="285"/>
      <c r="BO6199" s="285"/>
      <c r="BP6199" s="285"/>
    </row>
    <row r="6200" spans="2:69" ht="7.5" customHeight="1"/>
    <row r="6201" spans="2:69" ht="12" customHeight="1">
      <c r="B6201" s="282"/>
      <c r="C6201" s="282"/>
      <c r="D6201" s="282"/>
      <c r="E6201" s="282"/>
      <c r="F6201" s="282"/>
      <c r="G6201" s="282"/>
      <c r="H6201" s="282"/>
      <c r="I6201" s="282"/>
      <c r="J6201" s="282"/>
      <c r="K6201" s="282"/>
      <c r="L6201" s="282"/>
      <c r="M6201" s="282"/>
      <c r="N6201" s="282"/>
      <c r="O6201" s="282"/>
      <c r="P6201" s="282"/>
      <c r="Q6201" s="282"/>
      <c r="R6201" s="282"/>
      <c r="S6201" s="282"/>
      <c r="T6201" s="282"/>
      <c r="U6201" s="282"/>
      <c r="V6201" s="282"/>
      <c r="W6201" s="282"/>
      <c r="X6201" s="282"/>
      <c r="Y6201" s="282"/>
      <c r="Z6201" s="282"/>
      <c r="AA6201" s="282"/>
      <c r="AB6201" s="282"/>
      <c r="AC6201" s="282"/>
      <c r="AD6201" s="282"/>
      <c r="AE6201" s="282"/>
      <c r="AF6201" s="282"/>
      <c r="AG6201" s="282"/>
      <c r="AH6201" s="282"/>
      <c r="AI6201" s="282"/>
      <c r="AJ6201" s="282"/>
      <c r="AL6201" s="282"/>
      <c r="AM6201" s="282"/>
      <c r="AN6201" s="282"/>
      <c r="AO6201" s="282"/>
      <c r="AP6201" s="282"/>
      <c r="AQ6201" s="282"/>
      <c r="AR6201" s="282"/>
      <c r="AS6201" s="282"/>
      <c r="AT6201" s="282"/>
      <c r="AU6201" s="282"/>
      <c r="AV6201" s="282"/>
      <c r="AW6201" s="282"/>
      <c r="AX6201" s="282"/>
      <c r="AY6201" s="282"/>
      <c r="AZ6201" s="282"/>
      <c r="BA6201" s="282"/>
      <c r="BB6201" s="282"/>
      <c r="BC6201" s="282"/>
      <c r="BD6201" s="282"/>
      <c r="BE6201" s="282"/>
      <c r="BF6201" s="282"/>
      <c r="BG6201" s="282"/>
      <c r="BH6201" s="282"/>
      <c r="BI6201" s="282"/>
      <c r="BJ6201" s="282"/>
      <c r="BK6201" s="282"/>
      <c r="BL6201" s="282"/>
      <c r="BM6201" s="282"/>
      <c r="BN6201" s="282"/>
      <c r="BO6201" s="282"/>
      <c r="BP6201" s="282"/>
      <c r="BQ6201" s="282"/>
    </row>
    <row r="6202" spans="2:69" ht="0.75" customHeight="1">
      <c r="B6202" s="282"/>
      <c r="C6202" s="282"/>
      <c r="D6202" s="282"/>
      <c r="E6202" s="282"/>
      <c r="F6202" s="282"/>
      <c r="G6202" s="282"/>
      <c r="H6202" s="282"/>
      <c r="I6202" s="282"/>
      <c r="J6202" s="282"/>
      <c r="K6202" s="282"/>
      <c r="L6202" s="282"/>
      <c r="M6202" s="282"/>
      <c r="N6202" s="282"/>
      <c r="O6202" s="282"/>
      <c r="P6202" s="282"/>
      <c r="Q6202" s="282"/>
      <c r="R6202" s="282"/>
      <c r="S6202" s="282"/>
      <c r="T6202" s="282"/>
      <c r="U6202" s="282"/>
      <c r="V6202" s="282"/>
      <c r="W6202" s="282"/>
      <c r="X6202" s="282"/>
      <c r="Y6202" s="282"/>
      <c r="Z6202" s="282"/>
      <c r="AA6202" s="282"/>
      <c r="AB6202" s="282"/>
      <c r="AC6202" s="282"/>
      <c r="AD6202" s="282"/>
      <c r="AE6202" s="282"/>
      <c r="AF6202" s="282"/>
      <c r="AG6202" s="282"/>
      <c r="AH6202" s="282"/>
      <c r="AI6202" s="282"/>
      <c r="AJ6202" s="282"/>
      <c r="AL6202" s="282"/>
      <c r="AM6202" s="282"/>
      <c r="AN6202" s="282"/>
      <c r="AO6202" s="282"/>
      <c r="AP6202" s="282"/>
      <c r="AQ6202" s="282"/>
      <c r="AR6202" s="282"/>
      <c r="AS6202" s="282"/>
      <c r="AT6202" s="282"/>
      <c r="AU6202" s="282"/>
      <c r="AV6202" s="282"/>
      <c r="AW6202" s="282"/>
      <c r="AX6202" s="282"/>
      <c r="AY6202" s="282"/>
      <c r="AZ6202" s="282"/>
      <c r="BA6202" s="282"/>
      <c r="BB6202" s="282"/>
      <c r="BC6202" s="282"/>
      <c r="BD6202" s="282"/>
      <c r="BE6202" s="282"/>
      <c r="BF6202" s="282"/>
      <c r="BG6202" s="282"/>
      <c r="BH6202" s="282"/>
      <c r="BI6202" s="282"/>
      <c r="BJ6202" s="282"/>
      <c r="BK6202" s="282"/>
      <c r="BL6202" s="282"/>
      <c r="BM6202" s="282"/>
      <c r="BN6202" s="282"/>
      <c r="BO6202" s="282"/>
      <c r="BP6202" s="282"/>
      <c r="BQ6202" s="282"/>
    </row>
    <row r="6203" spans="2:69" ht="10.5" customHeight="1">
      <c r="G6203" s="283"/>
      <c r="H6203" s="283"/>
      <c r="I6203" s="283"/>
      <c r="J6203" s="283"/>
      <c r="K6203" s="283"/>
      <c r="L6203" s="283"/>
      <c r="N6203" s="283"/>
      <c r="O6203" s="283"/>
      <c r="P6203" s="284"/>
      <c r="Q6203" s="284"/>
      <c r="R6203" s="284"/>
      <c r="S6203" s="284"/>
      <c r="U6203" s="283"/>
      <c r="V6203" s="283"/>
      <c r="W6203" s="283"/>
      <c r="X6203" s="283"/>
      <c r="Y6203" s="283"/>
      <c r="Z6203" s="283"/>
      <c r="AA6203" s="283"/>
      <c r="AB6203" s="283"/>
      <c r="AD6203" s="283"/>
      <c r="AE6203" s="283"/>
      <c r="AF6203" s="283"/>
      <c r="AG6203" s="283"/>
      <c r="AH6203" s="283"/>
      <c r="AI6203" s="283"/>
      <c r="AO6203" s="283"/>
      <c r="AP6203" s="283"/>
      <c r="AQ6203" s="283"/>
      <c r="AR6203" s="283"/>
      <c r="AU6203" s="284"/>
      <c r="AV6203" s="284"/>
      <c r="AW6203" s="284"/>
      <c r="AX6203" s="284"/>
      <c r="AY6203" s="284"/>
      <c r="BE6203" s="283"/>
      <c r="BF6203" s="283"/>
      <c r="BG6203" s="283"/>
      <c r="BH6203" s="283"/>
      <c r="BI6203" s="283"/>
      <c r="BJ6203" s="283"/>
      <c r="BK6203" s="283"/>
      <c r="BL6203" s="283"/>
      <c r="BM6203" s="283"/>
      <c r="BN6203" s="283"/>
      <c r="BO6203" s="283"/>
      <c r="BP6203" s="283"/>
      <c r="BQ6203" s="283"/>
    </row>
    <row r="6204" spans="2:69" ht="7.5" customHeight="1"/>
    <row r="6205" spans="2:69" ht="0.75" customHeight="1">
      <c r="F6205" s="285"/>
      <c r="G6205" s="285"/>
      <c r="H6205" s="285"/>
      <c r="I6205" s="285"/>
      <c r="K6205" s="285"/>
      <c r="L6205" s="285"/>
      <c r="M6205" s="285"/>
      <c r="N6205" s="285"/>
      <c r="O6205" s="285"/>
      <c r="R6205" s="285"/>
      <c r="S6205" s="285"/>
      <c r="T6205" s="285"/>
      <c r="U6205" s="285"/>
      <c r="V6205" s="285"/>
      <c r="W6205" s="285"/>
      <c r="X6205" s="285"/>
      <c r="Y6205" s="285"/>
      <c r="Z6205" s="285"/>
      <c r="AA6205" s="285"/>
      <c r="AB6205" s="285"/>
      <c r="AD6205" s="285"/>
      <c r="AE6205" s="285"/>
      <c r="AF6205" s="285"/>
      <c r="AG6205" s="285"/>
      <c r="AH6205" s="285"/>
      <c r="AI6205" s="285"/>
      <c r="AU6205" s="285"/>
      <c r="AV6205" s="285"/>
      <c r="AW6205" s="285"/>
      <c r="AX6205" s="283"/>
      <c r="AY6205" s="283"/>
      <c r="BE6205" s="285"/>
      <c r="BF6205" s="285"/>
      <c r="BH6205" s="285"/>
      <c r="BI6205" s="285"/>
      <c r="BJ6205" s="285"/>
      <c r="BK6205" s="285"/>
      <c r="BL6205" s="285"/>
      <c r="BM6205" s="285"/>
      <c r="BN6205" s="285"/>
      <c r="BO6205" s="285"/>
      <c r="BP6205" s="285"/>
      <c r="BQ6205" s="285"/>
    </row>
    <row r="6206" spans="2:69" ht="13.5" customHeight="1">
      <c r="F6206" s="285"/>
      <c r="G6206" s="285"/>
      <c r="H6206" s="285"/>
      <c r="I6206" s="285"/>
      <c r="K6206" s="285"/>
      <c r="L6206" s="285"/>
      <c r="M6206" s="285"/>
      <c r="N6206" s="285"/>
      <c r="O6206" s="285"/>
      <c r="R6206" s="285"/>
      <c r="S6206" s="285"/>
      <c r="T6206" s="285"/>
      <c r="U6206" s="285"/>
      <c r="V6206" s="285"/>
      <c r="W6206" s="285"/>
      <c r="X6206" s="285"/>
      <c r="Y6206" s="285"/>
      <c r="Z6206" s="285"/>
      <c r="AA6206" s="285"/>
      <c r="AB6206" s="285"/>
      <c r="AD6206" s="285"/>
      <c r="AE6206" s="285"/>
      <c r="AF6206" s="285"/>
      <c r="AG6206" s="285"/>
      <c r="AH6206" s="285"/>
      <c r="AI6206" s="285"/>
      <c r="AU6206" s="285"/>
      <c r="AV6206" s="285"/>
      <c r="AW6206" s="285"/>
      <c r="AX6206" s="283"/>
      <c r="AY6206" s="283"/>
      <c r="BE6206" s="285"/>
      <c r="BF6206" s="285"/>
      <c r="BH6206" s="285"/>
      <c r="BI6206" s="285"/>
      <c r="BJ6206" s="285"/>
      <c r="BK6206" s="285"/>
      <c r="BL6206" s="285"/>
      <c r="BM6206" s="285"/>
      <c r="BN6206" s="285"/>
      <c r="BO6206" s="285"/>
      <c r="BP6206" s="285"/>
      <c r="BQ6206" s="285"/>
    </row>
    <row r="6207" spans="2:69" ht="9.75" customHeight="1">
      <c r="C6207" s="280"/>
      <c r="D6207" s="280"/>
      <c r="F6207" s="279"/>
      <c r="G6207" s="279"/>
      <c r="H6207" s="279"/>
      <c r="I6207" s="279"/>
      <c r="J6207" s="279"/>
      <c r="K6207" s="279"/>
      <c r="L6207" s="279"/>
      <c r="M6207" s="279"/>
      <c r="N6207" s="279"/>
      <c r="O6207" s="279"/>
      <c r="R6207" s="278"/>
      <c r="S6207" s="278"/>
      <c r="T6207" s="278"/>
      <c r="U6207" s="279"/>
      <c r="V6207" s="279"/>
      <c r="W6207" s="279"/>
      <c r="X6207" s="279"/>
      <c r="Y6207" s="279"/>
      <c r="Z6207" s="279"/>
      <c r="AA6207" s="279"/>
      <c r="AB6207" s="279"/>
      <c r="AD6207" s="279"/>
      <c r="AE6207" s="279"/>
      <c r="AF6207" s="279"/>
      <c r="AG6207" s="279"/>
      <c r="AH6207" s="279"/>
      <c r="AI6207" s="279"/>
      <c r="AM6207" s="280"/>
      <c r="AN6207" s="280"/>
      <c r="AO6207" s="280"/>
      <c r="AP6207" s="278"/>
      <c r="AQ6207" s="278"/>
      <c r="AR6207" s="278"/>
      <c r="AS6207" s="278"/>
      <c r="BA6207" s="280"/>
      <c r="BB6207" s="280"/>
      <c r="BC6207" s="280"/>
      <c r="BD6207" s="279"/>
      <c r="BE6207" s="279"/>
      <c r="BH6207" s="278"/>
      <c r="BI6207" s="278"/>
      <c r="BJ6207" s="278"/>
      <c r="BK6207" s="278"/>
      <c r="BL6207" s="278"/>
      <c r="BM6207" s="279"/>
      <c r="BN6207" s="279"/>
      <c r="BO6207" s="279"/>
      <c r="BP6207" s="279"/>
      <c r="BQ6207" s="279"/>
    </row>
    <row r="6208" spans="2:69" ht="0.75" customHeight="1">
      <c r="C6208" s="280"/>
      <c r="D6208" s="280"/>
      <c r="F6208" s="279"/>
      <c r="G6208" s="279"/>
      <c r="H6208" s="279"/>
      <c r="I6208" s="279"/>
      <c r="J6208" s="279"/>
      <c r="K6208" s="279"/>
      <c r="L6208" s="279"/>
      <c r="M6208" s="279"/>
      <c r="N6208" s="279"/>
      <c r="O6208" s="279"/>
      <c r="R6208" s="278"/>
      <c r="S6208" s="278"/>
      <c r="T6208" s="278"/>
      <c r="U6208" s="279"/>
      <c r="V6208" s="279"/>
      <c r="W6208" s="279"/>
      <c r="X6208" s="279"/>
      <c r="Y6208" s="279"/>
      <c r="Z6208" s="279"/>
      <c r="AA6208" s="279"/>
      <c r="AB6208" s="279"/>
      <c r="AD6208" s="279"/>
      <c r="AE6208" s="279"/>
      <c r="AF6208" s="279"/>
      <c r="AG6208" s="279"/>
      <c r="AH6208" s="279"/>
      <c r="AI6208" s="279"/>
      <c r="AM6208" s="280"/>
      <c r="AN6208" s="280"/>
      <c r="AO6208" s="280"/>
      <c r="AP6208" s="278"/>
      <c r="AQ6208" s="278"/>
      <c r="AR6208" s="278"/>
      <c r="AS6208" s="278"/>
      <c r="BA6208" s="280"/>
      <c r="BB6208" s="280"/>
      <c r="BC6208" s="280"/>
      <c r="BD6208" s="279"/>
      <c r="BE6208" s="279"/>
      <c r="BH6208" s="278"/>
      <c r="BI6208" s="278"/>
      <c r="BJ6208" s="278"/>
      <c r="BK6208" s="278"/>
      <c r="BL6208" s="278"/>
      <c r="BM6208" s="279"/>
      <c r="BN6208" s="279"/>
      <c r="BO6208" s="279"/>
      <c r="BP6208" s="279"/>
      <c r="BQ6208" s="279"/>
    </row>
    <row r="6209" spans="2:69" ht="10.5" customHeight="1">
      <c r="C6209" s="280"/>
      <c r="D6209" s="280"/>
      <c r="F6209" s="279"/>
      <c r="G6209" s="279"/>
      <c r="H6209" s="279"/>
      <c r="I6209" s="279"/>
      <c r="J6209" s="279"/>
      <c r="K6209" s="279"/>
      <c r="L6209" s="279"/>
      <c r="M6209" s="279"/>
      <c r="N6209" s="279"/>
      <c r="O6209" s="279"/>
      <c r="R6209" s="278"/>
      <c r="S6209" s="278"/>
      <c r="T6209" s="278"/>
      <c r="U6209" s="279"/>
      <c r="V6209" s="279"/>
      <c r="W6209" s="279"/>
      <c r="X6209" s="279"/>
      <c r="Y6209" s="279"/>
      <c r="Z6209" s="279"/>
      <c r="AA6209" s="279"/>
      <c r="AB6209" s="279"/>
      <c r="AD6209" s="264"/>
      <c r="AE6209" s="279"/>
      <c r="AF6209" s="279"/>
      <c r="AG6209" s="279"/>
      <c r="AH6209" s="279"/>
      <c r="AI6209" s="264"/>
      <c r="AM6209" s="280"/>
      <c r="AN6209" s="280"/>
      <c r="AO6209" s="280"/>
      <c r="AP6209" s="278"/>
      <c r="AQ6209" s="278"/>
      <c r="AR6209" s="278"/>
      <c r="AS6209" s="278"/>
      <c r="BA6209" s="280"/>
      <c r="BB6209" s="280"/>
      <c r="BC6209" s="280"/>
      <c r="BD6209" s="279"/>
      <c r="BE6209" s="279"/>
      <c r="BH6209" s="278"/>
      <c r="BI6209" s="278"/>
      <c r="BJ6209" s="278"/>
      <c r="BK6209" s="278"/>
      <c r="BL6209" s="278"/>
      <c r="BM6209" s="279"/>
      <c r="BN6209" s="279"/>
      <c r="BO6209" s="279"/>
      <c r="BP6209" s="279"/>
      <c r="BQ6209" s="279"/>
    </row>
    <row r="6210" spans="2:69" ht="9.75" customHeight="1"/>
    <row r="6211" spans="2:69" ht="9.75" customHeight="1">
      <c r="C6211" s="280"/>
      <c r="D6211" s="280"/>
      <c r="F6211" s="279"/>
      <c r="G6211" s="279"/>
      <c r="H6211" s="279"/>
      <c r="I6211" s="279"/>
      <c r="J6211" s="279"/>
      <c r="K6211" s="279"/>
      <c r="L6211" s="279"/>
      <c r="M6211" s="279"/>
      <c r="N6211" s="279"/>
      <c r="O6211" s="279"/>
      <c r="R6211" s="278"/>
      <c r="S6211" s="278"/>
      <c r="T6211" s="278"/>
      <c r="U6211" s="279"/>
      <c r="V6211" s="279"/>
      <c r="W6211" s="279"/>
      <c r="X6211" s="279"/>
      <c r="Y6211" s="279"/>
      <c r="Z6211" s="279"/>
      <c r="AA6211" s="279"/>
      <c r="AB6211" s="279"/>
      <c r="AD6211" s="279"/>
      <c r="AE6211" s="279"/>
      <c r="AF6211" s="279"/>
      <c r="AG6211" s="279"/>
      <c r="AH6211" s="279"/>
      <c r="AI6211" s="279"/>
      <c r="AM6211" s="280"/>
      <c r="AN6211" s="280"/>
      <c r="AO6211" s="280"/>
      <c r="AP6211" s="280"/>
      <c r="AQ6211" s="278"/>
      <c r="AR6211" s="278"/>
      <c r="AS6211" s="278"/>
      <c r="AT6211" s="278"/>
      <c r="BA6211" s="280"/>
      <c r="BB6211" s="280"/>
      <c r="BC6211" s="280"/>
      <c r="BD6211" s="279"/>
      <c r="BE6211" s="279"/>
      <c r="BH6211" s="278"/>
      <c r="BI6211" s="278"/>
      <c r="BJ6211" s="278"/>
      <c r="BK6211" s="278"/>
      <c r="BL6211" s="278"/>
      <c r="BM6211" s="279"/>
      <c r="BN6211" s="279"/>
      <c r="BO6211" s="279"/>
      <c r="BP6211" s="279"/>
      <c r="BQ6211" s="279"/>
    </row>
    <row r="6212" spans="2:69" ht="0.75" customHeight="1">
      <c r="C6212" s="280"/>
      <c r="D6212" s="280"/>
      <c r="F6212" s="279"/>
      <c r="G6212" s="279"/>
      <c r="H6212" s="279"/>
      <c r="I6212" s="279"/>
      <c r="J6212" s="279"/>
      <c r="K6212" s="279"/>
      <c r="L6212" s="279"/>
      <c r="M6212" s="279"/>
      <c r="N6212" s="279"/>
      <c r="O6212" s="279"/>
      <c r="R6212" s="278"/>
      <c r="S6212" s="278"/>
      <c r="T6212" s="278"/>
      <c r="U6212" s="279"/>
      <c r="V6212" s="279"/>
      <c r="W6212" s="279"/>
      <c r="X6212" s="279"/>
      <c r="Y6212" s="279"/>
      <c r="Z6212" s="279"/>
      <c r="AA6212" s="279"/>
      <c r="AB6212" s="279"/>
      <c r="AD6212" s="279"/>
      <c r="AE6212" s="279"/>
      <c r="AF6212" s="279"/>
      <c r="AG6212" s="279"/>
      <c r="AH6212" s="279"/>
      <c r="AI6212" s="279"/>
      <c r="AM6212" s="280"/>
      <c r="AN6212" s="280"/>
      <c r="AO6212" s="280"/>
      <c r="AP6212" s="280"/>
      <c r="AQ6212" s="278"/>
      <c r="AR6212" s="278"/>
      <c r="AS6212" s="278"/>
      <c r="AT6212" s="278"/>
      <c r="BA6212" s="280"/>
      <c r="BB6212" s="280"/>
      <c r="BC6212" s="280"/>
      <c r="BD6212" s="279"/>
      <c r="BE6212" s="279"/>
      <c r="BH6212" s="278"/>
      <c r="BI6212" s="278"/>
      <c r="BJ6212" s="278"/>
      <c r="BK6212" s="278"/>
      <c r="BL6212" s="278"/>
      <c r="BM6212" s="279"/>
      <c r="BN6212" s="279"/>
      <c r="BO6212" s="279"/>
      <c r="BP6212" s="279"/>
      <c r="BQ6212" s="279"/>
    </row>
    <row r="6213" spans="2:69" ht="12.75" customHeight="1">
      <c r="F6213" s="279"/>
      <c r="G6213" s="279"/>
      <c r="H6213" s="279"/>
      <c r="I6213" s="279"/>
      <c r="J6213" s="279"/>
      <c r="K6213" s="279"/>
      <c r="L6213" s="279"/>
      <c r="M6213" s="279"/>
      <c r="N6213" s="279"/>
      <c r="O6213" s="279"/>
      <c r="AM6213" s="280"/>
      <c r="AN6213" s="280"/>
      <c r="AO6213" s="280"/>
      <c r="AP6213" s="278"/>
      <c r="AQ6213" s="278"/>
      <c r="AR6213" s="278"/>
      <c r="AS6213" s="278"/>
      <c r="BA6213" s="280"/>
      <c r="BB6213" s="280"/>
      <c r="BC6213" s="280"/>
      <c r="BD6213" s="279"/>
      <c r="BE6213" s="279"/>
      <c r="BH6213" s="278"/>
      <c r="BI6213" s="278"/>
      <c r="BJ6213" s="278"/>
      <c r="BK6213" s="278"/>
      <c r="BL6213" s="278"/>
      <c r="BM6213" s="279"/>
      <c r="BN6213" s="279"/>
      <c r="BO6213" s="279"/>
      <c r="BP6213" s="279"/>
      <c r="BQ6213" s="279"/>
    </row>
    <row r="6214" spans="2:69" ht="10.5" customHeight="1">
      <c r="AM6214" s="280"/>
      <c r="AN6214" s="280"/>
      <c r="AO6214" s="280"/>
      <c r="AP6214" s="278"/>
      <c r="AQ6214" s="278"/>
      <c r="AR6214" s="278"/>
      <c r="AS6214" s="278"/>
      <c r="BA6214" s="280"/>
      <c r="BB6214" s="280"/>
      <c r="BC6214" s="280"/>
      <c r="BD6214" s="279"/>
      <c r="BE6214" s="279"/>
      <c r="BH6214" s="278"/>
      <c r="BI6214" s="278"/>
      <c r="BJ6214" s="278"/>
      <c r="BK6214" s="278"/>
      <c r="BL6214" s="278"/>
      <c r="BM6214" s="279"/>
      <c r="BN6214" s="279"/>
      <c r="BO6214" s="279"/>
      <c r="BP6214" s="279"/>
      <c r="BQ6214" s="279"/>
    </row>
    <row r="6215" spans="2:69" ht="7.5" customHeight="1"/>
    <row r="6216" spans="2:69" ht="0.75" customHeight="1">
      <c r="C6216" s="277"/>
      <c r="D6216" s="277"/>
      <c r="F6216" s="279"/>
      <c r="G6216" s="279"/>
      <c r="H6216" s="279"/>
      <c r="I6216" s="279"/>
      <c r="J6216" s="279"/>
      <c r="K6216" s="279"/>
      <c r="L6216" s="279"/>
      <c r="M6216" s="279"/>
      <c r="AM6216" s="280"/>
      <c r="AN6216" s="280"/>
      <c r="AO6216" s="280"/>
      <c r="AP6216" s="278"/>
      <c r="AQ6216" s="278"/>
      <c r="AR6216" s="278"/>
      <c r="AS6216" s="278"/>
      <c r="AT6216" s="278"/>
      <c r="AU6216" s="278"/>
      <c r="AV6216" s="278"/>
      <c r="AX6216" s="278"/>
      <c r="AY6216" s="278"/>
      <c r="BA6216" s="280"/>
      <c r="BB6216" s="280"/>
      <c r="BC6216" s="280"/>
      <c r="BD6216" s="279"/>
      <c r="BE6216" s="279"/>
      <c r="BH6216" s="278"/>
      <c r="BI6216" s="278"/>
      <c r="BJ6216" s="278"/>
      <c r="BK6216" s="278"/>
      <c r="BL6216" s="278"/>
      <c r="BM6216" s="279"/>
      <c r="BN6216" s="279"/>
      <c r="BO6216" s="279"/>
      <c r="BP6216" s="279"/>
      <c r="BQ6216" s="279"/>
    </row>
    <row r="6217" spans="2:69" ht="8.25" customHeight="1">
      <c r="C6217" s="277"/>
      <c r="D6217" s="277"/>
      <c r="F6217" s="279"/>
      <c r="G6217" s="279"/>
      <c r="H6217" s="279"/>
      <c r="I6217" s="279"/>
      <c r="J6217" s="279"/>
      <c r="K6217" s="279"/>
      <c r="L6217" s="279"/>
      <c r="M6217" s="279"/>
      <c r="AM6217" s="280"/>
      <c r="AN6217" s="280"/>
      <c r="AO6217" s="280"/>
      <c r="AP6217" s="278"/>
      <c r="AQ6217" s="278"/>
      <c r="AR6217" s="278"/>
      <c r="AS6217" s="278"/>
      <c r="AT6217" s="278"/>
      <c r="AU6217" s="278"/>
      <c r="AV6217" s="278"/>
      <c r="AX6217" s="278"/>
      <c r="AY6217" s="278"/>
      <c r="BA6217" s="280"/>
      <c r="BB6217" s="280"/>
      <c r="BC6217" s="280"/>
      <c r="BD6217" s="279"/>
      <c r="BE6217" s="279"/>
      <c r="BH6217" s="278"/>
      <c r="BI6217" s="278"/>
      <c r="BJ6217" s="278"/>
      <c r="BK6217" s="278"/>
      <c r="BL6217" s="278"/>
      <c r="BM6217" s="279"/>
      <c r="BN6217" s="279"/>
      <c r="BO6217" s="279"/>
      <c r="BP6217" s="279"/>
      <c r="BQ6217" s="279"/>
    </row>
    <row r="6218" spans="2:69" ht="0.75" customHeight="1">
      <c r="C6218" s="277"/>
      <c r="D6218" s="277"/>
      <c r="F6218" s="279"/>
      <c r="G6218" s="279"/>
      <c r="H6218" s="279"/>
      <c r="I6218" s="279"/>
      <c r="J6218" s="279"/>
      <c r="K6218" s="279"/>
      <c r="L6218" s="279"/>
      <c r="M6218" s="279"/>
      <c r="AM6218" s="280"/>
      <c r="AN6218" s="280"/>
      <c r="AO6218" s="280"/>
      <c r="AP6218" s="278"/>
      <c r="AQ6218" s="278"/>
      <c r="AR6218" s="278"/>
      <c r="AS6218" s="278"/>
      <c r="AT6218" s="278"/>
      <c r="AU6218" s="278"/>
      <c r="AV6218" s="278"/>
      <c r="AX6218" s="278"/>
      <c r="AY6218" s="278"/>
      <c r="BA6218" s="280"/>
      <c r="BB6218" s="280"/>
      <c r="BC6218" s="280"/>
      <c r="BD6218" s="279"/>
      <c r="BE6218" s="279"/>
      <c r="BH6218" s="278"/>
      <c r="BI6218" s="278"/>
      <c r="BJ6218" s="278"/>
      <c r="BK6218" s="278"/>
      <c r="BL6218" s="278"/>
      <c r="BM6218" s="279"/>
      <c r="BN6218" s="279"/>
      <c r="BO6218" s="279"/>
      <c r="BP6218" s="279"/>
      <c r="BQ6218" s="279"/>
    </row>
    <row r="6219" spans="2:69" ht="10.5" customHeight="1">
      <c r="AM6219" s="280"/>
      <c r="AN6219" s="280"/>
      <c r="AO6219" s="280"/>
      <c r="AP6219" s="278"/>
      <c r="AQ6219" s="278"/>
      <c r="AR6219" s="278"/>
      <c r="AS6219" s="278"/>
      <c r="AT6219" s="278"/>
      <c r="AU6219" s="278"/>
      <c r="AV6219" s="278"/>
      <c r="AX6219" s="278"/>
      <c r="AY6219" s="278"/>
      <c r="BA6219" s="280"/>
      <c r="BB6219" s="280"/>
      <c r="BC6219" s="280"/>
      <c r="BD6219" s="279"/>
      <c r="BE6219" s="279"/>
      <c r="BH6219" s="278"/>
      <c r="BI6219" s="278"/>
      <c r="BJ6219" s="278"/>
      <c r="BK6219" s="278"/>
      <c r="BL6219" s="278"/>
      <c r="BM6219" s="279"/>
      <c r="BN6219" s="279"/>
      <c r="BO6219" s="279"/>
      <c r="BP6219" s="279"/>
      <c r="BQ6219" s="279"/>
    </row>
    <row r="6220" spans="2:69" ht="9.75" customHeight="1"/>
    <row r="6221" spans="2:69" ht="12" customHeight="1">
      <c r="AM6221" s="280"/>
      <c r="AN6221" s="280"/>
      <c r="AO6221" s="280"/>
      <c r="AP6221" s="280"/>
      <c r="AQ6221" s="278"/>
      <c r="AR6221" s="278"/>
      <c r="AS6221" s="278"/>
      <c r="AT6221" s="278"/>
      <c r="AU6221" s="278"/>
      <c r="AV6221" s="278"/>
      <c r="AW6221" s="278"/>
      <c r="AX6221" s="278"/>
      <c r="AY6221" s="278"/>
      <c r="AZ6221" s="278"/>
      <c r="BA6221" s="277"/>
      <c r="BB6221" s="277"/>
      <c r="BC6221" s="277"/>
      <c r="BD6221" s="279"/>
      <c r="BE6221" s="279"/>
    </row>
    <row r="6222" spans="2:69" ht="13.5" customHeight="1">
      <c r="C6222" s="289"/>
      <c r="D6222" s="289"/>
      <c r="E6222" s="289"/>
      <c r="F6222" s="289"/>
      <c r="G6222" s="289"/>
      <c r="H6222" s="289"/>
      <c r="I6222" s="289"/>
      <c r="J6222" s="289"/>
      <c r="K6222" s="289"/>
      <c r="L6222" s="289"/>
      <c r="M6222" s="289"/>
      <c r="N6222" s="289"/>
      <c r="O6222" s="289"/>
      <c r="P6222" s="289"/>
      <c r="Q6222" s="289"/>
      <c r="R6222" s="289"/>
      <c r="S6222" s="289"/>
      <c r="T6222" s="289"/>
      <c r="U6222" s="289"/>
      <c r="V6222" s="289"/>
      <c r="W6222" s="289"/>
      <c r="X6222" s="289"/>
      <c r="Y6222" s="289"/>
      <c r="Z6222" s="289"/>
      <c r="AA6222" s="289"/>
      <c r="AB6222" s="289"/>
      <c r="AC6222" s="289"/>
      <c r="AD6222" s="289"/>
      <c r="AE6222" s="289"/>
    </row>
    <row r="6223" spans="2:69" ht="7.5" customHeight="1"/>
    <row r="6224" spans="2:69" ht="16.5" customHeight="1">
      <c r="B6224" s="282"/>
      <c r="C6224" s="282"/>
      <c r="D6224" s="282"/>
      <c r="E6224" s="282"/>
      <c r="F6224" s="282"/>
      <c r="G6224" s="282"/>
      <c r="H6224" s="282"/>
      <c r="I6224" s="282"/>
      <c r="J6224" s="282"/>
      <c r="K6224" s="282"/>
      <c r="L6224" s="282"/>
      <c r="M6224" s="282"/>
      <c r="N6224" s="282"/>
      <c r="O6224" s="282"/>
      <c r="P6224" s="282"/>
      <c r="Q6224" s="282"/>
      <c r="R6224" s="282"/>
      <c r="S6224" s="282"/>
      <c r="T6224" s="282"/>
      <c r="U6224" s="282"/>
      <c r="X6224" s="282"/>
      <c r="Y6224" s="282"/>
      <c r="Z6224" s="282"/>
      <c r="AA6224" s="282"/>
      <c r="AB6224" s="282"/>
      <c r="AC6224" s="282"/>
      <c r="AD6224" s="282"/>
      <c r="AE6224" s="282"/>
      <c r="AF6224" s="282"/>
      <c r="AG6224" s="282"/>
      <c r="AM6224" s="282"/>
      <c r="AN6224" s="282"/>
      <c r="AO6224" s="282"/>
      <c r="AP6224" s="282"/>
      <c r="AQ6224" s="282"/>
      <c r="AR6224" s="282"/>
      <c r="AS6224" s="282"/>
      <c r="AT6224" s="282"/>
      <c r="AU6224" s="282"/>
      <c r="AV6224" s="282"/>
      <c r="AW6224" s="282"/>
      <c r="AX6224" s="282"/>
      <c r="AY6224" s="282"/>
      <c r="AZ6224" s="282"/>
      <c r="BA6224" s="282"/>
      <c r="BB6224" s="282"/>
      <c r="BE6224" s="282"/>
      <c r="BF6224" s="282"/>
      <c r="BG6224" s="282"/>
      <c r="BH6224" s="282"/>
      <c r="BI6224" s="282"/>
      <c r="BJ6224" s="282"/>
      <c r="BK6224" s="282"/>
      <c r="BL6224" s="282"/>
      <c r="BM6224" s="282"/>
      <c r="BN6224" s="282"/>
      <c r="BO6224" s="282"/>
      <c r="BP6224" s="282"/>
    </row>
    <row r="6225" spans="3:68" ht="9.75" customHeight="1">
      <c r="E6225" s="281"/>
      <c r="F6225" s="281"/>
      <c r="G6225" s="281"/>
      <c r="H6225" s="281"/>
      <c r="I6225" s="281"/>
      <c r="J6225" s="281"/>
      <c r="K6225" s="281"/>
      <c r="L6225" s="281"/>
      <c r="O6225" s="281"/>
      <c r="P6225" s="281"/>
      <c r="Q6225" s="281"/>
      <c r="S6225" s="286"/>
      <c r="T6225" s="286"/>
      <c r="U6225" s="286"/>
      <c r="V6225" s="286"/>
      <c r="AB6225" s="281"/>
      <c r="AC6225" s="281"/>
      <c r="AD6225" s="286"/>
      <c r="AE6225" s="286"/>
      <c r="AR6225" s="281"/>
      <c r="AS6225" s="281"/>
      <c r="AT6225" s="281"/>
      <c r="AV6225" s="286"/>
      <c r="AW6225" s="286"/>
      <c r="AX6225" s="286"/>
      <c r="AY6225" s="286"/>
      <c r="AZ6225" s="286"/>
      <c r="BA6225" s="286"/>
      <c r="BB6225" s="286"/>
      <c r="BH6225" s="283"/>
      <c r="BI6225" s="283"/>
      <c r="BJ6225" s="283"/>
      <c r="BK6225" s="283"/>
      <c r="BL6225" s="283"/>
      <c r="BN6225" s="283"/>
      <c r="BO6225" s="283"/>
      <c r="BP6225" s="283"/>
    </row>
    <row r="6226" spans="3:68" ht="0.75" customHeight="1">
      <c r="BH6226" s="283"/>
      <c r="BI6226" s="283"/>
      <c r="BJ6226" s="283"/>
      <c r="BK6226" s="283"/>
      <c r="BL6226" s="283"/>
      <c r="BN6226" s="283"/>
      <c r="BO6226" s="283"/>
      <c r="BP6226" s="283"/>
    </row>
    <row r="6227" spans="3:68" ht="10.5" customHeight="1">
      <c r="F6227" s="281"/>
      <c r="G6227" s="281"/>
      <c r="H6227" s="281"/>
      <c r="I6227" s="281"/>
      <c r="J6227" s="281"/>
      <c r="K6227" s="281"/>
      <c r="N6227" s="281"/>
      <c r="O6227" s="281"/>
      <c r="P6227" s="281"/>
      <c r="Q6227" s="281"/>
      <c r="R6227" s="281"/>
      <c r="S6227" s="286"/>
      <c r="T6227" s="286"/>
      <c r="U6227" s="286"/>
      <c r="V6227" s="286"/>
      <c r="AB6227" s="281"/>
      <c r="AC6227" s="281"/>
      <c r="AD6227" s="281"/>
      <c r="AE6227" s="286"/>
      <c r="AF6227" s="286"/>
      <c r="AG6227" s="286"/>
      <c r="AH6227" s="286"/>
      <c r="AI6227" s="286"/>
      <c r="AR6227" s="281"/>
      <c r="AS6227" s="281"/>
      <c r="AT6227" s="281"/>
      <c r="AV6227" s="290"/>
      <c r="AW6227" s="290"/>
      <c r="AX6227" s="290"/>
      <c r="AY6227" s="290"/>
      <c r="AZ6227" s="290"/>
      <c r="BE6227" s="263"/>
      <c r="BJ6227" s="279"/>
      <c r="BK6227" s="279"/>
      <c r="BL6227" s="279"/>
      <c r="BO6227" s="279"/>
      <c r="BP6227" s="279"/>
    </row>
    <row r="6228" spans="3:68" ht="8.25" customHeight="1"/>
    <row r="6229" spans="3:68" ht="12.75" customHeight="1">
      <c r="BE6229" s="280"/>
      <c r="BF6229" s="280"/>
      <c r="BJ6229" s="279"/>
      <c r="BK6229" s="279"/>
      <c r="BL6229" s="279"/>
      <c r="BO6229" s="279"/>
      <c r="BP6229" s="279"/>
    </row>
    <row r="6230" spans="3:68" ht="9.75" customHeight="1">
      <c r="BE6230" s="280"/>
      <c r="BF6230" s="280"/>
      <c r="BJ6230" s="279"/>
      <c r="BK6230" s="279"/>
      <c r="BL6230" s="279"/>
      <c r="BO6230" s="279"/>
      <c r="BP6230" s="279"/>
    </row>
    <row r="6231" spans="3:68" ht="12.75" customHeight="1">
      <c r="BE6231" s="280"/>
      <c r="BF6231" s="280"/>
    </row>
    <row r="6232" spans="3:68" ht="10.5" customHeight="1">
      <c r="I6232" s="283"/>
      <c r="J6232" s="283"/>
      <c r="K6232" s="283"/>
      <c r="L6232" s="283"/>
      <c r="N6232" s="283"/>
      <c r="O6232" s="283"/>
      <c r="P6232" s="283"/>
      <c r="Q6232" s="283"/>
      <c r="R6232" s="283"/>
      <c r="S6232" s="283"/>
      <c r="U6232" s="283"/>
      <c r="V6232" s="283"/>
      <c r="W6232" s="283"/>
      <c r="Z6232" s="283"/>
      <c r="AA6232" s="283"/>
      <c r="AB6232" s="283"/>
      <c r="AC6232" s="283"/>
      <c r="AD6232" s="283"/>
      <c r="AE6232" s="283"/>
      <c r="AO6232" s="283"/>
      <c r="AP6232" s="283"/>
      <c r="AQ6232" s="283"/>
      <c r="AR6232" s="283"/>
      <c r="AS6232" s="283"/>
      <c r="AT6232" s="283"/>
      <c r="AV6232" s="283"/>
      <c r="AW6232" s="283"/>
      <c r="AX6232" s="283"/>
      <c r="AY6232" s="283"/>
      <c r="AZ6232" s="283"/>
      <c r="BA6232" s="283"/>
      <c r="BB6232" s="283"/>
      <c r="BE6232" s="263"/>
      <c r="BJ6232" s="279"/>
      <c r="BK6232" s="279"/>
      <c r="BL6232" s="279"/>
      <c r="BO6232" s="279"/>
      <c r="BP6232" s="279"/>
    </row>
    <row r="6233" spans="3:68" ht="9.75" customHeight="1"/>
    <row r="6234" spans="3:68" ht="10.5" customHeight="1">
      <c r="H6234" s="283"/>
      <c r="I6234" s="283"/>
      <c r="J6234" s="283"/>
      <c r="K6234" s="283"/>
      <c r="L6234" s="283"/>
      <c r="N6234" s="283"/>
      <c r="O6234" s="283"/>
      <c r="P6234" s="283"/>
      <c r="Q6234" s="283"/>
      <c r="R6234" s="283"/>
      <c r="S6234" s="283"/>
      <c r="U6234" s="283"/>
      <c r="V6234" s="283"/>
      <c r="W6234" s="283"/>
      <c r="Z6234" s="283"/>
      <c r="AA6234" s="283"/>
      <c r="AB6234" s="283"/>
      <c r="AC6234" s="283"/>
      <c r="AD6234" s="283"/>
      <c r="AE6234" s="283"/>
      <c r="AO6234" s="283"/>
      <c r="AP6234" s="283"/>
      <c r="AQ6234" s="283"/>
      <c r="AR6234" s="283"/>
      <c r="AS6234" s="283"/>
      <c r="AT6234" s="283"/>
      <c r="AV6234" s="283"/>
      <c r="AW6234" s="283"/>
      <c r="AX6234" s="283"/>
      <c r="AY6234" s="283"/>
      <c r="AZ6234" s="283"/>
      <c r="BA6234" s="283"/>
      <c r="BB6234" s="283"/>
      <c r="BE6234" s="280"/>
      <c r="BJ6234" s="279"/>
      <c r="BK6234" s="279"/>
      <c r="BL6234" s="279"/>
      <c r="BO6234" s="279"/>
      <c r="BP6234" s="279"/>
    </row>
    <row r="6235" spans="3:68" ht="0.75" customHeight="1">
      <c r="H6235" s="283"/>
      <c r="I6235" s="283"/>
      <c r="J6235" s="283"/>
      <c r="K6235" s="283"/>
      <c r="L6235" s="283"/>
      <c r="N6235" s="283"/>
      <c r="O6235" s="283"/>
      <c r="P6235" s="283"/>
      <c r="Q6235" s="283"/>
      <c r="R6235" s="283"/>
      <c r="S6235" s="283"/>
      <c r="U6235" s="283"/>
      <c r="V6235" s="283"/>
      <c r="W6235" s="283"/>
      <c r="Z6235" s="283"/>
      <c r="AA6235" s="283"/>
      <c r="AB6235" s="283"/>
      <c r="AC6235" s="283"/>
      <c r="AD6235" s="283"/>
      <c r="AE6235" s="283"/>
      <c r="AO6235" s="283"/>
      <c r="AP6235" s="283"/>
      <c r="AQ6235" s="283"/>
      <c r="AR6235" s="283"/>
      <c r="AS6235" s="283"/>
      <c r="AT6235" s="283"/>
      <c r="AV6235" s="283"/>
      <c r="AW6235" s="283"/>
      <c r="AX6235" s="283"/>
      <c r="AY6235" s="283"/>
      <c r="AZ6235" s="283"/>
      <c r="BA6235" s="283"/>
      <c r="BB6235" s="283"/>
      <c r="BE6235" s="280"/>
      <c r="BJ6235" s="279"/>
      <c r="BK6235" s="279"/>
      <c r="BL6235" s="279"/>
      <c r="BO6235" s="279"/>
      <c r="BP6235" s="279"/>
    </row>
    <row r="6236" spans="3:68" ht="10.5" customHeight="1">
      <c r="H6236" s="285"/>
      <c r="I6236" s="285"/>
      <c r="J6236" s="285"/>
      <c r="K6236" s="285"/>
      <c r="L6236" s="285"/>
      <c r="N6236" s="285"/>
      <c r="O6236" s="285"/>
      <c r="P6236" s="285"/>
      <c r="R6236" s="285"/>
      <c r="S6236" s="285"/>
      <c r="U6236" s="283"/>
      <c r="V6236" s="283"/>
      <c r="W6236" s="283"/>
      <c r="Z6236" s="285"/>
      <c r="AA6236" s="285"/>
      <c r="AB6236" s="285"/>
      <c r="AC6236" s="285"/>
      <c r="AD6236" s="283"/>
      <c r="AE6236" s="283"/>
      <c r="AO6236" s="285"/>
      <c r="AP6236" s="285"/>
      <c r="AQ6236" s="285"/>
      <c r="AR6236" s="285"/>
      <c r="AS6236" s="285"/>
      <c r="AT6236" s="285"/>
      <c r="AV6236" s="285"/>
      <c r="AW6236" s="285"/>
      <c r="AX6236" s="285"/>
      <c r="AY6236" s="285"/>
      <c r="AZ6236" s="285"/>
      <c r="BB6236" s="261"/>
      <c r="BE6236" s="263"/>
      <c r="BK6236" s="279"/>
      <c r="BL6236" s="279"/>
      <c r="BP6236" s="264"/>
    </row>
    <row r="6237" spans="3:68" ht="8.25" customHeight="1"/>
    <row r="6238" spans="3:68" ht="0.75" customHeight="1">
      <c r="C6238" s="280"/>
      <c r="D6238" s="280"/>
      <c r="E6238" s="280"/>
      <c r="F6238" s="280"/>
      <c r="G6238" s="280"/>
      <c r="H6238" s="280"/>
      <c r="I6238" s="280"/>
      <c r="AH6238" s="280"/>
      <c r="AI6238" s="280"/>
      <c r="AJ6238" s="280"/>
      <c r="AK6238" s="280"/>
      <c r="AL6238" s="280"/>
      <c r="AM6238" s="280"/>
      <c r="AN6238" s="280"/>
      <c r="AO6238" s="280"/>
      <c r="BE6238" s="280"/>
      <c r="BK6238" s="279"/>
      <c r="BL6238" s="279"/>
      <c r="BP6238" s="279"/>
    </row>
    <row r="6239" spans="3:68" ht="9" customHeight="1">
      <c r="C6239" s="280"/>
      <c r="D6239" s="280"/>
      <c r="E6239" s="280"/>
      <c r="F6239" s="280"/>
      <c r="G6239" s="280"/>
      <c r="H6239" s="280"/>
      <c r="I6239" s="280"/>
      <c r="AH6239" s="280"/>
      <c r="AI6239" s="280"/>
      <c r="AJ6239" s="280"/>
      <c r="AK6239" s="280"/>
      <c r="AL6239" s="280"/>
      <c r="AM6239" s="280"/>
      <c r="AN6239" s="280"/>
      <c r="AO6239" s="280"/>
      <c r="BE6239" s="280"/>
      <c r="BK6239" s="279"/>
      <c r="BL6239" s="279"/>
      <c r="BP6239" s="279"/>
    </row>
    <row r="6240" spans="3:68" ht="0.75" customHeight="1">
      <c r="C6240" s="280"/>
      <c r="D6240" s="280"/>
      <c r="E6240" s="280"/>
      <c r="F6240" s="280"/>
      <c r="G6240" s="280"/>
      <c r="H6240" s="280"/>
      <c r="I6240" s="280"/>
      <c r="AH6240" s="280"/>
      <c r="AI6240" s="280"/>
      <c r="AJ6240" s="280"/>
      <c r="AK6240" s="280"/>
      <c r="AL6240" s="280"/>
      <c r="AM6240" s="280"/>
      <c r="AN6240" s="280"/>
      <c r="AO6240" s="280"/>
      <c r="BE6240" s="280"/>
      <c r="BK6240" s="279"/>
      <c r="BL6240" s="279"/>
    </row>
    <row r="6241" spans="3:68" ht="10.5" customHeight="1">
      <c r="C6241" s="287"/>
      <c r="D6241" s="287"/>
      <c r="E6241" s="287"/>
      <c r="F6241" s="287"/>
      <c r="G6241" s="287"/>
      <c r="H6241" s="278"/>
      <c r="I6241" s="278"/>
      <c r="J6241" s="278"/>
      <c r="K6241" s="278"/>
      <c r="L6241" s="278"/>
      <c r="N6241" s="278"/>
      <c r="O6241" s="278"/>
      <c r="P6241" s="278"/>
      <c r="Q6241" s="278"/>
      <c r="R6241" s="278"/>
      <c r="S6241" s="278"/>
      <c r="T6241" s="278"/>
      <c r="U6241" s="278"/>
      <c r="V6241" s="278"/>
      <c r="W6241" s="278"/>
      <c r="Z6241" s="278"/>
      <c r="AA6241" s="278"/>
      <c r="AB6241" s="278"/>
      <c r="AC6241" s="278"/>
      <c r="AD6241" s="278"/>
      <c r="AE6241" s="278"/>
      <c r="AI6241" s="287"/>
      <c r="AJ6241" s="287"/>
      <c r="AK6241" s="287"/>
      <c r="AL6241" s="287"/>
      <c r="AM6241" s="287"/>
      <c r="AO6241" s="278"/>
      <c r="AP6241" s="278"/>
      <c r="AQ6241" s="278"/>
      <c r="AR6241" s="278"/>
      <c r="AS6241" s="278"/>
      <c r="AT6241" s="278"/>
      <c r="AV6241" s="278"/>
      <c r="AW6241" s="278"/>
      <c r="AX6241" s="278"/>
      <c r="AY6241" s="278"/>
      <c r="AZ6241" s="278"/>
      <c r="BB6241" s="266"/>
      <c r="BE6241" s="263"/>
      <c r="BK6241" s="279"/>
      <c r="BL6241" s="279"/>
      <c r="BP6241" s="264"/>
    </row>
    <row r="6242" spans="3:68" ht="7.5" customHeight="1"/>
    <row r="6243" spans="3:68" ht="0.75" customHeight="1">
      <c r="C6243" s="287"/>
      <c r="D6243" s="287"/>
      <c r="E6243" s="287"/>
      <c r="F6243" s="287"/>
      <c r="G6243" s="287"/>
      <c r="H6243" s="278"/>
      <c r="I6243" s="278"/>
      <c r="J6243" s="278"/>
      <c r="K6243" s="278"/>
      <c r="L6243" s="278"/>
      <c r="N6243" s="278"/>
      <c r="O6243" s="278"/>
      <c r="P6243" s="278"/>
      <c r="Q6243" s="278"/>
      <c r="R6243" s="278"/>
      <c r="S6243" s="278"/>
      <c r="T6243" s="278"/>
      <c r="U6243" s="278"/>
      <c r="V6243" s="278"/>
      <c r="W6243" s="278"/>
      <c r="Z6243" s="278"/>
      <c r="AA6243" s="278"/>
      <c r="AB6243" s="278"/>
      <c r="AC6243" s="278"/>
      <c r="AD6243" s="278"/>
      <c r="AE6243" s="278"/>
      <c r="AI6243" s="287"/>
      <c r="AJ6243" s="287"/>
      <c r="AK6243" s="287"/>
      <c r="AL6243" s="287"/>
      <c r="AM6243" s="287"/>
      <c r="AO6243" s="278"/>
      <c r="AP6243" s="278"/>
      <c r="AQ6243" s="278"/>
      <c r="AR6243" s="278"/>
      <c r="AS6243" s="278"/>
      <c r="AT6243" s="278"/>
      <c r="AV6243" s="278"/>
      <c r="AW6243" s="278"/>
      <c r="AX6243" s="278"/>
      <c r="AY6243" s="278"/>
      <c r="AZ6243" s="278"/>
      <c r="BB6243" s="276"/>
    </row>
    <row r="6244" spans="3:68" ht="8.25" customHeight="1">
      <c r="C6244" s="287"/>
      <c r="D6244" s="287"/>
      <c r="E6244" s="287"/>
      <c r="F6244" s="287"/>
      <c r="G6244" s="287"/>
      <c r="H6244" s="278"/>
      <c r="I6244" s="278"/>
      <c r="J6244" s="278"/>
      <c r="K6244" s="278"/>
      <c r="L6244" s="278"/>
      <c r="N6244" s="278"/>
      <c r="O6244" s="278"/>
      <c r="P6244" s="278"/>
      <c r="Q6244" s="278"/>
      <c r="R6244" s="278"/>
      <c r="S6244" s="278"/>
      <c r="T6244" s="278"/>
      <c r="U6244" s="278"/>
      <c r="V6244" s="278"/>
      <c r="W6244" s="278"/>
      <c r="Z6244" s="278"/>
      <c r="AA6244" s="278"/>
      <c r="AB6244" s="278"/>
      <c r="AC6244" s="278"/>
      <c r="AD6244" s="278"/>
      <c r="AE6244" s="278"/>
      <c r="AI6244" s="287"/>
      <c r="AJ6244" s="287"/>
      <c r="AK6244" s="287"/>
      <c r="AL6244" s="287"/>
      <c r="AM6244" s="287"/>
      <c r="AO6244" s="278"/>
      <c r="AP6244" s="278"/>
      <c r="AQ6244" s="278"/>
      <c r="AR6244" s="278"/>
      <c r="AS6244" s="278"/>
      <c r="AT6244" s="278"/>
      <c r="AV6244" s="278"/>
      <c r="AW6244" s="278"/>
      <c r="AX6244" s="278"/>
      <c r="AY6244" s="278"/>
      <c r="AZ6244" s="278"/>
      <c r="BB6244" s="276"/>
    </row>
    <row r="6245" spans="3:68" ht="0.75" customHeight="1">
      <c r="C6245" s="287"/>
      <c r="D6245" s="287"/>
      <c r="E6245" s="287"/>
      <c r="F6245" s="287"/>
      <c r="G6245" s="287"/>
      <c r="H6245" s="278"/>
      <c r="I6245" s="278"/>
      <c r="J6245" s="278"/>
      <c r="K6245" s="278"/>
      <c r="L6245" s="278"/>
      <c r="N6245" s="278"/>
      <c r="O6245" s="278"/>
      <c r="P6245" s="278"/>
      <c r="Q6245" s="278"/>
      <c r="R6245" s="278"/>
      <c r="S6245" s="278"/>
      <c r="T6245" s="278"/>
      <c r="U6245" s="278"/>
      <c r="V6245" s="278"/>
      <c r="W6245" s="278"/>
      <c r="Z6245" s="278"/>
      <c r="AA6245" s="278"/>
      <c r="AB6245" s="278"/>
      <c r="AC6245" s="278"/>
      <c r="AD6245" s="278"/>
      <c r="AE6245" s="278"/>
      <c r="AI6245" s="287"/>
      <c r="AJ6245" s="287"/>
      <c r="AK6245" s="287"/>
      <c r="AL6245" s="287"/>
      <c r="AM6245" s="287"/>
      <c r="AO6245" s="278"/>
      <c r="AP6245" s="278"/>
      <c r="AQ6245" s="278"/>
      <c r="AR6245" s="278"/>
      <c r="AS6245" s="278"/>
      <c r="AT6245" s="278"/>
      <c r="AV6245" s="278"/>
      <c r="AW6245" s="278"/>
      <c r="AX6245" s="278"/>
      <c r="AY6245" s="278"/>
      <c r="AZ6245" s="278"/>
      <c r="BB6245" s="276"/>
    </row>
    <row r="6246" spans="3:68" ht="10.5" customHeight="1">
      <c r="C6246" s="287"/>
      <c r="D6246" s="287"/>
      <c r="E6246" s="287"/>
      <c r="F6246" s="287"/>
      <c r="G6246" s="287"/>
      <c r="H6246" s="278"/>
      <c r="I6246" s="278"/>
      <c r="J6246" s="278"/>
      <c r="K6246" s="278"/>
      <c r="L6246" s="278"/>
      <c r="N6246" s="278"/>
      <c r="O6246" s="278"/>
      <c r="P6246" s="278"/>
      <c r="Q6246" s="278"/>
      <c r="R6246" s="278"/>
      <c r="S6246" s="278"/>
      <c r="T6246" s="278"/>
      <c r="U6246" s="278"/>
      <c r="V6246" s="278"/>
      <c r="W6246" s="278"/>
      <c r="Z6246" s="278"/>
      <c r="AA6246" s="278"/>
      <c r="AB6246" s="278"/>
      <c r="AC6246" s="278"/>
      <c r="AD6246" s="278"/>
      <c r="AE6246" s="278"/>
      <c r="AI6246" s="287"/>
      <c r="AJ6246" s="287"/>
      <c r="AK6246" s="287"/>
      <c r="AL6246" s="287"/>
      <c r="AM6246" s="287"/>
      <c r="AO6246" s="278"/>
      <c r="AP6246" s="278"/>
      <c r="AQ6246" s="278"/>
      <c r="AR6246" s="278"/>
      <c r="AS6246" s="278"/>
      <c r="AT6246" s="278"/>
      <c r="AV6246" s="278"/>
      <c r="AW6246" s="278"/>
      <c r="AX6246" s="278"/>
      <c r="AY6246" s="278"/>
      <c r="AZ6246" s="278"/>
      <c r="BB6246" s="266"/>
    </row>
    <row r="6247" spans="3:68" ht="7.5" customHeight="1"/>
    <row r="6248" spans="3:68" ht="0.75" customHeight="1">
      <c r="C6248" s="287"/>
      <c r="D6248" s="287"/>
      <c r="E6248" s="287"/>
      <c r="F6248" s="287"/>
      <c r="G6248" s="287"/>
      <c r="H6248" s="278"/>
      <c r="I6248" s="278"/>
      <c r="J6248" s="278"/>
      <c r="K6248" s="278"/>
      <c r="L6248" s="278"/>
      <c r="N6248" s="278"/>
      <c r="O6248" s="278"/>
      <c r="P6248" s="278"/>
      <c r="Q6248" s="278"/>
      <c r="R6248" s="278"/>
      <c r="S6248" s="278"/>
      <c r="T6248" s="278"/>
      <c r="U6248" s="278"/>
      <c r="V6248" s="278"/>
      <c r="W6248" s="278"/>
      <c r="Z6248" s="278"/>
      <c r="AA6248" s="278"/>
      <c r="AB6248" s="278"/>
      <c r="AC6248" s="278"/>
      <c r="AD6248" s="278"/>
      <c r="AE6248" s="278"/>
      <c r="AI6248" s="287"/>
      <c r="AJ6248" s="287"/>
      <c r="AK6248" s="287"/>
      <c r="AL6248" s="287"/>
      <c r="AM6248" s="287"/>
      <c r="AO6248" s="278"/>
      <c r="AP6248" s="278"/>
      <c r="AQ6248" s="278"/>
      <c r="AR6248" s="278"/>
      <c r="AS6248" s="278"/>
      <c r="AT6248" s="278"/>
      <c r="AV6248" s="278"/>
      <c r="AW6248" s="278"/>
      <c r="AX6248" s="278"/>
      <c r="AY6248" s="278"/>
      <c r="AZ6248" s="278"/>
      <c r="BB6248" s="276"/>
      <c r="BE6248" s="282"/>
      <c r="BF6248" s="282"/>
      <c r="BG6248" s="282"/>
      <c r="BH6248" s="282"/>
      <c r="BI6248" s="282"/>
      <c r="BJ6248" s="282"/>
      <c r="BK6248" s="282"/>
      <c r="BL6248" s="282"/>
      <c r="BM6248" s="282"/>
      <c r="BN6248" s="282"/>
      <c r="BO6248" s="282"/>
      <c r="BP6248" s="282"/>
    </row>
    <row r="6249" spans="3:68">
      <c r="C6249" s="287"/>
      <c r="D6249" s="287"/>
      <c r="E6249" s="287"/>
      <c r="F6249" s="287"/>
      <c r="G6249" s="287"/>
      <c r="H6249" s="278"/>
      <c r="I6249" s="278"/>
      <c r="J6249" s="278"/>
      <c r="K6249" s="278"/>
      <c r="L6249" s="278"/>
      <c r="N6249" s="278"/>
      <c r="O6249" s="278"/>
      <c r="P6249" s="278"/>
      <c r="Q6249" s="278"/>
      <c r="R6249" s="278"/>
      <c r="S6249" s="278"/>
      <c r="T6249" s="278"/>
      <c r="U6249" s="278"/>
      <c r="V6249" s="278"/>
      <c r="W6249" s="278"/>
      <c r="Z6249" s="278"/>
      <c r="AA6249" s="278"/>
      <c r="AB6249" s="278"/>
      <c r="AC6249" s="278"/>
      <c r="AD6249" s="278"/>
      <c r="AE6249" s="278"/>
      <c r="AI6249" s="287"/>
      <c r="AJ6249" s="287"/>
      <c r="AK6249" s="287"/>
      <c r="AL6249" s="287"/>
      <c r="AM6249" s="287"/>
      <c r="AO6249" s="278"/>
      <c r="AP6249" s="278"/>
      <c r="AQ6249" s="278"/>
      <c r="AR6249" s="278"/>
      <c r="AS6249" s="278"/>
      <c r="AT6249" s="278"/>
      <c r="AV6249" s="278"/>
      <c r="AW6249" s="278"/>
      <c r="AX6249" s="278"/>
      <c r="AY6249" s="278"/>
      <c r="AZ6249" s="278"/>
      <c r="BB6249" s="276"/>
      <c r="BE6249" s="282"/>
      <c r="BF6249" s="282"/>
      <c r="BG6249" s="282"/>
      <c r="BH6249" s="282"/>
      <c r="BI6249" s="282"/>
      <c r="BJ6249" s="282"/>
      <c r="BK6249" s="282"/>
      <c r="BL6249" s="282"/>
      <c r="BM6249" s="282"/>
      <c r="BN6249" s="282"/>
      <c r="BO6249" s="282"/>
      <c r="BP6249" s="282"/>
    </row>
    <row r="6250" spans="3:68" ht="5.25" customHeight="1">
      <c r="C6250" s="287"/>
      <c r="D6250" s="287"/>
      <c r="E6250" s="287"/>
      <c r="F6250" s="287"/>
      <c r="G6250" s="287"/>
      <c r="H6250" s="278"/>
      <c r="I6250" s="278"/>
      <c r="J6250" s="278"/>
      <c r="K6250" s="278"/>
      <c r="L6250" s="278"/>
      <c r="N6250" s="278"/>
      <c r="O6250" s="278"/>
      <c r="P6250" s="278"/>
      <c r="Q6250" s="278"/>
      <c r="R6250" s="278"/>
      <c r="S6250" s="278"/>
      <c r="T6250" s="278"/>
      <c r="U6250" s="278"/>
      <c r="V6250" s="278"/>
      <c r="W6250" s="278"/>
      <c r="Z6250" s="278"/>
      <c r="AA6250" s="278"/>
      <c r="AB6250" s="278"/>
      <c r="AC6250" s="278"/>
      <c r="AD6250" s="278"/>
      <c r="AE6250" s="278"/>
      <c r="AI6250" s="287"/>
      <c r="AJ6250" s="287"/>
      <c r="AK6250" s="287"/>
      <c r="AL6250" s="287"/>
      <c r="AM6250" s="287"/>
      <c r="AN6250" s="287"/>
      <c r="AO6250" s="278"/>
      <c r="AP6250" s="278"/>
      <c r="AQ6250" s="278"/>
      <c r="AR6250" s="278"/>
      <c r="AS6250" s="278"/>
      <c r="AT6250" s="278"/>
      <c r="AV6250" s="278"/>
      <c r="AW6250" s="278"/>
      <c r="AX6250" s="278"/>
      <c r="AY6250" s="278"/>
      <c r="AZ6250" s="278"/>
      <c r="BB6250" s="276"/>
      <c r="BJ6250" s="283"/>
      <c r="BK6250" s="283"/>
      <c r="BL6250" s="283"/>
      <c r="BM6250" s="283"/>
      <c r="BN6250" s="283"/>
      <c r="BO6250" s="283"/>
      <c r="BP6250" s="283"/>
    </row>
    <row r="6251" spans="3:68" ht="5.25" customHeight="1">
      <c r="C6251" s="287"/>
      <c r="D6251" s="287"/>
      <c r="E6251" s="287"/>
      <c r="F6251" s="287"/>
      <c r="G6251" s="287"/>
      <c r="H6251" s="278"/>
      <c r="I6251" s="278"/>
      <c r="J6251" s="278"/>
      <c r="K6251" s="278"/>
      <c r="L6251" s="278"/>
      <c r="N6251" s="278"/>
      <c r="O6251" s="278"/>
      <c r="P6251" s="278"/>
      <c r="Q6251" s="278"/>
      <c r="R6251" s="278"/>
      <c r="S6251" s="278"/>
      <c r="T6251" s="278"/>
      <c r="U6251" s="278"/>
      <c r="V6251" s="278"/>
      <c r="W6251" s="278"/>
      <c r="Z6251" s="278"/>
      <c r="AA6251" s="278"/>
      <c r="AB6251" s="278"/>
      <c r="AC6251" s="278"/>
      <c r="AD6251" s="278"/>
      <c r="AE6251" s="278"/>
      <c r="AI6251" s="287"/>
      <c r="AJ6251" s="287"/>
      <c r="AK6251" s="287"/>
      <c r="AL6251" s="287"/>
      <c r="AM6251" s="287"/>
      <c r="AN6251" s="287"/>
      <c r="AO6251" s="278"/>
      <c r="AP6251" s="278"/>
      <c r="AQ6251" s="278"/>
      <c r="AR6251" s="278"/>
      <c r="AS6251" s="278"/>
      <c r="AT6251" s="278"/>
      <c r="AV6251" s="278"/>
      <c r="AW6251" s="278"/>
      <c r="AX6251" s="278"/>
      <c r="AY6251" s="278"/>
      <c r="AZ6251" s="278"/>
      <c r="BB6251" s="276"/>
      <c r="BJ6251" s="283"/>
      <c r="BK6251" s="283"/>
      <c r="BL6251" s="283"/>
      <c r="BM6251" s="283"/>
      <c r="BN6251" s="283"/>
      <c r="BO6251" s="283"/>
      <c r="BP6251" s="283"/>
    </row>
    <row r="6252" spans="3:68" ht="15" customHeight="1">
      <c r="C6252" s="287"/>
      <c r="D6252" s="287"/>
      <c r="E6252" s="287"/>
      <c r="F6252" s="287"/>
      <c r="G6252" s="287"/>
      <c r="H6252" s="278"/>
      <c r="I6252" s="278"/>
      <c r="J6252" s="278"/>
      <c r="K6252" s="278"/>
      <c r="L6252" s="278"/>
      <c r="N6252" s="278"/>
      <c r="O6252" s="278"/>
      <c r="P6252" s="278"/>
      <c r="Q6252" s="278"/>
      <c r="R6252" s="278"/>
      <c r="S6252" s="278"/>
      <c r="T6252" s="278"/>
      <c r="U6252" s="278"/>
      <c r="V6252" s="278"/>
      <c r="W6252" s="278"/>
      <c r="Z6252" s="278"/>
      <c r="AA6252" s="278"/>
      <c r="AB6252" s="278"/>
      <c r="AC6252" s="278"/>
      <c r="AD6252" s="278"/>
      <c r="AE6252" s="278"/>
      <c r="AI6252" s="287"/>
      <c r="AJ6252" s="287"/>
      <c r="AK6252" s="287"/>
      <c r="AL6252" s="287"/>
      <c r="AM6252" s="287"/>
      <c r="AO6252" s="278"/>
      <c r="AP6252" s="278"/>
      <c r="AQ6252" s="278"/>
      <c r="AR6252" s="278"/>
      <c r="AS6252" s="278"/>
      <c r="AT6252" s="278"/>
      <c r="AV6252" s="278"/>
      <c r="AW6252" s="278"/>
      <c r="AX6252" s="278"/>
      <c r="AY6252" s="278"/>
      <c r="AZ6252" s="278"/>
      <c r="BB6252" s="266"/>
    </row>
    <row r="6253" spans="3:68" ht="0.75" customHeight="1">
      <c r="C6253" s="287"/>
      <c r="D6253" s="287"/>
      <c r="E6253" s="287"/>
      <c r="F6253" s="287"/>
      <c r="G6253" s="287"/>
      <c r="H6253" s="278"/>
      <c r="I6253" s="278"/>
      <c r="J6253" s="278"/>
      <c r="K6253" s="278"/>
      <c r="L6253" s="278"/>
      <c r="P6253" s="278"/>
      <c r="Q6253" s="278"/>
      <c r="R6253" s="278"/>
      <c r="S6253" s="278"/>
      <c r="U6253" s="278"/>
      <c r="V6253" s="278"/>
      <c r="W6253" s="278"/>
      <c r="Z6253" s="278"/>
      <c r="AA6253" s="278"/>
      <c r="AB6253" s="278"/>
      <c r="AC6253" s="278"/>
      <c r="AD6253" s="278"/>
      <c r="AE6253" s="278"/>
      <c r="AI6253" s="287"/>
      <c r="AJ6253" s="287"/>
      <c r="AK6253" s="287"/>
      <c r="AL6253" s="287"/>
      <c r="AM6253" s="287"/>
      <c r="AO6253" s="278"/>
      <c r="AP6253" s="278"/>
      <c r="AQ6253" s="278"/>
      <c r="AR6253" s="278"/>
      <c r="AS6253" s="278"/>
      <c r="AT6253" s="278"/>
      <c r="AV6253" s="278"/>
      <c r="AW6253" s="278"/>
      <c r="AX6253" s="278"/>
      <c r="AY6253" s="278"/>
      <c r="AZ6253" s="278"/>
      <c r="BB6253" s="276"/>
      <c r="BE6253" s="280"/>
      <c r="BH6253" s="278"/>
      <c r="BI6253" s="278"/>
      <c r="BJ6253" s="278"/>
      <c r="BK6253" s="278"/>
      <c r="BL6253" s="278"/>
      <c r="BN6253" s="278"/>
      <c r="BO6253" s="278"/>
      <c r="BP6253" s="278"/>
    </row>
    <row r="6254" spans="3:68" ht="8.25" customHeight="1">
      <c r="C6254" s="287"/>
      <c r="D6254" s="287"/>
      <c r="E6254" s="287"/>
      <c r="F6254" s="287"/>
      <c r="G6254" s="287"/>
      <c r="H6254" s="278"/>
      <c r="I6254" s="278"/>
      <c r="J6254" s="278"/>
      <c r="K6254" s="278"/>
      <c r="L6254" s="278"/>
      <c r="P6254" s="278"/>
      <c r="Q6254" s="278"/>
      <c r="R6254" s="278"/>
      <c r="S6254" s="278"/>
      <c r="U6254" s="278"/>
      <c r="V6254" s="278"/>
      <c r="W6254" s="278"/>
      <c r="Z6254" s="278"/>
      <c r="AA6254" s="278"/>
      <c r="AB6254" s="278"/>
      <c r="AC6254" s="278"/>
      <c r="AD6254" s="278"/>
      <c r="AE6254" s="278"/>
      <c r="AI6254" s="287"/>
      <c r="AJ6254" s="287"/>
      <c r="AK6254" s="287"/>
      <c r="AL6254" s="287"/>
      <c r="AM6254" s="287"/>
      <c r="AO6254" s="278"/>
      <c r="AP6254" s="278"/>
      <c r="AQ6254" s="278"/>
      <c r="AR6254" s="278"/>
      <c r="AS6254" s="278"/>
      <c r="AT6254" s="278"/>
      <c r="AV6254" s="278"/>
      <c r="AW6254" s="278"/>
      <c r="AX6254" s="278"/>
      <c r="AY6254" s="278"/>
      <c r="AZ6254" s="278"/>
      <c r="BB6254" s="276"/>
      <c r="BE6254" s="280"/>
      <c r="BH6254" s="278"/>
      <c r="BI6254" s="278"/>
      <c r="BJ6254" s="278"/>
      <c r="BK6254" s="278"/>
      <c r="BL6254" s="278"/>
      <c r="BN6254" s="278"/>
      <c r="BO6254" s="278"/>
      <c r="BP6254" s="278"/>
    </row>
    <row r="6255" spans="3:68" ht="0.75" customHeight="1">
      <c r="C6255" s="287"/>
      <c r="D6255" s="287"/>
      <c r="E6255" s="287"/>
      <c r="F6255" s="287"/>
      <c r="G6255" s="287"/>
      <c r="H6255" s="278"/>
      <c r="I6255" s="278"/>
      <c r="J6255" s="278"/>
      <c r="K6255" s="278"/>
      <c r="L6255" s="278"/>
      <c r="P6255" s="278"/>
      <c r="Q6255" s="278"/>
      <c r="R6255" s="278"/>
      <c r="S6255" s="278"/>
      <c r="U6255" s="278"/>
      <c r="V6255" s="278"/>
      <c r="W6255" s="278"/>
      <c r="Z6255" s="278"/>
      <c r="AA6255" s="278"/>
      <c r="AB6255" s="278"/>
      <c r="AC6255" s="278"/>
      <c r="AD6255" s="278"/>
      <c r="AE6255" s="278"/>
      <c r="AI6255" s="287"/>
      <c r="AJ6255" s="287"/>
      <c r="AK6255" s="287"/>
      <c r="AL6255" s="287"/>
      <c r="AM6255" s="287"/>
      <c r="AO6255" s="278"/>
      <c r="AP6255" s="278"/>
      <c r="AQ6255" s="278"/>
      <c r="AR6255" s="278"/>
      <c r="AS6255" s="278"/>
      <c r="AT6255" s="278"/>
      <c r="AV6255" s="278"/>
      <c r="AW6255" s="278"/>
      <c r="AX6255" s="278"/>
      <c r="AY6255" s="278"/>
      <c r="AZ6255" s="278"/>
      <c r="BB6255" s="276"/>
      <c r="BE6255" s="280"/>
      <c r="BH6255" s="278"/>
      <c r="BI6255" s="278"/>
      <c r="BJ6255" s="278"/>
      <c r="BK6255" s="278"/>
      <c r="BL6255" s="278"/>
      <c r="BN6255" s="278"/>
      <c r="BO6255" s="278"/>
      <c r="BP6255" s="278"/>
    </row>
    <row r="6256" spans="3:68" ht="10.5" customHeight="1">
      <c r="C6256" s="287"/>
      <c r="D6256" s="287"/>
      <c r="E6256" s="287"/>
      <c r="F6256" s="287"/>
      <c r="G6256" s="287"/>
      <c r="H6256" s="278"/>
      <c r="I6256" s="278"/>
      <c r="J6256" s="278"/>
      <c r="K6256" s="278"/>
      <c r="L6256" s="278"/>
      <c r="P6256" s="278"/>
      <c r="Q6256" s="278"/>
      <c r="R6256" s="278"/>
      <c r="S6256" s="278"/>
      <c r="U6256" s="278"/>
      <c r="V6256" s="278"/>
      <c r="W6256" s="278"/>
      <c r="Z6256" s="278"/>
      <c r="AA6256" s="278"/>
      <c r="AB6256" s="278"/>
      <c r="AC6256" s="278"/>
      <c r="AD6256" s="278"/>
      <c r="AE6256" s="278"/>
      <c r="AI6256" s="287"/>
      <c r="AJ6256" s="287"/>
      <c r="AK6256" s="287"/>
      <c r="AL6256" s="287"/>
      <c r="AM6256" s="287"/>
      <c r="AO6256" s="278"/>
      <c r="AP6256" s="278"/>
      <c r="AQ6256" s="278"/>
      <c r="AR6256" s="278"/>
      <c r="AS6256" s="278"/>
      <c r="AT6256" s="278"/>
      <c r="AV6256" s="278"/>
      <c r="AW6256" s="278"/>
      <c r="AX6256" s="278"/>
      <c r="AY6256" s="278"/>
      <c r="AZ6256" s="278"/>
      <c r="BB6256" s="266"/>
      <c r="BE6256" s="263"/>
      <c r="BH6256" s="278"/>
      <c r="BI6256" s="278"/>
      <c r="BJ6256" s="278"/>
      <c r="BK6256" s="278"/>
      <c r="BL6256" s="278"/>
      <c r="BN6256" s="278"/>
      <c r="BO6256" s="278"/>
      <c r="BP6256" s="278"/>
    </row>
    <row r="6257" spans="3:68" ht="7.5" customHeight="1"/>
    <row r="6258" spans="3:68" ht="0.75" customHeight="1">
      <c r="C6258" s="287"/>
      <c r="D6258" s="287"/>
      <c r="E6258" s="287"/>
      <c r="F6258" s="287"/>
      <c r="G6258" s="287"/>
      <c r="H6258" s="278"/>
      <c r="I6258" s="278"/>
      <c r="J6258" s="278"/>
      <c r="K6258" s="278"/>
      <c r="L6258" s="278"/>
      <c r="N6258" s="278"/>
      <c r="O6258" s="278"/>
      <c r="P6258" s="278"/>
      <c r="Q6258" s="278"/>
      <c r="R6258" s="278"/>
      <c r="S6258" s="278"/>
      <c r="T6258" s="278"/>
      <c r="U6258" s="278"/>
      <c r="V6258" s="278"/>
      <c r="W6258" s="278"/>
      <c r="Z6258" s="278"/>
      <c r="AA6258" s="278"/>
      <c r="AB6258" s="278"/>
      <c r="AC6258" s="278"/>
      <c r="AD6258" s="278"/>
      <c r="AE6258" s="278"/>
      <c r="AI6258" s="287"/>
      <c r="AJ6258" s="287"/>
      <c r="AK6258" s="287"/>
      <c r="AL6258" s="287"/>
      <c r="AM6258" s="287"/>
      <c r="AO6258" s="278"/>
      <c r="AP6258" s="278"/>
      <c r="AQ6258" s="278"/>
      <c r="AR6258" s="278"/>
      <c r="AS6258" s="278"/>
      <c r="AT6258" s="278"/>
      <c r="AV6258" s="278"/>
      <c r="AW6258" s="278"/>
      <c r="AX6258" s="278"/>
      <c r="AY6258" s="278"/>
      <c r="AZ6258" s="278"/>
      <c r="BB6258" s="276"/>
      <c r="BE6258" s="280"/>
      <c r="BH6258" s="278"/>
      <c r="BI6258" s="278"/>
      <c r="BJ6258" s="278"/>
      <c r="BK6258" s="278"/>
      <c r="BL6258" s="278"/>
      <c r="BN6258" s="278"/>
      <c r="BO6258" s="278"/>
      <c r="BP6258" s="278"/>
    </row>
    <row r="6259" spans="3:68" ht="9" customHeight="1">
      <c r="C6259" s="287"/>
      <c r="D6259" s="287"/>
      <c r="E6259" s="287"/>
      <c r="F6259" s="287"/>
      <c r="G6259" s="287"/>
      <c r="H6259" s="278"/>
      <c r="I6259" s="278"/>
      <c r="J6259" s="278"/>
      <c r="K6259" s="278"/>
      <c r="L6259" s="278"/>
      <c r="N6259" s="278"/>
      <c r="O6259" s="278"/>
      <c r="P6259" s="278"/>
      <c r="Q6259" s="278"/>
      <c r="R6259" s="278"/>
      <c r="S6259" s="278"/>
      <c r="T6259" s="278"/>
      <c r="U6259" s="278"/>
      <c r="V6259" s="278"/>
      <c r="W6259" s="278"/>
      <c r="Z6259" s="278"/>
      <c r="AA6259" s="278"/>
      <c r="AB6259" s="278"/>
      <c r="AC6259" s="278"/>
      <c r="AD6259" s="278"/>
      <c r="AE6259" s="278"/>
      <c r="AI6259" s="287"/>
      <c r="AJ6259" s="287"/>
      <c r="AK6259" s="287"/>
      <c r="AL6259" s="287"/>
      <c r="AM6259" s="287"/>
      <c r="AO6259" s="278"/>
      <c r="AP6259" s="278"/>
      <c r="AQ6259" s="278"/>
      <c r="AR6259" s="278"/>
      <c r="AS6259" s="278"/>
      <c r="AT6259" s="278"/>
      <c r="AV6259" s="278"/>
      <c r="AW6259" s="278"/>
      <c r="AX6259" s="278"/>
      <c r="AY6259" s="278"/>
      <c r="AZ6259" s="278"/>
      <c r="BB6259" s="276"/>
      <c r="BE6259" s="280"/>
      <c r="BH6259" s="278"/>
      <c r="BI6259" s="278"/>
      <c r="BJ6259" s="278"/>
      <c r="BK6259" s="278"/>
      <c r="BL6259" s="278"/>
      <c r="BN6259" s="278"/>
      <c r="BO6259" s="278"/>
      <c r="BP6259" s="278"/>
    </row>
    <row r="6260" spans="3:68" ht="0.75" customHeight="1">
      <c r="C6260" s="287"/>
      <c r="D6260" s="287"/>
      <c r="E6260" s="287"/>
      <c r="F6260" s="287"/>
      <c r="G6260" s="287"/>
      <c r="H6260" s="278"/>
      <c r="I6260" s="278"/>
      <c r="J6260" s="278"/>
      <c r="K6260" s="278"/>
      <c r="L6260" s="278"/>
      <c r="N6260" s="278"/>
      <c r="O6260" s="278"/>
      <c r="P6260" s="278"/>
      <c r="Q6260" s="278"/>
      <c r="R6260" s="278"/>
      <c r="S6260" s="278"/>
      <c r="T6260" s="278"/>
      <c r="U6260" s="278"/>
      <c r="V6260" s="278"/>
      <c r="W6260" s="278"/>
      <c r="Z6260" s="278"/>
      <c r="AA6260" s="278"/>
      <c r="AB6260" s="278"/>
      <c r="AC6260" s="278"/>
      <c r="AD6260" s="278"/>
      <c r="AE6260" s="278"/>
      <c r="AI6260" s="287"/>
      <c r="AJ6260" s="287"/>
      <c r="AK6260" s="287"/>
      <c r="AL6260" s="287"/>
      <c r="AM6260" s="287"/>
      <c r="AO6260" s="278"/>
      <c r="AP6260" s="278"/>
      <c r="AQ6260" s="278"/>
      <c r="AR6260" s="278"/>
      <c r="AS6260" s="278"/>
      <c r="AT6260" s="278"/>
      <c r="AV6260" s="278"/>
      <c r="AW6260" s="278"/>
      <c r="AX6260" s="278"/>
      <c r="AY6260" s="278"/>
      <c r="AZ6260" s="278"/>
      <c r="BB6260" s="276"/>
      <c r="BE6260" s="280"/>
      <c r="BH6260" s="278"/>
      <c r="BI6260" s="278"/>
      <c r="BJ6260" s="278"/>
      <c r="BK6260" s="278"/>
      <c r="BL6260" s="278"/>
      <c r="BN6260" s="278"/>
      <c r="BO6260" s="278"/>
      <c r="BP6260" s="278"/>
    </row>
    <row r="6261" spans="3:68" ht="10.5" customHeight="1">
      <c r="C6261" s="287"/>
      <c r="D6261" s="287"/>
      <c r="E6261" s="287"/>
      <c r="F6261" s="287"/>
      <c r="G6261" s="287"/>
      <c r="H6261" s="278"/>
      <c r="I6261" s="278"/>
      <c r="J6261" s="278"/>
      <c r="K6261" s="278"/>
      <c r="L6261" s="278"/>
      <c r="P6261" s="278"/>
      <c r="Q6261" s="278"/>
      <c r="R6261" s="278"/>
      <c r="S6261" s="278"/>
      <c r="U6261" s="278"/>
      <c r="V6261" s="278"/>
      <c r="W6261" s="278"/>
      <c r="Z6261" s="278"/>
      <c r="AA6261" s="278"/>
      <c r="AB6261" s="278"/>
      <c r="AC6261" s="278"/>
      <c r="AD6261" s="278"/>
      <c r="AE6261" s="278"/>
      <c r="AI6261" s="287"/>
      <c r="AJ6261" s="287"/>
      <c r="AK6261" s="287"/>
      <c r="AL6261" s="287"/>
      <c r="AM6261" s="287"/>
      <c r="AO6261" s="278"/>
      <c r="AP6261" s="278"/>
      <c r="AQ6261" s="278"/>
      <c r="AR6261" s="278"/>
      <c r="AS6261" s="278"/>
      <c r="AT6261" s="278"/>
      <c r="AV6261" s="278"/>
      <c r="AW6261" s="278"/>
      <c r="AX6261" s="278"/>
      <c r="AY6261" s="278"/>
      <c r="AZ6261" s="278"/>
      <c r="BB6261" s="266"/>
      <c r="BE6261" s="263"/>
      <c r="BH6261" s="278"/>
      <c r="BI6261" s="278"/>
      <c r="BJ6261" s="278"/>
      <c r="BK6261" s="278"/>
      <c r="BL6261" s="278"/>
      <c r="BN6261" s="278"/>
      <c r="BO6261" s="278"/>
      <c r="BP6261" s="278"/>
    </row>
    <row r="6262" spans="3:68" ht="9" customHeight="1"/>
    <row r="6263" spans="3:68" ht="10.5" customHeight="1">
      <c r="C6263" s="291"/>
      <c r="D6263" s="291"/>
      <c r="E6263" s="291"/>
      <c r="F6263" s="291"/>
      <c r="G6263" s="291"/>
      <c r="H6263" s="278"/>
      <c r="I6263" s="278"/>
      <c r="J6263" s="278"/>
      <c r="K6263" s="278"/>
      <c r="L6263" s="278"/>
      <c r="N6263" s="278"/>
      <c r="O6263" s="278"/>
      <c r="P6263" s="278"/>
      <c r="Q6263" s="278"/>
      <c r="R6263" s="278"/>
      <c r="S6263" s="278"/>
      <c r="T6263" s="278"/>
      <c r="U6263" s="278"/>
      <c r="V6263" s="278"/>
      <c r="W6263" s="278"/>
      <c r="Z6263" s="278"/>
      <c r="AA6263" s="278"/>
      <c r="AB6263" s="278"/>
      <c r="AC6263" s="278"/>
      <c r="AD6263" s="278"/>
      <c r="AE6263" s="278"/>
      <c r="AI6263" s="291"/>
      <c r="AJ6263" s="291"/>
      <c r="AK6263" s="291"/>
      <c r="AL6263" s="291"/>
      <c r="AM6263" s="291"/>
      <c r="AO6263" s="278"/>
      <c r="AP6263" s="278"/>
      <c r="AQ6263" s="278"/>
      <c r="AR6263" s="278"/>
      <c r="AS6263" s="278"/>
      <c r="AT6263" s="278"/>
      <c r="AV6263" s="278"/>
      <c r="AW6263" s="278"/>
      <c r="AX6263" s="278"/>
      <c r="AY6263" s="278"/>
      <c r="AZ6263" s="278"/>
      <c r="BB6263" s="266"/>
      <c r="BE6263" s="280"/>
      <c r="BF6263" s="280"/>
      <c r="BH6263" s="278"/>
      <c r="BI6263" s="278"/>
      <c r="BJ6263" s="278"/>
      <c r="BK6263" s="278"/>
      <c r="BL6263" s="278"/>
      <c r="BN6263" s="278"/>
      <c r="BO6263" s="278"/>
      <c r="BP6263" s="278"/>
    </row>
    <row r="6264" spans="3:68" ht="12.75" customHeight="1">
      <c r="AO6264" s="278"/>
      <c r="AP6264" s="278"/>
      <c r="AQ6264" s="278"/>
      <c r="AR6264" s="278"/>
      <c r="AS6264" s="278"/>
      <c r="AT6264" s="278"/>
      <c r="AV6264" s="278"/>
      <c r="AW6264" s="278"/>
      <c r="AX6264" s="278"/>
      <c r="AY6264" s="278"/>
      <c r="AZ6264" s="278"/>
      <c r="BE6264" s="280"/>
      <c r="BF6264" s="280"/>
    </row>
    <row r="6265" spans="3:68" ht="12.75" customHeight="1">
      <c r="AO6265" s="278"/>
      <c r="AP6265" s="278"/>
      <c r="AQ6265" s="278"/>
      <c r="AR6265" s="278"/>
      <c r="AS6265" s="278"/>
      <c r="AT6265" s="278"/>
      <c r="AV6265" s="278"/>
      <c r="AW6265" s="278"/>
      <c r="AX6265" s="278"/>
      <c r="AY6265" s="278"/>
      <c r="AZ6265" s="278"/>
      <c r="BE6265" s="280"/>
      <c r="BH6265" s="278"/>
      <c r="BI6265" s="278"/>
      <c r="BJ6265" s="278"/>
      <c r="BK6265" s="278"/>
      <c r="BL6265" s="278"/>
      <c r="BN6265" s="278"/>
      <c r="BO6265" s="278"/>
      <c r="BP6265" s="278"/>
    </row>
    <row r="6266" spans="3:68" ht="10.5" customHeight="1">
      <c r="BE6266" s="280"/>
      <c r="BH6266" s="278"/>
      <c r="BI6266" s="278"/>
      <c r="BJ6266" s="278"/>
      <c r="BK6266" s="278"/>
      <c r="BL6266" s="278"/>
      <c r="BN6266" s="278"/>
      <c r="BO6266" s="278"/>
      <c r="BP6266" s="278"/>
    </row>
    <row r="6267" spans="3:68" ht="9" customHeight="1"/>
    <row r="6268" spans="3:68" ht="11.25" customHeight="1">
      <c r="C6268" s="280"/>
      <c r="D6268" s="280"/>
      <c r="E6268" s="280"/>
      <c r="F6268" s="280"/>
      <c r="G6268" s="280"/>
      <c r="H6268" s="280"/>
      <c r="I6268" s="280"/>
      <c r="AH6268" s="280"/>
      <c r="AI6268" s="280"/>
      <c r="AJ6268" s="280"/>
      <c r="AK6268" s="280"/>
      <c r="AL6268" s="280"/>
      <c r="AM6268" s="280"/>
      <c r="AN6268" s="280"/>
      <c r="AO6268" s="280"/>
      <c r="BE6268" s="263"/>
      <c r="BH6268" s="278"/>
      <c r="BI6268" s="278"/>
      <c r="BJ6268" s="278"/>
      <c r="BK6268" s="278"/>
      <c r="BL6268" s="278"/>
      <c r="BN6268" s="278"/>
      <c r="BO6268" s="278"/>
      <c r="BP6268" s="278"/>
    </row>
    <row r="6269" spans="3:68" ht="9.75" customHeight="1">
      <c r="C6269" s="287"/>
      <c r="D6269" s="287"/>
      <c r="E6269" s="287"/>
      <c r="F6269" s="287"/>
      <c r="G6269" s="287"/>
      <c r="H6269" s="278"/>
      <c r="I6269" s="278"/>
      <c r="J6269" s="278"/>
      <c r="K6269" s="278"/>
      <c r="L6269" s="278"/>
      <c r="N6269" s="278"/>
      <c r="O6269" s="278"/>
      <c r="P6269" s="278"/>
      <c r="Q6269" s="278"/>
      <c r="R6269" s="278"/>
      <c r="S6269" s="278"/>
      <c r="T6269" s="278"/>
      <c r="U6269" s="278"/>
      <c r="V6269" s="278"/>
      <c r="W6269" s="278"/>
      <c r="Z6269" s="278"/>
      <c r="AA6269" s="278"/>
      <c r="AB6269" s="278"/>
      <c r="AC6269" s="278"/>
      <c r="AD6269" s="278"/>
      <c r="AE6269" s="278"/>
      <c r="AI6269" s="287"/>
      <c r="AJ6269" s="287"/>
      <c r="AK6269" s="287"/>
      <c r="AL6269" s="287"/>
      <c r="AM6269" s="287"/>
      <c r="AO6269" s="278"/>
      <c r="AP6269" s="278"/>
      <c r="AQ6269" s="278"/>
      <c r="AR6269" s="278"/>
      <c r="AS6269" s="278"/>
      <c r="AT6269" s="278"/>
      <c r="AV6269" s="278"/>
      <c r="AW6269" s="278"/>
      <c r="AX6269" s="278"/>
      <c r="AY6269" s="278"/>
      <c r="AZ6269" s="278"/>
      <c r="BB6269" s="276"/>
      <c r="BE6269" s="280"/>
      <c r="BF6269" s="280"/>
      <c r="BH6269" s="278"/>
      <c r="BI6269" s="278"/>
      <c r="BJ6269" s="278"/>
      <c r="BK6269" s="278"/>
      <c r="BL6269" s="278"/>
      <c r="BN6269" s="278"/>
      <c r="BO6269" s="278"/>
      <c r="BP6269" s="278"/>
    </row>
    <row r="6270" spans="3:68" ht="1.5" customHeight="1">
      <c r="C6270" s="287"/>
      <c r="D6270" s="287"/>
      <c r="E6270" s="287"/>
      <c r="F6270" s="287"/>
      <c r="G6270" s="287"/>
      <c r="H6270" s="278"/>
      <c r="I6270" s="278"/>
      <c r="J6270" s="278"/>
      <c r="K6270" s="278"/>
      <c r="L6270" s="278"/>
      <c r="N6270" s="278"/>
      <c r="O6270" s="278"/>
      <c r="P6270" s="278"/>
      <c r="Q6270" s="278"/>
      <c r="R6270" s="278"/>
      <c r="S6270" s="278"/>
      <c r="T6270" s="278"/>
      <c r="U6270" s="278"/>
      <c r="V6270" s="278"/>
      <c r="W6270" s="278"/>
      <c r="Z6270" s="278"/>
      <c r="AA6270" s="278"/>
      <c r="AB6270" s="278"/>
      <c r="AC6270" s="278"/>
      <c r="AD6270" s="278"/>
      <c r="AE6270" s="278"/>
      <c r="AI6270" s="287"/>
      <c r="AJ6270" s="287"/>
      <c r="AK6270" s="287"/>
      <c r="AL6270" s="287"/>
      <c r="AM6270" s="287"/>
      <c r="AO6270" s="278"/>
      <c r="AP6270" s="278"/>
      <c r="AQ6270" s="278"/>
      <c r="AR6270" s="278"/>
      <c r="AS6270" s="278"/>
      <c r="AT6270" s="278"/>
      <c r="AV6270" s="278"/>
      <c r="AW6270" s="278"/>
      <c r="AX6270" s="278"/>
      <c r="AY6270" s="278"/>
      <c r="AZ6270" s="278"/>
      <c r="BB6270" s="276"/>
      <c r="BE6270" s="280"/>
      <c r="BF6270" s="280"/>
      <c r="BH6270" s="278"/>
      <c r="BI6270" s="278"/>
      <c r="BJ6270" s="278"/>
      <c r="BK6270" s="278"/>
      <c r="BL6270" s="278"/>
      <c r="BN6270" s="278"/>
      <c r="BO6270" s="278"/>
      <c r="BP6270" s="278"/>
    </row>
    <row r="6271" spans="3:68" ht="10.5" customHeight="1">
      <c r="C6271" s="287"/>
      <c r="D6271" s="287"/>
      <c r="E6271" s="287"/>
      <c r="F6271" s="287"/>
      <c r="G6271" s="287"/>
      <c r="H6271" s="278"/>
      <c r="I6271" s="278"/>
      <c r="J6271" s="278"/>
      <c r="K6271" s="278"/>
      <c r="L6271" s="278"/>
      <c r="N6271" s="278"/>
      <c r="O6271" s="278"/>
      <c r="P6271" s="278"/>
      <c r="Q6271" s="278"/>
      <c r="R6271" s="278"/>
      <c r="S6271" s="278"/>
      <c r="T6271" s="278"/>
      <c r="U6271" s="278"/>
      <c r="V6271" s="278"/>
      <c r="W6271" s="278"/>
      <c r="Z6271" s="278"/>
      <c r="AA6271" s="278"/>
      <c r="AB6271" s="278"/>
      <c r="AC6271" s="278"/>
      <c r="AD6271" s="278"/>
      <c r="AE6271" s="278"/>
      <c r="AI6271" s="287"/>
      <c r="AJ6271" s="287"/>
      <c r="AK6271" s="287"/>
      <c r="AL6271" s="287"/>
      <c r="AM6271" s="287"/>
      <c r="AO6271" s="278"/>
      <c r="AP6271" s="278"/>
      <c r="AQ6271" s="278"/>
      <c r="AR6271" s="278"/>
      <c r="AS6271" s="278"/>
      <c r="AT6271" s="278"/>
      <c r="AV6271" s="278"/>
      <c r="AW6271" s="278"/>
      <c r="AX6271" s="278"/>
      <c r="AY6271" s="278"/>
      <c r="AZ6271" s="278"/>
      <c r="BB6271" s="266"/>
      <c r="BE6271" s="263"/>
      <c r="BH6271" s="278"/>
      <c r="BI6271" s="278"/>
      <c r="BJ6271" s="278"/>
      <c r="BK6271" s="278"/>
      <c r="BL6271" s="278"/>
      <c r="BN6271" s="278"/>
      <c r="BO6271" s="278"/>
      <c r="BP6271" s="278"/>
    </row>
    <row r="6272" spans="3:68" ht="7.5" customHeight="1"/>
    <row r="6273" spans="3:68" ht="0.75" customHeight="1">
      <c r="C6273" s="287"/>
      <c r="D6273" s="287"/>
      <c r="E6273" s="287"/>
      <c r="F6273" s="287"/>
      <c r="G6273" s="287"/>
      <c r="H6273" s="278"/>
      <c r="I6273" s="278"/>
      <c r="J6273" s="278"/>
      <c r="K6273" s="278"/>
      <c r="L6273" s="278"/>
      <c r="N6273" s="278"/>
      <c r="O6273" s="278"/>
      <c r="P6273" s="278"/>
      <c r="Q6273" s="278"/>
      <c r="R6273" s="278"/>
      <c r="S6273" s="278"/>
      <c r="T6273" s="278"/>
      <c r="U6273" s="278"/>
      <c r="V6273" s="278"/>
      <c r="W6273" s="278"/>
      <c r="Z6273" s="278"/>
      <c r="AA6273" s="278"/>
      <c r="AB6273" s="278"/>
      <c r="AC6273" s="278"/>
      <c r="AD6273" s="278"/>
      <c r="AE6273" s="278"/>
      <c r="AI6273" s="287"/>
      <c r="AJ6273" s="287"/>
      <c r="AK6273" s="287"/>
      <c r="AL6273" s="287"/>
      <c r="AM6273" s="287"/>
      <c r="AO6273" s="278"/>
      <c r="AP6273" s="278"/>
      <c r="AQ6273" s="278"/>
      <c r="AR6273" s="278"/>
      <c r="AS6273" s="278"/>
      <c r="AT6273" s="278"/>
      <c r="AV6273" s="278"/>
      <c r="AW6273" s="278"/>
      <c r="AX6273" s="278"/>
      <c r="AY6273" s="278"/>
      <c r="AZ6273" s="278"/>
      <c r="BB6273" s="276"/>
      <c r="BE6273" s="280"/>
      <c r="BH6273" s="278"/>
      <c r="BI6273" s="278"/>
      <c r="BJ6273" s="278"/>
      <c r="BK6273" s="278"/>
      <c r="BL6273" s="278"/>
      <c r="BN6273" s="278"/>
      <c r="BO6273" s="278"/>
      <c r="BP6273" s="278"/>
    </row>
    <row r="6274" spans="3:68" ht="11.25" customHeight="1">
      <c r="C6274" s="287"/>
      <c r="D6274" s="287"/>
      <c r="E6274" s="287"/>
      <c r="F6274" s="287"/>
      <c r="G6274" s="287"/>
      <c r="H6274" s="278"/>
      <c r="I6274" s="278"/>
      <c r="J6274" s="278"/>
      <c r="K6274" s="278"/>
      <c r="L6274" s="278"/>
      <c r="N6274" s="278"/>
      <c r="O6274" s="278"/>
      <c r="P6274" s="278"/>
      <c r="Q6274" s="278"/>
      <c r="R6274" s="278"/>
      <c r="S6274" s="278"/>
      <c r="T6274" s="278"/>
      <c r="U6274" s="278"/>
      <c r="V6274" s="278"/>
      <c r="W6274" s="278"/>
      <c r="Z6274" s="278"/>
      <c r="AA6274" s="278"/>
      <c r="AB6274" s="278"/>
      <c r="AC6274" s="278"/>
      <c r="AD6274" s="278"/>
      <c r="AE6274" s="278"/>
      <c r="AI6274" s="287"/>
      <c r="AJ6274" s="287"/>
      <c r="AK6274" s="287"/>
      <c r="AL6274" s="287"/>
      <c r="AM6274" s="287"/>
      <c r="AO6274" s="278"/>
      <c r="AP6274" s="278"/>
      <c r="AQ6274" s="278"/>
      <c r="AR6274" s="278"/>
      <c r="AS6274" s="278"/>
      <c r="AT6274" s="278"/>
      <c r="AV6274" s="278"/>
      <c r="AW6274" s="278"/>
      <c r="AX6274" s="278"/>
      <c r="AY6274" s="278"/>
      <c r="AZ6274" s="278"/>
      <c r="BB6274" s="276"/>
      <c r="BE6274" s="280"/>
      <c r="BH6274" s="278"/>
      <c r="BI6274" s="278"/>
      <c r="BJ6274" s="278"/>
      <c r="BK6274" s="278"/>
      <c r="BL6274" s="278"/>
      <c r="BN6274" s="278"/>
      <c r="BO6274" s="278"/>
      <c r="BP6274" s="278"/>
    </row>
    <row r="6275" spans="3:68" ht="8.25" customHeight="1">
      <c r="C6275" s="291"/>
      <c r="D6275" s="291"/>
      <c r="E6275" s="291"/>
      <c r="F6275" s="291"/>
      <c r="G6275" s="291"/>
      <c r="H6275" s="278"/>
      <c r="I6275" s="278"/>
      <c r="J6275" s="278"/>
      <c r="K6275" s="278"/>
      <c r="L6275" s="278"/>
      <c r="N6275" s="278"/>
      <c r="O6275" s="278"/>
      <c r="P6275" s="278"/>
      <c r="Q6275" s="278"/>
      <c r="R6275" s="278"/>
      <c r="S6275" s="278"/>
      <c r="T6275" s="278"/>
      <c r="U6275" s="278"/>
      <c r="V6275" s="278"/>
      <c r="W6275" s="278"/>
      <c r="Z6275" s="278"/>
      <c r="AA6275" s="278"/>
      <c r="AB6275" s="278"/>
      <c r="AC6275" s="278"/>
      <c r="AD6275" s="278"/>
      <c r="AE6275" s="278"/>
      <c r="AI6275" s="291"/>
      <c r="AJ6275" s="291"/>
      <c r="AK6275" s="291"/>
      <c r="AL6275" s="291"/>
      <c r="AM6275" s="291"/>
      <c r="AO6275" s="278"/>
      <c r="AP6275" s="278"/>
      <c r="AQ6275" s="278"/>
      <c r="AR6275" s="278"/>
      <c r="AS6275" s="278"/>
      <c r="AT6275" s="278"/>
      <c r="AV6275" s="278"/>
      <c r="AW6275" s="278"/>
      <c r="AX6275" s="278"/>
      <c r="AY6275" s="278"/>
      <c r="AZ6275" s="278"/>
      <c r="BB6275" s="276"/>
      <c r="BE6275" s="280"/>
      <c r="BH6275" s="278"/>
      <c r="BI6275" s="278"/>
      <c r="BJ6275" s="278"/>
      <c r="BK6275" s="278"/>
      <c r="BL6275" s="278"/>
      <c r="BN6275" s="278"/>
      <c r="BO6275" s="278"/>
      <c r="BP6275" s="278"/>
    </row>
    <row r="6276" spans="3:68" ht="2.25" customHeight="1">
      <c r="C6276" s="291"/>
      <c r="D6276" s="291"/>
      <c r="E6276" s="291"/>
      <c r="F6276" s="291"/>
      <c r="G6276" s="291"/>
      <c r="H6276" s="278"/>
      <c r="I6276" s="278"/>
      <c r="J6276" s="278"/>
      <c r="K6276" s="278"/>
      <c r="L6276" s="278"/>
      <c r="N6276" s="278"/>
      <c r="O6276" s="278"/>
      <c r="P6276" s="278"/>
      <c r="Q6276" s="278"/>
      <c r="R6276" s="278"/>
      <c r="S6276" s="278"/>
      <c r="T6276" s="278"/>
      <c r="U6276" s="278"/>
      <c r="V6276" s="278"/>
      <c r="W6276" s="278"/>
      <c r="Z6276" s="278"/>
      <c r="AA6276" s="278"/>
      <c r="AB6276" s="278"/>
      <c r="AC6276" s="278"/>
      <c r="AD6276" s="278"/>
      <c r="AE6276" s="278"/>
      <c r="AI6276" s="291"/>
      <c r="AJ6276" s="291"/>
      <c r="AK6276" s="291"/>
      <c r="AL6276" s="291"/>
      <c r="AM6276" s="291"/>
      <c r="AO6276" s="278"/>
      <c r="AP6276" s="278"/>
      <c r="AQ6276" s="278"/>
      <c r="AR6276" s="278"/>
      <c r="AS6276" s="278"/>
      <c r="AT6276" s="278"/>
      <c r="AV6276" s="278"/>
      <c r="AW6276" s="278"/>
      <c r="AX6276" s="278"/>
      <c r="AY6276" s="278"/>
      <c r="AZ6276" s="278"/>
      <c r="BB6276" s="276"/>
      <c r="BE6276" s="280"/>
      <c r="BH6276" s="278"/>
      <c r="BI6276" s="278"/>
      <c r="BJ6276" s="278"/>
      <c r="BK6276" s="278"/>
      <c r="BL6276" s="278"/>
      <c r="BN6276" s="278"/>
      <c r="BO6276" s="278"/>
      <c r="BP6276" s="278"/>
    </row>
    <row r="6277" spans="3:68" ht="10.5" customHeight="1">
      <c r="BE6277" s="263"/>
      <c r="BH6277" s="278"/>
      <c r="BI6277" s="278"/>
      <c r="BJ6277" s="278"/>
      <c r="BK6277" s="278"/>
      <c r="BL6277" s="278"/>
      <c r="BN6277" s="278"/>
      <c r="BO6277" s="278"/>
      <c r="BP6277" s="278"/>
    </row>
    <row r="6278" spans="3:68" ht="7.5" customHeight="1"/>
    <row r="6279" spans="3:68" ht="9.75" customHeight="1">
      <c r="C6279" s="280"/>
      <c r="D6279" s="280"/>
      <c r="E6279" s="280"/>
      <c r="F6279" s="280"/>
      <c r="G6279" s="280"/>
      <c r="H6279" s="278"/>
      <c r="I6279" s="278"/>
      <c r="J6279" s="278"/>
      <c r="K6279" s="278"/>
      <c r="L6279" s="278"/>
      <c r="N6279" s="278"/>
      <c r="O6279" s="278"/>
      <c r="P6279" s="278"/>
      <c r="Q6279" s="278"/>
      <c r="R6279" s="278"/>
      <c r="S6279" s="278"/>
      <c r="T6279" s="278"/>
      <c r="U6279" s="278"/>
      <c r="V6279" s="278"/>
      <c r="W6279" s="278"/>
      <c r="Z6279" s="278"/>
      <c r="AA6279" s="278"/>
      <c r="AB6279" s="278"/>
      <c r="AC6279" s="278"/>
      <c r="AD6279" s="278"/>
      <c r="AE6279" s="278"/>
      <c r="AH6279" s="280"/>
      <c r="AI6279" s="280"/>
      <c r="AJ6279" s="280"/>
      <c r="AK6279" s="280"/>
      <c r="AL6279" s="280"/>
      <c r="AM6279" s="280"/>
      <c r="AO6279" s="278"/>
      <c r="AP6279" s="278"/>
      <c r="AQ6279" s="278"/>
      <c r="AR6279" s="278"/>
      <c r="AS6279" s="278"/>
      <c r="AT6279" s="278"/>
      <c r="AZ6279" s="281"/>
      <c r="BB6279" s="281"/>
      <c r="BE6279" s="280"/>
      <c r="BF6279" s="280"/>
      <c r="BG6279" s="280"/>
      <c r="BH6279" s="278"/>
      <c r="BI6279" s="278"/>
      <c r="BJ6279" s="278"/>
      <c r="BK6279" s="278"/>
      <c r="BL6279" s="278"/>
      <c r="BN6279" s="278"/>
      <c r="BO6279" s="278"/>
      <c r="BP6279" s="278"/>
    </row>
    <row r="6280" spans="3:68" ht="0.75" customHeight="1">
      <c r="C6280" s="280"/>
      <c r="D6280" s="280"/>
      <c r="E6280" s="280"/>
      <c r="F6280" s="280"/>
      <c r="G6280" s="280"/>
      <c r="H6280" s="278"/>
      <c r="I6280" s="278"/>
      <c r="J6280" s="278"/>
      <c r="K6280" s="278"/>
      <c r="L6280" s="278"/>
      <c r="N6280" s="278"/>
      <c r="O6280" s="278"/>
      <c r="P6280" s="278"/>
      <c r="Q6280" s="278"/>
      <c r="R6280" s="278"/>
      <c r="S6280" s="278"/>
      <c r="T6280" s="278"/>
      <c r="U6280" s="278"/>
      <c r="V6280" s="278"/>
      <c r="W6280" s="278"/>
      <c r="Z6280" s="278"/>
      <c r="AA6280" s="278"/>
      <c r="AB6280" s="278"/>
      <c r="AC6280" s="278"/>
      <c r="AD6280" s="278"/>
      <c r="AE6280" s="278"/>
      <c r="AH6280" s="280"/>
      <c r="AI6280" s="280"/>
      <c r="AJ6280" s="280"/>
      <c r="AK6280" s="280"/>
      <c r="AL6280" s="280"/>
      <c r="AM6280" s="280"/>
      <c r="AO6280" s="278"/>
      <c r="AP6280" s="278"/>
      <c r="AQ6280" s="278"/>
      <c r="AR6280" s="278"/>
      <c r="AS6280" s="278"/>
      <c r="AT6280" s="278"/>
      <c r="AZ6280" s="281"/>
      <c r="BB6280" s="281"/>
      <c r="BE6280" s="280"/>
      <c r="BF6280" s="280"/>
      <c r="BG6280" s="280"/>
      <c r="BH6280" s="278"/>
      <c r="BI6280" s="278"/>
      <c r="BJ6280" s="278"/>
      <c r="BK6280" s="278"/>
      <c r="BL6280" s="278"/>
      <c r="BN6280" s="278"/>
      <c r="BO6280" s="278"/>
      <c r="BP6280" s="278"/>
    </row>
    <row r="6281" spans="3:68" ht="10.5" customHeight="1">
      <c r="C6281" s="280"/>
      <c r="D6281" s="280"/>
      <c r="E6281" s="280"/>
      <c r="F6281" s="280"/>
      <c r="G6281" s="280"/>
      <c r="H6281" s="278"/>
      <c r="I6281" s="278"/>
      <c r="J6281" s="278"/>
      <c r="K6281" s="278"/>
      <c r="L6281" s="278"/>
      <c r="N6281" s="278"/>
      <c r="O6281" s="278"/>
      <c r="P6281" s="278"/>
      <c r="Q6281" s="278"/>
      <c r="R6281" s="278"/>
      <c r="S6281" s="278"/>
      <c r="T6281" s="278"/>
      <c r="U6281" s="278"/>
      <c r="V6281" s="278"/>
      <c r="W6281" s="278"/>
      <c r="Z6281" s="278"/>
      <c r="AA6281" s="278"/>
      <c r="AB6281" s="278"/>
      <c r="AC6281" s="278"/>
      <c r="AD6281" s="278"/>
      <c r="AE6281" s="278"/>
      <c r="AH6281" s="280"/>
      <c r="AI6281" s="280"/>
      <c r="AJ6281" s="280"/>
      <c r="AK6281" s="280"/>
      <c r="AL6281" s="280"/>
      <c r="AM6281" s="280"/>
      <c r="AN6281" s="280"/>
      <c r="AO6281" s="278"/>
      <c r="AP6281" s="278"/>
      <c r="AQ6281" s="278"/>
      <c r="AR6281" s="278"/>
      <c r="AS6281" s="278"/>
      <c r="AT6281" s="278"/>
      <c r="AV6281" s="278"/>
      <c r="AW6281" s="278"/>
      <c r="AX6281" s="278"/>
      <c r="AY6281" s="278"/>
      <c r="AZ6281" s="278"/>
      <c r="BB6281" s="266"/>
      <c r="BE6281" s="280"/>
      <c r="BF6281" s="280"/>
      <c r="BG6281" s="280"/>
      <c r="BH6281" s="278"/>
      <c r="BI6281" s="278"/>
      <c r="BJ6281" s="278"/>
      <c r="BK6281" s="278"/>
      <c r="BL6281" s="278"/>
      <c r="BN6281" s="278"/>
      <c r="BO6281" s="278"/>
      <c r="BP6281" s="278"/>
    </row>
    <row r="6282" spans="3:68" ht="9" customHeight="1"/>
    <row r="6283" spans="3:68" ht="11.25" customHeight="1">
      <c r="C6283" s="280"/>
      <c r="D6283" s="280"/>
      <c r="E6283" s="280"/>
      <c r="F6283" s="280"/>
      <c r="G6283" s="280"/>
      <c r="H6283" s="280"/>
      <c r="I6283" s="278"/>
      <c r="J6283" s="278"/>
      <c r="K6283" s="278"/>
      <c r="L6283" s="278"/>
      <c r="M6283" s="278"/>
      <c r="P6283" s="278"/>
      <c r="Q6283" s="278"/>
      <c r="R6283" s="278"/>
      <c r="S6283" s="278"/>
      <c r="U6283" s="278"/>
      <c r="V6283" s="278"/>
      <c r="W6283" s="278"/>
      <c r="Z6283" s="278"/>
      <c r="AA6283" s="278"/>
      <c r="AB6283" s="278"/>
      <c r="AC6283" s="278"/>
      <c r="AD6283" s="278"/>
      <c r="AE6283" s="278"/>
      <c r="AH6283" s="280"/>
      <c r="AI6283" s="280"/>
      <c r="AJ6283" s="280"/>
      <c r="AK6283" s="280"/>
      <c r="AL6283" s="280"/>
      <c r="AM6283" s="280"/>
      <c r="AN6283" s="280"/>
      <c r="AO6283" s="278"/>
      <c r="AP6283" s="278"/>
      <c r="AQ6283" s="278"/>
      <c r="AR6283" s="278"/>
      <c r="AS6283" s="278"/>
      <c r="AT6283" s="278"/>
      <c r="AV6283" s="278"/>
      <c r="AW6283" s="278"/>
      <c r="AX6283" s="278"/>
      <c r="AY6283" s="278"/>
      <c r="AZ6283" s="278"/>
      <c r="BB6283" s="265"/>
    </row>
    <row r="6284" spans="3:68" ht="9.75" customHeight="1">
      <c r="C6284" s="280"/>
      <c r="D6284" s="280"/>
      <c r="E6284" s="280"/>
      <c r="F6284" s="280"/>
      <c r="G6284" s="280"/>
      <c r="H6284" s="280"/>
      <c r="I6284" s="280"/>
      <c r="J6284" s="280"/>
      <c r="K6284" s="280"/>
      <c r="P6284" s="278"/>
      <c r="Q6284" s="278"/>
      <c r="R6284" s="278"/>
      <c r="S6284" s="278"/>
      <c r="U6284" s="278"/>
      <c r="V6284" s="278"/>
      <c r="W6284" s="278"/>
      <c r="AH6284" s="280"/>
      <c r="AI6284" s="280"/>
      <c r="AJ6284" s="280"/>
      <c r="AK6284" s="280"/>
      <c r="AL6284" s="280"/>
      <c r="AM6284" s="280"/>
      <c r="AO6284" s="278"/>
      <c r="AP6284" s="278"/>
      <c r="AQ6284" s="278"/>
      <c r="AR6284" s="278"/>
      <c r="AS6284" s="278"/>
      <c r="AT6284" s="278"/>
      <c r="AV6284" s="278"/>
      <c r="AW6284" s="278"/>
      <c r="AX6284" s="278"/>
      <c r="AY6284" s="278"/>
      <c r="AZ6284" s="278"/>
      <c r="BB6284" s="276"/>
    </row>
    <row r="6285" spans="3:68" ht="0.75" customHeight="1">
      <c r="C6285" s="280"/>
      <c r="D6285" s="280"/>
      <c r="E6285" s="280"/>
      <c r="F6285" s="280"/>
      <c r="G6285" s="280"/>
      <c r="H6285" s="280"/>
      <c r="I6285" s="280"/>
      <c r="J6285" s="280"/>
      <c r="K6285" s="280"/>
      <c r="P6285" s="278"/>
      <c r="Q6285" s="278"/>
      <c r="R6285" s="278"/>
      <c r="S6285" s="278"/>
      <c r="U6285" s="278"/>
      <c r="V6285" s="278"/>
      <c r="W6285" s="278"/>
      <c r="AH6285" s="280"/>
      <c r="AI6285" s="280"/>
      <c r="AJ6285" s="280"/>
      <c r="AK6285" s="280"/>
      <c r="AL6285" s="280"/>
      <c r="AM6285" s="280"/>
      <c r="AO6285" s="278"/>
      <c r="AP6285" s="278"/>
      <c r="AQ6285" s="278"/>
      <c r="AR6285" s="278"/>
      <c r="AS6285" s="278"/>
      <c r="AT6285" s="278"/>
      <c r="AV6285" s="278"/>
      <c r="AW6285" s="278"/>
      <c r="AX6285" s="278"/>
      <c r="AY6285" s="278"/>
      <c r="AZ6285" s="278"/>
      <c r="BB6285" s="276"/>
    </row>
    <row r="6286" spans="3:68">
      <c r="C6286" s="280"/>
      <c r="D6286" s="280"/>
      <c r="E6286" s="280"/>
      <c r="F6286" s="280"/>
      <c r="G6286" s="280"/>
      <c r="H6286" s="278"/>
      <c r="I6286" s="278"/>
      <c r="J6286" s="278"/>
      <c r="K6286" s="278"/>
      <c r="L6286" s="278"/>
      <c r="P6286" s="278"/>
      <c r="Q6286" s="278"/>
      <c r="R6286" s="278"/>
      <c r="S6286" s="278"/>
      <c r="U6286" s="278"/>
      <c r="V6286" s="278"/>
      <c r="W6286" s="278"/>
      <c r="Z6286" s="278"/>
      <c r="AA6286" s="278"/>
      <c r="AB6286" s="278"/>
      <c r="AC6286" s="278"/>
      <c r="AD6286" s="278"/>
      <c r="AE6286" s="278"/>
      <c r="AH6286" s="280"/>
      <c r="AI6286" s="280"/>
      <c r="AJ6286" s="280"/>
      <c r="AK6286" s="280"/>
      <c r="AL6286" s="280"/>
      <c r="AM6286" s="280"/>
      <c r="AV6286" s="278"/>
      <c r="AW6286" s="278"/>
      <c r="AX6286" s="278"/>
      <c r="AY6286" s="278"/>
      <c r="AZ6286" s="278"/>
      <c r="BB6286" s="266"/>
      <c r="BE6286" s="282"/>
      <c r="BF6286" s="282"/>
      <c r="BG6286" s="282"/>
      <c r="BH6286" s="282"/>
      <c r="BI6286" s="282"/>
      <c r="BJ6286" s="282"/>
      <c r="BK6286" s="282"/>
      <c r="BL6286" s="282"/>
      <c r="BM6286" s="282"/>
      <c r="BN6286" s="282"/>
      <c r="BO6286" s="282"/>
      <c r="BP6286" s="282"/>
    </row>
    <row r="6287" spans="3:68" ht="6.75" customHeight="1"/>
    <row r="6288" spans="3:68" ht="2.25" customHeight="1">
      <c r="C6288" s="280"/>
      <c r="D6288" s="280"/>
      <c r="E6288" s="280"/>
      <c r="F6288" s="280"/>
      <c r="G6288" s="280"/>
      <c r="N6288" s="278"/>
      <c r="O6288" s="278"/>
      <c r="P6288" s="278"/>
      <c r="Q6288" s="278"/>
      <c r="R6288" s="278"/>
      <c r="S6288" s="278"/>
      <c r="T6288" s="278"/>
      <c r="U6288" s="278"/>
      <c r="V6288" s="278"/>
      <c r="W6288" s="278"/>
      <c r="AH6288" s="280"/>
      <c r="AI6288" s="280"/>
      <c r="AJ6288" s="280"/>
      <c r="AK6288" s="280"/>
      <c r="AL6288" s="280"/>
      <c r="AM6288" s="280"/>
      <c r="AN6288" s="280"/>
      <c r="AO6288" s="280"/>
      <c r="AP6288" s="280"/>
      <c r="AQ6288" s="280"/>
      <c r="AR6288" s="280"/>
      <c r="AV6288" s="278"/>
      <c r="AW6288" s="278"/>
      <c r="AX6288" s="278"/>
      <c r="AY6288" s="278"/>
      <c r="AZ6288" s="278"/>
      <c r="BB6288" s="276"/>
    </row>
    <row r="6289" spans="3:68" ht="7.5" customHeight="1">
      <c r="C6289" s="280"/>
      <c r="D6289" s="280"/>
      <c r="E6289" s="280"/>
      <c r="F6289" s="280"/>
      <c r="G6289" s="280"/>
      <c r="N6289" s="278"/>
      <c r="O6289" s="278"/>
      <c r="P6289" s="278"/>
      <c r="Q6289" s="278"/>
      <c r="R6289" s="278"/>
      <c r="S6289" s="278"/>
      <c r="T6289" s="278"/>
      <c r="U6289" s="278"/>
      <c r="V6289" s="278"/>
      <c r="W6289" s="278"/>
      <c r="AH6289" s="280"/>
      <c r="AI6289" s="280"/>
      <c r="AJ6289" s="280"/>
      <c r="AK6289" s="280"/>
      <c r="AL6289" s="280"/>
      <c r="AM6289" s="280"/>
      <c r="AN6289" s="280"/>
      <c r="AO6289" s="280"/>
      <c r="AP6289" s="280"/>
      <c r="AQ6289" s="280"/>
      <c r="AR6289" s="280"/>
      <c r="AV6289" s="278"/>
      <c r="AW6289" s="278"/>
      <c r="AX6289" s="278"/>
      <c r="AY6289" s="278"/>
      <c r="AZ6289" s="278"/>
      <c r="BB6289" s="276"/>
    </row>
    <row r="6290" spans="3:68" ht="0.75" customHeight="1">
      <c r="C6290" s="280"/>
      <c r="D6290" s="280"/>
      <c r="E6290" s="280"/>
      <c r="F6290" s="280"/>
      <c r="G6290" s="280"/>
      <c r="N6290" s="278"/>
      <c r="O6290" s="278"/>
      <c r="P6290" s="278"/>
      <c r="Q6290" s="278"/>
      <c r="R6290" s="278"/>
      <c r="S6290" s="278"/>
      <c r="T6290" s="278"/>
      <c r="U6290" s="278"/>
      <c r="V6290" s="278"/>
      <c r="W6290" s="278"/>
      <c r="AH6290" s="280"/>
      <c r="AI6290" s="280"/>
      <c r="AJ6290" s="280"/>
      <c r="AK6290" s="280"/>
      <c r="AL6290" s="280"/>
      <c r="AM6290" s="280"/>
      <c r="AN6290" s="280"/>
      <c r="AO6290" s="280"/>
      <c r="AP6290" s="280"/>
      <c r="AQ6290" s="280"/>
      <c r="AR6290" s="280"/>
      <c r="AV6290" s="278"/>
      <c r="AW6290" s="278"/>
      <c r="AX6290" s="278"/>
      <c r="AY6290" s="278"/>
      <c r="AZ6290" s="278"/>
      <c r="BB6290" s="276"/>
    </row>
    <row r="6291" spans="3:68" ht="10.5" customHeight="1">
      <c r="C6291" s="280"/>
      <c r="D6291" s="280"/>
      <c r="E6291" s="280"/>
      <c r="F6291" s="280"/>
      <c r="G6291" s="280"/>
      <c r="P6291" s="278"/>
      <c r="Q6291" s="278"/>
      <c r="R6291" s="278"/>
      <c r="S6291" s="278"/>
      <c r="U6291" s="278"/>
      <c r="V6291" s="278"/>
      <c r="W6291" s="278"/>
      <c r="AH6291" s="280"/>
      <c r="AI6291" s="280"/>
      <c r="AJ6291" s="280"/>
      <c r="AK6291" s="280"/>
      <c r="AL6291" s="280"/>
      <c r="AM6291" s="280"/>
      <c r="AN6291" s="280"/>
      <c r="AO6291" s="280"/>
      <c r="AP6291" s="280"/>
      <c r="AQ6291" s="280"/>
      <c r="AR6291" s="280"/>
      <c r="AV6291" s="278"/>
      <c r="AW6291" s="278"/>
      <c r="AX6291" s="278"/>
      <c r="AY6291" s="278"/>
      <c r="AZ6291" s="278"/>
      <c r="BB6291" s="266"/>
      <c r="BG6291" s="283"/>
      <c r="BH6291" s="283"/>
      <c r="BI6291" s="283"/>
      <c r="BJ6291" s="283"/>
      <c r="BN6291" s="283"/>
      <c r="BO6291" s="283"/>
      <c r="BP6291" s="283"/>
    </row>
    <row r="6292" spans="3:68" ht="7.5" customHeight="1"/>
    <row r="6293" spans="3:68" ht="0.75" customHeight="1">
      <c r="C6293" s="280"/>
      <c r="D6293" s="280"/>
      <c r="E6293" s="280"/>
      <c r="F6293" s="280"/>
      <c r="G6293" s="280"/>
      <c r="N6293" s="278"/>
      <c r="O6293" s="278"/>
      <c r="P6293" s="278"/>
      <c r="Q6293" s="278"/>
      <c r="R6293" s="278"/>
      <c r="S6293" s="278"/>
      <c r="T6293" s="278"/>
      <c r="U6293" s="278"/>
      <c r="V6293" s="278"/>
      <c r="W6293" s="278"/>
      <c r="AH6293" s="280"/>
      <c r="AI6293" s="280"/>
      <c r="AJ6293" s="280"/>
      <c r="AK6293" s="280"/>
      <c r="AL6293" s="280"/>
      <c r="AM6293" s="280"/>
      <c r="AN6293" s="280"/>
      <c r="AO6293" s="280"/>
      <c r="AP6293" s="280"/>
      <c r="AQ6293" s="280"/>
      <c r="AR6293" s="280"/>
      <c r="AV6293" s="278"/>
      <c r="AW6293" s="278"/>
      <c r="AX6293" s="278"/>
      <c r="AY6293" s="278"/>
      <c r="AZ6293" s="278"/>
      <c r="BB6293" s="276"/>
      <c r="BE6293" s="280"/>
      <c r="BF6293" s="280"/>
      <c r="BG6293" s="280"/>
      <c r="BH6293" s="279"/>
      <c r="BI6293" s="279"/>
      <c r="BJ6293" s="279"/>
      <c r="BK6293" s="279"/>
      <c r="BN6293" s="279"/>
      <c r="BO6293" s="279"/>
      <c r="BP6293" s="279"/>
    </row>
    <row r="6294" spans="3:68" ht="8.25" customHeight="1">
      <c r="C6294" s="280"/>
      <c r="D6294" s="280"/>
      <c r="E6294" s="280"/>
      <c r="F6294" s="280"/>
      <c r="G6294" s="280"/>
      <c r="N6294" s="278"/>
      <c r="O6294" s="278"/>
      <c r="P6294" s="278"/>
      <c r="Q6294" s="278"/>
      <c r="R6294" s="278"/>
      <c r="S6294" s="278"/>
      <c r="T6294" s="278"/>
      <c r="U6294" s="278"/>
      <c r="V6294" s="278"/>
      <c r="W6294" s="278"/>
      <c r="AH6294" s="280"/>
      <c r="AI6294" s="280"/>
      <c r="AJ6294" s="280"/>
      <c r="AK6294" s="280"/>
      <c r="AL6294" s="280"/>
      <c r="AM6294" s="280"/>
      <c r="AN6294" s="280"/>
      <c r="AO6294" s="280"/>
      <c r="AP6294" s="280"/>
      <c r="AQ6294" s="280"/>
      <c r="AR6294" s="280"/>
      <c r="AV6294" s="278"/>
      <c r="AW6294" s="278"/>
      <c r="AX6294" s="278"/>
      <c r="AY6294" s="278"/>
      <c r="AZ6294" s="278"/>
      <c r="BB6294" s="276"/>
      <c r="BE6294" s="280"/>
      <c r="BF6294" s="280"/>
      <c r="BG6294" s="280"/>
      <c r="BH6294" s="279"/>
      <c r="BI6294" s="279"/>
      <c r="BJ6294" s="279"/>
      <c r="BK6294" s="279"/>
      <c r="BN6294" s="279"/>
      <c r="BO6294" s="279"/>
      <c r="BP6294" s="279"/>
    </row>
    <row r="6295" spans="3:68" ht="0.75" customHeight="1">
      <c r="C6295" s="280"/>
      <c r="D6295" s="280"/>
      <c r="E6295" s="280"/>
      <c r="F6295" s="280"/>
      <c r="G6295" s="280"/>
      <c r="N6295" s="278"/>
      <c r="O6295" s="278"/>
      <c r="P6295" s="278"/>
      <c r="Q6295" s="278"/>
      <c r="R6295" s="278"/>
      <c r="S6295" s="278"/>
      <c r="T6295" s="278"/>
      <c r="U6295" s="278"/>
      <c r="V6295" s="278"/>
      <c r="W6295" s="278"/>
      <c r="AH6295" s="280"/>
      <c r="AI6295" s="280"/>
      <c r="AJ6295" s="280"/>
      <c r="AK6295" s="280"/>
      <c r="AL6295" s="280"/>
      <c r="AM6295" s="280"/>
      <c r="AN6295" s="280"/>
      <c r="AO6295" s="280"/>
      <c r="AP6295" s="280"/>
      <c r="AQ6295" s="280"/>
      <c r="AR6295" s="280"/>
      <c r="AV6295" s="278"/>
      <c r="AW6295" s="278"/>
      <c r="AX6295" s="278"/>
      <c r="AY6295" s="278"/>
      <c r="AZ6295" s="278"/>
      <c r="BB6295" s="276"/>
      <c r="BE6295" s="280"/>
      <c r="BF6295" s="280"/>
      <c r="BG6295" s="280"/>
      <c r="BH6295" s="279"/>
      <c r="BI6295" s="279"/>
      <c r="BJ6295" s="279"/>
      <c r="BK6295" s="279"/>
      <c r="BN6295" s="279"/>
      <c r="BO6295" s="279"/>
      <c r="BP6295" s="279"/>
    </row>
    <row r="6296" spans="3:68" ht="11.25" customHeight="1">
      <c r="C6296" s="280"/>
      <c r="D6296" s="280"/>
      <c r="E6296" s="280"/>
      <c r="F6296" s="280"/>
      <c r="G6296" s="280"/>
      <c r="N6296" s="278"/>
      <c r="O6296" s="278"/>
      <c r="P6296" s="278"/>
      <c r="Q6296" s="278"/>
      <c r="R6296" s="278"/>
      <c r="S6296" s="278"/>
      <c r="T6296" s="278"/>
      <c r="U6296" s="278"/>
      <c r="V6296" s="278"/>
      <c r="W6296" s="278"/>
      <c r="AH6296" s="280"/>
      <c r="AI6296" s="280"/>
      <c r="AJ6296" s="280"/>
      <c r="AK6296" s="280"/>
      <c r="AL6296" s="280"/>
      <c r="AM6296" s="280"/>
      <c r="AN6296" s="280"/>
      <c r="AO6296" s="280"/>
      <c r="AP6296" s="280"/>
      <c r="AQ6296" s="280"/>
      <c r="AR6296" s="280"/>
      <c r="AV6296" s="278"/>
      <c r="AW6296" s="278"/>
      <c r="AX6296" s="278"/>
      <c r="AY6296" s="278"/>
      <c r="AZ6296" s="278"/>
      <c r="BB6296" s="266"/>
      <c r="BE6296" s="275"/>
      <c r="BF6296" s="275"/>
      <c r="BG6296" s="275"/>
      <c r="BH6296" s="276"/>
      <c r="BI6296" s="276"/>
      <c r="BJ6296" s="276"/>
      <c r="BK6296" s="276"/>
      <c r="BN6296" s="276"/>
      <c r="BO6296" s="276"/>
      <c r="BP6296" s="276"/>
    </row>
    <row r="6297" spans="3:68" ht="7.5" customHeight="1"/>
    <row r="6298" spans="3:68" ht="1.5" customHeight="1">
      <c r="C6298" s="280"/>
      <c r="D6298" s="280"/>
      <c r="E6298" s="280"/>
      <c r="F6298" s="280"/>
      <c r="G6298" s="280"/>
      <c r="H6298" s="280"/>
      <c r="I6298" s="280"/>
      <c r="J6298" s="280"/>
      <c r="P6298" s="278"/>
      <c r="Q6298" s="278"/>
      <c r="R6298" s="278"/>
      <c r="S6298" s="278"/>
      <c r="U6298" s="278"/>
      <c r="V6298" s="278"/>
      <c r="W6298" s="278"/>
      <c r="AH6298" s="280"/>
      <c r="AI6298" s="280"/>
      <c r="AJ6298" s="280"/>
      <c r="AK6298" s="280"/>
      <c r="AL6298" s="280"/>
      <c r="AM6298" s="280"/>
      <c r="AN6298" s="280"/>
      <c r="AO6298" s="280"/>
      <c r="AP6298" s="280"/>
      <c r="AQ6298" s="280"/>
      <c r="AR6298" s="280"/>
      <c r="AV6298" s="278"/>
      <c r="AW6298" s="278"/>
      <c r="AX6298" s="278"/>
      <c r="AY6298" s="278"/>
      <c r="AZ6298" s="278"/>
      <c r="BB6298" s="276"/>
      <c r="BE6298" s="275"/>
      <c r="BF6298" s="275"/>
      <c r="BG6298" s="275"/>
      <c r="BH6298" s="276"/>
      <c r="BI6298" s="276"/>
      <c r="BJ6298" s="276"/>
      <c r="BK6298" s="276"/>
    </row>
    <row r="6299" spans="3:68" ht="9" customHeight="1">
      <c r="C6299" s="280"/>
      <c r="D6299" s="280"/>
      <c r="E6299" s="280"/>
      <c r="F6299" s="280"/>
      <c r="G6299" s="280"/>
      <c r="H6299" s="280"/>
      <c r="I6299" s="280"/>
      <c r="J6299" s="280"/>
      <c r="P6299" s="278"/>
      <c r="Q6299" s="278"/>
      <c r="R6299" s="278"/>
      <c r="S6299" s="278"/>
      <c r="U6299" s="278"/>
      <c r="V6299" s="278"/>
      <c r="W6299" s="278"/>
      <c r="AH6299" s="280"/>
      <c r="AI6299" s="280"/>
      <c r="AJ6299" s="280"/>
      <c r="AK6299" s="280"/>
      <c r="AL6299" s="280"/>
      <c r="AM6299" s="280"/>
      <c r="AN6299" s="280"/>
      <c r="AO6299" s="280"/>
      <c r="AP6299" s="280"/>
      <c r="AQ6299" s="280"/>
      <c r="AR6299" s="280"/>
      <c r="AV6299" s="278"/>
      <c r="AW6299" s="278"/>
      <c r="AX6299" s="278"/>
      <c r="AY6299" s="278"/>
      <c r="AZ6299" s="278"/>
      <c r="BB6299" s="276"/>
      <c r="BE6299" s="275"/>
      <c r="BF6299" s="275"/>
      <c r="BG6299" s="275"/>
      <c r="BH6299" s="276"/>
      <c r="BI6299" s="276"/>
      <c r="BJ6299" s="276"/>
      <c r="BK6299" s="276"/>
    </row>
    <row r="6300" spans="3:68" ht="0.75" customHeight="1">
      <c r="C6300" s="280"/>
      <c r="D6300" s="280"/>
      <c r="E6300" s="280"/>
      <c r="F6300" s="280"/>
      <c r="G6300" s="280"/>
      <c r="H6300" s="280"/>
      <c r="I6300" s="280"/>
      <c r="J6300" s="280"/>
      <c r="P6300" s="278"/>
      <c r="Q6300" s="278"/>
      <c r="R6300" s="278"/>
      <c r="S6300" s="278"/>
      <c r="U6300" s="278"/>
      <c r="V6300" s="278"/>
      <c r="W6300" s="278"/>
      <c r="AH6300" s="280"/>
      <c r="AI6300" s="280"/>
      <c r="AJ6300" s="280"/>
      <c r="AK6300" s="280"/>
      <c r="AL6300" s="280"/>
      <c r="AM6300" s="280"/>
      <c r="AN6300" s="280"/>
      <c r="AO6300" s="280"/>
      <c r="AP6300" s="280"/>
      <c r="AQ6300" s="280"/>
      <c r="AR6300" s="280"/>
      <c r="AV6300" s="278"/>
      <c r="AW6300" s="278"/>
      <c r="AX6300" s="278"/>
      <c r="AY6300" s="278"/>
      <c r="AZ6300" s="278"/>
      <c r="BB6300" s="276"/>
      <c r="BE6300" s="275"/>
      <c r="BF6300" s="275"/>
      <c r="BG6300" s="275"/>
    </row>
    <row r="6301" spans="3:68" ht="11.25" customHeight="1">
      <c r="C6301" s="280"/>
      <c r="D6301" s="280"/>
      <c r="E6301" s="280"/>
      <c r="F6301" s="280"/>
      <c r="G6301" s="280"/>
      <c r="H6301" s="280"/>
      <c r="I6301" s="280"/>
      <c r="J6301" s="280"/>
      <c r="N6301" s="278"/>
      <c r="O6301" s="278"/>
      <c r="P6301" s="278"/>
      <c r="Q6301" s="278"/>
      <c r="R6301" s="278"/>
      <c r="S6301" s="278"/>
      <c r="T6301" s="278"/>
      <c r="U6301" s="278"/>
      <c r="V6301" s="278"/>
      <c r="W6301" s="278"/>
      <c r="AH6301" s="280"/>
      <c r="AI6301" s="280"/>
      <c r="AJ6301" s="280"/>
      <c r="AK6301" s="280"/>
      <c r="AL6301" s="280"/>
      <c r="AM6301" s="280"/>
      <c r="AN6301" s="280"/>
      <c r="AO6301" s="280"/>
      <c r="AP6301" s="280"/>
      <c r="AQ6301" s="280"/>
      <c r="AR6301" s="280"/>
      <c r="AV6301" s="278"/>
      <c r="AW6301" s="278"/>
      <c r="AX6301" s="278"/>
      <c r="AY6301" s="278"/>
      <c r="AZ6301" s="278"/>
      <c r="BB6301" s="266"/>
      <c r="BE6301" s="275"/>
      <c r="BF6301" s="275"/>
      <c r="BG6301" s="275"/>
      <c r="BH6301" s="276"/>
      <c r="BI6301" s="276"/>
      <c r="BJ6301" s="276"/>
      <c r="BK6301" s="276"/>
    </row>
    <row r="6302" spans="3:68" ht="9" customHeight="1"/>
    <row r="6303" spans="3:68" ht="0.75" customHeight="1">
      <c r="BE6303" s="275"/>
      <c r="BF6303" s="275"/>
      <c r="BG6303" s="275"/>
      <c r="BH6303" s="276"/>
      <c r="BI6303" s="276"/>
      <c r="BJ6303" s="276"/>
      <c r="BK6303" s="276"/>
      <c r="BN6303" s="276"/>
      <c r="BO6303" s="276"/>
      <c r="BP6303" s="276"/>
    </row>
    <row r="6304" spans="3:68">
      <c r="BE6304" s="275"/>
      <c r="BF6304" s="275"/>
      <c r="BG6304" s="275"/>
      <c r="BH6304" s="276"/>
      <c r="BI6304" s="276"/>
      <c r="BJ6304" s="276"/>
      <c r="BK6304" s="276"/>
      <c r="BN6304" s="276"/>
      <c r="BO6304" s="276"/>
      <c r="BP6304" s="276"/>
    </row>
    <row r="6305" spans="2:69" ht="10.5" customHeight="1">
      <c r="C6305" s="277"/>
      <c r="D6305" s="277"/>
      <c r="E6305" s="277"/>
      <c r="F6305" s="277"/>
      <c r="G6305" s="277"/>
      <c r="H6305" s="278"/>
      <c r="I6305" s="278"/>
      <c r="J6305" s="278"/>
      <c r="K6305" s="278"/>
      <c r="L6305" s="278"/>
      <c r="N6305" s="278"/>
      <c r="O6305" s="278"/>
      <c r="P6305" s="278"/>
      <c r="Q6305" s="278"/>
      <c r="R6305" s="278"/>
      <c r="S6305" s="278"/>
      <c r="T6305" s="278"/>
      <c r="U6305" s="281"/>
      <c r="V6305" s="281"/>
      <c r="W6305" s="281"/>
      <c r="Z6305" s="278"/>
      <c r="AA6305" s="278"/>
      <c r="AB6305" s="278"/>
      <c r="AC6305" s="278"/>
      <c r="AD6305" s="281"/>
      <c r="AE6305" s="281"/>
      <c r="AH6305" s="277"/>
      <c r="AI6305" s="277"/>
      <c r="AJ6305" s="277"/>
      <c r="AK6305" s="277"/>
      <c r="AL6305" s="277"/>
      <c r="AM6305" s="277"/>
      <c r="AO6305" s="278"/>
      <c r="AP6305" s="278"/>
      <c r="AQ6305" s="278"/>
      <c r="AR6305" s="278"/>
      <c r="AS6305" s="278"/>
      <c r="AT6305" s="278"/>
      <c r="AV6305" s="278"/>
      <c r="AW6305" s="278"/>
      <c r="AX6305" s="278"/>
      <c r="AY6305" s="278"/>
      <c r="AZ6305" s="278"/>
      <c r="BB6305" s="281"/>
      <c r="BC6305" s="281"/>
      <c r="BE6305" s="280"/>
      <c r="BF6305" s="280"/>
      <c r="BI6305" s="279"/>
      <c r="BJ6305" s="279"/>
      <c r="BL6305" s="285"/>
      <c r="BM6305" s="285"/>
      <c r="BN6305" s="285"/>
      <c r="BO6305" s="285"/>
      <c r="BP6305" s="285"/>
    </row>
    <row r="6306" spans="2:69" ht="7.5" customHeight="1"/>
    <row r="6307" spans="2:69" ht="12" customHeight="1">
      <c r="B6307" s="282"/>
      <c r="C6307" s="282"/>
      <c r="D6307" s="282"/>
      <c r="E6307" s="282"/>
      <c r="F6307" s="282"/>
      <c r="G6307" s="282"/>
      <c r="H6307" s="282"/>
      <c r="I6307" s="282"/>
      <c r="J6307" s="282"/>
      <c r="K6307" s="282"/>
      <c r="L6307" s="282"/>
      <c r="M6307" s="282"/>
      <c r="N6307" s="282"/>
      <c r="O6307" s="282"/>
      <c r="P6307" s="282"/>
      <c r="Q6307" s="282"/>
      <c r="R6307" s="282"/>
      <c r="S6307" s="282"/>
      <c r="T6307" s="282"/>
      <c r="U6307" s="282"/>
      <c r="V6307" s="282"/>
      <c r="W6307" s="282"/>
      <c r="X6307" s="282"/>
      <c r="Y6307" s="282"/>
      <c r="Z6307" s="282"/>
      <c r="AA6307" s="282"/>
      <c r="AB6307" s="282"/>
      <c r="AC6307" s="282"/>
      <c r="AD6307" s="282"/>
      <c r="AE6307" s="282"/>
      <c r="AF6307" s="282"/>
      <c r="AG6307" s="282"/>
      <c r="AH6307" s="282"/>
      <c r="AI6307" s="282"/>
      <c r="AJ6307" s="282"/>
      <c r="AL6307" s="282"/>
      <c r="AM6307" s="282"/>
      <c r="AN6307" s="282"/>
      <c r="AO6307" s="282"/>
      <c r="AP6307" s="282"/>
      <c r="AQ6307" s="282"/>
      <c r="AR6307" s="282"/>
      <c r="AS6307" s="282"/>
      <c r="AT6307" s="282"/>
      <c r="AU6307" s="282"/>
      <c r="AV6307" s="282"/>
      <c r="AW6307" s="282"/>
      <c r="AX6307" s="282"/>
      <c r="AY6307" s="282"/>
      <c r="AZ6307" s="282"/>
      <c r="BA6307" s="282"/>
      <c r="BB6307" s="282"/>
      <c r="BC6307" s="282"/>
      <c r="BD6307" s="282"/>
      <c r="BE6307" s="282"/>
      <c r="BF6307" s="282"/>
      <c r="BG6307" s="282"/>
      <c r="BH6307" s="282"/>
      <c r="BI6307" s="282"/>
      <c r="BJ6307" s="282"/>
      <c r="BK6307" s="282"/>
      <c r="BL6307" s="282"/>
      <c r="BM6307" s="282"/>
      <c r="BN6307" s="282"/>
      <c r="BO6307" s="282"/>
      <c r="BP6307" s="282"/>
      <c r="BQ6307" s="282"/>
    </row>
    <row r="6308" spans="2:69" ht="0.75" customHeight="1">
      <c r="B6308" s="282"/>
      <c r="C6308" s="282"/>
      <c r="D6308" s="282"/>
      <c r="E6308" s="282"/>
      <c r="F6308" s="282"/>
      <c r="G6308" s="282"/>
      <c r="H6308" s="282"/>
      <c r="I6308" s="282"/>
      <c r="J6308" s="282"/>
      <c r="K6308" s="282"/>
      <c r="L6308" s="282"/>
      <c r="M6308" s="282"/>
      <c r="N6308" s="282"/>
      <c r="O6308" s="282"/>
      <c r="P6308" s="282"/>
      <c r="Q6308" s="282"/>
      <c r="R6308" s="282"/>
      <c r="S6308" s="282"/>
      <c r="T6308" s="282"/>
      <c r="U6308" s="282"/>
      <c r="V6308" s="282"/>
      <c r="W6308" s="282"/>
      <c r="X6308" s="282"/>
      <c r="Y6308" s="282"/>
      <c r="Z6308" s="282"/>
      <c r="AA6308" s="282"/>
      <c r="AB6308" s="282"/>
      <c r="AC6308" s="282"/>
      <c r="AD6308" s="282"/>
      <c r="AE6308" s="282"/>
      <c r="AF6308" s="282"/>
      <c r="AG6308" s="282"/>
      <c r="AH6308" s="282"/>
      <c r="AI6308" s="282"/>
      <c r="AJ6308" s="282"/>
      <c r="AL6308" s="282"/>
      <c r="AM6308" s="282"/>
      <c r="AN6308" s="282"/>
      <c r="AO6308" s="282"/>
      <c r="AP6308" s="282"/>
      <c r="AQ6308" s="282"/>
      <c r="AR6308" s="282"/>
      <c r="AS6308" s="282"/>
      <c r="AT6308" s="282"/>
      <c r="AU6308" s="282"/>
      <c r="AV6308" s="282"/>
      <c r="AW6308" s="282"/>
      <c r="AX6308" s="282"/>
      <c r="AY6308" s="282"/>
      <c r="AZ6308" s="282"/>
      <c r="BA6308" s="282"/>
      <c r="BB6308" s="282"/>
      <c r="BC6308" s="282"/>
      <c r="BD6308" s="282"/>
      <c r="BE6308" s="282"/>
      <c r="BF6308" s="282"/>
      <c r="BG6308" s="282"/>
      <c r="BH6308" s="282"/>
      <c r="BI6308" s="282"/>
      <c r="BJ6308" s="282"/>
      <c r="BK6308" s="282"/>
      <c r="BL6308" s="282"/>
      <c r="BM6308" s="282"/>
      <c r="BN6308" s="282"/>
      <c r="BO6308" s="282"/>
      <c r="BP6308" s="282"/>
      <c r="BQ6308" s="282"/>
    </row>
    <row r="6309" spans="2:69" ht="10.5" customHeight="1">
      <c r="G6309" s="283"/>
      <c r="H6309" s="283"/>
      <c r="I6309" s="283"/>
      <c r="J6309" s="283"/>
      <c r="K6309" s="283"/>
      <c r="L6309" s="283"/>
      <c r="N6309" s="283"/>
      <c r="O6309" s="283"/>
      <c r="P6309" s="284"/>
      <c r="Q6309" s="284"/>
      <c r="R6309" s="284"/>
      <c r="S6309" s="284"/>
      <c r="U6309" s="283"/>
      <c r="V6309" s="283"/>
      <c r="W6309" s="283"/>
      <c r="X6309" s="283"/>
      <c r="Y6309" s="283"/>
      <c r="Z6309" s="283"/>
      <c r="AA6309" s="283"/>
      <c r="AB6309" s="283"/>
      <c r="AD6309" s="283"/>
      <c r="AE6309" s="283"/>
      <c r="AF6309" s="283"/>
      <c r="AG6309" s="283"/>
      <c r="AH6309" s="283"/>
      <c r="AI6309" s="283"/>
      <c r="AO6309" s="283"/>
      <c r="AP6309" s="283"/>
      <c r="AQ6309" s="283"/>
      <c r="AR6309" s="283"/>
      <c r="AU6309" s="284"/>
      <c r="AV6309" s="284"/>
      <c r="AW6309" s="284"/>
      <c r="AX6309" s="284"/>
      <c r="AY6309" s="284"/>
      <c r="BE6309" s="283"/>
      <c r="BF6309" s="283"/>
      <c r="BG6309" s="283"/>
      <c r="BH6309" s="283"/>
      <c r="BI6309" s="283"/>
      <c r="BJ6309" s="283"/>
      <c r="BK6309" s="283"/>
      <c r="BL6309" s="283"/>
      <c r="BM6309" s="283"/>
      <c r="BN6309" s="283"/>
      <c r="BO6309" s="283"/>
      <c r="BP6309" s="283"/>
      <c r="BQ6309" s="283"/>
    </row>
    <row r="6310" spans="2:69" ht="7.5" customHeight="1"/>
    <row r="6311" spans="2:69" ht="0.75" customHeight="1">
      <c r="F6311" s="285"/>
      <c r="G6311" s="285"/>
      <c r="H6311" s="285"/>
      <c r="I6311" s="285"/>
      <c r="K6311" s="285"/>
      <c r="L6311" s="285"/>
      <c r="M6311" s="285"/>
      <c r="N6311" s="285"/>
      <c r="O6311" s="285"/>
      <c r="R6311" s="285"/>
      <c r="S6311" s="285"/>
      <c r="T6311" s="285"/>
      <c r="U6311" s="285"/>
      <c r="V6311" s="285"/>
      <c r="W6311" s="285"/>
      <c r="X6311" s="285"/>
      <c r="Y6311" s="285"/>
      <c r="Z6311" s="285"/>
      <c r="AA6311" s="285"/>
      <c r="AB6311" s="285"/>
      <c r="AD6311" s="285"/>
      <c r="AE6311" s="285"/>
      <c r="AF6311" s="285"/>
      <c r="AG6311" s="285"/>
      <c r="AH6311" s="285"/>
      <c r="AI6311" s="285"/>
      <c r="AU6311" s="285"/>
      <c r="AV6311" s="285"/>
      <c r="AW6311" s="285"/>
      <c r="AX6311" s="283"/>
      <c r="AY6311" s="283"/>
      <c r="BE6311" s="285"/>
      <c r="BF6311" s="285"/>
      <c r="BH6311" s="285"/>
      <c r="BI6311" s="285"/>
      <c r="BJ6311" s="285"/>
      <c r="BK6311" s="285"/>
      <c r="BL6311" s="285"/>
      <c r="BM6311" s="285"/>
      <c r="BN6311" s="285"/>
      <c r="BO6311" s="285"/>
      <c r="BP6311" s="285"/>
      <c r="BQ6311" s="285"/>
    </row>
    <row r="6312" spans="2:69" ht="13.5" customHeight="1">
      <c r="F6312" s="285"/>
      <c r="G6312" s="285"/>
      <c r="H6312" s="285"/>
      <c r="I6312" s="285"/>
      <c r="K6312" s="285"/>
      <c r="L6312" s="285"/>
      <c r="M6312" s="285"/>
      <c r="N6312" s="285"/>
      <c r="O6312" s="285"/>
      <c r="R6312" s="285"/>
      <c r="S6312" s="285"/>
      <c r="T6312" s="285"/>
      <c r="U6312" s="285"/>
      <c r="V6312" s="285"/>
      <c r="W6312" s="285"/>
      <c r="X6312" s="285"/>
      <c r="Y6312" s="285"/>
      <c r="Z6312" s="285"/>
      <c r="AA6312" s="285"/>
      <c r="AB6312" s="285"/>
      <c r="AD6312" s="285"/>
      <c r="AE6312" s="285"/>
      <c r="AF6312" s="285"/>
      <c r="AG6312" s="285"/>
      <c r="AH6312" s="285"/>
      <c r="AI6312" s="285"/>
      <c r="AU6312" s="285"/>
      <c r="AV6312" s="285"/>
      <c r="AW6312" s="285"/>
      <c r="AX6312" s="283"/>
      <c r="AY6312" s="283"/>
      <c r="BE6312" s="285"/>
      <c r="BF6312" s="285"/>
      <c r="BH6312" s="285"/>
      <c r="BI6312" s="285"/>
      <c r="BJ6312" s="285"/>
      <c r="BK6312" s="285"/>
      <c r="BL6312" s="285"/>
      <c r="BM6312" s="285"/>
      <c r="BN6312" s="285"/>
      <c r="BO6312" s="285"/>
      <c r="BP6312" s="285"/>
      <c r="BQ6312" s="285"/>
    </row>
    <row r="6313" spans="2:69" ht="9.75" customHeight="1">
      <c r="C6313" s="280"/>
      <c r="D6313" s="280"/>
      <c r="F6313" s="279"/>
      <c r="G6313" s="279"/>
      <c r="H6313" s="279"/>
      <c r="I6313" s="279"/>
      <c r="J6313" s="279"/>
      <c r="K6313" s="279"/>
      <c r="L6313" s="279"/>
      <c r="M6313" s="279"/>
      <c r="N6313" s="279"/>
      <c r="O6313" s="279"/>
      <c r="R6313" s="278"/>
      <c r="S6313" s="278"/>
      <c r="T6313" s="278"/>
      <c r="U6313" s="279"/>
      <c r="V6313" s="279"/>
      <c r="W6313" s="279"/>
      <c r="X6313" s="279"/>
      <c r="Y6313" s="279"/>
      <c r="Z6313" s="279"/>
      <c r="AA6313" s="279"/>
      <c r="AB6313" s="279"/>
      <c r="AD6313" s="279"/>
      <c r="AE6313" s="279"/>
      <c r="AF6313" s="279"/>
      <c r="AG6313" s="279"/>
      <c r="AH6313" s="279"/>
      <c r="AI6313" s="279"/>
      <c r="AM6313" s="280"/>
      <c r="AN6313" s="280"/>
      <c r="AO6313" s="280"/>
      <c r="AP6313" s="278"/>
      <c r="AQ6313" s="278"/>
      <c r="AR6313" s="278"/>
      <c r="AS6313" s="278"/>
      <c r="BA6313" s="280"/>
      <c r="BB6313" s="280"/>
      <c r="BC6313" s="280"/>
      <c r="BD6313" s="279"/>
      <c r="BE6313" s="279"/>
      <c r="BH6313" s="278"/>
      <c r="BI6313" s="278"/>
      <c r="BJ6313" s="278"/>
      <c r="BK6313" s="278"/>
      <c r="BL6313" s="278"/>
      <c r="BM6313" s="279"/>
      <c r="BN6313" s="279"/>
      <c r="BO6313" s="279"/>
      <c r="BP6313" s="279"/>
      <c r="BQ6313" s="279"/>
    </row>
    <row r="6314" spans="2:69" ht="0.75" customHeight="1">
      <c r="C6314" s="280"/>
      <c r="D6314" s="280"/>
      <c r="F6314" s="279"/>
      <c r="G6314" s="279"/>
      <c r="H6314" s="279"/>
      <c r="I6314" s="279"/>
      <c r="J6314" s="279"/>
      <c r="K6314" s="279"/>
      <c r="L6314" s="279"/>
      <c r="M6314" s="279"/>
      <c r="N6314" s="279"/>
      <c r="O6314" s="279"/>
      <c r="R6314" s="278"/>
      <c r="S6314" s="278"/>
      <c r="T6314" s="278"/>
      <c r="U6314" s="279"/>
      <c r="V6314" s="279"/>
      <c r="W6314" s="279"/>
      <c r="X6314" s="279"/>
      <c r="Y6314" s="279"/>
      <c r="Z6314" s="279"/>
      <c r="AA6314" s="279"/>
      <c r="AB6314" s="279"/>
      <c r="AD6314" s="279"/>
      <c r="AE6314" s="279"/>
      <c r="AF6314" s="279"/>
      <c r="AG6314" s="279"/>
      <c r="AH6314" s="279"/>
      <c r="AI6314" s="279"/>
      <c r="AM6314" s="280"/>
      <c r="AN6314" s="280"/>
      <c r="AO6314" s="280"/>
      <c r="AP6314" s="278"/>
      <c r="AQ6314" s="278"/>
      <c r="AR6314" s="278"/>
      <c r="AS6314" s="278"/>
      <c r="BA6314" s="280"/>
      <c r="BB6314" s="280"/>
      <c r="BC6314" s="280"/>
      <c r="BD6314" s="279"/>
      <c r="BE6314" s="279"/>
      <c r="BH6314" s="278"/>
      <c r="BI6314" s="278"/>
      <c r="BJ6314" s="278"/>
      <c r="BK6314" s="278"/>
      <c r="BL6314" s="278"/>
      <c r="BM6314" s="279"/>
      <c r="BN6314" s="279"/>
      <c r="BO6314" s="279"/>
      <c r="BP6314" s="279"/>
      <c r="BQ6314" s="279"/>
    </row>
    <row r="6315" spans="2:69" ht="10.5" customHeight="1">
      <c r="C6315" s="280"/>
      <c r="D6315" s="280"/>
      <c r="F6315" s="279"/>
      <c r="G6315" s="279"/>
      <c r="H6315" s="279"/>
      <c r="I6315" s="279"/>
      <c r="J6315" s="279"/>
      <c r="K6315" s="279"/>
      <c r="L6315" s="279"/>
      <c r="M6315" s="279"/>
      <c r="N6315" s="279"/>
      <c r="O6315" s="279"/>
      <c r="R6315" s="278"/>
      <c r="S6315" s="278"/>
      <c r="T6315" s="278"/>
      <c r="U6315" s="279"/>
      <c r="V6315" s="279"/>
      <c r="W6315" s="279"/>
      <c r="X6315" s="279"/>
      <c r="Y6315" s="279"/>
      <c r="Z6315" s="279"/>
      <c r="AA6315" s="279"/>
      <c r="AB6315" s="279"/>
      <c r="AD6315" s="264"/>
      <c r="AE6315" s="279"/>
      <c r="AF6315" s="279"/>
      <c r="AG6315" s="279"/>
      <c r="AH6315" s="279"/>
      <c r="AI6315" s="264"/>
      <c r="AM6315" s="280"/>
      <c r="AN6315" s="280"/>
      <c r="AO6315" s="280"/>
      <c r="AP6315" s="278"/>
      <c r="AQ6315" s="278"/>
      <c r="AR6315" s="278"/>
      <c r="AS6315" s="278"/>
      <c r="BA6315" s="280"/>
      <c r="BB6315" s="280"/>
      <c r="BC6315" s="280"/>
      <c r="BD6315" s="279"/>
      <c r="BE6315" s="279"/>
      <c r="BH6315" s="278"/>
      <c r="BI6315" s="278"/>
      <c r="BJ6315" s="278"/>
      <c r="BK6315" s="278"/>
      <c r="BL6315" s="278"/>
      <c r="BM6315" s="279"/>
      <c r="BN6315" s="279"/>
      <c r="BO6315" s="279"/>
      <c r="BP6315" s="279"/>
      <c r="BQ6315" s="279"/>
    </row>
    <row r="6316" spans="2:69" ht="9.75" customHeight="1"/>
    <row r="6317" spans="2:69" ht="9.75" customHeight="1">
      <c r="C6317" s="280"/>
      <c r="D6317" s="280"/>
      <c r="F6317" s="279"/>
      <c r="G6317" s="279"/>
      <c r="H6317" s="279"/>
      <c r="I6317" s="279"/>
      <c r="J6317" s="279"/>
      <c r="K6317" s="279"/>
      <c r="L6317" s="279"/>
      <c r="M6317" s="279"/>
      <c r="N6317" s="279"/>
      <c r="O6317" s="279"/>
      <c r="R6317" s="278"/>
      <c r="S6317" s="278"/>
      <c r="T6317" s="278"/>
      <c r="U6317" s="279"/>
      <c r="V6317" s="279"/>
      <c r="W6317" s="279"/>
      <c r="X6317" s="279"/>
      <c r="Y6317" s="279"/>
      <c r="Z6317" s="279"/>
      <c r="AA6317" s="279"/>
      <c r="AB6317" s="279"/>
      <c r="AD6317" s="279"/>
      <c r="AE6317" s="279"/>
      <c r="AF6317" s="279"/>
      <c r="AG6317" s="279"/>
      <c r="AH6317" s="279"/>
      <c r="AI6317" s="279"/>
      <c r="AM6317" s="280"/>
      <c r="AN6317" s="280"/>
      <c r="AO6317" s="280"/>
      <c r="AP6317" s="280"/>
      <c r="AQ6317" s="278"/>
      <c r="AR6317" s="278"/>
      <c r="AS6317" s="278"/>
      <c r="AT6317" s="278"/>
      <c r="BA6317" s="280"/>
      <c r="BB6317" s="280"/>
      <c r="BC6317" s="280"/>
      <c r="BD6317" s="279"/>
      <c r="BE6317" s="279"/>
      <c r="BH6317" s="278"/>
      <c r="BI6317" s="278"/>
      <c r="BJ6317" s="278"/>
      <c r="BK6317" s="278"/>
      <c r="BL6317" s="278"/>
      <c r="BM6317" s="279"/>
      <c r="BN6317" s="279"/>
      <c r="BO6317" s="279"/>
      <c r="BP6317" s="279"/>
      <c r="BQ6317" s="279"/>
    </row>
    <row r="6318" spans="2:69" ht="0.75" customHeight="1">
      <c r="C6318" s="280"/>
      <c r="D6318" s="280"/>
      <c r="F6318" s="279"/>
      <c r="G6318" s="279"/>
      <c r="H6318" s="279"/>
      <c r="I6318" s="279"/>
      <c r="J6318" s="279"/>
      <c r="K6318" s="279"/>
      <c r="L6318" s="279"/>
      <c r="M6318" s="279"/>
      <c r="N6318" s="279"/>
      <c r="O6318" s="279"/>
      <c r="R6318" s="278"/>
      <c r="S6318" s="278"/>
      <c r="T6318" s="278"/>
      <c r="U6318" s="279"/>
      <c r="V6318" s="279"/>
      <c r="W6318" s="279"/>
      <c r="X6318" s="279"/>
      <c r="Y6318" s="279"/>
      <c r="Z6318" s="279"/>
      <c r="AA6318" s="279"/>
      <c r="AB6318" s="279"/>
      <c r="AD6318" s="279"/>
      <c r="AE6318" s="279"/>
      <c r="AF6318" s="279"/>
      <c r="AG6318" s="279"/>
      <c r="AH6318" s="279"/>
      <c r="AI6318" s="279"/>
      <c r="AM6318" s="280"/>
      <c r="AN6318" s="280"/>
      <c r="AO6318" s="280"/>
      <c r="AP6318" s="280"/>
      <c r="AQ6318" s="278"/>
      <c r="AR6318" s="278"/>
      <c r="AS6318" s="278"/>
      <c r="AT6318" s="278"/>
      <c r="BA6318" s="280"/>
      <c r="BB6318" s="280"/>
      <c r="BC6318" s="280"/>
      <c r="BD6318" s="279"/>
      <c r="BE6318" s="279"/>
      <c r="BH6318" s="278"/>
      <c r="BI6318" s="278"/>
      <c r="BJ6318" s="278"/>
      <c r="BK6318" s="278"/>
      <c r="BL6318" s="278"/>
      <c r="BM6318" s="279"/>
      <c r="BN6318" s="279"/>
      <c r="BO6318" s="279"/>
      <c r="BP6318" s="279"/>
      <c r="BQ6318" s="279"/>
    </row>
    <row r="6319" spans="2:69" ht="12.75" customHeight="1">
      <c r="F6319" s="279"/>
      <c r="G6319" s="279"/>
      <c r="H6319" s="279"/>
      <c r="I6319" s="279"/>
      <c r="J6319" s="279"/>
      <c r="K6319" s="279"/>
      <c r="L6319" s="279"/>
      <c r="M6319" s="279"/>
      <c r="N6319" s="279"/>
      <c r="O6319" s="279"/>
      <c r="AM6319" s="280"/>
      <c r="AN6319" s="280"/>
      <c r="AO6319" s="280"/>
      <c r="AP6319" s="278"/>
      <c r="AQ6319" s="278"/>
      <c r="AR6319" s="278"/>
      <c r="AS6319" s="278"/>
      <c r="BA6319" s="280"/>
      <c r="BB6319" s="280"/>
      <c r="BC6319" s="280"/>
      <c r="BD6319" s="279"/>
      <c r="BE6319" s="279"/>
      <c r="BH6319" s="278"/>
      <c r="BI6319" s="278"/>
      <c r="BJ6319" s="278"/>
      <c r="BK6319" s="278"/>
      <c r="BL6319" s="278"/>
      <c r="BM6319" s="279"/>
      <c r="BN6319" s="279"/>
      <c r="BO6319" s="279"/>
      <c r="BP6319" s="279"/>
      <c r="BQ6319" s="279"/>
    </row>
    <row r="6320" spans="2:69" ht="10.5" customHeight="1">
      <c r="AM6320" s="280"/>
      <c r="AN6320" s="280"/>
      <c r="AO6320" s="280"/>
      <c r="AP6320" s="278"/>
      <c r="AQ6320" s="278"/>
      <c r="AR6320" s="278"/>
      <c r="AS6320" s="278"/>
      <c r="BA6320" s="280"/>
      <c r="BB6320" s="280"/>
      <c r="BC6320" s="280"/>
      <c r="BD6320" s="279"/>
      <c r="BE6320" s="279"/>
      <c r="BH6320" s="278"/>
      <c r="BI6320" s="278"/>
      <c r="BJ6320" s="278"/>
      <c r="BK6320" s="278"/>
      <c r="BL6320" s="278"/>
      <c r="BM6320" s="279"/>
      <c r="BN6320" s="279"/>
      <c r="BO6320" s="279"/>
      <c r="BP6320" s="279"/>
      <c r="BQ6320" s="279"/>
    </row>
    <row r="6321" spans="2:69" ht="7.5" customHeight="1"/>
    <row r="6322" spans="2:69" ht="0.75" customHeight="1">
      <c r="C6322" s="277"/>
      <c r="D6322" s="277"/>
      <c r="F6322" s="279"/>
      <c r="G6322" s="279"/>
      <c r="H6322" s="279"/>
      <c r="I6322" s="279"/>
      <c r="J6322" s="279"/>
      <c r="K6322" s="279"/>
      <c r="L6322" s="279"/>
      <c r="M6322" s="279"/>
      <c r="AM6322" s="280"/>
      <c r="AN6322" s="280"/>
      <c r="AO6322" s="280"/>
      <c r="AP6322" s="278"/>
      <c r="AQ6322" s="278"/>
      <c r="AR6322" s="278"/>
      <c r="AS6322" s="278"/>
      <c r="AT6322" s="278"/>
      <c r="AU6322" s="278"/>
      <c r="AV6322" s="278"/>
      <c r="AX6322" s="278"/>
      <c r="AY6322" s="278"/>
      <c r="BA6322" s="280"/>
      <c r="BB6322" s="280"/>
      <c r="BC6322" s="280"/>
      <c r="BD6322" s="279"/>
      <c r="BE6322" s="279"/>
      <c r="BH6322" s="278"/>
      <c r="BI6322" s="278"/>
      <c r="BJ6322" s="278"/>
      <c r="BK6322" s="278"/>
      <c r="BL6322" s="278"/>
      <c r="BM6322" s="279"/>
      <c r="BN6322" s="279"/>
      <c r="BO6322" s="279"/>
      <c r="BP6322" s="279"/>
      <c r="BQ6322" s="279"/>
    </row>
    <row r="6323" spans="2:69" ht="8.25" customHeight="1">
      <c r="C6323" s="277"/>
      <c r="D6323" s="277"/>
      <c r="F6323" s="279"/>
      <c r="G6323" s="279"/>
      <c r="H6323" s="279"/>
      <c r="I6323" s="279"/>
      <c r="J6323" s="279"/>
      <c r="K6323" s="279"/>
      <c r="L6323" s="279"/>
      <c r="M6323" s="279"/>
      <c r="AM6323" s="280"/>
      <c r="AN6323" s="280"/>
      <c r="AO6323" s="280"/>
      <c r="AP6323" s="278"/>
      <c r="AQ6323" s="278"/>
      <c r="AR6323" s="278"/>
      <c r="AS6323" s="278"/>
      <c r="AT6323" s="278"/>
      <c r="AU6323" s="278"/>
      <c r="AV6323" s="278"/>
      <c r="AX6323" s="278"/>
      <c r="AY6323" s="278"/>
      <c r="BA6323" s="280"/>
      <c r="BB6323" s="280"/>
      <c r="BC6323" s="280"/>
      <c r="BD6323" s="279"/>
      <c r="BE6323" s="279"/>
      <c r="BH6323" s="278"/>
      <c r="BI6323" s="278"/>
      <c r="BJ6323" s="278"/>
      <c r="BK6323" s="278"/>
      <c r="BL6323" s="278"/>
      <c r="BM6323" s="279"/>
      <c r="BN6323" s="279"/>
      <c r="BO6323" s="279"/>
      <c r="BP6323" s="279"/>
      <c r="BQ6323" s="279"/>
    </row>
    <row r="6324" spans="2:69" ht="0.75" customHeight="1">
      <c r="C6324" s="277"/>
      <c r="D6324" s="277"/>
      <c r="F6324" s="279"/>
      <c r="G6324" s="279"/>
      <c r="H6324" s="279"/>
      <c r="I6324" s="279"/>
      <c r="J6324" s="279"/>
      <c r="K6324" s="279"/>
      <c r="L6324" s="279"/>
      <c r="M6324" s="279"/>
      <c r="AM6324" s="280"/>
      <c r="AN6324" s="280"/>
      <c r="AO6324" s="280"/>
      <c r="AP6324" s="278"/>
      <c r="AQ6324" s="278"/>
      <c r="AR6324" s="278"/>
      <c r="AS6324" s="278"/>
      <c r="AT6324" s="278"/>
      <c r="AU6324" s="278"/>
      <c r="AV6324" s="278"/>
      <c r="AX6324" s="278"/>
      <c r="AY6324" s="278"/>
      <c r="BA6324" s="280"/>
      <c r="BB6324" s="280"/>
      <c r="BC6324" s="280"/>
      <c r="BD6324" s="279"/>
      <c r="BE6324" s="279"/>
      <c r="BH6324" s="278"/>
      <c r="BI6324" s="278"/>
      <c r="BJ6324" s="278"/>
      <c r="BK6324" s="278"/>
      <c r="BL6324" s="278"/>
      <c r="BM6324" s="279"/>
      <c r="BN6324" s="279"/>
      <c r="BO6324" s="279"/>
      <c r="BP6324" s="279"/>
      <c r="BQ6324" s="279"/>
    </row>
    <row r="6325" spans="2:69" ht="10.5" customHeight="1">
      <c r="AM6325" s="280"/>
      <c r="AN6325" s="280"/>
      <c r="AO6325" s="280"/>
      <c r="AP6325" s="278"/>
      <c r="AQ6325" s="278"/>
      <c r="AR6325" s="278"/>
      <c r="AS6325" s="278"/>
      <c r="AT6325" s="278"/>
      <c r="AU6325" s="278"/>
      <c r="AV6325" s="278"/>
      <c r="AX6325" s="278"/>
      <c r="AY6325" s="278"/>
      <c r="BA6325" s="280"/>
      <c r="BB6325" s="280"/>
      <c r="BC6325" s="280"/>
      <c r="BD6325" s="279"/>
      <c r="BE6325" s="279"/>
      <c r="BH6325" s="278"/>
      <c r="BI6325" s="278"/>
      <c r="BJ6325" s="278"/>
      <c r="BK6325" s="278"/>
      <c r="BL6325" s="278"/>
      <c r="BM6325" s="279"/>
      <c r="BN6325" s="279"/>
      <c r="BO6325" s="279"/>
      <c r="BP6325" s="279"/>
      <c r="BQ6325" s="279"/>
    </row>
    <row r="6326" spans="2:69" ht="9.75" customHeight="1"/>
    <row r="6327" spans="2:69" ht="12" customHeight="1">
      <c r="AM6327" s="280"/>
      <c r="AN6327" s="280"/>
      <c r="AO6327" s="280"/>
      <c r="AP6327" s="280"/>
      <c r="AQ6327" s="278"/>
      <c r="AR6327" s="278"/>
      <c r="AS6327" s="278"/>
      <c r="AT6327" s="278"/>
      <c r="AU6327" s="278"/>
      <c r="AV6327" s="278"/>
      <c r="AW6327" s="278"/>
      <c r="AX6327" s="278"/>
      <c r="AY6327" s="278"/>
      <c r="AZ6327" s="278"/>
      <c r="BA6327" s="277"/>
      <c r="BB6327" s="277"/>
      <c r="BC6327" s="277"/>
      <c r="BD6327" s="279"/>
      <c r="BE6327" s="279"/>
    </row>
    <row r="6328" spans="2:69" ht="13.5" customHeight="1">
      <c r="C6328" s="289"/>
      <c r="D6328" s="289"/>
      <c r="E6328" s="289"/>
      <c r="F6328" s="289"/>
      <c r="G6328" s="289"/>
      <c r="H6328" s="289"/>
      <c r="I6328" s="289"/>
      <c r="J6328" s="289"/>
      <c r="K6328" s="289"/>
      <c r="L6328" s="289"/>
      <c r="M6328" s="289"/>
      <c r="N6328" s="289"/>
      <c r="O6328" s="289"/>
      <c r="P6328" s="289"/>
      <c r="Q6328" s="289"/>
      <c r="R6328" s="289"/>
      <c r="S6328" s="289"/>
      <c r="T6328" s="289"/>
      <c r="U6328" s="289"/>
      <c r="V6328" s="289"/>
      <c r="W6328" s="289"/>
      <c r="X6328" s="289"/>
      <c r="Y6328" s="289"/>
      <c r="Z6328" s="289"/>
      <c r="AA6328" s="289"/>
      <c r="AB6328" s="289"/>
      <c r="AC6328" s="289"/>
      <c r="AD6328" s="289"/>
      <c r="AE6328" s="289"/>
    </row>
    <row r="6329" spans="2:69" ht="7.5" customHeight="1"/>
    <row r="6330" spans="2:69" ht="16.5" customHeight="1">
      <c r="B6330" s="282"/>
      <c r="C6330" s="282"/>
      <c r="D6330" s="282"/>
      <c r="E6330" s="282"/>
      <c r="F6330" s="282"/>
      <c r="G6330" s="282"/>
      <c r="H6330" s="282"/>
      <c r="I6330" s="282"/>
      <c r="J6330" s="282"/>
      <c r="K6330" s="282"/>
      <c r="L6330" s="282"/>
      <c r="M6330" s="282"/>
      <c r="N6330" s="282"/>
      <c r="O6330" s="282"/>
      <c r="P6330" s="282"/>
      <c r="Q6330" s="282"/>
      <c r="R6330" s="282"/>
      <c r="S6330" s="282"/>
      <c r="T6330" s="282"/>
      <c r="U6330" s="282"/>
      <c r="X6330" s="282"/>
      <c r="Y6330" s="282"/>
      <c r="Z6330" s="282"/>
      <c r="AA6330" s="282"/>
      <c r="AB6330" s="282"/>
      <c r="AC6330" s="282"/>
      <c r="AD6330" s="282"/>
      <c r="AE6330" s="282"/>
      <c r="AF6330" s="282"/>
      <c r="AG6330" s="282"/>
      <c r="AM6330" s="282"/>
      <c r="AN6330" s="282"/>
      <c r="AO6330" s="282"/>
      <c r="AP6330" s="282"/>
      <c r="AQ6330" s="282"/>
      <c r="AR6330" s="282"/>
      <c r="AS6330" s="282"/>
      <c r="AT6330" s="282"/>
      <c r="AU6330" s="282"/>
      <c r="AV6330" s="282"/>
      <c r="AW6330" s="282"/>
      <c r="AX6330" s="282"/>
      <c r="AY6330" s="282"/>
      <c r="AZ6330" s="282"/>
      <c r="BA6330" s="282"/>
      <c r="BB6330" s="282"/>
      <c r="BE6330" s="282"/>
      <c r="BF6330" s="282"/>
      <c r="BG6330" s="282"/>
      <c r="BH6330" s="282"/>
      <c r="BI6330" s="282"/>
      <c r="BJ6330" s="282"/>
      <c r="BK6330" s="282"/>
      <c r="BL6330" s="282"/>
      <c r="BM6330" s="282"/>
      <c r="BN6330" s="282"/>
      <c r="BO6330" s="282"/>
      <c r="BP6330" s="282"/>
    </row>
    <row r="6331" spans="2:69" ht="9.75" customHeight="1">
      <c r="E6331" s="281"/>
      <c r="F6331" s="281"/>
      <c r="G6331" s="281"/>
      <c r="H6331" s="281"/>
      <c r="I6331" s="281"/>
      <c r="J6331" s="281"/>
      <c r="K6331" s="281"/>
      <c r="L6331" s="281"/>
      <c r="O6331" s="281"/>
      <c r="P6331" s="281"/>
      <c r="Q6331" s="281"/>
      <c r="S6331" s="286"/>
      <c r="T6331" s="286"/>
      <c r="U6331" s="286"/>
      <c r="V6331" s="286"/>
      <c r="AB6331" s="281"/>
      <c r="AC6331" s="281"/>
      <c r="AD6331" s="286"/>
      <c r="AE6331" s="286"/>
      <c r="AR6331" s="281"/>
      <c r="AS6331" s="281"/>
      <c r="AT6331" s="281"/>
      <c r="AV6331" s="286"/>
      <c r="AW6331" s="286"/>
      <c r="AX6331" s="286"/>
      <c r="AY6331" s="286"/>
      <c r="AZ6331" s="286"/>
      <c r="BA6331" s="286"/>
      <c r="BB6331" s="286"/>
      <c r="BH6331" s="283"/>
      <c r="BI6331" s="283"/>
      <c r="BJ6331" s="283"/>
      <c r="BK6331" s="283"/>
      <c r="BL6331" s="283"/>
      <c r="BN6331" s="283"/>
      <c r="BO6331" s="283"/>
      <c r="BP6331" s="283"/>
    </row>
    <row r="6332" spans="2:69" ht="0.75" customHeight="1">
      <c r="BH6332" s="283"/>
      <c r="BI6332" s="283"/>
      <c r="BJ6332" s="283"/>
      <c r="BK6332" s="283"/>
      <c r="BL6332" s="283"/>
      <c r="BN6332" s="283"/>
      <c r="BO6332" s="283"/>
      <c r="BP6332" s="283"/>
    </row>
    <row r="6333" spans="2:69" ht="10.5" customHeight="1">
      <c r="F6333" s="281"/>
      <c r="G6333" s="281"/>
      <c r="H6333" s="281"/>
      <c r="I6333" s="281"/>
      <c r="J6333" s="281"/>
      <c r="K6333" s="281"/>
      <c r="N6333" s="281"/>
      <c r="O6333" s="281"/>
      <c r="P6333" s="281"/>
      <c r="Q6333" s="281"/>
      <c r="R6333" s="281"/>
      <c r="S6333" s="286"/>
      <c r="T6333" s="286"/>
      <c r="U6333" s="286"/>
      <c r="V6333" s="286"/>
      <c r="AB6333" s="281"/>
      <c r="AC6333" s="281"/>
      <c r="AD6333" s="281"/>
      <c r="AE6333" s="286"/>
      <c r="AF6333" s="286"/>
      <c r="AG6333" s="286"/>
      <c r="AH6333" s="286"/>
      <c r="AI6333" s="286"/>
      <c r="AR6333" s="281"/>
      <c r="AS6333" s="281"/>
      <c r="AT6333" s="281"/>
      <c r="AV6333" s="290"/>
      <c r="AW6333" s="290"/>
      <c r="AX6333" s="290"/>
      <c r="AY6333" s="290"/>
      <c r="AZ6333" s="290"/>
      <c r="BE6333" s="263"/>
      <c r="BJ6333" s="279"/>
      <c r="BK6333" s="279"/>
      <c r="BL6333" s="279"/>
      <c r="BO6333" s="279"/>
      <c r="BP6333" s="279"/>
    </row>
    <row r="6334" spans="2:69" ht="8.25" customHeight="1"/>
    <row r="6335" spans="2:69" ht="12.75" customHeight="1">
      <c r="BE6335" s="280"/>
      <c r="BF6335" s="280"/>
      <c r="BJ6335" s="279"/>
      <c r="BK6335" s="279"/>
      <c r="BL6335" s="279"/>
      <c r="BO6335" s="279"/>
      <c r="BP6335" s="279"/>
    </row>
    <row r="6336" spans="2:69" ht="9.75" customHeight="1">
      <c r="BE6336" s="280"/>
      <c r="BF6336" s="280"/>
      <c r="BJ6336" s="279"/>
      <c r="BK6336" s="279"/>
      <c r="BL6336" s="279"/>
      <c r="BO6336" s="279"/>
      <c r="BP6336" s="279"/>
    </row>
    <row r="6337" spans="3:68" ht="12.75" customHeight="1">
      <c r="BE6337" s="280"/>
      <c r="BF6337" s="280"/>
    </row>
    <row r="6338" spans="3:68" ht="10.5" customHeight="1">
      <c r="I6338" s="283"/>
      <c r="J6338" s="283"/>
      <c r="K6338" s="283"/>
      <c r="L6338" s="283"/>
      <c r="N6338" s="283"/>
      <c r="O6338" s="283"/>
      <c r="P6338" s="283"/>
      <c r="Q6338" s="283"/>
      <c r="R6338" s="283"/>
      <c r="S6338" s="283"/>
      <c r="U6338" s="283"/>
      <c r="V6338" s="283"/>
      <c r="W6338" s="283"/>
      <c r="Z6338" s="283"/>
      <c r="AA6338" s="283"/>
      <c r="AB6338" s="283"/>
      <c r="AC6338" s="283"/>
      <c r="AD6338" s="283"/>
      <c r="AE6338" s="283"/>
      <c r="AO6338" s="283"/>
      <c r="AP6338" s="283"/>
      <c r="AQ6338" s="283"/>
      <c r="AR6338" s="283"/>
      <c r="AS6338" s="283"/>
      <c r="AT6338" s="283"/>
      <c r="AV6338" s="283"/>
      <c r="AW6338" s="283"/>
      <c r="AX6338" s="283"/>
      <c r="AY6338" s="283"/>
      <c r="AZ6338" s="283"/>
      <c r="BA6338" s="283"/>
      <c r="BB6338" s="283"/>
      <c r="BE6338" s="263"/>
      <c r="BJ6338" s="279"/>
      <c r="BK6338" s="279"/>
      <c r="BL6338" s="279"/>
      <c r="BO6338" s="279"/>
      <c r="BP6338" s="279"/>
    </row>
    <row r="6339" spans="3:68" ht="9.75" customHeight="1"/>
    <row r="6340" spans="3:68" ht="10.5" customHeight="1">
      <c r="H6340" s="283"/>
      <c r="I6340" s="283"/>
      <c r="J6340" s="283"/>
      <c r="K6340" s="283"/>
      <c r="L6340" s="283"/>
      <c r="N6340" s="283"/>
      <c r="O6340" s="283"/>
      <c r="P6340" s="283"/>
      <c r="Q6340" s="283"/>
      <c r="R6340" s="283"/>
      <c r="S6340" s="283"/>
      <c r="U6340" s="283"/>
      <c r="V6340" s="283"/>
      <c r="W6340" s="283"/>
      <c r="Z6340" s="283"/>
      <c r="AA6340" s="283"/>
      <c r="AB6340" s="283"/>
      <c r="AC6340" s="283"/>
      <c r="AD6340" s="283"/>
      <c r="AE6340" s="283"/>
      <c r="AO6340" s="283"/>
      <c r="AP6340" s="283"/>
      <c r="AQ6340" s="283"/>
      <c r="AR6340" s="283"/>
      <c r="AS6340" s="283"/>
      <c r="AT6340" s="283"/>
      <c r="AV6340" s="283"/>
      <c r="AW6340" s="283"/>
      <c r="AX6340" s="283"/>
      <c r="AY6340" s="283"/>
      <c r="AZ6340" s="283"/>
      <c r="BA6340" s="283"/>
      <c r="BB6340" s="283"/>
      <c r="BE6340" s="280"/>
      <c r="BJ6340" s="279"/>
      <c r="BK6340" s="279"/>
      <c r="BL6340" s="279"/>
      <c r="BO6340" s="279"/>
      <c r="BP6340" s="279"/>
    </row>
    <row r="6341" spans="3:68" ht="0.75" customHeight="1">
      <c r="H6341" s="283"/>
      <c r="I6341" s="283"/>
      <c r="J6341" s="283"/>
      <c r="K6341" s="283"/>
      <c r="L6341" s="283"/>
      <c r="N6341" s="283"/>
      <c r="O6341" s="283"/>
      <c r="P6341" s="283"/>
      <c r="Q6341" s="283"/>
      <c r="R6341" s="283"/>
      <c r="S6341" s="283"/>
      <c r="U6341" s="283"/>
      <c r="V6341" s="283"/>
      <c r="W6341" s="283"/>
      <c r="Z6341" s="283"/>
      <c r="AA6341" s="283"/>
      <c r="AB6341" s="283"/>
      <c r="AC6341" s="283"/>
      <c r="AD6341" s="283"/>
      <c r="AE6341" s="283"/>
      <c r="AO6341" s="283"/>
      <c r="AP6341" s="283"/>
      <c r="AQ6341" s="283"/>
      <c r="AR6341" s="283"/>
      <c r="AS6341" s="283"/>
      <c r="AT6341" s="283"/>
      <c r="AV6341" s="283"/>
      <c r="AW6341" s="283"/>
      <c r="AX6341" s="283"/>
      <c r="AY6341" s="283"/>
      <c r="AZ6341" s="283"/>
      <c r="BA6341" s="283"/>
      <c r="BB6341" s="283"/>
      <c r="BE6341" s="280"/>
      <c r="BJ6341" s="279"/>
      <c r="BK6341" s="279"/>
      <c r="BL6341" s="279"/>
      <c r="BO6341" s="279"/>
      <c r="BP6341" s="279"/>
    </row>
    <row r="6342" spans="3:68" ht="10.5" customHeight="1">
      <c r="H6342" s="285"/>
      <c r="I6342" s="285"/>
      <c r="J6342" s="285"/>
      <c r="K6342" s="285"/>
      <c r="L6342" s="285"/>
      <c r="N6342" s="285"/>
      <c r="O6342" s="285"/>
      <c r="P6342" s="285"/>
      <c r="R6342" s="285"/>
      <c r="S6342" s="285"/>
      <c r="U6342" s="283"/>
      <c r="V6342" s="283"/>
      <c r="W6342" s="283"/>
      <c r="Z6342" s="285"/>
      <c r="AA6342" s="285"/>
      <c r="AB6342" s="285"/>
      <c r="AC6342" s="285"/>
      <c r="AD6342" s="283"/>
      <c r="AE6342" s="283"/>
      <c r="AO6342" s="285"/>
      <c r="AP6342" s="285"/>
      <c r="AQ6342" s="285"/>
      <c r="AR6342" s="285"/>
      <c r="AS6342" s="285"/>
      <c r="AT6342" s="285"/>
      <c r="AV6342" s="285"/>
      <c r="AW6342" s="285"/>
      <c r="AX6342" s="285"/>
      <c r="AY6342" s="285"/>
      <c r="AZ6342" s="285"/>
      <c r="BB6342" s="261"/>
      <c r="BE6342" s="263"/>
      <c r="BK6342" s="279"/>
      <c r="BL6342" s="279"/>
      <c r="BP6342" s="264"/>
    </row>
    <row r="6343" spans="3:68" ht="8.25" customHeight="1"/>
    <row r="6344" spans="3:68" ht="0.75" customHeight="1">
      <c r="C6344" s="280"/>
      <c r="D6344" s="280"/>
      <c r="E6344" s="280"/>
      <c r="F6344" s="280"/>
      <c r="G6344" s="280"/>
      <c r="H6344" s="280"/>
      <c r="I6344" s="280"/>
      <c r="AH6344" s="280"/>
      <c r="AI6344" s="280"/>
      <c r="AJ6344" s="280"/>
      <c r="AK6344" s="280"/>
      <c r="AL6344" s="280"/>
      <c r="AM6344" s="280"/>
      <c r="AN6344" s="280"/>
      <c r="AO6344" s="280"/>
      <c r="BE6344" s="280"/>
      <c r="BK6344" s="279"/>
      <c r="BL6344" s="279"/>
      <c r="BP6344" s="279"/>
    </row>
    <row r="6345" spans="3:68" ht="9" customHeight="1">
      <c r="C6345" s="280"/>
      <c r="D6345" s="280"/>
      <c r="E6345" s="280"/>
      <c r="F6345" s="280"/>
      <c r="G6345" s="280"/>
      <c r="H6345" s="280"/>
      <c r="I6345" s="280"/>
      <c r="AH6345" s="280"/>
      <c r="AI6345" s="280"/>
      <c r="AJ6345" s="280"/>
      <c r="AK6345" s="280"/>
      <c r="AL6345" s="280"/>
      <c r="AM6345" s="280"/>
      <c r="AN6345" s="280"/>
      <c r="AO6345" s="280"/>
      <c r="BE6345" s="280"/>
      <c r="BK6345" s="279"/>
      <c r="BL6345" s="279"/>
      <c r="BP6345" s="279"/>
    </row>
    <row r="6346" spans="3:68" ht="0.75" customHeight="1">
      <c r="C6346" s="280"/>
      <c r="D6346" s="280"/>
      <c r="E6346" s="280"/>
      <c r="F6346" s="280"/>
      <c r="G6346" s="280"/>
      <c r="H6346" s="280"/>
      <c r="I6346" s="280"/>
      <c r="AH6346" s="280"/>
      <c r="AI6346" s="280"/>
      <c r="AJ6346" s="280"/>
      <c r="AK6346" s="280"/>
      <c r="AL6346" s="280"/>
      <c r="AM6346" s="280"/>
      <c r="AN6346" s="280"/>
      <c r="AO6346" s="280"/>
      <c r="BE6346" s="280"/>
      <c r="BK6346" s="279"/>
      <c r="BL6346" s="279"/>
    </row>
    <row r="6347" spans="3:68" ht="10.5" customHeight="1">
      <c r="C6347" s="287"/>
      <c r="D6347" s="287"/>
      <c r="E6347" s="287"/>
      <c r="F6347" s="287"/>
      <c r="G6347" s="287"/>
      <c r="H6347" s="278"/>
      <c r="I6347" s="278"/>
      <c r="J6347" s="278"/>
      <c r="K6347" s="278"/>
      <c r="L6347" s="278"/>
      <c r="N6347" s="278"/>
      <c r="O6347" s="278"/>
      <c r="P6347" s="278"/>
      <c r="Q6347" s="278"/>
      <c r="R6347" s="278"/>
      <c r="S6347" s="278"/>
      <c r="T6347" s="278"/>
      <c r="U6347" s="278"/>
      <c r="V6347" s="278"/>
      <c r="W6347" s="278"/>
      <c r="Z6347" s="278"/>
      <c r="AA6347" s="278"/>
      <c r="AB6347" s="278"/>
      <c r="AC6347" s="278"/>
      <c r="AD6347" s="278"/>
      <c r="AE6347" s="278"/>
      <c r="AI6347" s="287"/>
      <c r="AJ6347" s="287"/>
      <c r="AK6347" s="287"/>
      <c r="AL6347" s="287"/>
      <c r="AM6347" s="287"/>
      <c r="AO6347" s="278"/>
      <c r="AP6347" s="278"/>
      <c r="AQ6347" s="278"/>
      <c r="AR6347" s="278"/>
      <c r="AS6347" s="278"/>
      <c r="AT6347" s="278"/>
      <c r="AV6347" s="278"/>
      <c r="AW6347" s="278"/>
      <c r="AX6347" s="278"/>
      <c r="AY6347" s="278"/>
      <c r="AZ6347" s="278"/>
      <c r="BB6347" s="266"/>
      <c r="BE6347" s="263"/>
      <c r="BK6347" s="279"/>
      <c r="BL6347" s="279"/>
      <c r="BP6347" s="264"/>
    </row>
    <row r="6348" spans="3:68" ht="7.5" customHeight="1"/>
    <row r="6349" spans="3:68" ht="0.75" customHeight="1">
      <c r="C6349" s="287"/>
      <c r="D6349" s="287"/>
      <c r="E6349" s="287"/>
      <c r="F6349" s="287"/>
      <c r="G6349" s="287"/>
      <c r="H6349" s="278"/>
      <c r="I6349" s="278"/>
      <c r="J6349" s="278"/>
      <c r="K6349" s="278"/>
      <c r="L6349" s="278"/>
      <c r="N6349" s="278"/>
      <c r="O6349" s="278"/>
      <c r="P6349" s="278"/>
      <c r="Q6349" s="278"/>
      <c r="R6349" s="278"/>
      <c r="S6349" s="278"/>
      <c r="T6349" s="278"/>
      <c r="U6349" s="278"/>
      <c r="V6349" s="278"/>
      <c r="W6349" s="278"/>
      <c r="Z6349" s="278"/>
      <c r="AA6349" s="278"/>
      <c r="AB6349" s="278"/>
      <c r="AC6349" s="278"/>
      <c r="AD6349" s="278"/>
      <c r="AE6349" s="278"/>
      <c r="AI6349" s="287"/>
      <c r="AJ6349" s="287"/>
      <c r="AK6349" s="287"/>
      <c r="AL6349" s="287"/>
      <c r="AM6349" s="287"/>
      <c r="AO6349" s="278"/>
      <c r="AP6349" s="278"/>
      <c r="AQ6349" s="278"/>
      <c r="AR6349" s="278"/>
      <c r="AS6349" s="278"/>
      <c r="AT6349" s="278"/>
      <c r="AV6349" s="278"/>
      <c r="AW6349" s="278"/>
      <c r="AX6349" s="278"/>
      <c r="AY6349" s="278"/>
      <c r="AZ6349" s="278"/>
      <c r="BB6349" s="276"/>
    </row>
    <row r="6350" spans="3:68" ht="8.25" customHeight="1">
      <c r="C6350" s="287"/>
      <c r="D6350" s="287"/>
      <c r="E6350" s="287"/>
      <c r="F6350" s="287"/>
      <c r="G6350" s="287"/>
      <c r="H6350" s="278"/>
      <c r="I6350" s="278"/>
      <c r="J6350" s="278"/>
      <c r="K6350" s="278"/>
      <c r="L6350" s="278"/>
      <c r="N6350" s="278"/>
      <c r="O6350" s="278"/>
      <c r="P6350" s="278"/>
      <c r="Q6350" s="278"/>
      <c r="R6350" s="278"/>
      <c r="S6350" s="278"/>
      <c r="T6350" s="278"/>
      <c r="U6350" s="278"/>
      <c r="V6350" s="278"/>
      <c r="W6350" s="278"/>
      <c r="Z6350" s="278"/>
      <c r="AA6350" s="278"/>
      <c r="AB6350" s="278"/>
      <c r="AC6350" s="278"/>
      <c r="AD6350" s="278"/>
      <c r="AE6350" s="278"/>
      <c r="AI6350" s="287"/>
      <c r="AJ6350" s="287"/>
      <c r="AK6350" s="287"/>
      <c r="AL6350" s="287"/>
      <c r="AM6350" s="287"/>
      <c r="AO6350" s="278"/>
      <c r="AP6350" s="278"/>
      <c r="AQ6350" s="278"/>
      <c r="AR6350" s="278"/>
      <c r="AS6350" s="278"/>
      <c r="AT6350" s="278"/>
      <c r="AV6350" s="278"/>
      <c r="AW6350" s="278"/>
      <c r="AX6350" s="278"/>
      <c r="AY6350" s="278"/>
      <c r="AZ6350" s="278"/>
      <c r="BB6350" s="276"/>
    </row>
    <row r="6351" spans="3:68" ht="0.75" customHeight="1">
      <c r="C6351" s="287"/>
      <c r="D6351" s="287"/>
      <c r="E6351" s="287"/>
      <c r="F6351" s="287"/>
      <c r="G6351" s="287"/>
      <c r="H6351" s="278"/>
      <c r="I6351" s="278"/>
      <c r="J6351" s="278"/>
      <c r="K6351" s="278"/>
      <c r="L6351" s="278"/>
      <c r="N6351" s="278"/>
      <c r="O6351" s="278"/>
      <c r="P6351" s="278"/>
      <c r="Q6351" s="278"/>
      <c r="R6351" s="278"/>
      <c r="S6351" s="278"/>
      <c r="T6351" s="278"/>
      <c r="U6351" s="278"/>
      <c r="V6351" s="278"/>
      <c r="W6351" s="278"/>
      <c r="Z6351" s="278"/>
      <c r="AA6351" s="278"/>
      <c r="AB6351" s="278"/>
      <c r="AC6351" s="278"/>
      <c r="AD6351" s="278"/>
      <c r="AE6351" s="278"/>
      <c r="AI6351" s="287"/>
      <c r="AJ6351" s="287"/>
      <c r="AK6351" s="287"/>
      <c r="AL6351" s="287"/>
      <c r="AM6351" s="287"/>
      <c r="AO6351" s="278"/>
      <c r="AP6351" s="278"/>
      <c r="AQ6351" s="278"/>
      <c r="AR6351" s="278"/>
      <c r="AS6351" s="278"/>
      <c r="AT6351" s="278"/>
      <c r="AV6351" s="278"/>
      <c r="AW6351" s="278"/>
      <c r="AX6351" s="278"/>
      <c r="AY6351" s="278"/>
      <c r="AZ6351" s="278"/>
      <c r="BB6351" s="276"/>
    </row>
    <row r="6352" spans="3:68" ht="10.5" customHeight="1">
      <c r="C6352" s="287"/>
      <c r="D6352" s="287"/>
      <c r="E6352" s="287"/>
      <c r="F6352" s="287"/>
      <c r="G6352" s="287"/>
      <c r="H6352" s="278"/>
      <c r="I6352" s="278"/>
      <c r="J6352" s="278"/>
      <c r="K6352" s="278"/>
      <c r="L6352" s="278"/>
      <c r="N6352" s="278"/>
      <c r="O6352" s="278"/>
      <c r="P6352" s="278"/>
      <c r="Q6352" s="278"/>
      <c r="R6352" s="278"/>
      <c r="S6352" s="278"/>
      <c r="T6352" s="278"/>
      <c r="U6352" s="278"/>
      <c r="V6352" s="278"/>
      <c r="W6352" s="278"/>
      <c r="Z6352" s="278"/>
      <c r="AA6352" s="278"/>
      <c r="AB6352" s="278"/>
      <c r="AC6352" s="278"/>
      <c r="AD6352" s="278"/>
      <c r="AE6352" s="278"/>
      <c r="AI6352" s="287"/>
      <c r="AJ6352" s="287"/>
      <c r="AK6352" s="287"/>
      <c r="AL6352" s="287"/>
      <c r="AM6352" s="287"/>
      <c r="AO6352" s="278"/>
      <c r="AP6352" s="278"/>
      <c r="AQ6352" s="278"/>
      <c r="AR6352" s="278"/>
      <c r="AS6352" s="278"/>
      <c r="AT6352" s="278"/>
      <c r="AV6352" s="278"/>
      <c r="AW6352" s="278"/>
      <c r="AX6352" s="278"/>
      <c r="AY6352" s="278"/>
      <c r="AZ6352" s="278"/>
      <c r="BB6352" s="266"/>
    </row>
    <row r="6353" spans="3:68" ht="7.5" customHeight="1"/>
    <row r="6354" spans="3:68" ht="0.75" customHeight="1">
      <c r="C6354" s="287"/>
      <c r="D6354" s="287"/>
      <c r="E6354" s="287"/>
      <c r="F6354" s="287"/>
      <c r="G6354" s="287"/>
      <c r="H6354" s="278"/>
      <c r="I6354" s="278"/>
      <c r="J6354" s="278"/>
      <c r="K6354" s="278"/>
      <c r="L6354" s="278"/>
      <c r="N6354" s="278"/>
      <c r="O6354" s="278"/>
      <c r="P6354" s="278"/>
      <c r="Q6354" s="278"/>
      <c r="R6354" s="278"/>
      <c r="S6354" s="278"/>
      <c r="T6354" s="278"/>
      <c r="U6354" s="278"/>
      <c r="V6354" s="278"/>
      <c r="W6354" s="278"/>
      <c r="Z6354" s="278"/>
      <c r="AA6354" s="278"/>
      <c r="AB6354" s="278"/>
      <c r="AC6354" s="278"/>
      <c r="AD6354" s="278"/>
      <c r="AE6354" s="278"/>
      <c r="AI6354" s="287"/>
      <c r="AJ6354" s="287"/>
      <c r="AK6354" s="287"/>
      <c r="AL6354" s="287"/>
      <c r="AM6354" s="287"/>
      <c r="AO6354" s="278"/>
      <c r="AP6354" s="278"/>
      <c r="AQ6354" s="278"/>
      <c r="AR6354" s="278"/>
      <c r="AS6354" s="278"/>
      <c r="AT6354" s="278"/>
      <c r="AV6354" s="278"/>
      <c r="AW6354" s="278"/>
      <c r="AX6354" s="278"/>
      <c r="AY6354" s="278"/>
      <c r="AZ6354" s="278"/>
      <c r="BB6354" s="276"/>
      <c r="BE6354" s="282"/>
      <c r="BF6354" s="282"/>
      <c r="BG6354" s="282"/>
      <c r="BH6354" s="282"/>
      <c r="BI6354" s="282"/>
      <c r="BJ6354" s="282"/>
      <c r="BK6354" s="282"/>
      <c r="BL6354" s="282"/>
      <c r="BM6354" s="282"/>
      <c r="BN6354" s="282"/>
      <c r="BO6354" s="282"/>
      <c r="BP6354" s="282"/>
    </row>
    <row r="6355" spans="3:68">
      <c r="C6355" s="287"/>
      <c r="D6355" s="287"/>
      <c r="E6355" s="287"/>
      <c r="F6355" s="287"/>
      <c r="G6355" s="287"/>
      <c r="H6355" s="278"/>
      <c r="I6355" s="278"/>
      <c r="J6355" s="278"/>
      <c r="K6355" s="278"/>
      <c r="L6355" s="278"/>
      <c r="N6355" s="278"/>
      <c r="O6355" s="278"/>
      <c r="P6355" s="278"/>
      <c r="Q6355" s="278"/>
      <c r="R6355" s="278"/>
      <c r="S6355" s="278"/>
      <c r="T6355" s="278"/>
      <c r="U6355" s="278"/>
      <c r="V6355" s="278"/>
      <c r="W6355" s="278"/>
      <c r="Z6355" s="278"/>
      <c r="AA6355" s="278"/>
      <c r="AB6355" s="278"/>
      <c r="AC6355" s="278"/>
      <c r="AD6355" s="278"/>
      <c r="AE6355" s="278"/>
      <c r="AI6355" s="287"/>
      <c r="AJ6355" s="287"/>
      <c r="AK6355" s="287"/>
      <c r="AL6355" s="287"/>
      <c r="AM6355" s="287"/>
      <c r="AO6355" s="278"/>
      <c r="AP6355" s="278"/>
      <c r="AQ6355" s="278"/>
      <c r="AR6355" s="278"/>
      <c r="AS6355" s="278"/>
      <c r="AT6355" s="278"/>
      <c r="AV6355" s="278"/>
      <c r="AW6355" s="278"/>
      <c r="AX6355" s="278"/>
      <c r="AY6355" s="278"/>
      <c r="AZ6355" s="278"/>
      <c r="BB6355" s="276"/>
      <c r="BE6355" s="282"/>
      <c r="BF6355" s="282"/>
      <c r="BG6355" s="282"/>
      <c r="BH6355" s="282"/>
      <c r="BI6355" s="282"/>
      <c r="BJ6355" s="282"/>
      <c r="BK6355" s="282"/>
      <c r="BL6355" s="282"/>
      <c r="BM6355" s="282"/>
      <c r="BN6355" s="282"/>
      <c r="BO6355" s="282"/>
      <c r="BP6355" s="282"/>
    </row>
    <row r="6356" spans="3:68" ht="5.25" customHeight="1">
      <c r="C6356" s="287"/>
      <c r="D6356" s="287"/>
      <c r="E6356" s="287"/>
      <c r="F6356" s="287"/>
      <c r="G6356" s="287"/>
      <c r="H6356" s="278"/>
      <c r="I6356" s="278"/>
      <c r="J6356" s="278"/>
      <c r="K6356" s="278"/>
      <c r="L6356" s="278"/>
      <c r="N6356" s="278"/>
      <c r="O6356" s="278"/>
      <c r="P6356" s="278"/>
      <c r="Q6356" s="278"/>
      <c r="R6356" s="278"/>
      <c r="S6356" s="278"/>
      <c r="T6356" s="278"/>
      <c r="U6356" s="278"/>
      <c r="V6356" s="278"/>
      <c r="W6356" s="278"/>
      <c r="Z6356" s="278"/>
      <c r="AA6356" s="278"/>
      <c r="AB6356" s="278"/>
      <c r="AC6356" s="278"/>
      <c r="AD6356" s="278"/>
      <c r="AE6356" s="278"/>
      <c r="AI6356" s="287"/>
      <c r="AJ6356" s="287"/>
      <c r="AK6356" s="287"/>
      <c r="AL6356" s="287"/>
      <c r="AM6356" s="287"/>
      <c r="AN6356" s="287"/>
      <c r="AO6356" s="278"/>
      <c r="AP6356" s="278"/>
      <c r="AQ6356" s="278"/>
      <c r="AR6356" s="278"/>
      <c r="AS6356" s="278"/>
      <c r="AT6356" s="278"/>
      <c r="AV6356" s="278"/>
      <c r="AW6356" s="278"/>
      <c r="AX6356" s="278"/>
      <c r="AY6356" s="278"/>
      <c r="AZ6356" s="278"/>
      <c r="BB6356" s="276"/>
      <c r="BJ6356" s="283"/>
      <c r="BK6356" s="283"/>
      <c r="BL6356" s="283"/>
      <c r="BM6356" s="283"/>
      <c r="BN6356" s="283"/>
      <c r="BO6356" s="283"/>
      <c r="BP6356" s="283"/>
    </row>
    <row r="6357" spans="3:68" ht="5.25" customHeight="1">
      <c r="C6357" s="287"/>
      <c r="D6357" s="287"/>
      <c r="E6357" s="287"/>
      <c r="F6357" s="287"/>
      <c r="G6357" s="287"/>
      <c r="H6357" s="278"/>
      <c r="I6357" s="278"/>
      <c r="J6357" s="278"/>
      <c r="K6357" s="278"/>
      <c r="L6357" s="278"/>
      <c r="N6357" s="278"/>
      <c r="O6357" s="278"/>
      <c r="P6357" s="278"/>
      <c r="Q6357" s="278"/>
      <c r="R6357" s="278"/>
      <c r="S6357" s="278"/>
      <c r="T6357" s="278"/>
      <c r="U6357" s="278"/>
      <c r="V6357" s="278"/>
      <c r="W6357" s="278"/>
      <c r="Z6357" s="278"/>
      <c r="AA6357" s="278"/>
      <c r="AB6357" s="278"/>
      <c r="AC6357" s="278"/>
      <c r="AD6357" s="278"/>
      <c r="AE6357" s="278"/>
      <c r="AI6357" s="287"/>
      <c r="AJ6357" s="287"/>
      <c r="AK6357" s="287"/>
      <c r="AL6357" s="287"/>
      <c r="AM6357" s="287"/>
      <c r="AN6357" s="287"/>
      <c r="AO6357" s="278"/>
      <c r="AP6357" s="278"/>
      <c r="AQ6357" s="278"/>
      <c r="AR6357" s="278"/>
      <c r="AS6357" s="278"/>
      <c r="AT6357" s="278"/>
      <c r="AV6357" s="278"/>
      <c r="AW6357" s="278"/>
      <c r="AX6357" s="278"/>
      <c r="AY6357" s="278"/>
      <c r="AZ6357" s="278"/>
      <c r="BB6357" s="276"/>
      <c r="BJ6357" s="283"/>
      <c r="BK6357" s="283"/>
      <c r="BL6357" s="283"/>
      <c r="BM6357" s="283"/>
      <c r="BN6357" s="283"/>
      <c r="BO6357" s="283"/>
      <c r="BP6357" s="283"/>
    </row>
    <row r="6358" spans="3:68" ht="15" customHeight="1">
      <c r="C6358" s="287"/>
      <c r="D6358" s="287"/>
      <c r="E6358" s="287"/>
      <c r="F6358" s="287"/>
      <c r="G6358" s="287"/>
      <c r="H6358" s="278"/>
      <c r="I6358" s="278"/>
      <c r="J6358" s="278"/>
      <c r="K6358" s="278"/>
      <c r="L6358" s="278"/>
      <c r="N6358" s="278"/>
      <c r="O6358" s="278"/>
      <c r="P6358" s="278"/>
      <c r="Q6358" s="278"/>
      <c r="R6358" s="278"/>
      <c r="S6358" s="278"/>
      <c r="T6358" s="278"/>
      <c r="U6358" s="278"/>
      <c r="V6358" s="278"/>
      <c r="W6358" s="278"/>
      <c r="Z6358" s="278"/>
      <c r="AA6358" s="278"/>
      <c r="AB6358" s="278"/>
      <c r="AC6358" s="278"/>
      <c r="AD6358" s="278"/>
      <c r="AE6358" s="278"/>
      <c r="AI6358" s="287"/>
      <c r="AJ6358" s="287"/>
      <c r="AK6358" s="287"/>
      <c r="AL6358" s="287"/>
      <c r="AM6358" s="287"/>
      <c r="AO6358" s="278"/>
      <c r="AP6358" s="278"/>
      <c r="AQ6358" s="278"/>
      <c r="AR6358" s="278"/>
      <c r="AS6358" s="278"/>
      <c r="AT6358" s="278"/>
      <c r="AV6358" s="278"/>
      <c r="AW6358" s="278"/>
      <c r="AX6358" s="278"/>
      <c r="AY6358" s="278"/>
      <c r="AZ6358" s="278"/>
      <c r="BB6358" s="266"/>
    </row>
    <row r="6359" spans="3:68" ht="0.75" customHeight="1">
      <c r="C6359" s="287"/>
      <c r="D6359" s="287"/>
      <c r="E6359" s="287"/>
      <c r="F6359" s="287"/>
      <c r="G6359" s="287"/>
      <c r="H6359" s="278"/>
      <c r="I6359" s="278"/>
      <c r="J6359" s="278"/>
      <c r="K6359" s="278"/>
      <c r="L6359" s="278"/>
      <c r="P6359" s="278"/>
      <c r="Q6359" s="278"/>
      <c r="R6359" s="278"/>
      <c r="S6359" s="278"/>
      <c r="U6359" s="278"/>
      <c r="V6359" s="278"/>
      <c r="W6359" s="278"/>
      <c r="Z6359" s="278"/>
      <c r="AA6359" s="278"/>
      <c r="AB6359" s="278"/>
      <c r="AC6359" s="278"/>
      <c r="AD6359" s="278"/>
      <c r="AE6359" s="278"/>
      <c r="AI6359" s="287"/>
      <c r="AJ6359" s="287"/>
      <c r="AK6359" s="287"/>
      <c r="AL6359" s="287"/>
      <c r="AM6359" s="287"/>
      <c r="AO6359" s="278"/>
      <c r="AP6359" s="278"/>
      <c r="AQ6359" s="278"/>
      <c r="AR6359" s="278"/>
      <c r="AS6359" s="278"/>
      <c r="AT6359" s="278"/>
      <c r="AV6359" s="278"/>
      <c r="AW6359" s="278"/>
      <c r="AX6359" s="278"/>
      <c r="AY6359" s="278"/>
      <c r="AZ6359" s="278"/>
      <c r="BB6359" s="276"/>
      <c r="BE6359" s="280"/>
      <c r="BH6359" s="278"/>
      <c r="BI6359" s="278"/>
      <c r="BJ6359" s="278"/>
      <c r="BK6359" s="278"/>
      <c r="BL6359" s="278"/>
      <c r="BN6359" s="278"/>
      <c r="BO6359" s="278"/>
      <c r="BP6359" s="278"/>
    </row>
    <row r="6360" spans="3:68" ht="8.25" customHeight="1">
      <c r="C6360" s="287"/>
      <c r="D6360" s="287"/>
      <c r="E6360" s="287"/>
      <c r="F6360" s="287"/>
      <c r="G6360" s="287"/>
      <c r="H6360" s="278"/>
      <c r="I6360" s="278"/>
      <c r="J6360" s="278"/>
      <c r="K6360" s="278"/>
      <c r="L6360" s="278"/>
      <c r="P6360" s="278"/>
      <c r="Q6360" s="278"/>
      <c r="R6360" s="278"/>
      <c r="S6360" s="278"/>
      <c r="U6360" s="278"/>
      <c r="V6360" s="278"/>
      <c r="W6360" s="278"/>
      <c r="Z6360" s="278"/>
      <c r="AA6360" s="278"/>
      <c r="AB6360" s="278"/>
      <c r="AC6360" s="278"/>
      <c r="AD6360" s="278"/>
      <c r="AE6360" s="278"/>
      <c r="AI6360" s="287"/>
      <c r="AJ6360" s="287"/>
      <c r="AK6360" s="287"/>
      <c r="AL6360" s="287"/>
      <c r="AM6360" s="287"/>
      <c r="AO6360" s="278"/>
      <c r="AP6360" s="278"/>
      <c r="AQ6360" s="278"/>
      <c r="AR6360" s="278"/>
      <c r="AS6360" s="278"/>
      <c r="AT6360" s="278"/>
      <c r="AV6360" s="278"/>
      <c r="AW6360" s="278"/>
      <c r="AX6360" s="278"/>
      <c r="AY6360" s="278"/>
      <c r="AZ6360" s="278"/>
      <c r="BB6360" s="276"/>
      <c r="BE6360" s="280"/>
      <c r="BH6360" s="278"/>
      <c r="BI6360" s="278"/>
      <c r="BJ6360" s="278"/>
      <c r="BK6360" s="278"/>
      <c r="BL6360" s="278"/>
      <c r="BN6360" s="278"/>
      <c r="BO6360" s="278"/>
      <c r="BP6360" s="278"/>
    </row>
    <row r="6361" spans="3:68" ht="0.75" customHeight="1">
      <c r="C6361" s="287"/>
      <c r="D6361" s="287"/>
      <c r="E6361" s="287"/>
      <c r="F6361" s="287"/>
      <c r="G6361" s="287"/>
      <c r="H6361" s="278"/>
      <c r="I6361" s="278"/>
      <c r="J6361" s="278"/>
      <c r="K6361" s="278"/>
      <c r="L6361" s="278"/>
      <c r="P6361" s="278"/>
      <c r="Q6361" s="278"/>
      <c r="R6361" s="278"/>
      <c r="S6361" s="278"/>
      <c r="U6361" s="278"/>
      <c r="V6361" s="278"/>
      <c r="W6361" s="278"/>
      <c r="Z6361" s="278"/>
      <c r="AA6361" s="278"/>
      <c r="AB6361" s="278"/>
      <c r="AC6361" s="278"/>
      <c r="AD6361" s="278"/>
      <c r="AE6361" s="278"/>
      <c r="AI6361" s="287"/>
      <c r="AJ6361" s="287"/>
      <c r="AK6361" s="287"/>
      <c r="AL6361" s="287"/>
      <c r="AM6361" s="287"/>
      <c r="AO6361" s="278"/>
      <c r="AP6361" s="278"/>
      <c r="AQ6361" s="278"/>
      <c r="AR6361" s="278"/>
      <c r="AS6361" s="278"/>
      <c r="AT6361" s="278"/>
      <c r="AV6361" s="278"/>
      <c r="AW6361" s="278"/>
      <c r="AX6361" s="278"/>
      <c r="AY6361" s="278"/>
      <c r="AZ6361" s="278"/>
      <c r="BB6361" s="276"/>
      <c r="BE6361" s="280"/>
      <c r="BH6361" s="278"/>
      <c r="BI6361" s="278"/>
      <c r="BJ6361" s="278"/>
      <c r="BK6361" s="278"/>
      <c r="BL6361" s="278"/>
      <c r="BN6361" s="278"/>
      <c r="BO6361" s="278"/>
      <c r="BP6361" s="278"/>
    </row>
    <row r="6362" spans="3:68" ht="10.5" customHeight="1">
      <c r="C6362" s="287"/>
      <c r="D6362" s="287"/>
      <c r="E6362" s="287"/>
      <c r="F6362" s="287"/>
      <c r="G6362" s="287"/>
      <c r="H6362" s="278"/>
      <c r="I6362" s="278"/>
      <c r="J6362" s="278"/>
      <c r="K6362" s="278"/>
      <c r="L6362" s="278"/>
      <c r="P6362" s="278"/>
      <c r="Q6362" s="278"/>
      <c r="R6362" s="278"/>
      <c r="S6362" s="278"/>
      <c r="U6362" s="278"/>
      <c r="V6362" s="278"/>
      <c r="W6362" s="278"/>
      <c r="Z6362" s="278"/>
      <c r="AA6362" s="278"/>
      <c r="AB6362" s="278"/>
      <c r="AC6362" s="278"/>
      <c r="AD6362" s="278"/>
      <c r="AE6362" s="278"/>
      <c r="AI6362" s="287"/>
      <c r="AJ6362" s="287"/>
      <c r="AK6362" s="287"/>
      <c r="AL6362" s="287"/>
      <c r="AM6362" s="287"/>
      <c r="AO6362" s="278"/>
      <c r="AP6362" s="278"/>
      <c r="AQ6362" s="278"/>
      <c r="AR6362" s="278"/>
      <c r="AS6362" s="278"/>
      <c r="AT6362" s="278"/>
      <c r="AV6362" s="278"/>
      <c r="AW6362" s="278"/>
      <c r="AX6362" s="278"/>
      <c r="AY6362" s="278"/>
      <c r="AZ6362" s="278"/>
      <c r="BB6362" s="266"/>
      <c r="BE6362" s="263"/>
      <c r="BH6362" s="278"/>
      <c r="BI6362" s="278"/>
      <c r="BJ6362" s="278"/>
      <c r="BK6362" s="278"/>
      <c r="BL6362" s="278"/>
      <c r="BN6362" s="278"/>
      <c r="BO6362" s="278"/>
      <c r="BP6362" s="278"/>
    </row>
    <row r="6363" spans="3:68" ht="7.5" customHeight="1"/>
    <row r="6364" spans="3:68" ht="0.75" customHeight="1">
      <c r="C6364" s="287"/>
      <c r="D6364" s="287"/>
      <c r="E6364" s="287"/>
      <c r="F6364" s="287"/>
      <c r="G6364" s="287"/>
      <c r="H6364" s="278"/>
      <c r="I6364" s="278"/>
      <c r="J6364" s="278"/>
      <c r="K6364" s="278"/>
      <c r="L6364" s="278"/>
      <c r="N6364" s="278"/>
      <c r="O6364" s="278"/>
      <c r="P6364" s="278"/>
      <c r="Q6364" s="278"/>
      <c r="R6364" s="278"/>
      <c r="S6364" s="278"/>
      <c r="T6364" s="278"/>
      <c r="U6364" s="278"/>
      <c r="V6364" s="278"/>
      <c r="W6364" s="278"/>
      <c r="Z6364" s="278"/>
      <c r="AA6364" s="278"/>
      <c r="AB6364" s="278"/>
      <c r="AC6364" s="278"/>
      <c r="AD6364" s="278"/>
      <c r="AE6364" s="278"/>
      <c r="AI6364" s="287"/>
      <c r="AJ6364" s="287"/>
      <c r="AK6364" s="287"/>
      <c r="AL6364" s="287"/>
      <c r="AM6364" s="287"/>
      <c r="AO6364" s="278"/>
      <c r="AP6364" s="278"/>
      <c r="AQ6364" s="278"/>
      <c r="AR6364" s="278"/>
      <c r="AS6364" s="278"/>
      <c r="AT6364" s="278"/>
      <c r="AV6364" s="278"/>
      <c r="AW6364" s="278"/>
      <c r="AX6364" s="278"/>
      <c r="AY6364" s="278"/>
      <c r="AZ6364" s="278"/>
      <c r="BB6364" s="276"/>
      <c r="BE6364" s="280"/>
      <c r="BH6364" s="278"/>
      <c r="BI6364" s="278"/>
      <c r="BJ6364" s="278"/>
      <c r="BK6364" s="278"/>
      <c r="BL6364" s="278"/>
      <c r="BN6364" s="278"/>
      <c r="BO6364" s="278"/>
      <c r="BP6364" s="278"/>
    </row>
    <row r="6365" spans="3:68" ht="9" customHeight="1">
      <c r="C6365" s="287"/>
      <c r="D6365" s="287"/>
      <c r="E6365" s="287"/>
      <c r="F6365" s="287"/>
      <c r="G6365" s="287"/>
      <c r="H6365" s="278"/>
      <c r="I6365" s="278"/>
      <c r="J6365" s="278"/>
      <c r="K6365" s="278"/>
      <c r="L6365" s="278"/>
      <c r="N6365" s="278"/>
      <c r="O6365" s="278"/>
      <c r="P6365" s="278"/>
      <c r="Q6365" s="278"/>
      <c r="R6365" s="278"/>
      <c r="S6365" s="278"/>
      <c r="T6365" s="278"/>
      <c r="U6365" s="278"/>
      <c r="V6365" s="278"/>
      <c r="W6365" s="278"/>
      <c r="Z6365" s="278"/>
      <c r="AA6365" s="278"/>
      <c r="AB6365" s="278"/>
      <c r="AC6365" s="278"/>
      <c r="AD6365" s="278"/>
      <c r="AE6365" s="278"/>
      <c r="AI6365" s="287"/>
      <c r="AJ6365" s="287"/>
      <c r="AK6365" s="287"/>
      <c r="AL6365" s="287"/>
      <c r="AM6365" s="287"/>
      <c r="AO6365" s="278"/>
      <c r="AP6365" s="278"/>
      <c r="AQ6365" s="278"/>
      <c r="AR6365" s="278"/>
      <c r="AS6365" s="278"/>
      <c r="AT6365" s="278"/>
      <c r="AV6365" s="278"/>
      <c r="AW6365" s="278"/>
      <c r="AX6365" s="278"/>
      <c r="AY6365" s="278"/>
      <c r="AZ6365" s="278"/>
      <c r="BB6365" s="276"/>
      <c r="BE6365" s="280"/>
      <c r="BH6365" s="278"/>
      <c r="BI6365" s="278"/>
      <c r="BJ6365" s="278"/>
      <c r="BK6365" s="278"/>
      <c r="BL6365" s="278"/>
      <c r="BN6365" s="278"/>
      <c r="BO6365" s="278"/>
      <c r="BP6365" s="278"/>
    </row>
    <row r="6366" spans="3:68" ht="0.75" customHeight="1">
      <c r="C6366" s="287"/>
      <c r="D6366" s="287"/>
      <c r="E6366" s="287"/>
      <c r="F6366" s="287"/>
      <c r="G6366" s="287"/>
      <c r="H6366" s="278"/>
      <c r="I6366" s="278"/>
      <c r="J6366" s="278"/>
      <c r="K6366" s="278"/>
      <c r="L6366" s="278"/>
      <c r="N6366" s="278"/>
      <c r="O6366" s="278"/>
      <c r="P6366" s="278"/>
      <c r="Q6366" s="278"/>
      <c r="R6366" s="278"/>
      <c r="S6366" s="278"/>
      <c r="T6366" s="278"/>
      <c r="U6366" s="278"/>
      <c r="V6366" s="278"/>
      <c r="W6366" s="278"/>
      <c r="Z6366" s="278"/>
      <c r="AA6366" s="278"/>
      <c r="AB6366" s="278"/>
      <c r="AC6366" s="278"/>
      <c r="AD6366" s="278"/>
      <c r="AE6366" s="278"/>
      <c r="AI6366" s="287"/>
      <c r="AJ6366" s="287"/>
      <c r="AK6366" s="287"/>
      <c r="AL6366" s="287"/>
      <c r="AM6366" s="287"/>
      <c r="AO6366" s="278"/>
      <c r="AP6366" s="278"/>
      <c r="AQ6366" s="278"/>
      <c r="AR6366" s="278"/>
      <c r="AS6366" s="278"/>
      <c r="AT6366" s="278"/>
      <c r="AV6366" s="278"/>
      <c r="AW6366" s="278"/>
      <c r="AX6366" s="278"/>
      <c r="AY6366" s="278"/>
      <c r="AZ6366" s="278"/>
      <c r="BB6366" s="276"/>
      <c r="BE6366" s="280"/>
      <c r="BH6366" s="278"/>
      <c r="BI6366" s="278"/>
      <c r="BJ6366" s="278"/>
      <c r="BK6366" s="278"/>
      <c r="BL6366" s="278"/>
      <c r="BN6366" s="278"/>
      <c r="BO6366" s="278"/>
      <c r="BP6366" s="278"/>
    </row>
    <row r="6367" spans="3:68" ht="10.5" customHeight="1">
      <c r="C6367" s="287"/>
      <c r="D6367" s="287"/>
      <c r="E6367" s="287"/>
      <c r="F6367" s="287"/>
      <c r="G6367" s="287"/>
      <c r="H6367" s="278"/>
      <c r="I6367" s="278"/>
      <c r="J6367" s="278"/>
      <c r="K6367" s="278"/>
      <c r="L6367" s="278"/>
      <c r="P6367" s="278"/>
      <c r="Q6367" s="278"/>
      <c r="R6367" s="278"/>
      <c r="S6367" s="278"/>
      <c r="U6367" s="278"/>
      <c r="V6367" s="278"/>
      <c r="W6367" s="278"/>
      <c r="Z6367" s="278"/>
      <c r="AA6367" s="278"/>
      <c r="AB6367" s="278"/>
      <c r="AC6367" s="278"/>
      <c r="AD6367" s="278"/>
      <c r="AE6367" s="278"/>
      <c r="AI6367" s="287"/>
      <c r="AJ6367" s="287"/>
      <c r="AK6367" s="287"/>
      <c r="AL6367" s="287"/>
      <c r="AM6367" s="287"/>
      <c r="AO6367" s="278"/>
      <c r="AP6367" s="278"/>
      <c r="AQ6367" s="278"/>
      <c r="AR6367" s="278"/>
      <c r="AS6367" s="278"/>
      <c r="AT6367" s="278"/>
      <c r="AV6367" s="278"/>
      <c r="AW6367" s="278"/>
      <c r="AX6367" s="278"/>
      <c r="AY6367" s="278"/>
      <c r="AZ6367" s="278"/>
      <c r="BB6367" s="266"/>
      <c r="BE6367" s="263"/>
      <c r="BH6367" s="278"/>
      <c r="BI6367" s="278"/>
      <c r="BJ6367" s="278"/>
      <c r="BK6367" s="278"/>
      <c r="BL6367" s="278"/>
      <c r="BN6367" s="278"/>
      <c r="BO6367" s="278"/>
      <c r="BP6367" s="278"/>
    </row>
    <row r="6368" spans="3:68" ht="9" customHeight="1"/>
    <row r="6369" spans="3:68" ht="10.5" customHeight="1">
      <c r="C6369" s="291"/>
      <c r="D6369" s="291"/>
      <c r="E6369" s="291"/>
      <c r="F6369" s="291"/>
      <c r="G6369" s="291"/>
      <c r="H6369" s="278"/>
      <c r="I6369" s="278"/>
      <c r="J6369" s="278"/>
      <c r="K6369" s="278"/>
      <c r="L6369" s="278"/>
      <c r="N6369" s="278"/>
      <c r="O6369" s="278"/>
      <c r="P6369" s="278"/>
      <c r="Q6369" s="278"/>
      <c r="R6369" s="278"/>
      <c r="S6369" s="278"/>
      <c r="T6369" s="278"/>
      <c r="U6369" s="278"/>
      <c r="V6369" s="278"/>
      <c r="W6369" s="278"/>
      <c r="Z6369" s="278"/>
      <c r="AA6369" s="278"/>
      <c r="AB6369" s="278"/>
      <c r="AC6369" s="278"/>
      <c r="AD6369" s="278"/>
      <c r="AE6369" s="278"/>
      <c r="AI6369" s="291"/>
      <c r="AJ6369" s="291"/>
      <c r="AK6369" s="291"/>
      <c r="AL6369" s="291"/>
      <c r="AM6369" s="291"/>
      <c r="AO6369" s="278"/>
      <c r="AP6369" s="278"/>
      <c r="AQ6369" s="278"/>
      <c r="AR6369" s="278"/>
      <c r="AS6369" s="278"/>
      <c r="AT6369" s="278"/>
      <c r="AV6369" s="278"/>
      <c r="AW6369" s="278"/>
      <c r="AX6369" s="278"/>
      <c r="AY6369" s="278"/>
      <c r="AZ6369" s="278"/>
      <c r="BB6369" s="266"/>
      <c r="BE6369" s="280"/>
      <c r="BF6369" s="280"/>
      <c r="BH6369" s="278"/>
      <c r="BI6369" s="278"/>
      <c r="BJ6369" s="278"/>
      <c r="BK6369" s="278"/>
      <c r="BL6369" s="278"/>
      <c r="BN6369" s="278"/>
      <c r="BO6369" s="278"/>
      <c r="BP6369" s="278"/>
    </row>
    <row r="6370" spans="3:68" ht="12.75" customHeight="1">
      <c r="AO6370" s="278"/>
      <c r="AP6370" s="278"/>
      <c r="AQ6370" s="278"/>
      <c r="AR6370" s="278"/>
      <c r="AS6370" s="278"/>
      <c r="AT6370" s="278"/>
      <c r="AV6370" s="278"/>
      <c r="AW6370" s="278"/>
      <c r="AX6370" s="278"/>
      <c r="AY6370" s="278"/>
      <c r="AZ6370" s="278"/>
      <c r="BE6370" s="280"/>
      <c r="BF6370" s="280"/>
    </row>
    <row r="6371" spans="3:68" ht="12.75" customHeight="1">
      <c r="AO6371" s="278"/>
      <c r="AP6371" s="278"/>
      <c r="AQ6371" s="278"/>
      <c r="AR6371" s="278"/>
      <c r="AS6371" s="278"/>
      <c r="AT6371" s="278"/>
      <c r="AV6371" s="278"/>
      <c r="AW6371" s="278"/>
      <c r="AX6371" s="278"/>
      <c r="AY6371" s="278"/>
      <c r="AZ6371" s="278"/>
      <c r="BE6371" s="280"/>
      <c r="BH6371" s="278"/>
      <c r="BI6371" s="278"/>
      <c r="BJ6371" s="278"/>
      <c r="BK6371" s="278"/>
      <c r="BL6371" s="278"/>
      <c r="BN6371" s="278"/>
      <c r="BO6371" s="278"/>
      <c r="BP6371" s="278"/>
    </row>
    <row r="6372" spans="3:68" ht="10.5" customHeight="1">
      <c r="BE6372" s="280"/>
      <c r="BH6372" s="278"/>
      <c r="BI6372" s="278"/>
      <c r="BJ6372" s="278"/>
      <c r="BK6372" s="278"/>
      <c r="BL6372" s="278"/>
      <c r="BN6372" s="278"/>
      <c r="BO6372" s="278"/>
      <c r="BP6372" s="278"/>
    </row>
    <row r="6373" spans="3:68" ht="9" customHeight="1"/>
    <row r="6374" spans="3:68" ht="11.25" customHeight="1">
      <c r="C6374" s="280"/>
      <c r="D6374" s="280"/>
      <c r="E6374" s="280"/>
      <c r="F6374" s="280"/>
      <c r="G6374" s="280"/>
      <c r="H6374" s="280"/>
      <c r="I6374" s="280"/>
      <c r="AH6374" s="280"/>
      <c r="AI6374" s="280"/>
      <c r="AJ6374" s="280"/>
      <c r="AK6374" s="280"/>
      <c r="AL6374" s="280"/>
      <c r="AM6374" s="280"/>
      <c r="AN6374" s="280"/>
      <c r="AO6374" s="280"/>
      <c r="BE6374" s="263"/>
      <c r="BH6374" s="278"/>
      <c r="BI6374" s="278"/>
      <c r="BJ6374" s="278"/>
      <c r="BK6374" s="278"/>
      <c r="BL6374" s="278"/>
      <c r="BN6374" s="278"/>
      <c r="BO6374" s="278"/>
      <c r="BP6374" s="278"/>
    </row>
    <row r="6375" spans="3:68" ht="9.75" customHeight="1">
      <c r="C6375" s="287"/>
      <c r="D6375" s="287"/>
      <c r="E6375" s="287"/>
      <c r="F6375" s="287"/>
      <c r="G6375" s="287"/>
      <c r="H6375" s="278"/>
      <c r="I6375" s="278"/>
      <c r="J6375" s="278"/>
      <c r="K6375" s="278"/>
      <c r="L6375" s="278"/>
      <c r="N6375" s="278"/>
      <c r="O6375" s="278"/>
      <c r="P6375" s="278"/>
      <c r="Q6375" s="278"/>
      <c r="R6375" s="278"/>
      <c r="S6375" s="278"/>
      <c r="T6375" s="278"/>
      <c r="U6375" s="278"/>
      <c r="V6375" s="278"/>
      <c r="W6375" s="278"/>
      <c r="Z6375" s="278"/>
      <c r="AA6375" s="278"/>
      <c r="AB6375" s="278"/>
      <c r="AC6375" s="278"/>
      <c r="AD6375" s="278"/>
      <c r="AE6375" s="278"/>
      <c r="AI6375" s="287"/>
      <c r="AJ6375" s="287"/>
      <c r="AK6375" s="287"/>
      <c r="AL6375" s="287"/>
      <c r="AM6375" s="287"/>
      <c r="AO6375" s="278"/>
      <c r="AP6375" s="278"/>
      <c r="AQ6375" s="278"/>
      <c r="AR6375" s="278"/>
      <c r="AS6375" s="278"/>
      <c r="AT6375" s="278"/>
      <c r="AV6375" s="278"/>
      <c r="AW6375" s="278"/>
      <c r="AX6375" s="278"/>
      <c r="AY6375" s="278"/>
      <c r="AZ6375" s="278"/>
      <c r="BB6375" s="276"/>
      <c r="BE6375" s="280"/>
      <c r="BF6375" s="280"/>
      <c r="BH6375" s="278"/>
      <c r="BI6375" s="278"/>
      <c r="BJ6375" s="278"/>
      <c r="BK6375" s="278"/>
      <c r="BL6375" s="278"/>
      <c r="BN6375" s="278"/>
      <c r="BO6375" s="278"/>
      <c r="BP6375" s="278"/>
    </row>
    <row r="6376" spans="3:68" ht="1.5" customHeight="1">
      <c r="C6376" s="287"/>
      <c r="D6376" s="287"/>
      <c r="E6376" s="287"/>
      <c r="F6376" s="287"/>
      <c r="G6376" s="287"/>
      <c r="H6376" s="278"/>
      <c r="I6376" s="278"/>
      <c r="J6376" s="278"/>
      <c r="K6376" s="278"/>
      <c r="L6376" s="278"/>
      <c r="N6376" s="278"/>
      <c r="O6376" s="278"/>
      <c r="P6376" s="278"/>
      <c r="Q6376" s="278"/>
      <c r="R6376" s="278"/>
      <c r="S6376" s="278"/>
      <c r="T6376" s="278"/>
      <c r="U6376" s="278"/>
      <c r="V6376" s="278"/>
      <c r="W6376" s="278"/>
      <c r="Z6376" s="278"/>
      <c r="AA6376" s="278"/>
      <c r="AB6376" s="278"/>
      <c r="AC6376" s="278"/>
      <c r="AD6376" s="278"/>
      <c r="AE6376" s="278"/>
      <c r="AI6376" s="287"/>
      <c r="AJ6376" s="287"/>
      <c r="AK6376" s="287"/>
      <c r="AL6376" s="287"/>
      <c r="AM6376" s="287"/>
      <c r="AO6376" s="278"/>
      <c r="AP6376" s="278"/>
      <c r="AQ6376" s="278"/>
      <c r="AR6376" s="278"/>
      <c r="AS6376" s="278"/>
      <c r="AT6376" s="278"/>
      <c r="AV6376" s="278"/>
      <c r="AW6376" s="278"/>
      <c r="AX6376" s="278"/>
      <c r="AY6376" s="278"/>
      <c r="AZ6376" s="278"/>
      <c r="BB6376" s="276"/>
      <c r="BE6376" s="280"/>
      <c r="BF6376" s="280"/>
      <c r="BH6376" s="278"/>
      <c r="BI6376" s="278"/>
      <c r="BJ6376" s="278"/>
      <c r="BK6376" s="278"/>
      <c r="BL6376" s="278"/>
      <c r="BN6376" s="278"/>
      <c r="BO6376" s="278"/>
      <c r="BP6376" s="278"/>
    </row>
    <row r="6377" spans="3:68" ht="10.5" customHeight="1">
      <c r="C6377" s="287"/>
      <c r="D6377" s="287"/>
      <c r="E6377" s="287"/>
      <c r="F6377" s="287"/>
      <c r="G6377" s="287"/>
      <c r="H6377" s="278"/>
      <c r="I6377" s="278"/>
      <c r="J6377" s="278"/>
      <c r="K6377" s="278"/>
      <c r="L6377" s="278"/>
      <c r="N6377" s="278"/>
      <c r="O6377" s="278"/>
      <c r="P6377" s="278"/>
      <c r="Q6377" s="278"/>
      <c r="R6377" s="278"/>
      <c r="S6377" s="278"/>
      <c r="T6377" s="278"/>
      <c r="U6377" s="278"/>
      <c r="V6377" s="278"/>
      <c r="W6377" s="278"/>
      <c r="Z6377" s="278"/>
      <c r="AA6377" s="278"/>
      <c r="AB6377" s="278"/>
      <c r="AC6377" s="278"/>
      <c r="AD6377" s="278"/>
      <c r="AE6377" s="278"/>
      <c r="AI6377" s="287"/>
      <c r="AJ6377" s="287"/>
      <c r="AK6377" s="287"/>
      <c r="AL6377" s="287"/>
      <c r="AM6377" s="287"/>
      <c r="AO6377" s="278"/>
      <c r="AP6377" s="278"/>
      <c r="AQ6377" s="278"/>
      <c r="AR6377" s="278"/>
      <c r="AS6377" s="278"/>
      <c r="AT6377" s="278"/>
      <c r="AV6377" s="278"/>
      <c r="AW6377" s="278"/>
      <c r="AX6377" s="278"/>
      <c r="AY6377" s="278"/>
      <c r="AZ6377" s="278"/>
      <c r="BB6377" s="266"/>
      <c r="BE6377" s="263"/>
      <c r="BH6377" s="278"/>
      <c r="BI6377" s="278"/>
      <c r="BJ6377" s="278"/>
      <c r="BK6377" s="278"/>
      <c r="BL6377" s="278"/>
      <c r="BN6377" s="278"/>
      <c r="BO6377" s="278"/>
      <c r="BP6377" s="278"/>
    </row>
    <row r="6378" spans="3:68" ht="7.5" customHeight="1"/>
    <row r="6379" spans="3:68" ht="0.75" customHeight="1">
      <c r="C6379" s="287"/>
      <c r="D6379" s="287"/>
      <c r="E6379" s="287"/>
      <c r="F6379" s="287"/>
      <c r="G6379" s="287"/>
      <c r="H6379" s="278"/>
      <c r="I6379" s="278"/>
      <c r="J6379" s="278"/>
      <c r="K6379" s="278"/>
      <c r="L6379" s="278"/>
      <c r="N6379" s="278"/>
      <c r="O6379" s="278"/>
      <c r="P6379" s="278"/>
      <c r="Q6379" s="278"/>
      <c r="R6379" s="278"/>
      <c r="S6379" s="278"/>
      <c r="T6379" s="278"/>
      <c r="U6379" s="278"/>
      <c r="V6379" s="278"/>
      <c r="W6379" s="278"/>
      <c r="Z6379" s="278"/>
      <c r="AA6379" s="278"/>
      <c r="AB6379" s="278"/>
      <c r="AC6379" s="278"/>
      <c r="AD6379" s="278"/>
      <c r="AE6379" s="278"/>
      <c r="AI6379" s="287"/>
      <c r="AJ6379" s="287"/>
      <c r="AK6379" s="287"/>
      <c r="AL6379" s="287"/>
      <c r="AM6379" s="287"/>
      <c r="AO6379" s="278"/>
      <c r="AP6379" s="278"/>
      <c r="AQ6379" s="278"/>
      <c r="AR6379" s="278"/>
      <c r="AS6379" s="278"/>
      <c r="AT6379" s="278"/>
      <c r="AV6379" s="278"/>
      <c r="AW6379" s="278"/>
      <c r="AX6379" s="278"/>
      <c r="AY6379" s="278"/>
      <c r="AZ6379" s="278"/>
      <c r="BB6379" s="276"/>
      <c r="BE6379" s="280"/>
      <c r="BH6379" s="278"/>
      <c r="BI6379" s="278"/>
      <c r="BJ6379" s="278"/>
      <c r="BK6379" s="278"/>
      <c r="BL6379" s="278"/>
      <c r="BN6379" s="278"/>
      <c r="BO6379" s="278"/>
      <c r="BP6379" s="278"/>
    </row>
    <row r="6380" spans="3:68" ht="11.25" customHeight="1">
      <c r="C6380" s="287"/>
      <c r="D6380" s="287"/>
      <c r="E6380" s="287"/>
      <c r="F6380" s="287"/>
      <c r="G6380" s="287"/>
      <c r="H6380" s="278"/>
      <c r="I6380" s="278"/>
      <c r="J6380" s="278"/>
      <c r="K6380" s="278"/>
      <c r="L6380" s="278"/>
      <c r="N6380" s="278"/>
      <c r="O6380" s="278"/>
      <c r="P6380" s="278"/>
      <c r="Q6380" s="278"/>
      <c r="R6380" s="278"/>
      <c r="S6380" s="278"/>
      <c r="T6380" s="278"/>
      <c r="U6380" s="278"/>
      <c r="V6380" s="278"/>
      <c r="W6380" s="278"/>
      <c r="Z6380" s="278"/>
      <c r="AA6380" s="278"/>
      <c r="AB6380" s="278"/>
      <c r="AC6380" s="278"/>
      <c r="AD6380" s="278"/>
      <c r="AE6380" s="278"/>
      <c r="AI6380" s="287"/>
      <c r="AJ6380" s="287"/>
      <c r="AK6380" s="287"/>
      <c r="AL6380" s="287"/>
      <c r="AM6380" s="287"/>
      <c r="AO6380" s="278"/>
      <c r="AP6380" s="278"/>
      <c r="AQ6380" s="278"/>
      <c r="AR6380" s="278"/>
      <c r="AS6380" s="278"/>
      <c r="AT6380" s="278"/>
      <c r="AV6380" s="278"/>
      <c r="AW6380" s="278"/>
      <c r="AX6380" s="278"/>
      <c r="AY6380" s="278"/>
      <c r="AZ6380" s="278"/>
      <c r="BB6380" s="276"/>
      <c r="BE6380" s="280"/>
      <c r="BH6380" s="278"/>
      <c r="BI6380" s="278"/>
      <c r="BJ6380" s="278"/>
      <c r="BK6380" s="278"/>
      <c r="BL6380" s="278"/>
      <c r="BN6380" s="278"/>
      <c r="BO6380" s="278"/>
      <c r="BP6380" s="278"/>
    </row>
    <row r="6381" spans="3:68" ht="8.25" customHeight="1">
      <c r="C6381" s="291"/>
      <c r="D6381" s="291"/>
      <c r="E6381" s="291"/>
      <c r="F6381" s="291"/>
      <c r="G6381" s="291"/>
      <c r="H6381" s="278"/>
      <c r="I6381" s="278"/>
      <c r="J6381" s="278"/>
      <c r="K6381" s="278"/>
      <c r="L6381" s="278"/>
      <c r="N6381" s="278"/>
      <c r="O6381" s="278"/>
      <c r="P6381" s="278"/>
      <c r="Q6381" s="278"/>
      <c r="R6381" s="278"/>
      <c r="S6381" s="278"/>
      <c r="T6381" s="278"/>
      <c r="U6381" s="278"/>
      <c r="V6381" s="278"/>
      <c r="W6381" s="278"/>
      <c r="Z6381" s="278"/>
      <c r="AA6381" s="278"/>
      <c r="AB6381" s="278"/>
      <c r="AC6381" s="278"/>
      <c r="AD6381" s="278"/>
      <c r="AE6381" s="278"/>
      <c r="AI6381" s="291"/>
      <c r="AJ6381" s="291"/>
      <c r="AK6381" s="291"/>
      <c r="AL6381" s="291"/>
      <c r="AM6381" s="291"/>
      <c r="AO6381" s="278"/>
      <c r="AP6381" s="278"/>
      <c r="AQ6381" s="278"/>
      <c r="AR6381" s="278"/>
      <c r="AS6381" s="278"/>
      <c r="AT6381" s="278"/>
      <c r="AV6381" s="278"/>
      <c r="AW6381" s="278"/>
      <c r="AX6381" s="278"/>
      <c r="AY6381" s="278"/>
      <c r="AZ6381" s="278"/>
      <c r="BB6381" s="276"/>
      <c r="BE6381" s="280"/>
      <c r="BH6381" s="278"/>
      <c r="BI6381" s="278"/>
      <c r="BJ6381" s="278"/>
      <c r="BK6381" s="278"/>
      <c r="BL6381" s="278"/>
      <c r="BN6381" s="278"/>
      <c r="BO6381" s="278"/>
      <c r="BP6381" s="278"/>
    </row>
    <row r="6382" spans="3:68" ht="2.25" customHeight="1">
      <c r="C6382" s="291"/>
      <c r="D6382" s="291"/>
      <c r="E6382" s="291"/>
      <c r="F6382" s="291"/>
      <c r="G6382" s="291"/>
      <c r="H6382" s="278"/>
      <c r="I6382" s="278"/>
      <c r="J6382" s="278"/>
      <c r="K6382" s="278"/>
      <c r="L6382" s="278"/>
      <c r="N6382" s="278"/>
      <c r="O6382" s="278"/>
      <c r="P6382" s="278"/>
      <c r="Q6382" s="278"/>
      <c r="R6382" s="278"/>
      <c r="S6382" s="278"/>
      <c r="T6382" s="278"/>
      <c r="U6382" s="278"/>
      <c r="V6382" s="278"/>
      <c r="W6382" s="278"/>
      <c r="Z6382" s="278"/>
      <c r="AA6382" s="278"/>
      <c r="AB6382" s="278"/>
      <c r="AC6382" s="278"/>
      <c r="AD6382" s="278"/>
      <c r="AE6382" s="278"/>
      <c r="AI6382" s="291"/>
      <c r="AJ6382" s="291"/>
      <c r="AK6382" s="291"/>
      <c r="AL6382" s="291"/>
      <c r="AM6382" s="291"/>
      <c r="AO6382" s="278"/>
      <c r="AP6382" s="278"/>
      <c r="AQ6382" s="278"/>
      <c r="AR6382" s="278"/>
      <c r="AS6382" s="278"/>
      <c r="AT6382" s="278"/>
      <c r="AV6382" s="278"/>
      <c r="AW6382" s="278"/>
      <c r="AX6382" s="278"/>
      <c r="AY6382" s="278"/>
      <c r="AZ6382" s="278"/>
      <c r="BB6382" s="276"/>
      <c r="BE6382" s="280"/>
      <c r="BH6382" s="278"/>
      <c r="BI6382" s="278"/>
      <c r="BJ6382" s="278"/>
      <c r="BK6382" s="278"/>
      <c r="BL6382" s="278"/>
      <c r="BN6382" s="278"/>
      <c r="BO6382" s="278"/>
      <c r="BP6382" s="278"/>
    </row>
    <row r="6383" spans="3:68" ht="10.5" customHeight="1">
      <c r="BE6383" s="263"/>
      <c r="BH6383" s="278"/>
      <c r="BI6383" s="278"/>
      <c r="BJ6383" s="278"/>
      <c r="BK6383" s="278"/>
      <c r="BL6383" s="278"/>
      <c r="BN6383" s="278"/>
      <c r="BO6383" s="278"/>
      <c r="BP6383" s="278"/>
    </row>
    <row r="6384" spans="3:68" ht="7.5" customHeight="1"/>
    <row r="6385" spans="3:68" ht="9.75" customHeight="1">
      <c r="C6385" s="280"/>
      <c r="D6385" s="280"/>
      <c r="E6385" s="280"/>
      <c r="F6385" s="280"/>
      <c r="G6385" s="280"/>
      <c r="H6385" s="278"/>
      <c r="I6385" s="278"/>
      <c r="J6385" s="278"/>
      <c r="K6385" s="278"/>
      <c r="L6385" s="278"/>
      <c r="N6385" s="278"/>
      <c r="O6385" s="278"/>
      <c r="P6385" s="278"/>
      <c r="Q6385" s="278"/>
      <c r="R6385" s="278"/>
      <c r="S6385" s="278"/>
      <c r="T6385" s="278"/>
      <c r="U6385" s="278"/>
      <c r="V6385" s="278"/>
      <c r="W6385" s="278"/>
      <c r="Z6385" s="278"/>
      <c r="AA6385" s="278"/>
      <c r="AB6385" s="278"/>
      <c r="AC6385" s="278"/>
      <c r="AD6385" s="278"/>
      <c r="AE6385" s="278"/>
      <c r="AH6385" s="280"/>
      <c r="AI6385" s="280"/>
      <c r="AJ6385" s="280"/>
      <c r="AK6385" s="280"/>
      <c r="AL6385" s="280"/>
      <c r="AM6385" s="280"/>
      <c r="AO6385" s="278"/>
      <c r="AP6385" s="278"/>
      <c r="AQ6385" s="278"/>
      <c r="AR6385" s="278"/>
      <c r="AS6385" s="278"/>
      <c r="AT6385" s="278"/>
      <c r="AZ6385" s="281"/>
      <c r="BB6385" s="281"/>
      <c r="BE6385" s="280"/>
      <c r="BF6385" s="280"/>
      <c r="BG6385" s="280"/>
      <c r="BH6385" s="278"/>
      <c r="BI6385" s="278"/>
      <c r="BJ6385" s="278"/>
      <c r="BK6385" s="278"/>
      <c r="BL6385" s="278"/>
      <c r="BN6385" s="278"/>
      <c r="BO6385" s="278"/>
      <c r="BP6385" s="278"/>
    </row>
    <row r="6386" spans="3:68" ht="0.75" customHeight="1">
      <c r="C6386" s="280"/>
      <c r="D6386" s="280"/>
      <c r="E6386" s="280"/>
      <c r="F6386" s="280"/>
      <c r="G6386" s="280"/>
      <c r="H6386" s="278"/>
      <c r="I6386" s="278"/>
      <c r="J6386" s="278"/>
      <c r="K6386" s="278"/>
      <c r="L6386" s="278"/>
      <c r="N6386" s="278"/>
      <c r="O6386" s="278"/>
      <c r="P6386" s="278"/>
      <c r="Q6386" s="278"/>
      <c r="R6386" s="278"/>
      <c r="S6386" s="278"/>
      <c r="T6386" s="278"/>
      <c r="U6386" s="278"/>
      <c r="V6386" s="278"/>
      <c r="W6386" s="278"/>
      <c r="Z6386" s="278"/>
      <c r="AA6386" s="278"/>
      <c r="AB6386" s="278"/>
      <c r="AC6386" s="278"/>
      <c r="AD6386" s="278"/>
      <c r="AE6386" s="278"/>
      <c r="AH6386" s="280"/>
      <c r="AI6386" s="280"/>
      <c r="AJ6386" s="280"/>
      <c r="AK6386" s="280"/>
      <c r="AL6386" s="280"/>
      <c r="AM6386" s="280"/>
      <c r="AO6386" s="278"/>
      <c r="AP6386" s="278"/>
      <c r="AQ6386" s="278"/>
      <c r="AR6386" s="278"/>
      <c r="AS6386" s="278"/>
      <c r="AT6386" s="278"/>
      <c r="AZ6386" s="281"/>
      <c r="BB6386" s="281"/>
      <c r="BE6386" s="280"/>
      <c r="BF6386" s="280"/>
      <c r="BG6386" s="280"/>
      <c r="BH6386" s="278"/>
      <c r="BI6386" s="278"/>
      <c r="BJ6386" s="278"/>
      <c r="BK6386" s="278"/>
      <c r="BL6386" s="278"/>
      <c r="BN6386" s="278"/>
      <c r="BO6386" s="278"/>
      <c r="BP6386" s="278"/>
    </row>
    <row r="6387" spans="3:68" ht="10.5" customHeight="1">
      <c r="C6387" s="280"/>
      <c r="D6387" s="280"/>
      <c r="E6387" s="280"/>
      <c r="F6387" s="280"/>
      <c r="G6387" s="280"/>
      <c r="H6387" s="278"/>
      <c r="I6387" s="278"/>
      <c r="J6387" s="278"/>
      <c r="K6387" s="278"/>
      <c r="L6387" s="278"/>
      <c r="N6387" s="278"/>
      <c r="O6387" s="278"/>
      <c r="P6387" s="278"/>
      <c r="Q6387" s="278"/>
      <c r="R6387" s="278"/>
      <c r="S6387" s="278"/>
      <c r="T6387" s="278"/>
      <c r="U6387" s="278"/>
      <c r="V6387" s="278"/>
      <c r="W6387" s="278"/>
      <c r="Z6387" s="278"/>
      <c r="AA6387" s="278"/>
      <c r="AB6387" s="278"/>
      <c r="AC6387" s="278"/>
      <c r="AD6387" s="278"/>
      <c r="AE6387" s="278"/>
      <c r="AH6387" s="280"/>
      <c r="AI6387" s="280"/>
      <c r="AJ6387" s="280"/>
      <c r="AK6387" s="280"/>
      <c r="AL6387" s="280"/>
      <c r="AM6387" s="280"/>
      <c r="AN6387" s="280"/>
      <c r="AO6387" s="278"/>
      <c r="AP6387" s="278"/>
      <c r="AQ6387" s="278"/>
      <c r="AR6387" s="278"/>
      <c r="AS6387" s="278"/>
      <c r="AT6387" s="278"/>
      <c r="AV6387" s="278"/>
      <c r="AW6387" s="278"/>
      <c r="AX6387" s="278"/>
      <c r="AY6387" s="278"/>
      <c r="AZ6387" s="278"/>
      <c r="BB6387" s="266"/>
      <c r="BE6387" s="280"/>
      <c r="BF6387" s="280"/>
      <c r="BG6387" s="280"/>
      <c r="BH6387" s="278"/>
      <c r="BI6387" s="278"/>
      <c r="BJ6387" s="278"/>
      <c r="BK6387" s="278"/>
      <c r="BL6387" s="278"/>
      <c r="BN6387" s="278"/>
      <c r="BO6387" s="278"/>
      <c r="BP6387" s="278"/>
    </row>
    <row r="6388" spans="3:68" ht="9" customHeight="1"/>
    <row r="6389" spans="3:68" ht="11.25" customHeight="1">
      <c r="C6389" s="280"/>
      <c r="D6389" s="280"/>
      <c r="E6389" s="280"/>
      <c r="F6389" s="280"/>
      <c r="G6389" s="280"/>
      <c r="H6389" s="280"/>
      <c r="I6389" s="278"/>
      <c r="J6389" s="278"/>
      <c r="K6389" s="278"/>
      <c r="L6389" s="278"/>
      <c r="M6389" s="278"/>
      <c r="P6389" s="278"/>
      <c r="Q6389" s="278"/>
      <c r="R6389" s="278"/>
      <c r="S6389" s="278"/>
      <c r="U6389" s="278"/>
      <c r="V6389" s="278"/>
      <c r="W6389" s="278"/>
      <c r="Z6389" s="278"/>
      <c r="AA6389" s="278"/>
      <c r="AB6389" s="278"/>
      <c r="AC6389" s="278"/>
      <c r="AD6389" s="278"/>
      <c r="AE6389" s="278"/>
      <c r="AH6389" s="280"/>
      <c r="AI6389" s="280"/>
      <c r="AJ6389" s="280"/>
      <c r="AK6389" s="280"/>
      <c r="AL6389" s="280"/>
      <c r="AM6389" s="280"/>
      <c r="AN6389" s="280"/>
      <c r="AO6389" s="278"/>
      <c r="AP6389" s="278"/>
      <c r="AQ6389" s="278"/>
      <c r="AR6389" s="278"/>
      <c r="AS6389" s="278"/>
      <c r="AT6389" s="278"/>
      <c r="AV6389" s="278"/>
      <c r="AW6389" s="278"/>
      <c r="AX6389" s="278"/>
      <c r="AY6389" s="278"/>
      <c r="AZ6389" s="278"/>
      <c r="BB6389" s="265"/>
    </row>
    <row r="6390" spans="3:68" ht="9.75" customHeight="1">
      <c r="C6390" s="280"/>
      <c r="D6390" s="280"/>
      <c r="E6390" s="280"/>
      <c r="F6390" s="280"/>
      <c r="G6390" s="280"/>
      <c r="H6390" s="280"/>
      <c r="I6390" s="280"/>
      <c r="J6390" s="280"/>
      <c r="K6390" s="280"/>
      <c r="P6390" s="278"/>
      <c r="Q6390" s="278"/>
      <c r="R6390" s="278"/>
      <c r="S6390" s="278"/>
      <c r="U6390" s="278"/>
      <c r="V6390" s="278"/>
      <c r="W6390" s="278"/>
      <c r="AH6390" s="280"/>
      <c r="AI6390" s="280"/>
      <c r="AJ6390" s="280"/>
      <c r="AK6390" s="280"/>
      <c r="AL6390" s="280"/>
      <c r="AM6390" s="280"/>
      <c r="AO6390" s="278"/>
      <c r="AP6390" s="278"/>
      <c r="AQ6390" s="278"/>
      <c r="AR6390" s="278"/>
      <c r="AS6390" s="278"/>
      <c r="AT6390" s="278"/>
      <c r="AV6390" s="278"/>
      <c r="AW6390" s="278"/>
      <c r="AX6390" s="278"/>
      <c r="AY6390" s="278"/>
      <c r="AZ6390" s="278"/>
      <c r="BB6390" s="276"/>
    </row>
    <row r="6391" spans="3:68" ht="0.75" customHeight="1">
      <c r="C6391" s="280"/>
      <c r="D6391" s="280"/>
      <c r="E6391" s="280"/>
      <c r="F6391" s="280"/>
      <c r="G6391" s="280"/>
      <c r="H6391" s="280"/>
      <c r="I6391" s="280"/>
      <c r="J6391" s="280"/>
      <c r="K6391" s="280"/>
      <c r="P6391" s="278"/>
      <c r="Q6391" s="278"/>
      <c r="R6391" s="278"/>
      <c r="S6391" s="278"/>
      <c r="U6391" s="278"/>
      <c r="V6391" s="278"/>
      <c r="W6391" s="278"/>
      <c r="AH6391" s="280"/>
      <c r="AI6391" s="280"/>
      <c r="AJ6391" s="280"/>
      <c r="AK6391" s="280"/>
      <c r="AL6391" s="280"/>
      <c r="AM6391" s="280"/>
      <c r="AO6391" s="278"/>
      <c r="AP6391" s="278"/>
      <c r="AQ6391" s="278"/>
      <c r="AR6391" s="278"/>
      <c r="AS6391" s="278"/>
      <c r="AT6391" s="278"/>
      <c r="AV6391" s="278"/>
      <c r="AW6391" s="278"/>
      <c r="AX6391" s="278"/>
      <c r="AY6391" s="278"/>
      <c r="AZ6391" s="278"/>
      <c r="BB6391" s="276"/>
    </row>
    <row r="6392" spans="3:68">
      <c r="C6392" s="280"/>
      <c r="D6392" s="280"/>
      <c r="E6392" s="280"/>
      <c r="F6392" s="280"/>
      <c r="G6392" s="280"/>
      <c r="H6392" s="278"/>
      <c r="I6392" s="278"/>
      <c r="J6392" s="278"/>
      <c r="K6392" s="278"/>
      <c r="L6392" s="278"/>
      <c r="P6392" s="278"/>
      <c r="Q6392" s="278"/>
      <c r="R6392" s="278"/>
      <c r="S6392" s="278"/>
      <c r="U6392" s="278"/>
      <c r="V6392" s="278"/>
      <c r="W6392" s="278"/>
      <c r="Z6392" s="278"/>
      <c r="AA6392" s="278"/>
      <c r="AB6392" s="278"/>
      <c r="AC6392" s="278"/>
      <c r="AD6392" s="278"/>
      <c r="AE6392" s="278"/>
      <c r="AH6392" s="280"/>
      <c r="AI6392" s="280"/>
      <c r="AJ6392" s="280"/>
      <c r="AK6392" s="280"/>
      <c r="AL6392" s="280"/>
      <c r="AM6392" s="280"/>
      <c r="AV6392" s="278"/>
      <c r="AW6392" s="278"/>
      <c r="AX6392" s="278"/>
      <c r="AY6392" s="278"/>
      <c r="AZ6392" s="278"/>
      <c r="BB6392" s="266"/>
      <c r="BE6392" s="282"/>
      <c r="BF6392" s="282"/>
      <c r="BG6392" s="282"/>
      <c r="BH6392" s="282"/>
      <c r="BI6392" s="282"/>
      <c r="BJ6392" s="282"/>
      <c r="BK6392" s="282"/>
      <c r="BL6392" s="282"/>
      <c r="BM6392" s="282"/>
      <c r="BN6392" s="282"/>
      <c r="BO6392" s="282"/>
      <c r="BP6392" s="282"/>
    </row>
    <row r="6393" spans="3:68" ht="6.75" customHeight="1"/>
    <row r="6394" spans="3:68" ht="2.25" customHeight="1">
      <c r="C6394" s="280"/>
      <c r="D6394" s="280"/>
      <c r="E6394" s="280"/>
      <c r="F6394" s="280"/>
      <c r="G6394" s="280"/>
      <c r="N6394" s="278"/>
      <c r="O6394" s="278"/>
      <c r="P6394" s="278"/>
      <c r="Q6394" s="278"/>
      <c r="R6394" s="278"/>
      <c r="S6394" s="278"/>
      <c r="T6394" s="278"/>
      <c r="U6394" s="278"/>
      <c r="V6394" s="278"/>
      <c r="W6394" s="278"/>
      <c r="AH6394" s="280"/>
      <c r="AI6394" s="280"/>
      <c r="AJ6394" s="280"/>
      <c r="AK6394" s="280"/>
      <c r="AL6394" s="280"/>
      <c r="AM6394" s="280"/>
      <c r="AN6394" s="280"/>
      <c r="AO6394" s="280"/>
      <c r="AP6394" s="280"/>
      <c r="AQ6394" s="280"/>
      <c r="AR6394" s="280"/>
      <c r="AV6394" s="278"/>
      <c r="AW6394" s="278"/>
      <c r="AX6394" s="278"/>
      <c r="AY6394" s="278"/>
      <c r="AZ6394" s="278"/>
      <c r="BB6394" s="276"/>
    </row>
    <row r="6395" spans="3:68" ht="7.5" customHeight="1">
      <c r="C6395" s="280"/>
      <c r="D6395" s="280"/>
      <c r="E6395" s="280"/>
      <c r="F6395" s="280"/>
      <c r="G6395" s="280"/>
      <c r="N6395" s="278"/>
      <c r="O6395" s="278"/>
      <c r="P6395" s="278"/>
      <c r="Q6395" s="278"/>
      <c r="R6395" s="278"/>
      <c r="S6395" s="278"/>
      <c r="T6395" s="278"/>
      <c r="U6395" s="278"/>
      <c r="V6395" s="278"/>
      <c r="W6395" s="278"/>
      <c r="AH6395" s="280"/>
      <c r="AI6395" s="280"/>
      <c r="AJ6395" s="280"/>
      <c r="AK6395" s="280"/>
      <c r="AL6395" s="280"/>
      <c r="AM6395" s="280"/>
      <c r="AN6395" s="280"/>
      <c r="AO6395" s="280"/>
      <c r="AP6395" s="280"/>
      <c r="AQ6395" s="280"/>
      <c r="AR6395" s="280"/>
      <c r="AV6395" s="278"/>
      <c r="AW6395" s="278"/>
      <c r="AX6395" s="278"/>
      <c r="AY6395" s="278"/>
      <c r="AZ6395" s="278"/>
      <c r="BB6395" s="276"/>
    </row>
    <row r="6396" spans="3:68" ht="0.75" customHeight="1">
      <c r="C6396" s="280"/>
      <c r="D6396" s="280"/>
      <c r="E6396" s="280"/>
      <c r="F6396" s="280"/>
      <c r="G6396" s="280"/>
      <c r="N6396" s="278"/>
      <c r="O6396" s="278"/>
      <c r="P6396" s="278"/>
      <c r="Q6396" s="278"/>
      <c r="R6396" s="278"/>
      <c r="S6396" s="278"/>
      <c r="T6396" s="278"/>
      <c r="U6396" s="278"/>
      <c r="V6396" s="278"/>
      <c r="W6396" s="278"/>
      <c r="AH6396" s="280"/>
      <c r="AI6396" s="280"/>
      <c r="AJ6396" s="280"/>
      <c r="AK6396" s="280"/>
      <c r="AL6396" s="280"/>
      <c r="AM6396" s="280"/>
      <c r="AN6396" s="280"/>
      <c r="AO6396" s="280"/>
      <c r="AP6396" s="280"/>
      <c r="AQ6396" s="280"/>
      <c r="AR6396" s="280"/>
      <c r="AV6396" s="278"/>
      <c r="AW6396" s="278"/>
      <c r="AX6396" s="278"/>
      <c r="AY6396" s="278"/>
      <c r="AZ6396" s="278"/>
      <c r="BB6396" s="276"/>
    </row>
    <row r="6397" spans="3:68" ht="10.5" customHeight="1">
      <c r="C6397" s="280"/>
      <c r="D6397" s="280"/>
      <c r="E6397" s="280"/>
      <c r="F6397" s="280"/>
      <c r="G6397" s="280"/>
      <c r="P6397" s="278"/>
      <c r="Q6397" s="278"/>
      <c r="R6397" s="278"/>
      <c r="S6397" s="278"/>
      <c r="U6397" s="278"/>
      <c r="V6397" s="278"/>
      <c r="W6397" s="278"/>
      <c r="AH6397" s="280"/>
      <c r="AI6397" s="280"/>
      <c r="AJ6397" s="280"/>
      <c r="AK6397" s="280"/>
      <c r="AL6397" s="280"/>
      <c r="AM6397" s="280"/>
      <c r="AN6397" s="280"/>
      <c r="AO6397" s="280"/>
      <c r="AP6397" s="280"/>
      <c r="AQ6397" s="280"/>
      <c r="AR6397" s="280"/>
      <c r="AV6397" s="278"/>
      <c r="AW6397" s="278"/>
      <c r="AX6397" s="278"/>
      <c r="AY6397" s="278"/>
      <c r="AZ6397" s="278"/>
      <c r="BB6397" s="266"/>
      <c r="BG6397" s="283"/>
      <c r="BH6397" s="283"/>
      <c r="BI6397" s="283"/>
      <c r="BJ6397" s="283"/>
      <c r="BN6397" s="283"/>
      <c r="BO6397" s="283"/>
      <c r="BP6397" s="283"/>
    </row>
    <row r="6398" spans="3:68" ht="7.5" customHeight="1"/>
    <row r="6399" spans="3:68" ht="0.75" customHeight="1">
      <c r="C6399" s="280"/>
      <c r="D6399" s="280"/>
      <c r="E6399" s="280"/>
      <c r="F6399" s="280"/>
      <c r="G6399" s="280"/>
      <c r="N6399" s="278"/>
      <c r="O6399" s="278"/>
      <c r="P6399" s="278"/>
      <c r="Q6399" s="278"/>
      <c r="R6399" s="278"/>
      <c r="S6399" s="278"/>
      <c r="T6399" s="278"/>
      <c r="U6399" s="278"/>
      <c r="V6399" s="278"/>
      <c r="W6399" s="278"/>
      <c r="AH6399" s="280"/>
      <c r="AI6399" s="280"/>
      <c r="AJ6399" s="280"/>
      <c r="AK6399" s="280"/>
      <c r="AL6399" s="280"/>
      <c r="AM6399" s="280"/>
      <c r="AN6399" s="280"/>
      <c r="AO6399" s="280"/>
      <c r="AP6399" s="280"/>
      <c r="AQ6399" s="280"/>
      <c r="AR6399" s="280"/>
      <c r="AV6399" s="278"/>
      <c r="AW6399" s="278"/>
      <c r="AX6399" s="278"/>
      <c r="AY6399" s="278"/>
      <c r="AZ6399" s="278"/>
      <c r="BB6399" s="276"/>
      <c r="BE6399" s="280"/>
      <c r="BF6399" s="280"/>
      <c r="BG6399" s="280"/>
      <c r="BH6399" s="279"/>
      <c r="BI6399" s="279"/>
      <c r="BJ6399" s="279"/>
      <c r="BK6399" s="279"/>
      <c r="BN6399" s="279"/>
      <c r="BO6399" s="279"/>
      <c r="BP6399" s="279"/>
    </row>
    <row r="6400" spans="3:68" ht="8.25" customHeight="1">
      <c r="C6400" s="280"/>
      <c r="D6400" s="280"/>
      <c r="E6400" s="280"/>
      <c r="F6400" s="280"/>
      <c r="G6400" s="280"/>
      <c r="N6400" s="278"/>
      <c r="O6400" s="278"/>
      <c r="P6400" s="278"/>
      <c r="Q6400" s="278"/>
      <c r="R6400" s="278"/>
      <c r="S6400" s="278"/>
      <c r="T6400" s="278"/>
      <c r="U6400" s="278"/>
      <c r="V6400" s="278"/>
      <c r="W6400" s="278"/>
      <c r="AH6400" s="280"/>
      <c r="AI6400" s="280"/>
      <c r="AJ6400" s="280"/>
      <c r="AK6400" s="280"/>
      <c r="AL6400" s="280"/>
      <c r="AM6400" s="280"/>
      <c r="AN6400" s="280"/>
      <c r="AO6400" s="280"/>
      <c r="AP6400" s="280"/>
      <c r="AQ6400" s="280"/>
      <c r="AR6400" s="280"/>
      <c r="AV6400" s="278"/>
      <c r="AW6400" s="278"/>
      <c r="AX6400" s="278"/>
      <c r="AY6400" s="278"/>
      <c r="AZ6400" s="278"/>
      <c r="BB6400" s="276"/>
      <c r="BE6400" s="280"/>
      <c r="BF6400" s="280"/>
      <c r="BG6400" s="280"/>
      <c r="BH6400" s="279"/>
      <c r="BI6400" s="279"/>
      <c r="BJ6400" s="279"/>
      <c r="BK6400" s="279"/>
      <c r="BN6400" s="279"/>
      <c r="BO6400" s="279"/>
      <c r="BP6400" s="279"/>
    </row>
    <row r="6401" spans="2:69" ht="0.75" customHeight="1">
      <c r="C6401" s="280"/>
      <c r="D6401" s="280"/>
      <c r="E6401" s="280"/>
      <c r="F6401" s="280"/>
      <c r="G6401" s="280"/>
      <c r="N6401" s="278"/>
      <c r="O6401" s="278"/>
      <c r="P6401" s="278"/>
      <c r="Q6401" s="278"/>
      <c r="R6401" s="278"/>
      <c r="S6401" s="278"/>
      <c r="T6401" s="278"/>
      <c r="U6401" s="278"/>
      <c r="V6401" s="278"/>
      <c r="W6401" s="278"/>
      <c r="AH6401" s="280"/>
      <c r="AI6401" s="280"/>
      <c r="AJ6401" s="280"/>
      <c r="AK6401" s="280"/>
      <c r="AL6401" s="280"/>
      <c r="AM6401" s="280"/>
      <c r="AN6401" s="280"/>
      <c r="AO6401" s="280"/>
      <c r="AP6401" s="280"/>
      <c r="AQ6401" s="280"/>
      <c r="AR6401" s="280"/>
      <c r="AV6401" s="278"/>
      <c r="AW6401" s="278"/>
      <c r="AX6401" s="278"/>
      <c r="AY6401" s="278"/>
      <c r="AZ6401" s="278"/>
      <c r="BB6401" s="276"/>
      <c r="BE6401" s="280"/>
      <c r="BF6401" s="280"/>
      <c r="BG6401" s="280"/>
      <c r="BH6401" s="279"/>
      <c r="BI6401" s="279"/>
      <c r="BJ6401" s="279"/>
      <c r="BK6401" s="279"/>
      <c r="BN6401" s="279"/>
      <c r="BO6401" s="279"/>
      <c r="BP6401" s="279"/>
    </row>
    <row r="6402" spans="2:69" ht="11.25" customHeight="1">
      <c r="C6402" s="280"/>
      <c r="D6402" s="280"/>
      <c r="E6402" s="280"/>
      <c r="F6402" s="280"/>
      <c r="G6402" s="280"/>
      <c r="N6402" s="278"/>
      <c r="O6402" s="278"/>
      <c r="P6402" s="278"/>
      <c r="Q6402" s="278"/>
      <c r="R6402" s="278"/>
      <c r="S6402" s="278"/>
      <c r="T6402" s="278"/>
      <c r="U6402" s="278"/>
      <c r="V6402" s="278"/>
      <c r="W6402" s="278"/>
      <c r="AH6402" s="280"/>
      <c r="AI6402" s="280"/>
      <c r="AJ6402" s="280"/>
      <c r="AK6402" s="280"/>
      <c r="AL6402" s="280"/>
      <c r="AM6402" s="280"/>
      <c r="AN6402" s="280"/>
      <c r="AO6402" s="280"/>
      <c r="AP6402" s="280"/>
      <c r="AQ6402" s="280"/>
      <c r="AR6402" s="280"/>
      <c r="AV6402" s="278"/>
      <c r="AW6402" s="278"/>
      <c r="AX6402" s="278"/>
      <c r="AY6402" s="278"/>
      <c r="AZ6402" s="278"/>
      <c r="BB6402" s="266"/>
      <c r="BE6402" s="275"/>
      <c r="BF6402" s="275"/>
      <c r="BG6402" s="275"/>
      <c r="BH6402" s="276"/>
      <c r="BI6402" s="276"/>
      <c r="BJ6402" s="276"/>
      <c r="BK6402" s="276"/>
      <c r="BN6402" s="276"/>
      <c r="BO6402" s="276"/>
      <c r="BP6402" s="276"/>
    </row>
    <row r="6403" spans="2:69" ht="7.5" customHeight="1"/>
    <row r="6404" spans="2:69" ht="1.5" customHeight="1">
      <c r="C6404" s="280"/>
      <c r="D6404" s="280"/>
      <c r="E6404" s="280"/>
      <c r="F6404" s="280"/>
      <c r="G6404" s="280"/>
      <c r="H6404" s="280"/>
      <c r="I6404" s="280"/>
      <c r="J6404" s="280"/>
      <c r="P6404" s="278"/>
      <c r="Q6404" s="278"/>
      <c r="R6404" s="278"/>
      <c r="S6404" s="278"/>
      <c r="U6404" s="278"/>
      <c r="V6404" s="278"/>
      <c r="W6404" s="278"/>
      <c r="AH6404" s="280"/>
      <c r="AI6404" s="280"/>
      <c r="AJ6404" s="280"/>
      <c r="AK6404" s="280"/>
      <c r="AL6404" s="280"/>
      <c r="AM6404" s="280"/>
      <c r="AN6404" s="280"/>
      <c r="AO6404" s="280"/>
      <c r="AP6404" s="280"/>
      <c r="AQ6404" s="280"/>
      <c r="AR6404" s="280"/>
      <c r="AV6404" s="278"/>
      <c r="AW6404" s="278"/>
      <c r="AX6404" s="278"/>
      <c r="AY6404" s="278"/>
      <c r="AZ6404" s="278"/>
      <c r="BB6404" s="276"/>
      <c r="BE6404" s="275"/>
      <c r="BF6404" s="275"/>
      <c r="BG6404" s="275"/>
      <c r="BH6404" s="276"/>
      <c r="BI6404" s="276"/>
      <c r="BJ6404" s="276"/>
      <c r="BK6404" s="276"/>
    </row>
    <row r="6405" spans="2:69" ht="9" customHeight="1">
      <c r="C6405" s="280"/>
      <c r="D6405" s="280"/>
      <c r="E6405" s="280"/>
      <c r="F6405" s="280"/>
      <c r="G6405" s="280"/>
      <c r="H6405" s="280"/>
      <c r="I6405" s="280"/>
      <c r="J6405" s="280"/>
      <c r="P6405" s="278"/>
      <c r="Q6405" s="278"/>
      <c r="R6405" s="278"/>
      <c r="S6405" s="278"/>
      <c r="U6405" s="278"/>
      <c r="V6405" s="278"/>
      <c r="W6405" s="278"/>
      <c r="AH6405" s="280"/>
      <c r="AI6405" s="280"/>
      <c r="AJ6405" s="280"/>
      <c r="AK6405" s="280"/>
      <c r="AL6405" s="280"/>
      <c r="AM6405" s="280"/>
      <c r="AN6405" s="280"/>
      <c r="AO6405" s="280"/>
      <c r="AP6405" s="280"/>
      <c r="AQ6405" s="280"/>
      <c r="AR6405" s="280"/>
      <c r="AV6405" s="278"/>
      <c r="AW6405" s="278"/>
      <c r="AX6405" s="278"/>
      <c r="AY6405" s="278"/>
      <c r="AZ6405" s="278"/>
      <c r="BB6405" s="276"/>
      <c r="BE6405" s="275"/>
      <c r="BF6405" s="275"/>
      <c r="BG6405" s="275"/>
      <c r="BH6405" s="276"/>
      <c r="BI6405" s="276"/>
      <c r="BJ6405" s="276"/>
      <c r="BK6405" s="276"/>
    </row>
    <row r="6406" spans="2:69" ht="0.75" customHeight="1">
      <c r="C6406" s="280"/>
      <c r="D6406" s="280"/>
      <c r="E6406" s="280"/>
      <c r="F6406" s="280"/>
      <c r="G6406" s="280"/>
      <c r="H6406" s="280"/>
      <c r="I6406" s="280"/>
      <c r="J6406" s="280"/>
      <c r="P6406" s="278"/>
      <c r="Q6406" s="278"/>
      <c r="R6406" s="278"/>
      <c r="S6406" s="278"/>
      <c r="U6406" s="278"/>
      <c r="V6406" s="278"/>
      <c r="W6406" s="278"/>
      <c r="AH6406" s="280"/>
      <c r="AI6406" s="280"/>
      <c r="AJ6406" s="280"/>
      <c r="AK6406" s="280"/>
      <c r="AL6406" s="280"/>
      <c r="AM6406" s="280"/>
      <c r="AN6406" s="280"/>
      <c r="AO6406" s="280"/>
      <c r="AP6406" s="280"/>
      <c r="AQ6406" s="280"/>
      <c r="AR6406" s="280"/>
      <c r="AV6406" s="278"/>
      <c r="AW6406" s="278"/>
      <c r="AX6406" s="278"/>
      <c r="AY6406" s="278"/>
      <c r="AZ6406" s="278"/>
      <c r="BB6406" s="276"/>
      <c r="BE6406" s="275"/>
      <c r="BF6406" s="275"/>
      <c r="BG6406" s="275"/>
    </row>
    <row r="6407" spans="2:69" ht="11.25" customHeight="1">
      <c r="C6407" s="280"/>
      <c r="D6407" s="280"/>
      <c r="E6407" s="280"/>
      <c r="F6407" s="280"/>
      <c r="G6407" s="280"/>
      <c r="H6407" s="280"/>
      <c r="I6407" s="280"/>
      <c r="J6407" s="280"/>
      <c r="N6407" s="278"/>
      <c r="O6407" s="278"/>
      <c r="P6407" s="278"/>
      <c r="Q6407" s="278"/>
      <c r="R6407" s="278"/>
      <c r="S6407" s="278"/>
      <c r="T6407" s="278"/>
      <c r="U6407" s="278"/>
      <c r="V6407" s="278"/>
      <c r="W6407" s="278"/>
      <c r="AH6407" s="280"/>
      <c r="AI6407" s="280"/>
      <c r="AJ6407" s="280"/>
      <c r="AK6407" s="280"/>
      <c r="AL6407" s="280"/>
      <c r="AM6407" s="280"/>
      <c r="AN6407" s="280"/>
      <c r="AO6407" s="280"/>
      <c r="AP6407" s="280"/>
      <c r="AQ6407" s="280"/>
      <c r="AR6407" s="280"/>
      <c r="AV6407" s="278"/>
      <c r="AW6407" s="278"/>
      <c r="AX6407" s="278"/>
      <c r="AY6407" s="278"/>
      <c r="AZ6407" s="278"/>
      <c r="BB6407" s="266"/>
      <c r="BE6407" s="275"/>
      <c r="BF6407" s="275"/>
      <c r="BG6407" s="275"/>
      <c r="BH6407" s="276"/>
      <c r="BI6407" s="276"/>
      <c r="BJ6407" s="276"/>
      <c r="BK6407" s="276"/>
    </row>
    <row r="6408" spans="2:69" ht="9" customHeight="1"/>
    <row r="6409" spans="2:69" ht="0.75" customHeight="1">
      <c r="BE6409" s="275"/>
      <c r="BF6409" s="275"/>
      <c r="BG6409" s="275"/>
      <c r="BH6409" s="276"/>
      <c r="BI6409" s="276"/>
      <c r="BJ6409" s="276"/>
      <c r="BK6409" s="276"/>
      <c r="BN6409" s="276"/>
      <c r="BO6409" s="276"/>
      <c r="BP6409" s="276"/>
    </row>
    <row r="6410" spans="2:69">
      <c r="BE6410" s="275"/>
      <c r="BF6410" s="275"/>
      <c r="BG6410" s="275"/>
      <c r="BH6410" s="276"/>
      <c r="BI6410" s="276"/>
      <c r="BJ6410" s="276"/>
      <c r="BK6410" s="276"/>
      <c r="BN6410" s="276"/>
      <c r="BO6410" s="276"/>
      <c r="BP6410" s="276"/>
    </row>
    <row r="6411" spans="2:69" ht="10.5" customHeight="1">
      <c r="C6411" s="277"/>
      <c r="D6411" s="277"/>
      <c r="E6411" s="277"/>
      <c r="F6411" s="277"/>
      <c r="G6411" s="277"/>
      <c r="H6411" s="278"/>
      <c r="I6411" s="278"/>
      <c r="J6411" s="278"/>
      <c r="K6411" s="278"/>
      <c r="L6411" s="278"/>
      <c r="N6411" s="278"/>
      <c r="O6411" s="278"/>
      <c r="P6411" s="278"/>
      <c r="Q6411" s="278"/>
      <c r="R6411" s="278"/>
      <c r="S6411" s="278"/>
      <c r="T6411" s="278"/>
      <c r="U6411" s="281"/>
      <c r="V6411" s="281"/>
      <c r="W6411" s="281"/>
      <c r="Z6411" s="278"/>
      <c r="AA6411" s="278"/>
      <c r="AB6411" s="278"/>
      <c r="AC6411" s="278"/>
      <c r="AD6411" s="281"/>
      <c r="AE6411" s="281"/>
      <c r="AH6411" s="277"/>
      <c r="AI6411" s="277"/>
      <c r="AJ6411" s="277"/>
      <c r="AK6411" s="277"/>
      <c r="AL6411" s="277"/>
      <c r="AM6411" s="277"/>
      <c r="AO6411" s="278"/>
      <c r="AP6411" s="278"/>
      <c r="AQ6411" s="278"/>
      <c r="AR6411" s="278"/>
      <c r="AS6411" s="278"/>
      <c r="AT6411" s="278"/>
      <c r="AV6411" s="278"/>
      <c r="AW6411" s="278"/>
      <c r="AX6411" s="278"/>
      <c r="AY6411" s="278"/>
      <c r="AZ6411" s="278"/>
      <c r="BB6411" s="281"/>
      <c r="BC6411" s="281"/>
      <c r="BE6411" s="280"/>
      <c r="BF6411" s="280"/>
      <c r="BI6411" s="279"/>
      <c r="BJ6411" s="279"/>
      <c r="BL6411" s="285"/>
      <c r="BM6411" s="285"/>
      <c r="BN6411" s="285"/>
      <c r="BO6411" s="285"/>
      <c r="BP6411" s="285"/>
    </row>
    <row r="6412" spans="2:69" ht="7.5" customHeight="1"/>
    <row r="6413" spans="2:69" ht="12" customHeight="1">
      <c r="B6413" s="282"/>
      <c r="C6413" s="282"/>
      <c r="D6413" s="282"/>
      <c r="E6413" s="282"/>
      <c r="F6413" s="282"/>
      <c r="G6413" s="282"/>
      <c r="H6413" s="282"/>
      <c r="I6413" s="282"/>
      <c r="J6413" s="282"/>
      <c r="K6413" s="282"/>
      <c r="L6413" s="282"/>
      <c r="M6413" s="282"/>
      <c r="N6413" s="282"/>
      <c r="O6413" s="282"/>
      <c r="P6413" s="282"/>
      <c r="Q6413" s="282"/>
      <c r="R6413" s="282"/>
      <c r="S6413" s="282"/>
      <c r="T6413" s="282"/>
      <c r="U6413" s="282"/>
      <c r="V6413" s="282"/>
      <c r="W6413" s="282"/>
      <c r="X6413" s="282"/>
      <c r="Y6413" s="282"/>
      <c r="Z6413" s="282"/>
      <c r="AA6413" s="282"/>
      <c r="AB6413" s="282"/>
      <c r="AC6413" s="282"/>
      <c r="AD6413" s="282"/>
      <c r="AE6413" s="282"/>
      <c r="AF6413" s="282"/>
      <c r="AG6413" s="282"/>
      <c r="AH6413" s="282"/>
      <c r="AI6413" s="282"/>
      <c r="AJ6413" s="282"/>
      <c r="AL6413" s="282"/>
      <c r="AM6413" s="282"/>
      <c r="AN6413" s="282"/>
      <c r="AO6413" s="282"/>
      <c r="AP6413" s="282"/>
      <c r="AQ6413" s="282"/>
      <c r="AR6413" s="282"/>
      <c r="AS6413" s="282"/>
      <c r="AT6413" s="282"/>
      <c r="AU6413" s="282"/>
      <c r="AV6413" s="282"/>
      <c r="AW6413" s="282"/>
      <c r="AX6413" s="282"/>
      <c r="AY6413" s="282"/>
      <c r="AZ6413" s="282"/>
      <c r="BA6413" s="282"/>
      <c r="BB6413" s="282"/>
      <c r="BC6413" s="282"/>
      <c r="BD6413" s="282"/>
      <c r="BE6413" s="282"/>
      <c r="BF6413" s="282"/>
      <c r="BG6413" s="282"/>
      <c r="BH6413" s="282"/>
      <c r="BI6413" s="282"/>
      <c r="BJ6413" s="282"/>
      <c r="BK6413" s="282"/>
      <c r="BL6413" s="282"/>
      <c r="BM6413" s="282"/>
      <c r="BN6413" s="282"/>
      <c r="BO6413" s="282"/>
      <c r="BP6413" s="282"/>
      <c r="BQ6413" s="282"/>
    </row>
    <row r="6414" spans="2:69" ht="0.75" customHeight="1">
      <c r="B6414" s="282"/>
      <c r="C6414" s="282"/>
      <c r="D6414" s="282"/>
      <c r="E6414" s="282"/>
      <c r="F6414" s="282"/>
      <c r="G6414" s="282"/>
      <c r="H6414" s="282"/>
      <c r="I6414" s="282"/>
      <c r="J6414" s="282"/>
      <c r="K6414" s="282"/>
      <c r="L6414" s="282"/>
      <c r="M6414" s="282"/>
      <c r="N6414" s="282"/>
      <c r="O6414" s="282"/>
      <c r="P6414" s="282"/>
      <c r="Q6414" s="282"/>
      <c r="R6414" s="282"/>
      <c r="S6414" s="282"/>
      <c r="T6414" s="282"/>
      <c r="U6414" s="282"/>
      <c r="V6414" s="282"/>
      <c r="W6414" s="282"/>
      <c r="X6414" s="282"/>
      <c r="Y6414" s="282"/>
      <c r="Z6414" s="282"/>
      <c r="AA6414" s="282"/>
      <c r="AB6414" s="282"/>
      <c r="AC6414" s="282"/>
      <c r="AD6414" s="282"/>
      <c r="AE6414" s="282"/>
      <c r="AF6414" s="282"/>
      <c r="AG6414" s="282"/>
      <c r="AH6414" s="282"/>
      <c r="AI6414" s="282"/>
      <c r="AJ6414" s="282"/>
      <c r="AL6414" s="282"/>
      <c r="AM6414" s="282"/>
      <c r="AN6414" s="282"/>
      <c r="AO6414" s="282"/>
      <c r="AP6414" s="282"/>
      <c r="AQ6414" s="282"/>
      <c r="AR6414" s="282"/>
      <c r="AS6414" s="282"/>
      <c r="AT6414" s="282"/>
      <c r="AU6414" s="282"/>
      <c r="AV6414" s="282"/>
      <c r="AW6414" s="282"/>
      <c r="AX6414" s="282"/>
      <c r="AY6414" s="282"/>
      <c r="AZ6414" s="282"/>
      <c r="BA6414" s="282"/>
      <c r="BB6414" s="282"/>
      <c r="BC6414" s="282"/>
      <c r="BD6414" s="282"/>
      <c r="BE6414" s="282"/>
      <c r="BF6414" s="282"/>
      <c r="BG6414" s="282"/>
      <c r="BH6414" s="282"/>
      <c r="BI6414" s="282"/>
      <c r="BJ6414" s="282"/>
      <c r="BK6414" s="282"/>
      <c r="BL6414" s="282"/>
      <c r="BM6414" s="282"/>
      <c r="BN6414" s="282"/>
      <c r="BO6414" s="282"/>
      <c r="BP6414" s="282"/>
      <c r="BQ6414" s="282"/>
    </row>
    <row r="6415" spans="2:69" ht="10.5" customHeight="1">
      <c r="G6415" s="283"/>
      <c r="H6415" s="283"/>
      <c r="I6415" s="283"/>
      <c r="J6415" s="283"/>
      <c r="K6415" s="283"/>
      <c r="L6415" s="283"/>
      <c r="N6415" s="283"/>
      <c r="O6415" s="283"/>
      <c r="P6415" s="284"/>
      <c r="Q6415" s="284"/>
      <c r="R6415" s="284"/>
      <c r="S6415" s="284"/>
      <c r="U6415" s="283"/>
      <c r="V6415" s="283"/>
      <c r="W6415" s="283"/>
      <c r="X6415" s="283"/>
      <c r="Y6415" s="283"/>
      <c r="Z6415" s="283"/>
      <c r="AA6415" s="283"/>
      <c r="AB6415" s="283"/>
      <c r="AD6415" s="283"/>
      <c r="AE6415" s="283"/>
      <c r="AF6415" s="283"/>
      <c r="AG6415" s="283"/>
      <c r="AH6415" s="283"/>
      <c r="AI6415" s="283"/>
      <c r="AO6415" s="283"/>
      <c r="AP6415" s="283"/>
      <c r="AQ6415" s="283"/>
      <c r="AR6415" s="283"/>
      <c r="AU6415" s="284"/>
      <c r="AV6415" s="284"/>
      <c r="AW6415" s="284"/>
      <c r="AX6415" s="284"/>
      <c r="AY6415" s="284"/>
      <c r="BE6415" s="283"/>
      <c r="BF6415" s="283"/>
      <c r="BG6415" s="283"/>
      <c r="BH6415" s="283"/>
      <c r="BI6415" s="283"/>
      <c r="BJ6415" s="283"/>
      <c r="BK6415" s="283"/>
      <c r="BL6415" s="283"/>
      <c r="BM6415" s="283"/>
      <c r="BN6415" s="283"/>
      <c r="BO6415" s="283"/>
      <c r="BP6415" s="283"/>
      <c r="BQ6415" s="283"/>
    </row>
    <row r="6416" spans="2:69" ht="7.5" customHeight="1"/>
    <row r="6417" spans="3:69" ht="0.75" customHeight="1">
      <c r="F6417" s="285"/>
      <c r="G6417" s="285"/>
      <c r="H6417" s="285"/>
      <c r="I6417" s="285"/>
      <c r="K6417" s="285"/>
      <c r="L6417" s="285"/>
      <c r="M6417" s="285"/>
      <c r="N6417" s="285"/>
      <c r="O6417" s="285"/>
      <c r="R6417" s="285"/>
      <c r="S6417" s="285"/>
      <c r="T6417" s="285"/>
      <c r="U6417" s="285"/>
      <c r="V6417" s="285"/>
      <c r="W6417" s="285"/>
      <c r="X6417" s="285"/>
      <c r="Y6417" s="285"/>
      <c r="Z6417" s="285"/>
      <c r="AA6417" s="285"/>
      <c r="AB6417" s="285"/>
      <c r="AD6417" s="285"/>
      <c r="AE6417" s="285"/>
      <c r="AF6417" s="285"/>
      <c r="AG6417" s="285"/>
      <c r="AH6417" s="285"/>
      <c r="AI6417" s="285"/>
      <c r="AU6417" s="285"/>
      <c r="AV6417" s="285"/>
      <c r="AW6417" s="285"/>
      <c r="AX6417" s="283"/>
      <c r="AY6417" s="283"/>
      <c r="BE6417" s="285"/>
      <c r="BF6417" s="285"/>
      <c r="BH6417" s="285"/>
      <c r="BI6417" s="285"/>
      <c r="BJ6417" s="285"/>
      <c r="BK6417" s="285"/>
      <c r="BL6417" s="285"/>
      <c r="BM6417" s="285"/>
      <c r="BN6417" s="285"/>
      <c r="BO6417" s="285"/>
      <c r="BP6417" s="285"/>
      <c r="BQ6417" s="285"/>
    </row>
    <row r="6418" spans="3:69" ht="13.5" customHeight="1">
      <c r="F6418" s="285"/>
      <c r="G6418" s="285"/>
      <c r="H6418" s="285"/>
      <c r="I6418" s="285"/>
      <c r="K6418" s="285"/>
      <c r="L6418" s="285"/>
      <c r="M6418" s="285"/>
      <c r="N6418" s="285"/>
      <c r="O6418" s="285"/>
      <c r="R6418" s="285"/>
      <c r="S6418" s="285"/>
      <c r="T6418" s="285"/>
      <c r="U6418" s="285"/>
      <c r="V6418" s="285"/>
      <c r="W6418" s="285"/>
      <c r="X6418" s="285"/>
      <c r="Y6418" s="285"/>
      <c r="Z6418" s="285"/>
      <c r="AA6418" s="285"/>
      <c r="AB6418" s="285"/>
      <c r="AD6418" s="285"/>
      <c r="AE6418" s="285"/>
      <c r="AF6418" s="285"/>
      <c r="AG6418" s="285"/>
      <c r="AH6418" s="285"/>
      <c r="AI6418" s="285"/>
      <c r="AU6418" s="285"/>
      <c r="AV6418" s="285"/>
      <c r="AW6418" s="285"/>
      <c r="AX6418" s="283"/>
      <c r="AY6418" s="283"/>
      <c r="BE6418" s="285"/>
      <c r="BF6418" s="285"/>
      <c r="BH6418" s="285"/>
      <c r="BI6418" s="285"/>
      <c r="BJ6418" s="285"/>
      <c r="BK6418" s="285"/>
      <c r="BL6418" s="285"/>
      <c r="BM6418" s="285"/>
      <c r="BN6418" s="285"/>
      <c r="BO6418" s="285"/>
      <c r="BP6418" s="285"/>
      <c r="BQ6418" s="285"/>
    </row>
    <row r="6419" spans="3:69" ht="9.75" customHeight="1">
      <c r="C6419" s="280"/>
      <c r="D6419" s="280"/>
      <c r="F6419" s="279"/>
      <c r="G6419" s="279"/>
      <c r="H6419" s="279"/>
      <c r="I6419" s="279"/>
      <c r="J6419" s="279"/>
      <c r="K6419" s="279"/>
      <c r="L6419" s="279"/>
      <c r="M6419" s="279"/>
      <c r="N6419" s="279"/>
      <c r="O6419" s="279"/>
      <c r="R6419" s="278"/>
      <c r="S6419" s="278"/>
      <c r="T6419" s="278"/>
      <c r="U6419" s="279"/>
      <c r="V6419" s="279"/>
      <c r="W6419" s="279"/>
      <c r="X6419" s="279"/>
      <c r="Y6419" s="279"/>
      <c r="Z6419" s="279"/>
      <c r="AA6419" s="279"/>
      <c r="AB6419" s="279"/>
      <c r="AD6419" s="279"/>
      <c r="AE6419" s="279"/>
      <c r="AF6419" s="279"/>
      <c r="AG6419" s="279"/>
      <c r="AH6419" s="279"/>
      <c r="AI6419" s="279"/>
      <c r="AM6419" s="280"/>
      <c r="AN6419" s="280"/>
      <c r="AO6419" s="280"/>
      <c r="AP6419" s="278"/>
      <c r="AQ6419" s="278"/>
      <c r="AR6419" s="278"/>
      <c r="AS6419" s="278"/>
      <c r="BA6419" s="280"/>
      <c r="BB6419" s="280"/>
      <c r="BC6419" s="280"/>
      <c r="BD6419" s="279"/>
      <c r="BE6419" s="279"/>
      <c r="BH6419" s="278"/>
      <c r="BI6419" s="278"/>
      <c r="BJ6419" s="278"/>
      <c r="BK6419" s="278"/>
      <c r="BL6419" s="278"/>
      <c r="BM6419" s="279"/>
      <c r="BN6419" s="279"/>
      <c r="BO6419" s="279"/>
      <c r="BP6419" s="279"/>
      <c r="BQ6419" s="279"/>
    </row>
    <row r="6420" spans="3:69" ht="0.75" customHeight="1">
      <c r="C6420" s="280"/>
      <c r="D6420" s="280"/>
      <c r="F6420" s="279"/>
      <c r="G6420" s="279"/>
      <c r="H6420" s="279"/>
      <c r="I6420" s="279"/>
      <c r="J6420" s="279"/>
      <c r="K6420" s="279"/>
      <c r="L6420" s="279"/>
      <c r="M6420" s="279"/>
      <c r="N6420" s="279"/>
      <c r="O6420" s="279"/>
      <c r="R6420" s="278"/>
      <c r="S6420" s="278"/>
      <c r="T6420" s="278"/>
      <c r="U6420" s="279"/>
      <c r="V6420" s="279"/>
      <c r="W6420" s="279"/>
      <c r="X6420" s="279"/>
      <c r="Y6420" s="279"/>
      <c r="Z6420" s="279"/>
      <c r="AA6420" s="279"/>
      <c r="AB6420" s="279"/>
      <c r="AD6420" s="279"/>
      <c r="AE6420" s="279"/>
      <c r="AF6420" s="279"/>
      <c r="AG6420" s="279"/>
      <c r="AH6420" s="279"/>
      <c r="AI6420" s="279"/>
      <c r="AM6420" s="280"/>
      <c r="AN6420" s="280"/>
      <c r="AO6420" s="280"/>
      <c r="AP6420" s="278"/>
      <c r="AQ6420" s="278"/>
      <c r="AR6420" s="278"/>
      <c r="AS6420" s="278"/>
      <c r="BA6420" s="280"/>
      <c r="BB6420" s="280"/>
      <c r="BC6420" s="280"/>
      <c r="BD6420" s="279"/>
      <c r="BE6420" s="279"/>
      <c r="BH6420" s="278"/>
      <c r="BI6420" s="278"/>
      <c r="BJ6420" s="278"/>
      <c r="BK6420" s="278"/>
      <c r="BL6420" s="278"/>
      <c r="BM6420" s="279"/>
      <c r="BN6420" s="279"/>
      <c r="BO6420" s="279"/>
      <c r="BP6420" s="279"/>
      <c r="BQ6420" s="279"/>
    </row>
    <row r="6421" spans="3:69" ht="10.5" customHeight="1">
      <c r="C6421" s="280"/>
      <c r="D6421" s="280"/>
      <c r="F6421" s="279"/>
      <c r="G6421" s="279"/>
      <c r="H6421" s="279"/>
      <c r="I6421" s="279"/>
      <c r="J6421" s="279"/>
      <c r="K6421" s="279"/>
      <c r="L6421" s="279"/>
      <c r="M6421" s="279"/>
      <c r="N6421" s="279"/>
      <c r="O6421" s="279"/>
      <c r="R6421" s="278"/>
      <c r="S6421" s="278"/>
      <c r="T6421" s="278"/>
      <c r="U6421" s="279"/>
      <c r="V6421" s="279"/>
      <c r="W6421" s="279"/>
      <c r="X6421" s="279"/>
      <c r="Y6421" s="279"/>
      <c r="Z6421" s="279"/>
      <c r="AA6421" s="279"/>
      <c r="AB6421" s="279"/>
      <c r="AD6421" s="264"/>
      <c r="AE6421" s="279"/>
      <c r="AF6421" s="279"/>
      <c r="AG6421" s="279"/>
      <c r="AH6421" s="279"/>
      <c r="AI6421" s="264"/>
      <c r="AM6421" s="280"/>
      <c r="AN6421" s="280"/>
      <c r="AO6421" s="280"/>
      <c r="AP6421" s="278"/>
      <c r="AQ6421" s="278"/>
      <c r="AR6421" s="278"/>
      <c r="AS6421" s="278"/>
      <c r="BA6421" s="280"/>
      <c r="BB6421" s="280"/>
      <c r="BC6421" s="280"/>
      <c r="BD6421" s="279"/>
      <c r="BE6421" s="279"/>
      <c r="BH6421" s="278"/>
      <c r="BI6421" s="278"/>
      <c r="BJ6421" s="278"/>
      <c r="BK6421" s="278"/>
      <c r="BL6421" s="278"/>
      <c r="BM6421" s="279"/>
      <c r="BN6421" s="279"/>
      <c r="BO6421" s="279"/>
      <c r="BP6421" s="279"/>
      <c r="BQ6421" s="279"/>
    </row>
    <row r="6422" spans="3:69" ht="9.75" customHeight="1"/>
    <row r="6423" spans="3:69" ht="9.75" customHeight="1">
      <c r="C6423" s="280"/>
      <c r="D6423" s="280"/>
      <c r="F6423" s="279"/>
      <c r="G6423" s="279"/>
      <c r="H6423" s="279"/>
      <c r="I6423" s="279"/>
      <c r="J6423" s="279"/>
      <c r="K6423" s="279"/>
      <c r="L6423" s="279"/>
      <c r="M6423" s="279"/>
      <c r="N6423" s="279"/>
      <c r="O6423" s="279"/>
      <c r="R6423" s="278"/>
      <c r="S6423" s="278"/>
      <c r="T6423" s="278"/>
      <c r="U6423" s="279"/>
      <c r="V6423" s="279"/>
      <c r="W6423" s="279"/>
      <c r="X6423" s="279"/>
      <c r="Y6423" s="279"/>
      <c r="Z6423" s="279"/>
      <c r="AA6423" s="279"/>
      <c r="AB6423" s="279"/>
      <c r="AD6423" s="279"/>
      <c r="AE6423" s="279"/>
      <c r="AF6423" s="279"/>
      <c r="AG6423" s="279"/>
      <c r="AH6423" s="279"/>
      <c r="AI6423" s="279"/>
      <c r="AM6423" s="280"/>
      <c r="AN6423" s="280"/>
      <c r="AO6423" s="280"/>
      <c r="AP6423" s="280"/>
      <c r="AQ6423" s="278"/>
      <c r="AR6423" s="278"/>
      <c r="AS6423" s="278"/>
      <c r="AT6423" s="278"/>
      <c r="BA6423" s="280"/>
      <c r="BB6423" s="280"/>
      <c r="BC6423" s="280"/>
      <c r="BD6423" s="279"/>
      <c r="BE6423" s="279"/>
      <c r="BH6423" s="278"/>
      <c r="BI6423" s="278"/>
      <c r="BJ6423" s="278"/>
      <c r="BK6423" s="278"/>
      <c r="BL6423" s="278"/>
      <c r="BM6423" s="279"/>
      <c r="BN6423" s="279"/>
      <c r="BO6423" s="279"/>
      <c r="BP6423" s="279"/>
      <c r="BQ6423" s="279"/>
    </row>
    <row r="6424" spans="3:69" ht="0.75" customHeight="1">
      <c r="C6424" s="280"/>
      <c r="D6424" s="280"/>
      <c r="F6424" s="279"/>
      <c r="G6424" s="279"/>
      <c r="H6424" s="279"/>
      <c r="I6424" s="279"/>
      <c r="J6424" s="279"/>
      <c r="K6424" s="279"/>
      <c r="L6424" s="279"/>
      <c r="M6424" s="279"/>
      <c r="N6424" s="279"/>
      <c r="O6424" s="279"/>
      <c r="R6424" s="278"/>
      <c r="S6424" s="278"/>
      <c r="T6424" s="278"/>
      <c r="U6424" s="279"/>
      <c r="V6424" s="279"/>
      <c r="W6424" s="279"/>
      <c r="X6424" s="279"/>
      <c r="Y6424" s="279"/>
      <c r="Z6424" s="279"/>
      <c r="AA6424" s="279"/>
      <c r="AB6424" s="279"/>
      <c r="AD6424" s="279"/>
      <c r="AE6424" s="279"/>
      <c r="AF6424" s="279"/>
      <c r="AG6424" s="279"/>
      <c r="AH6424" s="279"/>
      <c r="AI6424" s="279"/>
      <c r="AM6424" s="280"/>
      <c r="AN6424" s="280"/>
      <c r="AO6424" s="280"/>
      <c r="AP6424" s="280"/>
      <c r="AQ6424" s="278"/>
      <c r="AR6424" s="278"/>
      <c r="AS6424" s="278"/>
      <c r="AT6424" s="278"/>
      <c r="BA6424" s="280"/>
      <c r="BB6424" s="280"/>
      <c r="BC6424" s="280"/>
      <c r="BD6424" s="279"/>
      <c r="BE6424" s="279"/>
      <c r="BH6424" s="278"/>
      <c r="BI6424" s="278"/>
      <c r="BJ6424" s="278"/>
      <c r="BK6424" s="278"/>
      <c r="BL6424" s="278"/>
      <c r="BM6424" s="279"/>
      <c r="BN6424" s="279"/>
      <c r="BO6424" s="279"/>
      <c r="BP6424" s="279"/>
      <c r="BQ6424" s="279"/>
    </row>
    <row r="6425" spans="3:69" ht="12.75" customHeight="1">
      <c r="F6425" s="279"/>
      <c r="G6425" s="279"/>
      <c r="H6425" s="279"/>
      <c r="I6425" s="279"/>
      <c r="J6425" s="279"/>
      <c r="K6425" s="279"/>
      <c r="L6425" s="279"/>
      <c r="M6425" s="279"/>
      <c r="N6425" s="279"/>
      <c r="O6425" s="279"/>
      <c r="AM6425" s="280"/>
      <c r="AN6425" s="280"/>
      <c r="AO6425" s="280"/>
      <c r="AP6425" s="278"/>
      <c r="AQ6425" s="278"/>
      <c r="AR6425" s="278"/>
      <c r="AS6425" s="278"/>
      <c r="BA6425" s="280"/>
      <c r="BB6425" s="280"/>
      <c r="BC6425" s="280"/>
      <c r="BD6425" s="279"/>
      <c r="BE6425" s="279"/>
      <c r="BH6425" s="278"/>
      <c r="BI6425" s="278"/>
      <c r="BJ6425" s="278"/>
      <c r="BK6425" s="278"/>
      <c r="BL6425" s="278"/>
      <c r="BM6425" s="279"/>
      <c r="BN6425" s="279"/>
      <c r="BO6425" s="279"/>
      <c r="BP6425" s="279"/>
      <c r="BQ6425" s="279"/>
    </row>
    <row r="6426" spans="3:69" ht="10.5" customHeight="1">
      <c r="AM6426" s="280"/>
      <c r="AN6426" s="280"/>
      <c r="AO6426" s="280"/>
      <c r="AP6426" s="278"/>
      <c r="AQ6426" s="278"/>
      <c r="AR6426" s="278"/>
      <c r="AS6426" s="278"/>
      <c r="BA6426" s="280"/>
      <c r="BB6426" s="280"/>
      <c r="BC6426" s="280"/>
      <c r="BD6426" s="279"/>
      <c r="BE6426" s="279"/>
      <c r="BH6426" s="278"/>
      <c r="BI6426" s="278"/>
      <c r="BJ6426" s="278"/>
      <c r="BK6426" s="278"/>
      <c r="BL6426" s="278"/>
      <c r="BM6426" s="279"/>
      <c r="BN6426" s="279"/>
      <c r="BO6426" s="279"/>
      <c r="BP6426" s="279"/>
      <c r="BQ6426" s="279"/>
    </row>
    <row r="6427" spans="3:69" ht="7.5" customHeight="1"/>
    <row r="6428" spans="3:69" ht="0.75" customHeight="1">
      <c r="C6428" s="277"/>
      <c r="D6428" s="277"/>
      <c r="F6428" s="279"/>
      <c r="G6428" s="279"/>
      <c r="H6428" s="279"/>
      <c r="I6428" s="279"/>
      <c r="J6428" s="279"/>
      <c r="K6428" s="279"/>
      <c r="L6428" s="279"/>
      <c r="M6428" s="279"/>
      <c r="AM6428" s="280"/>
      <c r="AN6428" s="280"/>
      <c r="AO6428" s="280"/>
      <c r="AP6428" s="278"/>
      <c r="AQ6428" s="278"/>
      <c r="AR6428" s="278"/>
      <c r="AS6428" s="278"/>
      <c r="AT6428" s="278"/>
      <c r="AU6428" s="278"/>
      <c r="AV6428" s="278"/>
      <c r="AX6428" s="278"/>
      <c r="AY6428" s="278"/>
      <c r="BA6428" s="280"/>
      <c r="BB6428" s="280"/>
      <c r="BC6428" s="280"/>
      <c r="BD6428" s="279"/>
      <c r="BE6428" s="279"/>
      <c r="BH6428" s="278"/>
      <c r="BI6428" s="278"/>
      <c r="BJ6428" s="278"/>
      <c r="BK6428" s="278"/>
      <c r="BL6428" s="278"/>
      <c r="BM6428" s="279"/>
      <c r="BN6428" s="279"/>
      <c r="BO6428" s="279"/>
      <c r="BP6428" s="279"/>
      <c r="BQ6428" s="279"/>
    </row>
    <row r="6429" spans="3:69" ht="8.25" customHeight="1">
      <c r="C6429" s="277"/>
      <c r="D6429" s="277"/>
      <c r="F6429" s="279"/>
      <c r="G6429" s="279"/>
      <c r="H6429" s="279"/>
      <c r="I6429" s="279"/>
      <c r="J6429" s="279"/>
      <c r="K6429" s="279"/>
      <c r="L6429" s="279"/>
      <c r="M6429" s="279"/>
      <c r="AM6429" s="280"/>
      <c r="AN6429" s="280"/>
      <c r="AO6429" s="280"/>
      <c r="AP6429" s="278"/>
      <c r="AQ6429" s="278"/>
      <c r="AR6429" s="278"/>
      <c r="AS6429" s="278"/>
      <c r="AT6429" s="278"/>
      <c r="AU6429" s="278"/>
      <c r="AV6429" s="278"/>
      <c r="AX6429" s="278"/>
      <c r="AY6429" s="278"/>
      <c r="BA6429" s="280"/>
      <c r="BB6429" s="280"/>
      <c r="BC6429" s="280"/>
      <c r="BD6429" s="279"/>
      <c r="BE6429" s="279"/>
      <c r="BH6429" s="278"/>
      <c r="BI6429" s="278"/>
      <c r="BJ6429" s="278"/>
      <c r="BK6429" s="278"/>
      <c r="BL6429" s="278"/>
      <c r="BM6429" s="279"/>
      <c r="BN6429" s="279"/>
      <c r="BO6429" s="279"/>
      <c r="BP6429" s="279"/>
      <c r="BQ6429" s="279"/>
    </row>
    <row r="6430" spans="3:69" ht="0.75" customHeight="1">
      <c r="C6430" s="277"/>
      <c r="D6430" s="277"/>
      <c r="F6430" s="279"/>
      <c r="G6430" s="279"/>
      <c r="H6430" s="279"/>
      <c r="I6430" s="279"/>
      <c r="J6430" s="279"/>
      <c r="K6430" s="279"/>
      <c r="L6430" s="279"/>
      <c r="M6430" s="279"/>
      <c r="AM6430" s="280"/>
      <c r="AN6430" s="280"/>
      <c r="AO6430" s="280"/>
      <c r="AP6430" s="278"/>
      <c r="AQ6430" s="278"/>
      <c r="AR6430" s="278"/>
      <c r="AS6430" s="278"/>
      <c r="AT6430" s="278"/>
      <c r="AU6430" s="278"/>
      <c r="AV6430" s="278"/>
      <c r="AX6430" s="278"/>
      <c r="AY6430" s="278"/>
      <c r="BA6430" s="280"/>
      <c r="BB6430" s="280"/>
      <c r="BC6430" s="280"/>
      <c r="BD6430" s="279"/>
      <c r="BE6430" s="279"/>
      <c r="BH6430" s="278"/>
      <c r="BI6430" s="278"/>
      <c r="BJ6430" s="278"/>
      <c r="BK6430" s="278"/>
      <c r="BL6430" s="278"/>
      <c r="BM6430" s="279"/>
      <c r="BN6430" s="279"/>
      <c r="BO6430" s="279"/>
      <c r="BP6430" s="279"/>
      <c r="BQ6430" s="279"/>
    </row>
    <row r="6431" spans="3:69" ht="10.5" customHeight="1">
      <c r="AM6431" s="280"/>
      <c r="AN6431" s="280"/>
      <c r="AO6431" s="280"/>
      <c r="AP6431" s="278"/>
      <c r="AQ6431" s="278"/>
      <c r="AR6431" s="278"/>
      <c r="AS6431" s="278"/>
      <c r="AT6431" s="278"/>
      <c r="AU6431" s="278"/>
      <c r="AV6431" s="278"/>
      <c r="AX6431" s="278"/>
      <c r="AY6431" s="278"/>
      <c r="BA6431" s="280"/>
      <c r="BB6431" s="280"/>
      <c r="BC6431" s="280"/>
      <c r="BD6431" s="279"/>
      <c r="BE6431" s="279"/>
      <c r="BH6431" s="278"/>
      <c r="BI6431" s="278"/>
      <c r="BJ6431" s="278"/>
      <c r="BK6431" s="278"/>
      <c r="BL6431" s="278"/>
      <c r="BM6431" s="279"/>
      <c r="BN6431" s="279"/>
      <c r="BO6431" s="279"/>
      <c r="BP6431" s="279"/>
      <c r="BQ6431" s="279"/>
    </row>
    <row r="6432" spans="3:69" ht="9.75" customHeight="1"/>
    <row r="6433" spans="2:68" ht="12" customHeight="1">
      <c r="AM6433" s="280"/>
      <c r="AN6433" s="280"/>
      <c r="AO6433" s="280"/>
      <c r="AP6433" s="280"/>
      <c r="AQ6433" s="278"/>
      <c r="AR6433" s="278"/>
      <c r="AS6433" s="278"/>
      <c r="AT6433" s="278"/>
      <c r="AU6433" s="278"/>
      <c r="AV6433" s="278"/>
      <c r="AW6433" s="278"/>
      <c r="AX6433" s="278"/>
      <c r="AY6433" s="278"/>
      <c r="AZ6433" s="278"/>
      <c r="BA6433" s="277"/>
      <c r="BB6433" s="277"/>
      <c r="BC6433" s="277"/>
      <c r="BD6433" s="279"/>
      <c r="BE6433" s="279"/>
    </row>
    <row r="6434" spans="2:68" ht="13.5" customHeight="1">
      <c r="C6434" s="289"/>
      <c r="D6434" s="289"/>
      <c r="E6434" s="289"/>
      <c r="F6434" s="289"/>
      <c r="G6434" s="289"/>
      <c r="H6434" s="289"/>
      <c r="I6434" s="289"/>
      <c r="J6434" s="289"/>
      <c r="K6434" s="289"/>
      <c r="L6434" s="289"/>
      <c r="M6434" s="289"/>
      <c r="N6434" s="289"/>
      <c r="O6434" s="289"/>
      <c r="P6434" s="289"/>
      <c r="Q6434" s="289"/>
      <c r="R6434" s="289"/>
      <c r="S6434" s="289"/>
      <c r="T6434" s="289"/>
      <c r="U6434" s="289"/>
      <c r="V6434" s="289"/>
      <c r="W6434" s="289"/>
      <c r="X6434" s="289"/>
      <c r="Y6434" s="289"/>
      <c r="Z6434" s="289"/>
      <c r="AA6434" s="289"/>
      <c r="AB6434" s="289"/>
      <c r="AC6434" s="289"/>
      <c r="AD6434" s="289"/>
      <c r="AE6434" s="289"/>
    </row>
    <row r="6435" spans="2:68" ht="7.5" customHeight="1"/>
    <row r="6436" spans="2:68" ht="16.5" customHeight="1">
      <c r="B6436" s="282"/>
      <c r="C6436" s="282"/>
      <c r="D6436" s="282"/>
      <c r="E6436" s="282"/>
      <c r="F6436" s="282"/>
      <c r="G6436" s="282"/>
      <c r="H6436" s="282"/>
      <c r="I6436" s="282"/>
      <c r="J6436" s="282"/>
      <c r="K6436" s="282"/>
      <c r="L6436" s="282"/>
      <c r="M6436" s="282"/>
      <c r="N6436" s="282"/>
      <c r="O6436" s="282"/>
      <c r="P6436" s="282"/>
      <c r="Q6436" s="282"/>
      <c r="R6436" s="282"/>
      <c r="S6436" s="282"/>
      <c r="T6436" s="282"/>
      <c r="U6436" s="282"/>
      <c r="X6436" s="282"/>
      <c r="Y6436" s="282"/>
      <c r="Z6436" s="282"/>
      <c r="AA6436" s="282"/>
      <c r="AB6436" s="282"/>
      <c r="AC6436" s="282"/>
      <c r="AD6436" s="282"/>
      <c r="AE6436" s="282"/>
      <c r="AF6436" s="282"/>
      <c r="AG6436" s="282"/>
      <c r="AM6436" s="282"/>
      <c r="AN6436" s="282"/>
      <c r="AO6436" s="282"/>
      <c r="AP6436" s="282"/>
      <c r="AQ6436" s="282"/>
      <c r="AR6436" s="282"/>
      <c r="AS6436" s="282"/>
      <c r="AT6436" s="282"/>
      <c r="AU6436" s="282"/>
      <c r="AV6436" s="282"/>
      <c r="AW6436" s="282"/>
      <c r="AX6436" s="282"/>
      <c r="AY6436" s="282"/>
      <c r="AZ6436" s="282"/>
      <c r="BA6436" s="282"/>
      <c r="BB6436" s="282"/>
      <c r="BE6436" s="282"/>
      <c r="BF6436" s="282"/>
      <c r="BG6436" s="282"/>
      <c r="BH6436" s="282"/>
      <c r="BI6436" s="282"/>
      <c r="BJ6436" s="282"/>
      <c r="BK6436" s="282"/>
      <c r="BL6436" s="282"/>
      <c r="BM6436" s="282"/>
      <c r="BN6436" s="282"/>
      <c r="BO6436" s="282"/>
      <c r="BP6436" s="282"/>
    </row>
    <row r="6437" spans="2:68" ht="9.75" customHeight="1">
      <c r="E6437" s="281"/>
      <c r="F6437" s="281"/>
      <c r="G6437" s="281"/>
      <c r="H6437" s="281"/>
      <c r="I6437" s="281"/>
      <c r="J6437" s="281"/>
      <c r="K6437" s="281"/>
      <c r="L6437" s="281"/>
      <c r="O6437" s="281"/>
      <c r="P6437" s="281"/>
      <c r="Q6437" s="281"/>
      <c r="S6437" s="286"/>
      <c r="T6437" s="286"/>
      <c r="U6437" s="286"/>
      <c r="V6437" s="286"/>
      <c r="AB6437" s="281"/>
      <c r="AC6437" s="281"/>
      <c r="AD6437" s="286"/>
      <c r="AE6437" s="286"/>
      <c r="AR6437" s="281"/>
      <c r="AS6437" s="281"/>
      <c r="AT6437" s="281"/>
      <c r="AV6437" s="286"/>
      <c r="AW6437" s="286"/>
      <c r="AX6437" s="286"/>
      <c r="AY6437" s="286"/>
      <c r="AZ6437" s="286"/>
      <c r="BA6437" s="286"/>
      <c r="BB6437" s="286"/>
      <c r="BH6437" s="283"/>
      <c r="BI6437" s="283"/>
      <c r="BJ6437" s="283"/>
      <c r="BK6437" s="283"/>
      <c r="BL6437" s="283"/>
      <c r="BN6437" s="283"/>
      <c r="BO6437" s="283"/>
      <c r="BP6437" s="283"/>
    </row>
    <row r="6438" spans="2:68" ht="0.75" customHeight="1">
      <c r="BH6438" s="283"/>
      <c r="BI6438" s="283"/>
      <c r="BJ6438" s="283"/>
      <c r="BK6438" s="283"/>
      <c r="BL6438" s="283"/>
      <c r="BN6438" s="283"/>
      <c r="BO6438" s="283"/>
      <c r="BP6438" s="283"/>
    </row>
    <row r="6439" spans="2:68" ht="10.5" customHeight="1">
      <c r="F6439" s="281"/>
      <c r="G6439" s="281"/>
      <c r="H6439" s="281"/>
      <c r="I6439" s="281"/>
      <c r="J6439" s="281"/>
      <c r="K6439" s="281"/>
      <c r="N6439" s="281"/>
      <c r="O6439" s="281"/>
      <c r="P6439" s="281"/>
      <c r="Q6439" s="281"/>
      <c r="R6439" s="281"/>
      <c r="S6439" s="286"/>
      <c r="T6439" s="286"/>
      <c r="U6439" s="286"/>
      <c r="V6439" s="286"/>
      <c r="AB6439" s="281"/>
      <c r="AC6439" s="281"/>
      <c r="AD6439" s="281"/>
      <c r="AE6439" s="286"/>
      <c r="AF6439" s="286"/>
      <c r="AG6439" s="286"/>
      <c r="AH6439" s="286"/>
      <c r="AI6439" s="286"/>
      <c r="AR6439" s="281"/>
      <c r="AS6439" s="281"/>
      <c r="AT6439" s="281"/>
      <c r="AV6439" s="290"/>
      <c r="AW6439" s="290"/>
      <c r="AX6439" s="290"/>
      <c r="AY6439" s="290"/>
      <c r="AZ6439" s="290"/>
      <c r="BE6439" s="263"/>
      <c r="BJ6439" s="279"/>
      <c r="BK6439" s="279"/>
      <c r="BL6439" s="279"/>
      <c r="BO6439" s="279"/>
      <c r="BP6439" s="279"/>
    </row>
    <row r="6440" spans="2:68" ht="8.25" customHeight="1"/>
    <row r="6441" spans="2:68" ht="12.75" customHeight="1">
      <c r="BE6441" s="280"/>
      <c r="BF6441" s="280"/>
      <c r="BJ6441" s="279"/>
      <c r="BK6441" s="279"/>
      <c r="BL6441" s="279"/>
      <c r="BO6441" s="279"/>
      <c r="BP6441" s="279"/>
    </row>
    <row r="6442" spans="2:68" ht="9.75" customHeight="1">
      <c r="BE6442" s="280"/>
      <c r="BF6442" s="280"/>
      <c r="BJ6442" s="279"/>
      <c r="BK6442" s="279"/>
      <c r="BL6442" s="279"/>
      <c r="BO6442" s="279"/>
      <c r="BP6442" s="279"/>
    </row>
    <row r="6443" spans="2:68" ht="12.75" customHeight="1">
      <c r="BE6443" s="280"/>
      <c r="BF6443" s="280"/>
    </row>
    <row r="6444" spans="2:68" ht="10.5" customHeight="1">
      <c r="I6444" s="283"/>
      <c r="J6444" s="283"/>
      <c r="K6444" s="283"/>
      <c r="L6444" s="283"/>
      <c r="N6444" s="283"/>
      <c r="O6444" s="283"/>
      <c r="P6444" s="283"/>
      <c r="Q6444" s="283"/>
      <c r="R6444" s="283"/>
      <c r="S6444" s="283"/>
      <c r="U6444" s="283"/>
      <c r="V6444" s="283"/>
      <c r="W6444" s="283"/>
      <c r="Z6444" s="283"/>
      <c r="AA6444" s="283"/>
      <c r="AB6444" s="283"/>
      <c r="AC6444" s="283"/>
      <c r="AD6444" s="283"/>
      <c r="AE6444" s="283"/>
      <c r="AO6444" s="283"/>
      <c r="AP6444" s="283"/>
      <c r="AQ6444" s="283"/>
      <c r="AR6444" s="283"/>
      <c r="AS6444" s="283"/>
      <c r="AT6444" s="283"/>
      <c r="AV6444" s="283"/>
      <c r="AW6444" s="283"/>
      <c r="AX6444" s="283"/>
      <c r="AY6444" s="283"/>
      <c r="AZ6444" s="283"/>
      <c r="BA6444" s="283"/>
      <c r="BB6444" s="283"/>
      <c r="BE6444" s="263"/>
      <c r="BJ6444" s="279"/>
      <c r="BK6444" s="279"/>
      <c r="BL6444" s="279"/>
      <c r="BO6444" s="279"/>
      <c r="BP6444" s="279"/>
    </row>
    <row r="6445" spans="2:68" ht="9.75" customHeight="1"/>
    <row r="6446" spans="2:68" ht="10.5" customHeight="1">
      <c r="H6446" s="283"/>
      <c r="I6446" s="283"/>
      <c r="J6446" s="283"/>
      <c r="K6446" s="283"/>
      <c r="L6446" s="283"/>
      <c r="N6446" s="283"/>
      <c r="O6446" s="283"/>
      <c r="P6446" s="283"/>
      <c r="Q6446" s="283"/>
      <c r="R6446" s="283"/>
      <c r="S6446" s="283"/>
      <c r="U6446" s="283"/>
      <c r="V6446" s="283"/>
      <c r="W6446" s="283"/>
      <c r="Z6446" s="283"/>
      <c r="AA6446" s="283"/>
      <c r="AB6446" s="283"/>
      <c r="AC6446" s="283"/>
      <c r="AD6446" s="283"/>
      <c r="AE6446" s="283"/>
      <c r="AO6446" s="283"/>
      <c r="AP6446" s="283"/>
      <c r="AQ6446" s="283"/>
      <c r="AR6446" s="283"/>
      <c r="AS6446" s="283"/>
      <c r="AT6446" s="283"/>
      <c r="AV6446" s="283"/>
      <c r="AW6446" s="283"/>
      <c r="AX6446" s="283"/>
      <c r="AY6446" s="283"/>
      <c r="AZ6446" s="283"/>
      <c r="BA6446" s="283"/>
      <c r="BB6446" s="283"/>
      <c r="BE6446" s="280"/>
      <c r="BJ6446" s="279"/>
      <c r="BK6446" s="279"/>
      <c r="BL6446" s="279"/>
      <c r="BO6446" s="279"/>
      <c r="BP6446" s="279"/>
    </row>
    <row r="6447" spans="2:68" ht="0.75" customHeight="1">
      <c r="H6447" s="283"/>
      <c r="I6447" s="283"/>
      <c r="J6447" s="283"/>
      <c r="K6447" s="283"/>
      <c r="L6447" s="283"/>
      <c r="N6447" s="283"/>
      <c r="O6447" s="283"/>
      <c r="P6447" s="283"/>
      <c r="Q6447" s="283"/>
      <c r="R6447" s="283"/>
      <c r="S6447" s="283"/>
      <c r="U6447" s="283"/>
      <c r="V6447" s="283"/>
      <c r="W6447" s="283"/>
      <c r="Z6447" s="283"/>
      <c r="AA6447" s="283"/>
      <c r="AB6447" s="283"/>
      <c r="AC6447" s="283"/>
      <c r="AD6447" s="283"/>
      <c r="AE6447" s="283"/>
      <c r="AO6447" s="283"/>
      <c r="AP6447" s="283"/>
      <c r="AQ6447" s="283"/>
      <c r="AR6447" s="283"/>
      <c r="AS6447" s="283"/>
      <c r="AT6447" s="283"/>
      <c r="AV6447" s="283"/>
      <c r="AW6447" s="283"/>
      <c r="AX6447" s="283"/>
      <c r="AY6447" s="283"/>
      <c r="AZ6447" s="283"/>
      <c r="BA6447" s="283"/>
      <c r="BB6447" s="283"/>
      <c r="BE6447" s="280"/>
      <c r="BJ6447" s="279"/>
      <c r="BK6447" s="279"/>
      <c r="BL6447" s="279"/>
      <c r="BO6447" s="279"/>
      <c r="BP6447" s="279"/>
    </row>
    <row r="6448" spans="2:68" ht="10.5" customHeight="1">
      <c r="H6448" s="285"/>
      <c r="I6448" s="285"/>
      <c r="J6448" s="285"/>
      <c r="K6448" s="285"/>
      <c r="L6448" s="285"/>
      <c r="N6448" s="285"/>
      <c r="O6448" s="285"/>
      <c r="P6448" s="285"/>
      <c r="R6448" s="285"/>
      <c r="S6448" s="285"/>
      <c r="U6448" s="283"/>
      <c r="V6448" s="283"/>
      <c r="W6448" s="283"/>
      <c r="Z6448" s="285"/>
      <c r="AA6448" s="285"/>
      <c r="AB6448" s="285"/>
      <c r="AC6448" s="285"/>
      <c r="AD6448" s="283"/>
      <c r="AE6448" s="283"/>
      <c r="AO6448" s="285"/>
      <c r="AP6448" s="285"/>
      <c r="AQ6448" s="285"/>
      <c r="AR6448" s="285"/>
      <c r="AS6448" s="285"/>
      <c r="AT6448" s="285"/>
      <c r="AV6448" s="285"/>
      <c r="AW6448" s="285"/>
      <c r="AX6448" s="285"/>
      <c r="AY6448" s="285"/>
      <c r="AZ6448" s="285"/>
      <c r="BB6448" s="261"/>
      <c r="BE6448" s="263"/>
      <c r="BK6448" s="279"/>
      <c r="BL6448" s="279"/>
      <c r="BP6448" s="264"/>
    </row>
    <row r="6449" spans="3:68" ht="8.25" customHeight="1"/>
    <row r="6450" spans="3:68" ht="0.75" customHeight="1">
      <c r="C6450" s="280"/>
      <c r="D6450" s="280"/>
      <c r="E6450" s="280"/>
      <c r="F6450" s="280"/>
      <c r="G6450" s="280"/>
      <c r="H6450" s="280"/>
      <c r="I6450" s="280"/>
      <c r="AH6450" s="280"/>
      <c r="AI6450" s="280"/>
      <c r="AJ6450" s="280"/>
      <c r="AK6450" s="280"/>
      <c r="AL6450" s="280"/>
      <c r="AM6450" s="280"/>
      <c r="AN6450" s="280"/>
      <c r="AO6450" s="280"/>
      <c r="BE6450" s="280"/>
      <c r="BK6450" s="279"/>
      <c r="BL6450" s="279"/>
      <c r="BP6450" s="279"/>
    </row>
    <row r="6451" spans="3:68" ht="9" customHeight="1">
      <c r="C6451" s="280"/>
      <c r="D6451" s="280"/>
      <c r="E6451" s="280"/>
      <c r="F6451" s="280"/>
      <c r="G6451" s="280"/>
      <c r="H6451" s="280"/>
      <c r="I6451" s="280"/>
      <c r="AH6451" s="280"/>
      <c r="AI6451" s="280"/>
      <c r="AJ6451" s="280"/>
      <c r="AK6451" s="280"/>
      <c r="AL6451" s="280"/>
      <c r="AM6451" s="280"/>
      <c r="AN6451" s="280"/>
      <c r="AO6451" s="280"/>
      <c r="BE6451" s="280"/>
      <c r="BK6451" s="279"/>
      <c r="BL6451" s="279"/>
      <c r="BP6451" s="279"/>
    </row>
    <row r="6452" spans="3:68" ht="0.75" customHeight="1">
      <c r="C6452" s="280"/>
      <c r="D6452" s="280"/>
      <c r="E6452" s="280"/>
      <c r="F6452" s="280"/>
      <c r="G6452" s="280"/>
      <c r="H6452" s="280"/>
      <c r="I6452" s="280"/>
      <c r="AH6452" s="280"/>
      <c r="AI6452" s="280"/>
      <c r="AJ6452" s="280"/>
      <c r="AK6452" s="280"/>
      <c r="AL6452" s="280"/>
      <c r="AM6452" s="280"/>
      <c r="AN6452" s="280"/>
      <c r="AO6452" s="280"/>
      <c r="BE6452" s="280"/>
      <c r="BK6452" s="279"/>
      <c r="BL6452" s="279"/>
    </row>
    <row r="6453" spans="3:68" ht="10.5" customHeight="1">
      <c r="C6453" s="287"/>
      <c r="D6453" s="287"/>
      <c r="E6453" s="287"/>
      <c r="F6453" s="287"/>
      <c r="G6453" s="287"/>
      <c r="H6453" s="278"/>
      <c r="I6453" s="278"/>
      <c r="J6453" s="278"/>
      <c r="K6453" s="278"/>
      <c r="L6453" s="278"/>
      <c r="N6453" s="278"/>
      <c r="O6453" s="278"/>
      <c r="P6453" s="278"/>
      <c r="Q6453" s="278"/>
      <c r="R6453" s="278"/>
      <c r="S6453" s="278"/>
      <c r="T6453" s="278"/>
      <c r="U6453" s="278"/>
      <c r="V6453" s="278"/>
      <c r="W6453" s="278"/>
      <c r="Z6453" s="278"/>
      <c r="AA6453" s="278"/>
      <c r="AB6453" s="278"/>
      <c r="AC6453" s="278"/>
      <c r="AD6453" s="278"/>
      <c r="AE6453" s="278"/>
      <c r="AI6453" s="287"/>
      <c r="AJ6453" s="287"/>
      <c r="AK6453" s="287"/>
      <c r="AL6453" s="287"/>
      <c r="AM6453" s="287"/>
      <c r="AO6453" s="278"/>
      <c r="AP6453" s="278"/>
      <c r="AQ6453" s="278"/>
      <c r="AR6453" s="278"/>
      <c r="AS6453" s="278"/>
      <c r="AT6453" s="278"/>
      <c r="AV6453" s="278"/>
      <c r="AW6453" s="278"/>
      <c r="AX6453" s="278"/>
      <c r="AY6453" s="278"/>
      <c r="AZ6453" s="278"/>
      <c r="BB6453" s="266"/>
      <c r="BE6453" s="263"/>
      <c r="BK6453" s="279"/>
      <c r="BL6453" s="279"/>
      <c r="BP6453" s="264"/>
    </row>
    <row r="6454" spans="3:68" ht="7.5" customHeight="1"/>
    <row r="6455" spans="3:68" ht="0.75" customHeight="1">
      <c r="C6455" s="287"/>
      <c r="D6455" s="287"/>
      <c r="E6455" s="287"/>
      <c r="F6455" s="287"/>
      <c r="G6455" s="287"/>
      <c r="H6455" s="278"/>
      <c r="I6455" s="278"/>
      <c r="J6455" s="278"/>
      <c r="K6455" s="278"/>
      <c r="L6455" s="278"/>
      <c r="N6455" s="278"/>
      <c r="O6455" s="278"/>
      <c r="P6455" s="278"/>
      <c r="Q6455" s="278"/>
      <c r="R6455" s="278"/>
      <c r="S6455" s="278"/>
      <c r="T6455" s="278"/>
      <c r="U6455" s="278"/>
      <c r="V6455" s="278"/>
      <c r="W6455" s="278"/>
      <c r="Z6455" s="278"/>
      <c r="AA6455" s="278"/>
      <c r="AB6455" s="278"/>
      <c r="AC6455" s="278"/>
      <c r="AD6455" s="278"/>
      <c r="AE6455" s="278"/>
      <c r="AI6455" s="287"/>
      <c r="AJ6455" s="287"/>
      <c r="AK6455" s="287"/>
      <c r="AL6455" s="287"/>
      <c r="AM6455" s="287"/>
      <c r="AO6455" s="278"/>
      <c r="AP6455" s="278"/>
      <c r="AQ6455" s="278"/>
      <c r="AR6455" s="278"/>
      <c r="AS6455" s="278"/>
      <c r="AT6455" s="278"/>
      <c r="AV6455" s="278"/>
      <c r="AW6455" s="278"/>
      <c r="AX6455" s="278"/>
      <c r="AY6455" s="278"/>
      <c r="AZ6455" s="278"/>
      <c r="BB6455" s="276"/>
    </row>
    <row r="6456" spans="3:68" ht="8.25" customHeight="1">
      <c r="C6456" s="287"/>
      <c r="D6456" s="287"/>
      <c r="E6456" s="287"/>
      <c r="F6456" s="287"/>
      <c r="G6456" s="287"/>
      <c r="H6456" s="278"/>
      <c r="I6456" s="278"/>
      <c r="J6456" s="278"/>
      <c r="K6456" s="278"/>
      <c r="L6456" s="278"/>
      <c r="N6456" s="278"/>
      <c r="O6456" s="278"/>
      <c r="P6456" s="278"/>
      <c r="Q6456" s="278"/>
      <c r="R6456" s="278"/>
      <c r="S6456" s="278"/>
      <c r="T6456" s="278"/>
      <c r="U6456" s="278"/>
      <c r="V6456" s="278"/>
      <c r="W6456" s="278"/>
      <c r="Z6456" s="278"/>
      <c r="AA6456" s="278"/>
      <c r="AB6456" s="278"/>
      <c r="AC6456" s="278"/>
      <c r="AD6456" s="278"/>
      <c r="AE6456" s="278"/>
      <c r="AI6456" s="287"/>
      <c r="AJ6456" s="287"/>
      <c r="AK6456" s="287"/>
      <c r="AL6456" s="287"/>
      <c r="AM6456" s="287"/>
      <c r="AO6456" s="278"/>
      <c r="AP6456" s="278"/>
      <c r="AQ6456" s="278"/>
      <c r="AR6456" s="278"/>
      <c r="AS6456" s="278"/>
      <c r="AT6456" s="278"/>
      <c r="AV6456" s="278"/>
      <c r="AW6456" s="278"/>
      <c r="AX6456" s="278"/>
      <c r="AY6456" s="278"/>
      <c r="AZ6456" s="278"/>
      <c r="BB6456" s="276"/>
    </row>
    <row r="6457" spans="3:68" ht="0.75" customHeight="1">
      <c r="C6457" s="287"/>
      <c r="D6457" s="287"/>
      <c r="E6457" s="287"/>
      <c r="F6457" s="287"/>
      <c r="G6457" s="287"/>
      <c r="H6457" s="278"/>
      <c r="I6457" s="278"/>
      <c r="J6457" s="278"/>
      <c r="K6457" s="278"/>
      <c r="L6457" s="278"/>
      <c r="N6457" s="278"/>
      <c r="O6457" s="278"/>
      <c r="P6457" s="278"/>
      <c r="Q6457" s="278"/>
      <c r="R6457" s="278"/>
      <c r="S6457" s="278"/>
      <c r="T6457" s="278"/>
      <c r="U6457" s="278"/>
      <c r="V6457" s="278"/>
      <c r="W6457" s="278"/>
      <c r="Z6457" s="278"/>
      <c r="AA6457" s="278"/>
      <c r="AB6457" s="278"/>
      <c r="AC6457" s="278"/>
      <c r="AD6457" s="278"/>
      <c r="AE6457" s="278"/>
      <c r="AI6457" s="287"/>
      <c r="AJ6457" s="287"/>
      <c r="AK6457" s="287"/>
      <c r="AL6457" s="287"/>
      <c r="AM6457" s="287"/>
      <c r="AO6457" s="278"/>
      <c r="AP6457" s="278"/>
      <c r="AQ6457" s="278"/>
      <c r="AR6457" s="278"/>
      <c r="AS6457" s="278"/>
      <c r="AT6457" s="278"/>
      <c r="AV6457" s="278"/>
      <c r="AW6457" s="278"/>
      <c r="AX6457" s="278"/>
      <c r="AY6457" s="278"/>
      <c r="AZ6457" s="278"/>
      <c r="BB6457" s="276"/>
    </row>
    <row r="6458" spans="3:68" ht="10.5" customHeight="1">
      <c r="C6458" s="287"/>
      <c r="D6458" s="287"/>
      <c r="E6458" s="287"/>
      <c r="F6458" s="287"/>
      <c r="G6458" s="287"/>
      <c r="H6458" s="278"/>
      <c r="I6458" s="278"/>
      <c r="J6458" s="278"/>
      <c r="K6458" s="278"/>
      <c r="L6458" s="278"/>
      <c r="N6458" s="278"/>
      <c r="O6458" s="278"/>
      <c r="P6458" s="278"/>
      <c r="Q6458" s="278"/>
      <c r="R6458" s="278"/>
      <c r="S6458" s="278"/>
      <c r="T6458" s="278"/>
      <c r="U6458" s="278"/>
      <c r="V6458" s="278"/>
      <c r="W6458" s="278"/>
      <c r="Z6458" s="278"/>
      <c r="AA6458" s="278"/>
      <c r="AB6458" s="278"/>
      <c r="AC6458" s="278"/>
      <c r="AD6458" s="278"/>
      <c r="AE6458" s="278"/>
      <c r="AI6458" s="287"/>
      <c r="AJ6458" s="287"/>
      <c r="AK6458" s="287"/>
      <c r="AL6458" s="287"/>
      <c r="AM6458" s="287"/>
      <c r="AO6458" s="278"/>
      <c r="AP6458" s="278"/>
      <c r="AQ6458" s="278"/>
      <c r="AR6458" s="278"/>
      <c r="AS6458" s="278"/>
      <c r="AT6458" s="278"/>
      <c r="AV6458" s="278"/>
      <c r="AW6458" s="278"/>
      <c r="AX6458" s="278"/>
      <c r="AY6458" s="278"/>
      <c r="AZ6458" s="278"/>
      <c r="BB6458" s="266"/>
    </row>
    <row r="6459" spans="3:68" ht="7.5" customHeight="1"/>
    <row r="6460" spans="3:68" ht="0.75" customHeight="1">
      <c r="C6460" s="287"/>
      <c r="D6460" s="287"/>
      <c r="E6460" s="287"/>
      <c r="F6460" s="287"/>
      <c r="G6460" s="287"/>
      <c r="H6460" s="278"/>
      <c r="I6460" s="278"/>
      <c r="J6460" s="278"/>
      <c r="K6460" s="278"/>
      <c r="L6460" s="278"/>
      <c r="N6460" s="278"/>
      <c r="O6460" s="278"/>
      <c r="P6460" s="278"/>
      <c r="Q6460" s="278"/>
      <c r="R6460" s="278"/>
      <c r="S6460" s="278"/>
      <c r="T6460" s="278"/>
      <c r="U6460" s="278"/>
      <c r="V6460" s="278"/>
      <c r="W6460" s="278"/>
      <c r="Z6460" s="278"/>
      <c r="AA6460" s="278"/>
      <c r="AB6460" s="278"/>
      <c r="AC6460" s="278"/>
      <c r="AD6460" s="278"/>
      <c r="AE6460" s="278"/>
      <c r="AI6460" s="287"/>
      <c r="AJ6460" s="287"/>
      <c r="AK6460" s="287"/>
      <c r="AL6460" s="287"/>
      <c r="AM6460" s="287"/>
      <c r="AO6460" s="278"/>
      <c r="AP6460" s="278"/>
      <c r="AQ6460" s="278"/>
      <c r="AR6460" s="278"/>
      <c r="AS6460" s="278"/>
      <c r="AT6460" s="278"/>
      <c r="AV6460" s="278"/>
      <c r="AW6460" s="278"/>
      <c r="AX6460" s="278"/>
      <c r="AY6460" s="278"/>
      <c r="AZ6460" s="278"/>
      <c r="BB6460" s="276"/>
      <c r="BE6460" s="282"/>
      <c r="BF6460" s="282"/>
      <c r="BG6460" s="282"/>
      <c r="BH6460" s="282"/>
      <c r="BI6460" s="282"/>
      <c r="BJ6460" s="282"/>
      <c r="BK6460" s="282"/>
      <c r="BL6460" s="282"/>
      <c r="BM6460" s="282"/>
      <c r="BN6460" s="282"/>
      <c r="BO6460" s="282"/>
      <c r="BP6460" s="282"/>
    </row>
    <row r="6461" spans="3:68">
      <c r="C6461" s="287"/>
      <c r="D6461" s="287"/>
      <c r="E6461" s="287"/>
      <c r="F6461" s="287"/>
      <c r="G6461" s="287"/>
      <c r="H6461" s="278"/>
      <c r="I6461" s="278"/>
      <c r="J6461" s="278"/>
      <c r="K6461" s="278"/>
      <c r="L6461" s="278"/>
      <c r="N6461" s="278"/>
      <c r="O6461" s="278"/>
      <c r="P6461" s="278"/>
      <c r="Q6461" s="278"/>
      <c r="R6461" s="278"/>
      <c r="S6461" s="278"/>
      <c r="T6461" s="278"/>
      <c r="U6461" s="278"/>
      <c r="V6461" s="278"/>
      <c r="W6461" s="278"/>
      <c r="Z6461" s="278"/>
      <c r="AA6461" s="278"/>
      <c r="AB6461" s="278"/>
      <c r="AC6461" s="278"/>
      <c r="AD6461" s="278"/>
      <c r="AE6461" s="278"/>
      <c r="AI6461" s="287"/>
      <c r="AJ6461" s="287"/>
      <c r="AK6461" s="287"/>
      <c r="AL6461" s="287"/>
      <c r="AM6461" s="287"/>
      <c r="AO6461" s="278"/>
      <c r="AP6461" s="278"/>
      <c r="AQ6461" s="278"/>
      <c r="AR6461" s="278"/>
      <c r="AS6461" s="278"/>
      <c r="AT6461" s="278"/>
      <c r="AV6461" s="278"/>
      <c r="AW6461" s="278"/>
      <c r="AX6461" s="278"/>
      <c r="AY6461" s="278"/>
      <c r="AZ6461" s="278"/>
      <c r="BB6461" s="276"/>
      <c r="BE6461" s="282"/>
      <c r="BF6461" s="282"/>
      <c r="BG6461" s="282"/>
      <c r="BH6461" s="282"/>
      <c r="BI6461" s="282"/>
      <c r="BJ6461" s="282"/>
      <c r="BK6461" s="282"/>
      <c r="BL6461" s="282"/>
      <c r="BM6461" s="282"/>
      <c r="BN6461" s="282"/>
      <c r="BO6461" s="282"/>
      <c r="BP6461" s="282"/>
    </row>
    <row r="6462" spans="3:68" ht="5.25" customHeight="1">
      <c r="C6462" s="287"/>
      <c r="D6462" s="287"/>
      <c r="E6462" s="287"/>
      <c r="F6462" s="287"/>
      <c r="G6462" s="287"/>
      <c r="H6462" s="278"/>
      <c r="I6462" s="278"/>
      <c r="J6462" s="278"/>
      <c r="K6462" s="278"/>
      <c r="L6462" s="278"/>
      <c r="N6462" s="278"/>
      <c r="O6462" s="278"/>
      <c r="P6462" s="278"/>
      <c r="Q6462" s="278"/>
      <c r="R6462" s="278"/>
      <c r="S6462" s="278"/>
      <c r="T6462" s="278"/>
      <c r="U6462" s="278"/>
      <c r="V6462" s="278"/>
      <c r="W6462" s="278"/>
      <c r="Z6462" s="278"/>
      <c r="AA6462" s="278"/>
      <c r="AB6462" s="278"/>
      <c r="AC6462" s="278"/>
      <c r="AD6462" s="278"/>
      <c r="AE6462" s="278"/>
      <c r="AI6462" s="287"/>
      <c r="AJ6462" s="287"/>
      <c r="AK6462" s="287"/>
      <c r="AL6462" s="287"/>
      <c r="AM6462" s="287"/>
      <c r="AN6462" s="287"/>
      <c r="AO6462" s="278"/>
      <c r="AP6462" s="278"/>
      <c r="AQ6462" s="278"/>
      <c r="AR6462" s="278"/>
      <c r="AS6462" s="278"/>
      <c r="AT6462" s="278"/>
      <c r="AV6462" s="278"/>
      <c r="AW6462" s="278"/>
      <c r="AX6462" s="278"/>
      <c r="AY6462" s="278"/>
      <c r="AZ6462" s="278"/>
      <c r="BB6462" s="276"/>
      <c r="BJ6462" s="283"/>
      <c r="BK6462" s="283"/>
      <c r="BL6462" s="283"/>
      <c r="BM6462" s="283"/>
      <c r="BN6462" s="283"/>
      <c r="BO6462" s="283"/>
      <c r="BP6462" s="283"/>
    </row>
    <row r="6463" spans="3:68" ht="5.25" customHeight="1">
      <c r="C6463" s="287"/>
      <c r="D6463" s="287"/>
      <c r="E6463" s="287"/>
      <c r="F6463" s="287"/>
      <c r="G6463" s="287"/>
      <c r="H6463" s="278"/>
      <c r="I6463" s="278"/>
      <c r="J6463" s="278"/>
      <c r="K6463" s="278"/>
      <c r="L6463" s="278"/>
      <c r="N6463" s="278"/>
      <c r="O6463" s="278"/>
      <c r="P6463" s="278"/>
      <c r="Q6463" s="278"/>
      <c r="R6463" s="278"/>
      <c r="S6463" s="278"/>
      <c r="T6463" s="278"/>
      <c r="U6463" s="278"/>
      <c r="V6463" s="278"/>
      <c r="W6463" s="278"/>
      <c r="Z6463" s="278"/>
      <c r="AA6463" s="278"/>
      <c r="AB6463" s="278"/>
      <c r="AC6463" s="278"/>
      <c r="AD6463" s="278"/>
      <c r="AE6463" s="278"/>
      <c r="AI6463" s="287"/>
      <c r="AJ6463" s="287"/>
      <c r="AK6463" s="287"/>
      <c r="AL6463" s="287"/>
      <c r="AM6463" s="287"/>
      <c r="AN6463" s="287"/>
      <c r="AO6463" s="278"/>
      <c r="AP6463" s="278"/>
      <c r="AQ6463" s="278"/>
      <c r="AR6463" s="278"/>
      <c r="AS6463" s="278"/>
      <c r="AT6463" s="278"/>
      <c r="AV6463" s="278"/>
      <c r="AW6463" s="278"/>
      <c r="AX6463" s="278"/>
      <c r="AY6463" s="278"/>
      <c r="AZ6463" s="278"/>
      <c r="BB6463" s="276"/>
      <c r="BJ6463" s="283"/>
      <c r="BK6463" s="283"/>
      <c r="BL6463" s="283"/>
      <c r="BM6463" s="283"/>
      <c r="BN6463" s="283"/>
      <c r="BO6463" s="283"/>
      <c r="BP6463" s="283"/>
    </row>
    <row r="6464" spans="3:68" ht="15" customHeight="1">
      <c r="C6464" s="287"/>
      <c r="D6464" s="287"/>
      <c r="E6464" s="287"/>
      <c r="F6464" s="287"/>
      <c r="G6464" s="287"/>
      <c r="H6464" s="278"/>
      <c r="I6464" s="278"/>
      <c r="J6464" s="278"/>
      <c r="K6464" s="278"/>
      <c r="L6464" s="278"/>
      <c r="N6464" s="278"/>
      <c r="O6464" s="278"/>
      <c r="P6464" s="278"/>
      <c r="Q6464" s="278"/>
      <c r="R6464" s="278"/>
      <c r="S6464" s="278"/>
      <c r="T6464" s="278"/>
      <c r="U6464" s="278"/>
      <c r="V6464" s="278"/>
      <c r="W6464" s="278"/>
      <c r="Z6464" s="278"/>
      <c r="AA6464" s="278"/>
      <c r="AB6464" s="278"/>
      <c r="AC6464" s="278"/>
      <c r="AD6464" s="278"/>
      <c r="AE6464" s="278"/>
      <c r="AI6464" s="287"/>
      <c r="AJ6464" s="287"/>
      <c r="AK6464" s="287"/>
      <c r="AL6464" s="287"/>
      <c r="AM6464" s="287"/>
      <c r="AO6464" s="278"/>
      <c r="AP6464" s="278"/>
      <c r="AQ6464" s="278"/>
      <c r="AR6464" s="278"/>
      <c r="AS6464" s="278"/>
      <c r="AT6464" s="278"/>
      <c r="AV6464" s="278"/>
      <c r="AW6464" s="278"/>
      <c r="AX6464" s="278"/>
      <c r="AY6464" s="278"/>
      <c r="AZ6464" s="278"/>
      <c r="BB6464" s="266"/>
    </row>
    <row r="6465" spans="3:68" ht="0.75" customHeight="1">
      <c r="C6465" s="287"/>
      <c r="D6465" s="287"/>
      <c r="E6465" s="287"/>
      <c r="F6465" s="287"/>
      <c r="G6465" s="287"/>
      <c r="H6465" s="278"/>
      <c r="I6465" s="278"/>
      <c r="J6465" s="278"/>
      <c r="K6465" s="278"/>
      <c r="L6465" s="278"/>
      <c r="P6465" s="278"/>
      <c r="Q6465" s="278"/>
      <c r="R6465" s="278"/>
      <c r="S6465" s="278"/>
      <c r="U6465" s="278"/>
      <c r="V6465" s="278"/>
      <c r="W6465" s="278"/>
      <c r="Z6465" s="278"/>
      <c r="AA6465" s="278"/>
      <c r="AB6465" s="278"/>
      <c r="AC6465" s="278"/>
      <c r="AD6465" s="278"/>
      <c r="AE6465" s="278"/>
      <c r="AI6465" s="287"/>
      <c r="AJ6465" s="287"/>
      <c r="AK6465" s="287"/>
      <c r="AL6465" s="287"/>
      <c r="AM6465" s="287"/>
      <c r="AO6465" s="278"/>
      <c r="AP6465" s="278"/>
      <c r="AQ6465" s="278"/>
      <c r="AR6465" s="278"/>
      <c r="AS6465" s="278"/>
      <c r="AT6465" s="278"/>
      <c r="AV6465" s="278"/>
      <c r="AW6465" s="278"/>
      <c r="AX6465" s="278"/>
      <c r="AY6465" s="278"/>
      <c r="AZ6465" s="278"/>
      <c r="BB6465" s="276"/>
      <c r="BE6465" s="280"/>
      <c r="BH6465" s="278"/>
      <c r="BI6465" s="278"/>
      <c r="BJ6465" s="278"/>
      <c r="BK6465" s="278"/>
      <c r="BL6465" s="278"/>
      <c r="BN6465" s="278"/>
      <c r="BO6465" s="278"/>
      <c r="BP6465" s="278"/>
    </row>
    <row r="6466" spans="3:68" ht="8.25" customHeight="1">
      <c r="C6466" s="287"/>
      <c r="D6466" s="287"/>
      <c r="E6466" s="287"/>
      <c r="F6466" s="287"/>
      <c r="G6466" s="287"/>
      <c r="H6466" s="278"/>
      <c r="I6466" s="278"/>
      <c r="J6466" s="278"/>
      <c r="K6466" s="278"/>
      <c r="L6466" s="278"/>
      <c r="P6466" s="278"/>
      <c r="Q6466" s="278"/>
      <c r="R6466" s="278"/>
      <c r="S6466" s="278"/>
      <c r="U6466" s="278"/>
      <c r="V6466" s="278"/>
      <c r="W6466" s="278"/>
      <c r="Z6466" s="278"/>
      <c r="AA6466" s="278"/>
      <c r="AB6466" s="278"/>
      <c r="AC6466" s="278"/>
      <c r="AD6466" s="278"/>
      <c r="AE6466" s="278"/>
      <c r="AI6466" s="287"/>
      <c r="AJ6466" s="287"/>
      <c r="AK6466" s="287"/>
      <c r="AL6466" s="287"/>
      <c r="AM6466" s="287"/>
      <c r="AO6466" s="278"/>
      <c r="AP6466" s="278"/>
      <c r="AQ6466" s="278"/>
      <c r="AR6466" s="278"/>
      <c r="AS6466" s="278"/>
      <c r="AT6466" s="278"/>
      <c r="AV6466" s="278"/>
      <c r="AW6466" s="278"/>
      <c r="AX6466" s="278"/>
      <c r="AY6466" s="278"/>
      <c r="AZ6466" s="278"/>
      <c r="BB6466" s="276"/>
      <c r="BE6466" s="280"/>
      <c r="BH6466" s="278"/>
      <c r="BI6466" s="278"/>
      <c r="BJ6466" s="278"/>
      <c r="BK6466" s="278"/>
      <c r="BL6466" s="278"/>
      <c r="BN6466" s="278"/>
      <c r="BO6466" s="278"/>
      <c r="BP6466" s="278"/>
    </row>
    <row r="6467" spans="3:68" ht="0.75" customHeight="1">
      <c r="C6467" s="287"/>
      <c r="D6467" s="287"/>
      <c r="E6467" s="287"/>
      <c r="F6467" s="287"/>
      <c r="G6467" s="287"/>
      <c r="H6467" s="278"/>
      <c r="I6467" s="278"/>
      <c r="J6467" s="278"/>
      <c r="K6467" s="278"/>
      <c r="L6467" s="278"/>
      <c r="P6467" s="278"/>
      <c r="Q6467" s="278"/>
      <c r="R6467" s="278"/>
      <c r="S6467" s="278"/>
      <c r="U6467" s="278"/>
      <c r="V6467" s="278"/>
      <c r="W6467" s="278"/>
      <c r="Z6467" s="278"/>
      <c r="AA6467" s="278"/>
      <c r="AB6467" s="278"/>
      <c r="AC6467" s="278"/>
      <c r="AD6467" s="278"/>
      <c r="AE6467" s="278"/>
      <c r="AI6467" s="287"/>
      <c r="AJ6467" s="287"/>
      <c r="AK6467" s="287"/>
      <c r="AL6467" s="287"/>
      <c r="AM6467" s="287"/>
      <c r="AO6467" s="278"/>
      <c r="AP6467" s="278"/>
      <c r="AQ6467" s="278"/>
      <c r="AR6467" s="278"/>
      <c r="AS6467" s="278"/>
      <c r="AT6467" s="278"/>
      <c r="AV6467" s="278"/>
      <c r="AW6467" s="278"/>
      <c r="AX6467" s="278"/>
      <c r="AY6467" s="278"/>
      <c r="AZ6467" s="278"/>
      <c r="BB6467" s="276"/>
      <c r="BE6467" s="280"/>
      <c r="BH6467" s="278"/>
      <c r="BI6467" s="278"/>
      <c r="BJ6467" s="278"/>
      <c r="BK6467" s="278"/>
      <c r="BL6467" s="278"/>
      <c r="BN6467" s="278"/>
      <c r="BO6467" s="278"/>
      <c r="BP6467" s="278"/>
    </row>
    <row r="6468" spans="3:68" ht="10.5" customHeight="1">
      <c r="C6468" s="287"/>
      <c r="D6468" s="287"/>
      <c r="E6468" s="287"/>
      <c r="F6468" s="287"/>
      <c r="G6468" s="287"/>
      <c r="H6468" s="278"/>
      <c r="I6468" s="278"/>
      <c r="J6468" s="278"/>
      <c r="K6468" s="278"/>
      <c r="L6468" s="278"/>
      <c r="P6468" s="278"/>
      <c r="Q6468" s="278"/>
      <c r="R6468" s="278"/>
      <c r="S6468" s="278"/>
      <c r="U6468" s="278"/>
      <c r="V6468" s="278"/>
      <c r="W6468" s="278"/>
      <c r="Z6468" s="278"/>
      <c r="AA6468" s="278"/>
      <c r="AB6468" s="278"/>
      <c r="AC6468" s="278"/>
      <c r="AD6468" s="278"/>
      <c r="AE6468" s="278"/>
      <c r="AI6468" s="287"/>
      <c r="AJ6468" s="287"/>
      <c r="AK6468" s="287"/>
      <c r="AL6468" s="287"/>
      <c r="AM6468" s="287"/>
      <c r="AO6468" s="278"/>
      <c r="AP6468" s="278"/>
      <c r="AQ6468" s="278"/>
      <c r="AR6468" s="278"/>
      <c r="AS6468" s="278"/>
      <c r="AT6468" s="278"/>
      <c r="AV6468" s="278"/>
      <c r="AW6468" s="278"/>
      <c r="AX6468" s="278"/>
      <c r="AY6468" s="278"/>
      <c r="AZ6468" s="278"/>
      <c r="BB6468" s="266"/>
      <c r="BE6468" s="263"/>
      <c r="BH6468" s="278"/>
      <c r="BI6468" s="278"/>
      <c r="BJ6468" s="278"/>
      <c r="BK6468" s="278"/>
      <c r="BL6468" s="278"/>
      <c r="BN6468" s="278"/>
      <c r="BO6468" s="278"/>
      <c r="BP6468" s="278"/>
    </row>
    <row r="6469" spans="3:68" ht="7.5" customHeight="1"/>
    <row r="6470" spans="3:68" ht="0.75" customHeight="1">
      <c r="C6470" s="287"/>
      <c r="D6470" s="287"/>
      <c r="E6470" s="287"/>
      <c r="F6470" s="287"/>
      <c r="G6470" s="287"/>
      <c r="H6470" s="278"/>
      <c r="I6470" s="278"/>
      <c r="J6470" s="278"/>
      <c r="K6470" s="278"/>
      <c r="L6470" s="278"/>
      <c r="N6470" s="278"/>
      <c r="O6470" s="278"/>
      <c r="P6470" s="278"/>
      <c r="Q6470" s="278"/>
      <c r="R6470" s="278"/>
      <c r="S6470" s="278"/>
      <c r="T6470" s="278"/>
      <c r="U6470" s="278"/>
      <c r="V6470" s="278"/>
      <c r="W6470" s="278"/>
      <c r="Z6470" s="278"/>
      <c r="AA6470" s="278"/>
      <c r="AB6470" s="278"/>
      <c r="AC6470" s="278"/>
      <c r="AD6470" s="278"/>
      <c r="AE6470" s="278"/>
      <c r="AI6470" s="287"/>
      <c r="AJ6470" s="287"/>
      <c r="AK6470" s="287"/>
      <c r="AL6470" s="287"/>
      <c r="AM6470" s="287"/>
      <c r="AO6470" s="278"/>
      <c r="AP6470" s="278"/>
      <c r="AQ6470" s="278"/>
      <c r="AR6470" s="278"/>
      <c r="AS6470" s="278"/>
      <c r="AT6470" s="278"/>
      <c r="AV6470" s="278"/>
      <c r="AW6470" s="278"/>
      <c r="AX6470" s="278"/>
      <c r="AY6470" s="278"/>
      <c r="AZ6470" s="278"/>
      <c r="BB6470" s="276"/>
      <c r="BE6470" s="280"/>
      <c r="BH6470" s="278"/>
      <c r="BI6470" s="278"/>
      <c r="BJ6470" s="278"/>
      <c r="BK6470" s="278"/>
      <c r="BL6470" s="278"/>
      <c r="BN6470" s="278"/>
      <c r="BO6470" s="278"/>
      <c r="BP6470" s="278"/>
    </row>
    <row r="6471" spans="3:68" ht="9" customHeight="1">
      <c r="C6471" s="287"/>
      <c r="D6471" s="287"/>
      <c r="E6471" s="287"/>
      <c r="F6471" s="287"/>
      <c r="G6471" s="287"/>
      <c r="H6471" s="278"/>
      <c r="I6471" s="278"/>
      <c r="J6471" s="278"/>
      <c r="K6471" s="278"/>
      <c r="L6471" s="278"/>
      <c r="N6471" s="278"/>
      <c r="O6471" s="278"/>
      <c r="P6471" s="278"/>
      <c r="Q6471" s="278"/>
      <c r="R6471" s="278"/>
      <c r="S6471" s="278"/>
      <c r="T6471" s="278"/>
      <c r="U6471" s="278"/>
      <c r="V6471" s="278"/>
      <c r="W6471" s="278"/>
      <c r="Z6471" s="278"/>
      <c r="AA6471" s="278"/>
      <c r="AB6471" s="278"/>
      <c r="AC6471" s="278"/>
      <c r="AD6471" s="278"/>
      <c r="AE6471" s="278"/>
      <c r="AI6471" s="287"/>
      <c r="AJ6471" s="287"/>
      <c r="AK6471" s="287"/>
      <c r="AL6471" s="287"/>
      <c r="AM6471" s="287"/>
      <c r="AO6471" s="278"/>
      <c r="AP6471" s="278"/>
      <c r="AQ6471" s="278"/>
      <c r="AR6471" s="278"/>
      <c r="AS6471" s="278"/>
      <c r="AT6471" s="278"/>
      <c r="AV6471" s="278"/>
      <c r="AW6471" s="278"/>
      <c r="AX6471" s="278"/>
      <c r="AY6471" s="278"/>
      <c r="AZ6471" s="278"/>
      <c r="BB6471" s="276"/>
      <c r="BE6471" s="280"/>
      <c r="BH6471" s="278"/>
      <c r="BI6471" s="278"/>
      <c r="BJ6471" s="278"/>
      <c r="BK6471" s="278"/>
      <c r="BL6471" s="278"/>
      <c r="BN6471" s="278"/>
      <c r="BO6471" s="278"/>
      <c r="BP6471" s="278"/>
    </row>
    <row r="6472" spans="3:68" ht="0.75" customHeight="1">
      <c r="C6472" s="287"/>
      <c r="D6472" s="287"/>
      <c r="E6472" s="287"/>
      <c r="F6472" s="287"/>
      <c r="G6472" s="287"/>
      <c r="H6472" s="278"/>
      <c r="I6472" s="278"/>
      <c r="J6472" s="278"/>
      <c r="K6472" s="278"/>
      <c r="L6472" s="278"/>
      <c r="N6472" s="278"/>
      <c r="O6472" s="278"/>
      <c r="P6472" s="278"/>
      <c r="Q6472" s="278"/>
      <c r="R6472" s="278"/>
      <c r="S6472" s="278"/>
      <c r="T6472" s="278"/>
      <c r="U6472" s="278"/>
      <c r="V6472" s="278"/>
      <c r="W6472" s="278"/>
      <c r="Z6472" s="278"/>
      <c r="AA6472" s="278"/>
      <c r="AB6472" s="278"/>
      <c r="AC6472" s="278"/>
      <c r="AD6472" s="278"/>
      <c r="AE6472" s="278"/>
      <c r="AI6472" s="287"/>
      <c r="AJ6472" s="287"/>
      <c r="AK6472" s="287"/>
      <c r="AL6472" s="287"/>
      <c r="AM6472" s="287"/>
      <c r="AO6472" s="278"/>
      <c r="AP6472" s="278"/>
      <c r="AQ6472" s="278"/>
      <c r="AR6472" s="278"/>
      <c r="AS6472" s="278"/>
      <c r="AT6472" s="278"/>
      <c r="AV6472" s="278"/>
      <c r="AW6472" s="278"/>
      <c r="AX6472" s="278"/>
      <c r="AY6472" s="278"/>
      <c r="AZ6472" s="278"/>
      <c r="BB6472" s="276"/>
      <c r="BE6472" s="280"/>
      <c r="BH6472" s="278"/>
      <c r="BI6472" s="278"/>
      <c r="BJ6472" s="278"/>
      <c r="BK6472" s="278"/>
      <c r="BL6472" s="278"/>
      <c r="BN6472" s="278"/>
      <c r="BO6472" s="278"/>
      <c r="BP6472" s="278"/>
    </row>
    <row r="6473" spans="3:68" ht="10.5" customHeight="1">
      <c r="C6473" s="287"/>
      <c r="D6473" s="287"/>
      <c r="E6473" s="287"/>
      <c r="F6473" s="287"/>
      <c r="G6473" s="287"/>
      <c r="H6473" s="278"/>
      <c r="I6473" s="278"/>
      <c r="J6473" s="278"/>
      <c r="K6473" s="278"/>
      <c r="L6473" s="278"/>
      <c r="P6473" s="278"/>
      <c r="Q6473" s="278"/>
      <c r="R6473" s="278"/>
      <c r="S6473" s="278"/>
      <c r="U6473" s="278"/>
      <c r="V6473" s="278"/>
      <c r="W6473" s="278"/>
      <c r="Z6473" s="278"/>
      <c r="AA6473" s="278"/>
      <c r="AB6473" s="278"/>
      <c r="AC6473" s="278"/>
      <c r="AD6473" s="278"/>
      <c r="AE6473" s="278"/>
      <c r="AI6473" s="287"/>
      <c r="AJ6473" s="287"/>
      <c r="AK6473" s="287"/>
      <c r="AL6473" s="287"/>
      <c r="AM6473" s="287"/>
      <c r="AO6473" s="278"/>
      <c r="AP6473" s="278"/>
      <c r="AQ6473" s="278"/>
      <c r="AR6473" s="278"/>
      <c r="AS6473" s="278"/>
      <c r="AT6473" s="278"/>
      <c r="AV6473" s="278"/>
      <c r="AW6473" s="278"/>
      <c r="AX6473" s="278"/>
      <c r="AY6473" s="278"/>
      <c r="AZ6473" s="278"/>
      <c r="BB6473" s="266"/>
      <c r="BE6473" s="263"/>
      <c r="BH6473" s="278"/>
      <c r="BI6473" s="278"/>
      <c r="BJ6473" s="278"/>
      <c r="BK6473" s="278"/>
      <c r="BL6473" s="278"/>
      <c r="BN6473" s="278"/>
      <c r="BO6473" s="278"/>
      <c r="BP6473" s="278"/>
    </row>
    <row r="6474" spans="3:68" ht="9" customHeight="1"/>
    <row r="6475" spans="3:68" ht="10.5" customHeight="1">
      <c r="C6475" s="291"/>
      <c r="D6475" s="291"/>
      <c r="E6475" s="291"/>
      <c r="F6475" s="291"/>
      <c r="G6475" s="291"/>
      <c r="H6475" s="278"/>
      <c r="I6475" s="278"/>
      <c r="J6475" s="278"/>
      <c r="K6475" s="278"/>
      <c r="L6475" s="278"/>
      <c r="N6475" s="278"/>
      <c r="O6475" s="278"/>
      <c r="P6475" s="278"/>
      <c r="Q6475" s="278"/>
      <c r="R6475" s="278"/>
      <c r="S6475" s="278"/>
      <c r="T6475" s="278"/>
      <c r="U6475" s="278"/>
      <c r="V6475" s="278"/>
      <c r="W6475" s="278"/>
      <c r="Z6475" s="278"/>
      <c r="AA6475" s="278"/>
      <c r="AB6475" s="278"/>
      <c r="AC6475" s="278"/>
      <c r="AD6475" s="278"/>
      <c r="AE6475" s="278"/>
      <c r="AI6475" s="291"/>
      <c r="AJ6475" s="291"/>
      <c r="AK6475" s="291"/>
      <c r="AL6475" s="291"/>
      <c r="AM6475" s="291"/>
      <c r="AO6475" s="278"/>
      <c r="AP6475" s="278"/>
      <c r="AQ6475" s="278"/>
      <c r="AR6475" s="278"/>
      <c r="AS6475" s="278"/>
      <c r="AT6475" s="278"/>
      <c r="AV6475" s="278"/>
      <c r="AW6475" s="278"/>
      <c r="AX6475" s="278"/>
      <c r="AY6475" s="278"/>
      <c r="AZ6475" s="278"/>
      <c r="BB6475" s="266"/>
      <c r="BE6475" s="280"/>
      <c r="BF6475" s="280"/>
      <c r="BH6475" s="278"/>
      <c r="BI6475" s="278"/>
      <c r="BJ6475" s="278"/>
      <c r="BK6475" s="278"/>
      <c r="BL6475" s="278"/>
      <c r="BN6475" s="278"/>
      <c r="BO6475" s="278"/>
      <c r="BP6475" s="278"/>
    </row>
    <row r="6476" spans="3:68" ht="12.75" customHeight="1">
      <c r="AO6476" s="278"/>
      <c r="AP6476" s="278"/>
      <c r="AQ6476" s="278"/>
      <c r="AR6476" s="278"/>
      <c r="AS6476" s="278"/>
      <c r="AT6476" s="278"/>
      <c r="AV6476" s="278"/>
      <c r="AW6476" s="278"/>
      <c r="AX6476" s="278"/>
      <c r="AY6476" s="278"/>
      <c r="AZ6476" s="278"/>
      <c r="BE6476" s="280"/>
      <c r="BF6476" s="280"/>
    </row>
    <row r="6477" spans="3:68" ht="12.75" customHeight="1">
      <c r="AO6477" s="278"/>
      <c r="AP6477" s="278"/>
      <c r="AQ6477" s="278"/>
      <c r="AR6477" s="278"/>
      <c r="AS6477" s="278"/>
      <c r="AT6477" s="278"/>
      <c r="AV6477" s="278"/>
      <c r="AW6477" s="278"/>
      <c r="AX6477" s="278"/>
      <c r="AY6477" s="278"/>
      <c r="AZ6477" s="278"/>
      <c r="BE6477" s="280"/>
      <c r="BH6477" s="278"/>
      <c r="BI6477" s="278"/>
      <c r="BJ6477" s="278"/>
      <c r="BK6477" s="278"/>
      <c r="BL6477" s="278"/>
      <c r="BN6477" s="278"/>
      <c r="BO6477" s="278"/>
      <c r="BP6477" s="278"/>
    </row>
    <row r="6478" spans="3:68" ht="10.5" customHeight="1">
      <c r="BE6478" s="280"/>
      <c r="BH6478" s="278"/>
      <c r="BI6478" s="278"/>
      <c r="BJ6478" s="278"/>
      <c r="BK6478" s="278"/>
      <c r="BL6478" s="278"/>
      <c r="BN6478" s="278"/>
      <c r="BO6478" s="278"/>
      <c r="BP6478" s="278"/>
    </row>
    <row r="6479" spans="3:68" ht="9" customHeight="1"/>
    <row r="6480" spans="3:68" ht="11.25" customHeight="1">
      <c r="C6480" s="280"/>
      <c r="D6480" s="280"/>
      <c r="E6480" s="280"/>
      <c r="F6480" s="280"/>
      <c r="G6480" s="280"/>
      <c r="H6480" s="280"/>
      <c r="I6480" s="280"/>
      <c r="AH6480" s="280"/>
      <c r="AI6480" s="280"/>
      <c r="AJ6480" s="280"/>
      <c r="AK6480" s="280"/>
      <c r="AL6480" s="280"/>
      <c r="AM6480" s="280"/>
      <c r="AN6480" s="280"/>
      <c r="AO6480" s="280"/>
      <c r="BE6480" s="263"/>
      <c r="BH6480" s="278"/>
      <c r="BI6480" s="278"/>
      <c r="BJ6480" s="278"/>
      <c r="BK6480" s="278"/>
      <c r="BL6480" s="278"/>
      <c r="BN6480" s="278"/>
      <c r="BO6480" s="278"/>
      <c r="BP6480" s="278"/>
    </row>
    <row r="6481" spans="3:68" ht="9.75" customHeight="1">
      <c r="C6481" s="287"/>
      <c r="D6481" s="287"/>
      <c r="E6481" s="287"/>
      <c r="F6481" s="287"/>
      <c r="G6481" s="287"/>
      <c r="H6481" s="278"/>
      <c r="I6481" s="278"/>
      <c r="J6481" s="278"/>
      <c r="K6481" s="278"/>
      <c r="L6481" s="278"/>
      <c r="N6481" s="278"/>
      <c r="O6481" s="278"/>
      <c r="P6481" s="278"/>
      <c r="Q6481" s="278"/>
      <c r="R6481" s="278"/>
      <c r="S6481" s="278"/>
      <c r="T6481" s="278"/>
      <c r="U6481" s="278"/>
      <c r="V6481" s="278"/>
      <c r="W6481" s="278"/>
      <c r="Z6481" s="278"/>
      <c r="AA6481" s="278"/>
      <c r="AB6481" s="278"/>
      <c r="AC6481" s="278"/>
      <c r="AD6481" s="278"/>
      <c r="AE6481" s="278"/>
      <c r="AI6481" s="287"/>
      <c r="AJ6481" s="287"/>
      <c r="AK6481" s="287"/>
      <c r="AL6481" s="287"/>
      <c r="AM6481" s="287"/>
      <c r="AO6481" s="278"/>
      <c r="AP6481" s="278"/>
      <c r="AQ6481" s="278"/>
      <c r="AR6481" s="278"/>
      <c r="AS6481" s="278"/>
      <c r="AT6481" s="278"/>
      <c r="AV6481" s="278"/>
      <c r="AW6481" s="278"/>
      <c r="AX6481" s="278"/>
      <c r="AY6481" s="278"/>
      <c r="AZ6481" s="278"/>
      <c r="BB6481" s="276"/>
      <c r="BE6481" s="280"/>
      <c r="BF6481" s="280"/>
      <c r="BH6481" s="278"/>
      <c r="BI6481" s="278"/>
      <c r="BJ6481" s="278"/>
      <c r="BK6481" s="278"/>
      <c r="BL6481" s="278"/>
      <c r="BN6481" s="278"/>
      <c r="BO6481" s="278"/>
      <c r="BP6481" s="278"/>
    </row>
    <row r="6482" spans="3:68" ht="1.5" customHeight="1">
      <c r="C6482" s="287"/>
      <c r="D6482" s="287"/>
      <c r="E6482" s="287"/>
      <c r="F6482" s="287"/>
      <c r="G6482" s="287"/>
      <c r="H6482" s="278"/>
      <c r="I6482" s="278"/>
      <c r="J6482" s="278"/>
      <c r="K6482" s="278"/>
      <c r="L6482" s="278"/>
      <c r="N6482" s="278"/>
      <c r="O6482" s="278"/>
      <c r="P6482" s="278"/>
      <c r="Q6482" s="278"/>
      <c r="R6482" s="278"/>
      <c r="S6482" s="278"/>
      <c r="T6482" s="278"/>
      <c r="U6482" s="278"/>
      <c r="V6482" s="278"/>
      <c r="W6482" s="278"/>
      <c r="Z6482" s="278"/>
      <c r="AA6482" s="278"/>
      <c r="AB6482" s="278"/>
      <c r="AC6482" s="278"/>
      <c r="AD6482" s="278"/>
      <c r="AE6482" s="278"/>
      <c r="AI6482" s="287"/>
      <c r="AJ6482" s="287"/>
      <c r="AK6482" s="287"/>
      <c r="AL6482" s="287"/>
      <c r="AM6482" s="287"/>
      <c r="AO6482" s="278"/>
      <c r="AP6482" s="278"/>
      <c r="AQ6482" s="278"/>
      <c r="AR6482" s="278"/>
      <c r="AS6482" s="278"/>
      <c r="AT6482" s="278"/>
      <c r="AV6482" s="278"/>
      <c r="AW6482" s="278"/>
      <c r="AX6482" s="278"/>
      <c r="AY6482" s="278"/>
      <c r="AZ6482" s="278"/>
      <c r="BB6482" s="276"/>
      <c r="BE6482" s="280"/>
      <c r="BF6482" s="280"/>
      <c r="BH6482" s="278"/>
      <c r="BI6482" s="278"/>
      <c r="BJ6482" s="278"/>
      <c r="BK6482" s="278"/>
      <c r="BL6482" s="278"/>
      <c r="BN6482" s="278"/>
      <c r="BO6482" s="278"/>
      <c r="BP6482" s="278"/>
    </row>
    <row r="6483" spans="3:68" ht="10.5" customHeight="1">
      <c r="C6483" s="287"/>
      <c r="D6483" s="287"/>
      <c r="E6483" s="287"/>
      <c r="F6483" s="287"/>
      <c r="G6483" s="287"/>
      <c r="H6483" s="278"/>
      <c r="I6483" s="278"/>
      <c r="J6483" s="278"/>
      <c r="K6483" s="278"/>
      <c r="L6483" s="278"/>
      <c r="N6483" s="278"/>
      <c r="O6483" s="278"/>
      <c r="P6483" s="278"/>
      <c r="Q6483" s="278"/>
      <c r="R6483" s="278"/>
      <c r="S6483" s="278"/>
      <c r="T6483" s="278"/>
      <c r="U6483" s="278"/>
      <c r="V6483" s="278"/>
      <c r="W6483" s="278"/>
      <c r="Z6483" s="278"/>
      <c r="AA6483" s="278"/>
      <c r="AB6483" s="278"/>
      <c r="AC6483" s="278"/>
      <c r="AD6483" s="278"/>
      <c r="AE6483" s="278"/>
      <c r="AI6483" s="287"/>
      <c r="AJ6483" s="287"/>
      <c r="AK6483" s="287"/>
      <c r="AL6483" s="287"/>
      <c r="AM6483" s="287"/>
      <c r="AO6483" s="278"/>
      <c r="AP6483" s="278"/>
      <c r="AQ6483" s="278"/>
      <c r="AR6483" s="278"/>
      <c r="AS6483" s="278"/>
      <c r="AT6483" s="278"/>
      <c r="AV6483" s="278"/>
      <c r="AW6483" s="278"/>
      <c r="AX6483" s="278"/>
      <c r="AY6483" s="278"/>
      <c r="AZ6483" s="278"/>
      <c r="BB6483" s="266"/>
      <c r="BE6483" s="263"/>
      <c r="BH6483" s="278"/>
      <c r="BI6483" s="278"/>
      <c r="BJ6483" s="278"/>
      <c r="BK6483" s="278"/>
      <c r="BL6483" s="278"/>
      <c r="BN6483" s="278"/>
      <c r="BO6483" s="278"/>
      <c r="BP6483" s="278"/>
    </row>
    <row r="6484" spans="3:68" ht="7.5" customHeight="1"/>
    <row r="6485" spans="3:68" ht="0.75" customHeight="1">
      <c r="C6485" s="287"/>
      <c r="D6485" s="287"/>
      <c r="E6485" s="287"/>
      <c r="F6485" s="287"/>
      <c r="G6485" s="287"/>
      <c r="H6485" s="278"/>
      <c r="I6485" s="278"/>
      <c r="J6485" s="278"/>
      <c r="K6485" s="278"/>
      <c r="L6485" s="278"/>
      <c r="N6485" s="278"/>
      <c r="O6485" s="278"/>
      <c r="P6485" s="278"/>
      <c r="Q6485" s="278"/>
      <c r="R6485" s="278"/>
      <c r="S6485" s="278"/>
      <c r="T6485" s="278"/>
      <c r="U6485" s="278"/>
      <c r="V6485" s="278"/>
      <c r="W6485" s="278"/>
      <c r="Z6485" s="278"/>
      <c r="AA6485" s="278"/>
      <c r="AB6485" s="278"/>
      <c r="AC6485" s="278"/>
      <c r="AD6485" s="278"/>
      <c r="AE6485" s="278"/>
      <c r="AI6485" s="287"/>
      <c r="AJ6485" s="287"/>
      <c r="AK6485" s="287"/>
      <c r="AL6485" s="287"/>
      <c r="AM6485" s="287"/>
      <c r="AO6485" s="278"/>
      <c r="AP6485" s="278"/>
      <c r="AQ6485" s="278"/>
      <c r="AR6485" s="278"/>
      <c r="AS6485" s="278"/>
      <c r="AT6485" s="278"/>
      <c r="AV6485" s="278"/>
      <c r="AW6485" s="278"/>
      <c r="AX6485" s="278"/>
      <c r="AY6485" s="278"/>
      <c r="AZ6485" s="278"/>
      <c r="BB6485" s="276"/>
      <c r="BE6485" s="280"/>
      <c r="BH6485" s="278"/>
      <c r="BI6485" s="278"/>
      <c r="BJ6485" s="278"/>
      <c r="BK6485" s="278"/>
      <c r="BL6485" s="278"/>
      <c r="BN6485" s="278"/>
      <c r="BO6485" s="278"/>
      <c r="BP6485" s="278"/>
    </row>
    <row r="6486" spans="3:68" ht="11.25" customHeight="1">
      <c r="C6486" s="287"/>
      <c r="D6486" s="287"/>
      <c r="E6486" s="287"/>
      <c r="F6486" s="287"/>
      <c r="G6486" s="287"/>
      <c r="H6486" s="278"/>
      <c r="I6486" s="278"/>
      <c r="J6486" s="278"/>
      <c r="K6486" s="278"/>
      <c r="L6486" s="278"/>
      <c r="N6486" s="278"/>
      <c r="O6486" s="278"/>
      <c r="P6486" s="278"/>
      <c r="Q6486" s="278"/>
      <c r="R6486" s="278"/>
      <c r="S6486" s="278"/>
      <c r="T6486" s="278"/>
      <c r="U6486" s="278"/>
      <c r="V6486" s="278"/>
      <c r="W6486" s="278"/>
      <c r="Z6486" s="278"/>
      <c r="AA6486" s="278"/>
      <c r="AB6486" s="278"/>
      <c r="AC6486" s="278"/>
      <c r="AD6486" s="278"/>
      <c r="AE6486" s="278"/>
      <c r="AI6486" s="287"/>
      <c r="AJ6486" s="287"/>
      <c r="AK6486" s="287"/>
      <c r="AL6486" s="287"/>
      <c r="AM6486" s="287"/>
      <c r="AO6486" s="278"/>
      <c r="AP6486" s="278"/>
      <c r="AQ6486" s="278"/>
      <c r="AR6486" s="278"/>
      <c r="AS6486" s="278"/>
      <c r="AT6486" s="278"/>
      <c r="AV6486" s="278"/>
      <c r="AW6486" s="278"/>
      <c r="AX6486" s="278"/>
      <c r="AY6486" s="278"/>
      <c r="AZ6486" s="278"/>
      <c r="BB6486" s="276"/>
      <c r="BE6486" s="280"/>
      <c r="BH6486" s="278"/>
      <c r="BI6486" s="278"/>
      <c r="BJ6486" s="278"/>
      <c r="BK6486" s="278"/>
      <c r="BL6486" s="278"/>
      <c r="BN6486" s="278"/>
      <c r="BO6486" s="278"/>
      <c r="BP6486" s="278"/>
    </row>
    <row r="6487" spans="3:68" ht="8.25" customHeight="1">
      <c r="C6487" s="291"/>
      <c r="D6487" s="291"/>
      <c r="E6487" s="291"/>
      <c r="F6487" s="291"/>
      <c r="G6487" s="291"/>
      <c r="H6487" s="278"/>
      <c r="I6487" s="278"/>
      <c r="J6487" s="278"/>
      <c r="K6487" s="278"/>
      <c r="L6487" s="278"/>
      <c r="N6487" s="278"/>
      <c r="O6487" s="278"/>
      <c r="P6487" s="278"/>
      <c r="Q6487" s="278"/>
      <c r="R6487" s="278"/>
      <c r="S6487" s="278"/>
      <c r="T6487" s="278"/>
      <c r="U6487" s="278"/>
      <c r="V6487" s="278"/>
      <c r="W6487" s="278"/>
      <c r="Z6487" s="278"/>
      <c r="AA6487" s="278"/>
      <c r="AB6487" s="278"/>
      <c r="AC6487" s="278"/>
      <c r="AD6487" s="278"/>
      <c r="AE6487" s="278"/>
      <c r="AI6487" s="291"/>
      <c r="AJ6487" s="291"/>
      <c r="AK6487" s="291"/>
      <c r="AL6487" s="291"/>
      <c r="AM6487" s="291"/>
      <c r="AO6487" s="278"/>
      <c r="AP6487" s="278"/>
      <c r="AQ6487" s="278"/>
      <c r="AR6487" s="278"/>
      <c r="AS6487" s="278"/>
      <c r="AT6487" s="278"/>
      <c r="AV6487" s="278"/>
      <c r="AW6487" s="278"/>
      <c r="AX6487" s="278"/>
      <c r="AY6487" s="278"/>
      <c r="AZ6487" s="278"/>
      <c r="BB6487" s="276"/>
      <c r="BE6487" s="280"/>
      <c r="BH6487" s="278"/>
      <c r="BI6487" s="278"/>
      <c r="BJ6487" s="278"/>
      <c r="BK6487" s="278"/>
      <c r="BL6487" s="278"/>
      <c r="BN6487" s="278"/>
      <c r="BO6487" s="278"/>
      <c r="BP6487" s="278"/>
    </row>
    <row r="6488" spans="3:68" ht="2.25" customHeight="1">
      <c r="C6488" s="291"/>
      <c r="D6488" s="291"/>
      <c r="E6488" s="291"/>
      <c r="F6488" s="291"/>
      <c r="G6488" s="291"/>
      <c r="H6488" s="278"/>
      <c r="I6488" s="278"/>
      <c r="J6488" s="278"/>
      <c r="K6488" s="278"/>
      <c r="L6488" s="278"/>
      <c r="N6488" s="278"/>
      <c r="O6488" s="278"/>
      <c r="P6488" s="278"/>
      <c r="Q6488" s="278"/>
      <c r="R6488" s="278"/>
      <c r="S6488" s="278"/>
      <c r="T6488" s="278"/>
      <c r="U6488" s="278"/>
      <c r="V6488" s="278"/>
      <c r="W6488" s="278"/>
      <c r="Z6488" s="278"/>
      <c r="AA6488" s="278"/>
      <c r="AB6488" s="278"/>
      <c r="AC6488" s="278"/>
      <c r="AD6488" s="278"/>
      <c r="AE6488" s="278"/>
      <c r="AI6488" s="291"/>
      <c r="AJ6488" s="291"/>
      <c r="AK6488" s="291"/>
      <c r="AL6488" s="291"/>
      <c r="AM6488" s="291"/>
      <c r="AO6488" s="278"/>
      <c r="AP6488" s="278"/>
      <c r="AQ6488" s="278"/>
      <c r="AR6488" s="278"/>
      <c r="AS6488" s="278"/>
      <c r="AT6488" s="278"/>
      <c r="AV6488" s="278"/>
      <c r="AW6488" s="278"/>
      <c r="AX6488" s="278"/>
      <c r="AY6488" s="278"/>
      <c r="AZ6488" s="278"/>
      <c r="BB6488" s="276"/>
      <c r="BE6488" s="280"/>
      <c r="BH6488" s="278"/>
      <c r="BI6488" s="278"/>
      <c r="BJ6488" s="278"/>
      <c r="BK6488" s="278"/>
      <c r="BL6488" s="278"/>
      <c r="BN6488" s="278"/>
      <c r="BO6488" s="278"/>
      <c r="BP6488" s="278"/>
    </row>
    <row r="6489" spans="3:68" ht="10.5" customHeight="1">
      <c r="BE6489" s="263"/>
      <c r="BH6489" s="278"/>
      <c r="BI6489" s="278"/>
      <c r="BJ6489" s="278"/>
      <c r="BK6489" s="278"/>
      <c r="BL6489" s="278"/>
      <c r="BN6489" s="278"/>
      <c r="BO6489" s="278"/>
      <c r="BP6489" s="278"/>
    </row>
    <row r="6490" spans="3:68" ht="7.5" customHeight="1"/>
    <row r="6491" spans="3:68" ht="9.75" customHeight="1">
      <c r="C6491" s="280"/>
      <c r="D6491" s="280"/>
      <c r="E6491" s="280"/>
      <c r="F6491" s="280"/>
      <c r="G6491" s="280"/>
      <c r="H6491" s="278"/>
      <c r="I6491" s="278"/>
      <c r="J6491" s="278"/>
      <c r="K6491" s="278"/>
      <c r="L6491" s="278"/>
      <c r="N6491" s="278"/>
      <c r="O6491" s="278"/>
      <c r="P6491" s="278"/>
      <c r="Q6491" s="278"/>
      <c r="R6491" s="278"/>
      <c r="S6491" s="278"/>
      <c r="T6491" s="278"/>
      <c r="U6491" s="278"/>
      <c r="V6491" s="278"/>
      <c r="W6491" s="278"/>
      <c r="Z6491" s="278"/>
      <c r="AA6491" s="278"/>
      <c r="AB6491" s="278"/>
      <c r="AC6491" s="278"/>
      <c r="AD6491" s="278"/>
      <c r="AE6491" s="278"/>
      <c r="AH6491" s="280"/>
      <c r="AI6491" s="280"/>
      <c r="AJ6491" s="280"/>
      <c r="AK6491" s="280"/>
      <c r="AL6491" s="280"/>
      <c r="AM6491" s="280"/>
      <c r="AO6491" s="278"/>
      <c r="AP6491" s="278"/>
      <c r="AQ6491" s="278"/>
      <c r="AR6491" s="278"/>
      <c r="AS6491" s="278"/>
      <c r="AT6491" s="278"/>
      <c r="AZ6491" s="281"/>
      <c r="BB6491" s="281"/>
      <c r="BE6491" s="280"/>
      <c r="BF6491" s="280"/>
      <c r="BG6491" s="280"/>
      <c r="BH6491" s="278"/>
      <c r="BI6491" s="278"/>
      <c r="BJ6491" s="278"/>
      <c r="BK6491" s="278"/>
      <c r="BL6491" s="278"/>
      <c r="BN6491" s="278"/>
      <c r="BO6491" s="278"/>
      <c r="BP6491" s="278"/>
    </row>
    <row r="6492" spans="3:68" ht="0.75" customHeight="1">
      <c r="C6492" s="280"/>
      <c r="D6492" s="280"/>
      <c r="E6492" s="280"/>
      <c r="F6492" s="280"/>
      <c r="G6492" s="280"/>
      <c r="H6492" s="278"/>
      <c r="I6492" s="278"/>
      <c r="J6492" s="278"/>
      <c r="K6492" s="278"/>
      <c r="L6492" s="278"/>
      <c r="N6492" s="278"/>
      <c r="O6492" s="278"/>
      <c r="P6492" s="278"/>
      <c r="Q6492" s="278"/>
      <c r="R6492" s="278"/>
      <c r="S6492" s="278"/>
      <c r="T6492" s="278"/>
      <c r="U6492" s="278"/>
      <c r="V6492" s="278"/>
      <c r="W6492" s="278"/>
      <c r="Z6492" s="278"/>
      <c r="AA6492" s="278"/>
      <c r="AB6492" s="278"/>
      <c r="AC6492" s="278"/>
      <c r="AD6492" s="278"/>
      <c r="AE6492" s="278"/>
      <c r="AH6492" s="280"/>
      <c r="AI6492" s="280"/>
      <c r="AJ6492" s="280"/>
      <c r="AK6492" s="280"/>
      <c r="AL6492" s="280"/>
      <c r="AM6492" s="280"/>
      <c r="AO6492" s="278"/>
      <c r="AP6492" s="278"/>
      <c r="AQ6492" s="278"/>
      <c r="AR6492" s="278"/>
      <c r="AS6492" s="278"/>
      <c r="AT6492" s="278"/>
      <c r="AZ6492" s="281"/>
      <c r="BB6492" s="281"/>
      <c r="BE6492" s="280"/>
      <c r="BF6492" s="280"/>
      <c r="BG6492" s="280"/>
      <c r="BH6492" s="278"/>
      <c r="BI6492" s="278"/>
      <c r="BJ6492" s="278"/>
      <c r="BK6492" s="278"/>
      <c r="BL6492" s="278"/>
      <c r="BN6492" s="278"/>
      <c r="BO6492" s="278"/>
      <c r="BP6492" s="278"/>
    </row>
    <row r="6493" spans="3:68" ht="10.5" customHeight="1">
      <c r="C6493" s="280"/>
      <c r="D6493" s="280"/>
      <c r="E6493" s="280"/>
      <c r="F6493" s="280"/>
      <c r="G6493" s="280"/>
      <c r="H6493" s="278"/>
      <c r="I6493" s="278"/>
      <c r="J6493" s="278"/>
      <c r="K6493" s="278"/>
      <c r="L6493" s="278"/>
      <c r="N6493" s="278"/>
      <c r="O6493" s="278"/>
      <c r="P6493" s="278"/>
      <c r="Q6493" s="278"/>
      <c r="R6493" s="278"/>
      <c r="S6493" s="278"/>
      <c r="T6493" s="278"/>
      <c r="U6493" s="278"/>
      <c r="V6493" s="278"/>
      <c r="W6493" s="278"/>
      <c r="Z6493" s="278"/>
      <c r="AA6493" s="278"/>
      <c r="AB6493" s="278"/>
      <c r="AC6493" s="278"/>
      <c r="AD6493" s="278"/>
      <c r="AE6493" s="278"/>
      <c r="AH6493" s="280"/>
      <c r="AI6493" s="280"/>
      <c r="AJ6493" s="280"/>
      <c r="AK6493" s="280"/>
      <c r="AL6493" s="280"/>
      <c r="AM6493" s="280"/>
      <c r="AN6493" s="280"/>
      <c r="AO6493" s="278"/>
      <c r="AP6493" s="278"/>
      <c r="AQ6493" s="278"/>
      <c r="AR6493" s="278"/>
      <c r="AS6493" s="278"/>
      <c r="AT6493" s="278"/>
      <c r="AV6493" s="278"/>
      <c r="AW6493" s="278"/>
      <c r="AX6493" s="278"/>
      <c r="AY6493" s="278"/>
      <c r="AZ6493" s="278"/>
      <c r="BB6493" s="266"/>
      <c r="BE6493" s="280"/>
      <c r="BF6493" s="280"/>
      <c r="BG6493" s="280"/>
      <c r="BH6493" s="278"/>
      <c r="BI6493" s="278"/>
      <c r="BJ6493" s="278"/>
      <c r="BK6493" s="278"/>
      <c r="BL6493" s="278"/>
      <c r="BN6493" s="278"/>
      <c r="BO6493" s="278"/>
      <c r="BP6493" s="278"/>
    </row>
    <row r="6494" spans="3:68" ht="9" customHeight="1"/>
    <row r="6495" spans="3:68" ht="11.25" customHeight="1">
      <c r="C6495" s="280"/>
      <c r="D6495" s="280"/>
      <c r="E6495" s="280"/>
      <c r="F6495" s="280"/>
      <c r="G6495" s="280"/>
      <c r="H6495" s="280"/>
      <c r="I6495" s="278"/>
      <c r="J6495" s="278"/>
      <c r="K6495" s="278"/>
      <c r="L6495" s="278"/>
      <c r="M6495" s="278"/>
      <c r="P6495" s="278"/>
      <c r="Q6495" s="278"/>
      <c r="R6495" s="278"/>
      <c r="S6495" s="278"/>
      <c r="U6495" s="278"/>
      <c r="V6495" s="278"/>
      <c r="W6495" s="278"/>
      <c r="Z6495" s="278"/>
      <c r="AA6495" s="278"/>
      <c r="AB6495" s="278"/>
      <c r="AC6495" s="278"/>
      <c r="AD6495" s="278"/>
      <c r="AE6495" s="278"/>
      <c r="AH6495" s="280"/>
      <c r="AI6495" s="280"/>
      <c r="AJ6495" s="280"/>
      <c r="AK6495" s="280"/>
      <c r="AL6495" s="280"/>
      <c r="AM6495" s="280"/>
      <c r="AN6495" s="280"/>
      <c r="AO6495" s="278"/>
      <c r="AP6495" s="278"/>
      <c r="AQ6495" s="278"/>
      <c r="AR6495" s="278"/>
      <c r="AS6495" s="278"/>
      <c r="AT6495" s="278"/>
      <c r="AV6495" s="278"/>
      <c r="AW6495" s="278"/>
      <c r="AX6495" s="278"/>
      <c r="AY6495" s="278"/>
      <c r="AZ6495" s="278"/>
      <c r="BB6495" s="265"/>
    </row>
    <row r="6496" spans="3:68" ht="9.75" customHeight="1">
      <c r="C6496" s="280"/>
      <c r="D6496" s="280"/>
      <c r="E6496" s="280"/>
      <c r="F6496" s="280"/>
      <c r="G6496" s="280"/>
      <c r="H6496" s="280"/>
      <c r="I6496" s="280"/>
      <c r="J6496" s="280"/>
      <c r="K6496" s="280"/>
      <c r="P6496" s="278"/>
      <c r="Q6496" s="278"/>
      <c r="R6496" s="278"/>
      <c r="S6496" s="278"/>
      <c r="U6496" s="278"/>
      <c r="V6496" s="278"/>
      <c r="W6496" s="278"/>
      <c r="AH6496" s="280"/>
      <c r="AI6496" s="280"/>
      <c r="AJ6496" s="280"/>
      <c r="AK6496" s="280"/>
      <c r="AL6496" s="280"/>
      <c r="AM6496" s="280"/>
      <c r="AO6496" s="278"/>
      <c r="AP6496" s="278"/>
      <c r="AQ6496" s="278"/>
      <c r="AR6496" s="278"/>
      <c r="AS6496" s="278"/>
      <c r="AT6496" s="278"/>
      <c r="AV6496" s="278"/>
      <c r="AW6496" s="278"/>
      <c r="AX6496" s="278"/>
      <c r="AY6496" s="278"/>
      <c r="AZ6496" s="278"/>
      <c r="BB6496" s="276"/>
    </row>
    <row r="6497" spans="3:68" ht="0.75" customHeight="1">
      <c r="C6497" s="280"/>
      <c r="D6497" s="280"/>
      <c r="E6497" s="280"/>
      <c r="F6497" s="280"/>
      <c r="G6497" s="280"/>
      <c r="H6497" s="280"/>
      <c r="I6497" s="280"/>
      <c r="J6497" s="280"/>
      <c r="K6497" s="280"/>
      <c r="P6497" s="278"/>
      <c r="Q6497" s="278"/>
      <c r="R6497" s="278"/>
      <c r="S6497" s="278"/>
      <c r="U6497" s="278"/>
      <c r="V6497" s="278"/>
      <c r="W6497" s="278"/>
      <c r="AH6497" s="280"/>
      <c r="AI6497" s="280"/>
      <c r="AJ6497" s="280"/>
      <c r="AK6497" s="280"/>
      <c r="AL6497" s="280"/>
      <c r="AM6497" s="280"/>
      <c r="AO6497" s="278"/>
      <c r="AP6497" s="278"/>
      <c r="AQ6497" s="278"/>
      <c r="AR6497" s="278"/>
      <c r="AS6497" s="278"/>
      <c r="AT6497" s="278"/>
      <c r="AV6497" s="278"/>
      <c r="AW6497" s="278"/>
      <c r="AX6497" s="278"/>
      <c r="AY6497" s="278"/>
      <c r="AZ6497" s="278"/>
      <c r="BB6497" s="276"/>
    </row>
    <row r="6498" spans="3:68">
      <c r="C6498" s="280"/>
      <c r="D6498" s="280"/>
      <c r="E6498" s="280"/>
      <c r="F6498" s="280"/>
      <c r="G6498" s="280"/>
      <c r="H6498" s="278"/>
      <c r="I6498" s="278"/>
      <c r="J6498" s="278"/>
      <c r="K6498" s="278"/>
      <c r="L6498" s="278"/>
      <c r="P6498" s="278"/>
      <c r="Q6498" s="278"/>
      <c r="R6498" s="278"/>
      <c r="S6498" s="278"/>
      <c r="U6498" s="278"/>
      <c r="V6498" s="278"/>
      <c r="W6498" s="278"/>
      <c r="Z6498" s="278"/>
      <c r="AA6498" s="278"/>
      <c r="AB6498" s="278"/>
      <c r="AC6498" s="278"/>
      <c r="AD6498" s="278"/>
      <c r="AE6498" s="278"/>
      <c r="AH6498" s="280"/>
      <c r="AI6498" s="280"/>
      <c r="AJ6498" s="280"/>
      <c r="AK6498" s="280"/>
      <c r="AL6498" s="280"/>
      <c r="AM6498" s="280"/>
      <c r="AV6498" s="278"/>
      <c r="AW6498" s="278"/>
      <c r="AX6498" s="278"/>
      <c r="AY6498" s="278"/>
      <c r="AZ6498" s="278"/>
      <c r="BB6498" s="266"/>
      <c r="BE6498" s="282"/>
      <c r="BF6498" s="282"/>
      <c r="BG6498" s="282"/>
      <c r="BH6498" s="282"/>
      <c r="BI6498" s="282"/>
      <c r="BJ6498" s="282"/>
      <c r="BK6498" s="282"/>
      <c r="BL6498" s="282"/>
      <c r="BM6498" s="282"/>
      <c r="BN6498" s="282"/>
      <c r="BO6498" s="282"/>
      <c r="BP6498" s="282"/>
    </row>
    <row r="6499" spans="3:68" ht="6.75" customHeight="1"/>
    <row r="6500" spans="3:68" ht="2.25" customHeight="1">
      <c r="C6500" s="280"/>
      <c r="D6500" s="280"/>
      <c r="E6500" s="280"/>
      <c r="F6500" s="280"/>
      <c r="G6500" s="280"/>
      <c r="N6500" s="278"/>
      <c r="O6500" s="278"/>
      <c r="P6500" s="278"/>
      <c r="Q6500" s="278"/>
      <c r="R6500" s="278"/>
      <c r="S6500" s="278"/>
      <c r="T6500" s="278"/>
      <c r="U6500" s="278"/>
      <c r="V6500" s="278"/>
      <c r="W6500" s="278"/>
      <c r="AH6500" s="280"/>
      <c r="AI6500" s="280"/>
      <c r="AJ6500" s="280"/>
      <c r="AK6500" s="280"/>
      <c r="AL6500" s="280"/>
      <c r="AM6500" s="280"/>
      <c r="AN6500" s="280"/>
      <c r="AO6500" s="280"/>
      <c r="AP6500" s="280"/>
      <c r="AQ6500" s="280"/>
      <c r="AR6500" s="280"/>
      <c r="AV6500" s="278"/>
      <c r="AW6500" s="278"/>
      <c r="AX6500" s="278"/>
      <c r="AY6500" s="278"/>
      <c r="AZ6500" s="278"/>
      <c r="BB6500" s="276"/>
    </row>
    <row r="6501" spans="3:68" ht="7.5" customHeight="1">
      <c r="C6501" s="280"/>
      <c r="D6501" s="280"/>
      <c r="E6501" s="280"/>
      <c r="F6501" s="280"/>
      <c r="G6501" s="280"/>
      <c r="N6501" s="278"/>
      <c r="O6501" s="278"/>
      <c r="P6501" s="278"/>
      <c r="Q6501" s="278"/>
      <c r="R6501" s="278"/>
      <c r="S6501" s="278"/>
      <c r="T6501" s="278"/>
      <c r="U6501" s="278"/>
      <c r="V6501" s="278"/>
      <c r="W6501" s="278"/>
      <c r="AH6501" s="280"/>
      <c r="AI6501" s="280"/>
      <c r="AJ6501" s="280"/>
      <c r="AK6501" s="280"/>
      <c r="AL6501" s="280"/>
      <c r="AM6501" s="280"/>
      <c r="AN6501" s="280"/>
      <c r="AO6501" s="280"/>
      <c r="AP6501" s="280"/>
      <c r="AQ6501" s="280"/>
      <c r="AR6501" s="280"/>
      <c r="AV6501" s="278"/>
      <c r="AW6501" s="278"/>
      <c r="AX6501" s="278"/>
      <c r="AY6501" s="278"/>
      <c r="AZ6501" s="278"/>
      <c r="BB6501" s="276"/>
    </row>
    <row r="6502" spans="3:68" ht="0.75" customHeight="1">
      <c r="C6502" s="280"/>
      <c r="D6502" s="280"/>
      <c r="E6502" s="280"/>
      <c r="F6502" s="280"/>
      <c r="G6502" s="280"/>
      <c r="N6502" s="278"/>
      <c r="O6502" s="278"/>
      <c r="P6502" s="278"/>
      <c r="Q6502" s="278"/>
      <c r="R6502" s="278"/>
      <c r="S6502" s="278"/>
      <c r="T6502" s="278"/>
      <c r="U6502" s="278"/>
      <c r="V6502" s="278"/>
      <c r="W6502" s="278"/>
      <c r="AH6502" s="280"/>
      <c r="AI6502" s="280"/>
      <c r="AJ6502" s="280"/>
      <c r="AK6502" s="280"/>
      <c r="AL6502" s="280"/>
      <c r="AM6502" s="280"/>
      <c r="AN6502" s="280"/>
      <c r="AO6502" s="280"/>
      <c r="AP6502" s="280"/>
      <c r="AQ6502" s="280"/>
      <c r="AR6502" s="280"/>
      <c r="AV6502" s="278"/>
      <c r="AW6502" s="278"/>
      <c r="AX6502" s="278"/>
      <c r="AY6502" s="278"/>
      <c r="AZ6502" s="278"/>
      <c r="BB6502" s="276"/>
    </row>
    <row r="6503" spans="3:68" ht="10.5" customHeight="1">
      <c r="C6503" s="280"/>
      <c r="D6503" s="280"/>
      <c r="E6503" s="280"/>
      <c r="F6503" s="280"/>
      <c r="G6503" s="280"/>
      <c r="P6503" s="278"/>
      <c r="Q6503" s="278"/>
      <c r="R6503" s="278"/>
      <c r="S6503" s="278"/>
      <c r="U6503" s="278"/>
      <c r="V6503" s="278"/>
      <c r="W6503" s="278"/>
      <c r="AH6503" s="280"/>
      <c r="AI6503" s="280"/>
      <c r="AJ6503" s="280"/>
      <c r="AK6503" s="280"/>
      <c r="AL6503" s="280"/>
      <c r="AM6503" s="280"/>
      <c r="AN6503" s="280"/>
      <c r="AO6503" s="280"/>
      <c r="AP6503" s="280"/>
      <c r="AQ6503" s="280"/>
      <c r="AR6503" s="280"/>
      <c r="AV6503" s="278"/>
      <c r="AW6503" s="278"/>
      <c r="AX6503" s="278"/>
      <c r="AY6503" s="278"/>
      <c r="AZ6503" s="278"/>
      <c r="BB6503" s="266"/>
      <c r="BG6503" s="283"/>
      <c r="BH6503" s="283"/>
      <c r="BI6503" s="283"/>
      <c r="BJ6503" s="283"/>
      <c r="BN6503" s="283"/>
      <c r="BO6503" s="283"/>
      <c r="BP6503" s="283"/>
    </row>
    <row r="6504" spans="3:68" ht="7.5" customHeight="1"/>
    <row r="6505" spans="3:68" ht="0.75" customHeight="1">
      <c r="C6505" s="280"/>
      <c r="D6505" s="280"/>
      <c r="E6505" s="280"/>
      <c r="F6505" s="280"/>
      <c r="G6505" s="280"/>
      <c r="N6505" s="278"/>
      <c r="O6505" s="278"/>
      <c r="P6505" s="278"/>
      <c r="Q6505" s="278"/>
      <c r="R6505" s="278"/>
      <c r="S6505" s="278"/>
      <c r="T6505" s="278"/>
      <c r="U6505" s="278"/>
      <c r="V6505" s="278"/>
      <c r="W6505" s="278"/>
      <c r="AH6505" s="280"/>
      <c r="AI6505" s="280"/>
      <c r="AJ6505" s="280"/>
      <c r="AK6505" s="280"/>
      <c r="AL6505" s="280"/>
      <c r="AM6505" s="280"/>
      <c r="AN6505" s="280"/>
      <c r="AO6505" s="280"/>
      <c r="AP6505" s="280"/>
      <c r="AQ6505" s="280"/>
      <c r="AR6505" s="280"/>
      <c r="AV6505" s="278"/>
      <c r="AW6505" s="278"/>
      <c r="AX6505" s="278"/>
      <c r="AY6505" s="278"/>
      <c r="AZ6505" s="278"/>
      <c r="BB6505" s="276"/>
      <c r="BE6505" s="280"/>
      <c r="BF6505" s="280"/>
      <c r="BG6505" s="280"/>
      <c r="BH6505" s="279"/>
      <c r="BI6505" s="279"/>
      <c r="BJ6505" s="279"/>
      <c r="BK6505" s="279"/>
      <c r="BN6505" s="279"/>
      <c r="BO6505" s="279"/>
      <c r="BP6505" s="279"/>
    </row>
    <row r="6506" spans="3:68" ht="8.25" customHeight="1">
      <c r="C6506" s="280"/>
      <c r="D6506" s="280"/>
      <c r="E6506" s="280"/>
      <c r="F6506" s="280"/>
      <c r="G6506" s="280"/>
      <c r="N6506" s="278"/>
      <c r="O6506" s="278"/>
      <c r="P6506" s="278"/>
      <c r="Q6506" s="278"/>
      <c r="R6506" s="278"/>
      <c r="S6506" s="278"/>
      <c r="T6506" s="278"/>
      <c r="U6506" s="278"/>
      <c r="V6506" s="278"/>
      <c r="W6506" s="278"/>
      <c r="AH6506" s="280"/>
      <c r="AI6506" s="280"/>
      <c r="AJ6506" s="280"/>
      <c r="AK6506" s="280"/>
      <c r="AL6506" s="280"/>
      <c r="AM6506" s="280"/>
      <c r="AN6506" s="280"/>
      <c r="AO6506" s="280"/>
      <c r="AP6506" s="280"/>
      <c r="AQ6506" s="280"/>
      <c r="AR6506" s="280"/>
      <c r="AV6506" s="278"/>
      <c r="AW6506" s="278"/>
      <c r="AX6506" s="278"/>
      <c r="AY6506" s="278"/>
      <c r="AZ6506" s="278"/>
      <c r="BB6506" s="276"/>
      <c r="BE6506" s="280"/>
      <c r="BF6506" s="280"/>
      <c r="BG6506" s="280"/>
      <c r="BH6506" s="279"/>
      <c r="BI6506" s="279"/>
      <c r="BJ6506" s="279"/>
      <c r="BK6506" s="279"/>
      <c r="BN6506" s="279"/>
      <c r="BO6506" s="279"/>
      <c r="BP6506" s="279"/>
    </row>
    <row r="6507" spans="3:68" ht="0.75" customHeight="1">
      <c r="C6507" s="280"/>
      <c r="D6507" s="280"/>
      <c r="E6507" s="280"/>
      <c r="F6507" s="280"/>
      <c r="G6507" s="280"/>
      <c r="N6507" s="278"/>
      <c r="O6507" s="278"/>
      <c r="P6507" s="278"/>
      <c r="Q6507" s="278"/>
      <c r="R6507" s="278"/>
      <c r="S6507" s="278"/>
      <c r="T6507" s="278"/>
      <c r="U6507" s="278"/>
      <c r="V6507" s="278"/>
      <c r="W6507" s="278"/>
      <c r="AH6507" s="280"/>
      <c r="AI6507" s="280"/>
      <c r="AJ6507" s="280"/>
      <c r="AK6507" s="280"/>
      <c r="AL6507" s="280"/>
      <c r="AM6507" s="280"/>
      <c r="AN6507" s="280"/>
      <c r="AO6507" s="280"/>
      <c r="AP6507" s="280"/>
      <c r="AQ6507" s="280"/>
      <c r="AR6507" s="280"/>
      <c r="AV6507" s="278"/>
      <c r="AW6507" s="278"/>
      <c r="AX6507" s="278"/>
      <c r="AY6507" s="278"/>
      <c r="AZ6507" s="278"/>
      <c r="BB6507" s="276"/>
      <c r="BE6507" s="280"/>
      <c r="BF6507" s="280"/>
      <c r="BG6507" s="280"/>
      <c r="BH6507" s="279"/>
      <c r="BI6507" s="279"/>
      <c r="BJ6507" s="279"/>
      <c r="BK6507" s="279"/>
      <c r="BN6507" s="279"/>
      <c r="BO6507" s="279"/>
      <c r="BP6507" s="279"/>
    </row>
    <row r="6508" spans="3:68" ht="11.25" customHeight="1">
      <c r="C6508" s="280"/>
      <c r="D6508" s="280"/>
      <c r="E6508" s="280"/>
      <c r="F6508" s="280"/>
      <c r="G6508" s="280"/>
      <c r="N6508" s="278"/>
      <c r="O6508" s="278"/>
      <c r="P6508" s="278"/>
      <c r="Q6508" s="278"/>
      <c r="R6508" s="278"/>
      <c r="S6508" s="278"/>
      <c r="T6508" s="278"/>
      <c r="U6508" s="278"/>
      <c r="V6508" s="278"/>
      <c r="W6508" s="278"/>
      <c r="AH6508" s="280"/>
      <c r="AI6508" s="280"/>
      <c r="AJ6508" s="280"/>
      <c r="AK6508" s="280"/>
      <c r="AL6508" s="280"/>
      <c r="AM6508" s="280"/>
      <c r="AN6508" s="280"/>
      <c r="AO6508" s="280"/>
      <c r="AP6508" s="280"/>
      <c r="AQ6508" s="280"/>
      <c r="AR6508" s="280"/>
      <c r="AV6508" s="278"/>
      <c r="AW6508" s="278"/>
      <c r="AX6508" s="278"/>
      <c r="AY6508" s="278"/>
      <c r="AZ6508" s="278"/>
      <c r="BB6508" s="266"/>
      <c r="BE6508" s="275"/>
      <c r="BF6508" s="275"/>
      <c r="BG6508" s="275"/>
      <c r="BH6508" s="276"/>
      <c r="BI6508" s="276"/>
      <c r="BJ6508" s="276"/>
      <c r="BK6508" s="276"/>
      <c r="BN6508" s="276"/>
      <c r="BO6508" s="276"/>
      <c r="BP6508" s="276"/>
    </row>
    <row r="6509" spans="3:68" ht="7.5" customHeight="1"/>
    <row r="6510" spans="3:68" ht="1.5" customHeight="1">
      <c r="C6510" s="280"/>
      <c r="D6510" s="280"/>
      <c r="E6510" s="280"/>
      <c r="F6510" s="280"/>
      <c r="G6510" s="280"/>
      <c r="H6510" s="280"/>
      <c r="I6510" s="280"/>
      <c r="J6510" s="280"/>
      <c r="P6510" s="278"/>
      <c r="Q6510" s="278"/>
      <c r="R6510" s="278"/>
      <c r="S6510" s="278"/>
      <c r="U6510" s="278"/>
      <c r="V6510" s="278"/>
      <c r="W6510" s="278"/>
      <c r="AH6510" s="280"/>
      <c r="AI6510" s="280"/>
      <c r="AJ6510" s="280"/>
      <c r="AK6510" s="280"/>
      <c r="AL6510" s="280"/>
      <c r="AM6510" s="280"/>
      <c r="AN6510" s="280"/>
      <c r="AO6510" s="280"/>
      <c r="AP6510" s="280"/>
      <c r="AQ6510" s="280"/>
      <c r="AR6510" s="280"/>
      <c r="AV6510" s="278"/>
      <c r="AW6510" s="278"/>
      <c r="AX6510" s="278"/>
      <c r="AY6510" s="278"/>
      <c r="AZ6510" s="278"/>
      <c r="BB6510" s="276"/>
      <c r="BE6510" s="275"/>
      <c r="BF6510" s="275"/>
      <c r="BG6510" s="275"/>
      <c r="BH6510" s="276"/>
      <c r="BI6510" s="276"/>
      <c r="BJ6510" s="276"/>
      <c r="BK6510" s="276"/>
    </row>
    <row r="6511" spans="3:68" ht="9" customHeight="1">
      <c r="C6511" s="280"/>
      <c r="D6511" s="280"/>
      <c r="E6511" s="280"/>
      <c r="F6511" s="280"/>
      <c r="G6511" s="280"/>
      <c r="H6511" s="280"/>
      <c r="I6511" s="280"/>
      <c r="J6511" s="280"/>
      <c r="P6511" s="278"/>
      <c r="Q6511" s="278"/>
      <c r="R6511" s="278"/>
      <c r="S6511" s="278"/>
      <c r="U6511" s="278"/>
      <c r="V6511" s="278"/>
      <c r="W6511" s="278"/>
      <c r="AH6511" s="280"/>
      <c r="AI6511" s="280"/>
      <c r="AJ6511" s="280"/>
      <c r="AK6511" s="280"/>
      <c r="AL6511" s="280"/>
      <c r="AM6511" s="280"/>
      <c r="AN6511" s="280"/>
      <c r="AO6511" s="280"/>
      <c r="AP6511" s="280"/>
      <c r="AQ6511" s="280"/>
      <c r="AR6511" s="280"/>
      <c r="AV6511" s="278"/>
      <c r="AW6511" s="278"/>
      <c r="AX6511" s="278"/>
      <c r="AY6511" s="278"/>
      <c r="AZ6511" s="278"/>
      <c r="BB6511" s="276"/>
      <c r="BE6511" s="275"/>
      <c r="BF6511" s="275"/>
      <c r="BG6511" s="275"/>
      <c r="BH6511" s="276"/>
      <c r="BI6511" s="276"/>
      <c r="BJ6511" s="276"/>
      <c r="BK6511" s="276"/>
    </row>
    <row r="6512" spans="3:68" ht="0.75" customHeight="1">
      <c r="C6512" s="280"/>
      <c r="D6512" s="280"/>
      <c r="E6512" s="280"/>
      <c r="F6512" s="280"/>
      <c r="G6512" s="280"/>
      <c r="H6512" s="280"/>
      <c r="I6512" s="280"/>
      <c r="J6512" s="280"/>
      <c r="P6512" s="278"/>
      <c r="Q6512" s="278"/>
      <c r="R6512" s="278"/>
      <c r="S6512" s="278"/>
      <c r="U6512" s="278"/>
      <c r="V6512" s="278"/>
      <c r="W6512" s="278"/>
      <c r="AH6512" s="280"/>
      <c r="AI6512" s="280"/>
      <c r="AJ6512" s="280"/>
      <c r="AK6512" s="280"/>
      <c r="AL6512" s="280"/>
      <c r="AM6512" s="280"/>
      <c r="AN6512" s="280"/>
      <c r="AO6512" s="280"/>
      <c r="AP6512" s="280"/>
      <c r="AQ6512" s="280"/>
      <c r="AR6512" s="280"/>
      <c r="AV6512" s="278"/>
      <c r="AW6512" s="278"/>
      <c r="AX6512" s="278"/>
      <c r="AY6512" s="278"/>
      <c r="AZ6512" s="278"/>
      <c r="BB6512" s="276"/>
      <c r="BE6512" s="275"/>
      <c r="BF6512" s="275"/>
      <c r="BG6512" s="275"/>
    </row>
    <row r="6513" spans="2:69" ht="11.25" customHeight="1">
      <c r="C6513" s="280"/>
      <c r="D6513" s="280"/>
      <c r="E6513" s="280"/>
      <c r="F6513" s="280"/>
      <c r="G6513" s="280"/>
      <c r="H6513" s="280"/>
      <c r="I6513" s="280"/>
      <c r="J6513" s="280"/>
      <c r="N6513" s="278"/>
      <c r="O6513" s="278"/>
      <c r="P6513" s="278"/>
      <c r="Q6513" s="278"/>
      <c r="R6513" s="278"/>
      <c r="S6513" s="278"/>
      <c r="T6513" s="278"/>
      <c r="U6513" s="278"/>
      <c r="V6513" s="278"/>
      <c r="W6513" s="278"/>
      <c r="AH6513" s="280"/>
      <c r="AI6513" s="280"/>
      <c r="AJ6513" s="280"/>
      <c r="AK6513" s="280"/>
      <c r="AL6513" s="280"/>
      <c r="AM6513" s="280"/>
      <c r="AN6513" s="280"/>
      <c r="AO6513" s="280"/>
      <c r="AP6513" s="280"/>
      <c r="AQ6513" s="280"/>
      <c r="AR6513" s="280"/>
      <c r="AV6513" s="278"/>
      <c r="AW6513" s="278"/>
      <c r="AX6513" s="278"/>
      <c r="AY6513" s="278"/>
      <c r="AZ6513" s="278"/>
      <c r="BB6513" s="266"/>
      <c r="BE6513" s="275"/>
      <c r="BF6513" s="275"/>
      <c r="BG6513" s="275"/>
      <c r="BH6513" s="276"/>
      <c r="BI6513" s="276"/>
      <c r="BJ6513" s="276"/>
      <c r="BK6513" s="276"/>
    </row>
    <row r="6514" spans="2:69" ht="9" customHeight="1"/>
    <row r="6515" spans="2:69" ht="0.75" customHeight="1">
      <c r="BE6515" s="275"/>
      <c r="BF6515" s="275"/>
      <c r="BG6515" s="275"/>
      <c r="BH6515" s="276"/>
      <c r="BI6515" s="276"/>
      <c r="BJ6515" s="276"/>
      <c r="BK6515" s="276"/>
      <c r="BN6515" s="276"/>
      <c r="BO6515" s="276"/>
      <c r="BP6515" s="276"/>
    </row>
    <row r="6516" spans="2:69">
      <c r="BE6516" s="275"/>
      <c r="BF6516" s="275"/>
      <c r="BG6516" s="275"/>
      <c r="BH6516" s="276"/>
      <c r="BI6516" s="276"/>
      <c r="BJ6516" s="276"/>
      <c r="BK6516" s="276"/>
      <c r="BN6516" s="276"/>
      <c r="BO6516" s="276"/>
      <c r="BP6516" s="276"/>
    </row>
    <row r="6517" spans="2:69" ht="10.5" customHeight="1">
      <c r="C6517" s="277"/>
      <c r="D6517" s="277"/>
      <c r="E6517" s="277"/>
      <c r="F6517" s="277"/>
      <c r="G6517" s="277"/>
      <c r="H6517" s="278"/>
      <c r="I6517" s="278"/>
      <c r="J6517" s="278"/>
      <c r="K6517" s="278"/>
      <c r="L6517" s="278"/>
      <c r="N6517" s="278"/>
      <c r="O6517" s="278"/>
      <c r="P6517" s="278"/>
      <c r="Q6517" s="278"/>
      <c r="R6517" s="278"/>
      <c r="S6517" s="278"/>
      <c r="T6517" s="278"/>
      <c r="U6517" s="281"/>
      <c r="V6517" s="281"/>
      <c r="W6517" s="281"/>
      <c r="Z6517" s="278"/>
      <c r="AA6517" s="278"/>
      <c r="AB6517" s="278"/>
      <c r="AC6517" s="278"/>
      <c r="AD6517" s="281"/>
      <c r="AE6517" s="281"/>
      <c r="AH6517" s="277"/>
      <c r="AI6517" s="277"/>
      <c r="AJ6517" s="277"/>
      <c r="AK6517" s="277"/>
      <c r="AL6517" s="277"/>
      <c r="AM6517" s="277"/>
      <c r="AO6517" s="278"/>
      <c r="AP6517" s="278"/>
      <c r="AQ6517" s="278"/>
      <c r="AR6517" s="278"/>
      <c r="AS6517" s="278"/>
      <c r="AT6517" s="278"/>
      <c r="AV6517" s="278"/>
      <c r="AW6517" s="278"/>
      <c r="AX6517" s="278"/>
      <c r="AY6517" s="278"/>
      <c r="AZ6517" s="278"/>
      <c r="BB6517" s="281"/>
      <c r="BC6517" s="281"/>
      <c r="BE6517" s="280"/>
      <c r="BF6517" s="280"/>
      <c r="BI6517" s="279"/>
      <c r="BJ6517" s="279"/>
      <c r="BL6517" s="285"/>
      <c r="BM6517" s="285"/>
      <c r="BN6517" s="285"/>
      <c r="BO6517" s="285"/>
      <c r="BP6517" s="285"/>
    </row>
    <row r="6518" spans="2:69" ht="7.5" customHeight="1"/>
    <row r="6519" spans="2:69" ht="12" customHeight="1">
      <c r="B6519" s="282"/>
      <c r="C6519" s="282"/>
      <c r="D6519" s="282"/>
      <c r="E6519" s="282"/>
      <c r="F6519" s="282"/>
      <c r="G6519" s="282"/>
      <c r="H6519" s="282"/>
      <c r="I6519" s="282"/>
      <c r="J6519" s="282"/>
      <c r="K6519" s="282"/>
      <c r="L6519" s="282"/>
      <c r="M6519" s="282"/>
      <c r="N6519" s="282"/>
      <c r="O6519" s="282"/>
      <c r="P6519" s="282"/>
      <c r="Q6519" s="282"/>
      <c r="R6519" s="282"/>
      <c r="S6519" s="282"/>
      <c r="T6519" s="282"/>
      <c r="U6519" s="282"/>
      <c r="V6519" s="282"/>
      <c r="W6519" s="282"/>
      <c r="X6519" s="282"/>
      <c r="Y6519" s="282"/>
      <c r="Z6519" s="282"/>
      <c r="AA6519" s="282"/>
      <c r="AB6519" s="282"/>
      <c r="AC6519" s="282"/>
      <c r="AD6519" s="282"/>
      <c r="AE6519" s="282"/>
      <c r="AF6519" s="282"/>
      <c r="AG6519" s="282"/>
      <c r="AH6519" s="282"/>
      <c r="AI6519" s="282"/>
      <c r="AJ6519" s="282"/>
      <c r="AL6519" s="282"/>
      <c r="AM6519" s="282"/>
      <c r="AN6519" s="282"/>
      <c r="AO6519" s="282"/>
      <c r="AP6519" s="282"/>
      <c r="AQ6519" s="282"/>
      <c r="AR6519" s="282"/>
      <c r="AS6519" s="282"/>
      <c r="AT6519" s="282"/>
      <c r="AU6519" s="282"/>
      <c r="AV6519" s="282"/>
      <c r="AW6519" s="282"/>
      <c r="AX6519" s="282"/>
      <c r="AY6519" s="282"/>
      <c r="AZ6519" s="282"/>
      <c r="BA6519" s="282"/>
      <c r="BB6519" s="282"/>
      <c r="BC6519" s="282"/>
      <c r="BD6519" s="282"/>
      <c r="BE6519" s="282"/>
      <c r="BF6519" s="282"/>
      <c r="BG6519" s="282"/>
      <c r="BH6519" s="282"/>
      <c r="BI6519" s="282"/>
      <c r="BJ6519" s="282"/>
      <c r="BK6519" s="282"/>
      <c r="BL6519" s="282"/>
      <c r="BM6519" s="282"/>
      <c r="BN6519" s="282"/>
      <c r="BO6519" s="282"/>
      <c r="BP6519" s="282"/>
      <c r="BQ6519" s="282"/>
    </row>
    <row r="6520" spans="2:69" ht="0.75" customHeight="1">
      <c r="B6520" s="282"/>
      <c r="C6520" s="282"/>
      <c r="D6520" s="282"/>
      <c r="E6520" s="282"/>
      <c r="F6520" s="282"/>
      <c r="G6520" s="282"/>
      <c r="H6520" s="282"/>
      <c r="I6520" s="282"/>
      <c r="J6520" s="282"/>
      <c r="K6520" s="282"/>
      <c r="L6520" s="282"/>
      <c r="M6520" s="282"/>
      <c r="N6520" s="282"/>
      <c r="O6520" s="282"/>
      <c r="P6520" s="282"/>
      <c r="Q6520" s="282"/>
      <c r="R6520" s="282"/>
      <c r="S6520" s="282"/>
      <c r="T6520" s="282"/>
      <c r="U6520" s="282"/>
      <c r="V6520" s="282"/>
      <c r="W6520" s="282"/>
      <c r="X6520" s="282"/>
      <c r="Y6520" s="282"/>
      <c r="Z6520" s="282"/>
      <c r="AA6520" s="282"/>
      <c r="AB6520" s="282"/>
      <c r="AC6520" s="282"/>
      <c r="AD6520" s="282"/>
      <c r="AE6520" s="282"/>
      <c r="AF6520" s="282"/>
      <c r="AG6520" s="282"/>
      <c r="AH6520" s="282"/>
      <c r="AI6520" s="282"/>
      <c r="AJ6520" s="282"/>
      <c r="AL6520" s="282"/>
      <c r="AM6520" s="282"/>
      <c r="AN6520" s="282"/>
      <c r="AO6520" s="282"/>
      <c r="AP6520" s="282"/>
      <c r="AQ6520" s="282"/>
      <c r="AR6520" s="282"/>
      <c r="AS6520" s="282"/>
      <c r="AT6520" s="282"/>
      <c r="AU6520" s="282"/>
      <c r="AV6520" s="282"/>
      <c r="AW6520" s="282"/>
      <c r="AX6520" s="282"/>
      <c r="AY6520" s="282"/>
      <c r="AZ6520" s="282"/>
      <c r="BA6520" s="282"/>
      <c r="BB6520" s="282"/>
      <c r="BC6520" s="282"/>
      <c r="BD6520" s="282"/>
      <c r="BE6520" s="282"/>
      <c r="BF6520" s="282"/>
      <c r="BG6520" s="282"/>
      <c r="BH6520" s="282"/>
      <c r="BI6520" s="282"/>
      <c r="BJ6520" s="282"/>
      <c r="BK6520" s="282"/>
      <c r="BL6520" s="282"/>
      <c r="BM6520" s="282"/>
      <c r="BN6520" s="282"/>
      <c r="BO6520" s="282"/>
      <c r="BP6520" s="282"/>
      <c r="BQ6520" s="282"/>
    </row>
    <row r="6521" spans="2:69" ht="10.5" customHeight="1">
      <c r="G6521" s="283"/>
      <c r="H6521" s="283"/>
      <c r="I6521" s="283"/>
      <c r="J6521" s="283"/>
      <c r="K6521" s="283"/>
      <c r="L6521" s="283"/>
      <c r="N6521" s="283"/>
      <c r="O6521" s="283"/>
      <c r="P6521" s="284"/>
      <c r="Q6521" s="284"/>
      <c r="R6521" s="284"/>
      <c r="S6521" s="284"/>
      <c r="U6521" s="283"/>
      <c r="V6521" s="283"/>
      <c r="W6521" s="283"/>
      <c r="X6521" s="283"/>
      <c r="Y6521" s="283"/>
      <c r="Z6521" s="283"/>
      <c r="AA6521" s="283"/>
      <c r="AB6521" s="283"/>
      <c r="AD6521" s="283"/>
      <c r="AE6521" s="283"/>
      <c r="AF6521" s="283"/>
      <c r="AG6521" s="283"/>
      <c r="AH6521" s="283"/>
      <c r="AI6521" s="283"/>
      <c r="AO6521" s="283"/>
      <c r="AP6521" s="283"/>
      <c r="AQ6521" s="283"/>
      <c r="AR6521" s="283"/>
      <c r="AU6521" s="284"/>
      <c r="AV6521" s="284"/>
      <c r="AW6521" s="284"/>
      <c r="AX6521" s="284"/>
      <c r="AY6521" s="284"/>
      <c r="BE6521" s="283"/>
      <c r="BF6521" s="283"/>
      <c r="BG6521" s="283"/>
      <c r="BH6521" s="283"/>
      <c r="BI6521" s="283"/>
      <c r="BJ6521" s="283"/>
      <c r="BK6521" s="283"/>
      <c r="BL6521" s="283"/>
      <c r="BM6521" s="283"/>
      <c r="BN6521" s="283"/>
      <c r="BO6521" s="283"/>
      <c r="BP6521" s="283"/>
      <c r="BQ6521" s="283"/>
    </row>
    <row r="6522" spans="2:69" ht="7.5" customHeight="1"/>
    <row r="6523" spans="2:69" ht="0.75" customHeight="1">
      <c r="F6523" s="285"/>
      <c r="G6523" s="285"/>
      <c r="H6523" s="285"/>
      <c r="I6523" s="285"/>
      <c r="K6523" s="285"/>
      <c r="L6523" s="285"/>
      <c r="M6523" s="285"/>
      <c r="N6523" s="285"/>
      <c r="O6523" s="285"/>
      <c r="R6523" s="285"/>
      <c r="S6523" s="285"/>
      <c r="T6523" s="285"/>
      <c r="U6523" s="285"/>
      <c r="V6523" s="285"/>
      <c r="W6523" s="285"/>
      <c r="X6523" s="285"/>
      <c r="Y6523" s="285"/>
      <c r="Z6523" s="285"/>
      <c r="AA6523" s="285"/>
      <c r="AB6523" s="285"/>
      <c r="AD6523" s="285"/>
      <c r="AE6523" s="285"/>
      <c r="AF6523" s="285"/>
      <c r="AG6523" s="285"/>
      <c r="AH6523" s="285"/>
      <c r="AI6523" s="285"/>
      <c r="AU6523" s="285"/>
      <c r="AV6523" s="285"/>
      <c r="AW6523" s="285"/>
      <c r="AX6523" s="283"/>
      <c r="AY6523" s="283"/>
      <c r="BE6523" s="285"/>
      <c r="BF6523" s="285"/>
      <c r="BH6523" s="285"/>
      <c r="BI6523" s="285"/>
      <c r="BJ6523" s="285"/>
      <c r="BK6523" s="285"/>
      <c r="BL6523" s="285"/>
      <c r="BM6523" s="285"/>
      <c r="BN6523" s="285"/>
      <c r="BO6523" s="285"/>
      <c r="BP6523" s="285"/>
      <c r="BQ6523" s="285"/>
    </row>
    <row r="6524" spans="2:69" ht="13.5" customHeight="1">
      <c r="F6524" s="285"/>
      <c r="G6524" s="285"/>
      <c r="H6524" s="285"/>
      <c r="I6524" s="285"/>
      <c r="K6524" s="285"/>
      <c r="L6524" s="285"/>
      <c r="M6524" s="285"/>
      <c r="N6524" s="285"/>
      <c r="O6524" s="285"/>
      <c r="R6524" s="285"/>
      <c r="S6524" s="285"/>
      <c r="T6524" s="285"/>
      <c r="U6524" s="285"/>
      <c r="V6524" s="285"/>
      <c r="W6524" s="285"/>
      <c r="X6524" s="285"/>
      <c r="Y6524" s="285"/>
      <c r="Z6524" s="285"/>
      <c r="AA6524" s="285"/>
      <c r="AB6524" s="285"/>
      <c r="AD6524" s="285"/>
      <c r="AE6524" s="285"/>
      <c r="AF6524" s="285"/>
      <c r="AG6524" s="285"/>
      <c r="AH6524" s="285"/>
      <c r="AI6524" s="285"/>
      <c r="AU6524" s="285"/>
      <c r="AV6524" s="285"/>
      <c r="AW6524" s="285"/>
      <c r="AX6524" s="283"/>
      <c r="AY6524" s="283"/>
      <c r="BE6524" s="285"/>
      <c r="BF6524" s="285"/>
      <c r="BH6524" s="285"/>
      <c r="BI6524" s="285"/>
      <c r="BJ6524" s="285"/>
      <c r="BK6524" s="285"/>
      <c r="BL6524" s="285"/>
      <c r="BM6524" s="285"/>
      <c r="BN6524" s="285"/>
      <c r="BO6524" s="285"/>
      <c r="BP6524" s="285"/>
      <c r="BQ6524" s="285"/>
    </row>
    <row r="6525" spans="2:69" ht="9.75" customHeight="1">
      <c r="C6525" s="280"/>
      <c r="D6525" s="280"/>
      <c r="F6525" s="279"/>
      <c r="G6525" s="279"/>
      <c r="H6525" s="279"/>
      <c r="I6525" s="279"/>
      <c r="J6525" s="279"/>
      <c r="K6525" s="279"/>
      <c r="L6525" s="279"/>
      <c r="M6525" s="279"/>
      <c r="N6525" s="279"/>
      <c r="O6525" s="279"/>
      <c r="R6525" s="278"/>
      <c r="S6525" s="278"/>
      <c r="T6525" s="278"/>
      <c r="U6525" s="279"/>
      <c r="V6525" s="279"/>
      <c r="W6525" s="279"/>
      <c r="X6525" s="279"/>
      <c r="Y6525" s="279"/>
      <c r="Z6525" s="279"/>
      <c r="AA6525" s="279"/>
      <c r="AB6525" s="279"/>
      <c r="AD6525" s="279"/>
      <c r="AE6525" s="279"/>
      <c r="AF6525" s="279"/>
      <c r="AG6525" s="279"/>
      <c r="AH6525" s="279"/>
      <c r="AI6525" s="279"/>
      <c r="AM6525" s="280"/>
      <c r="AN6525" s="280"/>
      <c r="AO6525" s="280"/>
      <c r="AP6525" s="278"/>
      <c r="AQ6525" s="278"/>
      <c r="AR6525" s="278"/>
      <c r="AS6525" s="278"/>
      <c r="BA6525" s="280"/>
      <c r="BB6525" s="280"/>
      <c r="BC6525" s="280"/>
      <c r="BD6525" s="279"/>
      <c r="BE6525" s="279"/>
      <c r="BH6525" s="278"/>
      <c r="BI6525" s="278"/>
      <c r="BJ6525" s="278"/>
      <c r="BK6525" s="278"/>
      <c r="BL6525" s="278"/>
      <c r="BM6525" s="279"/>
      <c r="BN6525" s="279"/>
      <c r="BO6525" s="279"/>
      <c r="BP6525" s="279"/>
      <c r="BQ6525" s="279"/>
    </row>
    <row r="6526" spans="2:69" ht="0.75" customHeight="1">
      <c r="C6526" s="280"/>
      <c r="D6526" s="280"/>
      <c r="F6526" s="279"/>
      <c r="G6526" s="279"/>
      <c r="H6526" s="279"/>
      <c r="I6526" s="279"/>
      <c r="J6526" s="279"/>
      <c r="K6526" s="279"/>
      <c r="L6526" s="279"/>
      <c r="M6526" s="279"/>
      <c r="N6526" s="279"/>
      <c r="O6526" s="279"/>
      <c r="R6526" s="278"/>
      <c r="S6526" s="278"/>
      <c r="T6526" s="278"/>
      <c r="U6526" s="279"/>
      <c r="V6526" s="279"/>
      <c r="W6526" s="279"/>
      <c r="X6526" s="279"/>
      <c r="Y6526" s="279"/>
      <c r="Z6526" s="279"/>
      <c r="AA6526" s="279"/>
      <c r="AB6526" s="279"/>
      <c r="AD6526" s="279"/>
      <c r="AE6526" s="279"/>
      <c r="AF6526" s="279"/>
      <c r="AG6526" s="279"/>
      <c r="AH6526" s="279"/>
      <c r="AI6526" s="279"/>
      <c r="AM6526" s="280"/>
      <c r="AN6526" s="280"/>
      <c r="AO6526" s="280"/>
      <c r="AP6526" s="278"/>
      <c r="AQ6526" s="278"/>
      <c r="AR6526" s="278"/>
      <c r="AS6526" s="278"/>
      <c r="BA6526" s="280"/>
      <c r="BB6526" s="280"/>
      <c r="BC6526" s="280"/>
      <c r="BD6526" s="279"/>
      <c r="BE6526" s="279"/>
      <c r="BH6526" s="278"/>
      <c r="BI6526" s="278"/>
      <c r="BJ6526" s="278"/>
      <c r="BK6526" s="278"/>
      <c r="BL6526" s="278"/>
      <c r="BM6526" s="279"/>
      <c r="BN6526" s="279"/>
      <c r="BO6526" s="279"/>
      <c r="BP6526" s="279"/>
      <c r="BQ6526" s="279"/>
    </row>
    <row r="6527" spans="2:69" ht="10.5" customHeight="1">
      <c r="C6527" s="280"/>
      <c r="D6527" s="280"/>
      <c r="F6527" s="279"/>
      <c r="G6527" s="279"/>
      <c r="H6527" s="279"/>
      <c r="I6527" s="279"/>
      <c r="J6527" s="279"/>
      <c r="K6527" s="279"/>
      <c r="L6527" s="279"/>
      <c r="M6527" s="279"/>
      <c r="N6527" s="279"/>
      <c r="O6527" s="279"/>
      <c r="R6527" s="278"/>
      <c r="S6527" s="278"/>
      <c r="T6527" s="278"/>
      <c r="U6527" s="279"/>
      <c r="V6527" s="279"/>
      <c r="W6527" s="279"/>
      <c r="X6527" s="279"/>
      <c r="Y6527" s="279"/>
      <c r="Z6527" s="279"/>
      <c r="AA6527" s="279"/>
      <c r="AB6527" s="279"/>
      <c r="AD6527" s="264"/>
      <c r="AE6527" s="279"/>
      <c r="AF6527" s="279"/>
      <c r="AG6527" s="279"/>
      <c r="AH6527" s="279"/>
      <c r="AI6527" s="264"/>
      <c r="AM6527" s="280"/>
      <c r="AN6527" s="280"/>
      <c r="AO6527" s="280"/>
      <c r="AP6527" s="278"/>
      <c r="AQ6527" s="278"/>
      <c r="AR6527" s="278"/>
      <c r="AS6527" s="278"/>
      <c r="BA6527" s="280"/>
      <c r="BB6527" s="280"/>
      <c r="BC6527" s="280"/>
      <c r="BD6527" s="279"/>
      <c r="BE6527" s="279"/>
      <c r="BH6527" s="278"/>
      <c r="BI6527" s="278"/>
      <c r="BJ6527" s="278"/>
      <c r="BK6527" s="278"/>
      <c r="BL6527" s="278"/>
      <c r="BM6527" s="279"/>
      <c r="BN6527" s="279"/>
      <c r="BO6527" s="279"/>
      <c r="BP6527" s="279"/>
      <c r="BQ6527" s="279"/>
    </row>
    <row r="6528" spans="2:69" ht="9.75" customHeight="1"/>
    <row r="6529" spans="2:69" ht="9.75" customHeight="1">
      <c r="C6529" s="280"/>
      <c r="D6529" s="280"/>
      <c r="F6529" s="279"/>
      <c r="G6529" s="279"/>
      <c r="H6529" s="279"/>
      <c r="I6529" s="279"/>
      <c r="J6529" s="279"/>
      <c r="K6529" s="279"/>
      <c r="L6529" s="279"/>
      <c r="M6529" s="279"/>
      <c r="N6529" s="279"/>
      <c r="O6529" s="279"/>
      <c r="R6529" s="278"/>
      <c r="S6529" s="278"/>
      <c r="T6529" s="278"/>
      <c r="U6529" s="279"/>
      <c r="V6529" s="279"/>
      <c r="W6529" s="279"/>
      <c r="X6529" s="279"/>
      <c r="Y6529" s="279"/>
      <c r="Z6529" s="279"/>
      <c r="AA6529" s="279"/>
      <c r="AB6529" s="279"/>
      <c r="AD6529" s="279"/>
      <c r="AE6529" s="279"/>
      <c r="AF6529" s="279"/>
      <c r="AG6529" s="279"/>
      <c r="AH6529" s="279"/>
      <c r="AI6529" s="279"/>
      <c r="AM6529" s="280"/>
      <c r="AN6529" s="280"/>
      <c r="AO6529" s="280"/>
      <c r="AP6529" s="280"/>
      <c r="AQ6529" s="278"/>
      <c r="AR6529" s="278"/>
      <c r="AS6529" s="278"/>
      <c r="AT6529" s="278"/>
      <c r="BA6529" s="280"/>
      <c r="BB6529" s="280"/>
      <c r="BC6529" s="280"/>
      <c r="BD6529" s="279"/>
      <c r="BE6529" s="279"/>
      <c r="BH6529" s="278"/>
      <c r="BI6529" s="278"/>
      <c r="BJ6529" s="278"/>
      <c r="BK6529" s="278"/>
      <c r="BL6529" s="278"/>
      <c r="BM6529" s="279"/>
      <c r="BN6529" s="279"/>
      <c r="BO6529" s="279"/>
      <c r="BP6529" s="279"/>
      <c r="BQ6529" s="279"/>
    </row>
    <row r="6530" spans="2:69" ht="0.75" customHeight="1">
      <c r="C6530" s="280"/>
      <c r="D6530" s="280"/>
      <c r="F6530" s="279"/>
      <c r="G6530" s="279"/>
      <c r="H6530" s="279"/>
      <c r="I6530" s="279"/>
      <c r="J6530" s="279"/>
      <c r="K6530" s="279"/>
      <c r="L6530" s="279"/>
      <c r="M6530" s="279"/>
      <c r="N6530" s="279"/>
      <c r="O6530" s="279"/>
      <c r="R6530" s="278"/>
      <c r="S6530" s="278"/>
      <c r="T6530" s="278"/>
      <c r="U6530" s="279"/>
      <c r="V6530" s="279"/>
      <c r="W6530" s="279"/>
      <c r="X6530" s="279"/>
      <c r="Y6530" s="279"/>
      <c r="Z6530" s="279"/>
      <c r="AA6530" s="279"/>
      <c r="AB6530" s="279"/>
      <c r="AD6530" s="279"/>
      <c r="AE6530" s="279"/>
      <c r="AF6530" s="279"/>
      <c r="AG6530" s="279"/>
      <c r="AH6530" s="279"/>
      <c r="AI6530" s="279"/>
      <c r="AM6530" s="280"/>
      <c r="AN6530" s="280"/>
      <c r="AO6530" s="280"/>
      <c r="AP6530" s="280"/>
      <c r="AQ6530" s="278"/>
      <c r="AR6530" s="278"/>
      <c r="AS6530" s="278"/>
      <c r="AT6530" s="278"/>
      <c r="BA6530" s="280"/>
      <c r="BB6530" s="280"/>
      <c r="BC6530" s="280"/>
      <c r="BD6530" s="279"/>
      <c r="BE6530" s="279"/>
      <c r="BH6530" s="278"/>
      <c r="BI6530" s="278"/>
      <c r="BJ6530" s="278"/>
      <c r="BK6530" s="278"/>
      <c r="BL6530" s="278"/>
      <c r="BM6530" s="279"/>
      <c r="BN6530" s="279"/>
      <c r="BO6530" s="279"/>
      <c r="BP6530" s="279"/>
      <c r="BQ6530" s="279"/>
    </row>
    <row r="6531" spans="2:69" ht="12.75" customHeight="1">
      <c r="F6531" s="279"/>
      <c r="G6531" s="279"/>
      <c r="H6531" s="279"/>
      <c r="I6531" s="279"/>
      <c r="J6531" s="279"/>
      <c r="K6531" s="279"/>
      <c r="L6531" s="279"/>
      <c r="M6531" s="279"/>
      <c r="N6531" s="279"/>
      <c r="O6531" s="279"/>
      <c r="AM6531" s="280"/>
      <c r="AN6531" s="280"/>
      <c r="AO6531" s="280"/>
      <c r="AP6531" s="278"/>
      <c r="AQ6531" s="278"/>
      <c r="AR6531" s="278"/>
      <c r="AS6531" s="278"/>
      <c r="BA6531" s="280"/>
      <c r="BB6531" s="280"/>
      <c r="BC6531" s="280"/>
      <c r="BD6531" s="279"/>
      <c r="BE6531" s="279"/>
      <c r="BH6531" s="278"/>
      <c r="BI6531" s="278"/>
      <c r="BJ6531" s="278"/>
      <c r="BK6531" s="278"/>
      <c r="BL6531" s="278"/>
      <c r="BM6531" s="279"/>
      <c r="BN6531" s="279"/>
      <c r="BO6531" s="279"/>
      <c r="BP6531" s="279"/>
      <c r="BQ6531" s="279"/>
    </row>
    <row r="6532" spans="2:69" ht="10.5" customHeight="1">
      <c r="AM6532" s="280"/>
      <c r="AN6532" s="280"/>
      <c r="AO6532" s="280"/>
      <c r="AP6532" s="278"/>
      <c r="AQ6532" s="278"/>
      <c r="AR6532" s="278"/>
      <c r="AS6532" s="278"/>
      <c r="BA6532" s="280"/>
      <c r="BB6532" s="280"/>
      <c r="BC6532" s="280"/>
      <c r="BD6532" s="279"/>
      <c r="BE6532" s="279"/>
      <c r="BH6532" s="278"/>
      <c r="BI6532" s="278"/>
      <c r="BJ6532" s="278"/>
      <c r="BK6532" s="278"/>
      <c r="BL6532" s="278"/>
      <c r="BM6532" s="279"/>
      <c r="BN6532" s="279"/>
      <c r="BO6532" s="279"/>
      <c r="BP6532" s="279"/>
      <c r="BQ6532" s="279"/>
    </row>
    <row r="6533" spans="2:69" ht="7.5" customHeight="1"/>
    <row r="6534" spans="2:69" ht="0.75" customHeight="1">
      <c r="C6534" s="277"/>
      <c r="D6534" s="277"/>
      <c r="F6534" s="279"/>
      <c r="G6534" s="279"/>
      <c r="H6534" s="279"/>
      <c r="I6534" s="279"/>
      <c r="J6534" s="279"/>
      <c r="K6534" s="279"/>
      <c r="L6534" s="279"/>
      <c r="M6534" s="279"/>
      <c r="AM6534" s="280"/>
      <c r="AN6534" s="280"/>
      <c r="AO6534" s="280"/>
      <c r="AP6534" s="278"/>
      <c r="AQ6534" s="278"/>
      <c r="AR6534" s="278"/>
      <c r="AS6534" s="278"/>
      <c r="AT6534" s="278"/>
      <c r="AU6534" s="278"/>
      <c r="AV6534" s="278"/>
      <c r="AX6534" s="278"/>
      <c r="AY6534" s="278"/>
      <c r="BA6534" s="280"/>
      <c r="BB6534" s="280"/>
      <c r="BC6534" s="280"/>
      <c r="BD6534" s="279"/>
      <c r="BE6534" s="279"/>
      <c r="BH6534" s="278"/>
      <c r="BI6534" s="278"/>
      <c r="BJ6534" s="278"/>
      <c r="BK6534" s="278"/>
      <c r="BL6534" s="278"/>
      <c r="BM6534" s="279"/>
      <c r="BN6534" s="279"/>
      <c r="BO6534" s="279"/>
      <c r="BP6534" s="279"/>
      <c r="BQ6534" s="279"/>
    </row>
    <row r="6535" spans="2:69" ht="8.25" customHeight="1">
      <c r="C6535" s="277"/>
      <c r="D6535" s="277"/>
      <c r="F6535" s="279"/>
      <c r="G6535" s="279"/>
      <c r="H6535" s="279"/>
      <c r="I6535" s="279"/>
      <c r="J6535" s="279"/>
      <c r="K6535" s="279"/>
      <c r="L6535" s="279"/>
      <c r="M6535" s="279"/>
      <c r="AM6535" s="280"/>
      <c r="AN6535" s="280"/>
      <c r="AO6535" s="280"/>
      <c r="AP6535" s="278"/>
      <c r="AQ6535" s="278"/>
      <c r="AR6535" s="278"/>
      <c r="AS6535" s="278"/>
      <c r="AT6535" s="278"/>
      <c r="AU6535" s="278"/>
      <c r="AV6535" s="278"/>
      <c r="AX6535" s="278"/>
      <c r="AY6535" s="278"/>
      <c r="BA6535" s="280"/>
      <c r="BB6535" s="280"/>
      <c r="BC6535" s="280"/>
      <c r="BD6535" s="279"/>
      <c r="BE6535" s="279"/>
      <c r="BH6535" s="278"/>
      <c r="BI6535" s="278"/>
      <c r="BJ6535" s="278"/>
      <c r="BK6535" s="278"/>
      <c r="BL6535" s="278"/>
      <c r="BM6535" s="279"/>
      <c r="BN6535" s="279"/>
      <c r="BO6535" s="279"/>
      <c r="BP6535" s="279"/>
      <c r="BQ6535" s="279"/>
    </row>
    <row r="6536" spans="2:69" ht="0.75" customHeight="1">
      <c r="C6536" s="277"/>
      <c r="D6536" s="277"/>
      <c r="F6536" s="279"/>
      <c r="G6536" s="279"/>
      <c r="H6536" s="279"/>
      <c r="I6536" s="279"/>
      <c r="J6536" s="279"/>
      <c r="K6536" s="279"/>
      <c r="L6536" s="279"/>
      <c r="M6536" s="279"/>
      <c r="AM6536" s="280"/>
      <c r="AN6536" s="280"/>
      <c r="AO6536" s="280"/>
      <c r="AP6536" s="278"/>
      <c r="AQ6536" s="278"/>
      <c r="AR6536" s="278"/>
      <c r="AS6536" s="278"/>
      <c r="AT6536" s="278"/>
      <c r="AU6536" s="278"/>
      <c r="AV6536" s="278"/>
      <c r="AX6536" s="278"/>
      <c r="AY6536" s="278"/>
      <c r="BA6536" s="280"/>
      <c r="BB6536" s="280"/>
      <c r="BC6536" s="280"/>
      <c r="BD6536" s="279"/>
      <c r="BE6536" s="279"/>
      <c r="BH6536" s="278"/>
      <c r="BI6536" s="278"/>
      <c r="BJ6536" s="278"/>
      <c r="BK6536" s="278"/>
      <c r="BL6536" s="278"/>
      <c r="BM6536" s="279"/>
      <c r="BN6536" s="279"/>
      <c r="BO6536" s="279"/>
      <c r="BP6536" s="279"/>
      <c r="BQ6536" s="279"/>
    </row>
    <row r="6537" spans="2:69" ht="10.5" customHeight="1">
      <c r="AM6537" s="280"/>
      <c r="AN6537" s="280"/>
      <c r="AO6537" s="280"/>
      <c r="AP6537" s="278"/>
      <c r="AQ6537" s="278"/>
      <c r="AR6537" s="278"/>
      <c r="AS6537" s="278"/>
      <c r="AT6537" s="278"/>
      <c r="AU6537" s="278"/>
      <c r="AV6537" s="278"/>
      <c r="AX6537" s="278"/>
      <c r="AY6537" s="278"/>
      <c r="BA6537" s="280"/>
      <c r="BB6537" s="280"/>
      <c r="BC6537" s="280"/>
      <c r="BD6537" s="279"/>
      <c r="BE6537" s="279"/>
      <c r="BH6537" s="278"/>
      <c r="BI6537" s="278"/>
      <c r="BJ6537" s="278"/>
      <c r="BK6537" s="278"/>
      <c r="BL6537" s="278"/>
      <c r="BM6537" s="279"/>
      <c r="BN6537" s="279"/>
      <c r="BO6537" s="279"/>
      <c r="BP6537" s="279"/>
      <c r="BQ6537" s="279"/>
    </row>
    <row r="6538" spans="2:69" ht="9.75" customHeight="1"/>
    <row r="6539" spans="2:69" ht="12" customHeight="1">
      <c r="AM6539" s="280"/>
      <c r="AN6539" s="280"/>
      <c r="AO6539" s="280"/>
      <c r="AP6539" s="280"/>
      <c r="AQ6539" s="278"/>
      <c r="AR6539" s="278"/>
      <c r="AS6539" s="278"/>
      <c r="AT6539" s="278"/>
      <c r="AU6539" s="278"/>
      <c r="AV6539" s="278"/>
      <c r="AW6539" s="278"/>
      <c r="AX6539" s="278"/>
      <c r="AY6539" s="278"/>
      <c r="AZ6539" s="278"/>
      <c r="BA6539" s="277"/>
      <c r="BB6539" s="277"/>
      <c r="BC6539" s="277"/>
      <c r="BD6539" s="279"/>
      <c r="BE6539" s="279"/>
    </row>
    <row r="6540" spans="2:69" ht="13.5" customHeight="1">
      <c r="C6540" s="289"/>
      <c r="D6540" s="289"/>
      <c r="E6540" s="289"/>
      <c r="F6540" s="289"/>
      <c r="G6540" s="289"/>
      <c r="H6540" s="289"/>
      <c r="I6540" s="289"/>
      <c r="J6540" s="289"/>
      <c r="K6540" s="289"/>
      <c r="L6540" s="289"/>
      <c r="M6540" s="289"/>
      <c r="N6540" s="289"/>
      <c r="O6540" s="289"/>
      <c r="P6540" s="289"/>
      <c r="Q6540" s="289"/>
      <c r="R6540" s="289"/>
      <c r="S6540" s="289"/>
      <c r="T6540" s="289"/>
      <c r="U6540" s="289"/>
      <c r="V6540" s="289"/>
      <c r="W6540" s="289"/>
      <c r="X6540" s="289"/>
      <c r="Y6540" s="289"/>
      <c r="Z6540" s="289"/>
      <c r="AA6540" s="289"/>
      <c r="AB6540" s="289"/>
      <c r="AC6540" s="289"/>
      <c r="AD6540" s="289"/>
      <c r="AE6540" s="289"/>
    </row>
    <row r="6541" spans="2:69" ht="7.5" customHeight="1"/>
    <row r="6542" spans="2:69" ht="16.5" customHeight="1">
      <c r="B6542" s="282"/>
      <c r="C6542" s="282"/>
      <c r="D6542" s="282"/>
      <c r="E6542" s="282"/>
      <c r="F6542" s="282"/>
      <c r="G6542" s="282"/>
      <c r="H6542" s="282"/>
      <c r="I6542" s="282"/>
      <c r="J6542" s="282"/>
      <c r="K6542" s="282"/>
      <c r="L6542" s="282"/>
      <c r="M6542" s="282"/>
      <c r="N6542" s="282"/>
      <c r="O6542" s="282"/>
      <c r="P6542" s="282"/>
      <c r="Q6542" s="282"/>
      <c r="R6542" s="282"/>
      <c r="S6542" s="282"/>
      <c r="T6542" s="282"/>
      <c r="U6542" s="282"/>
      <c r="X6542" s="282"/>
      <c r="Y6542" s="282"/>
      <c r="Z6542" s="282"/>
      <c r="AA6542" s="282"/>
      <c r="AB6542" s="282"/>
      <c r="AC6542" s="282"/>
      <c r="AD6542" s="282"/>
      <c r="AE6542" s="282"/>
      <c r="AF6542" s="282"/>
      <c r="AG6542" s="282"/>
      <c r="AM6542" s="282"/>
      <c r="AN6542" s="282"/>
      <c r="AO6542" s="282"/>
      <c r="AP6542" s="282"/>
      <c r="AQ6542" s="282"/>
      <c r="AR6542" s="282"/>
      <c r="AS6542" s="282"/>
      <c r="AT6542" s="282"/>
      <c r="AU6542" s="282"/>
      <c r="AV6542" s="282"/>
      <c r="AW6542" s="282"/>
      <c r="AX6542" s="282"/>
      <c r="AY6542" s="282"/>
      <c r="AZ6542" s="282"/>
      <c r="BA6542" s="282"/>
      <c r="BB6542" s="282"/>
      <c r="BE6542" s="282"/>
      <c r="BF6542" s="282"/>
      <c r="BG6542" s="282"/>
      <c r="BH6542" s="282"/>
      <c r="BI6542" s="282"/>
      <c r="BJ6542" s="282"/>
      <c r="BK6542" s="282"/>
      <c r="BL6542" s="282"/>
      <c r="BM6542" s="282"/>
      <c r="BN6542" s="282"/>
      <c r="BO6542" s="282"/>
      <c r="BP6542" s="282"/>
    </row>
    <row r="6543" spans="2:69" ht="9.75" customHeight="1">
      <c r="E6543" s="281"/>
      <c r="F6543" s="281"/>
      <c r="G6543" s="281"/>
      <c r="H6543" s="281"/>
      <c r="I6543" s="281"/>
      <c r="J6543" s="281"/>
      <c r="K6543" s="281"/>
      <c r="L6543" s="281"/>
      <c r="O6543" s="281"/>
      <c r="P6543" s="281"/>
      <c r="Q6543" s="281"/>
      <c r="S6543" s="286"/>
      <c r="T6543" s="286"/>
      <c r="U6543" s="286"/>
      <c r="V6543" s="286"/>
      <c r="AB6543" s="281"/>
      <c r="AC6543" s="281"/>
      <c r="AD6543" s="286"/>
      <c r="AE6543" s="286"/>
      <c r="AR6543" s="281"/>
      <c r="AS6543" s="281"/>
      <c r="AT6543" s="281"/>
      <c r="AV6543" s="286"/>
      <c r="AW6543" s="286"/>
      <c r="AX6543" s="286"/>
      <c r="AY6543" s="286"/>
      <c r="AZ6543" s="286"/>
      <c r="BA6543" s="286"/>
      <c r="BB6543" s="286"/>
      <c r="BH6543" s="283"/>
      <c r="BI6543" s="283"/>
      <c r="BJ6543" s="283"/>
      <c r="BK6543" s="283"/>
      <c r="BL6543" s="283"/>
      <c r="BN6543" s="283"/>
      <c r="BO6543" s="283"/>
      <c r="BP6543" s="283"/>
    </row>
    <row r="6544" spans="2:69" ht="0.75" customHeight="1">
      <c r="BH6544" s="283"/>
      <c r="BI6544" s="283"/>
      <c r="BJ6544" s="283"/>
      <c r="BK6544" s="283"/>
      <c r="BL6544" s="283"/>
      <c r="BN6544" s="283"/>
      <c r="BO6544" s="283"/>
      <c r="BP6544" s="283"/>
    </row>
    <row r="6545" spans="3:68" ht="10.5" customHeight="1">
      <c r="F6545" s="281"/>
      <c r="G6545" s="281"/>
      <c r="H6545" s="281"/>
      <c r="I6545" s="281"/>
      <c r="J6545" s="281"/>
      <c r="K6545" s="281"/>
      <c r="N6545" s="281"/>
      <c r="O6545" s="281"/>
      <c r="P6545" s="281"/>
      <c r="Q6545" s="281"/>
      <c r="R6545" s="281"/>
      <c r="S6545" s="286"/>
      <c r="T6545" s="286"/>
      <c r="U6545" s="286"/>
      <c r="V6545" s="286"/>
      <c r="AB6545" s="281"/>
      <c r="AC6545" s="281"/>
      <c r="AD6545" s="281"/>
      <c r="AE6545" s="286"/>
      <c r="AF6545" s="286"/>
      <c r="AG6545" s="286"/>
      <c r="AH6545" s="286"/>
      <c r="AI6545" s="286"/>
      <c r="AR6545" s="281"/>
      <c r="AS6545" s="281"/>
      <c r="AT6545" s="281"/>
      <c r="AV6545" s="290"/>
      <c r="AW6545" s="290"/>
      <c r="AX6545" s="290"/>
      <c r="AY6545" s="290"/>
      <c r="AZ6545" s="290"/>
      <c r="BE6545" s="263"/>
      <c r="BJ6545" s="279"/>
      <c r="BK6545" s="279"/>
      <c r="BL6545" s="279"/>
      <c r="BO6545" s="279"/>
      <c r="BP6545" s="279"/>
    </row>
    <row r="6546" spans="3:68" ht="8.25" customHeight="1"/>
    <row r="6547" spans="3:68" ht="12.75" customHeight="1">
      <c r="BE6547" s="280"/>
      <c r="BF6547" s="280"/>
      <c r="BJ6547" s="279"/>
      <c r="BK6547" s="279"/>
      <c r="BL6547" s="279"/>
      <c r="BO6547" s="279"/>
      <c r="BP6547" s="279"/>
    </row>
    <row r="6548" spans="3:68" ht="9.75" customHeight="1">
      <c r="BE6548" s="280"/>
      <c r="BF6548" s="280"/>
      <c r="BJ6548" s="279"/>
      <c r="BK6548" s="279"/>
      <c r="BL6548" s="279"/>
      <c r="BO6548" s="279"/>
      <c r="BP6548" s="279"/>
    </row>
    <row r="6549" spans="3:68" ht="12.75" customHeight="1">
      <c r="BE6549" s="280"/>
      <c r="BF6549" s="280"/>
    </row>
    <row r="6550" spans="3:68" ht="10.5" customHeight="1">
      <c r="I6550" s="283"/>
      <c r="J6550" s="283"/>
      <c r="K6550" s="283"/>
      <c r="L6550" s="283"/>
      <c r="N6550" s="283"/>
      <c r="O6550" s="283"/>
      <c r="P6550" s="283"/>
      <c r="Q6550" s="283"/>
      <c r="R6550" s="283"/>
      <c r="S6550" s="283"/>
      <c r="U6550" s="283"/>
      <c r="V6550" s="283"/>
      <c r="W6550" s="283"/>
      <c r="Z6550" s="283"/>
      <c r="AA6550" s="283"/>
      <c r="AB6550" s="283"/>
      <c r="AC6550" s="283"/>
      <c r="AD6550" s="283"/>
      <c r="AE6550" s="283"/>
      <c r="AO6550" s="283"/>
      <c r="AP6550" s="283"/>
      <c r="AQ6550" s="283"/>
      <c r="AR6550" s="283"/>
      <c r="AS6550" s="283"/>
      <c r="AT6550" s="283"/>
      <c r="AV6550" s="283"/>
      <c r="AW6550" s="283"/>
      <c r="AX6550" s="283"/>
      <c r="AY6550" s="283"/>
      <c r="AZ6550" s="283"/>
      <c r="BA6550" s="283"/>
      <c r="BB6550" s="283"/>
      <c r="BE6550" s="263"/>
      <c r="BJ6550" s="279"/>
      <c r="BK6550" s="279"/>
      <c r="BL6550" s="279"/>
      <c r="BO6550" s="279"/>
      <c r="BP6550" s="279"/>
    </row>
    <row r="6551" spans="3:68" ht="9.75" customHeight="1"/>
    <row r="6552" spans="3:68" ht="10.5" customHeight="1">
      <c r="H6552" s="283"/>
      <c r="I6552" s="283"/>
      <c r="J6552" s="283"/>
      <c r="K6552" s="283"/>
      <c r="L6552" s="283"/>
      <c r="N6552" s="283"/>
      <c r="O6552" s="283"/>
      <c r="P6552" s="283"/>
      <c r="Q6552" s="283"/>
      <c r="R6552" s="283"/>
      <c r="S6552" s="283"/>
      <c r="U6552" s="283"/>
      <c r="V6552" s="283"/>
      <c r="W6552" s="283"/>
      <c r="Z6552" s="283"/>
      <c r="AA6552" s="283"/>
      <c r="AB6552" s="283"/>
      <c r="AC6552" s="283"/>
      <c r="AD6552" s="283"/>
      <c r="AE6552" s="283"/>
      <c r="AO6552" s="283"/>
      <c r="AP6552" s="283"/>
      <c r="AQ6552" s="283"/>
      <c r="AR6552" s="283"/>
      <c r="AS6552" s="283"/>
      <c r="AT6552" s="283"/>
      <c r="AV6552" s="283"/>
      <c r="AW6552" s="283"/>
      <c r="AX6552" s="283"/>
      <c r="AY6552" s="283"/>
      <c r="AZ6552" s="283"/>
      <c r="BA6552" s="283"/>
      <c r="BB6552" s="283"/>
      <c r="BE6552" s="280"/>
      <c r="BJ6552" s="279"/>
      <c r="BK6552" s="279"/>
      <c r="BL6552" s="279"/>
      <c r="BO6552" s="279"/>
      <c r="BP6552" s="279"/>
    </row>
    <row r="6553" spans="3:68" ht="0.75" customHeight="1">
      <c r="H6553" s="283"/>
      <c r="I6553" s="283"/>
      <c r="J6553" s="283"/>
      <c r="K6553" s="283"/>
      <c r="L6553" s="283"/>
      <c r="N6553" s="283"/>
      <c r="O6553" s="283"/>
      <c r="P6553" s="283"/>
      <c r="Q6553" s="283"/>
      <c r="R6553" s="283"/>
      <c r="S6553" s="283"/>
      <c r="U6553" s="283"/>
      <c r="V6553" s="283"/>
      <c r="W6553" s="283"/>
      <c r="Z6553" s="283"/>
      <c r="AA6553" s="283"/>
      <c r="AB6553" s="283"/>
      <c r="AC6553" s="283"/>
      <c r="AD6553" s="283"/>
      <c r="AE6553" s="283"/>
      <c r="AO6553" s="283"/>
      <c r="AP6553" s="283"/>
      <c r="AQ6553" s="283"/>
      <c r="AR6553" s="283"/>
      <c r="AS6553" s="283"/>
      <c r="AT6553" s="283"/>
      <c r="AV6553" s="283"/>
      <c r="AW6553" s="283"/>
      <c r="AX6553" s="283"/>
      <c r="AY6553" s="283"/>
      <c r="AZ6553" s="283"/>
      <c r="BA6553" s="283"/>
      <c r="BB6553" s="283"/>
      <c r="BE6553" s="280"/>
      <c r="BJ6553" s="279"/>
      <c r="BK6553" s="279"/>
      <c r="BL6553" s="279"/>
      <c r="BO6553" s="279"/>
      <c r="BP6553" s="279"/>
    </row>
    <row r="6554" spans="3:68" ht="10.5" customHeight="1">
      <c r="H6554" s="285"/>
      <c r="I6554" s="285"/>
      <c r="J6554" s="285"/>
      <c r="K6554" s="285"/>
      <c r="L6554" s="285"/>
      <c r="N6554" s="285"/>
      <c r="O6554" s="285"/>
      <c r="P6554" s="285"/>
      <c r="R6554" s="285"/>
      <c r="S6554" s="285"/>
      <c r="U6554" s="283"/>
      <c r="V6554" s="283"/>
      <c r="W6554" s="283"/>
      <c r="Z6554" s="285"/>
      <c r="AA6554" s="285"/>
      <c r="AB6554" s="285"/>
      <c r="AC6554" s="285"/>
      <c r="AD6554" s="283"/>
      <c r="AE6554" s="283"/>
      <c r="AO6554" s="285"/>
      <c r="AP6554" s="285"/>
      <c r="AQ6554" s="285"/>
      <c r="AR6554" s="285"/>
      <c r="AS6554" s="285"/>
      <c r="AT6554" s="285"/>
      <c r="AV6554" s="285"/>
      <c r="AW6554" s="285"/>
      <c r="AX6554" s="285"/>
      <c r="AY6554" s="285"/>
      <c r="AZ6554" s="285"/>
      <c r="BB6554" s="261"/>
      <c r="BE6554" s="263"/>
      <c r="BK6554" s="279"/>
      <c r="BL6554" s="279"/>
      <c r="BP6554" s="264"/>
    </row>
    <row r="6555" spans="3:68" ht="8.25" customHeight="1"/>
    <row r="6556" spans="3:68" ht="0.75" customHeight="1">
      <c r="C6556" s="280"/>
      <c r="D6556" s="280"/>
      <c r="E6556" s="280"/>
      <c r="F6556" s="280"/>
      <c r="G6556" s="280"/>
      <c r="H6556" s="280"/>
      <c r="I6556" s="280"/>
      <c r="AH6556" s="280"/>
      <c r="AI6556" s="280"/>
      <c r="AJ6556" s="280"/>
      <c r="AK6556" s="280"/>
      <c r="AL6556" s="280"/>
      <c r="AM6556" s="280"/>
      <c r="AN6556" s="280"/>
      <c r="AO6556" s="280"/>
      <c r="BE6556" s="280"/>
      <c r="BK6556" s="279"/>
      <c r="BL6556" s="279"/>
      <c r="BP6556" s="279"/>
    </row>
    <row r="6557" spans="3:68" ht="9" customHeight="1">
      <c r="C6557" s="280"/>
      <c r="D6557" s="280"/>
      <c r="E6557" s="280"/>
      <c r="F6557" s="280"/>
      <c r="G6557" s="280"/>
      <c r="H6557" s="280"/>
      <c r="I6557" s="280"/>
      <c r="AH6557" s="280"/>
      <c r="AI6557" s="280"/>
      <c r="AJ6557" s="280"/>
      <c r="AK6557" s="280"/>
      <c r="AL6557" s="280"/>
      <c r="AM6557" s="280"/>
      <c r="AN6557" s="280"/>
      <c r="AO6557" s="280"/>
      <c r="BE6557" s="280"/>
      <c r="BK6557" s="279"/>
      <c r="BL6557" s="279"/>
      <c r="BP6557" s="279"/>
    </row>
    <row r="6558" spans="3:68" ht="0.75" customHeight="1">
      <c r="C6558" s="280"/>
      <c r="D6558" s="280"/>
      <c r="E6558" s="280"/>
      <c r="F6558" s="280"/>
      <c r="G6558" s="280"/>
      <c r="H6558" s="280"/>
      <c r="I6558" s="280"/>
      <c r="AH6558" s="280"/>
      <c r="AI6558" s="280"/>
      <c r="AJ6558" s="280"/>
      <c r="AK6558" s="280"/>
      <c r="AL6558" s="280"/>
      <c r="AM6558" s="280"/>
      <c r="AN6558" s="280"/>
      <c r="AO6558" s="280"/>
      <c r="BE6558" s="280"/>
      <c r="BK6558" s="279"/>
      <c r="BL6558" s="279"/>
    </row>
    <row r="6559" spans="3:68" ht="10.5" customHeight="1">
      <c r="C6559" s="287"/>
      <c r="D6559" s="287"/>
      <c r="E6559" s="287"/>
      <c r="F6559" s="287"/>
      <c r="G6559" s="287"/>
      <c r="H6559" s="278"/>
      <c r="I6559" s="278"/>
      <c r="J6559" s="278"/>
      <c r="K6559" s="278"/>
      <c r="L6559" s="278"/>
      <c r="N6559" s="278"/>
      <c r="O6559" s="278"/>
      <c r="P6559" s="278"/>
      <c r="Q6559" s="278"/>
      <c r="R6559" s="278"/>
      <c r="S6559" s="278"/>
      <c r="T6559" s="278"/>
      <c r="U6559" s="278"/>
      <c r="V6559" s="278"/>
      <c r="W6559" s="278"/>
      <c r="Z6559" s="278"/>
      <c r="AA6559" s="278"/>
      <c r="AB6559" s="278"/>
      <c r="AC6559" s="278"/>
      <c r="AD6559" s="278"/>
      <c r="AE6559" s="278"/>
      <c r="AI6559" s="287"/>
      <c r="AJ6559" s="287"/>
      <c r="AK6559" s="287"/>
      <c r="AL6559" s="287"/>
      <c r="AM6559" s="287"/>
      <c r="AO6559" s="278"/>
      <c r="AP6559" s="278"/>
      <c r="AQ6559" s="278"/>
      <c r="AR6559" s="278"/>
      <c r="AS6559" s="278"/>
      <c r="AT6559" s="278"/>
      <c r="AV6559" s="278"/>
      <c r="AW6559" s="278"/>
      <c r="AX6559" s="278"/>
      <c r="AY6559" s="278"/>
      <c r="AZ6559" s="278"/>
      <c r="BB6559" s="266"/>
      <c r="BE6559" s="263"/>
      <c r="BK6559" s="279"/>
      <c r="BL6559" s="279"/>
      <c r="BP6559" s="264"/>
    </row>
    <row r="6560" spans="3:68" ht="7.5" customHeight="1"/>
    <row r="6561" spans="3:68" ht="0.75" customHeight="1">
      <c r="C6561" s="287"/>
      <c r="D6561" s="287"/>
      <c r="E6561" s="287"/>
      <c r="F6561" s="287"/>
      <c r="G6561" s="287"/>
      <c r="H6561" s="278"/>
      <c r="I6561" s="278"/>
      <c r="J6561" s="278"/>
      <c r="K6561" s="278"/>
      <c r="L6561" s="278"/>
      <c r="N6561" s="278"/>
      <c r="O6561" s="278"/>
      <c r="P6561" s="278"/>
      <c r="Q6561" s="278"/>
      <c r="R6561" s="278"/>
      <c r="S6561" s="278"/>
      <c r="T6561" s="278"/>
      <c r="U6561" s="278"/>
      <c r="V6561" s="278"/>
      <c r="W6561" s="278"/>
      <c r="Z6561" s="278"/>
      <c r="AA6561" s="278"/>
      <c r="AB6561" s="278"/>
      <c r="AC6561" s="278"/>
      <c r="AD6561" s="278"/>
      <c r="AE6561" s="278"/>
      <c r="AI6561" s="287"/>
      <c r="AJ6561" s="287"/>
      <c r="AK6561" s="287"/>
      <c r="AL6561" s="287"/>
      <c r="AM6561" s="287"/>
      <c r="AO6561" s="278"/>
      <c r="AP6561" s="278"/>
      <c r="AQ6561" s="278"/>
      <c r="AR6561" s="278"/>
      <c r="AS6561" s="278"/>
      <c r="AT6561" s="278"/>
      <c r="AV6561" s="278"/>
      <c r="AW6561" s="278"/>
      <c r="AX6561" s="278"/>
      <c r="AY6561" s="278"/>
      <c r="AZ6561" s="278"/>
      <c r="BB6561" s="276"/>
    </row>
    <row r="6562" spans="3:68" ht="8.25" customHeight="1">
      <c r="C6562" s="287"/>
      <c r="D6562" s="287"/>
      <c r="E6562" s="287"/>
      <c r="F6562" s="287"/>
      <c r="G6562" s="287"/>
      <c r="H6562" s="278"/>
      <c r="I6562" s="278"/>
      <c r="J6562" s="278"/>
      <c r="K6562" s="278"/>
      <c r="L6562" s="278"/>
      <c r="N6562" s="278"/>
      <c r="O6562" s="278"/>
      <c r="P6562" s="278"/>
      <c r="Q6562" s="278"/>
      <c r="R6562" s="278"/>
      <c r="S6562" s="278"/>
      <c r="T6562" s="278"/>
      <c r="U6562" s="278"/>
      <c r="V6562" s="278"/>
      <c r="W6562" s="278"/>
      <c r="Z6562" s="278"/>
      <c r="AA6562" s="278"/>
      <c r="AB6562" s="278"/>
      <c r="AC6562" s="278"/>
      <c r="AD6562" s="278"/>
      <c r="AE6562" s="278"/>
      <c r="AI6562" s="287"/>
      <c r="AJ6562" s="287"/>
      <c r="AK6562" s="287"/>
      <c r="AL6562" s="287"/>
      <c r="AM6562" s="287"/>
      <c r="AO6562" s="278"/>
      <c r="AP6562" s="278"/>
      <c r="AQ6562" s="278"/>
      <c r="AR6562" s="278"/>
      <c r="AS6562" s="278"/>
      <c r="AT6562" s="278"/>
      <c r="AV6562" s="278"/>
      <c r="AW6562" s="278"/>
      <c r="AX6562" s="278"/>
      <c r="AY6562" s="278"/>
      <c r="AZ6562" s="278"/>
      <c r="BB6562" s="276"/>
    </row>
    <row r="6563" spans="3:68" ht="0.75" customHeight="1">
      <c r="C6563" s="287"/>
      <c r="D6563" s="287"/>
      <c r="E6563" s="287"/>
      <c r="F6563" s="287"/>
      <c r="G6563" s="287"/>
      <c r="H6563" s="278"/>
      <c r="I6563" s="278"/>
      <c r="J6563" s="278"/>
      <c r="K6563" s="278"/>
      <c r="L6563" s="278"/>
      <c r="N6563" s="278"/>
      <c r="O6563" s="278"/>
      <c r="P6563" s="278"/>
      <c r="Q6563" s="278"/>
      <c r="R6563" s="278"/>
      <c r="S6563" s="278"/>
      <c r="T6563" s="278"/>
      <c r="U6563" s="278"/>
      <c r="V6563" s="278"/>
      <c r="W6563" s="278"/>
      <c r="Z6563" s="278"/>
      <c r="AA6563" s="278"/>
      <c r="AB6563" s="278"/>
      <c r="AC6563" s="278"/>
      <c r="AD6563" s="278"/>
      <c r="AE6563" s="278"/>
      <c r="AI6563" s="287"/>
      <c r="AJ6563" s="287"/>
      <c r="AK6563" s="287"/>
      <c r="AL6563" s="287"/>
      <c r="AM6563" s="287"/>
      <c r="AO6563" s="278"/>
      <c r="AP6563" s="278"/>
      <c r="AQ6563" s="278"/>
      <c r="AR6563" s="278"/>
      <c r="AS6563" s="278"/>
      <c r="AT6563" s="278"/>
      <c r="AV6563" s="278"/>
      <c r="AW6563" s="278"/>
      <c r="AX6563" s="278"/>
      <c r="AY6563" s="278"/>
      <c r="AZ6563" s="278"/>
      <c r="BB6563" s="276"/>
    </row>
    <row r="6564" spans="3:68" ht="10.5" customHeight="1">
      <c r="C6564" s="287"/>
      <c r="D6564" s="287"/>
      <c r="E6564" s="287"/>
      <c r="F6564" s="287"/>
      <c r="G6564" s="287"/>
      <c r="H6564" s="278"/>
      <c r="I6564" s="278"/>
      <c r="J6564" s="278"/>
      <c r="K6564" s="278"/>
      <c r="L6564" s="278"/>
      <c r="N6564" s="278"/>
      <c r="O6564" s="278"/>
      <c r="P6564" s="278"/>
      <c r="Q6564" s="278"/>
      <c r="R6564" s="278"/>
      <c r="S6564" s="278"/>
      <c r="T6564" s="278"/>
      <c r="U6564" s="278"/>
      <c r="V6564" s="278"/>
      <c r="W6564" s="278"/>
      <c r="Z6564" s="278"/>
      <c r="AA6564" s="278"/>
      <c r="AB6564" s="278"/>
      <c r="AC6564" s="278"/>
      <c r="AD6564" s="278"/>
      <c r="AE6564" s="278"/>
      <c r="AI6564" s="287"/>
      <c r="AJ6564" s="287"/>
      <c r="AK6564" s="287"/>
      <c r="AL6564" s="287"/>
      <c r="AM6564" s="287"/>
      <c r="AO6564" s="278"/>
      <c r="AP6564" s="278"/>
      <c r="AQ6564" s="278"/>
      <c r="AR6564" s="278"/>
      <c r="AS6564" s="278"/>
      <c r="AT6564" s="278"/>
      <c r="AV6564" s="278"/>
      <c r="AW6564" s="278"/>
      <c r="AX6564" s="278"/>
      <c r="AY6564" s="278"/>
      <c r="AZ6564" s="278"/>
      <c r="BB6564" s="266"/>
    </row>
    <row r="6565" spans="3:68" ht="7.5" customHeight="1"/>
    <row r="6566" spans="3:68" ht="0.75" customHeight="1">
      <c r="C6566" s="287"/>
      <c r="D6566" s="287"/>
      <c r="E6566" s="287"/>
      <c r="F6566" s="287"/>
      <c r="G6566" s="287"/>
      <c r="H6566" s="278"/>
      <c r="I6566" s="278"/>
      <c r="J6566" s="278"/>
      <c r="K6566" s="278"/>
      <c r="L6566" s="278"/>
      <c r="N6566" s="278"/>
      <c r="O6566" s="278"/>
      <c r="P6566" s="278"/>
      <c r="Q6566" s="278"/>
      <c r="R6566" s="278"/>
      <c r="S6566" s="278"/>
      <c r="T6566" s="278"/>
      <c r="U6566" s="278"/>
      <c r="V6566" s="278"/>
      <c r="W6566" s="278"/>
      <c r="Z6566" s="278"/>
      <c r="AA6566" s="278"/>
      <c r="AB6566" s="278"/>
      <c r="AC6566" s="278"/>
      <c r="AD6566" s="278"/>
      <c r="AE6566" s="278"/>
      <c r="AI6566" s="287"/>
      <c r="AJ6566" s="287"/>
      <c r="AK6566" s="287"/>
      <c r="AL6566" s="287"/>
      <c r="AM6566" s="287"/>
      <c r="AO6566" s="278"/>
      <c r="AP6566" s="278"/>
      <c r="AQ6566" s="278"/>
      <c r="AR6566" s="278"/>
      <c r="AS6566" s="278"/>
      <c r="AT6566" s="278"/>
      <c r="AV6566" s="278"/>
      <c r="AW6566" s="278"/>
      <c r="AX6566" s="278"/>
      <c r="AY6566" s="278"/>
      <c r="AZ6566" s="278"/>
      <c r="BB6566" s="276"/>
      <c r="BE6566" s="282"/>
      <c r="BF6566" s="282"/>
      <c r="BG6566" s="282"/>
      <c r="BH6566" s="282"/>
      <c r="BI6566" s="282"/>
      <c r="BJ6566" s="282"/>
      <c r="BK6566" s="282"/>
      <c r="BL6566" s="282"/>
      <c r="BM6566" s="282"/>
      <c r="BN6566" s="282"/>
      <c r="BO6566" s="282"/>
      <c r="BP6566" s="282"/>
    </row>
    <row r="6567" spans="3:68">
      <c r="C6567" s="287"/>
      <c r="D6567" s="287"/>
      <c r="E6567" s="287"/>
      <c r="F6567" s="287"/>
      <c r="G6567" s="287"/>
      <c r="H6567" s="278"/>
      <c r="I6567" s="278"/>
      <c r="J6567" s="278"/>
      <c r="K6567" s="278"/>
      <c r="L6567" s="278"/>
      <c r="N6567" s="278"/>
      <c r="O6567" s="278"/>
      <c r="P6567" s="278"/>
      <c r="Q6567" s="278"/>
      <c r="R6567" s="278"/>
      <c r="S6567" s="278"/>
      <c r="T6567" s="278"/>
      <c r="U6567" s="278"/>
      <c r="V6567" s="278"/>
      <c r="W6567" s="278"/>
      <c r="Z6567" s="278"/>
      <c r="AA6567" s="278"/>
      <c r="AB6567" s="278"/>
      <c r="AC6567" s="278"/>
      <c r="AD6567" s="278"/>
      <c r="AE6567" s="278"/>
      <c r="AI6567" s="287"/>
      <c r="AJ6567" s="287"/>
      <c r="AK6567" s="287"/>
      <c r="AL6567" s="287"/>
      <c r="AM6567" s="287"/>
      <c r="AO6567" s="278"/>
      <c r="AP6567" s="278"/>
      <c r="AQ6567" s="278"/>
      <c r="AR6567" s="278"/>
      <c r="AS6567" s="278"/>
      <c r="AT6567" s="278"/>
      <c r="AV6567" s="278"/>
      <c r="AW6567" s="278"/>
      <c r="AX6567" s="278"/>
      <c r="AY6567" s="278"/>
      <c r="AZ6567" s="278"/>
      <c r="BB6567" s="276"/>
      <c r="BE6567" s="282"/>
      <c r="BF6567" s="282"/>
      <c r="BG6567" s="282"/>
      <c r="BH6567" s="282"/>
      <c r="BI6567" s="282"/>
      <c r="BJ6567" s="282"/>
      <c r="BK6567" s="282"/>
      <c r="BL6567" s="282"/>
      <c r="BM6567" s="282"/>
      <c r="BN6567" s="282"/>
      <c r="BO6567" s="282"/>
      <c r="BP6567" s="282"/>
    </row>
    <row r="6568" spans="3:68" ht="5.25" customHeight="1">
      <c r="C6568" s="287"/>
      <c r="D6568" s="287"/>
      <c r="E6568" s="287"/>
      <c r="F6568" s="287"/>
      <c r="G6568" s="287"/>
      <c r="H6568" s="278"/>
      <c r="I6568" s="278"/>
      <c r="J6568" s="278"/>
      <c r="K6568" s="278"/>
      <c r="L6568" s="278"/>
      <c r="N6568" s="278"/>
      <c r="O6568" s="278"/>
      <c r="P6568" s="278"/>
      <c r="Q6568" s="278"/>
      <c r="R6568" s="278"/>
      <c r="S6568" s="278"/>
      <c r="T6568" s="278"/>
      <c r="U6568" s="278"/>
      <c r="V6568" s="278"/>
      <c r="W6568" s="278"/>
      <c r="Z6568" s="278"/>
      <c r="AA6568" s="278"/>
      <c r="AB6568" s="278"/>
      <c r="AC6568" s="278"/>
      <c r="AD6568" s="278"/>
      <c r="AE6568" s="278"/>
      <c r="AI6568" s="287"/>
      <c r="AJ6568" s="287"/>
      <c r="AK6568" s="287"/>
      <c r="AL6568" s="287"/>
      <c r="AM6568" s="287"/>
      <c r="AN6568" s="287"/>
      <c r="AO6568" s="278"/>
      <c r="AP6568" s="278"/>
      <c r="AQ6568" s="278"/>
      <c r="AR6568" s="278"/>
      <c r="AS6568" s="278"/>
      <c r="AT6568" s="278"/>
      <c r="AV6568" s="278"/>
      <c r="AW6568" s="278"/>
      <c r="AX6568" s="278"/>
      <c r="AY6568" s="278"/>
      <c r="AZ6568" s="278"/>
      <c r="BB6568" s="276"/>
      <c r="BJ6568" s="283"/>
      <c r="BK6568" s="283"/>
      <c r="BL6568" s="283"/>
      <c r="BM6568" s="283"/>
      <c r="BN6568" s="283"/>
      <c r="BO6568" s="283"/>
      <c r="BP6568" s="283"/>
    </row>
    <row r="6569" spans="3:68" ht="5.25" customHeight="1">
      <c r="C6569" s="287"/>
      <c r="D6569" s="287"/>
      <c r="E6569" s="287"/>
      <c r="F6569" s="287"/>
      <c r="G6569" s="287"/>
      <c r="H6569" s="278"/>
      <c r="I6569" s="278"/>
      <c r="J6569" s="278"/>
      <c r="K6569" s="278"/>
      <c r="L6569" s="278"/>
      <c r="N6569" s="278"/>
      <c r="O6569" s="278"/>
      <c r="P6569" s="278"/>
      <c r="Q6569" s="278"/>
      <c r="R6569" s="278"/>
      <c r="S6569" s="278"/>
      <c r="T6569" s="278"/>
      <c r="U6569" s="278"/>
      <c r="V6569" s="278"/>
      <c r="W6569" s="278"/>
      <c r="Z6569" s="278"/>
      <c r="AA6569" s="278"/>
      <c r="AB6569" s="278"/>
      <c r="AC6569" s="278"/>
      <c r="AD6569" s="278"/>
      <c r="AE6569" s="278"/>
      <c r="AI6569" s="287"/>
      <c r="AJ6569" s="287"/>
      <c r="AK6569" s="287"/>
      <c r="AL6569" s="287"/>
      <c r="AM6569" s="287"/>
      <c r="AN6569" s="287"/>
      <c r="AO6569" s="278"/>
      <c r="AP6569" s="278"/>
      <c r="AQ6569" s="278"/>
      <c r="AR6569" s="278"/>
      <c r="AS6569" s="278"/>
      <c r="AT6569" s="278"/>
      <c r="AV6569" s="278"/>
      <c r="AW6569" s="278"/>
      <c r="AX6569" s="278"/>
      <c r="AY6569" s="278"/>
      <c r="AZ6569" s="278"/>
      <c r="BB6569" s="276"/>
      <c r="BJ6569" s="283"/>
      <c r="BK6569" s="283"/>
      <c r="BL6569" s="283"/>
      <c r="BM6569" s="283"/>
      <c r="BN6569" s="283"/>
      <c r="BO6569" s="283"/>
      <c r="BP6569" s="283"/>
    </row>
    <row r="6570" spans="3:68" ht="15" customHeight="1">
      <c r="C6570" s="287"/>
      <c r="D6570" s="287"/>
      <c r="E6570" s="287"/>
      <c r="F6570" s="287"/>
      <c r="G6570" s="287"/>
      <c r="H6570" s="278"/>
      <c r="I6570" s="278"/>
      <c r="J6570" s="278"/>
      <c r="K6570" s="278"/>
      <c r="L6570" s="278"/>
      <c r="N6570" s="278"/>
      <c r="O6570" s="278"/>
      <c r="P6570" s="278"/>
      <c r="Q6570" s="278"/>
      <c r="R6570" s="278"/>
      <c r="S6570" s="278"/>
      <c r="T6570" s="278"/>
      <c r="U6570" s="278"/>
      <c r="V6570" s="278"/>
      <c r="W6570" s="278"/>
      <c r="Z6570" s="278"/>
      <c r="AA6570" s="278"/>
      <c r="AB6570" s="278"/>
      <c r="AC6570" s="278"/>
      <c r="AD6570" s="278"/>
      <c r="AE6570" s="278"/>
      <c r="AI6570" s="287"/>
      <c r="AJ6570" s="287"/>
      <c r="AK6570" s="287"/>
      <c r="AL6570" s="287"/>
      <c r="AM6570" s="287"/>
      <c r="AO6570" s="278"/>
      <c r="AP6570" s="278"/>
      <c r="AQ6570" s="278"/>
      <c r="AR6570" s="278"/>
      <c r="AS6570" s="278"/>
      <c r="AT6570" s="278"/>
      <c r="AV6570" s="278"/>
      <c r="AW6570" s="278"/>
      <c r="AX6570" s="278"/>
      <c r="AY6570" s="278"/>
      <c r="AZ6570" s="278"/>
      <c r="BB6570" s="266"/>
    </row>
    <row r="6571" spans="3:68" ht="0.75" customHeight="1">
      <c r="C6571" s="287"/>
      <c r="D6571" s="287"/>
      <c r="E6571" s="287"/>
      <c r="F6571" s="287"/>
      <c r="G6571" s="287"/>
      <c r="H6571" s="278"/>
      <c r="I6571" s="278"/>
      <c r="J6571" s="278"/>
      <c r="K6571" s="278"/>
      <c r="L6571" s="278"/>
      <c r="P6571" s="278"/>
      <c r="Q6571" s="278"/>
      <c r="R6571" s="278"/>
      <c r="S6571" s="278"/>
      <c r="U6571" s="278"/>
      <c r="V6571" s="278"/>
      <c r="W6571" s="278"/>
      <c r="Z6571" s="278"/>
      <c r="AA6571" s="278"/>
      <c r="AB6571" s="278"/>
      <c r="AC6571" s="278"/>
      <c r="AD6571" s="278"/>
      <c r="AE6571" s="278"/>
      <c r="AI6571" s="287"/>
      <c r="AJ6571" s="287"/>
      <c r="AK6571" s="287"/>
      <c r="AL6571" s="287"/>
      <c r="AM6571" s="287"/>
      <c r="AO6571" s="278"/>
      <c r="AP6571" s="278"/>
      <c r="AQ6571" s="278"/>
      <c r="AR6571" s="278"/>
      <c r="AS6571" s="278"/>
      <c r="AT6571" s="278"/>
      <c r="AV6571" s="278"/>
      <c r="AW6571" s="278"/>
      <c r="AX6571" s="278"/>
      <c r="AY6571" s="278"/>
      <c r="AZ6571" s="278"/>
      <c r="BB6571" s="276"/>
      <c r="BE6571" s="280"/>
      <c r="BH6571" s="278"/>
      <c r="BI6571" s="278"/>
      <c r="BJ6571" s="278"/>
      <c r="BK6571" s="278"/>
      <c r="BL6571" s="278"/>
      <c r="BN6571" s="278"/>
      <c r="BO6571" s="278"/>
      <c r="BP6571" s="278"/>
    </row>
    <row r="6572" spans="3:68" ht="8.25" customHeight="1">
      <c r="C6572" s="287"/>
      <c r="D6572" s="287"/>
      <c r="E6572" s="287"/>
      <c r="F6572" s="287"/>
      <c r="G6572" s="287"/>
      <c r="H6572" s="278"/>
      <c r="I6572" s="278"/>
      <c r="J6572" s="278"/>
      <c r="K6572" s="278"/>
      <c r="L6572" s="278"/>
      <c r="P6572" s="278"/>
      <c r="Q6572" s="278"/>
      <c r="R6572" s="278"/>
      <c r="S6572" s="278"/>
      <c r="U6572" s="278"/>
      <c r="V6572" s="278"/>
      <c r="W6572" s="278"/>
      <c r="Z6572" s="278"/>
      <c r="AA6572" s="278"/>
      <c r="AB6572" s="278"/>
      <c r="AC6572" s="278"/>
      <c r="AD6572" s="278"/>
      <c r="AE6572" s="278"/>
      <c r="AI6572" s="287"/>
      <c r="AJ6572" s="287"/>
      <c r="AK6572" s="287"/>
      <c r="AL6572" s="287"/>
      <c r="AM6572" s="287"/>
      <c r="AO6572" s="278"/>
      <c r="AP6572" s="278"/>
      <c r="AQ6572" s="278"/>
      <c r="AR6572" s="278"/>
      <c r="AS6572" s="278"/>
      <c r="AT6572" s="278"/>
      <c r="AV6572" s="278"/>
      <c r="AW6572" s="278"/>
      <c r="AX6572" s="278"/>
      <c r="AY6572" s="278"/>
      <c r="AZ6572" s="278"/>
      <c r="BB6572" s="276"/>
      <c r="BE6572" s="280"/>
      <c r="BH6572" s="278"/>
      <c r="BI6572" s="278"/>
      <c r="BJ6572" s="278"/>
      <c r="BK6572" s="278"/>
      <c r="BL6572" s="278"/>
      <c r="BN6572" s="278"/>
      <c r="BO6572" s="278"/>
      <c r="BP6572" s="278"/>
    </row>
    <row r="6573" spans="3:68" ht="0.75" customHeight="1">
      <c r="C6573" s="287"/>
      <c r="D6573" s="287"/>
      <c r="E6573" s="287"/>
      <c r="F6573" s="287"/>
      <c r="G6573" s="287"/>
      <c r="H6573" s="278"/>
      <c r="I6573" s="278"/>
      <c r="J6573" s="278"/>
      <c r="K6573" s="278"/>
      <c r="L6573" s="278"/>
      <c r="P6573" s="278"/>
      <c r="Q6573" s="278"/>
      <c r="R6573" s="278"/>
      <c r="S6573" s="278"/>
      <c r="U6573" s="278"/>
      <c r="V6573" s="278"/>
      <c r="W6573" s="278"/>
      <c r="Z6573" s="278"/>
      <c r="AA6573" s="278"/>
      <c r="AB6573" s="278"/>
      <c r="AC6573" s="278"/>
      <c r="AD6573" s="278"/>
      <c r="AE6573" s="278"/>
      <c r="AI6573" s="287"/>
      <c r="AJ6573" s="287"/>
      <c r="AK6573" s="287"/>
      <c r="AL6573" s="287"/>
      <c r="AM6573" s="287"/>
      <c r="AO6573" s="278"/>
      <c r="AP6573" s="278"/>
      <c r="AQ6573" s="278"/>
      <c r="AR6573" s="278"/>
      <c r="AS6573" s="278"/>
      <c r="AT6573" s="278"/>
      <c r="AV6573" s="278"/>
      <c r="AW6573" s="278"/>
      <c r="AX6573" s="278"/>
      <c r="AY6573" s="278"/>
      <c r="AZ6573" s="278"/>
      <c r="BB6573" s="276"/>
      <c r="BE6573" s="280"/>
      <c r="BH6573" s="278"/>
      <c r="BI6573" s="278"/>
      <c r="BJ6573" s="278"/>
      <c r="BK6573" s="278"/>
      <c r="BL6573" s="278"/>
      <c r="BN6573" s="278"/>
      <c r="BO6573" s="278"/>
      <c r="BP6573" s="278"/>
    </row>
    <row r="6574" spans="3:68" ht="10.5" customHeight="1">
      <c r="C6574" s="287"/>
      <c r="D6574" s="287"/>
      <c r="E6574" s="287"/>
      <c r="F6574" s="287"/>
      <c r="G6574" s="287"/>
      <c r="H6574" s="278"/>
      <c r="I6574" s="278"/>
      <c r="J6574" s="278"/>
      <c r="K6574" s="278"/>
      <c r="L6574" s="278"/>
      <c r="P6574" s="278"/>
      <c r="Q6574" s="278"/>
      <c r="R6574" s="278"/>
      <c r="S6574" s="278"/>
      <c r="U6574" s="278"/>
      <c r="V6574" s="278"/>
      <c r="W6574" s="278"/>
      <c r="Z6574" s="278"/>
      <c r="AA6574" s="278"/>
      <c r="AB6574" s="278"/>
      <c r="AC6574" s="278"/>
      <c r="AD6574" s="278"/>
      <c r="AE6574" s="278"/>
      <c r="AI6574" s="287"/>
      <c r="AJ6574" s="287"/>
      <c r="AK6574" s="287"/>
      <c r="AL6574" s="287"/>
      <c r="AM6574" s="287"/>
      <c r="AO6574" s="278"/>
      <c r="AP6574" s="278"/>
      <c r="AQ6574" s="278"/>
      <c r="AR6574" s="278"/>
      <c r="AS6574" s="278"/>
      <c r="AT6574" s="278"/>
      <c r="AV6574" s="278"/>
      <c r="AW6574" s="278"/>
      <c r="AX6574" s="278"/>
      <c r="AY6574" s="278"/>
      <c r="AZ6574" s="278"/>
      <c r="BB6574" s="266"/>
      <c r="BE6574" s="263"/>
      <c r="BH6574" s="278"/>
      <c r="BI6574" s="278"/>
      <c r="BJ6574" s="278"/>
      <c r="BK6574" s="278"/>
      <c r="BL6574" s="278"/>
      <c r="BN6574" s="278"/>
      <c r="BO6574" s="278"/>
      <c r="BP6574" s="278"/>
    </row>
    <row r="6575" spans="3:68" ht="7.5" customHeight="1"/>
    <row r="6576" spans="3:68" ht="0.75" customHeight="1">
      <c r="C6576" s="287"/>
      <c r="D6576" s="287"/>
      <c r="E6576" s="287"/>
      <c r="F6576" s="287"/>
      <c r="G6576" s="287"/>
      <c r="H6576" s="278"/>
      <c r="I6576" s="278"/>
      <c r="J6576" s="278"/>
      <c r="K6576" s="278"/>
      <c r="L6576" s="278"/>
      <c r="N6576" s="278"/>
      <c r="O6576" s="278"/>
      <c r="P6576" s="278"/>
      <c r="Q6576" s="278"/>
      <c r="R6576" s="278"/>
      <c r="S6576" s="278"/>
      <c r="T6576" s="278"/>
      <c r="U6576" s="278"/>
      <c r="V6576" s="278"/>
      <c r="W6576" s="278"/>
      <c r="Z6576" s="278"/>
      <c r="AA6576" s="278"/>
      <c r="AB6576" s="278"/>
      <c r="AC6576" s="278"/>
      <c r="AD6576" s="278"/>
      <c r="AE6576" s="278"/>
      <c r="AI6576" s="287"/>
      <c r="AJ6576" s="287"/>
      <c r="AK6576" s="287"/>
      <c r="AL6576" s="287"/>
      <c r="AM6576" s="287"/>
      <c r="AO6576" s="278"/>
      <c r="AP6576" s="278"/>
      <c r="AQ6576" s="278"/>
      <c r="AR6576" s="278"/>
      <c r="AS6576" s="278"/>
      <c r="AT6576" s="278"/>
      <c r="AV6576" s="278"/>
      <c r="AW6576" s="278"/>
      <c r="AX6576" s="278"/>
      <c r="AY6576" s="278"/>
      <c r="AZ6576" s="278"/>
      <c r="BB6576" s="276"/>
      <c r="BE6576" s="280"/>
      <c r="BH6576" s="278"/>
      <c r="BI6576" s="278"/>
      <c r="BJ6576" s="278"/>
      <c r="BK6576" s="278"/>
      <c r="BL6576" s="278"/>
      <c r="BN6576" s="278"/>
      <c r="BO6576" s="278"/>
      <c r="BP6576" s="278"/>
    </row>
    <row r="6577" spans="3:68" ht="9" customHeight="1">
      <c r="C6577" s="287"/>
      <c r="D6577" s="287"/>
      <c r="E6577" s="287"/>
      <c r="F6577" s="287"/>
      <c r="G6577" s="287"/>
      <c r="H6577" s="278"/>
      <c r="I6577" s="278"/>
      <c r="J6577" s="278"/>
      <c r="K6577" s="278"/>
      <c r="L6577" s="278"/>
      <c r="N6577" s="278"/>
      <c r="O6577" s="278"/>
      <c r="P6577" s="278"/>
      <c r="Q6577" s="278"/>
      <c r="R6577" s="278"/>
      <c r="S6577" s="278"/>
      <c r="T6577" s="278"/>
      <c r="U6577" s="278"/>
      <c r="V6577" s="278"/>
      <c r="W6577" s="278"/>
      <c r="Z6577" s="278"/>
      <c r="AA6577" s="278"/>
      <c r="AB6577" s="278"/>
      <c r="AC6577" s="278"/>
      <c r="AD6577" s="278"/>
      <c r="AE6577" s="278"/>
      <c r="AI6577" s="287"/>
      <c r="AJ6577" s="287"/>
      <c r="AK6577" s="287"/>
      <c r="AL6577" s="287"/>
      <c r="AM6577" s="287"/>
      <c r="AO6577" s="278"/>
      <c r="AP6577" s="278"/>
      <c r="AQ6577" s="278"/>
      <c r="AR6577" s="278"/>
      <c r="AS6577" s="278"/>
      <c r="AT6577" s="278"/>
      <c r="AV6577" s="278"/>
      <c r="AW6577" s="278"/>
      <c r="AX6577" s="278"/>
      <c r="AY6577" s="278"/>
      <c r="AZ6577" s="278"/>
      <c r="BB6577" s="276"/>
      <c r="BE6577" s="280"/>
      <c r="BH6577" s="278"/>
      <c r="BI6577" s="278"/>
      <c r="BJ6577" s="278"/>
      <c r="BK6577" s="278"/>
      <c r="BL6577" s="278"/>
      <c r="BN6577" s="278"/>
      <c r="BO6577" s="278"/>
      <c r="BP6577" s="278"/>
    </row>
    <row r="6578" spans="3:68" ht="0.75" customHeight="1">
      <c r="C6578" s="287"/>
      <c r="D6578" s="287"/>
      <c r="E6578" s="287"/>
      <c r="F6578" s="287"/>
      <c r="G6578" s="287"/>
      <c r="H6578" s="278"/>
      <c r="I6578" s="278"/>
      <c r="J6578" s="278"/>
      <c r="K6578" s="278"/>
      <c r="L6578" s="278"/>
      <c r="N6578" s="278"/>
      <c r="O6578" s="278"/>
      <c r="P6578" s="278"/>
      <c r="Q6578" s="278"/>
      <c r="R6578" s="278"/>
      <c r="S6578" s="278"/>
      <c r="T6578" s="278"/>
      <c r="U6578" s="278"/>
      <c r="V6578" s="278"/>
      <c r="W6578" s="278"/>
      <c r="Z6578" s="278"/>
      <c r="AA6578" s="278"/>
      <c r="AB6578" s="278"/>
      <c r="AC6578" s="278"/>
      <c r="AD6578" s="278"/>
      <c r="AE6578" s="278"/>
      <c r="AI6578" s="287"/>
      <c r="AJ6578" s="287"/>
      <c r="AK6578" s="287"/>
      <c r="AL6578" s="287"/>
      <c r="AM6578" s="287"/>
      <c r="AO6578" s="278"/>
      <c r="AP6578" s="278"/>
      <c r="AQ6578" s="278"/>
      <c r="AR6578" s="278"/>
      <c r="AS6578" s="278"/>
      <c r="AT6578" s="278"/>
      <c r="AV6578" s="278"/>
      <c r="AW6578" s="278"/>
      <c r="AX6578" s="278"/>
      <c r="AY6578" s="278"/>
      <c r="AZ6578" s="278"/>
      <c r="BB6578" s="276"/>
      <c r="BE6578" s="280"/>
      <c r="BH6578" s="278"/>
      <c r="BI6578" s="278"/>
      <c r="BJ6578" s="278"/>
      <c r="BK6578" s="278"/>
      <c r="BL6578" s="278"/>
      <c r="BN6578" s="278"/>
      <c r="BO6578" s="278"/>
      <c r="BP6578" s="278"/>
    </row>
    <row r="6579" spans="3:68" ht="10.5" customHeight="1">
      <c r="C6579" s="287"/>
      <c r="D6579" s="287"/>
      <c r="E6579" s="287"/>
      <c r="F6579" s="287"/>
      <c r="G6579" s="287"/>
      <c r="H6579" s="278"/>
      <c r="I6579" s="278"/>
      <c r="J6579" s="278"/>
      <c r="K6579" s="278"/>
      <c r="L6579" s="278"/>
      <c r="P6579" s="278"/>
      <c r="Q6579" s="278"/>
      <c r="R6579" s="278"/>
      <c r="S6579" s="278"/>
      <c r="U6579" s="278"/>
      <c r="V6579" s="278"/>
      <c r="W6579" s="278"/>
      <c r="Z6579" s="278"/>
      <c r="AA6579" s="278"/>
      <c r="AB6579" s="278"/>
      <c r="AC6579" s="278"/>
      <c r="AD6579" s="278"/>
      <c r="AE6579" s="278"/>
      <c r="AI6579" s="287"/>
      <c r="AJ6579" s="287"/>
      <c r="AK6579" s="287"/>
      <c r="AL6579" s="287"/>
      <c r="AM6579" s="287"/>
      <c r="AO6579" s="278"/>
      <c r="AP6579" s="278"/>
      <c r="AQ6579" s="278"/>
      <c r="AR6579" s="278"/>
      <c r="AS6579" s="278"/>
      <c r="AT6579" s="278"/>
      <c r="AV6579" s="278"/>
      <c r="AW6579" s="278"/>
      <c r="AX6579" s="278"/>
      <c r="AY6579" s="278"/>
      <c r="AZ6579" s="278"/>
      <c r="BB6579" s="266"/>
      <c r="BE6579" s="263"/>
      <c r="BH6579" s="278"/>
      <c r="BI6579" s="278"/>
      <c r="BJ6579" s="278"/>
      <c r="BK6579" s="278"/>
      <c r="BL6579" s="278"/>
      <c r="BN6579" s="278"/>
      <c r="BO6579" s="278"/>
      <c r="BP6579" s="278"/>
    </row>
    <row r="6580" spans="3:68" ht="9" customHeight="1"/>
    <row r="6581" spans="3:68" ht="10.5" customHeight="1">
      <c r="C6581" s="291"/>
      <c r="D6581" s="291"/>
      <c r="E6581" s="291"/>
      <c r="F6581" s="291"/>
      <c r="G6581" s="291"/>
      <c r="H6581" s="278"/>
      <c r="I6581" s="278"/>
      <c r="J6581" s="278"/>
      <c r="K6581" s="278"/>
      <c r="L6581" s="278"/>
      <c r="N6581" s="278"/>
      <c r="O6581" s="278"/>
      <c r="P6581" s="278"/>
      <c r="Q6581" s="278"/>
      <c r="R6581" s="278"/>
      <c r="S6581" s="278"/>
      <c r="T6581" s="278"/>
      <c r="U6581" s="278"/>
      <c r="V6581" s="278"/>
      <c r="W6581" s="278"/>
      <c r="Z6581" s="278"/>
      <c r="AA6581" s="278"/>
      <c r="AB6581" s="278"/>
      <c r="AC6581" s="278"/>
      <c r="AD6581" s="278"/>
      <c r="AE6581" s="278"/>
      <c r="AI6581" s="291"/>
      <c r="AJ6581" s="291"/>
      <c r="AK6581" s="291"/>
      <c r="AL6581" s="291"/>
      <c r="AM6581" s="291"/>
      <c r="AO6581" s="278"/>
      <c r="AP6581" s="278"/>
      <c r="AQ6581" s="278"/>
      <c r="AR6581" s="278"/>
      <c r="AS6581" s="278"/>
      <c r="AT6581" s="278"/>
      <c r="AV6581" s="278"/>
      <c r="AW6581" s="278"/>
      <c r="AX6581" s="278"/>
      <c r="AY6581" s="278"/>
      <c r="AZ6581" s="278"/>
      <c r="BB6581" s="266"/>
      <c r="BE6581" s="280"/>
      <c r="BF6581" s="280"/>
      <c r="BH6581" s="278"/>
      <c r="BI6581" s="278"/>
      <c r="BJ6581" s="278"/>
      <c r="BK6581" s="278"/>
      <c r="BL6581" s="278"/>
      <c r="BN6581" s="278"/>
      <c r="BO6581" s="278"/>
      <c r="BP6581" s="278"/>
    </row>
    <row r="6582" spans="3:68" ht="12.75" customHeight="1">
      <c r="AO6582" s="278"/>
      <c r="AP6582" s="278"/>
      <c r="AQ6582" s="278"/>
      <c r="AR6582" s="278"/>
      <c r="AS6582" s="278"/>
      <c r="AT6582" s="278"/>
      <c r="AV6582" s="278"/>
      <c r="AW6582" s="278"/>
      <c r="AX6582" s="278"/>
      <c r="AY6582" s="278"/>
      <c r="AZ6582" s="278"/>
      <c r="BE6582" s="280"/>
      <c r="BF6582" s="280"/>
    </row>
    <row r="6583" spans="3:68" ht="12.75" customHeight="1">
      <c r="AO6583" s="278"/>
      <c r="AP6583" s="278"/>
      <c r="AQ6583" s="278"/>
      <c r="AR6583" s="278"/>
      <c r="AS6583" s="278"/>
      <c r="AT6583" s="278"/>
      <c r="AV6583" s="278"/>
      <c r="AW6583" s="278"/>
      <c r="AX6583" s="278"/>
      <c r="AY6583" s="278"/>
      <c r="AZ6583" s="278"/>
      <c r="BE6583" s="280"/>
      <c r="BH6583" s="278"/>
      <c r="BI6583" s="278"/>
      <c r="BJ6583" s="278"/>
      <c r="BK6583" s="278"/>
      <c r="BL6583" s="278"/>
      <c r="BN6583" s="278"/>
      <c r="BO6583" s="278"/>
      <c r="BP6583" s="278"/>
    </row>
    <row r="6584" spans="3:68" ht="10.5" customHeight="1">
      <c r="BE6584" s="280"/>
      <c r="BH6584" s="278"/>
      <c r="BI6584" s="278"/>
      <c r="BJ6584" s="278"/>
      <c r="BK6584" s="278"/>
      <c r="BL6584" s="278"/>
      <c r="BN6584" s="278"/>
      <c r="BO6584" s="278"/>
      <c r="BP6584" s="278"/>
    </row>
    <row r="6585" spans="3:68" ht="9" customHeight="1"/>
    <row r="6586" spans="3:68" ht="11.25" customHeight="1">
      <c r="C6586" s="280"/>
      <c r="D6586" s="280"/>
      <c r="E6586" s="280"/>
      <c r="F6586" s="280"/>
      <c r="G6586" s="280"/>
      <c r="H6586" s="280"/>
      <c r="I6586" s="280"/>
      <c r="AH6586" s="280"/>
      <c r="AI6586" s="280"/>
      <c r="AJ6586" s="280"/>
      <c r="AK6586" s="280"/>
      <c r="AL6586" s="280"/>
      <c r="AM6586" s="280"/>
      <c r="AN6586" s="280"/>
      <c r="AO6586" s="280"/>
      <c r="BE6586" s="263"/>
      <c r="BH6586" s="278"/>
      <c r="BI6586" s="278"/>
      <c r="BJ6586" s="278"/>
      <c r="BK6586" s="278"/>
      <c r="BL6586" s="278"/>
      <c r="BN6586" s="278"/>
      <c r="BO6586" s="278"/>
      <c r="BP6586" s="278"/>
    </row>
    <row r="6587" spans="3:68" ht="9.75" customHeight="1">
      <c r="C6587" s="287"/>
      <c r="D6587" s="287"/>
      <c r="E6587" s="287"/>
      <c r="F6587" s="287"/>
      <c r="G6587" s="287"/>
      <c r="H6587" s="278"/>
      <c r="I6587" s="278"/>
      <c r="J6587" s="278"/>
      <c r="K6587" s="278"/>
      <c r="L6587" s="278"/>
      <c r="N6587" s="278"/>
      <c r="O6587" s="278"/>
      <c r="P6587" s="278"/>
      <c r="Q6587" s="278"/>
      <c r="R6587" s="278"/>
      <c r="S6587" s="278"/>
      <c r="T6587" s="278"/>
      <c r="U6587" s="278"/>
      <c r="V6587" s="278"/>
      <c r="W6587" s="278"/>
      <c r="Z6587" s="278"/>
      <c r="AA6587" s="278"/>
      <c r="AB6587" s="278"/>
      <c r="AC6587" s="278"/>
      <c r="AD6587" s="278"/>
      <c r="AE6587" s="278"/>
      <c r="AI6587" s="287"/>
      <c r="AJ6587" s="287"/>
      <c r="AK6587" s="287"/>
      <c r="AL6587" s="287"/>
      <c r="AM6587" s="287"/>
      <c r="AO6587" s="278"/>
      <c r="AP6587" s="278"/>
      <c r="AQ6587" s="278"/>
      <c r="AR6587" s="278"/>
      <c r="AS6587" s="278"/>
      <c r="AT6587" s="278"/>
      <c r="AV6587" s="278"/>
      <c r="AW6587" s="278"/>
      <c r="AX6587" s="278"/>
      <c r="AY6587" s="278"/>
      <c r="AZ6587" s="278"/>
      <c r="BB6587" s="276"/>
      <c r="BE6587" s="280"/>
      <c r="BF6587" s="280"/>
      <c r="BH6587" s="278"/>
      <c r="BI6587" s="278"/>
      <c r="BJ6587" s="278"/>
      <c r="BK6587" s="278"/>
      <c r="BL6587" s="278"/>
      <c r="BN6587" s="278"/>
      <c r="BO6587" s="278"/>
      <c r="BP6587" s="278"/>
    </row>
    <row r="6588" spans="3:68" ht="1.5" customHeight="1">
      <c r="C6588" s="287"/>
      <c r="D6588" s="287"/>
      <c r="E6588" s="287"/>
      <c r="F6588" s="287"/>
      <c r="G6588" s="287"/>
      <c r="H6588" s="278"/>
      <c r="I6588" s="278"/>
      <c r="J6588" s="278"/>
      <c r="K6588" s="278"/>
      <c r="L6588" s="278"/>
      <c r="N6588" s="278"/>
      <c r="O6588" s="278"/>
      <c r="P6588" s="278"/>
      <c r="Q6588" s="278"/>
      <c r="R6588" s="278"/>
      <c r="S6588" s="278"/>
      <c r="T6588" s="278"/>
      <c r="U6588" s="278"/>
      <c r="V6588" s="278"/>
      <c r="W6588" s="278"/>
      <c r="Z6588" s="278"/>
      <c r="AA6588" s="278"/>
      <c r="AB6588" s="278"/>
      <c r="AC6588" s="278"/>
      <c r="AD6588" s="278"/>
      <c r="AE6588" s="278"/>
      <c r="AI6588" s="287"/>
      <c r="AJ6588" s="287"/>
      <c r="AK6588" s="287"/>
      <c r="AL6588" s="287"/>
      <c r="AM6588" s="287"/>
      <c r="AO6588" s="278"/>
      <c r="AP6588" s="278"/>
      <c r="AQ6588" s="278"/>
      <c r="AR6588" s="278"/>
      <c r="AS6588" s="278"/>
      <c r="AT6588" s="278"/>
      <c r="AV6588" s="278"/>
      <c r="AW6588" s="278"/>
      <c r="AX6588" s="278"/>
      <c r="AY6588" s="278"/>
      <c r="AZ6588" s="278"/>
      <c r="BB6588" s="276"/>
      <c r="BE6588" s="280"/>
      <c r="BF6588" s="280"/>
      <c r="BH6588" s="278"/>
      <c r="BI6588" s="278"/>
      <c r="BJ6588" s="278"/>
      <c r="BK6588" s="278"/>
      <c r="BL6588" s="278"/>
      <c r="BN6588" s="278"/>
      <c r="BO6588" s="278"/>
      <c r="BP6588" s="278"/>
    </row>
    <row r="6589" spans="3:68" ht="10.5" customHeight="1">
      <c r="C6589" s="287"/>
      <c r="D6589" s="287"/>
      <c r="E6589" s="287"/>
      <c r="F6589" s="287"/>
      <c r="G6589" s="287"/>
      <c r="H6589" s="278"/>
      <c r="I6589" s="278"/>
      <c r="J6589" s="278"/>
      <c r="K6589" s="278"/>
      <c r="L6589" s="278"/>
      <c r="N6589" s="278"/>
      <c r="O6589" s="278"/>
      <c r="P6589" s="278"/>
      <c r="Q6589" s="278"/>
      <c r="R6589" s="278"/>
      <c r="S6589" s="278"/>
      <c r="T6589" s="278"/>
      <c r="U6589" s="278"/>
      <c r="V6589" s="278"/>
      <c r="W6589" s="278"/>
      <c r="Z6589" s="278"/>
      <c r="AA6589" s="278"/>
      <c r="AB6589" s="278"/>
      <c r="AC6589" s="278"/>
      <c r="AD6589" s="278"/>
      <c r="AE6589" s="278"/>
      <c r="AI6589" s="287"/>
      <c r="AJ6589" s="287"/>
      <c r="AK6589" s="287"/>
      <c r="AL6589" s="287"/>
      <c r="AM6589" s="287"/>
      <c r="AO6589" s="278"/>
      <c r="AP6589" s="278"/>
      <c r="AQ6589" s="278"/>
      <c r="AR6589" s="278"/>
      <c r="AS6589" s="278"/>
      <c r="AT6589" s="278"/>
      <c r="AV6589" s="278"/>
      <c r="AW6589" s="278"/>
      <c r="AX6589" s="278"/>
      <c r="AY6589" s="278"/>
      <c r="AZ6589" s="278"/>
      <c r="BB6589" s="266"/>
      <c r="BE6589" s="263"/>
      <c r="BH6589" s="278"/>
      <c r="BI6589" s="278"/>
      <c r="BJ6589" s="278"/>
      <c r="BK6589" s="278"/>
      <c r="BL6589" s="278"/>
      <c r="BN6589" s="278"/>
      <c r="BO6589" s="278"/>
      <c r="BP6589" s="278"/>
    </row>
    <row r="6590" spans="3:68" ht="7.5" customHeight="1"/>
    <row r="6591" spans="3:68" ht="0.75" customHeight="1">
      <c r="C6591" s="287"/>
      <c r="D6591" s="287"/>
      <c r="E6591" s="287"/>
      <c r="F6591" s="287"/>
      <c r="G6591" s="287"/>
      <c r="H6591" s="278"/>
      <c r="I6591" s="278"/>
      <c r="J6591" s="278"/>
      <c r="K6591" s="278"/>
      <c r="L6591" s="278"/>
      <c r="N6591" s="278"/>
      <c r="O6591" s="278"/>
      <c r="P6591" s="278"/>
      <c r="Q6591" s="278"/>
      <c r="R6591" s="278"/>
      <c r="S6591" s="278"/>
      <c r="T6591" s="278"/>
      <c r="U6591" s="278"/>
      <c r="V6591" s="278"/>
      <c r="W6591" s="278"/>
      <c r="Z6591" s="278"/>
      <c r="AA6591" s="278"/>
      <c r="AB6591" s="278"/>
      <c r="AC6591" s="278"/>
      <c r="AD6591" s="278"/>
      <c r="AE6591" s="278"/>
      <c r="AI6591" s="287"/>
      <c r="AJ6591" s="287"/>
      <c r="AK6591" s="287"/>
      <c r="AL6591" s="287"/>
      <c r="AM6591" s="287"/>
      <c r="AO6591" s="278"/>
      <c r="AP6591" s="278"/>
      <c r="AQ6591" s="278"/>
      <c r="AR6591" s="278"/>
      <c r="AS6591" s="278"/>
      <c r="AT6591" s="278"/>
      <c r="AV6591" s="278"/>
      <c r="AW6591" s="278"/>
      <c r="AX6591" s="278"/>
      <c r="AY6591" s="278"/>
      <c r="AZ6591" s="278"/>
      <c r="BB6591" s="276"/>
      <c r="BE6591" s="280"/>
      <c r="BH6591" s="278"/>
      <c r="BI6591" s="278"/>
      <c r="BJ6591" s="278"/>
      <c r="BK6591" s="278"/>
      <c r="BL6591" s="278"/>
      <c r="BN6591" s="278"/>
      <c r="BO6591" s="278"/>
      <c r="BP6591" s="278"/>
    </row>
    <row r="6592" spans="3:68" ht="11.25" customHeight="1">
      <c r="C6592" s="287"/>
      <c r="D6592" s="287"/>
      <c r="E6592" s="287"/>
      <c r="F6592" s="287"/>
      <c r="G6592" s="287"/>
      <c r="H6592" s="278"/>
      <c r="I6592" s="278"/>
      <c r="J6592" s="278"/>
      <c r="K6592" s="278"/>
      <c r="L6592" s="278"/>
      <c r="N6592" s="278"/>
      <c r="O6592" s="278"/>
      <c r="P6592" s="278"/>
      <c r="Q6592" s="278"/>
      <c r="R6592" s="278"/>
      <c r="S6592" s="278"/>
      <c r="T6592" s="278"/>
      <c r="U6592" s="278"/>
      <c r="V6592" s="278"/>
      <c r="W6592" s="278"/>
      <c r="Z6592" s="278"/>
      <c r="AA6592" s="278"/>
      <c r="AB6592" s="278"/>
      <c r="AC6592" s="278"/>
      <c r="AD6592" s="278"/>
      <c r="AE6592" s="278"/>
      <c r="AI6592" s="287"/>
      <c r="AJ6592" s="287"/>
      <c r="AK6592" s="287"/>
      <c r="AL6592" s="287"/>
      <c r="AM6592" s="287"/>
      <c r="AO6592" s="278"/>
      <c r="AP6592" s="278"/>
      <c r="AQ6592" s="278"/>
      <c r="AR6592" s="278"/>
      <c r="AS6592" s="278"/>
      <c r="AT6592" s="278"/>
      <c r="AV6592" s="278"/>
      <c r="AW6592" s="278"/>
      <c r="AX6592" s="278"/>
      <c r="AY6592" s="278"/>
      <c r="AZ6592" s="278"/>
      <c r="BB6592" s="276"/>
      <c r="BE6592" s="280"/>
      <c r="BH6592" s="278"/>
      <c r="BI6592" s="278"/>
      <c r="BJ6592" s="278"/>
      <c r="BK6592" s="278"/>
      <c r="BL6592" s="278"/>
      <c r="BN6592" s="278"/>
      <c r="BO6592" s="278"/>
      <c r="BP6592" s="278"/>
    </row>
    <row r="6593" spans="3:68" ht="8.25" customHeight="1">
      <c r="C6593" s="291"/>
      <c r="D6593" s="291"/>
      <c r="E6593" s="291"/>
      <c r="F6593" s="291"/>
      <c r="G6593" s="291"/>
      <c r="H6593" s="278"/>
      <c r="I6593" s="278"/>
      <c r="J6593" s="278"/>
      <c r="K6593" s="278"/>
      <c r="L6593" s="278"/>
      <c r="N6593" s="278"/>
      <c r="O6593" s="278"/>
      <c r="P6593" s="278"/>
      <c r="Q6593" s="278"/>
      <c r="R6593" s="278"/>
      <c r="S6593" s="278"/>
      <c r="T6593" s="278"/>
      <c r="U6593" s="278"/>
      <c r="V6593" s="278"/>
      <c r="W6593" s="278"/>
      <c r="Z6593" s="278"/>
      <c r="AA6593" s="278"/>
      <c r="AB6593" s="278"/>
      <c r="AC6593" s="278"/>
      <c r="AD6593" s="278"/>
      <c r="AE6593" s="278"/>
      <c r="AI6593" s="291"/>
      <c r="AJ6593" s="291"/>
      <c r="AK6593" s="291"/>
      <c r="AL6593" s="291"/>
      <c r="AM6593" s="291"/>
      <c r="AO6593" s="278"/>
      <c r="AP6593" s="278"/>
      <c r="AQ6593" s="278"/>
      <c r="AR6593" s="278"/>
      <c r="AS6593" s="278"/>
      <c r="AT6593" s="278"/>
      <c r="AV6593" s="278"/>
      <c r="AW6593" s="278"/>
      <c r="AX6593" s="278"/>
      <c r="AY6593" s="278"/>
      <c r="AZ6593" s="278"/>
      <c r="BB6593" s="276"/>
      <c r="BE6593" s="280"/>
      <c r="BH6593" s="278"/>
      <c r="BI6593" s="278"/>
      <c r="BJ6593" s="278"/>
      <c r="BK6593" s="278"/>
      <c r="BL6593" s="278"/>
      <c r="BN6593" s="278"/>
      <c r="BO6593" s="278"/>
      <c r="BP6593" s="278"/>
    </row>
    <row r="6594" spans="3:68" ht="2.25" customHeight="1">
      <c r="C6594" s="291"/>
      <c r="D6594" s="291"/>
      <c r="E6594" s="291"/>
      <c r="F6594" s="291"/>
      <c r="G6594" s="291"/>
      <c r="H6594" s="278"/>
      <c r="I6594" s="278"/>
      <c r="J6594" s="278"/>
      <c r="K6594" s="278"/>
      <c r="L6594" s="278"/>
      <c r="N6594" s="278"/>
      <c r="O6594" s="278"/>
      <c r="P6594" s="278"/>
      <c r="Q6594" s="278"/>
      <c r="R6594" s="278"/>
      <c r="S6594" s="278"/>
      <c r="T6594" s="278"/>
      <c r="U6594" s="278"/>
      <c r="V6594" s="278"/>
      <c r="W6594" s="278"/>
      <c r="Z6594" s="278"/>
      <c r="AA6594" s="278"/>
      <c r="AB6594" s="278"/>
      <c r="AC6594" s="278"/>
      <c r="AD6594" s="278"/>
      <c r="AE6594" s="278"/>
      <c r="AI6594" s="291"/>
      <c r="AJ6594" s="291"/>
      <c r="AK6594" s="291"/>
      <c r="AL6594" s="291"/>
      <c r="AM6594" s="291"/>
      <c r="AO6594" s="278"/>
      <c r="AP6594" s="278"/>
      <c r="AQ6594" s="278"/>
      <c r="AR6594" s="278"/>
      <c r="AS6594" s="278"/>
      <c r="AT6594" s="278"/>
      <c r="AV6594" s="278"/>
      <c r="AW6594" s="278"/>
      <c r="AX6594" s="278"/>
      <c r="AY6594" s="278"/>
      <c r="AZ6594" s="278"/>
      <c r="BB6594" s="276"/>
      <c r="BE6594" s="280"/>
      <c r="BH6594" s="278"/>
      <c r="BI6594" s="278"/>
      <c r="BJ6594" s="278"/>
      <c r="BK6594" s="278"/>
      <c r="BL6594" s="278"/>
      <c r="BN6594" s="278"/>
      <c r="BO6594" s="278"/>
      <c r="BP6594" s="278"/>
    </row>
    <row r="6595" spans="3:68" ht="10.5" customHeight="1">
      <c r="BE6595" s="263"/>
      <c r="BH6595" s="278"/>
      <c r="BI6595" s="278"/>
      <c r="BJ6595" s="278"/>
      <c r="BK6595" s="278"/>
      <c r="BL6595" s="278"/>
      <c r="BN6595" s="278"/>
      <c r="BO6595" s="278"/>
      <c r="BP6595" s="278"/>
    </row>
    <row r="6596" spans="3:68" ht="7.5" customHeight="1"/>
    <row r="6597" spans="3:68" ht="9.75" customHeight="1">
      <c r="C6597" s="280"/>
      <c r="D6597" s="280"/>
      <c r="E6597" s="280"/>
      <c r="F6597" s="280"/>
      <c r="G6597" s="280"/>
      <c r="H6597" s="278"/>
      <c r="I6597" s="278"/>
      <c r="J6597" s="278"/>
      <c r="K6597" s="278"/>
      <c r="L6597" s="278"/>
      <c r="N6597" s="278"/>
      <c r="O6597" s="278"/>
      <c r="P6597" s="278"/>
      <c r="Q6597" s="278"/>
      <c r="R6597" s="278"/>
      <c r="S6597" s="278"/>
      <c r="T6597" s="278"/>
      <c r="U6597" s="278"/>
      <c r="V6597" s="278"/>
      <c r="W6597" s="278"/>
      <c r="Z6597" s="278"/>
      <c r="AA6597" s="278"/>
      <c r="AB6597" s="278"/>
      <c r="AC6597" s="278"/>
      <c r="AD6597" s="278"/>
      <c r="AE6597" s="278"/>
      <c r="AH6597" s="280"/>
      <c r="AI6597" s="280"/>
      <c r="AJ6597" s="280"/>
      <c r="AK6597" s="280"/>
      <c r="AL6597" s="280"/>
      <c r="AM6597" s="280"/>
      <c r="AO6597" s="278"/>
      <c r="AP6597" s="278"/>
      <c r="AQ6597" s="278"/>
      <c r="AR6597" s="278"/>
      <c r="AS6597" s="278"/>
      <c r="AT6597" s="278"/>
      <c r="AZ6597" s="281"/>
      <c r="BB6597" s="281"/>
      <c r="BE6597" s="280"/>
      <c r="BF6597" s="280"/>
      <c r="BG6597" s="280"/>
      <c r="BH6597" s="278"/>
      <c r="BI6597" s="278"/>
      <c r="BJ6597" s="278"/>
      <c r="BK6597" s="278"/>
      <c r="BL6597" s="278"/>
      <c r="BN6597" s="278"/>
      <c r="BO6597" s="278"/>
      <c r="BP6597" s="278"/>
    </row>
    <row r="6598" spans="3:68" ht="0.75" customHeight="1">
      <c r="C6598" s="280"/>
      <c r="D6598" s="280"/>
      <c r="E6598" s="280"/>
      <c r="F6598" s="280"/>
      <c r="G6598" s="280"/>
      <c r="H6598" s="278"/>
      <c r="I6598" s="278"/>
      <c r="J6598" s="278"/>
      <c r="K6598" s="278"/>
      <c r="L6598" s="278"/>
      <c r="N6598" s="278"/>
      <c r="O6598" s="278"/>
      <c r="P6598" s="278"/>
      <c r="Q6598" s="278"/>
      <c r="R6598" s="278"/>
      <c r="S6598" s="278"/>
      <c r="T6598" s="278"/>
      <c r="U6598" s="278"/>
      <c r="V6598" s="278"/>
      <c r="W6598" s="278"/>
      <c r="Z6598" s="278"/>
      <c r="AA6598" s="278"/>
      <c r="AB6598" s="278"/>
      <c r="AC6598" s="278"/>
      <c r="AD6598" s="278"/>
      <c r="AE6598" s="278"/>
      <c r="AH6598" s="280"/>
      <c r="AI6598" s="280"/>
      <c r="AJ6598" s="280"/>
      <c r="AK6598" s="280"/>
      <c r="AL6598" s="280"/>
      <c r="AM6598" s="280"/>
      <c r="AO6598" s="278"/>
      <c r="AP6598" s="278"/>
      <c r="AQ6598" s="278"/>
      <c r="AR6598" s="278"/>
      <c r="AS6598" s="278"/>
      <c r="AT6598" s="278"/>
      <c r="AZ6598" s="281"/>
      <c r="BB6598" s="281"/>
      <c r="BE6598" s="280"/>
      <c r="BF6598" s="280"/>
      <c r="BG6598" s="280"/>
      <c r="BH6598" s="278"/>
      <c r="BI6598" s="278"/>
      <c r="BJ6598" s="278"/>
      <c r="BK6598" s="278"/>
      <c r="BL6598" s="278"/>
      <c r="BN6598" s="278"/>
      <c r="BO6598" s="278"/>
      <c r="BP6598" s="278"/>
    </row>
    <row r="6599" spans="3:68" ht="10.5" customHeight="1">
      <c r="C6599" s="280"/>
      <c r="D6599" s="280"/>
      <c r="E6599" s="280"/>
      <c r="F6599" s="280"/>
      <c r="G6599" s="280"/>
      <c r="H6599" s="278"/>
      <c r="I6599" s="278"/>
      <c r="J6599" s="278"/>
      <c r="K6599" s="278"/>
      <c r="L6599" s="278"/>
      <c r="N6599" s="278"/>
      <c r="O6599" s="278"/>
      <c r="P6599" s="278"/>
      <c r="Q6599" s="278"/>
      <c r="R6599" s="278"/>
      <c r="S6599" s="278"/>
      <c r="T6599" s="278"/>
      <c r="U6599" s="278"/>
      <c r="V6599" s="278"/>
      <c r="W6599" s="278"/>
      <c r="Z6599" s="278"/>
      <c r="AA6599" s="278"/>
      <c r="AB6599" s="278"/>
      <c r="AC6599" s="278"/>
      <c r="AD6599" s="278"/>
      <c r="AE6599" s="278"/>
      <c r="AH6599" s="280"/>
      <c r="AI6599" s="280"/>
      <c r="AJ6599" s="280"/>
      <c r="AK6599" s="280"/>
      <c r="AL6599" s="280"/>
      <c r="AM6599" s="280"/>
      <c r="AN6599" s="280"/>
      <c r="AO6599" s="278"/>
      <c r="AP6599" s="278"/>
      <c r="AQ6599" s="278"/>
      <c r="AR6599" s="278"/>
      <c r="AS6599" s="278"/>
      <c r="AT6599" s="278"/>
      <c r="AV6599" s="278"/>
      <c r="AW6599" s="278"/>
      <c r="AX6599" s="278"/>
      <c r="AY6599" s="278"/>
      <c r="AZ6599" s="278"/>
      <c r="BB6599" s="266"/>
      <c r="BE6599" s="280"/>
      <c r="BF6599" s="280"/>
      <c r="BG6599" s="280"/>
      <c r="BH6599" s="278"/>
      <c r="BI6599" s="278"/>
      <c r="BJ6599" s="278"/>
      <c r="BK6599" s="278"/>
      <c r="BL6599" s="278"/>
      <c r="BN6599" s="278"/>
      <c r="BO6599" s="278"/>
      <c r="BP6599" s="278"/>
    </row>
    <row r="6600" spans="3:68" ht="9" customHeight="1"/>
    <row r="6601" spans="3:68" ht="11.25" customHeight="1">
      <c r="C6601" s="280"/>
      <c r="D6601" s="280"/>
      <c r="E6601" s="280"/>
      <c r="F6601" s="280"/>
      <c r="G6601" s="280"/>
      <c r="H6601" s="280"/>
      <c r="I6601" s="278"/>
      <c r="J6601" s="278"/>
      <c r="K6601" s="278"/>
      <c r="L6601" s="278"/>
      <c r="M6601" s="278"/>
      <c r="P6601" s="278"/>
      <c r="Q6601" s="278"/>
      <c r="R6601" s="278"/>
      <c r="S6601" s="278"/>
      <c r="U6601" s="278"/>
      <c r="V6601" s="278"/>
      <c r="W6601" s="278"/>
      <c r="Z6601" s="278"/>
      <c r="AA6601" s="278"/>
      <c r="AB6601" s="278"/>
      <c r="AC6601" s="278"/>
      <c r="AD6601" s="278"/>
      <c r="AE6601" s="278"/>
      <c r="AH6601" s="280"/>
      <c r="AI6601" s="280"/>
      <c r="AJ6601" s="280"/>
      <c r="AK6601" s="280"/>
      <c r="AL6601" s="280"/>
      <c r="AM6601" s="280"/>
      <c r="AN6601" s="280"/>
      <c r="AO6601" s="278"/>
      <c r="AP6601" s="278"/>
      <c r="AQ6601" s="278"/>
      <c r="AR6601" s="278"/>
      <c r="AS6601" s="278"/>
      <c r="AT6601" s="278"/>
      <c r="AV6601" s="278"/>
      <c r="AW6601" s="278"/>
      <c r="AX6601" s="278"/>
      <c r="AY6601" s="278"/>
      <c r="AZ6601" s="278"/>
      <c r="BB6601" s="265"/>
    </row>
    <row r="6602" spans="3:68" ht="9.75" customHeight="1">
      <c r="C6602" s="280"/>
      <c r="D6602" s="280"/>
      <c r="E6602" s="280"/>
      <c r="F6602" s="280"/>
      <c r="G6602" s="280"/>
      <c r="H6602" s="280"/>
      <c r="I6602" s="280"/>
      <c r="J6602" s="280"/>
      <c r="K6602" s="280"/>
      <c r="P6602" s="278"/>
      <c r="Q6602" s="278"/>
      <c r="R6602" s="278"/>
      <c r="S6602" s="278"/>
      <c r="U6602" s="278"/>
      <c r="V6602" s="278"/>
      <c r="W6602" s="278"/>
      <c r="AH6602" s="280"/>
      <c r="AI6602" s="280"/>
      <c r="AJ6602" s="280"/>
      <c r="AK6602" s="280"/>
      <c r="AL6602" s="280"/>
      <c r="AM6602" s="280"/>
      <c r="AO6602" s="278"/>
      <c r="AP6602" s="278"/>
      <c r="AQ6602" s="278"/>
      <c r="AR6602" s="278"/>
      <c r="AS6602" s="278"/>
      <c r="AT6602" s="278"/>
      <c r="AV6602" s="278"/>
      <c r="AW6602" s="278"/>
      <c r="AX6602" s="278"/>
      <c r="AY6602" s="278"/>
      <c r="AZ6602" s="278"/>
      <c r="BB6602" s="276"/>
    </row>
    <row r="6603" spans="3:68" ht="0.75" customHeight="1">
      <c r="C6603" s="280"/>
      <c r="D6603" s="280"/>
      <c r="E6603" s="280"/>
      <c r="F6603" s="280"/>
      <c r="G6603" s="280"/>
      <c r="H6603" s="280"/>
      <c r="I6603" s="280"/>
      <c r="J6603" s="280"/>
      <c r="K6603" s="280"/>
      <c r="P6603" s="278"/>
      <c r="Q6603" s="278"/>
      <c r="R6603" s="278"/>
      <c r="S6603" s="278"/>
      <c r="U6603" s="278"/>
      <c r="V6603" s="278"/>
      <c r="W6603" s="278"/>
      <c r="AH6603" s="280"/>
      <c r="AI6603" s="280"/>
      <c r="AJ6603" s="280"/>
      <c r="AK6603" s="280"/>
      <c r="AL6603" s="280"/>
      <c r="AM6603" s="280"/>
      <c r="AO6603" s="278"/>
      <c r="AP6603" s="278"/>
      <c r="AQ6603" s="278"/>
      <c r="AR6603" s="278"/>
      <c r="AS6603" s="278"/>
      <c r="AT6603" s="278"/>
      <c r="AV6603" s="278"/>
      <c r="AW6603" s="278"/>
      <c r="AX6603" s="278"/>
      <c r="AY6603" s="278"/>
      <c r="AZ6603" s="278"/>
      <c r="BB6603" s="276"/>
    </row>
    <row r="6604" spans="3:68">
      <c r="C6604" s="280"/>
      <c r="D6604" s="280"/>
      <c r="E6604" s="280"/>
      <c r="F6604" s="280"/>
      <c r="G6604" s="280"/>
      <c r="H6604" s="278"/>
      <c r="I6604" s="278"/>
      <c r="J6604" s="278"/>
      <c r="K6604" s="278"/>
      <c r="L6604" s="278"/>
      <c r="P6604" s="278"/>
      <c r="Q6604" s="278"/>
      <c r="R6604" s="278"/>
      <c r="S6604" s="278"/>
      <c r="U6604" s="278"/>
      <c r="V6604" s="278"/>
      <c r="W6604" s="278"/>
      <c r="Z6604" s="278"/>
      <c r="AA6604" s="278"/>
      <c r="AB6604" s="278"/>
      <c r="AC6604" s="278"/>
      <c r="AD6604" s="278"/>
      <c r="AE6604" s="278"/>
      <c r="AH6604" s="280"/>
      <c r="AI6604" s="280"/>
      <c r="AJ6604" s="280"/>
      <c r="AK6604" s="280"/>
      <c r="AL6604" s="280"/>
      <c r="AM6604" s="280"/>
      <c r="AV6604" s="278"/>
      <c r="AW6604" s="278"/>
      <c r="AX6604" s="278"/>
      <c r="AY6604" s="278"/>
      <c r="AZ6604" s="278"/>
      <c r="BB6604" s="266"/>
      <c r="BE6604" s="282"/>
      <c r="BF6604" s="282"/>
      <c r="BG6604" s="282"/>
      <c r="BH6604" s="282"/>
      <c r="BI6604" s="282"/>
      <c r="BJ6604" s="282"/>
      <c r="BK6604" s="282"/>
      <c r="BL6604" s="282"/>
      <c r="BM6604" s="282"/>
      <c r="BN6604" s="282"/>
      <c r="BO6604" s="282"/>
      <c r="BP6604" s="282"/>
    </row>
    <row r="6605" spans="3:68" ht="6.75" customHeight="1"/>
    <row r="6606" spans="3:68" ht="2.25" customHeight="1">
      <c r="C6606" s="280"/>
      <c r="D6606" s="280"/>
      <c r="E6606" s="280"/>
      <c r="F6606" s="280"/>
      <c r="G6606" s="280"/>
      <c r="N6606" s="278"/>
      <c r="O6606" s="278"/>
      <c r="P6606" s="278"/>
      <c r="Q6606" s="278"/>
      <c r="R6606" s="278"/>
      <c r="S6606" s="278"/>
      <c r="T6606" s="278"/>
      <c r="U6606" s="278"/>
      <c r="V6606" s="278"/>
      <c r="W6606" s="278"/>
      <c r="AH6606" s="280"/>
      <c r="AI6606" s="280"/>
      <c r="AJ6606" s="280"/>
      <c r="AK6606" s="280"/>
      <c r="AL6606" s="280"/>
      <c r="AM6606" s="280"/>
      <c r="AN6606" s="280"/>
      <c r="AO6606" s="280"/>
      <c r="AP6606" s="280"/>
      <c r="AQ6606" s="280"/>
      <c r="AR6606" s="280"/>
      <c r="AV6606" s="278"/>
      <c r="AW6606" s="278"/>
      <c r="AX6606" s="278"/>
      <c r="AY6606" s="278"/>
      <c r="AZ6606" s="278"/>
      <c r="BB6606" s="276"/>
    </row>
    <row r="6607" spans="3:68" ht="7.5" customHeight="1">
      <c r="C6607" s="280"/>
      <c r="D6607" s="280"/>
      <c r="E6607" s="280"/>
      <c r="F6607" s="280"/>
      <c r="G6607" s="280"/>
      <c r="N6607" s="278"/>
      <c r="O6607" s="278"/>
      <c r="P6607" s="278"/>
      <c r="Q6607" s="278"/>
      <c r="R6607" s="278"/>
      <c r="S6607" s="278"/>
      <c r="T6607" s="278"/>
      <c r="U6607" s="278"/>
      <c r="V6607" s="278"/>
      <c r="W6607" s="278"/>
      <c r="AH6607" s="280"/>
      <c r="AI6607" s="280"/>
      <c r="AJ6607" s="280"/>
      <c r="AK6607" s="280"/>
      <c r="AL6607" s="280"/>
      <c r="AM6607" s="280"/>
      <c r="AN6607" s="280"/>
      <c r="AO6607" s="280"/>
      <c r="AP6607" s="280"/>
      <c r="AQ6607" s="280"/>
      <c r="AR6607" s="280"/>
      <c r="AV6607" s="278"/>
      <c r="AW6607" s="278"/>
      <c r="AX6607" s="278"/>
      <c r="AY6607" s="278"/>
      <c r="AZ6607" s="278"/>
      <c r="BB6607" s="276"/>
    </row>
    <row r="6608" spans="3:68" ht="0.75" customHeight="1">
      <c r="C6608" s="280"/>
      <c r="D6608" s="280"/>
      <c r="E6608" s="280"/>
      <c r="F6608" s="280"/>
      <c r="G6608" s="280"/>
      <c r="N6608" s="278"/>
      <c r="O6608" s="278"/>
      <c r="P6608" s="278"/>
      <c r="Q6608" s="278"/>
      <c r="R6608" s="278"/>
      <c r="S6608" s="278"/>
      <c r="T6608" s="278"/>
      <c r="U6608" s="278"/>
      <c r="V6608" s="278"/>
      <c r="W6608" s="278"/>
      <c r="AH6608" s="280"/>
      <c r="AI6608" s="280"/>
      <c r="AJ6608" s="280"/>
      <c r="AK6608" s="280"/>
      <c r="AL6608" s="280"/>
      <c r="AM6608" s="280"/>
      <c r="AN6608" s="280"/>
      <c r="AO6608" s="280"/>
      <c r="AP6608" s="280"/>
      <c r="AQ6608" s="280"/>
      <c r="AR6608" s="280"/>
      <c r="AV6608" s="278"/>
      <c r="AW6608" s="278"/>
      <c r="AX6608" s="278"/>
      <c r="AY6608" s="278"/>
      <c r="AZ6608" s="278"/>
      <c r="BB6608" s="276"/>
    </row>
    <row r="6609" spans="3:68" ht="10.5" customHeight="1">
      <c r="C6609" s="280"/>
      <c r="D6609" s="280"/>
      <c r="E6609" s="280"/>
      <c r="F6609" s="280"/>
      <c r="G6609" s="280"/>
      <c r="P6609" s="278"/>
      <c r="Q6609" s="278"/>
      <c r="R6609" s="278"/>
      <c r="S6609" s="278"/>
      <c r="U6609" s="278"/>
      <c r="V6609" s="278"/>
      <c r="W6609" s="278"/>
      <c r="AH6609" s="280"/>
      <c r="AI6609" s="280"/>
      <c r="AJ6609" s="280"/>
      <c r="AK6609" s="280"/>
      <c r="AL6609" s="280"/>
      <c r="AM6609" s="280"/>
      <c r="AN6609" s="280"/>
      <c r="AO6609" s="280"/>
      <c r="AP6609" s="280"/>
      <c r="AQ6609" s="280"/>
      <c r="AR6609" s="280"/>
      <c r="AV6609" s="278"/>
      <c r="AW6609" s="278"/>
      <c r="AX6609" s="278"/>
      <c r="AY6609" s="278"/>
      <c r="AZ6609" s="278"/>
      <c r="BB6609" s="266"/>
      <c r="BG6609" s="283"/>
      <c r="BH6609" s="283"/>
      <c r="BI6609" s="283"/>
      <c r="BJ6609" s="283"/>
      <c r="BN6609" s="283"/>
      <c r="BO6609" s="283"/>
      <c r="BP6609" s="283"/>
    </row>
    <row r="6610" spans="3:68" ht="7.5" customHeight="1"/>
    <row r="6611" spans="3:68" ht="0.75" customHeight="1">
      <c r="C6611" s="280"/>
      <c r="D6611" s="280"/>
      <c r="E6611" s="280"/>
      <c r="F6611" s="280"/>
      <c r="G6611" s="280"/>
      <c r="N6611" s="278"/>
      <c r="O6611" s="278"/>
      <c r="P6611" s="278"/>
      <c r="Q6611" s="278"/>
      <c r="R6611" s="278"/>
      <c r="S6611" s="278"/>
      <c r="T6611" s="278"/>
      <c r="U6611" s="278"/>
      <c r="V6611" s="278"/>
      <c r="W6611" s="278"/>
      <c r="AH6611" s="280"/>
      <c r="AI6611" s="280"/>
      <c r="AJ6611" s="280"/>
      <c r="AK6611" s="280"/>
      <c r="AL6611" s="280"/>
      <c r="AM6611" s="280"/>
      <c r="AN6611" s="280"/>
      <c r="AO6611" s="280"/>
      <c r="AP6611" s="280"/>
      <c r="AQ6611" s="280"/>
      <c r="AR6611" s="280"/>
      <c r="AV6611" s="278"/>
      <c r="AW6611" s="278"/>
      <c r="AX6611" s="278"/>
      <c r="AY6611" s="278"/>
      <c r="AZ6611" s="278"/>
      <c r="BB6611" s="276"/>
      <c r="BE6611" s="280"/>
      <c r="BF6611" s="280"/>
      <c r="BG6611" s="280"/>
      <c r="BH6611" s="279"/>
      <c r="BI6611" s="279"/>
      <c r="BJ6611" s="279"/>
      <c r="BK6611" s="279"/>
      <c r="BN6611" s="279"/>
      <c r="BO6611" s="279"/>
      <c r="BP6611" s="279"/>
    </row>
    <row r="6612" spans="3:68" ht="8.25" customHeight="1">
      <c r="C6612" s="280"/>
      <c r="D6612" s="280"/>
      <c r="E6612" s="280"/>
      <c r="F6612" s="280"/>
      <c r="G6612" s="280"/>
      <c r="N6612" s="278"/>
      <c r="O6612" s="278"/>
      <c r="P6612" s="278"/>
      <c r="Q6612" s="278"/>
      <c r="R6612" s="278"/>
      <c r="S6612" s="278"/>
      <c r="T6612" s="278"/>
      <c r="U6612" s="278"/>
      <c r="V6612" s="278"/>
      <c r="W6612" s="278"/>
      <c r="AH6612" s="280"/>
      <c r="AI6612" s="280"/>
      <c r="AJ6612" s="280"/>
      <c r="AK6612" s="280"/>
      <c r="AL6612" s="280"/>
      <c r="AM6612" s="280"/>
      <c r="AN6612" s="280"/>
      <c r="AO6612" s="280"/>
      <c r="AP6612" s="280"/>
      <c r="AQ6612" s="280"/>
      <c r="AR6612" s="280"/>
      <c r="AV6612" s="278"/>
      <c r="AW6612" s="278"/>
      <c r="AX6612" s="278"/>
      <c r="AY6612" s="278"/>
      <c r="AZ6612" s="278"/>
      <c r="BB6612" s="276"/>
      <c r="BE6612" s="280"/>
      <c r="BF6612" s="280"/>
      <c r="BG6612" s="280"/>
      <c r="BH6612" s="279"/>
      <c r="BI6612" s="279"/>
      <c r="BJ6612" s="279"/>
      <c r="BK6612" s="279"/>
      <c r="BN6612" s="279"/>
      <c r="BO6612" s="279"/>
      <c r="BP6612" s="279"/>
    </row>
    <row r="6613" spans="3:68" ht="0.75" customHeight="1">
      <c r="C6613" s="280"/>
      <c r="D6613" s="280"/>
      <c r="E6613" s="280"/>
      <c r="F6613" s="280"/>
      <c r="G6613" s="280"/>
      <c r="N6613" s="278"/>
      <c r="O6613" s="278"/>
      <c r="P6613" s="278"/>
      <c r="Q6613" s="278"/>
      <c r="R6613" s="278"/>
      <c r="S6613" s="278"/>
      <c r="T6613" s="278"/>
      <c r="U6613" s="278"/>
      <c r="V6613" s="278"/>
      <c r="W6613" s="278"/>
      <c r="AH6613" s="280"/>
      <c r="AI6613" s="280"/>
      <c r="AJ6613" s="280"/>
      <c r="AK6613" s="280"/>
      <c r="AL6613" s="280"/>
      <c r="AM6613" s="280"/>
      <c r="AN6613" s="280"/>
      <c r="AO6613" s="280"/>
      <c r="AP6613" s="280"/>
      <c r="AQ6613" s="280"/>
      <c r="AR6613" s="280"/>
      <c r="AV6613" s="278"/>
      <c r="AW6613" s="278"/>
      <c r="AX6613" s="278"/>
      <c r="AY6613" s="278"/>
      <c r="AZ6613" s="278"/>
      <c r="BB6613" s="276"/>
      <c r="BE6613" s="280"/>
      <c r="BF6613" s="280"/>
      <c r="BG6613" s="280"/>
      <c r="BH6613" s="279"/>
      <c r="BI6613" s="279"/>
      <c r="BJ6613" s="279"/>
      <c r="BK6613" s="279"/>
      <c r="BN6613" s="279"/>
      <c r="BO6613" s="279"/>
      <c r="BP6613" s="279"/>
    </row>
    <row r="6614" spans="3:68" ht="11.25" customHeight="1">
      <c r="C6614" s="280"/>
      <c r="D6614" s="280"/>
      <c r="E6614" s="280"/>
      <c r="F6614" s="280"/>
      <c r="G6614" s="280"/>
      <c r="N6614" s="278"/>
      <c r="O6614" s="278"/>
      <c r="P6614" s="278"/>
      <c r="Q6614" s="278"/>
      <c r="R6614" s="278"/>
      <c r="S6614" s="278"/>
      <c r="T6614" s="278"/>
      <c r="U6614" s="278"/>
      <c r="V6614" s="278"/>
      <c r="W6614" s="278"/>
      <c r="AH6614" s="280"/>
      <c r="AI6614" s="280"/>
      <c r="AJ6614" s="280"/>
      <c r="AK6614" s="280"/>
      <c r="AL6614" s="280"/>
      <c r="AM6614" s="280"/>
      <c r="AN6614" s="280"/>
      <c r="AO6614" s="280"/>
      <c r="AP6614" s="280"/>
      <c r="AQ6614" s="280"/>
      <c r="AR6614" s="280"/>
      <c r="AV6614" s="278"/>
      <c r="AW6614" s="278"/>
      <c r="AX6614" s="278"/>
      <c r="AY6614" s="278"/>
      <c r="AZ6614" s="278"/>
      <c r="BB6614" s="266"/>
      <c r="BE6614" s="275"/>
      <c r="BF6614" s="275"/>
      <c r="BG6614" s="275"/>
      <c r="BH6614" s="276"/>
      <c r="BI6614" s="276"/>
      <c r="BJ6614" s="276"/>
      <c r="BK6614" s="276"/>
      <c r="BN6614" s="276"/>
      <c r="BO6614" s="276"/>
      <c r="BP6614" s="276"/>
    </row>
    <row r="6615" spans="3:68" ht="7.5" customHeight="1"/>
    <row r="6616" spans="3:68" ht="1.5" customHeight="1">
      <c r="C6616" s="280"/>
      <c r="D6616" s="280"/>
      <c r="E6616" s="280"/>
      <c r="F6616" s="280"/>
      <c r="G6616" s="280"/>
      <c r="H6616" s="280"/>
      <c r="I6616" s="280"/>
      <c r="J6616" s="280"/>
      <c r="P6616" s="278"/>
      <c r="Q6616" s="278"/>
      <c r="R6616" s="278"/>
      <c r="S6616" s="278"/>
      <c r="U6616" s="278"/>
      <c r="V6616" s="278"/>
      <c r="W6616" s="278"/>
      <c r="AH6616" s="280"/>
      <c r="AI6616" s="280"/>
      <c r="AJ6616" s="280"/>
      <c r="AK6616" s="280"/>
      <c r="AL6616" s="280"/>
      <c r="AM6616" s="280"/>
      <c r="AN6616" s="280"/>
      <c r="AO6616" s="280"/>
      <c r="AP6616" s="280"/>
      <c r="AQ6616" s="280"/>
      <c r="AR6616" s="280"/>
      <c r="AV6616" s="278"/>
      <c r="AW6616" s="278"/>
      <c r="AX6616" s="278"/>
      <c r="AY6616" s="278"/>
      <c r="AZ6616" s="278"/>
      <c r="BB6616" s="276"/>
      <c r="BE6616" s="275"/>
      <c r="BF6616" s="275"/>
      <c r="BG6616" s="275"/>
      <c r="BH6616" s="276"/>
      <c r="BI6616" s="276"/>
      <c r="BJ6616" s="276"/>
      <c r="BK6616" s="276"/>
    </row>
    <row r="6617" spans="3:68" ht="9" customHeight="1">
      <c r="C6617" s="280"/>
      <c r="D6617" s="280"/>
      <c r="E6617" s="280"/>
      <c r="F6617" s="280"/>
      <c r="G6617" s="280"/>
      <c r="H6617" s="280"/>
      <c r="I6617" s="280"/>
      <c r="J6617" s="280"/>
      <c r="P6617" s="278"/>
      <c r="Q6617" s="278"/>
      <c r="R6617" s="278"/>
      <c r="S6617" s="278"/>
      <c r="U6617" s="278"/>
      <c r="V6617" s="278"/>
      <c r="W6617" s="278"/>
      <c r="AH6617" s="280"/>
      <c r="AI6617" s="280"/>
      <c r="AJ6617" s="280"/>
      <c r="AK6617" s="280"/>
      <c r="AL6617" s="280"/>
      <c r="AM6617" s="280"/>
      <c r="AN6617" s="280"/>
      <c r="AO6617" s="280"/>
      <c r="AP6617" s="280"/>
      <c r="AQ6617" s="280"/>
      <c r="AR6617" s="280"/>
      <c r="AV6617" s="278"/>
      <c r="AW6617" s="278"/>
      <c r="AX6617" s="278"/>
      <c r="AY6617" s="278"/>
      <c r="AZ6617" s="278"/>
      <c r="BB6617" s="276"/>
      <c r="BE6617" s="275"/>
      <c r="BF6617" s="275"/>
      <c r="BG6617" s="275"/>
      <c r="BH6617" s="276"/>
      <c r="BI6617" s="276"/>
      <c r="BJ6617" s="276"/>
      <c r="BK6617" s="276"/>
    </row>
    <row r="6618" spans="3:68" ht="0.75" customHeight="1">
      <c r="C6618" s="280"/>
      <c r="D6618" s="280"/>
      <c r="E6618" s="280"/>
      <c r="F6618" s="280"/>
      <c r="G6618" s="280"/>
      <c r="H6618" s="280"/>
      <c r="I6618" s="280"/>
      <c r="J6618" s="280"/>
      <c r="P6618" s="278"/>
      <c r="Q6618" s="278"/>
      <c r="R6618" s="278"/>
      <c r="S6618" s="278"/>
      <c r="U6618" s="278"/>
      <c r="V6618" s="278"/>
      <c r="W6618" s="278"/>
      <c r="AH6618" s="280"/>
      <c r="AI6618" s="280"/>
      <c r="AJ6618" s="280"/>
      <c r="AK6618" s="280"/>
      <c r="AL6618" s="280"/>
      <c r="AM6618" s="280"/>
      <c r="AN6618" s="280"/>
      <c r="AO6618" s="280"/>
      <c r="AP6618" s="280"/>
      <c r="AQ6618" s="280"/>
      <c r="AR6618" s="280"/>
      <c r="AV6618" s="278"/>
      <c r="AW6618" s="278"/>
      <c r="AX6618" s="278"/>
      <c r="AY6618" s="278"/>
      <c r="AZ6618" s="278"/>
      <c r="BB6618" s="276"/>
      <c r="BE6618" s="275"/>
      <c r="BF6618" s="275"/>
      <c r="BG6618" s="275"/>
    </row>
    <row r="6619" spans="3:68" ht="11.25" customHeight="1">
      <c r="C6619" s="280"/>
      <c r="D6619" s="280"/>
      <c r="E6619" s="280"/>
      <c r="F6619" s="280"/>
      <c r="G6619" s="280"/>
      <c r="H6619" s="280"/>
      <c r="I6619" s="280"/>
      <c r="J6619" s="280"/>
      <c r="N6619" s="278"/>
      <c r="O6619" s="278"/>
      <c r="P6619" s="278"/>
      <c r="Q6619" s="278"/>
      <c r="R6619" s="278"/>
      <c r="S6619" s="278"/>
      <c r="T6619" s="278"/>
      <c r="U6619" s="278"/>
      <c r="V6619" s="278"/>
      <c r="W6619" s="278"/>
      <c r="AH6619" s="280"/>
      <c r="AI6619" s="280"/>
      <c r="AJ6619" s="280"/>
      <c r="AK6619" s="280"/>
      <c r="AL6619" s="280"/>
      <c r="AM6619" s="280"/>
      <c r="AN6619" s="280"/>
      <c r="AO6619" s="280"/>
      <c r="AP6619" s="280"/>
      <c r="AQ6619" s="280"/>
      <c r="AR6619" s="280"/>
      <c r="AV6619" s="278"/>
      <c r="AW6619" s="278"/>
      <c r="AX6619" s="278"/>
      <c r="AY6619" s="278"/>
      <c r="AZ6619" s="278"/>
      <c r="BB6619" s="266"/>
      <c r="BE6619" s="275"/>
      <c r="BF6619" s="275"/>
      <c r="BG6619" s="275"/>
      <c r="BH6619" s="276"/>
      <c r="BI6619" s="276"/>
      <c r="BJ6619" s="276"/>
      <c r="BK6619" s="276"/>
    </row>
    <row r="6620" spans="3:68" ht="9" customHeight="1"/>
    <row r="6621" spans="3:68" ht="0.75" customHeight="1">
      <c r="BE6621" s="275"/>
      <c r="BF6621" s="275"/>
      <c r="BG6621" s="275"/>
      <c r="BH6621" s="276"/>
      <c r="BI6621" s="276"/>
      <c r="BJ6621" s="276"/>
      <c r="BK6621" s="276"/>
      <c r="BN6621" s="276"/>
      <c r="BO6621" s="276"/>
      <c r="BP6621" s="276"/>
    </row>
    <row r="6622" spans="3:68">
      <c r="BE6622" s="275"/>
      <c r="BF6622" s="275"/>
      <c r="BG6622" s="275"/>
      <c r="BH6622" s="276"/>
      <c r="BI6622" s="276"/>
      <c r="BJ6622" s="276"/>
      <c r="BK6622" s="276"/>
      <c r="BN6622" s="276"/>
      <c r="BO6622" s="276"/>
      <c r="BP6622" s="276"/>
    </row>
    <row r="6623" spans="3:68" ht="10.5" customHeight="1">
      <c r="C6623" s="277"/>
      <c r="D6623" s="277"/>
      <c r="E6623" s="277"/>
      <c r="F6623" s="277"/>
      <c r="G6623" s="277"/>
      <c r="H6623" s="278"/>
      <c r="I6623" s="278"/>
      <c r="J6623" s="278"/>
      <c r="K6623" s="278"/>
      <c r="L6623" s="278"/>
      <c r="N6623" s="278"/>
      <c r="O6623" s="278"/>
      <c r="P6623" s="278"/>
      <c r="Q6623" s="278"/>
      <c r="R6623" s="278"/>
      <c r="S6623" s="278"/>
      <c r="T6623" s="278"/>
      <c r="U6623" s="281"/>
      <c r="V6623" s="281"/>
      <c r="W6623" s="281"/>
      <c r="Z6623" s="278"/>
      <c r="AA6623" s="278"/>
      <c r="AB6623" s="278"/>
      <c r="AC6623" s="278"/>
      <c r="AD6623" s="281"/>
      <c r="AE6623" s="281"/>
      <c r="AH6623" s="277"/>
      <c r="AI6623" s="277"/>
      <c r="AJ6623" s="277"/>
      <c r="AK6623" s="277"/>
      <c r="AL6623" s="277"/>
      <c r="AM6623" s="277"/>
      <c r="AO6623" s="278"/>
      <c r="AP6623" s="278"/>
      <c r="AQ6623" s="278"/>
      <c r="AR6623" s="278"/>
      <c r="AS6623" s="278"/>
      <c r="AT6623" s="278"/>
      <c r="AV6623" s="278"/>
      <c r="AW6623" s="278"/>
      <c r="AX6623" s="278"/>
      <c r="AY6623" s="278"/>
      <c r="AZ6623" s="278"/>
      <c r="BB6623" s="281"/>
      <c r="BC6623" s="281"/>
      <c r="BE6623" s="280"/>
      <c r="BF6623" s="280"/>
      <c r="BI6623" s="279"/>
      <c r="BJ6623" s="279"/>
      <c r="BL6623" s="285"/>
      <c r="BM6623" s="285"/>
      <c r="BN6623" s="285"/>
      <c r="BO6623" s="285"/>
      <c r="BP6623" s="285"/>
    </row>
    <row r="6624" spans="3:68" ht="7.5" customHeight="1"/>
    <row r="6625" spans="2:69" ht="12" customHeight="1">
      <c r="B6625" s="282"/>
      <c r="C6625" s="282"/>
      <c r="D6625" s="282"/>
      <c r="E6625" s="282"/>
      <c r="F6625" s="282"/>
      <c r="G6625" s="282"/>
      <c r="H6625" s="282"/>
      <c r="I6625" s="282"/>
      <c r="J6625" s="282"/>
      <c r="K6625" s="282"/>
      <c r="L6625" s="282"/>
      <c r="M6625" s="282"/>
      <c r="N6625" s="282"/>
      <c r="O6625" s="282"/>
      <c r="P6625" s="282"/>
      <c r="Q6625" s="282"/>
      <c r="R6625" s="282"/>
      <c r="S6625" s="282"/>
      <c r="T6625" s="282"/>
      <c r="U6625" s="282"/>
      <c r="V6625" s="282"/>
      <c r="W6625" s="282"/>
      <c r="X6625" s="282"/>
      <c r="Y6625" s="282"/>
      <c r="Z6625" s="282"/>
      <c r="AA6625" s="282"/>
      <c r="AB6625" s="282"/>
      <c r="AC6625" s="282"/>
      <c r="AD6625" s="282"/>
      <c r="AE6625" s="282"/>
      <c r="AF6625" s="282"/>
      <c r="AG6625" s="282"/>
      <c r="AH6625" s="282"/>
      <c r="AI6625" s="282"/>
      <c r="AJ6625" s="282"/>
      <c r="AL6625" s="282"/>
      <c r="AM6625" s="282"/>
      <c r="AN6625" s="282"/>
      <c r="AO6625" s="282"/>
      <c r="AP6625" s="282"/>
      <c r="AQ6625" s="282"/>
      <c r="AR6625" s="282"/>
      <c r="AS6625" s="282"/>
      <c r="AT6625" s="282"/>
      <c r="AU6625" s="282"/>
      <c r="AV6625" s="282"/>
      <c r="AW6625" s="282"/>
      <c r="AX6625" s="282"/>
      <c r="AY6625" s="282"/>
      <c r="AZ6625" s="282"/>
      <c r="BA6625" s="282"/>
      <c r="BB6625" s="282"/>
      <c r="BC6625" s="282"/>
      <c r="BD6625" s="282"/>
      <c r="BE6625" s="282"/>
      <c r="BF6625" s="282"/>
      <c r="BG6625" s="282"/>
      <c r="BH6625" s="282"/>
      <c r="BI6625" s="282"/>
      <c r="BJ6625" s="282"/>
      <c r="BK6625" s="282"/>
      <c r="BL6625" s="282"/>
      <c r="BM6625" s="282"/>
      <c r="BN6625" s="282"/>
      <c r="BO6625" s="282"/>
      <c r="BP6625" s="282"/>
      <c r="BQ6625" s="282"/>
    </row>
    <row r="6626" spans="2:69" ht="0.75" customHeight="1">
      <c r="B6626" s="282"/>
      <c r="C6626" s="282"/>
      <c r="D6626" s="282"/>
      <c r="E6626" s="282"/>
      <c r="F6626" s="282"/>
      <c r="G6626" s="282"/>
      <c r="H6626" s="282"/>
      <c r="I6626" s="282"/>
      <c r="J6626" s="282"/>
      <c r="K6626" s="282"/>
      <c r="L6626" s="282"/>
      <c r="M6626" s="282"/>
      <c r="N6626" s="282"/>
      <c r="O6626" s="282"/>
      <c r="P6626" s="282"/>
      <c r="Q6626" s="282"/>
      <c r="R6626" s="282"/>
      <c r="S6626" s="282"/>
      <c r="T6626" s="282"/>
      <c r="U6626" s="282"/>
      <c r="V6626" s="282"/>
      <c r="W6626" s="282"/>
      <c r="X6626" s="282"/>
      <c r="Y6626" s="282"/>
      <c r="Z6626" s="282"/>
      <c r="AA6626" s="282"/>
      <c r="AB6626" s="282"/>
      <c r="AC6626" s="282"/>
      <c r="AD6626" s="282"/>
      <c r="AE6626" s="282"/>
      <c r="AF6626" s="282"/>
      <c r="AG6626" s="282"/>
      <c r="AH6626" s="282"/>
      <c r="AI6626" s="282"/>
      <c r="AJ6626" s="282"/>
      <c r="AL6626" s="282"/>
      <c r="AM6626" s="282"/>
      <c r="AN6626" s="282"/>
      <c r="AO6626" s="282"/>
      <c r="AP6626" s="282"/>
      <c r="AQ6626" s="282"/>
      <c r="AR6626" s="282"/>
      <c r="AS6626" s="282"/>
      <c r="AT6626" s="282"/>
      <c r="AU6626" s="282"/>
      <c r="AV6626" s="282"/>
      <c r="AW6626" s="282"/>
      <c r="AX6626" s="282"/>
      <c r="AY6626" s="282"/>
      <c r="AZ6626" s="282"/>
      <c r="BA6626" s="282"/>
      <c r="BB6626" s="282"/>
      <c r="BC6626" s="282"/>
      <c r="BD6626" s="282"/>
      <c r="BE6626" s="282"/>
      <c r="BF6626" s="282"/>
      <c r="BG6626" s="282"/>
      <c r="BH6626" s="282"/>
      <c r="BI6626" s="282"/>
      <c r="BJ6626" s="282"/>
      <c r="BK6626" s="282"/>
      <c r="BL6626" s="282"/>
      <c r="BM6626" s="282"/>
      <c r="BN6626" s="282"/>
      <c r="BO6626" s="282"/>
      <c r="BP6626" s="282"/>
      <c r="BQ6626" s="282"/>
    </row>
    <row r="6627" spans="2:69" ht="10.5" customHeight="1">
      <c r="G6627" s="283"/>
      <c r="H6627" s="283"/>
      <c r="I6627" s="283"/>
      <c r="J6627" s="283"/>
      <c r="K6627" s="283"/>
      <c r="L6627" s="283"/>
      <c r="N6627" s="283"/>
      <c r="O6627" s="283"/>
      <c r="P6627" s="284"/>
      <c r="Q6627" s="284"/>
      <c r="R6627" s="284"/>
      <c r="S6627" s="284"/>
      <c r="U6627" s="283"/>
      <c r="V6627" s="283"/>
      <c r="W6627" s="283"/>
      <c r="X6627" s="283"/>
      <c r="Y6627" s="283"/>
      <c r="Z6627" s="283"/>
      <c r="AA6627" s="283"/>
      <c r="AB6627" s="283"/>
      <c r="AD6627" s="283"/>
      <c r="AE6627" s="283"/>
      <c r="AF6627" s="283"/>
      <c r="AG6627" s="283"/>
      <c r="AH6627" s="283"/>
      <c r="AI6627" s="283"/>
      <c r="AO6627" s="283"/>
      <c r="AP6627" s="283"/>
      <c r="AQ6627" s="283"/>
      <c r="AR6627" s="283"/>
      <c r="AU6627" s="284"/>
      <c r="AV6627" s="284"/>
      <c r="AW6627" s="284"/>
      <c r="AX6627" s="284"/>
      <c r="AY6627" s="284"/>
      <c r="BE6627" s="283"/>
      <c r="BF6627" s="283"/>
      <c r="BG6627" s="283"/>
      <c r="BH6627" s="283"/>
      <c r="BI6627" s="283"/>
      <c r="BJ6627" s="283"/>
      <c r="BK6627" s="283"/>
      <c r="BL6627" s="283"/>
      <c r="BM6627" s="283"/>
      <c r="BN6627" s="283"/>
      <c r="BO6627" s="283"/>
      <c r="BP6627" s="283"/>
      <c r="BQ6627" s="283"/>
    </row>
    <row r="6628" spans="2:69" ht="7.5" customHeight="1"/>
    <row r="6629" spans="2:69" ht="0.75" customHeight="1">
      <c r="F6629" s="285"/>
      <c r="G6629" s="285"/>
      <c r="H6629" s="285"/>
      <c r="I6629" s="285"/>
      <c r="K6629" s="285"/>
      <c r="L6629" s="285"/>
      <c r="M6629" s="285"/>
      <c r="N6629" s="285"/>
      <c r="O6629" s="285"/>
      <c r="R6629" s="285"/>
      <c r="S6629" s="285"/>
      <c r="T6629" s="285"/>
      <c r="U6629" s="285"/>
      <c r="V6629" s="285"/>
      <c r="W6629" s="285"/>
      <c r="X6629" s="285"/>
      <c r="Y6629" s="285"/>
      <c r="Z6629" s="285"/>
      <c r="AA6629" s="285"/>
      <c r="AB6629" s="285"/>
      <c r="AD6629" s="285"/>
      <c r="AE6629" s="285"/>
      <c r="AF6629" s="285"/>
      <c r="AG6629" s="285"/>
      <c r="AH6629" s="285"/>
      <c r="AI6629" s="285"/>
      <c r="AU6629" s="285"/>
      <c r="AV6629" s="285"/>
      <c r="AW6629" s="285"/>
      <c r="AX6629" s="283"/>
      <c r="AY6629" s="283"/>
      <c r="BE6629" s="285"/>
      <c r="BF6629" s="285"/>
      <c r="BH6629" s="285"/>
      <c r="BI6629" s="285"/>
      <c r="BJ6629" s="285"/>
      <c r="BK6629" s="285"/>
      <c r="BL6629" s="285"/>
      <c r="BM6629" s="285"/>
      <c r="BN6629" s="285"/>
      <c r="BO6629" s="285"/>
      <c r="BP6629" s="285"/>
      <c r="BQ6629" s="285"/>
    </row>
    <row r="6630" spans="2:69" ht="13.5" customHeight="1">
      <c r="F6630" s="285"/>
      <c r="G6630" s="285"/>
      <c r="H6630" s="285"/>
      <c r="I6630" s="285"/>
      <c r="K6630" s="285"/>
      <c r="L6630" s="285"/>
      <c r="M6630" s="285"/>
      <c r="N6630" s="285"/>
      <c r="O6630" s="285"/>
      <c r="R6630" s="285"/>
      <c r="S6630" s="285"/>
      <c r="T6630" s="285"/>
      <c r="U6630" s="285"/>
      <c r="V6630" s="285"/>
      <c r="W6630" s="285"/>
      <c r="X6630" s="285"/>
      <c r="Y6630" s="285"/>
      <c r="Z6630" s="285"/>
      <c r="AA6630" s="285"/>
      <c r="AB6630" s="285"/>
      <c r="AD6630" s="285"/>
      <c r="AE6630" s="285"/>
      <c r="AF6630" s="285"/>
      <c r="AG6630" s="285"/>
      <c r="AH6630" s="285"/>
      <c r="AI6630" s="285"/>
      <c r="AU6630" s="285"/>
      <c r="AV6630" s="285"/>
      <c r="AW6630" s="285"/>
      <c r="AX6630" s="283"/>
      <c r="AY6630" s="283"/>
      <c r="BE6630" s="285"/>
      <c r="BF6630" s="285"/>
      <c r="BH6630" s="285"/>
      <c r="BI6630" s="285"/>
      <c r="BJ6630" s="285"/>
      <c r="BK6630" s="285"/>
      <c r="BL6630" s="285"/>
      <c r="BM6630" s="285"/>
      <c r="BN6630" s="285"/>
      <c r="BO6630" s="285"/>
      <c r="BP6630" s="285"/>
      <c r="BQ6630" s="285"/>
    </row>
    <row r="6631" spans="2:69" ht="9.75" customHeight="1">
      <c r="C6631" s="280"/>
      <c r="D6631" s="280"/>
      <c r="F6631" s="279"/>
      <c r="G6631" s="279"/>
      <c r="H6631" s="279"/>
      <c r="I6631" s="279"/>
      <c r="J6631" s="279"/>
      <c r="K6631" s="279"/>
      <c r="L6631" s="279"/>
      <c r="M6631" s="279"/>
      <c r="N6631" s="279"/>
      <c r="O6631" s="279"/>
      <c r="R6631" s="278"/>
      <c r="S6631" s="278"/>
      <c r="T6631" s="278"/>
      <c r="U6631" s="279"/>
      <c r="V6631" s="279"/>
      <c r="W6631" s="279"/>
      <c r="X6631" s="279"/>
      <c r="Y6631" s="279"/>
      <c r="Z6631" s="279"/>
      <c r="AA6631" s="279"/>
      <c r="AB6631" s="279"/>
      <c r="AD6631" s="279"/>
      <c r="AE6631" s="279"/>
      <c r="AF6631" s="279"/>
      <c r="AG6631" s="279"/>
      <c r="AH6631" s="279"/>
      <c r="AI6631" s="279"/>
      <c r="AM6631" s="280"/>
      <c r="AN6631" s="280"/>
      <c r="AO6631" s="280"/>
      <c r="AP6631" s="278"/>
      <c r="AQ6631" s="278"/>
      <c r="AR6631" s="278"/>
      <c r="AS6631" s="278"/>
      <c r="BA6631" s="280"/>
      <c r="BB6631" s="280"/>
      <c r="BC6631" s="280"/>
      <c r="BD6631" s="279"/>
      <c r="BE6631" s="279"/>
      <c r="BH6631" s="278"/>
      <c r="BI6631" s="278"/>
      <c r="BJ6631" s="278"/>
      <c r="BK6631" s="278"/>
      <c r="BL6631" s="278"/>
      <c r="BM6631" s="279"/>
      <c r="BN6631" s="279"/>
      <c r="BO6631" s="279"/>
      <c r="BP6631" s="279"/>
      <c r="BQ6631" s="279"/>
    </row>
    <row r="6632" spans="2:69" ht="0.75" customHeight="1">
      <c r="C6632" s="280"/>
      <c r="D6632" s="280"/>
      <c r="F6632" s="279"/>
      <c r="G6632" s="279"/>
      <c r="H6632" s="279"/>
      <c r="I6632" s="279"/>
      <c r="J6632" s="279"/>
      <c r="K6632" s="279"/>
      <c r="L6632" s="279"/>
      <c r="M6632" s="279"/>
      <c r="N6632" s="279"/>
      <c r="O6632" s="279"/>
      <c r="R6632" s="278"/>
      <c r="S6632" s="278"/>
      <c r="T6632" s="278"/>
      <c r="U6632" s="279"/>
      <c r="V6632" s="279"/>
      <c r="W6632" s="279"/>
      <c r="X6632" s="279"/>
      <c r="Y6632" s="279"/>
      <c r="Z6632" s="279"/>
      <c r="AA6632" s="279"/>
      <c r="AB6632" s="279"/>
      <c r="AD6632" s="279"/>
      <c r="AE6632" s="279"/>
      <c r="AF6632" s="279"/>
      <c r="AG6632" s="279"/>
      <c r="AH6632" s="279"/>
      <c r="AI6632" s="279"/>
      <c r="AM6632" s="280"/>
      <c r="AN6632" s="280"/>
      <c r="AO6632" s="280"/>
      <c r="AP6632" s="278"/>
      <c r="AQ6632" s="278"/>
      <c r="AR6632" s="278"/>
      <c r="AS6632" s="278"/>
      <c r="BA6632" s="280"/>
      <c r="BB6632" s="280"/>
      <c r="BC6632" s="280"/>
      <c r="BD6632" s="279"/>
      <c r="BE6632" s="279"/>
      <c r="BH6632" s="278"/>
      <c r="BI6632" s="278"/>
      <c r="BJ6632" s="278"/>
      <c r="BK6632" s="278"/>
      <c r="BL6632" s="278"/>
      <c r="BM6632" s="279"/>
      <c r="BN6632" s="279"/>
      <c r="BO6632" s="279"/>
      <c r="BP6632" s="279"/>
      <c r="BQ6632" s="279"/>
    </row>
    <row r="6633" spans="2:69" ht="10.5" customHeight="1">
      <c r="C6633" s="280"/>
      <c r="D6633" s="280"/>
      <c r="F6633" s="279"/>
      <c r="G6633" s="279"/>
      <c r="H6633" s="279"/>
      <c r="I6633" s="279"/>
      <c r="J6633" s="279"/>
      <c r="K6633" s="279"/>
      <c r="L6633" s="279"/>
      <c r="M6633" s="279"/>
      <c r="N6633" s="279"/>
      <c r="O6633" s="279"/>
      <c r="R6633" s="278"/>
      <c r="S6633" s="278"/>
      <c r="T6633" s="278"/>
      <c r="U6633" s="279"/>
      <c r="V6633" s="279"/>
      <c r="W6633" s="279"/>
      <c r="X6633" s="279"/>
      <c r="Y6633" s="279"/>
      <c r="Z6633" s="279"/>
      <c r="AA6633" s="279"/>
      <c r="AB6633" s="279"/>
      <c r="AD6633" s="264"/>
      <c r="AE6633" s="279"/>
      <c r="AF6633" s="279"/>
      <c r="AG6633" s="279"/>
      <c r="AH6633" s="279"/>
      <c r="AI6633" s="264"/>
      <c r="AM6633" s="280"/>
      <c r="AN6633" s="280"/>
      <c r="AO6633" s="280"/>
      <c r="AP6633" s="278"/>
      <c r="AQ6633" s="278"/>
      <c r="AR6633" s="278"/>
      <c r="AS6633" s="278"/>
      <c r="BA6633" s="280"/>
      <c r="BB6633" s="280"/>
      <c r="BC6633" s="280"/>
      <c r="BD6633" s="279"/>
      <c r="BE6633" s="279"/>
      <c r="BH6633" s="278"/>
      <c r="BI6633" s="278"/>
      <c r="BJ6633" s="278"/>
      <c r="BK6633" s="278"/>
      <c r="BL6633" s="278"/>
      <c r="BM6633" s="279"/>
      <c r="BN6633" s="279"/>
      <c r="BO6633" s="279"/>
      <c r="BP6633" s="279"/>
      <c r="BQ6633" s="279"/>
    </row>
    <row r="6634" spans="2:69" ht="9.75" customHeight="1"/>
    <row r="6635" spans="2:69" ht="9.75" customHeight="1">
      <c r="C6635" s="280"/>
      <c r="D6635" s="280"/>
      <c r="F6635" s="279"/>
      <c r="G6635" s="279"/>
      <c r="H6635" s="279"/>
      <c r="I6635" s="279"/>
      <c r="J6635" s="279"/>
      <c r="K6635" s="279"/>
      <c r="L6635" s="279"/>
      <c r="M6635" s="279"/>
      <c r="N6635" s="279"/>
      <c r="O6635" s="279"/>
      <c r="R6635" s="278"/>
      <c r="S6635" s="278"/>
      <c r="T6635" s="278"/>
      <c r="U6635" s="279"/>
      <c r="V6635" s="279"/>
      <c r="W6635" s="279"/>
      <c r="X6635" s="279"/>
      <c r="Y6635" s="279"/>
      <c r="Z6635" s="279"/>
      <c r="AA6635" s="279"/>
      <c r="AB6635" s="279"/>
      <c r="AD6635" s="279"/>
      <c r="AE6635" s="279"/>
      <c r="AF6635" s="279"/>
      <c r="AG6635" s="279"/>
      <c r="AH6635" s="279"/>
      <c r="AI6635" s="279"/>
      <c r="AM6635" s="280"/>
      <c r="AN6635" s="280"/>
      <c r="AO6635" s="280"/>
      <c r="AP6635" s="280"/>
      <c r="AQ6635" s="278"/>
      <c r="AR6635" s="278"/>
      <c r="AS6635" s="278"/>
      <c r="AT6635" s="278"/>
      <c r="BA6635" s="280"/>
      <c r="BB6635" s="280"/>
      <c r="BC6635" s="280"/>
      <c r="BD6635" s="279"/>
      <c r="BE6635" s="279"/>
      <c r="BH6635" s="278"/>
      <c r="BI6635" s="278"/>
      <c r="BJ6635" s="278"/>
      <c r="BK6635" s="278"/>
      <c r="BL6635" s="278"/>
      <c r="BM6635" s="279"/>
      <c r="BN6635" s="279"/>
      <c r="BO6635" s="279"/>
      <c r="BP6635" s="279"/>
      <c r="BQ6635" s="279"/>
    </row>
    <row r="6636" spans="2:69" ht="0.75" customHeight="1">
      <c r="C6636" s="280"/>
      <c r="D6636" s="280"/>
      <c r="F6636" s="279"/>
      <c r="G6636" s="279"/>
      <c r="H6636" s="279"/>
      <c r="I6636" s="279"/>
      <c r="J6636" s="279"/>
      <c r="K6636" s="279"/>
      <c r="L6636" s="279"/>
      <c r="M6636" s="279"/>
      <c r="N6636" s="279"/>
      <c r="O6636" s="279"/>
      <c r="R6636" s="278"/>
      <c r="S6636" s="278"/>
      <c r="T6636" s="278"/>
      <c r="U6636" s="279"/>
      <c r="V6636" s="279"/>
      <c r="W6636" s="279"/>
      <c r="X6636" s="279"/>
      <c r="Y6636" s="279"/>
      <c r="Z6636" s="279"/>
      <c r="AA6636" s="279"/>
      <c r="AB6636" s="279"/>
      <c r="AD6636" s="279"/>
      <c r="AE6636" s="279"/>
      <c r="AF6636" s="279"/>
      <c r="AG6636" s="279"/>
      <c r="AH6636" s="279"/>
      <c r="AI6636" s="279"/>
      <c r="AM6636" s="280"/>
      <c r="AN6636" s="280"/>
      <c r="AO6636" s="280"/>
      <c r="AP6636" s="280"/>
      <c r="AQ6636" s="278"/>
      <c r="AR6636" s="278"/>
      <c r="AS6636" s="278"/>
      <c r="AT6636" s="278"/>
      <c r="BA6636" s="280"/>
      <c r="BB6636" s="280"/>
      <c r="BC6636" s="280"/>
      <c r="BD6636" s="279"/>
      <c r="BE6636" s="279"/>
      <c r="BH6636" s="278"/>
      <c r="BI6636" s="278"/>
      <c r="BJ6636" s="278"/>
      <c r="BK6636" s="278"/>
      <c r="BL6636" s="278"/>
      <c r="BM6636" s="279"/>
      <c r="BN6636" s="279"/>
      <c r="BO6636" s="279"/>
      <c r="BP6636" s="279"/>
      <c r="BQ6636" s="279"/>
    </row>
    <row r="6637" spans="2:69" ht="12.75" customHeight="1">
      <c r="F6637" s="279"/>
      <c r="G6637" s="279"/>
      <c r="H6637" s="279"/>
      <c r="I6637" s="279"/>
      <c r="J6637" s="279"/>
      <c r="K6637" s="279"/>
      <c r="L6637" s="279"/>
      <c r="M6637" s="279"/>
      <c r="N6637" s="279"/>
      <c r="O6637" s="279"/>
      <c r="AM6637" s="280"/>
      <c r="AN6637" s="280"/>
      <c r="AO6637" s="280"/>
      <c r="AP6637" s="278"/>
      <c r="AQ6637" s="278"/>
      <c r="AR6637" s="278"/>
      <c r="AS6637" s="278"/>
      <c r="BA6637" s="280"/>
      <c r="BB6637" s="280"/>
      <c r="BC6637" s="280"/>
      <c r="BD6637" s="279"/>
      <c r="BE6637" s="279"/>
      <c r="BH6637" s="278"/>
      <c r="BI6637" s="278"/>
      <c r="BJ6637" s="278"/>
      <c r="BK6637" s="278"/>
      <c r="BL6637" s="278"/>
      <c r="BM6637" s="279"/>
      <c r="BN6637" s="279"/>
      <c r="BO6637" s="279"/>
      <c r="BP6637" s="279"/>
      <c r="BQ6637" s="279"/>
    </row>
    <row r="6638" spans="2:69" ht="10.5" customHeight="1">
      <c r="AM6638" s="280"/>
      <c r="AN6638" s="280"/>
      <c r="AO6638" s="280"/>
      <c r="AP6638" s="278"/>
      <c r="AQ6638" s="278"/>
      <c r="AR6638" s="278"/>
      <c r="AS6638" s="278"/>
      <c r="BA6638" s="280"/>
      <c r="BB6638" s="280"/>
      <c r="BC6638" s="280"/>
      <c r="BD6638" s="279"/>
      <c r="BE6638" s="279"/>
      <c r="BH6638" s="278"/>
      <c r="BI6638" s="278"/>
      <c r="BJ6638" s="278"/>
      <c r="BK6638" s="278"/>
      <c r="BL6638" s="278"/>
      <c r="BM6638" s="279"/>
      <c r="BN6638" s="279"/>
      <c r="BO6638" s="279"/>
      <c r="BP6638" s="279"/>
      <c r="BQ6638" s="279"/>
    </row>
    <row r="6639" spans="2:69" ht="7.5" customHeight="1"/>
    <row r="6640" spans="2:69" ht="0.75" customHeight="1">
      <c r="C6640" s="277"/>
      <c r="D6640" s="277"/>
      <c r="F6640" s="279"/>
      <c r="G6640" s="279"/>
      <c r="H6640" s="279"/>
      <c r="I6640" s="279"/>
      <c r="J6640" s="279"/>
      <c r="K6640" s="279"/>
      <c r="L6640" s="279"/>
      <c r="M6640" s="279"/>
      <c r="AM6640" s="280"/>
      <c r="AN6640" s="280"/>
      <c r="AO6640" s="280"/>
      <c r="AP6640" s="278"/>
      <c r="AQ6640" s="278"/>
      <c r="AR6640" s="278"/>
      <c r="AS6640" s="278"/>
      <c r="AT6640" s="278"/>
      <c r="AU6640" s="278"/>
      <c r="AV6640" s="278"/>
      <c r="AX6640" s="278"/>
      <c r="AY6640" s="278"/>
      <c r="BA6640" s="280"/>
      <c r="BB6640" s="280"/>
      <c r="BC6640" s="280"/>
      <c r="BD6640" s="279"/>
      <c r="BE6640" s="279"/>
      <c r="BH6640" s="278"/>
      <c r="BI6640" s="278"/>
      <c r="BJ6640" s="278"/>
      <c r="BK6640" s="278"/>
      <c r="BL6640" s="278"/>
      <c r="BM6640" s="279"/>
      <c r="BN6640" s="279"/>
      <c r="BO6640" s="279"/>
      <c r="BP6640" s="279"/>
      <c r="BQ6640" s="279"/>
    </row>
    <row r="6641" spans="2:69" ht="8.25" customHeight="1">
      <c r="C6641" s="277"/>
      <c r="D6641" s="277"/>
      <c r="F6641" s="279"/>
      <c r="G6641" s="279"/>
      <c r="H6641" s="279"/>
      <c r="I6641" s="279"/>
      <c r="J6641" s="279"/>
      <c r="K6641" s="279"/>
      <c r="L6641" s="279"/>
      <c r="M6641" s="279"/>
      <c r="AM6641" s="280"/>
      <c r="AN6641" s="280"/>
      <c r="AO6641" s="280"/>
      <c r="AP6641" s="278"/>
      <c r="AQ6641" s="278"/>
      <c r="AR6641" s="278"/>
      <c r="AS6641" s="278"/>
      <c r="AT6641" s="278"/>
      <c r="AU6641" s="278"/>
      <c r="AV6641" s="278"/>
      <c r="AX6641" s="278"/>
      <c r="AY6641" s="278"/>
      <c r="BA6641" s="280"/>
      <c r="BB6641" s="280"/>
      <c r="BC6641" s="280"/>
      <c r="BD6641" s="279"/>
      <c r="BE6641" s="279"/>
      <c r="BH6641" s="278"/>
      <c r="BI6641" s="278"/>
      <c r="BJ6641" s="278"/>
      <c r="BK6641" s="278"/>
      <c r="BL6641" s="278"/>
      <c r="BM6641" s="279"/>
      <c r="BN6641" s="279"/>
      <c r="BO6641" s="279"/>
      <c r="BP6641" s="279"/>
      <c r="BQ6641" s="279"/>
    </row>
    <row r="6642" spans="2:69" ht="0.75" customHeight="1">
      <c r="C6642" s="277"/>
      <c r="D6642" s="277"/>
      <c r="F6642" s="279"/>
      <c r="G6642" s="279"/>
      <c r="H6642" s="279"/>
      <c r="I6642" s="279"/>
      <c r="J6642" s="279"/>
      <c r="K6642" s="279"/>
      <c r="L6642" s="279"/>
      <c r="M6642" s="279"/>
      <c r="AM6642" s="280"/>
      <c r="AN6642" s="280"/>
      <c r="AO6642" s="280"/>
      <c r="AP6642" s="278"/>
      <c r="AQ6642" s="278"/>
      <c r="AR6642" s="278"/>
      <c r="AS6642" s="278"/>
      <c r="AT6642" s="278"/>
      <c r="AU6642" s="278"/>
      <c r="AV6642" s="278"/>
      <c r="AX6642" s="278"/>
      <c r="AY6642" s="278"/>
      <c r="BA6642" s="280"/>
      <c r="BB6642" s="280"/>
      <c r="BC6642" s="280"/>
      <c r="BD6642" s="279"/>
      <c r="BE6642" s="279"/>
      <c r="BH6642" s="278"/>
      <c r="BI6642" s="278"/>
      <c r="BJ6642" s="278"/>
      <c r="BK6642" s="278"/>
      <c r="BL6642" s="278"/>
      <c r="BM6642" s="279"/>
      <c r="BN6642" s="279"/>
      <c r="BO6642" s="279"/>
      <c r="BP6642" s="279"/>
      <c r="BQ6642" s="279"/>
    </row>
    <row r="6643" spans="2:69" ht="10.5" customHeight="1">
      <c r="AM6643" s="280"/>
      <c r="AN6643" s="280"/>
      <c r="AO6643" s="280"/>
      <c r="AP6643" s="278"/>
      <c r="AQ6643" s="278"/>
      <c r="AR6643" s="278"/>
      <c r="AS6643" s="278"/>
      <c r="AT6643" s="278"/>
      <c r="AU6643" s="278"/>
      <c r="AV6643" s="278"/>
      <c r="AX6643" s="278"/>
      <c r="AY6643" s="278"/>
      <c r="BA6643" s="280"/>
      <c r="BB6643" s="280"/>
      <c r="BC6643" s="280"/>
      <c r="BD6643" s="279"/>
      <c r="BE6643" s="279"/>
      <c r="BH6643" s="278"/>
      <c r="BI6643" s="278"/>
      <c r="BJ6643" s="278"/>
      <c r="BK6643" s="278"/>
      <c r="BL6643" s="278"/>
      <c r="BM6643" s="279"/>
      <c r="BN6643" s="279"/>
      <c r="BO6643" s="279"/>
      <c r="BP6643" s="279"/>
      <c r="BQ6643" s="279"/>
    </row>
    <row r="6644" spans="2:69" ht="9.75" customHeight="1"/>
    <row r="6645" spans="2:69" ht="12" customHeight="1">
      <c r="AM6645" s="280"/>
      <c r="AN6645" s="280"/>
      <c r="AO6645" s="280"/>
      <c r="AP6645" s="280"/>
      <c r="AQ6645" s="278"/>
      <c r="AR6645" s="278"/>
      <c r="AS6645" s="278"/>
      <c r="AT6645" s="278"/>
      <c r="AU6645" s="278"/>
      <c r="AV6645" s="278"/>
      <c r="AW6645" s="278"/>
      <c r="AX6645" s="278"/>
      <c r="AY6645" s="278"/>
      <c r="AZ6645" s="278"/>
      <c r="BA6645" s="277"/>
      <c r="BB6645" s="277"/>
      <c r="BC6645" s="277"/>
      <c r="BD6645" s="279"/>
      <c r="BE6645" s="279"/>
    </row>
    <row r="6646" spans="2:69" ht="13.5" customHeight="1">
      <c r="C6646" s="289"/>
      <c r="D6646" s="289"/>
      <c r="E6646" s="289"/>
      <c r="F6646" s="289"/>
      <c r="G6646" s="289"/>
      <c r="H6646" s="289"/>
      <c r="I6646" s="289"/>
      <c r="J6646" s="289"/>
      <c r="K6646" s="289"/>
      <c r="L6646" s="289"/>
      <c r="M6646" s="289"/>
      <c r="N6646" s="289"/>
      <c r="O6646" s="289"/>
      <c r="P6646" s="289"/>
      <c r="Q6646" s="289"/>
      <c r="R6646" s="289"/>
      <c r="S6646" s="289"/>
      <c r="T6646" s="289"/>
      <c r="U6646" s="289"/>
      <c r="V6646" s="289"/>
      <c r="W6646" s="289"/>
      <c r="X6646" s="289"/>
      <c r="Y6646" s="289"/>
      <c r="Z6646" s="289"/>
      <c r="AA6646" s="289"/>
      <c r="AB6646" s="289"/>
      <c r="AC6646" s="289"/>
      <c r="AD6646" s="289"/>
      <c r="AE6646" s="289"/>
    </row>
    <row r="6647" spans="2:69" ht="7.5" customHeight="1"/>
    <row r="6648" spans="2:69" ht="16.5" customHeight="1">
      <c r="B6648" s="282"/>
      <c r="C6648" s="282"/>
      <c r="D6648" s="282"/>
      <c r="E6648" s="282"/>
      <c r="F6648" s="282"/>
      <c r="G6648" s="282"/>
      <c r="H6648" s="282"/>
      <c r="I6648" s="282"/>
      <c r="J6648" s="282"/>
      <c r="K6648" s="282"/>
      <c r="L6648" s="282"/>
      <c r="M6648" s="282"/>
      <c r="N6648" s="282"/>
      <c r="O6648" s="282"/>
      <c r="P6648" s="282"/>
      <c r="Q6648" s="282"/>
      <c r="R6648" s="282"/>
      <c r="S6648" s="282"/>
      <c r="T6648" s="282"/>
      <c r="U6648" s="282"/>
      <c r="X6648" s="282"/>
      <c r="Y6648" s="282"/>
      <c r="Z6648" s="282"/>
      <c r="AA6648" s="282"/>
      <c r="AB6648" s="282"/>
      <c r="AC6648" s="282"/>
      <c r="AD6648" s="282"/>
      <c r="AE6648" s="282"/>
      <c r="AF6648" s="282"/>
      <c r="AG6648" s="282"/>
      <c r="AM6648" s="282"/>
      <c r="AN6648" s="282"/>
      <c r="AO6648" s="282"/>
      <c r="AP6648" s="282"/>
      <c r="AQ6648" s="282"/>
      <c r="AR6648" s="282"/>
      <c r="AS6648" s="282"/>
      <c r="AT6648" s="282"/>
      <c r="AU6648" s="282"/>
      <c r="AV6648" s="282"/>
      <c r="AW6648" s="282"/>
      <c r="AX6648" s="282"/>
      <c r="AY6648" s="282"/>
      <c r="AZ6648" s="282"/>
      <c r="BA6648" s="282"/>
      <c r="BB6648" s="282"/>
      <c r="BE6648" s="282"/>
      <c r="BF6648" s="282"/>
      <c r="BG6648" s="282"/>
      <c r="BH6648" s="282"/>
      <c r="BI6648" s="282"/>
      <c r="BJ6648" s="282"/>
      <c r="BK6648" s="282"/>
      <c r="BL6648" s="282"/>
      <c r="BM6648" s="282"/>
      <c r="BN6648" s="282"/>
      <c r="BO6648" s="282"/>
      <c r="BP6648" s="282"/>
    </row>
    <row r="6649" spans="2:69" ht="9.75" customHeight="1">
      <c r="E6649" s="281"/>
      <c r="F6649" s="281"/>
      <c r="G6649" s="281"/>
      <c r="H6649" s="281"/>
      <c r="I6649" s="281"/>
      <c r="J6649" s="281"/>
      <c r="K6649" s="281"/>
      <c r="L6649" s="281"/>
      <c r="O6649" s="281"/>
      <c r="P6649" s="281"/>
      <c r="Q6649" s="281"/>
      <c r="S6649" s="286"/>
      <c r="T6649" s="286"/>
      <c r="U6649" s="286"/>
      <c r="V6649" s="286"/>
      <c r="AB6649" s="281"/>
      <c r="AC6649" s="281"/>
      <c r="AD6649" s="286"/>
      <c r="AE6649" s="286"/>
      <c r="AR6649" s="281"/>
      <c r="AS6649" s="281"/>
      <c r="AT6649" s="281"/>
      <c r="AV6649" s="286"/>
      <c r="AW6649" s="286"/>
      <c r="AX6649" s="286"/>
      <c r="AY6649" s="286"/>
      <c r="AZ6649" s="286"/>
      <c r="BA6649" s="286"/>
      <c r="BB6649" s="286"/>
      <c r="BH6649" s="283"/>
      <c r="BI6649" s="283"/>
      <c r="BJ6649" s="283"/>
      <c r="BK6649" s="283"/>
      <c r="BL6649" s="283"/>
      <c r="BN6649" s="283"/>
      <c r="BO6649" s="283"/>
      <c r="BP6649" s="283"/>
    </row>
    <row r="6650" spans="2:69" ht="0.75" customHeight="1">
      <c r="BH6650" s="283"/>
      <c r="BI6650" s="283"/>
      <c r="BJ6650" s="283"/>
      <c r="BK6650" s="283"/>
      <c r="BL6650" s="283"/>
      <c r="BN6650" s="283"/>
      <c r="BO6650" s="283"/>
      <c r="BP6650" s="283"/>
    </row>
    <row r="6651" spans="2:69" ht="10.5" customHeight="1">
      <c r="F6651" s="281"/>
      <c r="G6651" s="281"/>
      <c r="H6651" s="281"/>
      <c r="I6651" s="281"/>
      <c r="J6651" s="281"/>
      <c r="K6651" s="281"/>
      <c r="N6651" s="281"/>
      <c r="O6651" s="281"/>
      <c r="P6651" s="281"/>
      <c r="Q6651" s="281"/>
      <c r="R6651" s="281"/>
      <c r="S6651" s="286"/>
      <c r="T6651" s="286"/>
      <c r="U6651" s="286"/>
      <c r="V6651" s="286"/>
      <c r="AB6651" s="281"/>
      <c r="AC6651" s="281"/>
      <c r="AD6651" s="281"/>
      <c r="AE6651" s="286"/>
      <c r="AF6651" s="286"/>
      <c r="AG6651" s="286"/>
      <c r="AH6651" s="286"/>
      <c r="AI6651" s="286"/>
      <c r="AR6651" s="281"/>
      <c r="AS6651" s="281"/>
      <c r="AT6651" s="281"/>
      <c r="AV6651" s="290"/>
      <c r="AW6651" s="290"/>
      <c r="AX6651" s="290"/>
      <c r="AY6651" s="290"/>
      <c r="AZ6651" s="290"/>
      <c r="BE6651" s="263"/>
      <c r="BJ6651" s="279"/>
      <c r="BK6651" s="279"/>
      <c r="BL6651" s="279"/>
      <c r="BO6651" s="279"/>
      <c r="BP6651" s="279"/>
    </row>
    <row r="6652" spans="2:69" ht="8.25" customHeight="1"/>
    <row r="6653" spans="2:69" ht="12.75" customHeight="1">
      <c r="BE6653" s="280"/>
      <c r="BF6653" s="280"/>
      <c r="BJ6653" s="279"/>
      <c r="BK6653" s="279"/>
      <c r="BL6653" s="279"/>
      <c r="BO6653" s="279"/>
      <c r="BP6653" s="279"/>
    </row>
    <row r="6654" spans="2:69" ht="9.75" customHeight="1">
      <c r="BE6654" s="280"/>
      <c r="BF6654" s="280"/>
      <c r="BJ6654" s="279"/>
      <c r="BK6654" s="279"/>
      <c r="BL6654" s="279"/>
      <c r="BO6654" s="279"/>
      <c r="BP6654" s="279"/>
    </row>
    <row r="6655" spans="2:69" ht="12.75" customHeight="1">
      <c r="BE6655" s="280"/>
      <c r="BF6655" s="280"/>
    </row>
    <row r="6656" spans="2:69" ht="10.5" customHeight="1">
      <c r="I6656" s="283"/>
      <c r="J6656" s="283"/>
      <c r="K6656" s="283"/>
      <c r="L6656" s="283"/>
      <c r="N6656" s="283"/>
      <c r="O6656" s="283"/>
      <c r="P6656" s="283"/>
      <c r="Q6656" s="283"/>
      <c r="R6656" s="283"/>
      <c r="S6656" s="283"/>
      <c r="U6656" s="283"/>
      <c r="V6656" s="283"/>
      <c r="W6656" s="283"/>
      <c r="Z6656" s="283"/>
      <c r="AA6656" s="283"/>
      <c r="AB6656" s="283"/>
      <c r="AC6656" s="283"/>
      <c r="AD6656" s="283"/>
      <c r="AE6656" s="283"/>
      <c r="AO6656" s="283"/>
      <c r="AP6656" s="283"/>
      <c r="AQ6656" s="283"/>
      <c r="AR6656" s="283"/>
      <c r="AS6656" s="283"/>
      <c r="AT6656" s="283"/>
      <c r="AV6656" s="283"/>
      <c r="AW6656" s="283"/>
      <c r="AX6656" s="283"/>
      <c r="AY6656" s="283"/>
      <c r="AZ6656" s="283"/>
      <c r="BA6656" s="283"/>
      <c r="BB6656" s="283"/>
      <c r="BE6656" s="263"/>
      <c r="BJ6656" s="279"/>
      <c r="BK6656" s="279"/>
      <c r="BL6656" s="279"/>
      <c r="BO6656" s="279"/>
      <c r="BP6656" s="279"/>
    </row>
    <row r="6657" spans="3:68" ht="9.75" customHeight="1"/>
    <row r="6658" spans="3:68" ht="10.5" customHeight="1">
      <c r="H6658" s="283"/>
      <c r="I6658" s="283"/>
      <c r="J6658" s="283"/>
      <c r="K6658" s="283"/>
      <c r="L6658" s="283"/>
      <c r="N6658" s="283"/>
      <c r="O6658" s="283"/>
      <c r="P6658" s="283"/>
      <c r="Q6658" s="283"/>
      <c r="R6658" s="283"/>
      <c r="S6658" s="283"/>
      <c r="U6658" s="283"/>
      <c r="V6658" s="283"/>
      <c r="W6658" s="283"/>
      <c r="Z6658" s="283"/>
      <c r="AA6658" s="283"/>
      <c r="AB6658" s="283"/>
      <c r="AC6658" s="283"/>
      <c r="AD6658" s="283"/>
      <c r="AE6658" s="283"/>
      <c r="AO6658" s="283"/>
      <c r="AP6658" s="283"/>
      <c r="AQ6658" s="283"/>
      <c r="AR6658" s="283"/>
      <c r="AS6658" s="283"/>
      <c r="AT6658" s="283"/>
      <c r="AV6658" s="283"/>
      <c r="AW6658" s="283"/>
      <c r="AX6658" s="283"/>
      <c r="AY6658" s="283"/>
      <c r="AZ6658" s="283"/>
      <c r="BA6658" s="283"/>
      <c r="BB6658" s="283"/>
      <c r="BE6658" s="280"/>
      <c r="BJ6658" s="279"/>
      <c r="BK6658" s="279"/>
      <c r="BL6658" s="279"/>
      <c r="BO6658" s="279"/>
      <c r="BP6658" s="279"/>
    </row>
    <row r="6659" spans="3:68" ht="0.75" customHeight="1">
      <c r="H6659" s="283"/>
      <c r="I6659" s="283"/>
      <c r="J6659" s="283"/>
      <c r="K6659" s="283"/>
      <c r="L6659" s="283"/>
      <c r="N6659" s="283"/>
      <c r="O6659" s="283"/>
      <c r="P6659" s="283"/>
      <c r="Q6659" s="283"/>
      <c r="R6659" s="283"/>
      <c r="S6659" s="283"/>
      <c r="U6659" s="283"/>
      <c r="V6659" s="283"/>
      <c r="W6659" s="283"/>
      <c r="Z6659" s="283"/>
      <c r="AA6659" s="283"/>
      <c r="AB6659" s="283"/>
      <c r="AC6659" s="283"/>
      <c r="AD6659" s="283"/>
      <c r="AE6659" s="283"/>
      <c r="AO6659" s="283"/>
      <c r="AP6659" s="283"/>
      <c r="AQ6659" s="283"/>
      <c r="AR6659" s="283"/>
      <c r="AS6659" s="283"/>
      <c r="AT6659" s="283"/>
      <c r="AV6659" s="283"/>
      <c r="AW6659" s="283"/>
      <c r="AX6659" s="283"/>
      <c r="AY6659" s="283"/>
      <c r="AZ6659" s="283"/>
      <c r="BA6659" s="283"/>
      <c r="BB6659" s="283"/>
      <c r="BE6659" s="280"/>
      <c r="BJ6659" s="279"/>
      <c r="BK6659" s="279"/>
      <c r="BL6659" s="279"/>
      <c r="BO6659" s="279"/>
      <c r="BP6659" s="279"/>
    </row>
    <row r="6660" spans="3:68" ht="10.5" customHeight="1">
      <c r="H6660" s="285"/>
      <c r="I6660" s="285"/>
      <c r="J6660" s="285"/>
      <c r="K6660" s="285"/>
      <c r="L6660" s="285"/>
      <c r="N6660" s="285"/>
      <c r="O6660" s="285"/>
      <c r="P6660" s="285"/>
      <c r="R6660" s="285"/>
      <c r="S6660" s="285"/>
      <c r="U6660" s="283"/>
      <c r="V6660" s="283"/>
      <c r="W6660" s="283"/>
      <c r="Z6660" s="285"/>
      <c r="AA6660" s="285"/>
      <c r="AB6660" s="285"/>
      <c r="AC6660" s="285"/>
      <c r="AD6660" s="283"/>
      <c r="AE6660" s="283"/>
      <c r="AO6660" s="285"/>
      <c r="AP6660" s="285"/>
      <c r="AQ6660" s="285"/>
      <c r="AR6660" s="285"/>
      <c r="AS6660" s="285"/>
      <c r="AT6660" s="285"/>
      <c r="AV6660" s="285"/>
      <c r="AW6660" s="285"/>
      <c r="AX6660" s="285"/>
      <c r="AY6660" s="285"/>
      <c r="AZ6660" s="285"/>
      <c r="BB6660" s="261"/>
      <c r="BE6660" s="263"/>
      <c r="BK6660" s="279"/>
      <c r="BL6660" s="279"/>
      <c r="BP6660" s="264"/>
    </row>
    <row r="6661" spans="3:68" ht="8.25" customHeight="1"/>
    <row r="6662" spans="3:68" ht="0.75" customHeight="1">
      <c r="C6662" s="280"/>
      <c r="D6662" s="280"/>
      <c r="E6662" s="280"/>
      <c r="F6662" s="280"/>
      <c r="G6662" s="280"/>
      <c r="H6662" s="280"/>
      <c r="I6662" s="280"/>
      <c r="AH6662" s="280"/>
      <c r="AI6662" s="280"/>
      <c r="AJ6662" s="280"/>
      <c r="AK6662" s="280"/>
      <c r="AL6662" s="280"/>
      <c r="AM6662" s="280"/>
      <c r="AN6662" s="280"/>
      <c r="AO6662" s="280"/>
      <c r="BE6662" s="280"/>
      <c r="BK6662" s="279"/>
      <c r="BL6662" s="279"/>
      <c r="BP6662" s="279"/>
    </row>
    <row r="6663" spans="3:68" ht="9" customHeight="1">
      <c r="C6663" s="280"/>
      <c r="D6663" s="280"/>
      <c r="E6663" s="280"/>
      <c r="F6663" s="280"/>
      <c r="G6663" s="280"/>
      <c r="H6663" s="280"/>
      <c r="I6663" s="280"/>
      <c r="AH6663" s="280"/>
      <c r="AI6663" s="280"/>
      <c r="AJ6663" s="280"/>
      <c r="AK6663" s="280"/>
      <c r="AL6663" s="280"/>
      <c r="AM6663" s="280"/>
      <c r="AN6663" s="280"/>
      <c r="AO6663" s="280"/>
      <c r="BE6663" s="280"/>
      <c r="BK6663" s="279"/>
      <c r="BL6663" s="279"/>
      <c r="BP6663" s="279"/>
    </row>
    <row r="6664" spans="3:68" ht="0.75" customHeight="1">
      <c r="C6664" s="280"/>
      <c r="D6664" s="280"/>
      <c r="E6664" s="280"/>
      <c r="F6664" s="280"/>
      <c r="G6664" s="280"/>
      <c r="H6664" s="280"/>
      <c r="I6664" s="280"/>
      <c r="AH6664" s="280"/>
      <c r="AI6664" s="280"/>
      <c r="AJ6664" s="280"/>
      <c r="AK6664" s="280"/>
      <c r="AL6664" s="280"/>
      <c r="AM6664" s="280"/>
      <c r="AN6664" s="280"/>
      <c r="AO6664" s="280"/>
      <c r="BE6664" s="280"/>
      <c r="BK6664" s="279"/>
      <c r="BL6664" s="279"/>
    </row>
    <row r="6665" spans="3:68" ht="10.5" customHeight="1">
      <c r="C6665" s="287"/>
      <c r="D6665" s="287"/>
      <c r="E6665" s="287"/>
      <c r="F6665" s="287"/>
      <c r="G6665" s="287"/>
      <c r="H6665" s="278"/>
      <c r="I6665" s="278"/>
      <c r="J6665" s="278"/>
      <c r="K6665" s="278"/>
      <c r="L6665" s="278"/>
      <c r="N6665" s="278"/>
      <c r="O6665" s="278"/>
      <c r="P6665" s="278"/>
      <c r="Q6665" s="278"/>
      <c r="R6665" s="278"/>
      <c r="S6665" s="278"/>
      <c r="T6665" s="278"/>
      <c r="U6665" s="278"/>
      <c r="V6665" s="278"/>
      <c r="W6665" s="278"/>
      <c r="Z6665" s="278"/>
      <c r="AA6665" s="278"/>
      <c r="AB6665" s="278"/>
      <c r="AC6665" s="278"/>
      <c r="AD6665" s="278"/>
      <c r="AE6665" s="278"/>
      <c r="AI6665" s="287"/>
      <c r="AJ6665" s="287"/>
      <c r="AK6665" s="287"/>
      <c r="AL6665" s="287"/>
      <c r="AM6665" s="287"/>
      <c r="AO6665" s="278"/>
      <c r="AP6665" s="278"/>
      <c r="AQ6665" s="278"/>
      <c r="AR6665" s="278"/>
      <c r="AS6665" s="278"/>
      <c r="AT6665" s="278"/>
      <c r="AV6665" s="278"/>
      <c r="AW6665" s="278"/>
      <c r="AX6665" s="278"/>
      <c r="AY6665" s="278"/>
      <c r="AZ6665" s="278"/>
      <c r="BB6665" s="266"/>
      <c r="BE6665" s="263"/>
      <c r="BK6665" s="279"/>
      <c r="BL6665" s="279"/>
      <c r="BP6665" s="264"/>
    </row>
    <row r="6666" spans="3:68" ht="7.5" customHeight="1"/>
    <row r="6667" spans="3:68" ht="0.75" customHeight="1">
      <c r="C6667" s="287"/>
      <c r="D6667" s="287"/>
      <c r="E6667" s="287"/>
      <c r="F6667" s="287"/>
      <c r="G6667" s="287"/>
      <c r="H6667" s="278"/>
      <c r="I6667" s="278"/>
      <c r="J6667" s="278"/>
      <c r="K6667" s="278"/>
      <c r="L6667" s="278"/>
      <c r="N6667" s="278"/>
      <c r="O6667" s="278"/>
      <c r="P6667" s="278"/>
      <c r="Q6667" s="278"/>
      <c r="R6667" s="278"/>
      <c r="S6667" s="278"/>
      <c r="T6667" s="278"/>
      <c r="U6667" s="278"/>
      <c r="V6667" s="278"/>
      <c r="W6667" s="278"/>
      <c r="Z6667" s="278"/>
      <c r="AA6667" s="278"/>
      <c r="AB6667" s="278"/>
      <c r="AC6667" s="278"/>
      <c r="AD6667" s="278"/>
      <c r="AE6667" s="278"/>
      <c r="AI6667" s="287"/>
      <c r="AJ6667" s="287"/>
      <c r="AK6667" s="287"/>
      <c r="AL6667" s="287"/>
      <c r="AM6667" s="287"/>
      <c r="AO6667" s="278"/>
      <c r="AP6667" s="278"/>
      <c r="AQ6667" s="278"/>
      <c r="AR6667" s="278"/>
      <c r="AS6667" s="278"/>
      <c r="AT6667" s="278"/>
      <c r="AV6667" s="278"/>
      <c r="AW6667" s="278"/>
      <c r="AX6667" s="278"/>
      <c r="AY6667" s="278"/>
      <c r="AZ6667" s="278"/>
      <c r="BB6667" s="276"/>
    </row>
    <row r="6668" spans="3:68" ht="8.25" customHeight="1">
      <c r="C6668" s="287"/>
      <c r="D6668" s="287"/>
      <c r="E6668" s="287"/>
      <c r="F6668" s="287"/>
      <c r="G6668" s="287"/>
      <c r="H6668" s="278"/>
      <c r="I6668" s="278"/>
      <c r="J6668" s="278"/>
      <c r="K6668" s="278"/>
      <c r="L6668" s="278"/>
      <c r="N6668" s="278"/>
      <c r="O6668" s="278"/>
      <c r="P6668" s="278"/>
      <c r="Q6668" s="278"/>
      <c r="R6668" s="278"/>
      <c r="S6668" s="278"/>
      <c r="T6668" s="278"/>
      <c r="U6668" s="278"/>
      <c r="V6668" s="278"/>
      <c r="W6668" s="278"/>
      <c r="Z6668" s="278"/>
      <c r="AA6668" s="278"/>
      <c r="AB6668" s="278"/>
      <c r="AC6668" s="278"/>
      <c r="AD6668" s="278"/>
      <c r="AE6668" s="278"/>
      <c r="AI6668" s="287"/>
      <c r="AJ6668" s="287"/>
      <c r="AK6668" s="287"/>
      <c r="AL6668" s="287"/>
      <c r="AM6668" s="287"/>
      <c r="AO6668" s="278"/>
      <c r="AP6668" s="278"/>
      <c r="AQ6668" s="278"/>
      <c r="AR6668" s="278"/>
      <c r="AS6668" s="278"/>
      <c r="AT6668" s="278"/>
      <c r="AV6668" s="278"/>
      <c r="AW6668" s="278"/>
      <c r="AX6668" s="278"/>
      <c r="AY6668" s="278"/>
      <c r="AZ6668" s="278"/>
      <c r="BB6668" s="276"/>
    </row>
    <row r="6669" spans="3:68" ht="0.75" customHeight="1">
      <c r="C6669" s="287"/>
      <c r="D6669" s="287"/>
      <c r="E6669" s="287"/>
      <c r="F6669" s="287"/>
      <c r="G6669" s="287"/>
      <c r="H6669" s="278"/>
      <c r="I6669" s="278"/>
      <c r="J6669" s="278"/>
      <c r="K6669" s="278"/>
      <c r="L6669" s="278"/>
      <c r="N6669" s="278"/>
      <c r="O6669" s="278"/>
      <c r="P6669" s="278"/>
      <c r="Q6669" s="278"/>
      <c r="R6669" s="278"/>
      <c r="S6669" s="278"/>
      <c r="T6669" s="278"/>
      <c r="U6669" s="278"/>
      <c r="V6669" s="278"/>
      <c r="W6669" s="278"/>
      <c r="Z6669" s="278"/>
      <c r="AA6669" s="278"/>
      <c r="AB6669" s="278"/>
      <c r="AC6669" s="278"/>
      <c r="AD6669" s="278"/>
      <c r="AE6669" s="278"/>
      <c r="AI6669" s="287"/>
      <c r="AJ6669" s="287"/>
      <c r="AK6669" s="287"/>
      <c r="AL6669" s="287"/>
      <c r="AM6669" s="287"/>
      <c r="AO6669" s="278"/>
      <c r="AP6669" s="278"/>
      <c r="AQ6669" s="278"/>
      <c r="AR6669" s="278"/>
      <c r="AS6669" s="278"/>
      <c r="AT6669" s="278"/>
      <c r="AV6669" s="278"/>
      <c r="AW6669" s="278"/>
      <c r="AX6669" s="278"/>
      <c r="AY6669" s="278"/>
      <c r="AZ6669" s="278"/>
      <c r="BB6669" s="276"/>
    </row>
    <row r="6670" spans="3:68" ht="10.5" customHeight="1">
      <c r="C6670" s="287"/>
      <c r="D6670" s="287"/>
      <c r="E6670" s="287"/>
      <c r="F6670" s="287"/>
      <c r="G6670" s="287"/>
      <c r="H6670" s="278"/>
      <c r="I6670" s="278"/>
      <c r="J6670" s="278"/>
      <c r="K6670" s="278"/>
      <c r="L6670" s="278"/>
      <c r="N6670" s="278"/>
      <c r="O6670" s="278"/>
      <c r="P6670" s="278"/>
      <c r="Q6670" s="278"/>
      <c r="R6670" s="278"/>
      <c r="S6670" s="278"/>
      <c r="T6670" s="278"/>
      <c r="U6670" s="278"/>
      <c r="V6670" s="278"/>
      <c r="W6670" s="278"/>
      <c r="Z6670" s="278"/>
      <c r="AA6670" s="278"/>
      <c r="AB6670" s="278"/>
      <c r="AC6670" s="278"/>
      <c r="AD6670" s="278"/>
      <c r="AE6670" s="278"/>
      <c r="AI6670" s="287"/>
      <c r="AJ6670" s="287"/>
      <c r="AK6670" s="287"/>
      <c r="AL6670" s="287"/>
      <c r="AM6670" s="287"/>
      <c r="AO6670" s="278"/>
      <c r="AP6670" s="278"/>
      <c r="AQ6670" s="278"/>
      <c r="AR6670" s="278"/>
      <c r="AS6670" s="278"/>
      <c r="AT6670" s="278"/>
      <c r="AV6670" s="278"/>
      <c r="AW6670" s="278"/>
      <c r="AX6670" s="278"/>
      <c r="AY6670" s="278"/>
      <c r="AZ6670" s="278"/>
      <c r="BB6670" s="266"/>
    </row>
    <row r="6671" spans="3:68" ht="7.5" customHeight="1"/>
    <row r="6672" spans="3:68" ht="0.75" customHeight="1">
      <c r="C6672" s="287"/>
      <c r="D6672" s="287"/>
      <c r="E6672" s="287"/>
      <c r="F6672" s="287"/>
      <c r="G6672" s="287"/>
      <c r="H6672" s="278"/>
      <c r="I6672" s="278"/>
      <c r="J6672" s="278"/>
      <c r="K6672" s="278"/>
      <c r="L6672" s="278"/>
      <c r="N6672" s="278"/>
      <c r="O6672" s="278"/>
      <c r="P6672" s="278"/>
      <c r="Q6672" s="278"/>
      <c r="R6672" s="278"/>
      <c r="S6672" s="278"/>
      <c r="T6672" s="278"/>
      <c r="U6672" s="278"/>
      <c r="V6672" s="278"/>
      <c r="W6672" s="278"/>
      <c r="Z6672" s="278"/>
      <c r="AA6672" s="278"/>
      <c r="AB6672" s="278"/>
      <c r="AC6672" s="278"/>
      <c r="AD6672" s="278"/>
      <c r="AE6672" s="278"/>
      <c r="AI6672" s="287"/>
      <c r="AJ6672" s="287"/>
      <c r="AK6672" s="287"/>
      <c r="AL6672" s="287"/>
      <c r="AM6672" s="287"/>
      <c r="AO6672" s="278"/>
      <c r="AP6672" s="278"/>
      <c r="AQ6672" s="278"/>
      <c r="AR6672" s="278"/>
      <c r="AS6672" s="278"/>
      <c r="AT6672" s="278"/>
      <c r="AV6672" s="278"/>
      <c r="AW6672" s="278"/>
      <c r="AX6672" s="278"/>
      <c r="AY6672" s="278"/>
      <c r="AZ6672" s="278"/>
      <c r="BB6672" s="276"/>
      <c r="BE6672" s="282"/>
      <c r="BF6672" s="282"/>
      <c r="BG6672" s="282"/>
      <c r="BH6672" s="282"/>
      <c r="BI6672" s="282"/>
      <c r="BJ6672" s="282"/>
      <c r="BK6672" s="282"/>
      <c r="BL6672" s="282"/>
      <c r="BM6672" s="282"/>
      <c r="BN6672" s="282"/>
      <c r="BO6672" s="282"/>
      <c r="BP6672" s="282"/>
    </row>
    <row r="6673" spans="3:68">
      <c r="C6673" s="287"/>
      <c r="D6673" s="287"/>
      <c r="E6673" s="287"/>
      <c r="F6673" s="287"/>
      <c r="G6673" s="287"/>
      <c r="H6673" s="278"/>
      <c r="I6673" s="278"/>
      <c r="J6673" s="278"/>
      <c r="K6673" s="278"/>
      <c r="L6673" s="278"/>
      <c r="N6673" s="278"/>
      <c r="O6673" s="278"/>
      <c r="P6673" s="278"/>
      <c r="Q6673" s="278"/>
      <c r="R6673" s="278"/>
      <c r="S6673" s="278"/>
      <c r="T6673" s="278"/>
      <c r="U6673" s="278"/>
      <c r="V6673" s="278"/>
      <c r="W6673" s="278"/>
      <c r="Z6673" s="278"/>
      <c r="AA6673" s="278"/>
      <c r="AB6673" s="278"/>
      <c r="AC6673" s="278"/>
      <c r="AD6673" s="278"/>
      <c r="AE6673" s="278"/>
      <c r="AI6673" s="287"/>
      <c r="AJ6673" s="287"/>
      <c r="AK6673" s="287"/>
      <c r="AL6673" s="287"/>
      <c r="AM6673" s="287"/>
      <c r="AO6673" s="278"/>
      <c r="AP6673" s="278"/>
      <c r="AQ6673" s="278"/>
      <c r="AR6673" s="278"/>
      <c r="AS6673" s="278"/>
      <c r="AT6673" s="278"/>
      <c r="AV6673" s="278"/>
      <c r="AW6673" s="278"/>
      <c r="AX6673" s="278"/>
      <c r="AY6673" s="278"/>
      <c r="AZ6673" s="278"/>
      <c r="BB6673" s="276"/>
      <c r="BE6673" s="282"/>
      <c r="BF6673" s="282"/>
      <c r="BG6673" s="282"/>
      <c r="BH6673" s="282"/>
      <c r="BI6673" s="282"/>
      <c r="BJ6673" s="282"/>
      <c r="BK6673" s="282"/>
      <c r="BL6673" s="282"/>
      <c r="BM6673" s="282"/>
      <c r="BN6673" s="282"/>
      <c r="BO6673" s="282"/>
      <c r="BP6673" s="282"/>
    </row>
    <row r="6674" spans="3:68" ht="5.25" customHeight="1">
      <c r="C6674" s="287"/>
      <c r="D6674" s="287"/>
      <c r="E6674" s="287"/>
      <c r="F6674" s="287"/>
      <c r="G6674" s="287"/>
      <c r="H6674" s="278"/>
      <c r="I6674" s="278"/>
      <c r="J6674" s="278"/>
      <c r="K6674" s="278"/>
      <c r="L6674" s="278"/>
      <c r="N6674" s="278"/>
      <c r="O6674" s="278"/>
      <c r="P6674" s="278"/>
      <c r="Q6674" s="278"/>
      <c r="R6674" s="278"/>
      <c r="S6674" s="278"/>
      <c r="T6674" s="278"/>
      <c r="U6674" s="278"/>
      <c r="V6674" s="278"/>
      <c r="W6674" s="278"/>
      <c r="Z6674" s="278"/>
      <c r="AA6674" s="278"/>
      <c r="AB6674" s="278"/>
      <c r="AC6674" s="278"/>
      <c r="AD6674" s="278"/>
      <c r="AE6674" s="278"/>
      <c r="AI6674" s="287"/>
      <c r="AJ6674" s="287"/>
      <c r="AK6674" s="287"/>
      <c r="AL6674" s="287"/>
      <c r="AM6674" s="287"/>
      <c r="AN6674" s="287"/>
      <c r="AO6674" s="278"/>
      <c r="AP6674" s="278"/>
      <c r="AQ6674" s="278"/>
      <c r="AR6674" s="278"/>
      <c r="AS6674" s="278"/>
      <c r="AT6674" s="278"/>
      <c r="AV6674" s="278"/>
      <c r="AW6674" s="278"/>
      <c r="AX6674" s="278"/>
      <c r="AY6674" s="278"/>
      <c r="AZ6674" s="278"/>
      <c r="BB6674" s="276"/>
      <c r="BJ6674" s="283"/>
      <c r="BK6674" s="283"/>
      <c r="BL6674" s="283"/>
      <c r="BM6674" s="283"/>
      <c r="BN6674" s="283"/>
      <c r="BO6674" s="283"/>
      <c r="BP6674" s="283"/>
    </row>
    <row r="6675" spans="3:68" ht="5.25" customHeight="1">
      <c r="C6675" s="287"/>
      <c r="D6675" s="287"/>
      <c r="E6675" s="287"/>
      <c r="F6675" s="287"/>
      <c r="G6675" s="287"/>
      <c r="H6675" s="278"/>
      <c r="I6675" s="278"/>
      <c r="J6675" s="278"/>
      <c r="K6675" s="278"/>
      <c r="L6675" s="278"/>
      <c r="N6675" s="278"/>
      <c r="O6675" s="278"/>
      <c r="P6675" s="278"/>
      <c r="Q6675" s="278"/>
      <c r="R6675" s="278"/>
      <c r="S6675" s="278"/>
      <c r="T6675" s="278"/>
      <c r="U6675" s="278"/>
      <c r="V6675" s="278"/>
      <c r="W6675" s="278"/>
      <c r="Z6675" s="278"/>
      <c r="AA6675" s="278"/>
      <c r="AB6675" s="278"/>
      <c r="AC6675" s="278"/>
      <c r="AD6675" s="278"/>
      <c r="AE6675" s="278"/>
      <c r="AI6675" s="287"/>
      <c r="AJ6675" s="287"/>
      <c r="AK6675" s="287"/>
      <c r="AL6675" s="287"/>
      <c r="AM6675" s="287"/>
      <c r="AN6675" s="287"/>
      <c r="AO6675" s="278"/>
      <c r="AP6675" s="278"/>
      <c r="AQ6675" s="278"/>
      <c r="AR6675" s="278"/>
      <c r="AS6675" s="278"/>
      <c r="AT6675" s="278"/>
      <c r="AV6675" s="278"/>
      <c r="AW6675" s="278"/>
      <c r="AX6675" s="278"/>
      <c r="AY6675" s="278"/>
      <c r="AZ6675" s="278"/>
      <c r="BB6675" s="276"/>
      <c r="BJ6675" s="283"/>
      <c r="BK6675" s="283"/>
      <c r="BL6675" s="283"/>
      <c r="BM6675" s="283"/>
      <c r="BN6675" s="283"/>
      <c r="BO6675" s="283"/>
      <c r="BP6675" s="283"/>
    </row>
    <row r="6676" spans="3:68" ht="15" customHeight="1">
      <c r="C6676" s="287"/>
      <c r="D6676" s="287"/>
      <c r="E6676" s="287"/>
      <c r="F6676" s="287"/>
      <c r="G6676" s="287"/>
      <c r="H6676" s="278"/>
      <c r="I6676" s="278"/>
      <c r="J6676" s="278"/>
      <c r="K6676" s="278"/>
      <c r="L6676" s="278"/>
      <c r="N6676" s="278"/>
      <c r="O6676" s="278"/>
      <c r="P6676" s="278"/>
      <c r="Q6676" s="278"/>
      <c r="R6676" s="278"/>
      <c r="S6676" s="278"/>
      <c r="T6676" s="278"/>
      <c r="U6676" s="278"/>
      <c r="V6676" s="278"/>
      <c r="W6676" s="278"/>
      <c r="Z6676" s="278"/>
      <c r="AA6676" s="278"/>
      <c r="AB6676" s="278"/>
      <c r="AC6676" s="278"/>
      <c r="AD6676" s="278"/>
      <c r="AE6676" s="278"/>
      <c r="AI6676" s="287"/>
      <c r="AJ6676" s="287"/>
      <c r="AK6676" s="287"/>
      <c r="AL6676" s="287"/>
      <c r="AM6676" s="287"/>
      <c r="AO6676" s="278"/>
      <c r="AP6676" s="278"/>
      <c r="AQ6676" s="278"/>
      <c r="AR6676" s="278"/>
      <c r="AS6676" s="278"/>
      <c r="AT6676" s="278"/>
      <c r="AV6676" s="278"/>
      <c r="AW6676" s="278"/>
      <c r="AX6676" s="278"/>
      <c r="AY6676" s="278"/>
      <c r="AZ6676" s="278"/>
      <c r="BB6676" s="266"/>
    </row>
    <row r="6677" spans="3:68" ht="0.75" customHeight="1">
      <c r="C6677" s="287"/>
      <c r="D6677" s="287"/>
      <c r="E6677" s="287"/>
      <c r="F6677" s="287"/>
      <c r="G6677" s="287"/>
      <c r="H6677" s="278"/>
      <c r="I6677" s="278"/>
      <c r="J6677" s="278"/>
      <c r="K6677" s="278"/>
      <c r="L6677" s="278"/>
      <c r="P6677" s="278"/>
      <c r="Q6677" s="278"/>
      <c r="R6677" s="278"/>
      <c r="S6677" s="278"/>
      <c r="U6677" s="278"/>
      <c r="V6677" s="278"/>
      <c r="W6677" s="278"/>
      <c r="Z6677" s="278"/>
      <c r="AA6677" s="278"/>
      <c r="AB6677" s="278"/>
      <c r="AC6677" s="278"/>
      <c r="AD6677" s="278"/>
      <c r="AE6677" s="278"/>
      <c r="AI6677" s="287"/>
      <c r="AJ6677" s="287"/>
      <c r="AK6677" s="287"/>
      <c r="AL6677" s="287"/>
      <c r="AM6677" s="287"/>
      <c r="AO6677" s="278"/>
      <c r="AP6677" s="278"/>
      <c r="AQ6677" s="278"/>
      <c r="AR6677" s="278"/>
      <c r="AS6677" s="278"/>
      <c r="AT6677" s="278"/>
      <c r="AV6677" s="278"/>
      <c r="AW6677" s="278"/>
      <c r="AX6677" s="278"/>
      <c r="AY6677" s="278"/>
      <c r="AZ6677" s="278"/>
      <c r="BB6677" s="276"/>
      <c r="BE6677" s="280"/>
      <c r="BH6677" s="278"/>
      <c r="BI6677" s="278"/>
      <c r="BJ6677" s="278"/>
      <c r="BK6677" s="278"/>
      <c r="BL6677" s="278"/>
      <c r="BN6677" s="278"/>
      <c r="BO6677" s="278"/>
      <c r="BP6677" s="278"/>
    </row>
    <row r="6678" spans="3:68" ht="8.25" customHeight="1">
      <c r="C6678" s="287"/>
      <c r="D6678" s="287"/>
      <c r="E6678" s="287"/>
      <c r="F6678" s="287"/>
      <c r="G6678" s="287"/>
      <c r="H6678" s="278"/>
      <c r="I6678" s="278"/>
      <c r="J6678" s="278"/>
      <c r="K6678" s="278"/>
      <c r="L6678" s="278"/>
      <c r="P6678" s="278"/>
      <c r="Q6678" s="278"/>
      <c r="R6678" s="278"/>
      <c r="S6678" s="278"/>
      <c r="U6678" s="278"/>
      <c r="V6678" s="278"/>
      <c r="W6678" s="278"/>
      <c r="Z6678" s="278"/>
      <c r="AA6678" s="278"/>
      <c r="AB6678" s="278"/>
      <c r="AC6678" s="278"/>
      <c r="AD6678" s="278"/>
      <c r="AE6678" s="278"/>
      <c r="AI6678" s="287"/>
      <c r="AJ6678" s="287"/>
      <c r="AK6678" s="287"/>
      <c r="AL6678" s="287"/>
      <c r="AM6678" s="287"/>
      <c r="AO6678" s="278"/>
      <c r="AP6678" s="278"/>
      <c r="AQ6678" s="278"/>
      <c r="AR6678" s="278"/>
      <c r="AS6678" s="278"/>
      <c r="AT6678" s="278"/>
      <c r="AV6678" s="278"/>
      <c r="AW6678" s="278"/>
      <c r="AX6678" s="278"/>
      <c r="AY6678" s="278"/>
      <c r="AZ6678" s="278"/>
      <c r="BB6678" s="276"/>
      <c r="BE6678" s="280"/>
      <c r="BH6678" s="278"/>
      <c r="BI6678" s="278"/>
      <c r="BJ6678" s="278"/>
      <c r="BK6678" s="278"/>
      <c r="BL6678" s="278"/>
      <c r="BN6678" s="278"/>
      <c r="BO6678" s="278"/>
      <c r="BP6678" s="278"/>
    </row>
    <row r="6679" spans="3:68" ht="0.75" customHeight="1">
      <c r="C6679" s="287"/>
      <c r="D6679" s="287"/>
      <c r="E6679" s="287"/>
      <c r="F6679" s="287"/>
      <c r="G6679" s="287"/>
      <c r="H6679" s="278"/>
      <c r="I6679" s="278"/>
      <c r="J6679" s="278"/>
      <c r="K6679" s="278"/>
      <c r="L6679" s="278"/>
      <c r="P6679" s="278"/>
      <c r="Q6679" s="278"/>
      <c r="R6679" s="278"/>
      <c r="S6679" s="278"/>
      <c r="U6679" s="278"/>
      <c r="V6679" s="278"/>
      <c r="W6679" s="278"/>
      <c r="Z6679" s="278"/>
      <c r="AA6679" s="278"/>
      <c r="AB6679" s="278"/>
      <c r="AC6679" s="278"/>
      <c r="AD6679" s="278"/>
      <c r="AE6679" s="278"/>
      <c r="AI6679" s="287"/>
      <c r="AJ6679" s="287"/>
      <c r="AK6679" s="287"/>
      <c r="AL6679" s="287"/>
      <c r="AM6679" s="287"/>
      <c r="AO6679" s="278"/>
      <c r="AP6679" s="278"/>
      <c r="AQ6679" s="278"/>
      <c r="AR6679" s="278"/>
      <c r="AS6679" s="278"/>
      <c r="AT6679" s="278"/>
      <c r="AV6679" s="278"/>
      <c r="AW6679" s="278"/>
      <c r="AX6679" s="278"/>
      <c r="AY6679" s="278"/>
      <c r="AZ6679" s="278"/>
      <c r="BB6679" s="276"/>
      <c r="BE6679" s="280"/>
      <c r="BH6679" s="278"/>
      <c r="BI6679" s="278"/>
      <c r="BJ6679" s="278"/>
      <c r="BK6679" s="278"/>
      <c r="BL6679" s="278"/>
      <c r="BN6679" s="278"/>
      <c r="BO6679" s="278"/>
      <c r="BP6679" s="278"/>
    </row>
    <row r="6680" spans="3:68" ht="10.5" customHeight="1">
      <c r="C6680" s="287"/>
      <c r="D6680" s="287"/>
      <c r="E6680" s="287"/>
      <c r="F6680" s="287"/>
      <c r="G6680" s="287"/>
      <c r="H6680" s="278"/>
      <c r="I6680" s="278"/>
      <c r="J6680" s="278"/>
      <c r="K6680" s="278"/>
      <c r="L6680" s="278"/>
      <c r="P6680" s="278"/>
      <c r="Q6680" s="278"/>
      <c r="R6680" s="278"/>
      <c r="S6680" s="278"/>
      <c r="U6680" s="278"/>
      <c r="V6680" s="278"/>
      <c r="W6680" s="278"/>
      <c r="Z6680" s="278"/>
      <c r="AA6680" s="278"/>
      <c r="AB6680" s="278"/>
      <c r="AC6680" s="278"/>
      <c r="AD6680" s="278"/>
      <c r="AE6680" s="278"/>
      <c r="AI6680" s="287"/>
      <c r="AJ6680" s="287"/>
      <c r="AK6680" s="287"/>
      <c r="AL6680" s="287"/>
      <c r="AM6680" s="287"/>
      <c r="AO6680" s="278"/>
      <c r="AP6680" s="278"/>
      <c r="AQ6680" s="278"/>
      <c r="AR6680" s="278"/>
      <c r="AS6680" s="278"/>
      <c r="AT6680" s="278"/>
      <c r="AV6680" s="278"/>
      <c r="AW6680" s="278"/>
      <c r="AX6680" s="278"/>
      <c r="AY6680" s="278"/>
      <c r="AZ6680" s="278"/>
      <c r="BB6680" s="266"/>
      <c r="BE6680" s="263"/>
      <c r="BH6680" s="278"/>
      <c r="BI6680" s="278"/>
      <c r="BJ6680" s="278"/>
      <c r="BK6680" s="278"/>
      <c r="BL6680" s="278"/>
      <c r="BN6680" s="278"/>
      <c r="BO6680" s="278"/>
      <c r="BP6680" s="278"/>
    </row>
    <row r="6681" spans="3:68" ht="7.5" customHeight="1"/>
    <row r="6682" spans="3:68" ht="0.75" customHeight="1">
      <c r="C6682" s="287"/>
      <c r="D6682" s="287"/>
      <c r="E6682" s="287"/>
      <c r="F6682" s="287"/>
      <c r="G6682" s="287"/>
      <c r="H6682" s="278"/>
      <c r="I6682" s="278"/>
      <c r="J6682" s="278"/>
      <c r="K6682" s="278"/>
      <c r="L6682" s="278"/>
      <c r="N6682" s="278"/>
      <c r="O6682" s="278"/>
      <c r="P6682" s="278"/>
      <c r="Q6682" s="278"/>
      <c r="R6682" s="278"/>
      <c r="S6682" s="278"/>
      <c r="T6682" s="278"/>
      <c r="U6682" s="278"/>
      <c r="V6682" s="278"/>
      <c r="W6682" s="278"/>
      <c r="Z6682" s="278"/>
      <c r="AA6682" s="278"/>
      <c r="AB6682" s="278"/>
      <c r="AC6682" s="278"/>
      <c r="AD6682" s="278"/>
      <c r="AE6682" s="278"/>
      <c r="AI6682" s="287"/>
      <c r="AJ6682" s="287"/>
      <c r="AK6682" s="287"/>
      <c r="AL6682" s="287"/>
      <c r="AM6682" s="287"/>
      <c r="AO6682" s="278"/>
      <c r="AP6682" s="278"/>
      <c r="AQ6682" s="278"/>
      <c r="AR6682" s="278"/>
      <c r="AS6682" s="278"/>
      <c r="AT6682" s="278"/>
      <c r="AV6682" s="278"/>
      <c r="AW6682" s="278"/>
      <c r="AX6682" s="278"/>
      <c r="AY6682" s="278"/>
      <c r="AZ6682" s="278"/>
      <c r="BB6682" s="276"/>
      <c r="BE6682" s="280"/>
      <c r="BH6682" s="278"/>
      <c r="BI6682" s="278"/>
      <c r="BJ6682" s="278"/>
      <c r="BK6682" s="278"/>
      <c r="BL6682" s="278"/>
      <c r="BN6682" s="278"/>
      <c r="BO6682" s="278"/>
      <c r="BP6682" s="278"/>
    </row>
    <row r="6683" spans="3:68" ht="9" customHeight="1">
      <c r="C6683" s="287"/>
      <c r="D6683" s="287"/>
      <c r="E6683" s="287"/>
      <c r="F6683" s="287"/>
      <c r="G6683" s="287"/>
      <c r="H6683" s="278"/>
      <c r="I6683" s="278"/>
      <c r="J6683" s="278"/>
      <c r="K6683" s="278"/>
      <c r="L6683" s="278"/>
      <c r="N6683" s="278"/>
      <c r="O6683" s="278"/>
      <c r="P6683" s="278"/>
      <c r="Q6683" s="278"/>
      <c r="R6683" s="278"/>
      <c r="S6683" s="278"/>
      <c r="T6683" s="278"/>
      <c r="U6683" s="278"/>
      <c r="V6683" s="278"/>
      <c r="W6683" s="278"/>
      <c r="Z6683" s="278"/>
      <c r="AA6683" s="278"/>
      <c r="AB6683" s="278"/>
      <c r="AC6683" s="278"/>
      <c r="AD6683" s="278"/>
      <c r="AE6683" s="278"/>
      <c r="AI6683" s="287"/>
      <c r="AJ6683" s="287"/>
      <c r="AK6683" s="287"/>
      <c r="AL6683" s="287"/>
      <c r="AM6683" s="287"/>
      <c r="AO6683" s="278"/>
      <c r="AP6683" s="278"/>
      <c r="AQ6683" s="278"/>
      <c r="AR6683" s="278"/>
      <c r="AS6683" s="278"/>
      <c r="AT6683" s="278"/>
      <c r="AV6683" s="278"/>
      <c r="AW6683" s="278"/>
      <c r="AX6683" s="278"/>
      <c r="AY6683" s="278"/>
      <c r="AZ6683" s="278"/>
      <c r="BB6683" s="276"/>
      <c r="BE6683" s="280"/>
      <c r="BH6683" s="278"/>
      <c r="BI6683" s="278"/>
      <c r="BJ6683" s="278"/>
      <c r="BK6683" s="278"/>
      <c r="BL6683" s="278"/>
      <c r="BN6683" s="278"/>
      <c r="BO6683" s="278"/>
      <c r="BP6683" s="278"/>
    </row>
    <row r="6684" spans="3:68" ht="0.75" customHeight="1">
      <c r="C6684" s="287"/>
      <c r="D6684" s="287"/>
      <c r="E6684" s="287"/>
      <c r="F6684" s="287"/>
      <c r="G6684" s="287"/>
      <c r="H6684" s="278"/>
      <c r="I6684" s="278"/>
      <c r="J6684" s="278"/>
      <c r="K6684" s="278"/>
      <c r="L6684" s="278"/>
      <c r="N6684" s="278"/>
      <c r="O6684" s="278"/>
      <c r="P6684" s="278"/>
      <c r="Q6684" s="278"/>
      <c r="R6684" s="278"/>
      <c r="S6684" s="278"/>
      <c r="T6684" s="278"/>
      <c r="U6684" s="278"/>
      <c r="V6684" s="278"/>
      <c r="W6684" s="278"/>
      <c r="Z6684" s="278"/>
      <c r="AA6684" s="278"/>
      <c r="AB6684" s="278"/>
      <c r="AC6684" s="278"/>
      <c r="AD6684" s="278"/>
      <c r="AE6684" s="278"/>
      <c r="AI6684" s="287"/>
      <c r="AJ6684" s="287"/>
      <c r="AK6684" s="287"/>
      <c r="AL6684" s="287"/>
      <c r="AM6684" s="287"/>
      <c r="AO6684" s="278"/>
      <c r="AP6684" s="278"/>
      <c r="AQ6684" s="278"/>
      <c r="AR6684" s="278"/>
      <c r="AS6684" s="278"/>
      <c r="AT6684" s="278"/>
      <c r="AV6684" s="278"/>
      <c r="AW6684" s="278"/>
      <c r="AX6684" s="278"/>
      <c r="AY6684" s="278"/>
      <c r="AZ6684" s="278"/>
      <c r="BB6684" s="276"/>
      <c r="BE6684" s="280"/>
      <c r="BH6684" s="278"/>
      <c r="BI6684" s="278"/>
      <c r="BJ6684" s="278"/>
      <c r="BK6684" s="278"/>
      <c r="BL6684" s="278"/>
      <c r="BN6684" s="278"/>
      <c r="BO6684" s="278"/>
      <c r="BP6684" s="278"/>
    </row>
    <row r="6685" spans="3:68" ht="10.5" customHeight="1">
      <c r="C6685" s="287"/>
      <c r="D6685" s="287"/>
      <c r="E6685" s="287"/>
      <c r="F6685" s="287"/>
      <c r="G6685" s="287"/>
      <c r="H6685" s="278"/>
      <c r="I6685" s="278"/>
      <c r="J6685" s="278"/>
      <c r="K6685" s="278"/>
      <c r="L6685" s="278"/>
      <c r="P6685" s="278"/>
      <c r="Q6685" s="278"/>
      <c r="R6685" s="278"/>
      <c r="S6685" s="278"/>
      <c r="U6685" s="278"/>
      <c r="V6685" s="278"/>
      <c r="W6685" s="278"/>
      <c r="Z6685" s="278"/>
      <c r="AA6685" s="278"/>
      <c r="AB6685" s="278"/>
      <c r="AC6685" s="278"/>
      <c r="AD6685" s="278"/>
      <c r="AE6685" s="278"/>
      <c r="AI6685" s="287"/>
      <c r="AJ6685" s="287"/>
      <c r="AK6685" s="287"/>
      <c r="AL6685" s="287"/>
      <c r="AM6685" s="287"/>
      <c r="AO6685" s="278"/>
      <c r="AP6685" s="278"/>
      <c r="AQ6685" s="278"/>
      <c r="AR6685" s="278"/>
      <c r="AS6685" s="278"/>
      <c r="AT6685" s="278"/>
      <c r="AV6685" s="278"/>
      <c r="AW6685" s="278"/>
      <c r="AX6685" s="278"/>
      <c r="AY6685" s="278"/>
      <c r="AZ6685" s="278"/>
      <c r="BB6685" s="266"/>
      <c r="BE6685" s="263"/>
      <c r="BH6685" s="278"/>
      <c r="BI6685" s="278"/>
      <c r="BJ6685" s="278"/>
      <c r="BK6685" s="278"/>
      <c r="BL6685" s="278"/>
      <c r="BN6685" s="278"/>
      <c r="BO6685" s="278"/>
      <c r="BP6685" s="278"/>
    </row>
    <row r="6686" spans="3:68" ht="9" customHeight="1"/>
    <row r="6687" spans="3:68" ht="10.5" customHeight="1">
      <c r="C6687" s="291"/>
      <c r="D6687" s="291"/>
      <c r="E6687" s="291"/>
      <c r="F6687" s="291"/>
      <c r="G6687" s="291"/>
      <c r="H6687" s="278"/>
      <c r="I6687" s="278"/>
      <c r="J6687" s="278"/>
      <c r="K6687" s="278"/>
      <c r="L6687" s="278"/>
      <c r="N6687" s="278"/>
      <c r="O6687" s="278"/>
      <c r="P6687" s="278"/>
      <c r="Q6687" s="278"/>
      <c r="R6687" s="278"/>
      <c r="S6687" s="278"/>
      <c r="T6687" s="278"/>
      <c r="U6687" s="278"/>
      <c r="V6687" s="278"/>
      <c r="W6687" s="278"/>
      <c r="Z6687" s="278"/>
      <c r="AA6687" s="278"/>
      <c r="AB6687" s="278"/>
      <c r="AC6687" s="278"/>
      <c r="AD6687" s="278"/>
      <c r="AE6687" s="278"/>
      <c r="AI6687" s="291"/>
      <c r="AJ6687" s="291"/>
      <c r="AK6687" s="291"/>
      <c r="AL6687" s="291"/>
      <c r="AM6687" s="291"/>
      <c r="AO6687" s="278"/>
      <c r="AP6687" s="278"/>
      <c r="AQ6687" s="278"/>
      <c r="AR6687" s="278"/>
      <c r="AS6687" s="278"/>
      <c r="AT6687" s="278"/>
      <c r="AV6687" s="278"/>
      <c r="AW6687" s="278"/>
      <c r="AX6687" s="278"/>
      <c r="AY6687" s="278"/>
      <c r="AZ6687" s="278"/>
      <c r="BB6687" s="266"/>
      <c r="BE6687" s="280"/>
      <c r="BF6687" s="280"/>
      <c r="BH6687" s="278"/>
      <c r="BI6687" s="278"/>
      <c r="BJ6687" s="278"/>
      <c r="BK6687" s="278"/>
      <c r="BL6687" s="278"/>
      <c r="BN6687" s="278"/>
      <c r="BO6687" s="278"/>
      <c r="BP6687" s="278"/>
    </row>
    <row r="6688" spans="3:68" ht="12.75" customHeight="1">
      <c r="AO6688" s="278"/>
      <c r="AP6688" s="278"/>
      <c r="AQ6688" s="278"/>
      <c r="AR6688" s="278"/>
      <c r="AS6688" s="278"/>
      <c r="AT6688" s="278"/>
      <c r="AV6688" s="278"/>
      <c r="AW6688" s="278"/>
      <c r="AX6688" s="278"/>
      <c r="AY6688" s="278"/>
      <c r="AZ6688" s="278"/>
      <c r="BE6688" s="280"/>
      <c r="BF6688" s="280"/>
    </row>
    <row r="6689" spans="3:68" ht="12.75" customHeight="1">
      <c r="AO6689" s="278"/>
      <c r="AP6689" s="278"/>
      <c r="AQ6689" s="278"/>
      <c r="AR6689" s="278"/>
      <c r="AS6689" s="278"/>
      <c r="AT6689" s="278"/>
      <c r="AV6689" s="278"/>
      <c r="AW6689" s="278"/>
      <c r="AX6689" s="278"/>
      <c r="AY6689" s="278"/>
      <c r="AZ6689" s="278"/>
      <c r="BE6689" s="280"/>
      <c r="BH6689" s="278"/>
      <c r="BI6689" s="278"/>
      <c r="BJ6689" s="278"/>
      <c r="BK6689" s="278"/>
      <c r="BL6689" s="278"/>
      <c r="BN6689" s="278"/>
      <c r="BO6689" s="278"/>
      <c r="BP6689" s="278"/>
    </row>
    <row r="6690" spans="3:68" ht="10.5" customHeight="1">
      <c r="BE6690" s="280"/>
      <c r="BH6690" s="278"/>
      <c r="BI6690" s="278"/>
      <c r="BJ6690" s="278"/>
      <c r="BK6690" s="278"/>
      <c r="BL6690" s="278"/>
      <c r="BN6690" s="278"/>
      <c r="BO6690" s="278"/>
      <c r="BP6690" s="278"/>
    </row>
    <row r="6691" spans="3:68" ht="9" customHeight="1"/>
    <row r="6692" spans="3:68" ht="11.25" customHeight="1">
      <c r="C6692" s="280"/>
      <c r="D6692" s="280"/>
      <c r="E6692" s="280"/>
      <c r="F6692" s="280"/>
      <c r="G6692" s="280"/>
      <c r="H6692" s="280"/>
      <c r="I6692" s="280"/>
      <c r="AH6692" s="280"/>
      <c r="AI6692" s="280"/>
      <c r="AJ6692" s="280"/>
      <c r="AK6692" s="280"/>
      <c r="AL6692" s="280"/>
      <c r="AM6692" s="280"/>
      <c r="AN6692" s="280"/>
      <c r="AO6692" s="280"/>
      <c r="BE6692" s="263"/>
      <c r="BH6692" s="278"/>
      <c r="BI6692" s="278"/>
      <c r="BJ6692" s="278"/>
      <c r="BK6692" s="278"/>
      <c r="BL6692" s="278"/>
      <c r="BN6692" s="278"/>
      <c r="BO6692" s="278"/>
      <c r="BP6692" s="278"/>
    </row>
    <row r="6693" spans="3:68" ht="9.75" customHeight="1">
      <c r="C6693" s="287"/>
      <c r="D6693" s="287"/>
      <c r="E6693" s="287"/>
      <c r="F6693" s="287"/>
      <c r="G6693" s="287"/>
      <c r="H6693" s="278"/>
      <c r="I6693" s="278"/>
      <c r="J6693" s="278"/>
      <c r="K6693" s="278"/>
      <c r="L6693" s="278"/>
      <c r="N6693" s="278"/>
      <c r="O6693" s="278"/>
      <c r="P6693" s="278"/>
      <c r="Q6693" s="278"/>
      <c r="R6693" s="278"/>
      <c r="S6693" s="278"/>
      <c r="T6693" s="278"/>
      <c r="U6693" s="278"/>
      <c r="V6693" s="278"/>
      <c r="W6693" s="278"/>
      <c r="Z6693" s="278"/>
      <c r="AA6693" s="278"/>
      <c r="AB6693" s="278"/>
      <c r="AC6693" s="278"/>
      <c r="AD6693" s="278"/>
      <c r="AE6693" s="278"/>
      <c r="AI6693" s="287"/>
      <c r="AJ6693" s="287"/>
      <c r="AK6693" s="287"/>
      <c r="AL6693" s="287"/>
      <c r="AM6693" s="287"/>
      <c r="AO6693" s="278"/>
      <c r="AP6693" s="278"/>
      <c r="AQ6693" s="278"/>
      <c r="AR6693" s="278"/>
      <c r="AS6693" s="278"/>
      <c r="AT6693" s="278"/>
      <c r="AV6693" s="278"/>
      <c r="AW6693" s="278"/>
      <c r="AX6693" s="278"/>
      <c r="AY6693" s="278"/>
      <c r="AZ6693" s="278"/>
      <c r="BB6693" s="276"/>
      <c r="BE6693" s="280"/>
      <c r="BF6693" s="280"/>
      <c r="BH6693" s="278"/>
      <c r="BI6693" s="278"/>
      <c r="BJ6693" s="278"/>
      <c r="BK6693" s="278"/>
      <c r="BL6693" s="278"/>
      <c r="BN6693" s="278"/>
      <c r="BO6693" s="278"/>
      <c r="BP6693" s="278"/>
    </row>
    <row r="6694" spans="3:68" ht="1.5" customHeight="1">
      <c r="C6694" s="287"/>
      <c r="D6694" s="287"/>
      <c r="E6694" s="287"/>
      <c r="F6694" s="287"/>
      <c r="G6694" s="287"/>
      <c r="H6694" s="278"/>
      <c r="I6694" s="278"/>
      <c r="J6694" s="278"/>
      <c r="K6694" s="278"/>
      <c r="L6694" s="278"/>
      <c r="N6694" s="278"/>
      <c r="O6694" s="278"/>
      <c r="P6694" s="278"/>
      <c r="Q6694" s="278"/>
      <c r="R6694" s="278"/>
      <c r="S6694" s="278"/>
      <c r="T6694" s="278"/>
      <c r="U6694" s="278"/>
      <c r="V6694" s="278"/>
      <c r="W6694" s="278"/>
      <c r="Z6694" s="278"/>
      <c r="AA6694" s="278"/>
      <c r="AB6694" s="278"/>
      <c r="AC6694" s="278"/>
      <c r="AD6694" s="278"/>
      <c r="AE6694" s="278"/>
      <c r="AI6694" s="287"/>
      <c r="AJ6694" s="287"/>
      <c r="AK6694" s="287"/>
      <c r="AL6694" s="287"/>
      <c r="AM6694" s="287"/>
      <c r="AO6694" s="278"/>
      <c r="AP6694" s="278"/>
      <c r="AQ6694" s="278"/>
      <c r="AR6694" s="278"/>
      <c r="AS6694" s="278"/>
      <c r="AT6694" s="278"/>
      <c r="AV6694" s="278"/>
      <c r="AW6694" s="278"/>
      <c r="AX6694" s="278"/>
      <c r="AY6694" s="278"/>
      <c r="AZ6694" s="278"/>
      <c r="BB6694" s="276"/>
      <c r="BE6694" s="280"/>
      <c r="BF6694" s="280"/>
      <c r="BH6694" s="278"/>
      <c r="BI6694" s="278"/>
      <c r="BJ6694" s="278"/>
      <c r="BK6694" s="278"/>
      <c r="BL6694" s="278"/>
      <c r="BN6694" s="278"/>
      <c r="BO6694" s="278"/>
      <c r="BP6694" s="278"/>
    </row>
    <row r="6695" spans="3:68" ht="10.5" customHeight="1">
      <c r="C6695" s="287"/>
      <c r="D6695" s="287"/>
      <c r="E6695" s="287"/>
      <c r="F6695" s="287"/>
      <c r="G6695" s="287"/>
      <c r="H6695" s="278"/>
      <c r="I6695" s="278"/>
      <c r="J6695" s="278"/>
      <c r="K6695" s="278"/>
      <c r="L6695" s="278"/>
      <c r="N6695" s="278"/>
      <c r="O6695" s="278"/>
      <c r="P6695" s="278"/>
      <c r="Q6695" s="278"/>
      <c r="R6695" s="278"/>
      <c r="S6695" s="278"/>
      <c r="T6695" s="278"/>
      <c r="U6695" s="278"/>
      <c r="V6695" s="278"/>
      <c r="W6695" s="278"/>
      <c r="Z6695" s="278"/>
      <c r="AA6695" s="278"/>
      <c r="AB6695" s="278"/>
      <c r="AC6695" s="278"/>
      <c r="AD6695" s="278"/>
      <c r="AE6695" s="278"/>
      <c r="AI6695" s="287"/>
      <c r="AJ6695" s="287"/>
      <c r="AK6695" s="287"/>
      <c r="AL6695" s="287"/>
      <c r="AM6695" s="287"/>
      <c r="AO6695" s="278"/>
      <c r="AP6695" s="278"/>
      <c r="AQ6695" s="278"/>
      <c r="AR6695" s="278"/>
      <c r="AS6695" s="278"/>
      <c r="AT6695" s="278"/>
      <c r="AV6695" s="278"/>
      <c r="AW6695" s="278"/>
      <c r="AX6695" s="278"/>
      <c r="AY6695" s="278"/>
      <c r="AZ6695" s="278"/>
      <c r="BB6695" s="266"/>
      <c r="BE6695" s="263"/>
      <c r="BH6695" s="278"/>
      <c r="BI6695" s="278"/>
      <c r="BJ6695" s="278"/>
      <c r="BK6695" s="278"/>
      <c r="BL6695" s="278"/>
      <c r="BN6695" s="278"/>
      <c r="BO6695" s="278"/>
      <c r="BP6695" s="278"/>
    </row>
    <row r="6696" spans="3:68" ht="7.5" customHeight="1"/>
    <row r="6697" spans="3:68" ht="0.75" customHeight="1">
      <c r="C6697" s="287"/>
      <c r="D6697" s="287"/>
      <c r="E6697" s="287"/>
      <c r="F6697" s="287"/>
      <c r="G6697" s="287"/>
      <c r="H6697" s="278"/>
      <c r="I6697" s="278"/>
      <c r="J6697" s="278"/>
      <c r="K6697" s="278"/>
      <c r="L6697" s="278"/>
      <c r="N6697" s="278"/>
      <c r="O6697" s="278"/>
      <c r="P6697" s="278"/>
      <c r="Q6697" s="278"/>
      <c r="R6697" s="278"/>
      <c r="S6697" s="278"/>
      <c r="T6697" s="278"/>
      <c r="U6697" s="278"/>
      <c r="V6697" s="278"/>
      <c r="W6697" s="278"/>
      <c r="Z6697" s="278"/>
      <c r="AA6697" s="278"/>
      <c r="AB6697" s="278"/>
      <c r="AC6697" s="278"/>
      <c r="AD6697" s="278"/>
      <c r="AE6697" s="278"/>
      <c r="AI6697" s="287"/>
      <c r="AJ6697" s="287"/>
      <c r="AK6697" s="287"/>
      <c r="AL6697" s="287"/>
      <c r="AM6697" s="287"/>
      <c r="AO6697" s="278"/>
      <c r="AP6697" s="278"/>
      <c r="AQ6697" s="278"/>
      <c r="AR6697" s="278"/>
      <c r="AS6697" s="278"/>
      <c r="AT6697" s="278"/>
      <c r="AV6697" s="278"/>
      <c r="AW6697" s="278"/>
      <c r="AX6697" s="278"/>
      <c r="AY6697" s="278"/>
      <c r="AZ6697" s="278"/>
      <c r="BB6697" s="276"/>
      <c r="BE6697" s="280"/>
      <c r="BH6697" s="278"/>
      <c r="BI6697" s="278"/>
      <c r="BJ6697" s="278"/>
      <c r="BK6697" s="278"/>
      <c r="BL6697" s="278"/>
      <c r="BN6697" s="278"/>
      <c r="BO6697" s="278"/>
      <c r="BP6697" s="278"/>
    </row>
    <row r="6698" spans="3:68" ht="11.25" customHeight="1">
      <c r="C6698" s="287"/>
      <c r="D6698" s="287"/>
      <c r="E6698" s="287"/>
      <c r="F6698" s="287"/>
      <c r="G6698" s="287"/>
      <c r="H6698" s="278"/>
      <c r="I6698" s="278"/>
      <c r="J6698" s="278"/>
      <c r="K6698" s="278"/>
      <c r="L6698" s="278"/>
      <c r="N6698" s="278"/>
      <c r="O6698" s="278"/>
      <c r="P6698" s="278"/>
      <c r="Q6698" s="278"/>
      <c r="R6698" s="278"/>
      <c r="S6698" s="278"/>
      <c r="T6698" s="278"/>
      <c r="U6698" s="278"/>
      <c r="V6698" s="278"/>
      <c r="W6698" s="278"/>
      <c r="Z6698" s="278"/>
      <c r="AA6698" s="278"/>
      <c r="AB6698" s="278"/>
      <c r="AC6698" s="278"/>
      <c r="AD6698" s="278"/>
      <c r="AE6698" s="278"/>
      <c r="AI6698" s="287"/>
      <c r="AJ6698" s="287"/>
      <c r="AK6698" s="287"/>
      <c r="AL6698" s="287"/>
      <c r="AM6698" s="287"/>
      <c r="AO6698" s="278"/>
      <c r="AP6698" s="278"/>
      <c r="AQ6698" s="278"/>
      <c r="AR6698" s="278"/>
      <c r="AS6698" s="278"/>
      <c r="AT6698" s="278"/>
      <c r="AV6698" s="278"/>
      <c r="AW6698" s="278"/>
      <c r="AX6698" s="278"/>
      <c r="AY6698" s="278"/>
      <c r="AZ6698" s="278"/>
      <c r="BB6698" s="276"/>
      <c r="BE6698" s="280"/>
      <c r="BH6698" s="278"/>
      <c r="BI6698" s="278"/>
      <c r="BJ6698" s="278"/>
      <c r="BK6698" s="278"/>
      <c r="BL6698" s="278"/>
      <c r="BN6698" s="278"/>
      <c r="BO6698" s="278"/>
      <c r="BP6698" s="278"/>
    </row>
    <row r="6699" spans="3:68" ht="8.25" customHeight="1">
      <c r="C6699" s="291"/>
      <c r="D6699" s="291"/>
      <c r="E6699" s="291"/>
      <c r="F6699" s="291"/>
      <c r="G6699" s="291"/>
      <c r="H6699" s="278"/>
      <c r="I6699" s="278"/>
      <c r="J6699" s="278"/>
      <c r="K6699" s="278"/>
      <c r="L6699" s="278"/>
      <c r="N6699" s="278"/>
      <c r="O6699" s="278"/>
      <c r="P6699" s="278"/>
      <c r="Q6699" s="278"/>
      <c r="R6699" s="278"/>
      <c r="S6699" s="278"/>
      <c r="T6699" s="278"/>
      <c r="U6699" s="278"/>
      <c r="V6699" s="278"/>
      <c r="W6699" s="278"/>
      <c r="Z6699" s="278"/>
      <c r="AA6699" s="278"/>
      <c r="AB6699" s="278"/>
      <c r="AC6699" s="278"/>
      <c r="AD6699" s="278"/>
      <c r="AE6699" s="278"/>
      <c r="AI6699" s="291"/>
      <c r="AJ6699" s="291"/>
      <c r="AK6699" s="291"/>
      <c r="AL6699" s="291"/>
      <c r="AM6699" s="291"/>
      <c r="AO6699" s="278"/>
      <c r="AP6699" s="278"/>
      <c r="AQ6699" s="278"/>
      <c r="AR6699" s="278"/>
      <c r="AS6699" s="278"/>
      <c r="AT6699" s="278"/>
      <c r="AV6699" s="278"/>
      <c r="AW6699" s="278"/>
      <c r="AX6699" s="278"/>
      <c r="AY6699" s="278"/>
      <c r="AZ6699" s="278"/>
      <c r="BB6699" s="276"/>
      <c r="BE6699" s="280"/>
      <c r="BH6699" s="278"/>
      <c r="BI6699" s="278"/>
      <c r="BJ6699" s="278"/>
      <c r="BK6699" s="278"/>
      <c r="BL6699" s="278"/>
      <c r="BN6699" s="278"/>
      <c r="BO6699" s="278"/>
      <c r="BP6699" s="278"/>
    </row>
    <row r="6700" spans="3:68" ht="2.25" customHeight="1">
      <c r="C6700" s="291"/>
      <c r="D6700" s="291"/>
      <c r="E6700" s="291"/>
      <c r="F6700" s="291"/>
      <c r="G6700" s="291"/>
      <c r="H6700" s="278"/>
      <c r="I6700" s="278"/>
      <c r="J6700" s="278"/>
      <c r="K6700" s="278"/>
      <c r="L6700" s="278"/>
      <c r="N6700" s="278"/>
      <c r="O6700" s="278"/>
      <c r="P6700" s="278"/>
      <c r="Q6700" s="278"/>
      <c r="R6700" s="278"/>
      <c r="S6700" s="278"/>
      <c r="T6700" s="278"/>
      <c r="U6700" s="278"/>
      <c r="V6700" s="278"/>
      <c r="W6700" s="278"/>
      <c r="Z6700" s="278"/>
      <c r="AA6700" s="278"/>
      <c r="AB6700" s="278"/>
      <c r="AC6700" s="278"/>
      <c r="AD6700" s="278"/>
      <c r="AE6700" s="278"/>
      <c r="AI6700" s="291"/>
      <c r="AJ6700" s="291"/>
      <c r="AK6700" s="291"/>
      <c r="AL6700" s="291"/>
      <c r="AM6700" s="291"/>
      <c r="AO6700" s="278"/>
      <c r="AP6700" s="278"/>
      <c r="AQ6700" s="278"/>
      <c r="AR6700" s="278"/>
      <c r="AS6700" s="278"/>
      <c r="AT6700" s="278"/>
      <c r="AV6700" s="278"/>
      <c r="AW6700" s="278"/>
      <c r="AX6700" s="278"/>
      <c r="AY6700" s="278"/>
      <c r="AZ6700" s="278"/>
      <c r="BB6700" s="276"/>
      <c r="BE6700" s="280"/>
      <c r="BH6700" s="278"/>
      <c r="BI6700" s="278"/>
      <c r="BJ6700" s="278"/>
      <c r="BK6700" s="278"/>
      <c r="BL6700" s="278"/>
      <c r="BN6700" s="278"/>
      <c r="BO6700" s="278"/>
      <c r="BP6700" s="278"/>
    </row>
    <row r="6701" spans="3:68" ht="10.5" customHeight="1">
      <c r="BE6701" s="263"/>
      <c r="BH6701" s="278"/>
      <c r="BI6701" s="278"/>
      <c r="BJ6701" s="278"/>
      <c r="BK6701" s="278"/>
      <c r="BL6701" s="278"/>
      <c r="BN6701" s="278"/>
      <c r="BO6701" s="278"/>
      <c r="BP6701" s="278"/>
    </row>
    <row r="6702" spans="3:68" ht="7.5" customHeight="1"/>
    <row r="6703" spans="3:68" ht="9.75" customHeight="1">
      <c r="C6703" s="280"/>
      <c r="D6703" s="280"/>
      <c r="E6703" s="280"/>
      <c r="F6703" s="280"/>
      <c r="G6703" s="280"/>
      <c r="H6703" s="278"/>
      <c r="I6703" s="278"/>
      <c r="J6703" s="278"/>
      <c r="K6703" s="278"/>
      <c r="L6703" s="278"/>
      <c r="N6703" s="278"/>
      <c r="O6703" s="278"/>
      <c r="P6703" s="278"/>
      <c r="Q6703" s="278"/>
      <c r="R6703" s="278"/>
      <c r="S6703" s="278"/>
      <c r="T6703" s="278"/>
      <c r="U6703" s="278"/>
      <c r="V6703" s="278"/>
      <c r="W6703" s="278"/>
      <c r="Z6703" s="278"/>
      <c r="AA6703" s="278"/>
      <c r="AB6703" s="278"/>
      <c r="AC6703" s="278"/>
      <c r="AD6703" s="278"/>
      <c r="AE6703" s="278"/>
      <c r="AH6703" s="280"/>
      <c r="AI6703" s="280"/>
      <c r="AJ6703" s="280"/>
      <c r="AK6703" s="280"/>
      <c r="AL6703" s="280"/>
      <c r="AM6703" s="280"/>
      <c r="AO6703" s="278"/>
      <c r="AP6703" s="278"/>
      <c r="AQ6703" s="278"/>
      <c r="AR6703" s="278"/>
      <c r="AS6703" s="278"/>
      <c r="AT6703" s="278"/>
      <c r="AZ6703" s="281"/>
      <c r="BB6703" s="281"/>
      <c r="BE6703" s="280"/>
      <c r="BF6703" s="280"/>
      <c r="BG6703" s="280"/>
      <c r="BH6703" s="278"/>
      <c r="BI6703" s="278"/>
      <c r="BJ6703" s="278"/>
      <c r="BK6703" s="278"/>
      <c r="BL6703" s="278"/>
      <c r="BN6703" s="278"/>
      <c r="BO6703" s="278"/>
      <c r="BP6703" s="278"/>
    </row>
    <row r="6704" spans="3:68" ht="0.75" customHeight="1">
      <c r="C6704" s="280"/>
      <c r="D6704" s="280"/>
      <c r="E6704" s="280"/>
      <c r="F6704" s="280"/>
      <c r="G6704" s="280"/>
      <c r="H6704" s="278"/>
      <c r="I6704" s="278"/>
      <c r="J6704" s="278"/>
      <c r="K6704" s="278"/>
      <c r="L6704" s="278"/>
      <c r="N6704" s="278"/>
      <c r="O6704" s="278"/>
      <c r="P6704" s="278"/>
      <c r="Q6704" s="278"/>
      <c r="R6704" s="278"/>
      <c r="S6704" s="278"/>
      <c r="T6704" s="278"/>
      <c r="U6704" s="278"/>
      <c r="V6704" s="278"/>
      <c r="W6704" s="278"/>
      <c r="Z6704" s="278"/>
      <c r="AA6704" s="278"/>
      <c r="AB6704" s="278"/>
      <c r="AC6704" s="278"/>
      <c r="AD6704" s="278"/>
      <c r="AE6704" s="278"/>
      <c r="AH6704" s="280"/>
      <c r="AI6704" s="280"/>
      <c r="AJ6704" s="280"/>
      <c r="AK6704" s="280"/>
      <c r="AL6704" s="280"/>
      <c r="AM6704" s="280"/>
      <c r="AO6704" s="278"/>
      <c r="AP6704" s="278"/>
      <c r="AQ6704" s="278"/>
      <c r="AR6704" s="278"/>
      <c r="AS6704" s="278"/>
      <c r="AT6704" s="278"/>
      <c r="AZ6704" s="281"/>
      <c r="BB6704" s="281"/>
      <c r="BE6704" s="280"/>
      <c r="BF6704" s="280"/>
      <c r="BG6704" s="280"/>
      <c r="BH6704" s="278"/>
      <c r="BI6704" s="278"/>
      <c r="BJ6704" s="278"/>
      <c r="BK6704" s="278"/>
      <c r="BL6704" s="278"/>
      <c r="BN6704" s="278"/>
      <c r="BO6704" s="278"/>
      <c r="BP6704" s="278"/>
    </row>
    <row r="6705" spans="3:68" ht="10.5" customHeight="1">
      <c r="C6705" s="280"/>
      <c r="D6705" s="280"/>
      <c r="E6705" s="280"/>
      <c r="F6705" s="280"/>
      <c r="G6705" s="280"/>
      <c r="H6705" s="278"/>
      <c r="I6705" s="278"/>
      <c r="J6705" s="278"/>
      <c r="K6705" s="278"/>
      <c r="L6705" s="278"/>
      <c r="N6705" s="278"/>
      <c r="O6705" s="278"/>
      <c r="P6705" s="278"/>
      <c r="Q6705" s="278"/>
      <c r="R6705" s="278"/>
      <c r="S6705" s="278"/>
      <c r="T6705" s="278"/>
      <c r="U6705" s="278"/>
      <c r="V6705" s="278"/>
      <c r="W6705" s="278"/>
      <c r="Z6705" s="278"/>
      <c r="AA6705" s="278"/>
      <c r="AB6705" s="278"/>
      <c r="AC6705" s="278"/>
      <c r="AD6705" s="278"/>
      <c r="AE6705" s="278"/>
      <c r="AH6705" s="280"/>
      <c r="AI6705" s="280"/>
      <c r="AJ6705" s="280"/>
      <c r="AK6705" s="280"/>
      <c r="AL6705" s="280"/>
      <c r="AM6705" s="280"/>
      <c r="AN6705" s="280"/>
      <c r="AO6705" s="278"/>
      <c r="AP6705" s="278"/>
      <c r="AQ6705" s="278"/>
      <c r="AR6705" s="278"/>
      <c r="AS6705" s="278"/>
      <c r="AT6705" s="278"/>
      <c r="AV6705" s="278"/>
      <c r="AW6705" s="278"/>
      <c r="AX6705" s="278"/>
      <c r="AY6705" s="278"/>
      <c r="AZ6705" s="278"/>
      <c r="BB6705" s="266"/>
      <c r="BE6705" s="280"/>
      <c r="BF6705" s="280"/>
      <c r="BG6705" s="280"/>
      <c r="BH6705" s="278"/>
      <c r="BI6705" s="278"/>
      <c r="BJ6705" s="278"/>
      <c r="BK6705" s="278"/>
      <c r="BL6705" s="278"/>
      <c r="BN6705" s="278"/>
      <c r="BO6705" s="278"/>
      <c r="BP6705" s="278"/>
    </row>
    <row r="6706" spans="3:68" ht="9" customHeight="1"/>
    <row r="6707" spans="3:68" ht="11.25" customHeight="1">
      <c r="C6707" s="280"/>
      <c r="D6707" s="280"/>
      <c r="E6707" s="280"/>
      <c r="F6707" s="280"/>
      <c r="G6707" s="280"/>
      <c r="H6707" s="280"/>
      <c r="I6707" s="278"/>
      <c r="J6707" s="278"/>
      <c r="K6707" s="278"/>
      <c r="L6707" s="278"/>
      <c r="M6707" s="278"/>
      <c r="P6707" s="278"/>
      <c r="Q6707" s="278"/>
      <c r="R6707" s="278"/>
      <c r="S6707" s="278"/>
      <c r="U6707" s="278"/>
      <c r="V6707" s="278"/>
      <c r="W6707" s="278"/>
      <c r="Z6707" s="278"/>
      <c r="AA6707" s="278"/>
      <c r="AB6707" s="278"/>
      <c r="AC6707" s="278"/>
      <c r="AD6707" s="278"/>
      <c r="AE6707" s="278"/>
      <c r="AH6707" s="280"/>
      <c r="AI6707" s="280"/>
      <c r="AJ6707" s="280"/>
      <c r="AK6707" s="280"/>
      <c r="AL6707" s="280"/>
      <c r="AM6707" s="280"/>
      <c r="AN6707" s="280"/>
      <c r="AO6707" s="278"/>
      <c r="AP6707" s="278"/>
      <c r="AQ6707" s="278"/>
      <c r="AR6707" s="278"/>
      <c r="AS6707" s="278"/>
      <c r="AT6707" s="278"/>
      <c r="AV6707" s="278"/>
      <c r="AW6707" s="278"/>
      <c r="AX6707" s="278"/>
      <c r="AY6707" s="278"/>
      <c r="AZ6707" s="278"/>
      <c r="BB6707" s="265"/>
    </row>
    <row r="6708" spans="3:68" ht="9.75" customHeight="1">
      <c r="C6708" s="280"/>
      <c r="D6708" s="280"/>
      <c r="E6708" s="280"/>
      <c r="F6708" s="280"/>
      <c r="G6708" s="280"/>
      <c r="H6708" s="280"/>
      <c r="I6708" s="280"/>
      <c r="J6708" s="280"/>
      <c r="K6708" s="280"/>
      <c r="P6708" s="278"/>
      <c r="Q6708" s="278"/>
      <c r="R6708" s="278"/>
      <c r="S6708" s="278"/>
      <c r="U6708" s="278"/>
      <c r="V6708" s="278"/>
      <c r="W6708" s="278"/>
      <c r="AH6708" s="280"/>
      <c r="AI6708" s="280"/>
      <c r="AJ6708" s="280"/>
      <c r="AK6708" s="280"/>
      <c r="AL6708" s="280"/>
      <c r="AM6708" s="280"/>
      <c r="AO6708" s="278"/>
      <c r="AP6708" s="278"/>
      <c r="AQ6708" s="278"/>
      <c r="AR6708" s="278"/>
      <c r="AS6708" s="278"/>
      <c r="AT6708" s="278"/>
      <c r="AV6708" s="278"/>
      <c r="AW6708" s="278"/>
      <c r="AX6708" s="278"/>
      <c r="AY6708" s="278"/>
      <c r="AZ6708" s="278"/>
      <c r="BB6708" s="276"/>
    </row>
    <row r="6709" spans="3:68" ht="0.75" customHeight="1">
      <c r="C6709" s="280"/>
      <c r="D6709" s="280"/>
      <c r="E6709" s="280"/>
      <c r="F6709" s="280"/>
      <c r="G6709" s="280"/>
      <c r="H6709" s="280"/>
      <c r="I6709" s="280"/>
      <c r="J6709" s="280"/>
      <c r="K6709" s="280"/>
      <c r="P6709" s="278"/>
      <c r="Q6709" s="278"/>
      <c r="R6709" s="278"/>
      <c r="S6709" s="278"/>
      <c r="U6709" s="278"/>
      <c r="V6709" s="278"/>
      <c r="W6709" s="278"/>
      <c r="AH6709" s="280"/>
      <c r="AI6709" s="280"/>
      <c r="AJ6709" s="280"/>
      <c r="AK6709" s="280"/>
      <c r="AL6709" s="280"/>
      <c r="AM6709" s="280"/>
      <c r="AO6709" s="278"/>
      <c r="AP6709" s="278"/>
      <c r="AQ6709" s="278"/>
      <c r="AR6709" s="278"/>
      <c r="AS6709" s="278"/>
      <c r="AT6709" s="278"/>
      <c r="AV6709" s="278"/>
      <c r="AW6709" s="278"/>
      <c r="AX6709" s="278"/>
      <c r="AY6709" s="278"/>
      <c r="AZ6709" s="278"/>
      <c r="BB6709" s="276"/>
    </row>
    <row r="6710" spans="3:68">
      <c r="C6710" s="280"/>
      <c r="D6710" s="280"/>
      <c r="E6710" s="280"/>
      <c r="F6710" s="280"/>
      <c r="G6710" s="280"/>
      <c r="H6710" s="278"/>
      <c r="I6710" s="278"/>
      <c r="J6710" s="278"/>
      <c r="K6710" s="278"/>
      <c r="L6710" s="278"/>
      <c r="P6710" s="278"/>
      <c r="Q6710" s="278"/>
      <c r="R6710" s="278"/>
      <c r="S6710" s="278"/>
      <c r="U6710" s="278"/>
      <c r="V6710" s="278"/>
      <c r="W6710" s="278"/>
      <c r="Z6710" s="278"/>
      <c r="AA6710" s="278"/>
      <c r="AB6710" s="278"/>
      <c r="AC6710" s="278"/>
      <c r="AD6710" s="278"/>
      <c r="AE6710" s="278"/>
      <c r="AH6710" s="280"/>
      <c r="AI6710" s="280"/>
      <c r="AJ6710" s="280"/>
      <c r="AK6710" s="280"/>
      <c r="AL6710" s="280"/>
      <c r="AM6710" s="280"/>
      <c r="AV6710" s="278"/>
      <c r="AW6710" s="278"/>
      <c r="AX6710" s="278"/>
      <c r="AY6710" s="278"/>
      <c r="AZ6710" s="278"/>
      <c r="BB6710" s="266"/>
      <c r="BE6710" s="282"/>
      <c r="BF6710" s="282"/>
      <c r="BG6710" s="282"/>
      <c r="BH6710" s="282"/>
      <c r="BI6710" s="282"/>
      <c r="BJ6710" s="282"/>
      <c r="BK6710" s="282"/>
      <c r="BL6710" s="282"/>
      <c r="BM6710" s="282"/>
      <c r="BN6710" s="282"/>
      <c r="BO6710" s="282"/>
      <c r="BP6710" s="282"/>
    </row>
    <row r="6711" spans="3:68" ht="6.75" customHeight="1"/>
    <row r="6712" spans="3:68" ht="2.25" customHeight="1">
      <c r="C6712" s="280"/>
      <c r="D6712" s="280"/>
      <c r="E6712" s="280"/>
      <c r="F6712" s="280"/>
      <c r="G6712" s="280"/>
      <c r="N6712" s="278"/>
      <c r="O6712" s="278"/>
      <c r="P6712" s="278"/>
      <c r="Q6712" s="278"/>
      <c r="R6712" s="278"/>
      <c r="S6712" s="278"/>
      <c r="T6712" s="278"/>
      <c r="U6712" s="278"/>
      <c r="V6712" s="278"/>
      <c r="W6712" s="278"/>
      <c r="AH6712" s="280"/>
      <c r="AI6712" s="280"/>
      <c r="AJ6712" s="280"/>
      <c r="AK6712" s="280"/>
      <c r="AL6712" s="280"/>
      <c r="AM6712" s="280"/>
      <c r="AN6712" s="280"/>
      <c r="AO6712" s="280"/>
      <c r="AP6712" s="280"/>
      <c r="AQ6712" s="280"/>
      <c r="AR6712" s="280"/>
      <c r="AV6712" s="278"/>
      <c r="AW6712" s="278"/>
      <c r="AX6712" s="278"/>
      <c r="AY6712" s="278"/>
      <c r="AZ6712" s="278"/>
      <c r="BB6712" s="276"/>
    </row>
    <row r="6713" spans="3:68" ht="7.5" customHeight="1">
      <c r="C6713" s="280"/>
      <c r="D6713" s="280"/>
      <c r="E6713" s="280"/>
      <c r="F6713" s="280"/>
      <c r="G6713" s="280"/>
      <c r="N6713" s="278"/>
      <c r="O6713" s="278"/>
      <c r="P6713" s="278"/>
      <c r="Q6713" s="278"/>
      <c r="R6713" s="278"/>
      <c r="S6713" s="278"/>
      <c r="T6713" s="278"/>
      <c r="U6713" s="278"/>
      <c r="V6713" s="278"/>
      <c r="W6713" s="278"/>
      <c r="AH6713" s="280"/>
      <c r="AI6713" s="280"/>
      <c r="AJ6713" s="280"/>
      <c r="AK6713" s="280"/>
      <c r="AL6713" s="280"/>
      <c r="AM6713" s="280"/>
      <c r="AN6713" s="280"/>
      <c r="AO6713" s="280"/>
      <c r="AP6713" s="280"/>
      <c r="AQ6713" s="280"/>
      <c r="AR6713" s="280"/>
      <c r="AV6713" s="278"/>
      <c r="AW6713" s="278"/>
      <c r="AX6713" s="278"/>
      <c r="AY6713" s="278"/>
      <c r="AZ6713" s="278"/>
      <c r="BB6713" s="276"/>
    </row>
    <row r="6714" spans="3:68" ht="0.75" customHeight="1">
      <c r="C6714" s="280"/>
      <c r="D6714" s="280"/>
      <c r="E6714" s="280"/>
      <c r="F6714" s="280"/>
      <c r="G6714" s="280"/>
      <c r="N6714" s="278"/>
      <c r="O6714" s="278"/>
      <c r="P6714" s="278"/>
      <c r="Q6714" s="278"/>
      <c r="R6714" s="278"/>
      <c r="S6714" s="278"/>
      <c r="T6714" s="278"/>
      <c r="U6714" s="278"/>
      <c r="V6714" s="278"/>
      <c r="W6714" s="278"/>
      <c r="AH6714" s="280"/>
      <c r="AI6714" s="280"/>
      <c r="AJ6714" s="280"/>
      <c r="AK6714" s="280"/>
      <c r="AL6714" s="280"/>
      <c r="AM6714" s="280"/>
      <c r="AN6714" s="280"/>
      <c r="AO6714" s="280"/>
      <c r="AP6714" s="280"/>
      <c r="AQ6714" s="280"/>
      <c r="AR6714" s="280"/>
      <c r="AV6714" s="278"/>
      <c r="AW6714" s="278"/>
      <c r="AX6714" s="278"/>
      <c r="AY6714" s="278"/>
      <c r="AZ6714" s="278"/>
      <c r="BB6714" s="276"/>
    </row>
    <row r="6715" spans="3:68" ht="10.5" customHeight="1">
      <c r="C6715" s="280"/>
      <c r="D6715" s="280"/>
      <c r="E6715" s="280"/>
      <c r="F6715" s="280"/>
      <c r="G6715" s="280"/>
      <c r="P6715" s="278"/>
      <c r="Q6715" s="278"/>
      <c r="R6715" s="278"/>
      <c r="S6715" s="278"/>
      <c r="U6715" s="278"/>
      <c r="V6715" s="278"/>
      <c r="W6715" s="278"/>
      <c r="AH6715" s="280"/>
      <c r="AI6715" s="280"/>
      <c r="AJ6715" s="280"/>
      <c r="AK6715" s="280"/>
      <c r="AL6715" s="280"/>
      <c r="AM6715" s="280"/>
      <c r="AN6715" s="280"/>
      <c r="AO6715" s="280"/>
      <c r="AP6715" s="280"/>
      <c r="AQ6715" s="280"/>
      <c r="AR6715" s="280"/>
      <c r="AV6715" s="278"/>
      <c r="AW6715" s="278"/>
      <c r="AX6715" s="278"/>
      <c r="AY6715" s="278"/>
      <c r="AZ6715" s="278"/>
      <c r="BB6715" s="266"/>
      <c r="BG6715" s="283"/>
      <c r="BH6715" s="283"/>
      <c r="BI6715" s="283"/>
      <c r="BJ6715" s="283"/>
      <c r="BN6715" s="283"/>
      <c r="BO6715" s="283"/>
      <c r="BP6715" s="283"/>
    </row>
    <row r="6716" spans="3:68" ht="7.5" customHeight="1"/>
    <row r="6717" spans="3:68" ht="0.75" customHeight="1">
      <c r="C6717" s="280"/>
      <c r="D6717" s="280"/>
      <c r="E6717" s="280"/>
      <c r="F6717" s="280"/>
      <c r="G6717" s="280"/>
      <c r="N6717" s="278"/>
      <c r="O6717" s="278"/>
      <c r="P6717" s="278"/>
      <c r="Q6717" s="278"/>
      <c r="R6717" s="278"/>
      <c r="S6717" s="278"/>
      <c r="T6717" s="278"/>
      <c r="U6717" s="278"/>
      <c r="V6717" s="278"/>
      <c r="W6717" s="278"/>
      <c r="AH6717" s="280"/>
      <c r="AI6717" s="280"/>
      <c r="AJ6717" s="280"/>
      <c r="AK6717" s="280"/>
      <c r="AL6717" s="280"/>
      <c r="AM6717" s="280"/>
      <c r="AN6717" s="280"/>
      <c r="AO6717" s="280"/>
      <c r="AP6717" s="280"/>
      <c r="AQ6717" s="280"/>
      <c r="AR6717" s="280"/>
      <c r="AV6717" s="278"/>
      <c r="AW6717" s="278"/>
      <c r="AX6717" s="278"/>
      <c r="AY6717" s="278"/>
      <c r="AZ6717" s="278"/>
      <c r="BB6717" s="276"/>
      <c r="BE6717" s="280"/>
      <c r="BF6717" s="280"/>
      <c r="BG6717" s="280"/>
      <c r="BH6717" s="279"/>
      <c r="BI6717" s="279"/>
      <c r="BJ6717" s="279"/>
      <c r="BK6717" s="279"/>
      <c r="BN6717" s="279"/>
      <c r="BO6717" s="279"/>
      <c r="BP6717" s="279"/>
    </row>
    <row r="6718" spans="3:68" ht="8.25" customHeight="1">
      <c r="C6718" s="280"/>
      <c r="D6718" s="280"/>
      <c r="E6718" s="280"/>
      <c r="F6718" s="280"/>
      <c r="G6718" s="280"/>
      <c r="N6718" s="278"/>
      <c r="O6718" s="278"/>
      <c r="P6718" s="278"/>
      <c r="Q6718" s="278"/>
      <c r="R6718" s="278"/>
      <c r="S6718" s="278"/>
      <c r="T6718" s="278"/>
      <c r="U6718" s="278"/>
      <c r="V6718" s="278"/>
      <c r="W6718" s="278"/>
      <c r="AH6718" s="280"/>
      <c r="AI6718" s="280"/>
      <c r="AJ6718" s="280"/>
      <c r="AK6718" s="280"/>
      <c r="AL6718" s="280"/>
      <c r="AM6718" s="280"/>
      <c r="AN6718" s="280"/>
      <c r="AO6718" s="280"/>
      <c r="AP6718" s="280"/>
      <c r="AQ6718" s="280"/>
      <c r="AR6718" s="280"/>
      <c r="AV6718" s="278"/>
      <c r="AW6718" s="278"/>
      <c r="AX6718" s="278"/>
      <c r="AY6718" s="278"/>
      <c r="AZ6718" s="278"/>
      <c r="BB6718" s="276"/>
      <c r="BE6718" s="280"/>
      <c r="BF6718" s="280"/>
      <c r="BG6718" s="280"/>
      <c r="BH6718" s="279"/>
      <c r="BI6718" s="279"/>
      <c r="BJ6718" s="279"/>
      <c r="BK6718" s="279"/>
      <c r="BN6718" s="279"/>
      <c r="BO6718" s="279"/>
      <c r="BP6718" s="279"/>
    </row>
    <row r="6719" spans="3:68" ht="0.75" customHeight="1">
      <c r="C6719" s="280"/>
      <c r="D6719" s="280"/>
      <c r="E6719" s="280"/>
      <c r="F6719" s="280"/>
      <c r="G6719" s="280"/>
      <c r="N6719" s="278"/>
      <c r="O6719" s="278"/>
      <c r="P6719" s="278"/>
      <c r="Q6719" s="278"/>
      <c r="R6719" s="278"/>
      <c r="S6719" s="278"/>
      <c r="T6719" s="278"/>
      <c r="U6719" s="278"/>
      <c r="V6719" s="278"/>
      <c r="W6719" s="278"/>
      <c r="AH6719" s="280"/>
      <c r="AI6719" s="280"/>
      <c r="AJ6719" s="280"/>
      <c r="AK6719" s="280"/>
      <c r="AL6719" s="280"/>
      <c r="AM6719" s="280"/>
      <c r="AN6719" s="280"/>
      <c r="AO6719" s="280"/>
      <c r="AP6719" s="280"/>
      <c r="AQ6719" s="280"/>
      <c r="AR6719" s="280"/>
      <c r="AV6719" s="278"/>
      <c r="AW6719" s="278"/>
      <c r="AX6719" s="278"/>
      <c r="AY6719" s="278"/>
      <c r="AZ6719" s="278"/>
      <c r="BB6719" s="276"/>
      <c r="BE6719" s="280"/>
      <c r="BF6719" s="280"/>
      <c r="BG6719" s="280"/>
      <c r="BH6719" s="279"/>
      <c r="BI6719" s="279"/>
      <c r="BJ6719" s="279"/>
      <c r="BK6719" s="279"/>
      <c r="BN6719" s="279"/>
      <c r="BO6719" s="279"/>
      <c r="BP6719" s="279"/>
    </row>
    <row r="6720" spans="3:68" ht="11.25" customHeight="1">
      <c r="C6720" s="280"/>
      <c r="D6720" s="280"/>
      <c r="E6720" s="280"/>
      <c r="F6720" s="280"/>
      <c r="G6720" s="280"/>
      <c r="N6720" s="278"/>
      <c r="O6720" s="278"/>
      <c r="P6720" s="278"/>
      <c r="Q6720" s="278"/>
      <c r="R6720" s="278"/>
      <c r="S6720" s="278"/>
      <c r="T6720" s="278"/>
      <c r="U6720" s="278"/>
      <c r="V6720" s="278"/>
      <c r="W6720" s="278"/>
      <c r="AH6720" s="280"/>
      <c r="AI6720" s="280"/>
      <c r="AJ6720" s="280"/>
      <c r="AK6720" s="280"/>
      <c r="AL6720" s="280"/>
      <c r="AM6720" s="280"/>
      <c r="AN6720" s="280"/>
      <c r="AO6720" s="280"/>
      <c r="AP6720" s="280"/>
      <c r="AQ6720" s="280"/>
      <c r="AR6720" s="280"/>
      <c r="AV6720" s="278"/>
      <c r="AW6720" s="278"/>
      <c r="AX6720" s="278"/>
      <c r="AY6720" s="278"/>
      <c r="AZ6720" s="278"/>
      <c r="BB6720" s="266"/>
      <c r="BE6720" s="275"/>
      <c r="BF6720" s="275"/>
      <c r="BG6720" s="275"/>
      <c r="BH6720" s="276"/>
      <c r="BI6720" s="276"/>
      <c r="BJ6720" s="276"/>
      <c r="BK6720" s="276"/>
      <c r="BN6720" s="276"/>
      <c r="BO6720" s="276"/>
      <c r="BP6720" s="276"/>
    </row>
    <row r="6721" spans="2:69" ht="7.5" customHeight="1"/>
    <row r="6722" spans="2:69" ht="1.5" customHeight="1">
      <c r="C6722" s="280"/>
      <c r="D6722" s="280"/>
      <c r="E6722" s="280"/>
      <c r="F6722" s="280"/>
      <c r="G6722" s="280"/>
      <c r="H6722" s="280"/>
      <c r="I6722" s="280"/>
      <c r="J6722" s="280"/>
      <c r="P6722" s="278"/>
      <c r="Q6722" s="278"/>
      <c r="R6722" s="278"/>
      <c r="S6722" s="278"/>
      <c r="U6722" s="278"/>
      <c r="V6722" s="278"/>
      <c r="W6722" s="278"/>
      <c r="AH6722" s="280"/>
      <c r="AI6722" s="280"/>
      <c r="AJ6722" s="280"/>
      <c r="AK6722" s="280"/>
      <c r="AL6722" s="280"/>
      <c r="AM6722" s="280"/>
      <c r="AN6722" s="280"/>
      <c r="AO6722" s="280"/>
      <c r="AP6722" s="280"/>
      <c r="AQ6722" s="280"/>
      <c r="AR6722" s="280"/>
      <c r="AV6722" s="278"/>
      <c r="AW6722" s="278"/>
      <c r="AX6722" s="278"/>
      <c r="AY6722" s="278"/>
      <c r="AZ6722" s="278"/>
      <c r="BB6722" s="276"/>
      <c r="BE6722" s="275"/>
      <c r="BF6722" s="275"/>
      <c r="BG6722" s="275"/>
      <c r="BH6722" s="276"/>
      <c r="BI6722" s="276"/>
      <c r="BJ6722" s="276"/>
      <c r="BK6722" s="276"/>
    </row>
    <row r="6723" spans="2:69" ht="9" customHeight="1">
      <c r="C6723" s="280"/>
      <c r="D6723" s="280"/>
      <c r="E6723" s="280"/>
      <c r="F6723" s="280"/>
      <c r="G6723" s="280"/>
      <c r="H6723" s="280"/>
      <c r="I6723" s="280"/>
      <c r="J6723" s="280"/>
      <c r="P6723" s="278"/>
      <c r="Q6723" s="278"/>
      <c r="R6723" s="278"/>
      <c r="S6723" s="278"/>
      <c r="U6723" s="278"/>
      <c r="V6723" s="278"/>
      <c r="W6723" s="278"/>
      <c r="AH6723" s="280"/>
      <c r="AI6723" s="280"/>
      <c r="AJ6723" s="280"/>
      <c r="AK6723" s="280"/>
      <c r="AL6723" s="280"/>
      <c r="AM6723" s="280"/>
      <c r="AN6723" s="280"/>
      <c r="AO6723" s="280"/>
      <c r="AP6723" s="280"/>
      <c r="AQ6723" s="280"/>
      <c r="AR6723" s="280"/>
      <c r="AV6723" s="278"/>
      <c r="AW6723" s="278"/>
      <c r="AX6723" s="278"/>
      <c r="AY6723" s="278"/>
      <c r="AZ6723" s="278"/>
      <c r="BB6723" s="276"/>
      <c r="BE6723" s="275"/>
      <c r="BF6723" s="275"/>
      <c r="BG6723" s="275"/>
      <c r="BH6723" s="276"/>
      <c r="BI6723" s="276"/>
      <c r="BJ6723" s="276"/>
      <c r="BK6723" s="276"/>
    </row>
    <row r="6724" spans="2:69" ht="0.75" customHeight="1">
      <c r="C6724" s="280"/>
      <c r="D6724" s="280"/>
      <c r="E6724" s="280"/>
      <c r="F6724" s="280"/>
      <c r="G6724" s="280"/>
      <c r="H6724" s="280"/>
      <c r="I6724" s="280"/>
      <c r="J6724" s="280"/>
      <c r="P6724" s="278"/>
      <c r="Q6724" s="278"/>
      <c r="R6724" s="278"/>
      <c r="S6724" s="278"/>
      <c r="U6724" s="278"/>
      <c r="V6724" s="278"/>
      <c r="W6724" s="278"/>
      <c r="AH6724" s="280"/>
      <c r="AI6724" s="280"/>
      <c r="AJ6724" s="280"/>
      <c r="AK6724" s="280"/>
      <c r="AL6724" s="280"/>
      <c r="AM6724" s="280"/>
      <c r="AN6724" s="280"/>
      <c r="AO6724" s="280"/>
      <c r="AP6724" s="280"/>
      <c r="AQ6724" s="280"/>
      <c r="AR6724" s="280"/>
      <c r="AV6724" s="278"/>
      <c r="AW6724" s="278"/>
      <c r="AX6724" s="278"/>
      <c r="AY6724" s="278"/>
      <c r="AZ6724" s="278"/>
      <c r="BB6724" s="276"/>
      <c r="BE6724" s="275"/>
      <c r="BF6724" s="275"/>
      <c r="BG6724" s="275"/>
    </row>
    <row r="6725" spans="2:69" ht="11.25" customHeight="1">
      <c r="C6725" s="280"/>
      <c r="D6725" s="280"/>
      <c r="E6725" s="280"/>
      <c r="F6725" s="280"/>
      <c r="G6725" s="280"/>
      <c r="H6725" s="280"/>
      <c r="I6725" s="280"/>
      <c r="J6725" s="280"/>
      <c r="N6725" s="278"/>
      <c r="O6725" s="278"/>
      <c r="P6725" s="278"/>
      <c r="Q6725" s="278"/>
      <c r="R6725" s="278"/>
      <c r="S6725" s="278"/>
      <c r="T6725" s="278"/>
      <c r="U6725" s="278"/>
      <c r="V6725" s="278"/>
      <c r="W6725" s="278"/>
      <c r="AH6725" s="280"/>
      <c r="AI6725" s="280"/>
      <c r="AJ6725" s="280"/>
      <c r="AK6725" s="280"/>
      <c r="AL6725" s="280"/>
      <c r="AM6725" s="280"/>
      <c r="AN6725" s="280"/>
      <c r="AO6725" s="280"/>
      <c r="AP6725" s="280"/>
      <c r="AQ6725" s="280"/>
      <c r="AR6725" s="280"/>
      <c r="AV6725" s="278"/>
      <c r="AW6725" s="278"/>
      <c r="AX6725" s="278"/>
      <c r="AY6725" s="278"/>
      <c r="AZ6725" s="278"/>
      <c r="BB6725" s="266"/>
      <c r="BE6725" s="275"/>
      <c r="BF6725" s="275"/>
      <c r="BG6725" s="275"/>
      <c r="BH6725" s="276"/>
      <c r="BI6725" s="276"/>
      <c r="BJ6725" s="276"/>
      <c r="BK6725" s="276"/>
    </row>
    <row r="6726" spans="2:69" ht="9" customHeight="1"/>
    <row r="6727" spans="2:69" ht="0.75" customHeight="1">
      <c r="BE6727" s="275"/>
      <c r="BF6727" s="275"/>
      <c r="BG6727" s="275"/>
      <c r="BH6727" s="276"/>
      <c r="BI6727" s="276"/>
      <c r="BJ6727" s="276"/>
      <c r="BK6727" s="276"/>
      <c r="BN6727" s="276"/>
      <c r="BO6727" s="276"/>
      <c r="BP6727" s="276"/>
    </row>
    <row r="6728" spans="2:69">
      <c r="BE6728" s="275"/>
      <c r="BF6728" s="275"/>
      <c r="BG6728" s="275"/>
      <c r="BH6728" s="276"/>
      <c r="BI6728" s="276"/>
      <c r="BJ6728" s="276"/>
      <c r="BK6728" s="276"/>
      <c r="BN6728" s="276"/>
      <c r="BO6728" s="276"/>
      <c r="BP6728" s="276"/>
    </row>
    <row r="6729" spans="2:69" ht="10.5" customHeight="1">
      <c r="C6729" s="277"/>
      <c r="D6729" s="277"/>
      <c r="E6729" s="277"/>
      <c r="F6729" s="277"/>
      <c r="G6729" s="277"/>
      <c r="H6729" s="278"/>
      <c r="I6729" s="278"/>
      <c r="J6729" s="278"/>
      <c r="K6729" s="278"/>
      <c r="L6729" s="278"/>
      <c r="N6729" s="278"/>
      <c r="O6729" s="278"/>
      <c r="P6729" s="278"/>
      <c r="Q6729" s="278"/>
      <c r="R6729" s="278"/>
      <c r="S6729" s="278"/>
      <c r="T6729" s="278"/>
      <c r="U6729" s="281"/>
      <c r="V6729" s="281"/>
      <c r="W6729" s="281"/>
      <c r="Z6729" s="278"/>
      <c r="AA6729" s="278"/>
      <c r="AB6729" s="278"/>
      <c r="AC6729" s="278"/>
      <c r="AD6729" s="281"/>
      <c r="AE6729" s="281"/>
      <c r="AH6729" s="277"/>
      <c r="AI6729" s="277"/>
      <c r="AJ6729" s="277"/>
      <c r="AK6729" s="277"/>
      <c r="AL6729" s="277"/>
      <c r="AM6729" s="277"/>
      <c r="AO6729" s="278"/>
      <c r="AP6729" s="278"/>
      <c r="AQ6729" s="278"/>
      <c r="AR6729" s="278"/>
      <c r="AS6729" s="278"/>
      <c r="AT6729" s="278"/>
      <c r="AV6729" s="278"/>
      <c r="AW6729" s="278"/>
      <c r="AX6729" s="278"/>
      <c r="AY6729" s="278"/>
      <c r="AZ6729" s="278"/>
      <c r="BB6729" s="281"/>
      <c r="BC6729" s="281"/>
      <c r="BE6729" s="280"/>
      <c r="BF6729" s="280"/>
      <c r="BI6729" s="279"/>
      <c r="BJ6729" s="279"/>
      <c r="BL6729" s="285"/>
      <c r="BM6729" s="285"/>
      <c r="BN6729" s="285"/>
      <c r="BO6729" s="285"/>
      <c r="BP6729" s="285"/>
    </row>
    <row r="6730" spans="2:69" ht="7.5" customHeight="1"/>
    <row r="6731" spans="2:69" ht="12" customHeight="1">
      <c r="B6731" s="282"/>
      <c r="C6731" s="282"/>
      <c r="D6731" s="282"/>
      <c r="E6731" s="282"/>
      <c r="F6731" s="282"/>
      <c r="G6731" s="282"/>
      <c r="H6731" s="282"/>
      <c r="I6731" s="282"/>
      <c r="J6731" s="282"/>
      <c r="K6731" s="282"/>
      <c r="L6731" s="282"/>
      <c r="M6731" s="282"/>
      <c r="N6731" s="282"/>
      <c r="O6731" s="282"/>
      <c r="P6731" s="282"/>
      <c r="Q6731" s="282"/>
      <c r="R6731" s="282"/>
      <c r="S6731" s="282"/>
      <c r="T6731" s="282"/>
      <c r="U6731" s="282"/>
      <c r="V6731" s="282"/>
      <c r="W6731" s="282"/>
      <c r="X6731" s="282"/>
      <c r="Y6731" s="282"/>
      <c r="Z6731" s="282"/>
      <c r="AA6731" s="282"/>
      <c r="AB6731" s="282"/>
      <c r="AC6731" s="282"/>
      <c r="AD6731" s="282"/>
      <c r="AE6731" s="282"/>
      <c r="AF6731" s="282"/>
      <c r="AG6731" s="282"/>
      <c r="AH6731" s="282"/>
      <c r="AI6731" s="282"/>
      <c r="AJ6731" s="282"/>
      <c r="AL6731" s="282"/>
      <c r="AM6731" s="282"/>
      <c r="AN6731" s="282"/>
      <c r="AO6731" s="282"/>
      <c r="AP6731" s="282"/>
      <c r="AQ6731" s="282"/>
      <c r="AR6731" s="282"/>
      <c r="AS6731" s="282"/>
      <c r="AT6731" s="282"/>
      <c r="AU6731" s="282"/>
      <c r="AV6731" s="282"/>
      <c r="AW6731" s="282"/>
      <c r="AX6731" s="282"/>
      <c r="AY6731" s="282"/>
      <c r="AZ6731" s="282"/>
      <c r="BA6731" s="282"/>
      <c r="BB6731" s="282"/>
      <c r="BC6731" s="282"/>
      <c r="BD6731" s="282"/>
      <c r="BE6731" s="282"/>
      <c r="BF6731" s="282"/>
      <c r="BG6731" s="282"/>
      <c r="BH6731" s="282"/>
      <c r="BI6731" s="282"/>
      <c r="BJ6731" s="282"/>
      <c r="BK6731" s="282"/>
      <c r="BL6731" s="282"/>
      <c r="BM6731" s="282"/>
      <c r="BN6731" s="282"/>
      <c r="BO6731" s="282"/>
      <c r="BP6731" s="282"/>
      <c r="BQ6731" s="282"/>
    </row>
    <row r="6732" spans="2:69" ht="0.75" customHeight="1">
      <c r="B6732" s="282"/>
      <c r="C6732" s="282"/>
      <c r="D6732" s="282"/>
      <c r="E6732" s="282"/>
      <c r="F6732" s="282"/>
      <c r="G6732" s="282"/>
      <c r="H6732" s="282"/>
      <c r="I6732" s="282"/>
      <c r="J6732" s="282"/>
      <c r="K6732" s="282"/>
      <c r="L6732" s="282"/>
      <c r="M6732" s="282"/>
      <c r="N6732" s="282"/>
      <c r="O6732" s="282"/>
      <c r="P6732" s="282"/>
      <c r="Q6732" s="282"/>
      <c r="R6732" s="282"/>
      <c r="S6732" s="282"/>
      <c r="T6732" s="282"/>
      <c r="U6732" s="282"/>
      <c r="V6732" s="282"/>
      <c r="W6732" s="282"/>
      <c r="X6732" s="282"/>
      <c r="Y6732" s="282"/>
      <c r="Z6732" s="282"/>
      <c r="AA6732" s="282"/>
      <c r="AB6732" s="282"/>
      <c r="AC6732" s="282"/>
      <c r="AD6732" s="282"/>
      <c r="AE6732" s="282"/>
      <c r="AF6732" s="282"/>
      <c r="AG6732" s="282"/>
      <c r="AH6732" s="282"/>
      <c r="AI6732" s="282"/>
      <c r="AJ6732" s="282"/>
      <c r="AL6732" s="282"/>
      <c r="AM6732" s="282"/>
      <c r="AN6732" s="282"/>
      <c r="AO6732" s="282"/>
      <c r="AP6732" s="282"/>
      <c r="AQ6732" s="282"/>
      <c r="AR6732" s="282"/>
      <c r="AS6732" s="282"/>
      <c r="AT6732" s="282"/>
      <c r="AU6732" s="282"/>
      <c r="AV6732" s="282"/>
      <c r="AW6732" s="282"/>
      <c r="AX6732" s="282"/>
      <c r="AY6732" s="282"/>
      <c r="AZ6732" s="282"/>
      <c r="BA6732" s="282"/>
      <c r="BB6732" s="282"/>
      <c r="BC6732" s="282"/>
      <c r="BD6732" s="282"/>
      <c r="BE6732" s="282"/>
      <c r="BF6732" s="282"/>
      <c r="BG6732" s="282"/>
      <c r="BH6732" s="282"/>
      <c r="BI6732" s="282"/>
      <c r="BJ6732" s="282"/>
      <c r="BK6732" s="282"/>
      <c r="BL6732" s="282"/>
      <c r="BM6732" s="282"/>
      <c r="BN6732" s="282"/>
      <c r="BO6732" s="282"/>
      <c r="BP6732" s="282"/>
      <c r="BQ6732" s="282"/>
    </row>
    <row r="6733" spans="2:69" ht="10.5" customHeight="1">
      <c r="G6733" s="283"/>
      <c r="H6733" s="283"/>
      <c r="I6733" s="283"/>
      <c r="J6733" s="283"/>
      <c r="K6733" s="283"/>
      <c r="L6733" s="283"/>
      <c r="N6733" s="283"/>
      <c r="O6733" s="283"/>
      <c r="P6733" s="284"/>
      <c r="Q6733" s="284"/>
      <c r="R6733" s="284"/>
      <c r="S6733" s="284"/>
      <c r="U6733" s="283"/>
      <c r="V6733" s="283"/>
      <c r="W6733" s="283"/>
      <c r="X6733" s="283"/>
      <c r="Y6733" s="283"/>
      <c r="Z6733" s="283"/>
      <c r="AA6733" s="283"/>
      <c r="AB6733" s="283"/>
      <c r="AD6733" s="283"/>
      <c r="AE6733" s="283"/>
      <c r="AF6733" s="283"/>
      <c r="AG6733" s="283"/>
      <c r="AH6733" s="283"/>
      <c r="AI6733" s="283"/>
      <c r="AO6733" s="283"/>
      <c r="AP6733" s="283"/>
      <c r="AQ6733" s="283"/>
      <c r="AR6733" s="283"/>
      <c r="AU6733" s="284"/>
      <c r="AV6733" s="284"/>
      <c r="AW6733" s="284"/>
      <c r="AX6733" s="284"/>
      <c r="AY6733" s="284"/>
      <c r="BE6733" s="283"/>
      <c r="BF6733" s="283"/>
      <c r="BG6733" s="283"/>
      <c r="BH6733" s="283"/>
      <c r="BI6733" s="283"/>
      <c r="BJ6733" s="283"/>
      <c r="BK6733" s="283"/>
      <c r="BL6733" s="283"/>
      <c r="BM6733" s="283"/>
      <c r="BN6733" s="283"/>
      <c r="BO6733" s="283"/>
      <c r="BP6733" s="283"/>
      <c r="BQ6733" s="283"/>
    </row>
    <row r="6734" spans="2:69" ht="7.5" customHeight="1"/>
    <row r="6735" spans="2:69" ht="0.75" customHeight="1">
      <c r="F6735" s="285"/>
      <c r="G6735" s="285"/>
      <c r="H6735" s="285"/>
      <c r="I6735" s="285"/>
      <c r="K6735" s="285"/>
      <c r="L6735" s="285"/>
      <c r="M6735" s="285"/>
      <c r="N6735" s="285"/>
      <c r="O6735" s="285"/>
      <c r="R6735" s="285"/>
      <c r="S6735" s="285"/>
      <c r="T6735" s="285"/>
      <c r="U6735" s="285"/>
      <c r="V6735" s="285"/>
      <c r="W6735" s="285"/>
      <c r="X6735" s="285"/>
      <c r="Y6735" s="285"/>
      <c r="Z6735" s="285"/>
      <c r="AA6735" s="285"/>
      <c r="AB6735" s="285"/>
      <c r="AD6735" s="285"/>
      <c r="AE6735" s="285"/>
      <c r="AF6735" s="285"/>
      <c r="AG6735" s="285"/>
      <c r="AH6735" s="285"/>
      <c r="AI6735" s="285"/>
      <c r="AU6735" s="285"/>
      <c r="AV6735" s="285"/>
      <c r="AW6735" s="285"/>
      <c r="AX6735" s="283"/>
      <c r="AY6735" s="283"/>
      <c r="BE6735" s="285"/>
      <c r="BF6735" s="285"/>
      <c r="BH6735" s="285"/>
      <c r="BI6735" s="285"/>
      <c r="BJ6735" s="285"/>
      <c r="BK6735" s="285"/>
      <c r="BL6735" s="285"/>
      <c r="BM6735" s="285"/>
      <c r="BN6735" s="285"/>
      <c r="BO6735" s="285"/>
      <c r="BP6735" s="285"/>
      <c r="BQ6735" s="285"/>
    </row>
    <row r="6736" spans="2:69" ht="13.5" customHeight="1">
      <c r="F6736" s="285"/>
      <c r="G6736" s="285"/>
      <c r="H6736" s="285"/>
      <c r="I6736" s="285"/>
      <c r="K6736" s="285"/>
      <c r="L6736" s="285"/>
      <c r="M6736" s="285"/>
      <c r="N6736" s="285"/>
      <c r="O6736" s="285"/>
      <c r="R6736" s="285"/>
      <c r="S6736" s="285"/>
      <c r="T6736" s="285"/>
      <c r="U6736" s="285"/>
      <c r="V6736" s="285"/>
      <c r="W6736" s="285"/>
      <c r="X6736" s="285"/>
      <c r="Y6736" s="285"/>
      <c r="Z6736" s="285"/>
      <c r="AA6736" s="285"/>
      <c r="AB6736" s="285"/>
      <c r="AD6736" s="285"/>
      <c r="AE6736" s="285"/>
      <c r="AF6736" s="285"/>
      <c r="AG6736" s="285"/>
      <c r="AH6736" s="285"/>
      <c r="AI6736" s="285"/>
      <c r="AU6736" s="285"/>
      <c r="AV6736" s="285"/>
      <c r="AW6736" s="285"/>
      <c r="AX6736" s="283"/>
      <c r="AY6736" s="283"/>
      <c r="BE6736" s="285"/>
      <c r="BF6736" s="285"/>
      <c r="BH6736" s="285"/>
      <c r="BI6736" s="285"/>
      <c r="BJ6736" s="285"/>
      <c r="BK6736" s="285"/>
      <c r="BL6736" s="285"/>
      <c r="BM6736" s="285"/>
      <c r="BN6736" s="285"/>
      <c r="BO6736" s="285"/>
      <c r="BP6736" s="285"/>
      <c r="BQ6736" s="285"/>
    </row>
    <row r="6737" spans="3:69" ht="9.75" customHeight="1">
      <c r="C6737" s="280"/>
      <c r="D6737" s="280"/>
      <c r="F6737" s="279"/>
      <c r="G6737" s="279"/>
      <c r="H6737" s="279"/>
      <c r="I6737" s="279"/>
      <c r="J6737" s="279"/>
      <c r="K6737" s="279"/>
      <c r="L6737" s="279"/>
      <c r="M6737" s="279"/>
      <c r="N6737" s="279"/>
      <c r="O6737" s="279"/>
      <c r="R6737" s="278"/>
      <c r="S6737" s="278"/>
      <c r="T6737" s="278"/>
      <c r="U6737" s="279"/>
      <c r="V6737" s="279"/>
      <c r="W6737" s="279"/>
      <c r="X6737" s="279"/>
      <c r="Y6737" s="279"/>
      <c r="Z6737" s="279"/>
      <c r="AA6737" s="279"/>
      <c r="AB6737" s="279"/>
      <c r="AD6737" s="279"/>
      <c r="AE6737" s="279"/>
      <c r="AF6737" s="279"/>
      <c r="AG6737" s="279"/>
      <c r="AH6737" s="279"/>
      <c r="AI6737" s="279"/>
      <c r="AM6737" s="280"/>
      <c r="AN6737" s="280"/>
      <c r="AO6737" s="280"/>
      <c r="AP6737" s="278"/>
      <c r="AQ6737" s="278"/>
      <c r="AR6737" s="278"/>
      <c r="AS6737" s="278"/>
      <c r="BA6737" s="280"/>
      <c r="BB6737" s="280"/>
      <c r="BC6737" s="280"/>
      <c r="BD6737" s="279"/>
      <c r="BE6737" s="279"/>
      <c r="BH6737" s="278"/>
      <c r="BI6737" s="278"/>
      <c r="BJ6737" s="278"/>
      <c r="BK6737" s="278"/>
      <c r="BL6737" s="278"/>
      <c r="BM6737" s="279"/>
      <c r="BN6737" s="279"/>
      <c r="BO6737" s="279"/>
      <c r="BP6737" s="279"/>
      <c r="BQ6737" s="279"/>
    </row>
    <row r="6738" spans="3:69" ht="0.75" customHeight="1">
      <c r="C6738" s="280"/>
      <c r="D6738" s="280"/>
      <c r="F6738" s="279"/>
      <c r="G6738" s="279"/>
      <c r="H6738" s="279"/>
      <c r="I6738" s="279"/>
      <c r="J6738" s="279"/>
      <c r="K6738" s="279"/>
      <c r="L6738" s="279"/>
      <c r="M6738" s="279"/>
      <c r="N6738" s="279"/>
      <c r="O6738" s="279"/>
      <c r="R6738" s="278"/>
      <c r="S6738" s="278"/>
      <c r="T6738" s="278"/>
      <c r="U6738" s="279"/>
      <c r="V6738" s="279"/>
      <c r="W6738" s="279"/>
      <c r="X6738" s="279"/>
      <c r="Y6738" s="279"/>
      <c r="Z6738" s="279"/>
      <c r="AA6738" s="279"/>
      <c r="AB6738" s="279"/>
      <c r="AD6738" s="279"/>
      <c r="AE6738" s="279"/>
      <c r="AF6738" s="279"/>
      <c r="AG6738" s="279"/>
      <c r="AH6738" s="279"/>
      <c r="AI6738" s="279"/>
      <c r="AM6738" s="280"/>
      <c r="AN6738" s="280"/>
      <c r="AO6738" s="280"/>
      <c r="AP6738" s="278"/>
      <c r="AQ6738" s="278"/>
      <c r="AR6738" s="278"/>
      <c r="AS6738" s="278"/>
      <c r="BA6738" s="280"/>
      <c r="BB6738" s="280"/>
      <c r="BC6738" s="280"/>
      <c r="BD6738" s="279"/>
      <c r="BE6738" s="279"/>
      <c r="BH6738" s="278"/>
      <c r="BI6738" s="278"/>
      <c r="BJ6738" s="278"/>
      <c r="BK6738" s="278"/>
      <c r="BL6738" s="278"/>
      <c r="BM6738" s="279"/>
      <c r="BN6738" s="279"/>
      <c r="BO6738" s="279"/>
      <c r="BP6738" s="279"/>
      <c r="BQ6738" s="279"/>
    </row>
    <row r="6739" spans="3:69" ht="10.5" customHeight="1">
      <c r="C6739" s="280"/>
      <c r="D6739" s="280"/>
      <c r="F6739" s="279"/>
      <c r="G6739" s="279"/>
      <c r="H6739" s="279"/>
      <c r="I6739" s="279"/>
      <c r="J6739" s="279"/>
      <c r="K6739" s="279"/>
      <c r="L6739" s="279"/>
      <c r="M6739" s="279"/>
      <c r="N6739" s="279"/>
      <c r="O6739" s="279"/>
      <c r="R6739" s="278"/>
      <c r="S6739" s="278"/>
      <c r="T6739" s="278"/>
      <c r="U6739" s="279"/>
      <c r="V6739" s="279"/>
      <c r="W6739" s="279"/>
      <c r="X6739" s="279"/>
      <c r="Y6739" s="279"/>
      <c r="Z6739" s="279"/>
      <c r="AA6739" s="279"/>
      <c r="AB6739" s="279"/>
      <c r="AD6739" s="264"/>
      <c r="AE6739" s="279"/>
      <c r="AF6739" s="279"/>
      <c r="AG6739" s="279"/>
      <c r="AH6739" s="279"/>
      <c r="AI6739" s="264"/>
      <c r="AM6739" s="280"/>
      <c r="AN6739" s="280"/>
      <c r="AO6739" s="280"/>
      <c r="AP6739" s="278"/>
      <c r="AQ6739" s="278"/>
      <c r="AR6739" s="278"/>
      <c r="AS6739" s="278"/>
      <c r="BA6739" s="280"/>
      <c r="BB6739" s="280"/>
      <c r="BC6739" s="280"/>
      <c r="BD6739" s="279"/>
      <c r="BE6739" s="279"/>
      <c r="BH6739" s="278"/>
      <c r="BI6739" s="278"/>
      <c r="BJ6739" s="278"/>
      <c r="BK6739" s="278"/>
      <c r="BL6739" s="278"/>
      <c r="BM6739" s="279"/>
      <c r="BN6739" s="279"/>
      <c r="BO6739" s="279"/>
      <c r="BP6739" s="279"/>
      <c r="BQ6739" s="279"/>
    </row>
    <row r="6740" spans="3:69" ht="9.75" customHeight="1"/>
    <row r="6741" spans="3:69" ht="9.75" customHeight="1">
      <c r="C6741" s="280"/>
      <c r="D6741" s="280"/>
      <c r="F6741" s="279"/>
      <c r="G6741" s="279"/>
      <c r="H6741" s="279"/>
      <c r="I6741" s="279"/>
      <c r="J6741" s="279"/>
      <c r="K6741" s="279"/>
      <c r="L6741" s="279"/>
      <c r="M6741" s="279"/>
      <c r="N6741" s="279"/>
      <c r="O6741" s="279"/>
      <c r="R6741" s="278"/>
      <c r="S6741" s="278"/>
      <c r="T6741" s="278"/>
      <c r="U6741" s="279"/>
      <c r="V6741" s="279"/>
      <c r="W6741" s="279"/>
      <c r="X6741" s="279"/>
      <c r="Y6741" s="279"/>
      <c r="Z6741" s="279"/>
      <c r="AA6741" s="279"/>
      <c r="AB6741" s="279"/>
      <c r="AD6741" s="279"/>
      <c r="AE6741" s="279"/>
      <c r="AF6741" s="279"/>
      <c r="AG6741" s="279"/>
      <c r="AH6741" s="279"/>
      <c r="AI6741" s="279"/>
      <c r="AM6741" s="280"/>
      <c r="AN6741" s="280"/>
      <c r="AO6741" s="280"/>
      <c r="AP6741" s="280"/>
      <c r="AQ6741" s="278"/>
      <c r="AR6741" s="278"/>
      <c r="AS6741" s="278"/>
      <c r="AT6741" s="278"/>
      <c r="BA6741" s="280"/>
      <c r="BB6741" s="280"/>
      <c r="BC6741" s="280"/>
      <c r="BD6741" s="279"/>
      <c r="BE6741" s="279"/>
      <c r="BH6741" s="278"/>
      <c r="BI6741" s="278"/>
      <c r="BJ6741" s="278"/>
      <c r="BK6741" s="278"/>
      <c r="BL6741" s="278"/>
      <c r="BM6741" s="279"/>
      <c r="BN6741" s="279"/>
      <c r="BO6741" s="279"/>
      <c r="BP6741" s="279"/>
      <c r="BQ6741" s="279"/>
    </row>
    <row r="6742" spans="3:69" ht="0.75" customHeight="1">
      <c r="C6742" s="280"/>
      <c r="D6742" s="280"/>
      <c r="F6742" s="279"/>
      <c r="G6742" s="279"/>
      <c r="H6742" s="279"/>
      <c r="I6742" s="279"/>
      <c r="J6742" s="279"/>
      <c r="K6742" s="279"/>
      <c r="L6742" s="279"/>
      <c r="M6742" s="279"/>
      <c r="N6742" s="279"/>
      <c r="O6742" s="279"/>
      <c r="R6742" s="278"/>
      <c r="S6742" s="278"/>
      <c r="T6742" s="278"/>
      <c r="U6742" s="279"/>
      <c r="V6742" s="279"/>
      <c r="W6742" s="279"/>
      <c r="X6742" s="279"/>
      <c r="Y6742" s="279"/>
      <c r="Z6742" s="279"/>
      <c r="AA6742" s="279"/>
      <c r="AB6742" s="279"/>
      <c r="AD6742" s="279"/>
      <c r="AE6742" s="279"/>
      <c r="AF6742" s="279"/>
      <c r="AG6742" s="279"/>
      <c r="AH6742" s="279"/>
      <c r="AI6742" s="279"/>
      <c r="AM6742" s="280"/>
      <c r="AN6742" s="280"/>
      <c r="AO6742" s="280"/>
      <c r="AP6742" s="280"/>
      <c r="AQ6742" s="278"/>
      <c r="AR6742" s="278"/>
      <c r="AS6742" s="278"/>
      <c r="AT6742" s="278"/>
      <c r="BA6742" s="280"/>
      <c r="BB6742" s="280"/>
      <c r="BC6742" s="280"/>
      <c r="BD6742" s="279"/>
      <c r="BE6742" s="279"/>
      <c r="BH6742" s="278"/>
      <c r="BI6742" s="278"/>
      <c r="BJ6742" s="278"/>
      <c r="BK6742" s="278"/>
      <c r="BL6742" s="278"/>
      <c r="BM6742" s="279"/>
      <c r="BN6742" s="279"/>
      <c r="BO6742" s="279"/>
      <c r="BP6742" s="279"/>
      <c r="BQ6742" s="279"/>
    </row>
    <row r="6743" spans="3:69" ht="12.75" customHeight="1">
      <c r="F6743" s="279"/>
      <c r="G6743" s="279"/>
      <c r="H6743" s="279"/>
      <c r="I6743" s="279"/>
      <c r="J6743" s="279"/>
      <c r="K6743" s="279"/>
      <c r="L6743" s="279"/>
      <c r="M6743" s="279"/>
      <c r="N6743" s="279"/>
      <c r="O6743" s="279"/>
      <c r="AM6743" s="280"/>
      <c r="AN6743" s="280"/>
      <c r="AO6743" s="280"/>
      <c r="AP6743" s="278"/>
      <c r="AQ6743" s="278"/>
      <c r="AR6743" s="278"/>
      <c r="AS6743" s="278"/>
      <c r="BA6743" s="280"/>
      <c r="BB6743" s="280"/>
      <c r="BC6743" s="280"/>
      <c r="BD6743" s="279"/>
      <c r="BE6743" s="279"/>
      <c r="BH6743" s="278"/>
      <c r="BI6743" s="278"/>
      <c r="BJ6743" s="278"/>
      <c r="BK6743" s="278"/>
      <c r="BL6743" s="278"/>
      <c r="BM6743" s="279"/>
      <c r="BN6743" s="279"/>
      <c r="BO6743" s="279"/>
      <c r="BP6743" s="279"/>
      <c r="BQ6743" s="279"/>
    </row>
    <row r="6744" spans="3:69" ht="10.5" customHeight="1">
      <c r="AM6744" s="280"/>
      <c r="AN6744" s="280"/>
      <c r="AO6744" s="280"/>
      <c r="AP6744" s="278"/>
      <c r="AQ6744" s="278"/>
      <c r="AR6744" s="278"/>
      <c r="AS6744" s="278"/>
      <c r="BA6744" s="280"/>
      <c r="BB6744" s="280"/>
      <c r="BC6744" s="280"/>
      <c r="BD6744" s="279"/>
      <c r="BE6744" s="279"/>
      <c r="BH6744" s="278"/>
      <c r="BI6744" s="278"/>
      <c r="BJ6744" s="278"/>
      <c r="BK6744" s="278"/>
      <c r="BL6744" s="278"/>
      <c r="BM6744" s="279"/>
      <c r="BN6744" s="279"/>
      <c r="BO6744" s="279"/>
      <c r="BP6744" s="279"/>
      <c r="BQ6744" s="279"/>
    </row>
    <row r="6745" spans="3:69" ht="7.5" customHeight="1"/>
    <row r="6746" spans="3:69" ht="0.75" customHeight="1">
      <c r="C6746" s="277"/>
      <c r="D6746" s="277"/>
      <c r="F6746" s="279"/>
      <c r="G6746" s="279"/>
      <c r="H6746" s="279"/>
      <c r="I6746" s="279"/>
      <c r="J6746" s="279"/>
      <c r="K6746" s="279"/>
      <c r="L6746" s="279"/>
      <c r="M6746" s="279"/>
      <c r="AM6746" s="280"/>
      <c r="AN6746" s="280"/>
      <c r="AO6746" s="280"/>
      <c r="AP6746" s="278"/>
      <c r="AQ6746" s="278"/>
      <c r="AR6746" s="278"/>
      <c r="AS6746" s="278"/>
      <c r="AT6746" s="278"/>
      <c r="AU6746" s="278"/>
      <c r="AV6746" s="278"/>
      <c r="AX6746" s="278"/>
      <c r="AY6746" s="278"/>
      <c r="BA6746" s="280"/>
      <c r="BB6746" s="280"/>
      <c r="BC6746" s="280"/>
      <c r="BD6746" s="279"/>
      <c r="BE6746" s="279"/>
      <c r="BH6746" s="278"/>
      <c r="BI6746" s="278"/>
      <c r="BJ6746" s="278"/>
      <c r="BK6746" s="278"/>
      <c r="BL6746" s="278"/>
      <c r="BM6746" s="279"/>
      <c r="BN6746" s="279"/>
      <c r="BO6746" s="279"/>
      <c r="BP6746" s="279"/>
      <c r="BQ6746" s="279"/>
    </row>
    <row r="6747" spans="3:69" ht="8.25" customHeight="1">
      <c r="C6747" s="277"/>
      <c r="D6747" s="277"/>
      <c r="F6747" s="279"/>
      <c r="G6747" s="279"/>
      <c r="H6747" s="279"/>
      <c r="I6747" s="279"/>
      <c r="J6747" s="279"/>
      <c r="K6747" s="279"/>
      <c r="L6747" s="279"/>
      <c r="M6747" s="279"/>
      <c r="AM6747" s="280"/>
      <c r="AN6747" s="280"/>
      <c r="AO6747" s="280"/>
      <c r="AP6747" s="278"/>
      <c r="AQ6747" s="278"/>
      <c r="AR6747" s="278"/>
      <c r="AS6747" s="278"/>
      <c r="AT6747" s="278"/>
      <c r="AU6747" s="278"/>
      <c r="AV6747" s="278"/>
      <c r="AX6747" s="278"/>
      <c r="AY6747" s="278"/>
      <c r="BA6747" s="280"/>
      <c r="BB6747" s="280"/>
      <c r="BC6747" s="280"/>
      <c r="BD6747" s="279"/>
      <c r="BE6747" s="279"/>
      <c r="BH6747" s="278"/>
      <c r="BI6747" s="278"/>
      <c r="BJ6747" s="278"/>
      <c r="BK6747" s="278"/>
      <c r="BL6747" s="278"/>
      <c r="BM6747" s="279"/>
      <c r="BN6747" s="279"/>
      <c r="BO6747" s="279"/>
      <c r="BP6747" s="279"/>
      <c r="BQ6747" s="279"/>
    </row>
    <row r="6748" spans="3:69" ht="0.75" customHeight="1">
      <c r="C6748" s="277"/>
      <c r="D6748" s="277"/>
      <c r="F6748" s="279"/>
      <c r="G6748" s="279"/>
      <c r="H6748" s="279"/>
      <c r="I6748" s="279"/>
      <c r="J6748" s="279"/>
      <c r="K6748" s="279"/>
      <c r="L6748" s="279"/>
      <c r="M6748" s="279"/>
      <c r="AM6748" s="280"/>
      <c r="AN6748" s="280"/>
      <c r="AO6748" s="280"/>
      <c r="AP6748" s="278"/>
      <c r="AQ6748" s="278"/>
      <c r="AR6748" s="278"/>
      <c r="AS6748" s="278"/>
      <c r="AT6748" s="278"/>
      <c r="AU6748" s="278"/>
      <c r="AV6748" s="278"/>
      <c r="AX6748" s="278"/>
      <c r="AY6748" s="278"/>
      <c r="BA6748" s="280"/>
      <c r="BB6748" s="280"/>
      <c r="BC6748" s="280"/>
      <c r="BD6748" s="279"/>
      <c r="BE6748" s="279"/>
      <c r="BH6748" s="278"/>
      <c r="BI6748" s="278"/>
      <c r="BJ6748" s="278"/>
      <c r="BK6748" s="278"/>
      <c r="BL6748" s="278"/>
      <c r="BM6748" s="279"/>
      <c r="BN6748" s="279"/>
      <c r="BO6748" s="279"/>
      <c r="BP6748" s="279"/>
      <c r="BQ6748" s="279"/>
    </row>
    <row r="6749" spans="3:69" ht="10.5" customHeight="1">
      <c r="AM6749" s="280"/>
      <c r="AN6749" s="280"/>
      <c r="AO6749" s="280"/>
      <c r="AP6749" s="278"/>
      <c r="AQ6749" s="278"/>
      <c r="AR6749" s="278"/>
      <c r="AS6749" s="278"/>
      <c r="AT6749" s="278"/>
      <c r="AU6749" s="278"/>
      <c r="AV6749" s="278"/>
      <c r="AX6749" s="278"/>
      <c r="AY6749" s="278"/>
      <c r="BA6749" s="280"/>
      <c r="BB6749" s="280"/>
      <c r="BC6749" s="280"/>
      <c r="BD6749" s="279"/>
      <c r="BE6749" s="279"/>
      <c r="BH6749" s="278"/>
      <c r="BI6749" s="278"/>
      <c r="BJ6749" s="278"/>
      <c r="BK6749" s="278"/>
      <c r="BL6749" s="278"/>
      <c r="BM6749" s="279"/>
      <c r="BN6749" s="279"/>
      <c r="BO6749" s="279"/>
      <c r="BP6749" s="279"/>
      <c r="BQ6749" s="279"/>
    </row>
    <row r="6750" spans="3:69" ht="9.75" customHeight="1"/>
    <row r="6751" spans="3:69" ht="12" customHeight="1">
      <c r="AM6751" s="280"/>
      <c r="AN6751" s="280"/>
      <c r="AO6751" s="280"/>
      <c r="AP6751" s="280"/>
      <c r="AQ6751" s="278"/>
      <c r="AR6751" s="278"/>
      <c r="AS6751" s="278"/>
      <c r="AT6751" s="278"/>
      <c r="AU6751" s="278"/>
      <c r="AV6751" s="278"/>
      <c r="AW6751" s="278"/>
      <c r="AX6751" s="278"/>
      <c r="AY6751" s="278"/>
      <c r="AZ6751" s="278"/>
      <c r="BA6751" s="277"/>
      <c r="BB6751" s="277"/>
      <c r="BC6751" s="277"/>
      <c r="BD6751" s="279"/>
      <c r="BE6751" s="279"/>
    </row>
    <row r="6752" spans="3:69" ht="13.5" customHeight="1"/>
    <row r="6753" spans="3:69" ht="7.5" customHeight="1">
      <c r="C6753" s="287"/>
      <c r="D6753" s="287"/>
      <c r="E6753" s="287"/>
      <c r="F6753" s="287"/>
      <c r="AI6753" s="267"/>
      <c r="AX6753" s="285"/>
      <c r="AY6753" s="285"/>
      <c r="AZ6753" s="285"/>
      <c r="BA6753" s="285"/>
      <c r="BB6753" s="285"/>
      <c r="BC6753" s="285"/>
      <c r="BD6753" s="285"/>
      <c r="BE6753" s="285"/>
      <c r="BF6753" s="285"/>
      <c r="BG6753" s="285"/>
      <c r="BH6753" s="285"/>
      <c r="BI6753" s="285"/>
      <c r="BJ6753" s="285"/>
      <c r="BK6753" s="285"/>
      <c r="BL6753" s="285"/>
      <c r="BM6753" s="285"/>
      <c r="BN6753" s="285"/>
      <c r="BO6753" s="285"/>
      <c r="BP6753" s="285"/>
      <c r="BQ6753" s="285"/>
    </row>
    <row r="6754" spans="3:69" ht="16.5" customHeight="1">
      <c r="C6754" s="287"/>
      <c r="D6754" s="287"/>
      <c r="E6754" s="287"/>
      <c r="F6754" s="287"/>
      <c r="I6754" s="288"/>
      <c r="J6754" s="288"/>
      <c r="K6754" s="288"/>
      <c r="L6754" s="288"/>
      <c r="M6754" s="288"/>
      <c r="N6754" s="288"/>
      <c r="O6754" s="288"/>
      <c r="P6754" s="288"/>
      <c r="Q6754" s="288"/>
      <c r="R6754" s="288"/>
      <c r="S6754" s="288"/>
      <c r="T6754" s="288"/>
      <c r="U6754" s="288"/>
      <c r="V6754" s="288"/>
      <c r="W6754" s="288"/>
      <c r="X6754" s="288"/>
      <c r="Y6754" s="288"/>
      <c r="Z6754" s="288"/>
      <c r="AA6754" s="288"/>
      <c r="AB6754" s="288"/>
      <c r="AC6754" s="288"/>
      <c r="AD6754" s="288"/>
      <c r="AE6754" s="288"/>
      <c r="AF6754" s="288"/>
      <c r="AG6754" s="288"/>
      <c r="AH6754" s="288"/>
      <c r="AI6754" s="288"/>
      <c r="AJ6754" s="288"/>
      <c r="AK6754" s="288"/>
      <c r="AL6754" s="288"/>
      <c r="AM6754" s="288"/>
      <c r="AN6754" s="288"/>
      <c r="AO6754" s="288"/>
      <c r="AP6754" s="288"/>
      <c r="AQ6754" s="288"/>
      <c r="AR6754" s="288"/>
      <c r="AS6754" s="288"/>
      <c r="AT6754" s="288"/>
      <c r="AU6754" s="288"/>
      <c r="AV6754" s="288"/>
      <c r="AW6754" s="288"/>
      <c r="AY6754" s="285"/>
      <c r="AZ6754" s="285"/>
      <c r="BA6754" s="285"/>
      <c r="BB6754" s="285"/>
      <c r="BC6754" s="285"/>
      <c r="BD6754" s="285"/>
      <c r="BE6754" s="285"/>
      <c r="BF6754" s="285"/>
      <c r="BG6754" s="285"/>
      <c r="BH6754" s="285"/>
      <c r="BI6754" s="285"/>
      <c r="BJ6754" s="285"/>
      <c r="BK6754" s="285"/>
      <c r="BL6754" s="285"/>
      <c r="BM6754" s="285"/>
      <c r="BN6754" s="285"/>
      <c r="BO6754" s="285"/>
      <c r="BP6754" s="285"/>
      <c r="BQ6754" s="285"/>
    </row>
    <row r="6755" spans="3:69" ht="9.75" customHeight="1"/>
    <row r="6756" spans="3:69" ht="0.75" customHeight="1"/>
    <row r="6757" spans="3:69" ht="10.5" customHeight="1"/>
    <row r="6758" spans="3:69" ht="8.25" customHeight="1"/>
    <row r="6759" spans="3:69" ht="12.75" customHeight="1"/>
    <row r="6760" spans="3:69" ht="9.75" customHeight="1"/>
    <row r="6761" spans="3:69" ht="12.75" customHeight="1"/>
    <row r="6762" spans="3:69" ht="10.5" customHeight="1"/>
    <row r="6763" spans="3:69" ht="9.75" customHeight="1"/>
    <row r="6764" spans="3:69" ht="10.5" customHeight="1"/>
    <row r="6765" spans="3:69" ht="0.75" customHeight="1"/>
    <row r="6766" spans="3:69" ht="10.5" customHeight="1"/>
    <row r="6767" spans="3:69" ht="8.25" customHeight="1"/>
    <row r="6768" spans="3:69" ht="0.75" customHeight="1"/>
    <row r="6769" ht="9" customHeight="1"/>
    <row r="6770" ht="0.75" customHeight="1"/>
    <row r="6771" ht="10.5" customHeight="1"/>
    <row r="6772" ht="7.5" customHeight="1"/>
    <row r="6773" ht="0.75" customHeight="1"/>
    <row r="6774" ht="8.25" customHeight="1"/>
    <row r="6775" ht="0.75" customHeight="1"/>
    <row r="6776" ht="10.5" customHeight="1"/>
    <row r="6777" ht="7.5" customHeight="1"/>
    <row r="6778" ht="0.75" customHeight="1"/>
    <row r="6780" ht="5.25" customHeight="1"/>
    <row r="6781" ht="5.25" customHeight="1"/>
    <row r="6782" ht="15" customHeight="1"/>
    <row r="6783" ht="0.75" customHeight="1"/>
    <row r="6784" ht="8.25" customHeight="1"/>
    <row r="6785" ht="0.75" customHeight="1"/>
    <row r="6786" ht="10.5" customHeight="1"/>
    <row r="6787" ht="7.5" customHeight="1"/>
    <row r="6788" ht="0.75" customHeight="1"/>
    <row r="6789" ht="9" customHeight="1"/>
    <row r="6790" ht="0.75" customHeight="1"/>
    <row r="6791" ht="10.5" customHeight="1"/>
    <row r="6792" ht="9" customHeight="1"/>
    <row r="6793" ht="10.5" customHeight="1"/>
    <row r="6794" ht="12.75" customHeight="1"/>
    <row r="6795" ht="12.75" customHeight="1"/>
    <row r="6796" ht="10.5" customHeight="1"/>
    <row r="6797" ht="9" customHeight="1"/>
    <row r="6798" ht="11.25" customHeight="1"/>
    <row r="6799" ht="9.75" customHeight="1"/>
    <row r="6800" ht="1.5" customHeight="1"/>
    <row r="6801" ht="10.5" customHeight="1"/>
    <row r="6802" ht="7.5" customHeight="1"/>
    <row r="6803" ht="0.75" customHeight="1"/>
    <row r="6804" ht="11.25" customHeight="1"/>
    <row r="6805" ht="8.25" customHeight="1"/>
    <row r="6806" ht="2.25" customHeight="1"/>
    <row r="6807" ht="10.5" customHeight="1"/>
    <row r="6808" ht="7.5" customHeight="1"/>
    <row r="6809" ht="9.75" customHeight="1"/>
    <row r="6810" ht="0.75" customHeight="1"/>
    <row r="6811" ht="10.5" customHeight="1"/>
    <row r="6812" ht="9" customHeight="1"/>
    <row r="6813" ht="11.25" customHeight="1"/>
    <row r="6814" ht="9.75" customHeight="1"/>
    <row r="6815" ht="0.75" customHeight="1"/>
    <row r="6817" ht="6.75" customHeight="1"/>
    <row r="6818" ht="2.25" customHeight="1"/>
    <row r="6819" ht="7.5" customHeight="1"/>
    <row r="6820" ht="0.75" customHeight="1"/>
    <row r="6821" ht="10.5" customHeight="1"/>
    <row r="6822" ht="7.5" customHeight="1"/>
    <row r="6823" ht="0.75" customHeight="1"/>
    <row r="6824" ht="8.25" customHeight="1"/>
    <row r="6825" ht="0.75" customHeight="1"/>
    <row r="6826" ht="11.25" customHeight="1"/>
    <row r="6827" ht="7.5" customHeight="1"/>
    <row r="6828" ht="1.5" customHeight="1"/>
    <row r="6829" ht="9" customHeight="1"/>
    <row r="6830" ht="0.75" customHeight="1"/>
    <row r="6831" ht="11.25" customHeight="1"/>
    <row r="6832" ht="9" customHeight="1"/>
    <row r="6833" ht="0.75" customHeight="1"/>
    <row r="6835" ht="10.5" customHeight="1"/>
    <row r="6836" ht="7.5" customHeight="1"/>
    <row r="6837" ht="12" customHeight="1"/>
    <row r="6838" ht="0.75" customHeight="1"/>
    <row r="6839" ht="10.5" customHeight="1"/>
    <row r="6840" ht="7.5" customHeight="1"/>
    <row r="6841" ht="0.75" customHeight="1"/>
    <row r="6842" ht="13.5" customHeight="1"/>
    <row r="6843" ht="9.75" customHeight="1"/>
    <row r="6844" ht="0.75" customHeight="1"/>
    <row r="6845" ht="10.5" customHeight="1"/>
    <row r="6846" ht="9.75" customHeight="1"/>
    <row r="6847" ht="9.75" customHeight="1"/>
    <row r="6848" ht="0.75" customHeight="1"/>
    <row r="6849" ht="12.75" customHeight="1"/>
    <row r="6850" ht="10.5" customHeight="1"/>
    <row r="6851" ht="7.5" customHeight="1"/>
    <row r="6852" ht="0.75" customHeight="1"/>
    <row r="6853" ht="8.25" customHeight="1"/>
    <row r="6854" ht="0.75" customHeight="1"/>
    <row r="6855" ht="10.5" customHeight="1"/>
    <row r="6856" ht="9.75" customHeight="1"/>
    <row r="6857" ht="12" customHeight="1"/>
    <row r="6858" ht="13.5" customHeight="1"/>
    <row r="6859" ht="7.5" customHeight="1"/>
    <row r="6860" ht="16.5" customHeight="1"/>
    <row r="6861" ht="9.75" customHeight="1"/>
    <row r="6862" ht="0.75" customHeight="1"/>
    <row r="6863" ht="10.5" customHeight="1"/>
    <row r="6864" ht="8.25" customHeight="1"/>
    <row r="6865" ht="12.75" customHeight="1"/>
    <row r="6866" ht="9.75" customHeight="1"/>
    <row r="6867" ht="12.75" customHeight="1"/>
    <row r="6868" ht="10.5" customHeight="1"/>
    <row r="6869" ht="9.75" customHeight="1"/>
    <row r="6870" ht="10.5" customHeight="1"/>
    <row r="6871" ht="0.75" customHeight="1"/>
    <row r="6872" ht="10.5" customHeight="1"/>
    <row r="6873" ht="8.25" customHeight="1"/>
    <row r="6874" ht="0.75" customHeight="1"/>
    <row r="6875" ht="9" customHeight="1"/>
    <row r="6876" ht="0.75" customHeight="1"/>
    <row r="6877" ht="10.5" customHeight="1"/>
    <row r="6878" ht="7.5" customHeight="1"/>
    <row r="6879" ht="0.75" customHeight="1"/>
    <row r="6880" ht="8.25" customHeight="1"/>
    <row r="6881" ht="0.75" customHeight="1"/>
    <row r="6882" ht="10.5" customHeight="1"/>
    <row r="6883" ht="7.5" customHeight="1"/>
    <row r="6884" ht="0.75" customHeight="1"/>
    <row r="6886" ht="5.25" customHeight="1"/>
    <row r="6887" ht="5.25" customHeight="1"/>
    <row r="6888" ht="15" customHeight="1"/>
    <row r="6889" ht="0.75" customHeight="1"/>
    <row r="6890" ht="8.25" customHeight="1"/>
    <row r="6891" ht="0.75" customHeight="1"/>
    <row r="6892" ht="10.5" customHeight="1"/>
    <row r="6893" ht="7.5" customHeight="1"/>
    <row r="6894" ht="0.75" customHeight="1"/>
    <row r="6895" ht="9" customHeight="1"/>
    <row r="6896" ht="0.75" customHeight="1"/>
    <row r="6897" ht="10.5" customHeight="1"/>
    <row r="6898" ht="9" customHeight="1"/>
    <row r="6899" ht="10.5" customHeight="1"/>
    <row r="6900" ht="12.75" customHeight="1"/>
    <row r="6901" ht="12.75" customHeight="1"/>
    <row r="6902" ht="10.5" customHeight="1"/>
    <row r="6903" ht="9" customHeight="1"/>
    <row r="6904" ht="11.25" customHeight="1"/>
    <row r="6905" ht="9.75" customHeight="1"/>
    <row r="6906" ht="1.5" customHeight="1"/>
    <row r="6907" ht="10.5" customHeight="1"/>
    <row r="6908" ht="7.5" customHeight="1"/>
    <row r="6909" ht="0.75" customHeight="1"/>
    <row r="6910" ht="11.25" customHeight="1"/>
    <row r="6911" ht="8.25" customHeight="1"/>
    <row r="6912" ht="2.25" customHeight="1"/>
    <row r="6913" ht="10.5" customHeight="1"/>
    <row r="6914" ht="7.5" customHeight="1"/>
    <row r="6915" ht="9.75" customHeight="1"/>
    <row r="6916" ht="0.75" customHeight="1"/>
    <row r="6917" ht="10.5" customHeight="1"/>
    <row r="6918" ht="9" customHeight="1"/>
    <row r="6919" ht="11.25" customHeight="1"/>
    <row r="6920" ht="9.75" customHeight="1"/>
    <row r="6921" ht="0.75" customHeight="1"/>
    <row r="6923" ht="6.75" customHeight="1"/>
    <row r="6924" ht="2.25" customHeight="1"/>
    <row r="6925" ht="7.5" customHeight="1"/>
    <row r="6926" ht="0.75" customHeight="1"/>
    <row r="6927" ht="10.5" customHeight="1"/>
    <row r="6928" ht="7.5" customHeight="1"/>
    <row r="6929" ht="0.75" customHeight="1"/>
    <row r="6930" ht="8.25" customHeight="1"/>
    <row r="6931" ht="0.75" customHeight="1"/>
    <row r="6932" ht="11.25" customHeight="1"/>
    <row r="6933" ht="7.5" customHeight="1"/>
    <row r="6934" ht="1.5" customHeight="1"/>
    <row r="6935" ht="9" customHeight="1"/>
    <row r="6936" ht="0.75" customHeight="1"/>
    <row r="6937" ht="11.25" customHeight="1"/>
    <row r="6938" ht="9" customHeight="1"/>
    <row r="6939" ht="0.75" customHeight="1"/>
    <row r="6941" ht="10.5" customHeight="1"/>
    <row r="6942" ht="7.5" customHeight="1"/>
    <row r="6943" ht="12" customHeight="1"/>
    <row r="6944" ht="0.75" customHeight="1"/>
    <row r="6945" ht="10.5" customHeight="1"/>
    <row r="6946" ht="7.5" customHeight="1"/>
    <row r="6947" ht="0.75" customHeight="1"/>
    <row r="6948" ht="13.5" customHeight="1"/>
    <row r="6949" ht="9.75" customHeight="1"/>
    <row r="6950" ht="0.75" customHeight="1"/>
    <row r="6951" ht="10.5" customHeight="1"/>
    <row r="6952" ht="9.75" customHeight="1"/>
    <row r="6953" ht="9.75" customHeight="1"/>
    <row r="6954" ht="0.75" customHeight="1"/>
    <row r="6955" ht="12.75" customHeight="1"/>
    <row r="6956" ht="10.5" customHeight="1"/>
    <row r="6957" ht="7.5" customHeight="1"/>
    <row r="6958" ht="0.75" customHeight="1"/>
    <row r="6959" ht="8.25" customHeight="1"/>
    <row r="6960" ht="0.75" customHeight="1"/>
    <row r="6961" ht="10.5" customHeight="1"/>
    <row r="6962" ht="9.75" customHeight="1"/>
    <row r="6963" ht="12" customHeight="1"/>
    <row r="6964" ht="13.5" customHeight="1"/>
    <row r="6965" ht="7.5" customHeight="1"/>
    <row r="6966" ht="16.5" customHeight="1"/>
    <row r="6967" ht="9.75" customHeight="1"/>
    <row r="6968" ht="0.75" customHeight="1"/>
    <row r="6969" ht="10.5" customHeight="1"/>
    <row r="6970" ht="8.25" customHeight="1"/>
    <row r="6971" ht="12.75" customHeight="1"/>
    <row r="6972" ht="9.75" customHeight="1"/>
    <row r="6973" ht="12.75" customHeight="1"/>
    <row r="6974" ht="10.5" customHeight="1"/>
    <row r="6975" ht="9.75" customHeight="1"/>
    <row r="6976" ht="10.5" customHeight="1"/>
    <row r="6977" ht="0.75" customHeight="1"/>
    <row r="6978" ht="10.5" customHeight="1"/>
    <row r="6979" ht="8.25" customHeight="1"/>
    <row r="6980" ht="0.75" customHeight="1"/>
    <row r="6981" ht="9" customHeight="1"/>
    <row r="6982" ht="0.75" customHeight="1"/>
    <row r="6983" ht="10.5" customHeight="1"/>
    <row r="6984" ht="7.5" customHeight="1"/>
    <row r="6985" ht="0.75" customHeight="1"/>
    <row r="6986" ht="8.25" customHeight="1"/>
    <row r="6987" ht="0.75" customHeight="1"/>
    <row r="6988" ht="10.5" customHeight="1"/>
    <row r="6989" ht="7.5" customHeight="1"/>
    <row r="6990" ht="0.75" customHeight="1"/>
    <row r="6992" ht="5.25" customHeight="1"/>
    <row r="6993" ht="5.25" customHeight="1"/>
    <row r="6994" ht="15" customHeight="1"/>
    <row r="6995" ht="0.75" customHeight="1"/>
    <row r="6996" ht="8.25" customHeight="1"/>
    <row r="6997" ht="0.75" customHeight="1"/>
    <row r="6998" ht="10.5" customHeight="1"/>
    <row r="6999" ht="7.5" customHeight="1"/>
    <row r="7000" ht="0.75" customHeight="1"/>
    <row r="7001" ht="9" customHeight="1"/>
    <row r="7002" ht="0.75" customHeight="1"/>
    <row r="7003" ht="10.5" customHeight="1"/>
    <row r="7004" ht="9" customHeight="1"/>
    <row r="7005" ht="10.5" customHeight="1"/>
    <row r="7006" ht="12.75" customHeight="1"/>
    <row r="7007" ht="12.75" customHeight="1"/>
    <row r="7008" ht="10.5" customHeight="1"/>
    <row r="7009" ht="9" customHeight="1"/>
    <row r="7010" ht="11.25" customHeight="1"/>
    <row r="7011" ht="9.75" customHeight="1"/>
    <row r="7012" ht="1.5" customHeight="1"/>
    <row r="7013" ht="10.5" customHeight="1"/>
    <row r="7014" ht="7.5" customHeight="1"/>
    <row r="7015" ht="0.75" customHeight="1"/>
    <row r="7016" ht="11.25" customHeight="1"/>
    <row r="7017" ht="8.25" customHeight="1"/>
    <row r="7018" ht="2.25" customHeight="1"/>
    <row r="7019" ht="10.5" customHeight="1"/>
    <row r="7020" ht="7.5" customHeight="1"/>
    <row r="7021" ht="9.75" customHeight="1"/>
    <row r="7022" ht="0.75" customHeight="1"/>
    <row r="7023" ht="10.5" customHeight="1"/>
    <row r="7024" ht="9" customHeight="1"/>
    <row r="7025" ht="11.25" customHeight="1"/>
    <row r="7026" ht="9.75" customHeight="1"/>
    <row r="7027" ht="0.75" customHeight="1"/>
    <row r="7029" ht="6.75" customHeight="1"/>
    <row r="7030" ht="2.25" customHeight="1"/>
    <row r="7031" ht="7.5" customHeight="1"/>
    <row r="7032" ht="0.75" customHeight="1"/>
    <row r="7033" ht="10.5" customHeight="1"/>
    <row r="7034" ht="7.5" customHeight="1"/>
    <row r="7035" ht="0.75" customHeight="1"/>
    <row r="7036" ht="8.25" customHeight="1"/>
    <row r="7037" ht="0.75" customHeight="1"/>
    <row r="7038" ht="11.25" customHeight="1"/>
    <row r="7039" ht="7.5" customHeight="1"/>
    <row r="7040" ht="1.5" customHeight="1"/>
    <row r="7041" ht="9" customHeight="1"/>
    <row r="7042" ht="0.75" customHeight="1"/>
    <row r="7043" ht="11.25" customHeight="1"/>
    <row r="7044" ht="9" customHeight="1"/>
    <row r="7045" ht="0.75" customHeight="1"/>
    <row r="7047" ht="10.5" customHeight="1"/>
    <row r="7048" ht="7.5" customHeight="1"/>
    <row r="7049" ht="12" customHeight="1"/>
    <row r="7050" ht="0.75" customHeight="1"/>
    <row r="7051" ht="10.5" customHeight="1"/>
    <row r="7052" ht="7.5" customHeight="1"/>
    <row r="7053" ht="0.75" customHeight="1"/>
    <row r="7054" ht="13.5" customHeight="1"/>
    <row r="7055" ht="9.75" customHeight="1"/>
    <row r="7056" ht="0.75" customHeight="1"/>
    <row r="7057" ht="10.5" customHeight="1"/>
    <row r="7058" ht="9.75" customHeight="1"/>
    <row r="7059" ht="9.75" customHeight="1"/>
    <row r="7060" ht="0.75" customHeight="1"/>
    <row r="7061" ht="12.75" customHeight="1"/>
    <row r="7062" ht="10.5" customHeight="1"/>
    <row r="7063" ht="7.5" customHeight="1"/>
    <row r="7064" ht="0.75" customHeight="1"/>
    <row r="7065" ht="8.25" customHeight="1"/>
    <row r="7066" ht="0.75" customHeight="1"/>
    <row r="7067" ht="10.5" customHeight="1"/>
    <row r="7068" ht="9.75" customHeight="1"/>
    <row r="7069" ht="12" customHeight="1"/>
    <row r="7070" ht="13.5" customHeight="1"/>
    <row r="7071" ht="7.5" customHeight="1"/>
    <row r="7072" ht="16.5" customHeight="1"/>
    <row r="7073" ht="9.75" customHeight="1"/>
    <row r="7074" ht="0.75" customHeight="1"/>
    <row r="7075" ht="10.5" customHeight="1"/>
    <row r="7076" ht="8.25" customHeight="1"/>
    <row r="7077" ht="12.75" customHeight="1"/>
    <row r="7078" ht="9.75" customHeight="1"/>
    <row r="7079" ht="12.75" customHeight="1"/>
    <row r="7080" ht="10.5" customHeight="1"/>
    <row r="7081" ht="9.75" customHeight="1"/>
    <row r="7082" ht="10.5" customHeight="1"/>
    <row r="7083" ht="0.75" customHeight="1"/>
    <row r="7084" ht="10.5" customHeight="1"/>
    <row r="7085" ht="8.25" customHeight="1"/>
    <row r="7086" ht="0.75" customHeight="1"/>
    <row r="7087" ht="9" customHeight="1"/>
    <row r="7088" ht="0.75" customHeight="1"/>
    <row r="7089" ht="10.5" customHeight="1"/>
    <row r="7090" ht="7.5" customHeight="1"/>
    <row r="7091" ht="0.75" customHeight="1"/>
    <row r="7092" ht="8.25" customHeight="1"/>
    <row r="7093" ht="0.75" customHeight="1"/>
    <row r="7094" ht="10.5" customHeight="1"/>
    <row r="7095" ht="7.5" customHeight="1"/>
    <row r="7096" ht="0.75" customHeight="1"/>
    <row r="7098" ht="5.25" customHeight="1"/>
    <row r="7099" ht="5.25" customHeight="1"/>
    <row r="7100" ht="15" customHeight="1"/>
    <row r="7101" ht="0.75" customHeight="1"/>
    <row r="7102" ht="8.25" customHeight="1"/>
    <row r="7103" ht="0.75" customHeight="1"/>
    <row r="7104" ht="10.5" customHeight="1"/>
    <row r="7105" ht="7.5" customHeight="1"/>
    <row r="7106" ht="0.75" customHeight="1"/>
    <row r="7107" ht="9" customHeight="1"/>
    <row r="7108" ht="0.75" customHeight="1"/>
    <row r="7109" ht="10.5" customHeight="1"/>
    <row r="7110" ht="9" customHeight="1"/>
    <row r="7111" ht="10.5" customHeight="1"/>
    <row r="7112" ht="12.75" customHeight="1"/>
    <row r="7113" ht="12.75" customHeight="1"/>
    <row r="7114" ht="10.5" customHeight="1"/>
    <row r="7115" ht="9" customHeight="1"/>
    <row r="7116" ht="11.25" customHeight="1"/>
    <row r="7117" ht="9.75" customHeight="1"/>
    <row r="7118" ht="1.5" customHeight="1"/>
    <row r="7119" ht="10.5" customHeight="1"/>
    <row r="7120" ht="7.5" customHeight="1"/>
    <row r="7121" ht="0.75" customHeight="1"/>
    <row r="7122" ht="11.25" customHeight="1"/>
    <row r="7123" ht="8.25" customHeight="1"/>
    <row r="7124" ht="2.25" customHeight="1"/>
    <row r="7125" ht="10.5" customHeight="1"/>
    <row r="7126" ht="7.5" customHeight="1"/>
    <row r="7127" ht="9.75" customHeight="1"/>
    <row r="7128" ht="0.75" customHeight="1"/>
    <row r="7129" ht="10.5" customHeight="1"/>
    <row r="7130" ht="9" customHeight="1"/>
    <row r="7131" ht="11.25" customHeight="1"/>
    <row r="7132" ht="9.75" customHeight="1"/>
    <row r="7133" ht="0.75" customHeight="1"/>
    <row r="7135" ht="6.75" customHeight="1"/>
    <row r="7136" ht="2.25" customHeight="1"/>
    <row r="7137" ht="7.5" customHeight="1"/>
    <row r="7138" ht="0.75" customHeight="1"/>
    <row r="7139" ht="10.5" customHeight="1"/>
    <row r="7140" ht="7.5" customHeight="1"/>
    <row r="7141" ht="0.75" customHeight="1"/>
    <row r="7142" ht="8.25" customHeight="1"/>
    <row r="7143" ht="0.75" customHeight="1"/>
    <row r="7144" ht="11.25" customHeight="1"/>
    <row r="7145" ht="7.5" customHeight="1"/>
    <row r="7146" ht="1.5" customHeight="1"/>
    <row r="7147" ht="9" customHeight="1"/>
    <row r="7148" ht="0.75" customHeight="1"/>
    <row r="7149" ht="11.25" customHeight="1"/>
    <row r="7150" ht="9" customHeight="1"/>
    <row r="7151" ht="0.75" customHeight="1"/>
    <row r="7153" ht="10.5" customHeight="1"/>
    <row r="7154" ht="7.5" customHeight="1"/>
    <row r="7155" ht="12" customHeight="1"/>
    <row r="7156" ht="0.75" customHeight="1"/>
    <row r="7157" ht="10.5" customHeight="1"/>
    <row r="7158" ht="7.5" customHeight="1"/>
    <row r="7159" ht="0.75" customHeight="1"/>
    <row r="7160" ht="13.5" customHeight="1"/>
    <row r="7161" ht="9.75" customHeight="1"/>
    <row r="7162" ht="0.75" customHeight="1"/>
    <row r="7163" ht="10.5" customHeight="1"/>
    <row r="7164" ht="9.75" customHeight="1"/>
    <row r="7165" ht="9.75" customHeight="1"/>
    <row r="7166" ht="0.75" customHeight="1"/>
    <row r="7167" ht="12.75" customHeight="1"/>
    <row r="7168" ht="10.5" customHeight="1"/>
    <row r="7169" ht="7.5" customHeight="1"/>
    <row r="7170" ht="0.75" customHeight="1"/>
    <row r="7171" ht="8.25" customHeight="1"/>
    <row r="7172" ht="0.75" customHeight="1"/>
    <row r="7173" ht="10.5" customHeight="1"/>
    <row r="7174" ht="9.75" customHeight="1"/>
    <row r="7175" ht="12" customHeight="1"/>
    <row r="7176" ht="13.5" customHeight="1"/>
    <row r="7177" ht="7.5" customHeight="1"/>
    <row r="7178" ht="16.5" customHeight="1"/>
    <row r="7179" ht="9.75" customHeight="1"/>
    <row r="7180" ht="0.75" customHeight="1"/>
    <row r="7181" ht="10.5" customHeight="1"/>
    <row r="7182" ht="8.25" customHeight="1"/>
    <row r="7183" ht="12.75" customHeight="1"/>
    <row r="7184" ht="9.75" customHeight="1"/>
    <row r="7185" ht="12.75" customHeight="1"/>
    <row r="7186" ht="10.5" customHeight="1"/>
    <row r="7187" ht="9.75" customHeight="1"/>
    <row r="7188" ht="10.5" customHeight="1"/>
    <row r="7189" ht="0.75" customHeight="1"/>
    <row r="7190" ht="10.5" customHeight="1"/>
    <row r="7191" ht="8.25" customHeight="1"/>
    <row r="7192" ht="0.75" customHeight="1"/>
    <row r="7193" ht="9" customHeight="1"/>
    <row r="7194" ht="0.75" customHeight="1"/>
    <row r="7195" ht="10.5" customHeight="1"/>
    <row r="7196" ht="7.5" customHeight="1"/>
    <row r="7197" ht="0.75" customHeight="1"/>
    <row r="7198" ht="8.25" customHeight="1"/>
    <row r="7199" ht="0.75" customHeight="1"/>
    <row r="7200" ht="10.5" customHeight="1"/>
    <row r="7201" ht="7.5" customHeight="1"/>
    <row r="7202" ht="0.75" customHeight="1"/>
    <row r="7204" ht="5.25" customHeight="1"/>
    <row r="7205" ht="5.25" customHeight="1"/>
    <row r="7206" ht="15" customHeight="1"/>
    <row r="7207" ht="0.75" customHeight="1"/>
    <row r="7208" ht="8.25" customHeight="1"/>
    <row r="7209" ht="0.75" customHeight="1"/>
    <row r="7210" ht="10.5" customHeight="1"/>
    <row r="7211" ht="7.5" customHeight="1"/>
    <row r="7212" ht="0.75" customHeight="1"/>
    <row r="7213" ht="9" customHeight="1"/>
    <row r="7214" ht="0.75" customHeight="1"/>
    <row r="7215" ht="10.5" customHeight="1"/>
    <row r="7216" ht="9" customHeight="1"/>
    <row r="7217" ht="10.5" customHeight="1"/>
    <row r="7218" ht="12.75" customHeight="1"/>
    <row r="7219" ht="12.75" customHeight="1"/>
    <row r="7220" ht="10.5" customHeight="1"/>
    <row r="7221" ht="9" customHeight="1"/>
    <row r="7222" ht="11.25" customHeight="1"/>
    <row r="7223" ht="9.75" customHeight="1"/>
    <row r="7224" ht="1.5" customHeight="1"/>
    <row r="7225" ht="10.5" customHeight="1"/>
    <row r="7226" ht="7.5" customHeight="1"/>
    <row r="7227" ht="0.75" customHeight="1"/>
    <row r="7228" ht="11.25" customHeight="1"/>
    <row r="7229" ht="8.25" customHeight="1"/>
    <row r="7230" ht="2.25" customHeight="1"/>
    <row r="7231" ht="10.5" customHeight="1"/>
    <row r="7232" ht="7.5" customHeight="1"/>
    <row r="7233" ht="9.75" customHeight="1"/>
    <row r="7234" ht="0.75" customHeight="1"/>
    <row r="7235" ht="10.5" customHeight="1"/>
    <row r="7236" ht="9" customHeight="1"/>
    <row r="7237" ht="11.25" customHeight="1"/>
    <row r="7238" ht="9.75" customHeight="1"/>
    <row r="7239" ht="0.75" customHeight="1"/>
    <row r="7241" ht="6.75" customHeight="1"/>
    <row r="7242" ht="2.25" customHeight="1"/>
    <row r="7243" ht="7.5" customHeight="1"/>
    <row r="7244" ht="0.75" customHeight="1"/>
    <row r="7245" ht="10.5" customHeight="1"/>
    <row r="7246" ht="7.5" customHeight="1"/>
    <row r="7247" ht="0.75" customHeight="1"/>
    <row r="7248" ht="8.25" customHeight="1"/>
    <row r="7249" ht="0.75" customHeight="1"/>
    <row r="7250" ht="11.25" customHeight="1"/>
    <row r="7251" ht="7.5" customHeight="1"/>
    <row r="7252" ht="1.5" customHeight="1"/>
    <row r="7253" ht="9" customHeight="1"/>
    <row r="7254" ht="0.75" customHeight="1"/>
    <row r="7255" ht="11.25" customHeight="1"/>
    <row r="7256" ht="9" customHeight="1"/>
    <row r="7257" ht="0.75" customHeight="1"/>
    <row r="7259" ht="10.5" customHeight="1"/>
    <row r="7260" ht="7.5" customHeight="1"/>
    <row r="7261" ht="12" customHeight="1"/>
    <row r="7262" ht="0.75" customHeight="1"/>
    <row r="7263" ht="10.5" customHeight="1"/>
    <row r="7264" ht="7.5" customHeight="1"/>
    <row r="7265" ht="0.75" customHeight="1"/>
    <row r="7266" ht="13.5" customHeight="1"/>
    <row r="7267" ht="9.75" customHeight="1"/>
    <row r="7268" ht="0.75" customHeight="1"/>
    <row r="7269" ht="10.5" customHeight="1"/>
    <row r="7270" ht="9.75" customHeight="1"/>
    <row r="7271" ht="9.75" customHeight="1"/>
    <row r="7272" ht="0.75" customHeight="1"/>
    <row r="7273" ht="12.75" customHeight="1"/>
    <row r="7274" ht="10.5" customHeight="1"/>
    <row r="7275" ht="7.5" customHeight="1"/>
    <row r="7276" ht="0.75" customHeight="1"/>
    <row r="7277" ht="8.25" customHeight="1"/>
    <row r="7278" ht="0.75" customHeight="1"/>
    <row r="7279" ht="10.5" customHeight="1"/>
    <row r="7280" ht="9.75" customHeight="1"/>
    <row r="7281" ht="12" customHeight="1"/>
    <row r="7282" ht="13.5" customHeight="1"/>
    <row r="7283" ht="7.5" customHeight="1"/>
    <row r="7284" ht="16.5" customHeight="1"/>
    <row r="7285" ht="9.75" customHeight="1"/>
    <row r="7286" ht="0.75" customHeight="1"/>
    <row r="7287" ht="10.5" customHeight="1"/>
    <row r="7288" ht="8.25" customHeight="1"/>
    <row r="7289" ht="12.75" customHeight="1"/>
    <row r="7290" ht="9.75" customHeight="1"/>
    <row r="7291" ht="12.75" customHeight="1"/>
    <row r="7292" ht="10.5" customHeight="1"/>
    <row r="7293" ht="9.75" customHeight="1"/>
    <row r="7294" ht="10.5" customHeight="1"/>
    <row r="7295" ht="0.75" customHeight="1"/>
    <row r="7296" ht="10.5" customHeight="1"/>
    <row r="7297" ht="8.25" customHeight="1"/>
    <row r="7298" ht="0.75" customHeight="1"/>
    <row r="7299" ht="9" customHeight="1"/>
    <row r="7300" ht="0.75" customHeight="1"/>
    <row r="7301" ht="10.5" customHeight="1"/>
    <row r="7302" ht="7.5" customHeight="1"/>
    <row r="7303" ht="0.75" customHeight="1"/>
    <row r="7304" ht="8.25" customHeight="1"/>
    <row r="7305" ht="0.75" customHeight="1"/>
    <row r="7306" ht="10.5" customHeight="1"/>
    <row r="7307" ht="7.5" customHeight="1"/>
    <row r="7308" ht="0.75" customHeight="1"/>
    <row r="7310" ht="5.25" customHeight="1"/>
    <row r="7311" ht="5.25" customHeight="1"/>
    <row r="7312" ht="15" customHeight="1"/>
    <row r="7313" ht="0.75" customHeight="1"/>
    <row r="7314" ht="8.25" customHeight="1"/>
    <row r="7315" ht="0.75" customHeight="1"/>
    <row r="7316" ht="10.5" customHeight="1"/>
    <row r="7317" ht="7.5" customHeight="1"/>
    <row r="7318" ht="0.75" customHeight="1"/>
    <row r="7319" ht="9" customHeight="1"/>
    <row r="7320" ht="0.75" customHeight="1"/>
    <row r="7321" ht="10.5" customHeight="1"/>
    <row r="7322" ht="9" customHeight="1"/>
    <row r="7323" ht="10.5" customHeight="1"/>
    <row r="7324" ht="12.75" customHeight="1"/>
    <row r="7325" ht="12.75" customHeight="1"/>
    <row r="7326" ht="10.5" customHeight="1"/>
    <row r="7327" ht="9" customHeight="1"/>
    <row r="7328" ht="11.25" customHeight="1"/>
    <row r="7329" ht="9.75" customHeight="1"/>
    <row r="7330" ht="1.5" customHeight="1"/>
    <row r="7331" ht="10.5" customHeight="1"/>
    <row r="7332" ht="7.5" customHeight="1"/>
    <row r="7333" ht="0.75" customHeight="1"/>
    <row r="7334" ht="11.25" customHeight="1"/>
    <row r="7335" ht="8.25" customHeight="1"/>
    <row r="7336" ht="2.25" customHeight="1"/>
    <row r="7337" ht="10.5" customHeight="1"/>
    <row r="7338" ht="7.5" customHeight="1"/>
    <row r="7339" ht="9.75" customHeight="1"/>
    <row r="7340" ht="0.75" customHeight="1"/>
    <row r="7341" ht="10.5" customHeight="1"/>
    <row r="7342" ht="9" customHeight="1"/>
    <row r="7343" ht="11.25" customHeight="1"/>
    <row r="7344" ht="9.75" customHeight="1"/>
    <row r="7345" ht="0.75" customHeight="1"/>
    <row r="7347" ht="6.75" customHeight="1"/>
    <row r="7348" ht="2.25" customHeight="1"/>
    <row r="7349" ht="7.5" customHeight="1"/>
    <row r="7350" ht="0.75" customHeight="1"/>
    <row r="7351" ht="10.5" customHeight="1"/>
    <row r="7352" ht="7.5" customHeight="1"/>
    <row r="7353" ht="0.75" customHeight="1"/>
    <row r="7354" ht="8.25" customHeight="1"/>
    <row r="7355" ht="0.75" customHeight="1"/>
    <row r="7356" ht="11.25" customHeight="1"/>
    <row r="7357" ht="7.5" customHeight="1"/>
    <row r="7358" ht="1.5" customHeight="1"/>
    <row r="7359" ht="9" customHeight="1"/>
    <row r="7360" ht="0.75" customHeight="1"/>
    <row r="7361" ht="11.25" customHeight="1"/>
    <row r="7362" ht="9" customHeight="1"/>
    <row r="7363" ht="0.75" customHeight="1"/>
    <row r="7365" ht="10.5" customHeight="1"/>
    <row r="7366" ht="7.5" customHeight="1"/>
    <row r="7367" ht="12" customHeight="1"/>
    <row r="7368" ht="0.75" customHeight="1"/>
    <row r="7369" ht="10.5" customHeight="1"/>
    <row r="7370" ht="7.5" customHeight="1"/>
    <row r="7371" ht="0.75" customHeight="1"/>
    <row r="7372" ht="13.5" customHeight="1"/>
    <row r="7373" ht="9.75" customHeight="1"/>
    <row r="7374" ht="0.75" customHeight="1"/>
    <row r="7375" ht="10.5" customHeight="1"/>
    <row r="7376" ht="9.75" customHeight="1"/>
    <row r="7377" ht="9.75" customHeight="1"/>
    <row r="7378" ht="0.75" customHeight="1"/>
    <row r="7379" ht="12.75" customHeight="1"/>
    <row r="7380" ht="10.5" customHeight="1"/>
    <row r="7381" ht="7.5" customHeight="1"/>
    <row r="7382" ht="0.75" customHeight="1"/>
    <row r="7383" ht="8.25" customHeight="1"/>
    <row r="7384" ht="0.75" customHeight="1"/>
    <row r="7385" ht="10.5" customHeight="1"/>
    <row r="7386" ht="9.75" customHeight="1"/>
    <row r="7387" ht="12" customHeight="1"/>
    <row r="7388" ht="13.5" customHeight="1"/>
    <row r="7389" ht="7.5" customHeight="1"/>
    <row r="7390" ht="16.5" customHeight="1"/>
    <row r="7391" ht="9.75" customHeight="1"/>
    <row r="7392" ht="0.75" customHeight="1"/>
    <row r="7393" ht="10.5" customHeight="1"/>
    <row r="7394" ht="8.25" customHeight="1"/>
    <row r="7395" ht="12.75" customHeight="1"/>
    <row r="7396" ht="9.75" customHeight="1"/>
    <row r="7397" ht="12.75" customHeight="1"/>
    <row r="7398" ht="10.5" customHeight="1"/>
    <row r="7399" ht="9.75" customHeight="1"/>
    <row r="7400" ht="10.5" customHeight="1"/>
    <row r="7401" ht="0.75" customHeight="1"/>
    <row r="7402" ht="10.5" customHeight="1"/>
    <row r="7403" ht="8.25" customHeight="1"/>
    <row r="7404" ht="0.75" customHeight="1"/>
    <row r="7405" ht="9" customHeight="1"/>
    <row r="7406" ht="0.75" customHeight="1"/>
    <row r="7407" ht="10.5" customHeight="1"/>
    <row r="7408" ht="7.5" customHeight="1"/>
    <row r="7409" ht="0.75" customHeight="1"/>
    <row r="7410" ht="8.25" customHeight="1"/>
    <row r="7411" ht="0.75" customHeight="1"/>
    <row r="7412" ht="10.5" customHeight="1"/>
    <row r="7413" ht="7.5" customHeight="1"/>
    <row r="7414" ht="0.75" customHeight="1"/>
    <row r="7416" ht="5.25" customHeight="1"/>
    <row r="7417" ht="5.25" customHeight="1"/>
    <row r="7418" ht="15" customHeight="1"/>
    <row r="7419" ht="0.75" customHeight="1"/>
    <row r="7420" ht="8.25" customHeight="1"/>
    <row r="7421" ht="0.75" customHeight="1"/>
    <row r="7422" ht="10.5" customHeight="1"/>
    <row r="7423" ht="7.5" customHeight="1"/>
    <row r="7424" ht="0.75" customHeight="1"/>
    <row r="7425" ht="9" customHeight="1"/>
    <row r="7426" ht="0.75" customHeight="1"/>
    <row r="7427" ht="10.5" customHeight="1"/>
    <row r="7428" ht="9" customHeight="1"/>
    <row r="7429" ht="10.5" customHeight="1"/>
    <row r="7430" ht="12.75" customHeight="1"/>
    <row r="7431" ht="12.75" customHeight="1"/>
    <row r="7432" ht="10.5" customHeight="1"/>
    <row r="7433" ht="9" customHeight="1"/>
    <row r="7434" ht="11.25" customHeight="1"/>
    <row r="7435" ht="9.75" customHeight="1"/>
    <row r="7436" ht="1.5" customHeight="1"/>
    <row r="7437" ht="10.5" customHeight="1"/>
    <row r="7438" ht="7.5" customHeight="1"/>
    <row r="7439" ht="0.75" customHeight="1"/>
    <row r="7440" ht="11.25" customHeight="1"/>
    <row r="7441" ht="8.25" customHeight="1"/>
    <row r="7442" ht="2.25" customHeight="1"/>
    <row r="7443" ht="10.5" customHeight="1"/>
    <row r="7444" ht="7.5" customHeight="1"/>
    <row r="7445" ht="9.75" customHeight="1"/>
    <row r="7446" ht="0.75" customHeight="1"/>
    <row r="7447" ht="10.5" customHeight="1"/>
    <row r="7448" ht="9" customHeight="1"/>
    <row r="7449" ht="11.25" customHeight="1"/>
    <row r="7450" ht="9.75" customHeight="1"/>
    <row r="7451" ht="0.75" customHeight="1"/>
    <row r="7453" ht="6.75" customHeight="1"/>
    <row r="7454" ht="2.25" customHeight="1"/>
    <row r="7455" ht="7.5" customHeight="1"/>
    <row r="7456" ht="0.75" customHeight="1"/>
    <row r="7457" ht="10.5" customHeight="1"/>
    <row r="7458" ht="7.5" customHeight="1"/>
    <row r="7459" ht="0.75" customHeight="1"/>
    <row r="7460" ht="8.25" customHeight="1"/>
    <row r="7461" ht="0.75" customHeight="1"/>
    <row r="7462" ht="11.25" customHeight="1"/>
    <row r="7463" ht="7.5" customHeight="1"/>
    <row r="7464" ht="1.5" customHeight="1"/>
    <row r="7465" ht="9" customHeight="1"/>
    <row r="7466" ht="0.75" customHeight="1"/>
    <row r="7467" ht="11.25" customHeight="1"/>
    <row r="7468" ht="9" customHeight="1"/>
    <row r="7469" ht="0.75" customHeight="1"/>
    <row r="7471" ht="10.5" customHeight="1"/>
    <row r="7472" ht="7.5" customHeight="1"/>
    <row r="7473" ht="12" customHeight="1"/>
    <row r="7474" ht="0.75" customHeight="1"/>
    <row r="7475" ht="10.5" customHeight="1"/>
    <row r="7476" ht="7.5" customHeight="1"/>
    <row r="7477" ht="0.75" customHeight="1"/>
    <row r="7478" ht="13.5" customHeight="1"/>
    <row r="7479" ht="9.75" customHeight="1"/>
    <row r="7480" ht="0.75" customHeight="1"/>
    <row r="7481" ht="10.5" customHeight="1"/>
    <row r="7482" ht="9.75" customHeight="1"/>
    <row r="7483" ht="9.75" customHeight="1"/>
    <row r="7484" ht="0.75" customHeight="1"/>
    <row r="7485" ht="12.75" customHeight="1"/>
    <row r="7486" ht="10.5" customHeight="1"/>
    <row r="7487" ht="7.5" customHeight="1"/>
    <row r="7488" ht="0.75" customHeight="1"/>
    <row r="7489" ht="8.25" customHeight="1"/>
    <row r="7490" ht="0.75" customHeight="1"/>
    <row r="7491" ht="10.5" customHeight="1"/>
    <row r="7492" ht="9.75" customHeight="1"/>
    <row r="7493" ht="12" customHeight="1"/>
    <row r="7494" ht="13.5" customHeight="1"/>
    <row r="7495" ht="7.5" customHeight="1"/>
    <row r="7496" ht="16.5" customHeight="1"/>
    <row r="7497" ht="9.75" customHeight="1"/>
    <row r="7498" ht="0.75" customHeight="1"/>
    <row r="7499" ht="10.5" customHeight="1"/>
    <row r="7500" ht="8.25" customHeight="1"/>
    <row r="7501" ht="12.75" customHeight="1"/>
    <row r="7502" ht="9.75" customHeight="1"/>
    <row r="7503" ht="12.75" customHeight="1"/>
    <row r="7504" ht="10.5" customHeight="1"/>
    <row r="7505" ht="9.75" customHeight="1"/>
    <row r="7506" ht="10.5" customHeight="1"/>
    <row r="7507" ht="0.75" customHeight="1"/>
    <row r="7508" ht="10.5" customHeight="1"/>
    <row r="7509" ht="8.25" customHeight="1"/>
    <row r="7510" ht="0.75" customHeight="1"/>
    <row r="7511" ht="9" customHeight="1"/>
    <row r="7512" ht="0.75" customHeight="1"/>
    <row r="7513" ht="10.5" customHeight="1"/>
    <row r="7514" ht="7.5" customHeight="1"/>
    <row r="7515" ht="0.75" customHeight="1"/>
    <row r="7516" ht="8.25" customHeight="1"/>
    <row r="7517" ht="0.75" customHeight="1"/>
    <row r="7518" ht="10.5" customHeight="1"/>
    <row r="7519" ht="7.5" customHeight="1"/>
    <row r="7520" ht="0.75" customHeight="1"/>
    <row r="7522" ht="5.25" customHeight="1"/>
    <row r="7523" ht="5.25" customHeight="1"/>
    <row r="7524" ht="15" customHeight="1"/>
    <row r="7525" ht="0.75" customHeight="1"/>
    <row r="7526" ht="8.25" customHeight="1"/>
    <row r="7527" ht="0.75" customHeight="1"/>
    <row r="7528" ht="10.5" customHeight="1"/>
    <row r="7529" ht="7.5" customHeight="1"/>
    <row r="7530" ht="0.75" customHeight="1"/>
    <row r="7531" ht="9" customHeight="1"/>
    <row r="7532" ht="0.75" customHeight="1"/>
    <row r="7533" ht="10.5" customHeight="1"/>
    <row r="7534" ht="9" customHeight="1"/>
    <row r="7535" ht="10.5" customHeight="1"/>
    <row r="7536" ht="12.75" customHeight="1"/>
    <row r="7537" ht="12.75" customHeight="1"/>
    <row r="7538" ht="10.5" customHeight="1"/>
    <row r="7539" ht="9" customHeight="1"/>
    <row r="7540" ht="11.25" customHeight="1"/>
    <row r="7541" ht="9.75" customHeight="1"/>
    <row r="7542" ht="1.5" customHeight="1"/>
    <row r="7543" ht="10.5" customHeight="1"/>
    <row r="7544" ht="7.5" customHeight="1"/>
    <row r="7545" ht="0.75" customHeight="1"/>
    <row r="7546" ht="11.25" customHeight="1"/>
    <row r="7547" ht="8.25" customHeight="1"/>
    <row r="7548" ht="2.25" customHeight="1"/>
    <row r="7549" ht="10.5" customHeight="1"/>
    <row r="7550" ht="7.5" customHeight="1"/>
    <row r="7551" ht="9.75" customHeight="1"/>
    <row r="7552" ht="0.75" customHeight="1"/>
    <row r="7553" ht="10.5" customHeight="1"/>
    <row r="7554" ht="9" customHeight="1"/>
    <row r="7555" ht="11.25" customHeight="1"/>
    <row r="7556" ht="9.75" customHeight="1"/>
    <row r="7557" ht="0.75" customHeight="1"/>
    <row r="7559" ht="6.75" customHeight="1"/>
    <row r="7560" ht="2.25" customHeight="1"/>
    <row r="7561" ht="7.5" customHeight="1"/>
    <row r="7562" ht="0.75" customHeight="1"/>
    <row r="7563" ht="10.5" customHeight="1"/>
    <row r="7564" ht="7.5" customHeight="1"/>
    <row r="7565" ht="0.75" customHeight="1"/>
    <row r="7566" ht="8.25" customHeight="1"/>
    <row r="7567" ht="0.75" customHeight="1"/>
    <row r="7568" ht="11.25" customHeight="1"/>
    <row r="7569" ht="7.5" customHeight="1"/>
    <row r="7570" ht="1.5" customHeight="1"/>
    <row r="7571" ht="9" customHeight="1"/>
    <row r="7572" ht="0.75" customHeight="1"/>
    <row r="7573" ht="11.25" customHeight="1"/>
    <row r="7574" ht="9" customHeight="1"/>
    <row r="7575" ht="0.75" customHeight="1"/>
    <row r="7577" ht="10.5" customHeight="1"/>
    <row r="7578" ht="7.5" customHeight="1"/>
    <row r="7579" ht="12" customHeight="1"/>
    <row r="7580" ht="0.75" customHeight="1"/>
    <row r="7581" ht="10.5" customHeight="1"/>
    <row r="7582" ht="7.5" customHeight="1"/>
    <row r="7583" ht="0.75" customHeight="1"/>
    <row r="7584" ht="13.5" customHeight="1"/>
    <row r="7585" ht="9.75" customHeight="1"/>
    <row r="7586" ht="0.75" customHeight="1"/>
    <row r="7587" ht="10.5" customHeight="1"/>
    <row r="7588" ht="9.75" customHeight="1"/>
    <row r="7589" ht="9.75" customHeight="1"/>
    <row r="7590" ht="0.75" customHeight="1"/>
    <row r="7591" ht="12.75" customHeight="1"/>
    <row r="7592" ht="10.5" customHeight="1"/>
    <row r="7593" ht="7.5" customHeight="1"/>
    <row r="7594" ht="0.75" customHeight="1"/>
    <row r="7595" ht="8.25" customHeight="1"/>
    <row r="7596" ht="0.75" customHeight="1"/>
    <row r="7597" ht="10.5" customHeight="1"/>
    <row r="7598" ht="9.75" customHeight="1"/>
    <row r="7599" ht="12" customHeight="1"/>
    <row r="7600" ht="13.5" customHeight="1"/>
    <row r="7601" ht="7.5" customHeight="1"/>
    <row r="7602" ht="16.5" customHeight="1"/>
    <row r="7603" ht="9.75" customHeight="1"/>
    <row r="7604" ht="0.75" customHeight="1"/>
    <row r="7605" ht="10.5" customHeight="1"/>
    <row r="7606" ht="8.25" customHeight="1"/>
    <row r="7607" ht="12.75" customHeight="1"/>
    <row r="7608" ht="9.75" customHeight="1"/>
    <row r="7609" ht="12.75" customHeight="1"/>
    <row r="7610" ht="10.5" customHeight="1"/>
    <row r="7611" ht="9.75" customHeight="1"/>
    <row r="7612" ht="10.5" customHeight="1"/>
    <row r="7613" ht="0.75" customHeight="1"/>
    <row r="7614" ht="10.5" customHeight="1"/>
    <row r="7615" ht="8.25" customHeight="1"/>
    <row r="7616" ht="0.75" customHeight="1"/>
    <row r="7617" ht="9" customHeight="1"/>
    <row r="7618" ht="0.75" customHeight="1"/>
    <row r="7619" ht="10.5" customHeight="1"/>
    <row r="7620" ht="7.5" customHeight="1"/>
    <row r="7621" ht="0.75" customHeight="1"/>
    <row r="7622" ht="8.25" customHeight="1"/>
    <row r="7623" ht="0.75" customHeight="1"/>
    <row r="7624" ht="10.5" customHeight="1"/>
    <row r="7625" ht="7.5" customHeight="1"/>
    <row r="7626" ht="0.75" customHeight="1"/>
    <row r="7628" ht="5.25" customHeight="1"/>
    <row r="7629" ht="5.25" customHeight="1"/>
    <row r="7630" ht="15" customHeight="1"/>
    <row r="7631" ht="0.75" customHeight="1"/>
    <row r="7632" ht="8.25" customHeight="1"/>
    <row r="7633" ht="0.75" customHeight="1"/>
    <row r="7634" ht="10.5" customHeight="1"/>
    <row r="7635" ht="7.5" customHeight="1"/>
    <row r="7636" ht="0.75" customHeight="1"/>
    <row r="7637" ht="9" customHeight="1"/>
    <row r="7638" ht="0.75" customHeight="1"/>
    <row r="7639" ht="10.5" customHeight="1"/>
    <row r="7640" ht="9" customHeight="1"/>
    <row r="7641" ht="10.5" customHeight="1"/>
    <row r="7642" ht="12.75" customHeight="1"/>
    <row r="7643" ht="12.75" customHeight="1"/>
    <row r="7644" ht="10.5" customHeight="1"/>
    <row r="7645" ht="9" customHeight="1"/>
    <row r="7646" ht="11.25" customHeight="1"/>
    <row r="7647" ht="9.75" customHeight="1"/>
    <row r="7648" ht="1.5" customHeight="1"/>
    <row r="7649" ht="10.5" customHeight="1"/>
    <row r="7650" ht="7.5" customHeight="1"/>
    <row r="7651" ht="0.75" customHeight="1"/>
    <row r="7652" ht="11.25" customHeight="1"/>
    <row r="7653" ht="8.25" customHeight="1"/>
    <row r="7654" ht="2.25" customHeight="1"/>
    <row r="7655" ht="10.5" customHeight="1"/>
    <row r="7656" ht="7.5" customHeight="1"/>
    <row r="7657" ht="9.75" customHeight="1"/>
    <row r="7658" ht="0.75" customHeight="1"/>
    <row r="7659" ht="10.5" customHeight="1"/>
    <row r="7660" ht="9" customHeight="1"/>
    <row r="7661" ht="11.25" customHeight="1"/>
    <row r="7662" ht="9.75" customHeight="1"/>
    <row r="7663" ht="0.75" customHeight="1"/>
    <row r="7665" ht="6.75" customHeight="1"/>
    <row r="7666" ht="2.25" customHeight="1"/>
    <row r="7667" ht="7.5" customHeight="1"/>
    <row r="7668" ht="0.75" customHeight="1"/>
    <row r="7669" ht="10.5" customHeight="1"/>
    <row r="7670" ht="7.5" customHeight="1"/>
    <row r="7671" ht="0.75" customHeight="1"/>
    <row r="7672" ht="8.25" customHeight="1"/>
    <row r="7673" ht="0.75" customHeight="1"/>
    <row r="7674" ht="11.25" customHeight="1"/>
    <row r="7675" ht="7.5" customHeight="1"/>
    <row r="7676" ht="1.5" customHeight="1"/>
    <row r="7677" ht="9" customHeight="1"/>
    <row r="7678" ht="0.75" customHeight="1"/>
    <row r="7679" ht="11.25" customHeight="1"/>
    <row r="7680" ht="9" customHeight="1"/>
    <row r="7681" ht="0.75" customHeight="1"/>
    <row r="7683" ht="10.5" customHeight="1"/>
    <row r="7684" ht="7.5" customHeight="1"/>
    <row r="7685" ht="12" customHeight="1"/>
    <row r="7686" ht="0.75" customHeight="1"/>
    <row r="7687" ht="10.5" customHeight="1"/>
    <row r="7688" ht="7.5" customHeight="1"/>
    <row r="7689" ht="0.75" customHeight="1"/>
    <row r="7690" ht="13.5" customHeight="1"/>
    <row r="7691" ht="9.75" customHeight="1"/>
    <row r="7692" ht="0.75" customHeight="1"/>
    <row r="7693" ht="10.5" customHeight="1"/>
    <row r="7694" ht="9.75" customHeight="1"/>
    <row r="7695" ht="9.75" customHeight="1"/>
    <row r="7696" ht="0.75" customHeight="1"/>
    <row r="7697" ht="12.75" customHeight="1"/>
    <row r="7698" ht="10.5" customHeight="1"/>
    <row r="7699" ht="7.5" customHeight="1"/>
    <row r="7700" ht="0.75" customHeight="1"/>
    <row r="7701" ht="8.25" customHeight="1"/>
    <row r="7702" ht="0.75" customHeight="1"/>
    <row r="7703" ht="10.5" customHeight="1"/>
    <row r="7704" ht="9.75" customHeight="1"/>
    <row r="7705" ht="12" customHeight="1"/>
    <row r="7706" ht="13.5" customHeight="1"/>
    <row r="7707" ht="7.5" customHeight="1"/>
    <row r="7708" ht="16.5" customHeight="1"/>
    <row r="7709" ht="9.75" customHeight="1"/>
    <row r="7710" ht="0.75" customHeight="1"/>
    <row r="7711" ht="10.5" customHeight="1"/>
    <row r="7712" ht="8.25" customHeight="1"/>
    <row r="7713" ht="12.75" customHeight="1"/>
    <row r="7714" ht="9.75" customHeight="1"/>
    <row r="7715" ht="12.75" customHeight="1"/>
    <row r="7716" ht="10.5" customHeight="1"/>
    <row r="7717" ht="9.75" customHeight="1"/>
    <row r="7718" ht="10.5" customHeight="1"/>
    <row r="7719" ht="0.75" customHeight="1"/>
    <row r="7720" ht="10.5" customHeight="1"/>
    <row r="7721" ht="8.25" customHeight="1"/>
    <row r="7722" ht="0.75" customHeight="1"/>
    <row r="7723" ht="9" customHeight="1"/>
    <row r="7724" ht="0.75" customHeight="1"/>
    <row r="7725" ht="10.5" customHeight="1"/>
    <row r="7726" ht="7.5" customHeight="1"/>
    <row r="7727" ht="0.75" customHeight="1"/>
    <row r="7728" ht="8.25" customHeight="1"/>
    <row r="7729" ht="0.75" customHeight="1"/>
    <row r="7730" ht="10.5" customHeight="1"/>
    <row r="7731" ht="7.5" customHeight="1"/>
    <row r="7732" ht="0.75" customHeight="1"/>
    <row r="7734" ht="5.25" customHeight="1"/>
    <row r="7735" ht="5.25" customHeight="1"/>
    <row r="7736" ht="15" customHeight="1"/>
    <row r="7737" ht="0.75" customHeight="1"/>
    <row r="7738" ht="8.25" customHeight="1"/>
    <row r="7739" ht="0.75" customHeight="1"/>
    <row r="7740" ht="10.5" customHeight="1"/>
    <row r="7741" ht="7.5" customHeight="1"/>
    <row r="7742" ht="0.75" customHeight="1"/>
    <row r="7743" ht="9" customHeight="1"/>
    <row r="7744" ht="0.75" customHeight="1"/>
    <row r="7745" ht="10.5" customHeight="1"/>
    <row r="7746" ht="9" customHeight="1"/>
    <row r="7747" ht="10.5" customHeight="1"/>
    <row r="7748" ht="12.75" customHeight="1"/>
    <row r="7749" ht="12.75" customHeight="1"/>
    <row r="7750" ht="10.5" customHeight="1"/>
    <row r="7751" ht="9" customHeight="1"/>
    <row r="7752" ht="11.25" customHeight="1"/>
    <row r="7753" ht="9.75" customHeight="1"/>
    <row r="7754" ht="1.5" customHeight="1"/>
    <row r="7755" ht="10.5" customHeight="1"/>
    <row r="7756" ht="7.5" customHeight="1"/>
    <row r="7757" ht="0.75" customHeight="1"/>
    <row r="7758" ht="11.25" customHeight="1"/>
    <row r="7759" ht="8.25" customHeight="1"/>
    <row r="7760" ht="2.25" customHeight="1"/>
    <row r="7761" ht="10.5" customHeight="1"/>
    <row r="7762" ht="7.5" customHeight="1"/>
    <row r="7763" ht="9.75" customHeight="1"/>
    <row r="7764" ht="0.75" customHeight="1"/>
    <row r="7765" ht="10.5" customHeight="1"/>
    <row r="7766" ht="9" customHeight="1"/>
    <row r="7767" ht="11.25" customHeight="1"/>
    <row r="7768" ht="9.75" customHeight="1"/>
    <row r="7769" ht="0.75" customHeight="1"/>
    <row r="7771" ht="6.75" customHeight="1"/>
    <row r="7772" ht="2.25" customHeight="1"/>
    <row r="7773" ht="7.5" customHeight="1"/>
    <row r="7774" ht="0.75" customHeight="1"/>
    <row r="7775" ht="10.5" customHeight="1"/>
    <row r="7776" ht="7.5" customHeight="1"/>
    <row r="7777" ht="0.75" customHeight="1"/>
    <row r="7778" ht="8.25" customHeight="1"/>
    <row r="7779" ht="0.75" customHeight="1"/>
    <row r="7780" ht="11.25" customHeight="1"/>
    <row r="7781" ht="7.5" customHeight="1"/>
    <row r="7782" ht="1.5" customHeight="1"/>
    <row r="7783" ht="9" customHeight="1"/>
    <row r="7784" ht="0.75" customHeight="1"/>
    <row r="7785" ht="11.25" customHeight="1"/>
    <row r="7786" ht="9" customHeight="1"/>
    <row r="7787" ht="0.75" customHeight="1"/>
    <row r="7789" ht="10.5" customHeight="1"/>
    <row r="7790" ht="7.5" customHeight="1"/>
    <row r="7791" ht="12" customHeight="1"/>
    <row r="7792" ht="0.75" customHeight="1"/>
    <row r="7793" ht="10.5" customHeight="1"/>
    <row r="7794" ht="7.5" customHeight="1"/>
    <row r="7795" ht="0.75" customHeight="1"/>
    <row r="7796" ht="13.5" customHeight="1"/>
    <row r="7797" ht="9.75" customHeight="1"/>
    <row r="7798" ht="0.75" customHeight="1"/>
    <row r="7799" ht="10.5" customHeight="1"/>
    <row r="7800" ht="9.75" customHeight="1"/>
    <row r="7801" ht="9.75" customHeight="1"/>
    <row r="7802" ht="0.75" customHeight="1"/>
    <row r="7803" ht="12.75" customHeight="1"/>
    <row r="7804" ht="10.5" customHeight="1"/>
    <row r="7805" ht="7.5" customHeight="1"/>
    <row r="7806" ht="0.75" customHeight="1"/>
    <row r="7807" ht="8.25" customHeight="1"/>
    <row r="7808" ht="0.75" customHeight="1"/>
    <row r="7809" ht="10.5" customHeight="1"/>
    <row r="7810" ht="9.75" customHeight="1"/>
    <row r="7811" ht="12" customHeight="1"/>
    <row r="7812" ht="13.5" customHeight="1"/>
    <row r="7813" ht="7.5" customHeight="1"/>
    <row r="7814" ht="16.5" customHeight="1"/>
    <row r="7815" ht="9.75" customHeight="1"/>
    <row r="7816" ht="0.75" customHeight="1"/>
    <row r="7817" ht="10.5" customHeight="1"/>
    <row r="7818" ht="8.25" customHeight="1"/>
    <row r="7819" ht="12.75" customHeight="1"/>
    <row r="7820" ht="9.75" customHeight="1"/>
    <row r="7821" ht="12.75" customHeight="1"/>
    <row r="7822" ht="10.5" customHeight="1"/>
    <row r="7823" ht="9.75" customHeight="1"/>
    <row r="7824" ht="10.5" customHeight="1"/>
    <row r="7825" ht="0.75" customHeight="1"/>
    <row r="7826" ht="10.5" customHeight="1"/>
    <row r="7827" ht="8.25" customHeight="1"/>
    <row r="7828" ht="0.75" customHeight="1"/>
    <row r="7829" ht="9" customHeight="1"/>
    <row r="7830" ht="0.75" customHeight="1"/>
    <row r="7831" ht="10.5" customHeight="1"/>
    <row r="7832" ht="7.5" customHeight="1"/>
    <row r="7833" ht="0.75" customHeight="1"/>
    <row r="7834" ht="8.25" customHeight="1"/>
    <row r="7835" ht="0.75" customHeight="1"/>
    <row r="7836" ht="10.5" customHeight="1"/>
    <row r="7837" ht="7.5" customHeight="1"/>
    <row r="7838" ht="0.75" customHeight="1"/>
    <row r="7840" ht="5.25" customHeight="1"/>
    <row r="7841" ht="5.25" customHeight="1"/>
    <row r="7842" ht="15" customHeight="1"/>
    <row r="7843" ht="0.75" customHeight="1"/>
    <row r="7844" ht="8.25" customHeight="1"/>
    <row r="7845" ht="0.75" customHeight="1"/>
    <row r="7846" ht="10.5" customHeight="1"/>
    <row r="7847" ht="7.5" customHeight="1"/>
    <row r="7848" ht="0.75" customHeight="1"/>
    <row r="7849" ht="9" customHeight="1"/>
    <row r="7850" ht="0.75" customHeight="1"/>
    <row r="7851" ht="10.5" customHeight="1"/>
    <row r="7852" ht="9" customHeight="1"/>
    <row r="7853" ht="10.5" customHeight="1"/>
    <row r="7854" ht="12.75" customHeight="1"/>
    <row r="7855" ht="12.75" customHeight="1"/>
    <row r="7856" ht="10.5" customHeight="1"/>
    <row r="7857" ht="9" customHeight="1"/>
    <row r="7858" ht="11.25" customHeight="1"/>
    <row r="7859" ht="9.75" customHeight="1"/>
    <row r="7860" ht="1.5" customHeight="1"/>
    <row r="7861" ht="10.5" customHeight="1"/>
    <row r="7862" ht="7.5" customHeight="1"/>
    <row r="7863" ht="0.75" customHeight="1"/>
    <row r="7864" ht="11.25" customHeight="1"/>
    <row r="7865" ht="8.25" customHeight="1"/>
    <row r="7866" ht="2.25" customHeight="1"/>
    <row r="7867" ht="10.5" customHeight="1"/>
    <row r="7868" ht="7.5" customHeight="1"/>
    <row r="7869" ht="9.75" customHeight="1"/>
    <row r="7870" ht="0.75" customHeight="1"/>
    <row r="7871" ht="10.5" customHeight="1"/>
    <row r="7872" ht="9" customHeight="1"/>
    <row r="7873" ht="11.25" customHeight="1"/>
    <row r="7874" ht="9.75" customHeight="1"/>
    <row r="7875" ht="0.75" customHeight="1"/>
    <row r="7877" ht="6.75" customHeight="1"/>
    <row r="7878" ht="2.25" customHeight="1"/>
    <row r="7879" ht="7.5" customHeight="1"/>
    <row r="7880" ht="0.75" customHeight="1"/>
    <row r="7881" ht="10.5" customHeight="1"/>
    <row r="7882" ht="7.5" customHeight="1"/>
    <row r="7883" ht="0.75" customHeight="1"/>
    <row r="7884" ht="8.25" customHeight="1"/>
    <row r="7885" ht="0.75" customHeight="1"/>
    <row r="7886" ht="11.25" customHeight="1"/>
    <row r="7887" ht="7.5" customHeight="1"/>
    <row r="7888" ht="1.5" customHeight="1"/>
    <row r="7889" ht="9" customHeight="1"/>
    <row r="7890" ht="0.75" customHeight="1"/>
    <row r="7891" ht="11.25" customHeight="1"/>
    <row r="7892" ht="9" customHeight="1"/>
    <row r="7893" ht="0.75" customHeight="1"/>
    <row r="7895" ht="10.5" customHeight="1"/>
    <row r="7896" ht="7.5" customHeight="1"/>
    <row r="7897" ht="12" customHeight="1"/>
    <row r="7898" ht="0.75" customHeight="1"/>
    <row r="7899" ht="10.5" customHeight="1"/>
    <row r="7900" ht="7.5" customHeight="1"/>
    <row r="7901" ht="0.75" customHeight="1"/>
    <row r="7902" ht="13.5" customHeight="1"/>
    <row r="7903" ht="9.75" customHeight="1"/>
    <row r="7904" ht="0.75" customHeight="1"/>
    <row r="7905" ht="10.5" customHeight="1"/>
    <row r="7906" ht="9.75" customHeight="1"/>
    <row r="7907" ht="9.75" customHeight="1"/>
    <row r="7908" ht="0.75" customHeight="1"/>
    <row r="7909" ht="12.75" customHeight="1"/>
    <row r="7910" ht="10.5" customHeight="1"/>
    <row r="7911" ht="7.5" customHeight="1"/>
    <row r="7912" ht="0.75" customHeight="1"/>
    <row r="7913" ht="8.25" customHeight="1"/>
    <row r="7914" ht="0.75" customHeight="1"/>
    <row r="7915" ht="10.5" customHeight="1"/>
    <row r="7916" ht="9.75" customHeight="1"/>
    <row r="7917" ht="12" customHeight="1"/>
    <row r="7918" ht="13.5" customHeight="1"/>
    <row r="7919" ht="7.5" customHeight="1"/>
    <row r="7920" ht="16.5" customHeight="1"/>
    <row r="7921" ht="9.75" customHeight="1"/>
    <row r="7922" ht="0.75" customHeight="1"/>
    <row r="7923" ht="10.5" customHeight="1"/>
    <row r="7924" ht="8.25" customHeight="1"/>
    <row r="7925" ht="12.75" customHeight="1"/>
    <row r="7926" ht="9.75" customHeight="1"/>
    <row r="7927" ht="12.75" customHeight="1"/>
    <row r="7928" ht="10.5" customHeight="1"/>
    <row r="7929" ht="9.75" customHeight="1"/>
    <row r="7930" ht="10.5" customHeight="1"/>
    <row r="7931" ht="0.75" customHeight="1"/>
    <row r="7932" ht="10.5" customHeight="1"/>
    <row r="7933" ht="8.25" customHeight="1"/>
    <row r="7934" ht="0.75" customHeight="1"/>
    <row r="7935" ht="9" customHeight="1"/>
    <row r="7936" ht="0.75" customHeight="1"/>
    <row r="7937" ht="10.5" customHeight="1"/>
    <row r="7938" ht="7.5" customHeight="1"/>
    <row r="7939" ht="0.75" customHeight="1"/>
    <row r="7940" ht="8.25" customHeight="1"/>
    <row r="7941" ht="0.75" customHeight="1"/>
    <row r="7942" ht="10.5" customHeight="1"/>
    <row r="7943" ht="7.5" customHeight="1"/>
    <row r="7944" ht="0.75" customHeight="1"/>
    <row r="7946" ht="5.25" customHeight="1"/>
    <row r="7947" ht="5.25" customHeight="1"/>
    <row r="7948" ht="15" customHeight="1"/>
    <row r="7949" ht="0.75" customHeight="1"/>
    <row r="7950" ht="8.25" customHeight="1"/>
    <row r="7951" ht="0.75" customHeight="1"/>
    <row r="7952" ht="10.5" customHeight="1"/>
    <row r="7953" ht="7.5" customHeight="1"/>
    <row r="7954" ht="0.75" customHeight="1"/>
    <row r="7955" ht="9" customHeight="1"/>
    <row r="7956" ht="0.75" customHeight="1"/>
    <row r="7957" ht="10.5" customHeight="1"/>
    <row r="7958" ht="9" customHeight="1"/>
    <row r="7959" ht="10.5" customHeight="1"/>
    <row r="7960" ht="12.75" customHeight="1"/>
    <row r="7961" ht="12.75" customHeight="1"/>
    <row r="7962" ht="10.5" customHeight="1"/>
    <row r="7963" ht="9" customHeight="1"/>
    <row r="7964" ht="11.25" customHeight="1"/>
    <row r="7965" ht="9.75" customHeight="1"/>
    <row r="7966" ht="1.5" customHeight="1"/>
    <row r="7967" ht="10.5" customHeight="1"/>
    <row r="7968" ht="7.5" customHeight="1"/>
    <row r="7969" ht="0.75" customHeight="1"/>
    <row r="7970" ht="11.25" customHeight="1"/>
    <row r="7971" ht="8.25" customHeight="1"/>
    <row r="7972" ht="2.25" customHeight="1"/>
    <row r="7973" ht="10.5" customHeight="1"/>
    <row r="7974" ht="7.5" customHeight="1"/>
    <row r="7975" ht="9.75" customHeight="1"/>
    <row r="7976" ht="0.75" customHeight="1"/>
    <row r="7977" ht="10.5" customHeight="1"/>
    <row r="7978" ht="9" customHeight="1"/>
    <row r="7979" ht="11.25" customHeight="1"/>
    <row r="7980" ht="9.75" customHeight="1"/>
    <row r="7981" ht="0.75" customHeight="1"/>
    <row r="7983" ht="6.75" customHeight="1"/>
    <row r="7984" ht="2.25" customHeight="1"/>
    <row r="7985" ht="7.5" customHeight="1"/>
    <row r="7986" ht="0.75" customHeight="1"/>
    <row r="7987" ht="10.5" customHeight="1"/>
    <row r="7988" ht="7.5" customHeight="1"/>
    <row r="7989" ht="0.75" customHeight="1"/>
    <row r="7990" ht="8.25" customHeight="1"/>
    <row r="7991" ht="0.75" customHeight="1"/>
    <row r="7992" ht="11.25" customHeight="1"/>
    <row r="7993" ht="7.5" customHeight="1"/>
    <row r="7994" ht="1.5" customHeight="1"/>
    <row r="7995" ht="9" customHeight="1"/>
    <row r="7996" ht="0.75" customHeight="1"/>
    <row r="7997" ht="11.25" customHeight="1"/>
    <row r="7998" ht="9" customHeight="1"/>
    <row r="7999" ht="0.75" customHeight="1"/>
    <row r="8001" ht="10.5" customHeight="1"/>
    <row r="8002" ht="7.5" customHeight="1"/>
    <row r="8003" ht="12" customHeight="1"/>
    <row r="8004" ht="0.75" customHeight="1"/>
    <row r="8005" ht="10.5" customHeight="1"/>
    <row r="8006" ht="7.5" customHeight="1"/>
    <row r="8007" ht="0.75" customHeight="1"/>
    <row r="8008" ht="13.5" customHeight="1"/>
    <row r="8009" ht="9.75" customHeight="1"/>
    <row r="8010" ht="0.75" customHeight="1"/>
    <row r="8011" ht="10.5" customHeight="1"/>
    <row r="8012" ht="9.75" customHeight="1"/>
    <row r="8013" ht="9.75" customHeight="1"/>
    <row r="8014" ht="0.75" customHeight="1"/>
    <row r="8015" ht="12.75" customHeight="1"/>
    <row r="8016" ht="10.5" customHeight="1"/>
    <row r="8017" ht="7.5" customHeight="1"/>
    <row r="8018" ht="0.75" customHeight="1"/>
    <row r="8019" ht="8.25" customHeight="1"/>
    <row r="8020" ht="0.75" customHeight="1"/>
    <row r="8021" ht="10.5" customHeight="1"/>
    <row r="8022" ht="9.75" customHeight="1"/>
    <row r="8023" ht="12" customHeight="1"/>
    <row r="8024" ht="13.5" customHeight="1"/>
    <row r="8025" ht="7.5" customHeight="1"/>
    <row r="8026" ht="16.5" customHeight="1"/>
    <row r="8027" ht="9.75" customHeight="1"/>
    <row r="8028" ht="0.75" customHeight="1"/>
    <row r="8029" ht="10.5" customHeight="1"/>
    <row r="8030" ht="8.25" customHeight="1"/>
    <row r="8031" ht="12.75" customHeight="1"/>
    <row r="8032" ht="9.75" customHeight="1"/>
    <row r="8033" ht="12.75" customHeight="1"/>
    <row r="8034" ht="10.5" customHeight="1"/>
    <row r="8035" ht="9.75" customHeight="1"/>
    <row r="8036" ht="10.5" customHeight="1"/>
    <row r="8037" ht="0.75" customHeight="1"/>
    <row r="8038" ht="10.5" customHeight="1"/>
    <row r="8039" ht="8.25" customHeight="1"/>
    <row r="8040" ht="0.75" customHeight="1"/>
    <row r="8041" ht="9" customHeight="1"/>
    <row r="8042" ht="0.75" customHeight="1"/>
    <row r="8043" ht="10.5" customHeight="1"/>
    <row r="8044" ht="7.5" customHeight="1"/>
    <row r="8045" ht="0.75" customHeight="1"/>
    <row r="8046" ht="8.25" customHeight="1"/>
    <row r="8047" ht="0.75" customHeight="1"/>
    <row r="8048" ht="10.5" customHeight="1"/>
    <row r="8049" ht="7.5" customHeight="1"/>
    <row r="8050" ht="0.75" customHeight="1"/>
    <row r="8052" ht="5.25" customHeight="1"/>
    <row r="8053" ht="5.25" customHeight="1"/>
    <row r="8054" ht="15" customHeight="1"/>
    <row r="8055" ht="0.75" customHeight="1"/>
    <row r="8056" ht="8.25" customHeight="1"/>
    <row r="8057" ht="0.75" customHeight="1"/>
    <row r="8058" ht="10.5" customHeight="1"/>
    <row r="8059" ht="7.5" customHeight="1"/>
    <row r="8060" ht="0.75" customHeight="1"/>
    <row r="8061" ht="9" customHeight="1"/>
    <row r="8062" ht="0.75" customHeight="1"/>
    <row r="8063" ht="10.5" customHeight="1"/>
    <row r="8064" ht="9" customHeight="1"/>
    <row r="8065" ht="10.5" customHeight="1"/>
    <row r="8066" ht="12.75" customHeight="1"/>
    <row r="8067" ht="12.75" customHeight="1"/>
    <row r="8068" ht="10.5" customHeight="1"/>
    <row r="8069" ht="9" customHeight="1"/>
    <row r="8070" ht="11.25" customHeight="1"/>
    <row r="8071" ht="9.75" customHeight="1"/>
    <row r="8072" ht="1.5" customHeight="1"/>
    <row r="8073" ht="10.5" customHeight="1"/>
    <row r="8074" ht="7.5" customHeight="1"/>
    <row r="8075" ht="0.75" customHeight="1"/>
    <row r="8076" ht="11.25" customHeight="1"/>
    <row r="8077" ht="8.25" customHeight="1"/>
    <row r="8078" ht="2.25" customHeight="1"/>
    <row r="8079" ht="10.5" customHeight="1"/>
    <row r="8080" ht="7.5" customHeight="1"/>
    <row r="8081" ht="9.75" customHeight="1"/>
    <row r="8082" ht="0.75" customHeight="1"/>
    <row r="8083" ht="10.5" customHeight="1"/>
    <row r="8084" ht="9" customHeight="1"/>
    <row r="8085" ht="11.25" customHeight="1"/>
    <row r="8086" ht="9.75" customHeight="1"/>
    <row r="8087" ht="0.75" customHeight="1"/>
    <row r="8089" ht="6.75" customHeight="1"/>
    <row r="8090" ht="2.25" customHeight="1"/>
    <row r="8091" ht="7.5" customHeight="1"/>
    <row r="8092" ht="0.75" customHeight="1"/>
    <row r="8093" ht="10.5" customHeight="1"/>
    <row r="8094" ht="7.5" customHeight="1"/>
    <row r="8095" ht="0.75" customHeight="1"/>
    <row r="8096" ht="8.25" customHeight="1"/>
    <row r="8097" ht="0.75" customHeight="1"/>
    <row r="8098" ht="11.25" customHeight="1"/>
    <row r="8099" ht="7.5" customHeight="1"/>
    <row r="8100" ht="1.5" customHeight="1"/>
    <row r="8101" ht="9" customHeight="1"/>
    <row r="8102" ht="0.75" customHeight="1"/>
    <row r="8103" ht="11.25" customHeight="1"/>
    <row r="8104" ht="9" customHeight="1"/>
    <row r="8105" ht="0.75" customHeight="1"/>
    <row r="8107" ht="10.5" customHeight="1"/>
    <row r="8108" ht="7.5" customHeight="1"/>
    <row r="8109" ht="12" customHeight="1"/>
    <row r="8110" ht="0.75" customHeight="1"/>
    <row r="8111" ht="10.5" customHeight="1"/>
    <row r="8112" ht="7.5" customHeight="1"/>
    <row r="8113" ht="0.75" customHeight="1"/>
    <row r="8114" ht="13.5" customHeight="1"/>
    <row r="8115" ht="9.75" customHeight="1"/>
    <row r="8116" ht="0.75" customHeight="1"/>
    <row r="8117" ht="10.5" customHeight="1"/>
    <row r="8118" ht="9.75" customHeight="1"/>
    <row r="8119" ht="9.75" customHeight="1"/>
    <row r="8120" ht="0.75" customHeight="1"/>
    <row r="8121" ht="12.75" customHeight="1"/>
    <row r="8122" ht="10.5" customHeight="1"/>
    <row r="8123" ht="7.5" customHeight="1"/>
    <row r="8124" ht="0.75" customHeight="1"/>
    <row r="8125" ht="8.25" customHeight="1"/>
    <row r="8126" ht="0.75" customHeight="1"/>
    <row r="8127" ht="10.5" customHeight="1"/>
    <row r="8128" ht="9.75" customHeight="1"/>
    <row r="8129" ht="12" customHeight="1"/>
    <row r="8130" ht="13.5" customHeight="1"/>
    <row r="8131" ht="7.5" customHeight="1"/>
    <row r="8132" ht="16.5" customHeight="1"/>
    <row r="8133" ht="9.75" customHeight="1"/>
    <row r="8134" ht="0.75" customHeight="1"/>
    <row r="8135" ht="10.5" customHeight="1"/>
    <row r="8136" ht="8.25" customHeight="1"/>
    <row r="8137" ht="12.75" customHeight="1"/>
    <row r="8138" ht="9.75" customHeight="1"/>
    <row r="8139" ht="12.75" customHeight="1"/>
    <row r="8140" ht="10.5" customHeight="1"/>
    <row r="8141" ht="9.75" customHeight="1"/>
    <row r="8142" ht="10.5" customHeight="1"/>
    <row r="8143" ht="0.75" customHeight="1"/>
    <row r="8144" ht="10.5" customHeight="1"/>
    <row r="8145" ht="8.25" customHeight="1"/>
    <row r="8146" ht="0.75" customHeight="1"/>
    <row r="8147" ht="9" customHeight="1"/>
    <row r="8148" ht="0.75" customHeight="1"/>
    <row r="8149" ht="10.5" customHeight="1"/>
    <row r="8150" ht="7.5" customHeight="1"/>
    <row r="8151" ht="0.75" customHeight="1"/>
    <row r="8152" ht="8.25" customHeight="1"/>
    <row r="8153" ht="0.75" customHeight="1"/>
    <row r="8154" ht="10.5" customHeight="1"/>
    <row r="8155" ht="7.5" customHeight="1"/>
    <row r="8156" ht="0.75" customHeight="1"/>
    <row r="8158" ht="5.25" customHeight="1"/>
    <row r="8159" ht="5.25" customHeight="1"/>
    <row r="8160" ht="15" customHeight="1"/>
    <row r="8161" ht="0.75" customHeight="1"/>
    <row r="8162" ht="8.25" customHeight="1"/>
    <row r="8163" ht="0.75" customHeight="1"/>
    <row r="8164" ht="10.5" customHeight="1"/>
    <row r="8165" ht="7.5" customHeight="1"/>
    <row r="8166" ht="0.75" customHeight="1"/>
    <row r="8167" ht="9" customHeight="1"/>
    <row r="8168" ht="0.75" customHeight="1"/>
    <row r="8169" ht="10.5" customHeight="1"/>
    <row r="8170" ht="9" customHeight="1"/>
    <row r="8171" ht="10.5" customHeight="1"/>
    <row r="8172" ht="12.75" customHeight="1"/>
    <row r="8173" ht="12.75" customHeight="1"/>
    <row r="8174" ht="10.5" customHeight="1"/>
    <row r="8175" ht="9" customHeight="1"/>
    <row r="8176" ht="11.25" customHeight="1"/>
    <row r="8177" ht="9.75" customHeight="1"/>
    <row r="8178" ht="1.5" customHeight="1"/>
    <row r="8179" ht="10.5" customHeight="1"/>
    <row r="8180" ht="7.5" customHeight="1"/>
    <row r="8181" ht="0.75" customHeight="1"/>
    <row r="8182" ht="11.25" customHeight="1"/>
    <row r="8183" ht="8.25" customHeight="1"/>
    <row r="8184" ht="2.25" customHeight="1"/>
    <row r="8185" ht="10.5" customHeight="1"/>
    <row r="8186" ht="7.5" customHeight="1"/>
    <row r="8187" ht="9.75" customHeight="1"/>
    <row r="8188" ht="0.75" customHeight="1"/>
    <row r="8189" ht="10.5" customHeight="1"/>
    <row r="8190" ht="9" customHeight="1"/>
    <row r="8191" ht="11.25" customHeight="1"/>
    <row r="8192" ht="9.75" customHeight="1"/>
    <row r="8193" ht="0.75" customHeight="1"/>
    <row r="8195" ht="6.75" customHeight="1"/>
    <row r="8196" ht="2.25" customHeight="1"/>
    <row r="8197" ht="7.5" customHeight="1"/>
    <row r="8198" ht="0.75" customHeight="1"/>
    <row r="8199" ht="10.5" customHeight="1"/>
    <row r="8200" ht="7.5" customHeight="1"/>
    <row r="8201" ht="0.75" customHeight="1"/>
    <row r="8202" ht="8.25" customHeight="1"/>
    <row r="8203" ht="0.75" customHeight="1"/>
    <row r="8204" ht="11.25" customHeight="1"/>
    <row r="8205" ht="7.5" customHeight="1"/>
    <row r="8206" ht="1.5" customHeight="1"/>
    <row r="8207" ht="9" customHeight="1"/>
    <row r="8208" ht="0.75" customHeight="1"/>
    <row r="8209" ht="11.25" customHeight="1"/>
    <row r="8210" ht="9" customHeight="1"/>
    <row r="8211" ht="0.75" customHeight="1"/>
    <row r="8213" ht="10.5" customHeight="1"/>
    <row r="8214" ht="7.5" customHeight="1"/>
    <row r="8215" ht="12" customHeight="1"/>
    <row r="8216" ht="0.75" customHeight="1"/>
    <row r="8217" ht="10.5" customHeight="1"/>
    <row r="8218" ht="7.5" customHeight="1"/>
    <row r="8219" ht="0.75" customHeight="1"/>
    <row r="8220" ht="13.5" customHeight="1"/>
    <row r="8221" ht="9.75" customHeight="1"/>
    <row r="8222" ht="0.75" customHeight="1"/>
    <row r="8223" ht="10.5" customHeight="1"/>
    <row r="8224" ht="9.75" customHeight="1"/>
    <row r="8225" ht="9.75" customHeight="1"/>
    <row r="8226" ht="0.75" customHeight="1"/>
    <row r="8227" ht="12.75" customHeight="1"/>
    <row r="8228" ht="10.5" customHeight="1"/>
    <row r="8229" ht="7.5" customHeight="1"/>
    <row r="8230" ht="0.75" customHeight="1"/>
    <row r="8231" ht="8.25" customHeight="1"/>
    <row r="8232" ht="0.75" customHeight="1"/>
    <row r="8233" ht="10.5" customHeight="1"/>
    <row r="8234" ht="9.75" customHeight="1"/>
    <row r="8235" ht="12" customHeight="1"/>
    <row r="8236" ht="13.5" customHeight="1"/>
    <row r="8237" ht="7.5" customHeight="1"/>
    <row r="8238" ht="16.5" customHeight="1"/>
    <row r="8239" ht="9.75" customHeight="1"/>
    <row r="8240" ht="0.75" customHeight="1"/>
    <row r="8241" ht="10.5" customHeight="1"/>
    <row r="8242" ht="8.25" customHeight="1"/>
    <row r="8243" ht="12.75" customHeight="1"/>
    <row r="8244" ht="9.75" customHeight="1"/>
    <row r="8245" ht="12.75" customHeight="1"/>
    <row r="8246" ht="10.5" customHeight="1"/>
    <row r="8247" ht="9.75" customHeight="1"/>
    <row r="8248" ht="10.5" customHeight="1"/>
    <row r="8249" ht="0.75" customHeight="1"/>
    <row r="8250" ht="10.5" customHeight="1"/>
    <row r="8251" ht="8.25" customHeight="1"/>
    <row r="8252" ht="0.75" customHeight="1"/>
    <row r="8253" ht="9" customHeight="1"/>
    <row r="8254" ht="0.75" customHeight="1"/>
    <row r="8255" ht="10.5" customHeight="1"/>
    <row r="8256" ht="7.5" customHeight="1"/>
    <row r="8257" ht="0.75" customHeight="1"/>
    <row r="8258" ht="8.25" customHeight="1"/>
    <row r="8259" ht="0.75" customHeight="1"/>
    <row r="8260" ht="10.5" customHeight="1"/>
    <row r="8261" ht="7.5" customHeight="1"/>
    <row r="8262" ht="0.75" customHeight="1"/>
    <row r="8264" ht="5.25" customHeight="1"/>
    <row r="8265" ht="5.25" customHeight="1"/>
    <row r="8266" ht="15" customHeight="1"/>
    <row r="8267" ht="0.75" customHeight="1"/>
    <row r="8268" ht="8.25" customHeight="1"/>
    <row r="8269" ht="0.75" customHeight="1"/>
    <row r="8270" ht="10.5" customHeight="1"/>
    <row r="8271" ht="7.5" customHeight="1"/>
    <row r="8272" ht="0.75" customHeight="1"/>
    <row r="8273" ht="9" customHeight="1"/>
    <row r="8274" ht="0.75" customHeight="1"/>
    <row r="8275" ht="10.5" customHeight="1"/>
    <row r="8276" ht="9" customHeight="1"/>
    <row r="8277" ht="10.5" customHeight="1"/>
    <row r="8278" ht="12.75" customHeight="1"/>
    <row r="8279" ht="12.75" customHeight="1"/>
    <row r="8280" ht="10.5" customHeight="1"/>
    <row r="8281" ht="9" customHeight="1"/>
    <row r="8282" ht="11.25" customHeight="1"/>
    <row r="8283" ht="9.75" customHeight="1"/>
    <row r="8284" ht="1.5" customHeight="1"/>
    <row r="8285" ht="10.5" customHeight="1"/>
    <row r="8286" ht="7.5" customHeight="1"/>
    <row r="8287" ht="0.75" customHeight="1"/>
    <row r="8288" ht="11.25" customHeight="1"/>
    <row r="8289" ht="8.25" customHeight="1"/>
    <row r="8290" ht="2.25" customHeight="1"/>
    <row r="8291" ht="10.5" customHeight="1"/>
    <row r="8292" ht="7.5" customHeight="1"/>
    <row r="8293" ht="9.75" customHeight="1"/>
    <row r="8294" ht="0.75" customHeight="1"/>
    <row r="8295" ht="10.5" customHeight="1"/>
    <row r="8296" ht="9" customHeight="1"/>
    <row r="8297" ht="11.25" customHeight="1"/>
    <row r="8298" ht="9.75" customHeight="1"/>
    <row r="8299" ht="0.75" customHeight="1"/>
    <row r="8301" ht="6.75" customHeight="1"/>
    <row r="8302" ht="2.25" customHeight="1"/>
    <row r="8303" ht="7.5" customHeight="1"/>
    <row r="8304" ht="0.75" customHeight="1"/>
    <row r="8305" ht="10.5" customHeight="1"/>
    <row r="8306" ht="7.5" customHeight="1"/>
    <row r="8307" ht="0.75" customHeight="1"/>
    <row r="8308" ht="8.25" customHeight="1"/>
    <row r="8309" ht="0.75" customHeight="1"/>
    <row r="8310" ht="11.25" customHeight="1"/>
    <row r="8311" ht="7.5" customHeight="1"/>
    <row r="8312" ht="1.5" customHeight="1"/>
    <row r="8313" ht="9" customHeight="1"/>
    <row r="8314" ht="0.75" customHeight="1"/>
    <row r="8315" ht="11.25" customHeight="1"/>
    <row r="8316" ht="9" customHeight="1"/>
    <row r="8317" ht="0.75" customHeight="1"/>
    <row r="8319" ht="10.5" customHeight="1"/>
    <row r="8320" ht="7.5" customHeight="1"/>
    <row r="8321" ht="12" customHeight="1"/>
    <row r="8322" ht="0.75" customHeight="1"/>
    <row r="8323" ht="10.5" customHeight="1"/>
    <row r="8324" ht="7.5" customHeight="1"/>
    <row r="8325" ht="0.75" customHeight="1"/>
    <row r="8326" ht="13.5" customHeight="1"/>
    <row r="8327" ht="9.75" customHeight="1"/>
    <row r="8328" ht="0.75" customHeight="1"/>
    <row r="8329" ht="10.5" customHeight="1"/>
    <row r="8330" ht="9.75" customHeight="1"/>
    <row r="8331" ht="9.75" customHeight="1"/>
    <row r="8332" ht="0.75" customHeight="1"/>
    <row r="8333" ht="12.75" customHeight="1"/>
    <row r="8334" ht="10.5" customHeight="1"/>
    <row r="8335" ht="7.5" customHeight="1"/>
    <row r="8336" ht="0.75" customHeight="1"/>
    <row r="8337" ht="8.25" customHeight="1"/>
    <row r="8338" ht="0.75" customHeight="1"/>
    <row r="8339" ht="10.5" customHeight="1"/>
    <row r="8340" ht="9.75" customHeight="1"/>
    <row r="8341" ht="12" customHeight="1"/>
    <row r="8342" ht="13.5" customHeight="1"/>
    <row r="8343" ht="7.5" customHeight="1"/>
    <row r="8344" ht="16.5" customHeight="1"/>
    <row r="8345" ht="9.75" customHeight="1"/>
    <row r="8346" ht="0.75" customHeight="1"/>
    <row r="8347" ht="10.5" customHeight="1"/>
    <row r="8348" ht="8.25" customHeight="1"/>
    <row r="8349" ht="12.75" customHeight="1"/>
    <row r="8350" ht="9.75" customHeight="1"/>
    <row r="8351" ht="12.75" customHeight="1"/>
    <row r="8352" ht="10.5" customHeight="1"/>
    <row r="8353" ht="9.75" customHeight="1"/>
    <row r="8354" ht="10.5" customHeight="1"/>
    <row r="8355" ht="0.75" customHeight="1"/>
    <row r="8356" ht="10.5" customHeight="1"/>
    <row r="8357" ht="8.25" customHeight="1"/>
    <row r="8358" ht="0.75" customHeight="1"/>
    <row r="8359" ht="9" customHeight="1"/>
    <row r="8360" ht="0.75" customHeight="1"/>
    <row r="8361" ht="10.5" customHeight="1"/>
    <row r="8362" ht="7.5" customHeight="1"/>
    <row r="8363" ht="0.75" customHeight="1"/>
    <row r="8364" ht="8.25" customHeight="1"/>
    <row r="8365" ht="0.75" customHeight="1"/>
    <row r="8366" ht="10.5" customHeight="1"/>
    <row r="8367" ht="7.5" customHeight="1"/>
    <row r="8368" ht="0.75" customHeight="1"/>
    <row r="8370" ht="5.25" customHeight="1"/>
    <row r="8371" ht="5.25" customHeight="1"/>
    <row r="8372" ht="15" customHeight="1"/>
    <row r="8373" ht="0.75" customHeight="1"/>
    <row r="8374" ht="8.25" customHeight="1"/>
    <row r="8375" ht="0.75" customHeight="1"/>
    <row r="8376" ht="10.5" customHeight="1"/>
    <row r="8377" ht="7.5" customHeight="1"/>
    <row r="8378" ht="0.75" customHeight="1"/>
    <row r="8379" ht="9" customHeight="1"/>
    <row r="8380" ht="0.75" customHeight="1"/>
    <row r="8381" ht="10.5" customHeight="1"/>
    <row r="8382" ht="9" customHeight="1"/>
    <row r="8383" ht="10.5" customHeight="1"/>
    <row r="8384" ht="12.75" customHeight="1"/>
    <row r="8385" ht="12.75" customHeight="1"/>
    <row r="8386" ht="10.5" customHeight="1"/>
    <row r="8387" ht="9" customHeight="1"/>
    <row r="8388" ht="11.25" customHeight="1"/>
    <row r="8389" ht="9.75" customHeight="1"/>
    <row r="8390" ht="1.5" customHeight="1"/>
    <row r="8391" ht="10.5" customHeight="1"/>
    <row r="8392" ht="7.5" customHeight="1"/>
    <row r="8393" ht="0.75" customHeight="1"/>
    <row r="8394" ht="11.25" customHeight="1"/>
    <row r="8395" ht="8.25" customHeight="1"/>
    <row r="8396" ht="2.25" customHeight="1"/>
    <row r="8397" ht="10.5" customHeight="1"/>
    <row r="8398" ht="7.5" customHeight="1"/>
    <row r="8399" ht="9.75" customHeight="1"/>
    <row r="8400" ht="0.75" customHeight="1"/>
    <row r="8401" ht="10.5" customHeight="1"/>
    <row r="8402" ht="9" customHeight="1"/>
    <row r="8403" ht="11.25" customHeight="1"/>
    <row r="8404" ht="9.75" customHeight="1"/>
    <row r="8405" ht="0.75" customHeight="1"/>
    <row r="8407" ht="6.75" customHeight="1"/>
    <row r="8408" ht="2.25" customHeight="1"/>
    <row r="8409" ht="7.5" customHeight="1"/>
    <row r="8410" ht="0.75" customHeight="1"/>
    <row r="8411" ht="10.5" customHeight="1"/>
    <row r="8412" ht="7.5" customHeight="1"/>
    <row r="8413" ht="0.75" customHeight="1"/>
    <row r="8414" ht="8.25" customHeight="1"/>
    <row r="8415" ht="0.75" customHeight="1"/>
    <row r="8416" ht="11.25" customHeight="1"/>
    <row r="8417" ht="7.5" customHeight="1"/>
    <row r="8418" ht="1.5" customHeight="1"/>
    <row r="8419" ht="9" customHeight="1"/>
    <row r="8420" ht="0.75" customHeight="1"/>
    <row r="8421" ht="11.25" customHeight="1"/>
    <row r="8422" ht="9" customHeight="1"/>
    <row r="8423" ht="0.75" customHeight="1"/>
    <row r="8425" ht="10.5" customHeight="1"/>
    <row r="8426" ht="7.5" customHeight="1"/>
    <row r="8427" ht="12" customHeight="1"/>
    <row r="8428" ht="0.75" customHeight="1"/>
    <row r="8429" ht="10.5" customHeight="1"/>
    <row r="8430" ht="7.5" customHeight="1"/>
    <row r="8431" ht="0.75" customHeight="1"/>
    <row r="8432" ht="13.5" customHeight="1"/>
    <row r="8433" ht="9.75" customHeight="1"/>
    <row r="8434" ht="0.75" customHeight="1"/>
    <row r="8435" ht="10.5" customHeight="1"/>
    <row r="8436" ht="9.75" customHeight="1"/>
    <row r="8437" ht="9.75" customHeight="1"/>
    <row r="8438" ht="0.75" customHeight="1"/>
    <row r="8439" ht="12.75" customHeight="1"/>
    <row r="8440" ht="10.5" customHeight="1"/>
    <row r="8441" ht="7.5" customHeight="1"/>
    <row r="8442" ht="0.75" customHeight="1"/>
    <row r="8443" ht="8.25" customHeight="1"/>
    <row r="8444" ht="0.75" customHeight="1"/>
    <row r="8445" ht="10.5" customHeight="1"/>
    <row r="8446" ht="9.75" customHeight="1"/>
    <row r="8447" ht="12" customHeight="1"/>
    <row r="8448" ht="15.75" customHeight="1"/>
    <row r="8449" ht="12" customHeight="1"/>
    <row r="8450" ht="15" customHeight="1"/>
    <row r="8451" ht="12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</sheetData>
  <mergeCells count="32445">
    <mergeCell ref="B976:E976"/>
    <mergeCell ref="F976:I976"/>
    <mergeCell ref="AF976:AJ976"/>
    <mergeCell ref="AK976:AO976"/>
    <mergeCell ref="B977:E977"/>
    <mergeCell ref="F977:H977"/>
    <mergeCell ref="AF977:AJ977"/>
    <mergeCell ref="AK977:AN977"/>
    <mergeCell ref="B979:BE979"/>
    <mergeCell ref="BF979:BV979"/>
    <mergeCell ref="BK980:BO980"/>
    <mergeCell ref="BQ980:BV981"/>
    <mergeCell ref="B980:C981"/>
    <mergeCell ref="D980:AF981"/>
    <mergeCell ref="AG980:AM981"/>
    <mergeCell ref="BR966:BT967"/>
    <mergeCell ref="B967:AD968"/>
    <mergeCell ref="AF967:BL968"/>
    <mergeCell ref="BO968:BQ969"/>
    <mergeCell ref="BR968:BT969"/>
    <mergeCell ref="BO970:BQ971"/>
    <mergeCell ref="BR970:BT971"/>
    <mergeCell ref="B971:E972"/>
    <mergeCell ref="F971:I972"/>
    <mergeCell ref="O971:V972"/>
    <mergeCell ref="W971:AA972"/>
    <mergeCell ref="AF971:AJ972"/>
    <mergeCell ref="AK971:AO972"/>
    <mergeCell ref="AU971:BB972"/>
    <mergeCell ref="BC971:BH972"/>
    <mergeCell ref="B973:E973"/>
    <mergeCell ref="F973:I973"/>
    <mergeCell ref="O973:V973"/>
    <mergeCell ref="W973:AA973"/>
    <mergeCell ref="AF973:AJ973"/>
    <mergeCell ref="AK973:AO973"/>
    <mergeCell ref="AU973:BB973"/>
    <mergeCell ref="BC973:BH973"/>
    <mergeCell ref="B974:E974"/>
    <mergeCell ref="F974:I974"/>
    <mergeCell ref="O974:V974"/>
    <mergeCell ref="W974:AA974"/>
    <mergeCell ref="AF974:AJ974"/>
    <mergeCell ref="AK974:AO974"/>
    <mergeCell ref="AU974:BB974"/>
    <mergeCell ref="BC974:BH974"/>
    <mergeCell ref="B975:E975"/>
    <mergeCell ref="F975:I975"/>
    <mergeCell ref="AF975:AJ975"/>
    <mergeCell ref="AK975:AO975"/>
    <mergeCell ref="BR958:BT959"/>
    <mergeCell ref="B959:G960"/>
    <mergeCell ref="H959:L960"/>
    <mergeCell ref="M959:P960"/>
    <mergeCell ref="Q959:T960"/>
    <mergeCell ref="U959:Z960"/>
    <mergeCell ref="AA959:AC960"/>
    <mergeCell ref="AF959:AL960"/>
    <mergeCell ref="AM959:AR960"/>
    <mergeCell ref="AS959:AV960"/>
    <mergeCell ref="AW959:AZ960"/>
    <mergeCell ref="BA959:BG960"/>
    <mergeCell ref="BH959:BK960"/>
    <mergeCell ref="BO960:BQ961"/>
    <mergeCell ref="BR960:BT961"/>
    <mergeCell ref="B961:G962"/>
    <mergeCell ref="H961:L962"/>
    <mergeCell ref="M961:P962"/>
    <mergeCell ref="Q961:T962"/>
    <mergeCell ref="U961:Z962"/>
    <mergeCell ref="AA961:AC962"/>
    <mergeCell ref="AF961:AL962"/>
    <mergeCell ref="AM961:AR962"/>
    <mergeCell ref="AS961:AV962"/>
    <mergeCell ref="AW961:AZ962"/>
    <mergeCell ref="BA961:BG962"/>
    <mergeCell ref="BH961:BK962"/>
    <mergeCell ref="BO962:BQ963"/>
    <mergeCell ref="BR962:BT963"/>
    <mergeCell ref="BO964:BQ964"/>
    <mergeCell ref="BR964:BT964"/>
    <mergeCell ref="BO965:BQ965"/>
    <mergeCell ref="BR965:BT965"/>
    <mergeCell ref="BR949:BT950"/>
    <mergeCell ref="B950:G951"/>
    <mergeCell ref="H950:L951"/>
    <mergeCell ref="M950:P951"/>
    <mergeCell ref="Q950:T951"/>
    <mergeCell ref="U950:Z951"/>
    <mergeCell ref="AA950:AC951"/>
    <mergeCell ref="AF950:AL951"/>
    <mergeCell ref="AM950:AR951"/>
    <mergeCell ref="AS950:AV951"/>
    <mergeCell ref="AW950:AZ951"/>
    <mergeCell ref="BA950:BG951"/>
    <mergeCell ref="BH950:BK951"/>
    <mergeCell ref="BO951:BQ952"/>
    <mergeCell ref="BR951:BT952"/>
    <mergeCell ref="B952:G953"/>
    <mergeCell ref="H952:L953"/>
    <mergeCell ref="M952:P953"/>
    <mergeCell ref="Q952:T953"/>
    <mergeCell ref="U952:Z953"/>
    <mergeCell ref="AA952:AC953"/>
    <mergeCell ref="AF952:AL953"/>
    <mergeCell ref="AM952:AR953"/>
    <mergeCell ref="AS952:AV953"/>
    <mergeCell ref="AW952:AZ953"/>
    <mergeCell ref="BA952:BG953"/>
    <mergeCell ref="BH952:BK953"/>
    <mergeCell ref="BO953:BQ954"/>
    <mergeCell ref="BR953:BT954"/>
    <mergeCell ref="B954:G955"/>
    <mergeCell ref="H954:L955"/>
    <mergeCell ref="M954:P955"/>
    <mergeCell ref="Q954:T955"/>
    <mergeCell ref="U954:Z955"/>
    <mergeCell ref="AA954:AC955"/>
    <mergeCell ref="AF954:AL955"/>
    <mergeCell ref="AM954:AR955"/>
    <mergeCell ref="AS954:AV955"/>
    <mergeCell ref="AW954:AZ955"/>
    <mergeCell ref="BA954:BG955"/>
    <mergeCell ref="BH954:BK955"/>
    <mergeCell ref="BO955:BQ957"/>
    <mergeCell ref="BR955:BT957"/>
    <mergeCell ref="B956:G956"/>
    <mergeCell ref="H956:L956"/>
    <mergeCell ref="M956:P956"/>
    <mergeCell ref="Q956:T956"/>
    <mergeCell ref="U956:Z956"/>
    <mergeCell ref="AA956:AC956"/>
    <mergeCell ref="AF956:AL956"/>
    <mergeCell ref="AM956:AR956"/>
    <mergeCell ref="AS956:AV956"/>
    <mergeCell ref="AW956:AZ956"/>
    <mergeCell ref="BA956:BG956"/>
    <mergeCell ref="BH956:BK956"/>
    <mergeCell ref="B957:G958"/>
    <mergeCell ref="H957:L958"/>
    <mergeCell ref="M957:P958"/>
    <mergeCell ref="Q957:T958"/>
    <mergeCell ref="U957:Z958"/>
    <mergeCell ref="AA957:AC958"/>
    <mergeCell ref="AF957:AL958"/>
    <mergeCell ref="AM957:AR958"/>
    <mergeCell ref="AS957:AV958"/>
    <mergeCell ref="B941:G942"/>
    <mergeCell ref="H941:L942"/>
    <mergeCell ref="M941:P942"/>
    <mergeCell ref="Q941:T942"/>
    <mergeCell ref="U941:Z942"/>
    <mergeCell ref="AA941:AC942"/>
    <mergeCell ref="AF941:AL942"/>
    <mergeCell ref="AM941:AR942"/>
    <mergeCell ref="AS941:AV942"/>
    <mergeCell ref="AW941:AZ942"/>
    <mergeCell ref="BA941:BG942"/>
    <mergeCell ref="BH941:BK942"/>
    <mergeCell ref="BO942:BT943"/>
    <mergeCell ref="B943:G944"/>
    <mergeCell ref="H943:L944"/>
    <mergeCell ref="M943:P944"/>
    <mergeCell ref="Q943:T944"/>
    <mergeCell ref="U943:Z944"/>
    <mergeCell ref="AA943:AC944"/>
    <mergeCell ref="AF943:AL944"/>
    <mergeCell ref="AM943:AR944"/>
    <mergeCell ref="AS943:AV944"/>
    <mergeCell ref="AW943:AZ944"/>
    <mergeCell ref="BA943:BG944"/>
    <mergeCell ref="BH943:BK944"/>
    <mergeCell ref="BO944:BT945"/>
    <mergeCell ref="B945:G946"/>
    <mergeCell ref="H945:L946"/>
    <mergeCell ref="M945:P946"/>
    <mergeCell ref="Q945:T946"/>
    <mergeCell ref="U945:Z946"/>
    <mergeCell ref="AA945:AC946"/>
    <mergeCell ref="AF945:AL946"/>
    <mergeCell ref="AM945:AR946"/>
    <mergeCell ref="AS945:AV946"/>
    <mergeCell ref="AW945:AZ946"/>
    <mergeCell ref="BA945:BG946"/>
    <mergeCell ref="BH945:BK946"/>
    <mergeCell ref="BO946:BQ948"/>
    <mergeCell ref="BR946:BT948"/>
    <mergeCell ref="B947:G947"/>
    <mergeCell ref="H947:L947"/>
    <mergeCell ref="M947:P947"/>
    <mergeCell ref="Q947:T947"/>
    <mergeCell ref="U947:Z947"/>
    <mergeCell ref="AA947:AC947"/>
    <mergeCell ref="AF947:AL947"/>
    <mergeCell ref="AM947:AR947"/>
    <mergeCell ref="AS947:AV947"/>
    <mergeCell ref="AW947:AZ947"/>
    <mergeCell ref="BA947:BG947"/>
    <mergeCell ref="BH947:BK947"/>
    <mergeCell ref="B948:G949"/>
    <mergeCell ref="H948:L949"/>
    <mergeCell ref="M948:P949"/>
    <mergeCell ref="Q948:T949"/>
    <mergeCell ref="U948:Z949"/>
    <mergeCell ref="AA948:AC949"/>
    <mergeCell ref="AF948:AL949"/>
    <mergeCell ref="AM948:AR949"/>
    <mergeCell ref="AS948:AV949"/>
    <mergeCell ref="AW948:AZ949"/>
    <mergeCell ref="BA948:BG949"/>
    <mergeCell ref="BH948:BK949"/>
    <mergeCell ref="B935:G935"/>
    <mergeCell ref="H935:L935"/>
    <mergeCell ref="M935:P935"/>
    <mergeCell ref="Q935:T935"/>
    <mergeCell ref="U935:Z935"/>
    <mergeCell ref="AA935:AC935"/>
    <mergeCell ref="AF935:AL935"/>
    <mergeCell ref="AM935:AR935"/>
    <mergeCell ref="AS935:AV935"/>
    <mergeCell ref="AW935:AZ935"/>
    <mergeCell ref="BA935:BG935"/>
    <mergeCell ref="BH935:BK935"/>
    <mergeCell ref="BN935:BS935"/>
    <mergeCell ref="BT935:BU935"/>
    <mergeCell ref="B936:G936"/>
    <mergeCell ref="M936:P936"/>
    <mergeCell ref="U936:Z936"/>
    <mergeCell ref="AA936:AC936"/>
    <mergeCell ref="AF936:AL936"/>
    <mergeCell ref="AM936:AR936"/>
    <mergeCell ref="AS936:AV936"/>
    <mergeCell ref="AW936:AZ936"/>
    <mergeCell ref="BA936:BG936"/>
    <mergeCell ref="BH936:BK936"/>
    <mergeCell ref="BN936:BR937"/>
    <mergeCell ref="BS936:BU937"/>
    <mergeCell ref="B937:G938"/>
    <mergeCell ref="H937:L938"/>
    <mergeCell ref="M937:P938"/>
    <mergeCell ref="Q937:T938"/>
    <mergeCell ref="U937:Z938"/>
    <mergeCell ref="AA937:AC938"/>
    <mergeCell ref="AF937:AL938"/>
    <mergeCell ref="AM937:AR938"/>
    <mergeCell ref="AS937:AV938"/>
    <mergeCell ref="AW937:AZ938"/>
    <mergeCell ref="BA937:BG938"/>
    <mergeCell ref="BH937:BK938"/>
    <mergeCell ref="BN938:BR939"/>
    <mergeCell ref="BS938:BU939"/>
    <mergeCell ref="B939:G940"/>
    <mergeCell ref="H939:L940"/>
    <mergeCell ref="M939:P940"/>
    <mergeCell ref="Q939:T940"/>
    <mergeCell ref="U939:Z940"/>
    <mergeCell ref="AA939:AC940"/>
    <mergeCell ref="AF939:AL940"/>
    <mergeCell ref="AM939:AR940"/>
    <mergeCell ref="AS939:AV940"/>
    <mergeCell ref="AW939:AZ940"/>
    <mergeCell ref="BA939:BG940"/>
    <mergeCell ref="BH939:BK940"/>
    <mergeCell ref="BH928:BK929"/>
    <mergeCell ref="BN929:BR930"/>
    <mergeCell ref="BS929:BU931"/>
    <mergeCell ref="B930:G932"/>
    <mergeCell ref="H930:L932"/>
    <mergeCell ref="M930:P932"/>
    <mergeCell ref="Q930:T932"/>
    <mergeCell ref="U930:Z932"/>
    <mergeCell ref="AA930:AC932"/>
    <mergeCell ref="AF930:AL932"/>
    <mergeCell ref="AM930:AR932"/>
    <mergeCell ref="AS930:AV932"/>
    <mergeCell ref="AW930:AZ932"/>
    <mergeCell ref="BA930:BG932"/>
    <mergeCell ref="BH930:BK932"/>
    <mergeCell ref="BN932:BR933"/>
    <mergeCell ref="BS932:BU933"/>
    <mergeCell ref="B933:G933"/>
    <mergeCell ref="H933:L933"/>
    <mergeCell ref="M933:P933"/>
    <mergeCell ref="Q933:T933"/>
    <mergeCell ref="U933:Z933"/>
    <mergeCell ref="AA933:AC933"/>
    <mergeCell ref="AF933:AL933"/>
    <mergeCell ref="AM933:AR933"/>
    <mergeCell ref="AS933:AV933"/>
    <mergeCell ref="AW933:AZ933"/>
    <mergeCell ref="BA933:BG933"/>
    <mergeCell ref="BH933:BK933"/>
    <mergeCell ref="B934:G934"/>
    <mergeCell ref="H934:L934"/>
    <mergeCell ref="M934:P934"/>
    <mergeCell ref="Q934:T934"/>
    <mergeCell ref="U934:Z934"/>
    <mergeCell ref="AA934:AC934"/>
    <mergeCell ref="AF934:AL934"/>
    <mergeCell ref="AM934:AR934"/>
    <mergeCell ref="AS934:AV934"/>
    <mergeCell ref="AW934:AZ934"/>
    <mergeCell ref="BA934:BG934"/>
    <mergeCell ref="BH934:BK934"/>
    <mergeCell ref="BN934:BS934"/>
    <mergeCell ref="BT934:BU934"/>
    <mergeCell ref="B921:G922"/>
    <mergeCell ref="H921:L922"/>
    <mergeCell ref="M921:P922"/>
    <mergeCell ref="Q921:T922"/>
    <mergeCell ref="U921:Z922"/>
    <mergeCell ref="AA921:AC922"/>
    <mergeCell ref="AF921:AL922"/>
    <mergeCell ref="AM921:AR922"/>
    <mergeCell ref="AS921:AV922"/>
    <mergeCell ref="AW921:AZ922"/>
    <mergeCell ref="BA921:BG922"/>
    <mergeCell ref="BH921:BK922"/>
    <mergeCell ref="BN922:BU924"/>
    <mergeCell ref="B923:G923"/>
    <mergeCell ref="H923:L923"/>
    <mergeCell ref="M923:P923"/>
    <mergeCell ref="Q923:T923"/>
    <mergeCell ref="U923:Z923"/>
    <mergeCell ref="AA923:AC923"/>
    <mergeCell ref="AF923:AL923"/>
    <mergeCell ref="AM923:AR923"/>
    <mergeCell ref="AS923:AV923"/>
    <mergeCell ref="AW923:AZ923"/>
    <mergeCell ref="BA923:BG923"/>
    <mergeCell ref="BH923:BK923"/>
    <mergeCell ref="B924:G925"/>
    <mergeCell ref="H924:L925"/>
    <mergeCell ref="M924:P925"/>
    <mergeCell ref="Q924:T925"/>
    <mergeCell ref="U924:Z925"/>
    <mergeCell ref="AA924:AC925"/>
    <mergeCell ref="AF924:AL925"/>
    <mergeCell ref="AM924:AR925"/>
    <mergeCell ref="AS924:AV925"/>
    <mergeCell ref="AW924:AZ925"/>
    <mergeCell ref="BA924:BG925"/>
    <mergeCell ref="BH924:BK925"/>
    <mergeCell ref="BN925:BR926"/>
    <mergeCell ref="BS925:BU926"/>
    <mergeCell ref="B926:G927"/>
    <mergeCell ref="H926:L927"/>
    <mergeCell ref="M926:P927"/>
    <mergeCell ref="Q926:T927"/>
    <mergeCell ref="U926:Z927"/>
    <mergeCell ref="AA926:AC927"/>
    <mergeCell ref="AF926:AL927"/>
    <mergeCell ref="AM926:AR927"/>
    <mergeCell ref="AS926:AV927"/>
    <mergeCell ref="AW926:AZ927"/>
    <mergeCell ref="BA926:BG927"/>
    <mergeCell ref="BH926:BK927"/>
    <mergeCell ref="BN927:BR928"/>
    <mergeCell ref="BS927:BU928"/>
    <mergeCell ref="B928:G929"/>
    <mergeCell ref="H928:L929"/>
    <mergeCell ref="M928:P929"/>
    <mergeCell ref="Q928:T929"/>
    <mergeCell ref="U928:Z929"/>
    <mergeCell ref="AA928:AC929"/>
    <mergeCell ref="AF928:AL929"/>
    <mergeCell ref="AM928:AR929"/>
    <mergeCell ref="AS928:AV929"/>
    <mergeCell ref="AW928:AZ929"/>
    <mergeCell ref="BA928:BG929"/>
    <mergeCell ref="AS913:AV914"/>
    <mergeCell ref="AW913:AZ914"/>
    <mergeCell ref="BA913:BG914"/>
    <mergeCell ref="BH913:BK914"/>
    <mergeCell ref="BN914:BR915"/>
    <mergeCell ref="BS914:BU915"/>
    <mergeCell ref="B915:G916"/>
    <mergeCell ref="H915:L916"/>
    <mergeCell ref="M915:P916"/>
    <mergeCell ref="Q915:T916"/>
    <mergeCell ref="U915:Z916"/>
    <mergeCell ref="AA915:AC916"/>
    <mergeCell ref="AF915:AL916"/>
    <mergeCell ref="AM915:AR916"/>
    <mergeCell ref="AS915:AV916"/>
    <mergeCell ref="AW915:AZ916"/>
    <mergeCell ref="BA915:BG916"/>
    <mergeCell ref="BH915:BK916"/>
    <mergeCell ref="BN916:BR917"/>
    <mergeCell ref="BS916:BU917"/>
    <mergeCell ref="B917:G918"/>
    <mergeCell ref="H917:L918"/>
    <mergeCell ref="M917:P918"/>
    <mergeCell ref="Q917:T918"/>
    <mergeCell ref="U917:Z918"/>
    <mergeCell ref="AA917:AC918"/>
    <mergeCell ref="AF917:AL918"/>
    <mergeCell ref="AM917:AR918"/>
    <mergeCell ref="AS917:AV918"/>
    <mergeCell ref="AW917:AZ918"/>
    <mergeCell ref="BA917:BG918"/>
    <mergeCell ref="BH917:BK918"/>
    <mergeCell ref="BN918:BS919"/>
    <mergeCell ref="BT918:BU919"/>
    <mergeCell ref="B919:G920"/>
    <mergeCell ref="H919:L920"/>
    <mergeCell ref="M919:P920"/>
    <mergeCell ref="Q919:T920"/>
    <mergeCell ref="U919:Z920"/>
    <mergeCell ref="AA919:AC920"/>
    <mergeCell ref="AF919:AL920"/>
    <mergeCell ref="AM919:AR920"/>
    <mergeCell ref="AS919:AV920"/>
    <mergeCell ref="AW919:AZ920"/>
    <mergeCell ref="BA919:BG920"/>
    <mergeCell ref="BH919:BK920"/>
    <mergeCell ref="BS899:BU900"/>
    <mergeCell ref="B900:G901"/>
    <mergeCell ref="M900:P901"/>
    <mergeCell ref="AA900:AC901"/>
    <mergeCell ref="AF900:AL901"/>
    <mergeCell ref="AM900:AR901"/>
    <mergeCell ref="AS900:AV901"/>
    <mergeCell ref="BH900:BK901"/>
    <mergeCell ref="BN901:BR902"/>
    <mergeCell ref="BS901:BU902"/>
    <mergeCell ref="H902:L903"/>
    <mergeCell ref="M902:P903"/>
    <mergeCell ref="AA902:AC904"/>
    <mergeCell ref="AM902:AR903"/>
    <mergeCell ref="AS902:AV903"/>
    <mergeCell ref="BH902:BK904"/>
    <mergeCell ref="BN903:BR905"/>
    <mergeCell ref="BS903:BU906"/>
    <mergeCell ref="H905:L908"/>
    <mergeCell ref="M905:P907"/>
    <mergeCell ref="Q905:T907"/>
    <mergeCell ref="U905:Z907"/>
    <mergeCell ref="AA905:AC907"/>
    <mergeCell ref="AM905:AR908"/>
    <mergeCell ref="AS905:AV907"/>
    <mergeCell ref="AW905:AZ907"/>
    <mergeCell ref="BA905:BG907"/>
    <mergeCell ref="BH905:BK907"/>
    <mergeCell ref="BN907:BR909"/>
    <mergeCell ref="BS907:BU909"/>
    <mergeCell ref="H909:L910"/>
    <mergeCell ref="M909:P910"/>
    <mergeCell ref="Q909:T910"/>
    <mergeCell ref="U909:Z910"/>
    <mergeCell ref="AA909:AC910"/>
    <mergeCell ref="AM909:AR910"/>
    <mergeCell ref="AS909:AV910"/>
    <mergeCell ref="AW909:AZ910"/>
    <mergeCell ref="BA909:BG910"/>
    <mergeCell ref="BH909:BK910"/>
    <mergeCell ref="BN910:BS911"/>
    <mergeCell ref="BT910:BU911"/>
    <mergeCell ref="B911:G912"/>
    <mergeCell ref="H911:L912"/>
    <mergeCell ref="M911:P912"/>
    <mergeCell ref="Q911:T912"/>
    <mergeCell ref="U911:Z912"/>
    <mergeCell ref="AA911:AC912"/>
    <mergeCell ref="AF911:AL912"/>
    <mergeCell ref="AM911:AR912"/>
    <mergeCell ref="AS911:AV912"/>
    <mergeCell ref="AW911:AZ912"/>
    <mergeCell ref="BA911:BG912"/>
    <mergeCell ref="BH911:BK912"/>
    <mergeCell ref="BN912:BS913"/>
    <mergeCell ref="BT912:BU913"/>
    <mergeCell ref="B913:G914"/>
    <mergeCell ref="H913:L914"/>
    <mergeCell ref="M913:P914"/>
    <mergeCell ref="Q913:T914"/>
    <mergeCell ref="U913:Z914"/>
    <mergeCell ref="AA913:AC914"/>
    <mergeCell ref="AF913:AL914"/>
    <mergeCell ref="AM913:AR914"/>
    <mergeCell ref="B887:E887"/>
    <mergeCell ref="F887:I887"/>
    <mergeCell ref="AF887:AJ887"/>
    <mergeCell ref="AK887:AO887"/>
    <mergeCell ref="B888:E888"/>
    <mergeCell ref="F888:H888"/>
    <mergeCell ref="AF888:AJ888"/>
    <mergeCell ref="AK888:AN888"/>
    <mergeCell ref="B890:AH890"/>
    <mergeCell ref="AI890:BV890"/>
    <mergeCell ref="B891:AD891"/>
    <mergeCell ref="AF891:BL891"/>
    <mergeCell ref="C892:J892"/>
    <mergeCell ref="N892:AB892"/>
    <mergeCell ref="AH892:AP892"/>
    <mergeCell ref="AT892:BI892"/>
    <mergeCell ref="C893:F893"/>
    <mergeCell ref="G893:J893"/>
    <mergeCell ref="N893:O893"/>
    <mergeCell ref="R893:S893"/>
    <mergeCell ref="T893:W893"/>
    <mergeCell ref="Z893:AB893"/>
    <mergeCell ref="AH893:AK893"/>
    <mergeCell ref="AL893:AP893"/>
    <mergeCell ref="AT893:AU893"/>
    <mergeCell ref="AX893:AY893"/>
    <mergeCell ref="AZ893:BC893"/>
    <mergeCell ref="BE893:BF893"/>
    <mergeCell ref="BG893:BI893"/>
    <mergeCell ref="C894:D895"/>
    <mergeCell ref="G894:J895"/>
    <mergeCell ref="N894:O895"/>
    <mergeCell ref="P894:P895"/>
    <mergeCell ref="Q894:Q895"/>
    <mergeCell ref="R894:S895"/>
    <mergeCell ref="T894:U895"/>
    <mergeCell ref="X894:X895"/>
    <mergeCell ref="Y894:Y895"/>
    <mergeCell ref="Z894:AB896"/>
    <mergeCell ref="AH894:AI895"/>
    <mergeCell ref="AL894:AP895"/>
    <mergeCell ref="AT894:AU895"/>
    <mergeCell ref="AV894:AV895"/>
    <mergeCell ref="AW894:AW895"/>
    <mergeCell ref="AX894:AY895"/>
    <mergeCell ref="AZ894:BA895"/>
    <mergeCell ref="BD894:BD895"/>
    <mergeCell ref="BG894:BI896"/>
    <mergeCell ref="BN895:BU898"/>
    <mergeCell ref="C896:K897"/>
    <mergeCell ref="N896:O897"/>
    <mergeCell ref="P896:R897"/>
    <mergeCell ref="AH896:AQ897"/>
    <mergeCell ref="AT896:AU897"/>
    <mergeCell ref="AV896:AX897"/>
    <mergeCell ref="BR878:BT879"/>
    <mergeCell ref="B879:AD880"/>
    <mergeCell ref="AF879:BL880"/>
    <mergeCell ref="BO880:BQ881"/>
    <mergeCell ref="BR880:BT881"/>
    <mergeCell ref="BO882:BQ883"/>
    <mergeCell ref="BR882:BT883"/>
    <mergeCell ref="B883:E883"/>
    <mergeCell ref="F883:I883"/>
    <mergeCell ref="O883:V883"/>
    <mergeCell ref="W883:AA883"/>
    <mergeCell ref="AF883:AJ883"/>
    <mergeCell ref="AK883:AO883"/>
    <mergeCell ref="AU883:BB883"/>
    <mergeCell ref="BC883:BH883"/>
    <mergeCell ref="B884:E884"/>
    <mergeCell ref="F884:I884"/>
    <mergeCell ref="O884:V884"/>
    <mergeCell ref="W884:AA884"/>
    <mergeCell ref="AF884:AJ884"/>
    <mergeCell ref="AK884:AO884"/>
    <mergeCell ref="AU884:BB884"/>
    <mergeCell ref="BC884:BH884"/>
    <mergeCell ref="B885:E885"/>
    <mergeCell ref="F885:I885"/>
    <mergeCell ref="O885:V885"/>
    <mergeCell ref="W885:AA885"/>
    <mergeCell ref="AF885:AJ885"/>
    <mergeCell ref="AK885:AO885"/>
    <mergeCell ref="AU885:BB885"/>
    <mergeCell ref="BC885:BH885"/>
    <mergeCell ref="B886:E886"/>
    <mergeCell ref="F886:I886"/>
    <mergeCell ref="AF886:AJ886"/>
    <mergeCell ref="AK886:AO886"/>
    <mergeCell ref="BR870:BT871"/>
    <mergeCell ref="B871:G872"/>
    <mergeCell ref="H871:L872"/>
    <mergeCell ref="M871:P872"/>
    <mergeCell ref="Q871:T872"/>
    <mergeCell ref="U871:Z872"/>
    <mergeCell ref="AA871:AC872"/>
    <mergeCell ref="AF871:AL872"/>
    <mergeCell ref="AM871:AR872"/>
    <mergeCell ref="AS871:AV872"/>
    <mergeCell ref="AW871:AZ872"/>
    <mergeCell ref="BA871:BG872"/>
    <mergeCell ref="BH871:BK872"/>
    <mergeCell ref="BO872:BQ873"/>
    <mergeCell ref="BR872:BT873"/>
    <mergeCell ref="B873:G874"/>
    <mergeCell ref="H873:L874"/>
    <mergeCell ref="M873:P874"/>
    <mergeCell ref="Q873:T874"/>
    <mergeCell ref="U873:Z874"/>
    <mergeCell ref="AA873:AC874"/>
    <mergeCell ref="AF873:AL874"/>
    <mergeCell ref="AM873:AR874"/>
    <mergeCell ref="AS873:AV874"/>
    <mergeCell ref="AW873:AZ874"/>
    <mergeCell ref="BA873:BG874"/>
    <mergeCell ref="BH873:BK874"/>
    <mergeCell ref="BO874:BQ875"/>
    <mergeCell ref="BR874:BT875"/>
    <mergeCell ref="BO876:BQ876"/>
    <mergeCell ref="BR876:BT876"/>
    <mergeCell ref="BO877:BQ877"/>
    <mergeCell ref="BR877:BT877"/>
    <mergeCell ref="BO861:BQ862"/>
    <mergeCell ref="BR861:BT862"/>
    <mergeCell ref="B862:G863"/>
    <mergeCell ref="H862:L863"/>
    <mergeCell ref="M862:P863"/>
    <mergeCell ref="Q862:T863"/>
    <mergeCell ref="U862:Z863"/>
    <mergeCell ref="AA862:AC863"/>
    <mergeCell ref="AF862:AL863"/>
    <mergeCell ref="AM862:AR863"/>
    <mergeCell ref="AS862:AV863"/>
    <mergeCell ref="AW862:AZ863"/>
    <mergeCell ref="BA862:BG863"/>
    <mergeCell ref="BH862:BK863"/>
    <mergeCell ref="BO863:BQ864"/>
    <mergeCell ref="BR863:BT864"/>
    <mergeCell ref="B864:G865"/>
    <mergeCell ref="H864:L865"/>
    <mergeCell ref="M864:P865"/>
    <mergeCell ref="Q864:T865"/>
    <mergeCell ref="U864:Z865"/>
    <mergeCell ref="AA864:AC865"/>
    <mergeCell ref="AF864:AL865"/>
    <mergeCell ref="AM864:AR865"/>
    <mergeCell ref="AS864:AV865"/>
    <mergeCell ref="AW864:AZ865"/>
    <mergeCell ref="BA864:BG865"/>
    <mergeCell ref="BH864:BK865"/>
    <mergeCell ref="BO865:BQ866"/>
    <mergeCell ref="BR865:BT866"/>
    <mergeCell ref="B866:G867"/>
    <mergeCell ref="H866:L867"/>
    <mergeCell ref="M866:P867"/>
    <mergeCell ref="Q866:T867"/>
    <mergeCell ref="U866:Z867"/>
    <mergeCell ref="AA866:AC867"/>
    <mergeCell ref="AF866:AL867"/>
    <mergeCell ref="AM866:AR867"/>
    <mergeCell ref="AS866:AV867"/>
    <mergeCell ref="AW866:AZ867"/>
    <mergeCell ref="BA866:BG867"/>
    <mergeCell ref="BH866:BK867"/>
    <mergeCell ref="BO867:BQ869"/>
    <mergeCell ref="BR867:BT869"/>
    <mergeCell ref="B868:G868"/>
    <mergeCell ref="H868:L868"/>
    <mergeCell ref="M868:P868"/>
    <mergeCell ref="Q868:T868"/>
    <mergeCell ref="U868:Z868"/>
    <mergeCell ref="AA868:AC868"/>
    <mergeCell ref="AF868:AL868"/>
    <mergeCell ref="AM868:AR868"/>
    <mergeCell ref="AS868:AV868"/>
    <mergeCell ref="AW868:AZ868"/>
    <mergeCell ref="BA868:BG868"/>
    <mergeCell ref="BH868:BK868"/>
    <mergeCell ref="B869:G870"/>
    <mergeCell ref="H869:L870"/>
    <mergeCell ref="M869:P870"/>
    <mergeCell ref="Q869:T870"/>
    <mergeCell ref="U869:Z870"/>
    <mergeCell ref="AA869:AC870"/>
    <mergeCell ref="AF869:AL870"/>
    <mergeCell ref="AM869:AR870"/>
    <mergeCell ref="B853:G854"/>
    <mergeCell ref="H853:L854"/>
    <mergeCell ref="M853:P854"/>
    <mergeCell ref="Q853:T854"/>
    <mergeCell ref="U853:Z854"/>
    <mergeCell ref="AA853:AC854"/>
    <mergeCell ref="AF853:AL854"/>
    <mergeCell ref="AM853:AR854"/>
    <mergeCell ref="AS853:AV854"/>
    <mergeCell ref="AW853:AZ854"/>
    <mergeCell ref="BA853:BG854"/>
    <mergeCell ref="BH853:BK854"/>
    <mergeCell ref="BO854:BT855"/>
    <mergeCell ref="B855:G856"/>
    <mergeCell ref="H855:L856"/>
    <mergeCell ref="M855:P856"/>
    <mergeCell ref="Q855:T856"/>
    <mergeCell ref="U855:Z856"/>
    <mergeCell ref="AA855:AC856"/>
    <mergeCell ref="AF855:AL856"/>
    <mergeCell ref="AM855:AR856"/>
    <mergeCell ref="AS855:AV856"/>
    <mergeCell ref="AW855:AZ856"/>
    <mergeCell ref="BA855:BG856"/>
    <mergeCell ref="BH855:BK856"/>
    <mergeCell ref="BO856:BT857"/>
    <mergeCell ref="B857:G858"/>
    <mergeCell ref="H857:L858"/>
    <mergeCell ref="M857:P858"/>
    <mergeCell ref="Q857:T858"/>
    <mergeCell ref="U857:Z858"/>
    <mergeCell ref="AA857:AC858"/>
    <mergeCell ref="AF857:AL858"/>
    <mergeCell ref="AM857:AR858"/>
    <mergeCell ref="AS857:AV858"/>
    <mergeCell ref="AW857:AZ858"/>
    <mergeCell ref="BA857:BG858"/>
    <mergeCell ref="BH857:BK858"/>
    <mergeCell ref="BO858:BQ860"/>
    <mergeCell ref="BR858:BT860"/>
    <mergeCell ref="B859:G859"/>
    <mergeCell ref="H859:L859"/>
    <mergeCell ref="M859:P859"/>
    <mergeCell ref="Q859:T859"/>
    <mergeCell ref="U859:Z859"/>
    <mergeCell ref="AA859:AC859"/>
    <mergeCell ref="AF859:AL859"/>
    <mergeCell ref="AM859:AR859"/>
    <mergeCell ref="AS859:AV859"/>
    <mergeCell ref="AW859:AZ859"/>
    <mergeCell ref="BA859:BG859"/>
    <mergeCell ref="BH859:BK859"/>
    <mergeCell ref="B860:G861"/>
    <mergeCell ref="H860:L861"/>
    <mergeCell ref="M860:P861"/>
    <mergeCell ref="Q860:T861"/>
    <mergeCell ref="U860:Z861"/>
    <mergeCell ref="AA860:AC861"/>
    <mergeCell ref="AF860:AL861"/>
    <mergeCell ref="AM860:AR861"/>
    <mergeCell ref="AS860:AV861"/>
    <mergeCell ref="AW860:AZ861"/>
    <mergeCell ref="BA860:BG861"/>
    <mergeCell ref="BH860:BK861"/>
    <mergeCell ref="B847:G847"/>
    <mergeCell ref="H847:L847"/>
    <mergeCell ref="M847:P847"/>
    <mergeCell ref="Q847:T847"/>
    <mergeCell ref="U847:Z847"/>
    <mergeCell ref="AA847:AC847"/>
    <mergeCell ref="AF847:AL847"/>
    <mergeCell ref="AM847:AR847"/>
    <mergeCell ref="AS847:AV847"/>
    <mergeCell ref="AW847:AZ847"/>
    <mergeCell ref="BA847:BG847"/>
    <mergeCell ref="BH847:BK847"/>
    <mergeCell ref="BN847:BS847"/>
    <mergeCell ref="BT847:BU847"/>
    <mergeCell ref="B848:G848"/>
    <mergeCell ref="H848:L848"/>
    <mergeCell ref="M848:P848"/>
    <mergeCell ref="Q848:T848"/>
    <mergeCell ref="U848:Z848"/>
    <mergeCell ref="AA848:AC848"/>
    <mergeCell ref="AF848:AL848"/>
    <mergeCell ref="AM848:AR848"/>
    <mergeCell ref="AS848:AV848"/>
    <mergeCell ref="AW848:AZ848"/>
    <mergeCell ref="BA848:BG848"/>
    <mergeCell ref="BH848:BK848"/>
    <mergeCell ref="BN848:BR849"/>
    <mergeCell ref="BS848:BU849"/>
    <mergeCell ref="B849:G850"/>
    <mergeCell ref="H849:L850"/>
    <mergeCell ref="M849:P850"/>
    <mergeCell ref="Q849:T850"/>
    <mergeCell ref="U849:Z850"/>
    <mergeCell ref="AA849:AC850"/>
    <mergeCell ref="AF849:AL850"/>
    <mergeCell ref="AM849:AR850"/>
    <mergeCell ref="AS849:AV850"/>
    <mergeCell ref="AW849:AZ850"/>
    <mergeCell ref="BA849:BG850"/>
    <mergeCell ref="BH849:BK850"/>
    <mergeCell ref="BN850:BR851"/>
    <mergeCell ref="BS850:BU851"/>
    <mergeCell ref="B851:G852"/>
    <mergeCell ref="H851:L852"/>
    <mergeCell ref="M851:P852"/>
    <mergeCell ref="Q851:T852"/>
    <mergeCell ref="U851:Z852"/>
    <mergeCell ref="AA851:AC852"/>
    <mergeCell ref="AF851:AL852"/>
    <mergeCell ref="AM851:AR852"/>
    <mergeCell ref="AS851:AV852"/>
    <mergeCell ref="AW851:AZ852"/>
    <mergeCell ref="BA851:BG852"/>
    <mergeCell ref="BH851:BK852"/>
    <mergeCell ref="BN841:BR842"/>
    <mergeCell ref="BS841:BU843"/>
    <mergeCell ref="B842:G844"/>
    <mergeCell ref="H842:L844"/>
    <mergeCell ref="M842:P844"/>
    <mergeCell ref="Q842:T844"/>
    <mergeCell ref="U842:Z844"/>
    <mergeCell ref="AA842:AC844"/>
    <mergeCell ref="AF842:AL844"/>
    <mergeCell ref="AM842:AR844"/>
    <mergeCell ref="AS842:AV844"/>
    <mergeCell ref="AW842:AZ844"/>
    <mergeCell ref="BA842:BG844"/>
    <mergeCell ref="BH842:BK844"/>
    <mergeCell ref="BN844:BR845"/>
    <mergeCell ref="BS844:BU845"/>
    <mergeCell ref="B845:G845"/>
    <mergeCell ref="H845:L845"/>
    <mergeCell ref="M845:P845"/>
    <mergeCell ref="Q845:T845"/>
    <mergeCell ref="U845:Z845"/>
    <mergeCell ref="AA845:AC845"/>
    <mergeCell ref="AF845:AL845"/>
    <mergeCell ref="AM845:AR845"/>
    <mergeCell ref="AS845:AV845"/>
    <mergeCell ref="AW845:AZ845"/>
    <mergeCell ref="BA845:BG845"/>
    <mergeCell ref="BH845:BK845"/>
    <mergeCell ref="B846:G846"/>
    <mergeCell ref="H846:L846"/>
    <mergeCell ref="M846:P846"/>
    <mergeCell ref="Q846:T846"/>
    <mergeCell ref="U846:Z846"/>
    <mergeCell ref="AA846:AC846"/>
    <mergeCell ref="AF846:AL846"/>
    <mergeCell ref="AM846:AR846"/>
    <mergeCell ref="AS846:AV846"/>
    <mergeCell ref="AW846:AZ846"/>
    <mergeCell ref="BA846:BG846"/>
    <mergeCell ref="BH846:BK846"/>
    <mergeCell ref="BN846:BS846"/>
    <mergeCell ref="BT846:BU846"/>
    <mergeCell ref="AW827:AZ828"/>
    <mergeCell ref="BA827:BG828"/>
    <mergeCell ref="BH827:BK828"/>
    <mergeCell ref="BN828:BR829"/>
    <mergeCell ref="BS828:BU829"/>
    <mergeCell ref="B829:G830"/>
    <mergeCell ref="H829:L830"/>
    <mergeCell ref="M829:P830"/>
    <mergeCell ref="Q829:T830"/>
    <mergeCell ref="U829:Z830"/>
    <mergeCell ref="AA829:AC830"/>
    <mergeCell ref="AF829:AL830"/>
    <mergeCell ref="AM829:AR830"/>
    <mergeCell ref="AS829:AV830"/>
    <mergeCell ref="AW829:AZ830"/>
    <mergeCell ref="BA829:BG830"/>
    <mergeCell ref="BH829:BK830"/>
    <mergeCell ref="BN830:BS831"/>
    <mergeCell ref="BT830:BU831"/>
    <mergeCell ref="B831:G832"/>
    <mergeCell ref="H831:L832"/>
    <mergeCell ref="M831:P832"/>
    <mergeCell ref="Q831:T832"/>
    <mergeCell ref="U831:Z832"/>
    <mergeCell ref="AA831:AC832"/>
    <mergeCell ref="AF831:AL832"/>
    <mergeCell ref="AM831:AR832"/>
    <mergeCell ref="AS831:AV832"/>
    <mergeCell ref="AW831:AZ832"/>
    <mergeCell ref="BA831:BG832"/>
    <mergeCell ref="BH831:BK832"/>
    <mergeCell ref="AM836:AR837"/>
    <mergeCell ref="AS836:AV837"/>
    <mergeCell ref="AW836:AZ837"/>
    <mergeCell ref="BA836:BG837"/>
    <mergeCell ref="BH836:BK837"/>
    <mergeCell ref="BN837:BR838"/>
    <mergeCell ref="BS837:BU838"/>
    <mergeCell ref="B838:G839"/>
    <mergeCell ref="H838:L839"/>
    <mergeCell ref="M838:P839"/>
    <mergeCell ref="Q838:T839"/>
    <mergeCell ref="U838:Z839"/>
    <mergeCell ref="AA838:AC839"/>
    <mergeCell ref="AF838:AL839"/>
    <mergeCell ref="AM838:AR839"/>
    <mergeCell ref="AS838:AV839"/>
    <mergeCell ref="AW838:AZ839"/>
    <mergeCell ref="BA838:BG839"/>
    <mergeCell ref="BH838:BK839"/>
    <mergeCell ref="BN839:BR840"/>
    <mergeCell ref="BS839:BU840"/>
    <mergeCell ref="B840:G841"/>
    <mergeCell ref="H840:L841"/>
    <mergeCell ref="M840:P841"/>
    <mergeCell ref="Q840:T841"/>
    <mergeCell ref="U840:Z841"/>
    <mergeCell ref="AA840:AC841"/>
    <mergeCell ref="AF840:AL841"/>
    <mergeCell ref="AM840:AR841"/>
    <mergeCell ref="AS840:AV841"/>
    <mergeCell ref="AW840:AZ841"/>
    <mergeCell ref="BA840:BG841"/>
    <mergeCell ref="BH840:BK841"/>
    <mergeCell ref="B812:G813"/>
    <mergeCell ref="H812:L813"/>
    <mergeCell ref="M812:P813"/>
    <mergeCell ref="AA812:AC813"/>
    <mergeCell ref="AF812:AL813"/>
    <mergeCell ref="AM812:AR813"/>
    <mergeCell ref="AS812:AV813"/>
    <mergeCell ref="BH812:BK813"/>
    <mergeCell ref="BN813:BR814"/>
    <mergeCell ref="BS813:BU814"/>
    <mergeCell ref="H814:L815"/>
    <mergeCell ref="M814:P815"/>
    <mergeCell ref="AA814:AC816"/>
    <mergeCell ref="AM814:AR815"/>
    <mergeCell ref="AS814:AV815"/>
    <mergeCell ref="BH814:BK816"/>
    <mergeCell ref="BN815:BR817"/>
    <mergeCell ref="BS815:BU818"/>
    <mergeCell ref="H817:L820"/>
    <mergeCell ref="M817:P819"/>
    <mergeCell ref="Q817:T819"/>
    <mergeCell ref="U817:Z819"/>
    <mergeCell ref="AA817:AC819"/>
    <mergeCell ref="AM817:AR820"/>
    <mergeCell ref="AS817:AV819"/>
    <mergeCell ref="AW817:AZ819"/>
    <mergeCell ref="BA817:BG819"/>
    <mergeCell ref="BH817:BK819"/>
    <mergeCell ref="BN819:BR821"/>
    <mergeCell ref="BS819:BU821"/>
    <mergeCell ref="H821:L822"/>
    <mergeCell ref="M821:P822"/>
    <mergeCell ref="Q821:T822"/>
    <mergeCell ref="U821:Z822"/>
    <mergeCell ref="AA821:AC822"/>
    <mergeCell ref="AM821:AR822"/>
    <mergeCell ref="AS821:AV822"/>
    <mergeCell ref="AW821:AZ822"/>
    <mergeCell ref="BA821:BG822"/>
    <mergeCell ref="BH821:BK822"/>
    <mergeCell ref="BN822:BS823"/>
    <mergeCell ref="BT822:BU823"/>
    <mergeCell ref="B823:G824"/>
    <mergeCell ref="H823:L824"/>
    <mergeCell ref="M823:P824"/>
    <mergeCell ref="Q823:T824"/>
    <mergeCell ref="U823:Z824"/>
    <mergeCell ref="AA823:AC824"/>
    <mergeCell ref="AF823:AL824"/>
    <mergeCell ref="AM823:AR824"/>
    <mergeCell ref="AS823:AV824"/>
    <mergeCell ref="AW823:AZ824"/>
    <mergeCell ref="BA823:BG824"/>
    <mergeCell ref="BN824:BS825"/>
    <mergeCell ref="BT824:BU825"/>
    <mergeCell ref="B825:G826"/>
    <mergeCell ref="H825:L826"/>
    <mergeCell ref="M825:P826"/>
    <mergeCell ref="Q825:T826"/>
    <mergeCell ref="U825:Z826"/>
    <mergeCell ref="AA825:AC826"/>
    <mergeCell ref="AF825:AL826"/>
    <mergeCell ref="AM825:AR826"/>
    <mergeCell ref="AS825:AV826"/>
    <mergeCell ref="B797:E797"/>
    <mergeCell ref="F797:I797"/>
    <mergeCell ref="O797:V797"/>
    <mergeCell ref="W797:AA797"/>
    <mergeCell ref="AF797:AJ797"/>
    <mergeCell ref="AK797:AO797"/>
    <mergeCell ref="AU797:BB797"/>
    <mergeCell ref="BC797:BH797"/>
    <mergeCell ref="B798:E798"/>
    <mergeCell ref="F798:I798"/>
    <mergeCell ref="AF798:AJ798"/>
    <mergeCell ref="AK798:AO798"/>
    <mergeCell ref="B799:E799"/>
    <mergeCell ref="F799:I799"/>
    <mergeCell ref="AF799:AJ799"/>
    <mergeCell ref="AK799:AO799"/>
    <mergeCell ref="B800:E800"/>
    <mergeCell ref="F800:H800"/>
    <mergeCell ref="AF800:AJ800"/>
    <mergeCell ref="AK800:AN800"/>
    <mergeCell ref="B802:AH802"/>
    <mergeCell ref="AI802:BV802"/>
    <mergeCell ref="B803:AD803"/>
    <mergeCell ref="AF803:BL803"/>
    <mergeCell ref="C804:J804"/>
    <mergeCell ref="N804:AB804"/>
    <mergeCell ref="AH804:AP804"/>
    <mergeCell ref="AT804:BI804"/>
    <mergeCell ref="C805:F805"/>
    <mergeCell ref="G805:J805"/>
    <mergeCell ref="N805:O805"/>
    <mergeCell ref="R805:S805"/>
    <mergeCell ref="T805:W805"/>
    <mergeCell ref="Z805:AB805"/>
    <mergeCell ref="AH805:AK805"/>
    <mergeCell ref="AL805:AP805"/>
    <mergeCell ref="AT805:AU805"/>
    <mergeCell ref="AX805:AY805"/>
    <mergeCell ref="AZ805:BC805"/>
    <mergeCell ref="BE805:BF805"/>
    <mergeCell ref="BG805:BI805"/>
    <mergeCell ref="AW783:AZ784"/>
    <mergeCell ref="BA783:BG784"/>
    <mergeCell ref="BH783:BK784"/>
    <mergeCell ref="BO784:BQ785"/>
    <mergeCell ref="BR784:BT785"/>
    <mergeCell ref="B785:G786"/>
    <mergeCell ref="H785:L786"/>
    <mergeCell ref="M785:P786"/>
    <mergeCell ref="Q785:T786"/>
    <mergeCell ref="U785:Z786"/>
    <mergeCell ref="AA785:AC786"/>
    <mergeCell ref="AF785:AL786"/>
    <mergeCell ref="AM785:AR786"/>
    <mergeCell ref="AS785:AV786"/>
    <mergeCell ref="AW785:AZ786"/>
    <mergeCell ref="BA785:BG786"/>
    <mergeCell ref="BH785:BK786"/>
    <mergeCell ref="BO786:BQ787"/>
    <mergeCell ref="BR786:BT787"/>
    <mergeCell ref="BO788:BQ788"/>
    <mergeCell ref="BR788:BT788"/>
    <mergeCell ref="BO789:BQ789"/>
    <mergeCell ref="BR789:BT789"/>
    <mergeCell ref="BO790:BQ791"/>
    <mergeCell ref="BR790:BT791"/>
    <mergeCell ref="B791:AD792"/>
    <mergeCell ref="AF791:BL792"/>
    <mergeCell ref="BO792:BQ793"/>
    <mergeCell ref="BR792:BT793"/>
    <mergeCell ref="BO794:BQ795"/>
    <mergeCell ref="BR794:BT795"/>
    <mergeCell ref="B795:E795"/>
    <mergeCell ref="F795:I795"/>
    <mergeCell ref="O795:V795"/>
    <mergeCell ref="W795:AA795"/>
    <mergeCell ref="AF795:AJ795"/>
    <mergeCell ref="AK795:AO795"/>
    <mergeCell ref="AU795:BB795"/>
    <mergeCell ref="BC795:BH795"/>
    <mergeCell ref="BR775:BT776"/>
    <mergeCell ref="B776:G777"/>
    <mergeCell ref="H776:L777"/>
    <mergeCell ref="M776:P777"/>
    <mergeCell ref="Q776:T777"/>
    <mergeCell ref="U776:Z777"/>
    <mergeCell ref="AA776:AC777"/>
    <mergeCell ref="AF776:AL777"/>
    <mergeCell ref="AM776:AR777"/>
    <mergeCell ref="AS776:AV777"/>
    <mergeCell ref="AW776:AZ777"/>
    <mergeCell ref="BA776:BG777"/>
    <mergeCell ref="BH776:BK777"/>
    <mergeCell ref="BO777:BQ778"/>
    <mergeCell ref="BR777:BT778"/>
    <mergeCell ref="B778:G779"/>
    <mergeCell ref="H778:L779"/>
    <mergeCell ref="M778:P779"/>
    <mergeCell ref="Q778:T779"/>
    <mergeCell ref="U778:Z779"/>
    <mergeCell ref="AA778:AC779"/>
    <mergeCell ref="AF778:AL779"/>
    <mergeCell ref="AM778:AR779"/>
    <mergeCell ref="AS778:AV779"/>
    <mergeCell ref="AW778:AZ779"/>
    <mergeCell ref="BA778:BG779"/>
    <mergeCell ref="BH778:BK779"/>
    <mergeCell ref="BO779:BQ781"/>
    <mergeCell ref="BR779:BT781"/>
    <mergeCell ref="B780:G780"/>
    <mergeCell ref="H780:L780"/>
    <mergeCell ref="M780:P780"/>
    <mergeCell ref="Q780:T780"/>
    <mergeCell ref="U780:Z780"/>
    <mergeCell ref="AA780:AC780"/>
    <mergeCell ref="AF780:AL780"/>
    <mergeCell ref="AM780:AR780"/>
    <mergeCell ref="AS780:AV780"/>
    <mergeCell ref="AW780:AZ780"/>
    <mergeCell ref="BA780:BG780"/>
    <mergeCell ref="BH780:BK780"/>
    <mergeCell ref="B781:G782"/>
    <mergeCell ref="H781:L782"/>
    <mergeCell ref="M781:P782"/>
    <mergeCell ref="Q781:T782"/>
    <mergeCell ref="U781:Z782"/>
    <mergeCell ref="AA781:AC782"/>
    <mergeCell ref="AF781:AL782"/>
    <mergeCell ref="AM781:AR782"/>
    <mergeCell ref="AS781:AV782"/>
    <mergeCell ref="AW781:AZ782"/>
    <mergeCell ref="BA781:BG782"/>
    <mergeCell ref="BH781:BK782"/>
    <mergeCell ref="BO782:BQ783"/>
    <mergeCell ref="BR782:BT783"/>
    <mergeCell ref="B783:G784"/>
    <mergeCell ref="H783:L784"/>
    <mergeCell ref="M783:P784"/>
    <mergeCell ref="Q783:T784"/>
    <mergeCell ref="U783:Z784"/>
    <mergeCell ref="AA783:AC784"/>
    <mergeCell ref="AF783:AL784"/>
    <mergeCell ref="AM783:AR784"/>
    <mergeCell ref="AS783:AV784"/>
    <mergeCell ref="BO766:BT767"/>
    <mergeCell ref="B767:G768"/>
    <mergeCell ref="H767:L768"/>
    <mergeCell ref="M767:P768"/>
    <mergeCell ref="Q767:T768"/>
    <mergeCell ref="U767:Z768"/>
    <mergeCell ref="AA767:AC768"/>
    <mergeCell ref="AF767:AL768"/>
    <mergeCell ref="AM767:AR768"/>
    <mergeCell ref="AS767:AV768"/>
    <mergeCell ref="AW767:AZ768"/>
    <mergeCell ref="BA767:BG768"/>
    <mergeCell ref="BH767:BK768"/>
    <mergeCell ref="BO768:BT769"/>
    <mergeCell ref="B769:G770"/>
    <mergeCell ref="H769:L770"/>
    <mergeCell ref="M769:P770"/>
    <mergeCell ref="Q769:T770"/>
    <mergeCell ref="U769:Z770"/>
    <mergeCell ref="AA769:AC770"/>
    <mergeCell ref="AF769:AL770"/>
    <mergeCell ref="AM769:AR770"/>
    <mergeCell ref="AS769:AV770"/>
    <mergeCell ref="AW769:AZ770"/>
    <mergeCell ref="BA769:BG770"/>
    <mergeCell ref="BH769:BK770"/>
    <mergeCell ref="BO770:BQ772"/>
    <mergeCell ref="BR770:BT772"/>
    <mergeCell ref="B771:G771"/>
    <mergeCell ref="M771:P771"/>
    <mergeCell ref="U771:Z771"/>
    <mergeCell ref="AA771:AC771"/>
    <mergeCell ref="AF771:AL771"/>
    <mergeCell ref="AM771:AR771"/>
    <mergeCell ref="AS771:AV771"/>
    <mergeCell ref="AW771:AZ771"/>
    <mergeCell ref="BA771:BG771"/>
    <mergeCell ref="BH771:BK771"/>
    <mergeCell ref="B772:G773"/>
    <mergeCell ref="H772:L773"/>
    <mergeCell ref="M772:P773"/>
    <mergeCell ref="Q772:T773"/>
    <mergeCell ref="U772:Z773"/>
    <mergeCell ref="AA772:AC773"/>
    <mergeCell ref="AF772:AL773"/>
    <mergeCell ref="AM772:AR773"/>
    <mergeCell ref="AS772:AV773"/>
    <mergeCell ref="AW772:AZ773"/>
    <mergeCell ref="BA772:BG773"/>
    <mergeCell ref="BH772:BK773"/>
    <mergeCell ref="BO773:BQ774"/>
    <mergeCell ref="BR773:BT774"/>
    <mergeCell ref="B774:G775"/>
    <mergeCell ref="H774:L775"/>
    <mergeCell ref="M774:P775"/>
    <mergeCell ref="Q774:T775"/>
    <mergeCell ref="U774:Z775"/>
    <mergeCell ref="AA774:AC775"/>
    <mergeCell ref="AF774:AL775"/>
    <mergeCell ref="AM774:AR775"/>
    <mergeCell ref="AS774:AV775"/>
    <mergeCell ref="AW774:AZ775"/>
    <mergeCell ref="BA774:BG775"/>
    <mergeCell ref="BH774:BK775"/>
    <mergeCell ref="Q759:T759"/>
    <mergeCell ref="U759:Z759"/>
    <mergeCell ref="AA759:AC759"/>
    <mergeCell ref="AF759:AL759"/>
    <mergeCell ref="AM759:AR759"/>
    <mergeCell ref="AS759:AV759"/>
    <mergeCell ref="AW759:AZ759"/>
    <mergeCell ref="BA759:BG759"/>
    <mergeCell ref="BH759:BK759"/>
    <mergeCell ref="BN759:BS759"/>
    <mergeCell ref="BT759:BU759"/>
    <mergeCell ref="B760:G760"/>
    <mergeCell ref="H760:L760"/>
    <mergeCell ref="M760:P760"/>
    <mergeCell ref="Q760:T760"/>
    <mergeCell ref="U760:Z760"/>
    <mergeCell ref="AA760:AC760"/>
    <mergeCell ref="AF760:AL760"/>
    <mergeCell ref="AM760:AR760"/>
    <mergeCell ref="AS760:AV760"/>
    <mergeCell ref="AW760:AZ760"/>
    <mergeCell ref="BA760:BG760"/>
    <mergeCell ref="BH760:BK760"/>
    <mergeCell ref="BN760:BR761"/>
    <mergeCell ref="BS760:BU761"/>
    <mergeCell ref="B761:G762"/>
    <mergeCell ref="H761:L762"/>
    <mergeCell ref="M761:P762"/>
    <mergeCell ref="Q761:T762"/>
    <mergeCell ref="U761:Z762"/>
    <mergeCell ref="AA761:AC762"/>
    <mergeCell ref="AF761:AL762"/>
    <mergeCell ref="AM761:AR762"/>
    <mergeCell ref="AS761:AV762"/>
    <mergeCell ref="AW761:AZ762"/>
    <mergeCell ref="BA761:BG762"/>
    <mergeCell ref="BH761:BK762"/>
    <mergeCell ref="BN762:BR763"/>
    <mergeCell ref="BS762:BU763"/>
    <mergeCell ref="B763:G764"/>
    <mergeCell ref="H763:L764"/>
    <mergeCell ref="M763:P764"/>
    <mergeCell ref="Q763:T764"/>
    <mergeCell ref="U763:Z764"/>
    <mergeCell ref="AA763:AC764"/>
    <mergeCell ref="AF763:AL764"/>
    <mergeCell ref="AM763:AR764"/>
    <mergeCell ref="AS763:AV764"/>
    <mergeCell ref="AW763:AZ764"/>
    <mergeCell ref="BA763:BG764"/>
    <mergeCell ref="BH763:BK764"/>
    <mergeCell ref="AW750:AZ751"/>
    <mergeCell ref="BA750:BG751"/>
    <mergeCell ref="BH750:BK751"/>
    <mergeCell ref="BN751:BR752"/>
    <mergeCell ref="BS751:BU752"/>
    <mergeCell ref="B752:G753"/>
    <mergeCell ref="H752:L753"/>
    <mergeCell ref="M752:P753"/>
    <mergeCell ref="Q752:T753"/>
    <mergeCell ref="U752:Z753"/>
    <mergeCell ref="AA752:AC753"/>
    <mergeCell ref="AF752:AL753"/>
    <mergeCell ref="AM752:AR753"/>
    <mergeCell ref="AS752:AV753"/>
    <mergeCell ref="AW752:AZ753"/>
    <mergeCell ref="BA752:BG753"/>
    <mergeCell ref="BH752:BK753"/>
    <mergeCell ref="BN753:BR754"/>
    <mergeCell ref="BS753:BU755"/>
    <mergeCell ref="B754:G756"/>
    <mergeCell ref="H754:L756"/>
    <mergeCell ref="M754:P756"/>
    <mergeCell ref="Q754:T756"/>
    <mergeCell ref="U754:Z756"/>
    <mergeCell ref="AA754:AC756"/>
    <mergeCell ref="AF754:AL756"/>
    <mergeCell ref="AM754:AR756"/>
    <mergeCell ref="AS754:AV756"/>
    <mergeCell ref="AW754:AZ756"/>
    <mergeCell ref="BA754:BG756"/>
    <mergeCell ref="BH754:BK756"/>
    <mergeCell ref="BN756:BR757"/>
    <mergeCell ref="BS756:BU757"/>
    <mergeCell ref="B757:G757"/>
    <mergeCell ref="H757:L757"/>
    <mergeCell ref="M757:P757"/>
    <mergeCell ref="Q757:T757"/>
    <mergeCell ref="U757:Z757"/>
    <mergeCell ref="AA757:AC757"/>
    <mergeCell ref="AF757:AL757"/>
    <mergeCell ref="AM757:AR757"/>
    <mergeCell ref="AS757:AV757"/>
    <mergeCell ref="AW757:AZ757"/>
    <mergeCell ref="BA757:BG757"/>
    <mergeCell ref="BH757:BK757"/>
    <mergeCell ref="BA741:BG742"/>
    <mergeCell ref="BH741:BK742"/>
    <mergeCell ref="BN742:BS743"/>
    <mergeCell ref="BT742:BU743"/>
    <mergeCell ref="B743:G744"/>
    <mergeCell ref="H743:L744"/>
    <mergeCell ref="M743:P744"/>
    <mergeCell ref="Q743:T744"/>
    <mergeCell ref="U743:Z744"/>
    <mergeCell ref="AA743:AC744"/>
    <mergeCell ref="AF743:AL744"/>
    <mergeCell ref="AM743:AR744"/>
    <mergeCell ref="AS743:AV744"/>
    <mergeCell ref="AW743:AZ744"/>
    <mergeCell ref="BA743:BG744"/>
    <mergeCell ref="BH743:BK744"/>
    <mergeCell ref="B745:G746"/>
    <mergeCell ref="H745:L746"/>
    <mergeCell ref="M745:P746"/>
    <mergeCell ref="Q745:T746"/>
    <mergeCell ref="U745:Z746"/>
    <mergeCell ref="AA745:AC746"/>
    <mergeCell ref="AF745:AL746"/>
    <mergeCell ref="AM745:AR746"/>
    <mergeCell ref="AS745:AV746"/>
    <mergeCell ref="AW745:AZ746"/>
    <mergeCell ref="BA745:BG746"/>
    <mergeCell ref="BH745:BK746"/>
    <mergeCell ref="BN746:BU748"/>
    <mergeCell ref="B747:G747"/>
    <mergeCell ref="H747:L747"/>
    <mergeCell ref="M747:P747"/>
    <mergeCell ref="Q747:T747"/>
    <mergeCell ref="U747:Z747"/>
    <mergeCell ref="AA747:AC747"/>
    <mergeCell ref="AF747:AL747"/>
    <mergeCell ref="AM747:AR747"/>
    <mergeCell ref="AS747:AV747"/>
    <mergeCell ref="AW747:AZ747"/>
    <mergeCell ref="BA747:BG747"/>
    <mergeCell ref="BH747:BK747"/>
    <mergeCell ref="B748:G749"/>
    <mergeCell ref="H748:L749"/>
    <mergeCell ref="M748:P749"/>
    <mergeCell ref="Q748:T749"/>
    <mergeCell ref="U748:Z749"/>
    <mergeCell ref="AA748:AC749"/>
    <mergeCell ref="AF748:AL749"/>
    <mergeCell ref="AM748:AR749"/>
    <mergeCell ref="AS748:AV749"/>
    <mergeCell ref="AW748:AZ749"/>
    <mergeCell ref="BA748:BG749"/>
    <mergeCell ref="BH748:BK749"/>
    <mergeCell ref="BN749:BR750"/>
    <mergeCell ref="BS749:BU750"/>
    <mergeCell ref="B750:G751"/>
    <mergeCell ref="H750:L751"/>
    <mergeCell ref="M750:P751"/>
    <mergeCell ref="Q750:T751"/>
    <mergeCell ref="U750:Z751"/>
    <mergeCell ref="AA750:AC751"/>
    <mergeCell ref="AF750:AL751"/>
    <mergeCell ref="AM750:AR751"/>
    <mergeCell ref="AS750:AV751"/>
    <mergeCell ref="H733:L734"/>
    <mergeCell ref="M733:P734"/>
    <mergeCell ref="Q733:T734"/>
    <mergeCell ref="U733:Z734"/>
    <mergeCell ref="AA733:AC734"/>
    <mergeCell ref="AM733:AR734"/>
    <mergeCell ref="AS733:AV734"/>
    <mergeCell ref="AW733:AZ734"/>
    <mergeCell ref="BA733:BG734"/>
    <mergeCell ref="BH733:BK734"/>
    <mergeCell ref="BN734:BS735"/>
    <mergeCell ref="BT734:BU735"/>
    <mergeCell ref="B735:G736"/>
    <mergeCell ref="H735:L736"/>
    <mergeCell ref="M735:P736"/>
    <mergeCell ref="Q735:T736"/>
    <mergeCell ref="U735:Z736"/>
    <mergeCell ref="AA735:AC736"/>
    <mergeCell ref="AF735:AL736"/>
    <mergeCell ref="AM735:AR736"/>
    <mergeCell ref="AS735:AV736"/>
    <mergeCell ref="AW735:AZ736"/>
    <mergeCell ref="BA735:BG736"/>
    <mergeCell ref="BH735:BK736"/>
    <mergeCell ref="BN736:BS737"/>
    <mergeCell ref="BT736:BU737"/>
    <mergeCell ref="B737:G738"/>
    <mergeCell ref="H737:L738"/>
    <mergeCell ref="M737:P738"/>
    <mergeCell ref="Q737:T738"/>
    <mergeCell ref="U737:Z738"/>
    <mergeCell ref="AA737:AC738"/>
    <mergeCell ref="AF737:AL738"/>
    <mergeCell ref="AM737:AR738"/>
    <mergeCell ref="AS737:AV738"/>
    <mergeCell ref="AW737:AZ738"/>
    <mergeCell ref="BA737:BG738"/>
    <mergeCell ref="BH737:BK738"/>
    <mergeCell ref="BN738:BR739"/>
    <mergeCell ref="BS738:BU739"/>
    <mergeCell ref="B739:G740"/>
    <mergeCell ref="H739:L740"/>
    <mergeCell ref="M739:P740"/>
    <mergeCell ref="Q739:T740"/>
    <mergeCell ref="U739:Z740"/>
    <mergeCell ref="AA739:AC740"/>
    <mergeCell ref="AF739:AL740"/>
    <mergeCell ref="AM739:AR740"/>
    <mergeCell ref="AS739:AV740"/>
    <mergeCell ref="AW739:AZ740"/>
    <mergeCell ref="BA739:BG740"/>
    <mergeCell ref="BH739:BK740"/>
    <mergeCell ref="BN740:BR741"/>
    <mergeCell ref="BS740:BU741"/>
    <mergeCell ref="B741:G742"/>
    <mergeCell ref="H741:L742"/>
    <mergeCell ref="M741:P742"/>
    <mergeCell ref="Q741:T742"/>
    <mergeCell ref="U741:Z742"/>
    <mergeCell ref="AA741:AC742"/>
    <mergeCell ref="AF741:AL742"/>
    <mergeCell ref="AM741:AR742"/>
    <mergeCell ref="AS741:AV742"/>
    <mergeCell ref="AW741:AZ742"/>
    <mergeCell ref="AT717:AU717"/>
    <mergeCell ref="AX717:AY717"/>
    <mergeCell ref="AZ717:BC717"/>
    <mergeCell ref="BE717:BF717"/>
    <mergeCell ref="BG717:BI717"/>
    <mergeCell ref="C718:D719"/>
    <mergeCell ref="G718:J719"/>
    <mergeCell ref="N718:O719"/>
    <mergeCell ref="P718:P719"/>
    <mergeCell ref="Q718:Q719"/>
    <mergeCell ref="R718:S719"/>
    <mergeCell ref="T718:U719"/>
    <mergeCell ref="X718:X719"/>
    <mergeCell ref="Y718:Y719"/>
    <mergeCell ref="Z718:AB720"/>
    <mergeCell ref="AH718:AI719"/>
    <mergeCell ref="AL718:AP719"/>
    <mergeCell ref="AT718:AU719"/>
    <mergeCell ref="AV718:AV719"/>
    <mergeCell ref="AW718:AW719"/>
    <mergeCell ref="AX718:AY719"/>
    <mergeCell ref="AZ718:BA719"/>
    <mergeCell ref="BD718:BD719"/>
    <mergeCell ref="BE718:BF719"/>
    <mergeCell ref="BG718:BI720"/>
    <mergeCell ref="BN719:BU722"/>
    <mergeCell ref="C720:K721"/>
    <mergeCell ref="N720:O721"/>
    <mergeCell ref="P720:R721"/>
    <mergeCell ref="AH720:AQ721"/>
    <mergeCell ref="AT720:AU721"/>
    <mergeCell ref="AV720:AX721"/>
    <mergeCell ref="BN723:BR724"/>
    <mergeCell ref="BS723:BU724"/>
    <mergeCell ref="B724:G725"/>
    <mergeCell ref="H724:L725"/>
    <mergeCell ref="M724:P725"/>
    <mergeCell ref="AA724:AC725"/>
    <mergeCell ref="AF724:AL725"/>
    <mergeCell ref="AM724:AR725"/>
    <mergeCell ref="AS724:AV725"/>
    <mergeCell ref="BH724:BK725"/>
    <mergeCell ref="BN725:BR726"/>
    <mergeCell ref="BS725:BU726"/>
    <mergeCell ref="H726:L727"/>
    <mergeCell ref="M726:P727"/>
    <mergeCell ref="AA726:AC728"/>
    <mergeCell ref="AM726:AR727"/>
    <mergeCell ref="AS726:AV727"/>
    <mergeCell ref="BH726:BK728"/>
    <mergeCell ref="BN727:BR729"/>
    <mergeCell ref="BS727:BU730"/>
    <mergeCell ref="H729:L732"/>
    <mergeCell ref="M729:P731"/>
    <mergeCell ref="Q729:T731"/>
    <mergeCell ref="U729:Z731"/>
    <mergeCell ref="AA729:AC731"/>
    <mergeCell ref="AM729:AR732"/>
    <mergeCell ref="AS729:AV731"/>
    <mergeCell ref="AW729:AZ731"/>
    <mergeCell ref="BA729:BG731"/>
    <mergeCell ref="BH729:BK731"/>
    <mergeCell ref="BN731:BR733"/>
    <mergeCell ref="BS731:BU733"/>
    <mergeCell ref="B708:E708"/>
    <mergeCell ref="F708:I708"/>
    <mergeCell ref="O708:V708"/>
    <mergeCell ref="W708:AA708"/>
    <mergeCell ref="AF708:AJ708"/>
    <mergeCell ref="AK708:AO708"/>
    <mergeCell ref="AU708:BB708"/>
    <mergeCell ref="BC708:BH708"/>
    <mergeCell ref="B709:E709"/>
    <mergeCell ref="F709:I709"/>
    <mergeCell ref="O709:V709"/>
    <mergeCell ref="W709:AA709"/>
    <mergeCell ref="AF709:AJ709"/>
    <mergeCell ref="AK709:AO709"/>
    <mergeCell ref="AU709:BB709"/>
    <mergeCell ref="BC709:BH709"/>
    <mergeCell ref="B710:E710"/>
    <mergeCell ref="F710:I710"/>
    <mergeCell ref="AF710:AJ710"/>
    <mergeCell ref="AK710:AO710"/>
    <mergeCell ref="B711:E711"/>
    <mergeCell ref="F711:I711"/>
    <mergeCell ref="AF711:AJ711"/>
    <mergeCell ref="AK711:AO711"/>
    <mergeCell ref="B712:E712"/>
    <mergeCell ref="F712:H712"/>
    <mergeCell ref="AF712:AJ712"/>
    <mergeCell ref="AK712:AN712"/>
    <mergeCell ref="B714:AH714"/>
    <mergeCell ref="AI714:BV714"/>
    <mergeCell ref="B715:AD715"/>
    <mergeCell ref="AF715:BL715"/>
    <mergeCell ref="C716:J716"/>
    <mergeCell ref="N716:AB716"/>
    <mergeCell ref="AH716:AP716"/>
    <mergeCell ref="AT716:BI716"/>
    <mergeCell ref="H696:L697"/>
    <mergeCell ref="M696:P697"/>
    <mergeCell ref="Q696:T697"/>
    <mergeCell ref="U696:Z697"/>
    <mergeCell ref="AA696:AC697"/>
    <mergeCell ref="AF696:AL697"/>
    <mergeCell ref="AM696:AR697"/>
    <mergeCell ref="AS696:AV697"/>
    <mergeCell ref="AW696:AZ697"/>
    <mergeCell ref="BA696:BG697"/>
    <mergeCell ref="BH696:BK697"/>
    <mergeCell ref="BO697:BQ698"/>
    <mergeCell ref="BR697:BT698"/>
    <mergeCell ref="BO699:BQ699"/>
    <mergeCell ref="BR699:BT699"/>
    <mergeCell ref="BO700:BQ700"/>
    <mergeCell ref="BR700:BT700"/>
    <mergeCell ref="BO701:BQ702"/>
    <mergeCell ref="BR701:BT702"/>
    <mergeCell ref="B702:AD703"/>
    <mergeCell ref="AF702:BL703"/>
    <mergeCell ref="BO703:BQ704"/>
    <mergeCell ref="BR703:BT704"/>
    <mergeCell ref="BO705:BQ706"/>
    <mergeCell ref="BR705:BT706"/>
    <mergeCell ref="B706:E707"/>
    <mergeCell ref="F706:I707"/>
    <mergeCell ref="O706:V707"/>
    <mergeCell ref="W706:AA707"/>
    <mergeCell ref="AF706:AJ707"/>
    <mergeCell ref="AK706:AO707"/>
    <mergeCell ref="AU706:BB707"/>
    <mergeCell ref="BC706:BH707"/>
    <mergeCell ref="H687:L688"/>
    <mergeCell ref="M687:P688"/>
    <mergeCell ref="Q687:T688"/>
    <mergeCell ref="U687:Z688"/>
    <mergeCell ref="AA687:AC688"/>
    <mergeCell ref="AF687:AL688"/>
    <mergeCell ref="AM687:AR688"/>
    <mergeCell ref="AS687:AV688"/>
    <mergeCell ref="AW687:AZ688"/>
    <mergeCell ref="BA687:BG688"/>
    <mergeCell ref="BH687:BK688"/>
    <mergeCell ref="BO688:BQ689"/>
    <mergeCell ref="BR688:BT689"/>
    <mergeCell ref="B689:G690"/>
    <mergeCell ref="H689:L690"/>
    <mergeCell ref="M689:P690"/>
    <mergeCell ref="Q689:T690"/>
    <mergeCell ref="U689:Z690"/>
    <mergeCell ref="AA689:AC690"/>
    <mergeCell ref="AF689:AL690"/>
    <mergeCell ref="AM689:AR690"/>
    <mergeCell ref="AS689:AV690"/>
    <mergeCell ref="AW689:AZ690"/>
    <mergeCell ref="BA689:BG690"/>
    <mergeCell ref="BH689:BK690"/>
    <mergeCell ref="BO690:BQ692"/>
    <mergeCell ref="BR690:BT692"/>
    <mergeCell ref="B691:G691"/>
    <mergeCell ref="H691:L691"/>
    <mergeCell ref="M691:P691"/>
    <mergeCell ref="Q691:T691"/>
    <mergeCell ref="U691:Z691"/>
    <mergeCell ref="AA691:AC691"/>
    <mergeCell ref="AF691:AL691"/>
    <mergeCell ref="AM691:AR691"/>
    <mergeCell ref="AS691:AV691"/>
    <mergeCell ref="AW691:AZ691"/>
    <mergeCell ref="BA691:BG691"/>
    <mergeCell ref="BH691:BK691"/>
    <mergeCell ref="B692:G693"/>
    <mergeCell ref="M692:P693"/>
    <mergeCell ref="U692:Z693"/>
    <mergeCell ref="AA692:AC693"/>
    <mergeCell ref="AF692:AL693"/>
    <mergeCell ref="AM692:AR693"/>
    <mergeCell ref="AS692:AV693"/>
    <mergeCell ref="AW692:AZ693"/>
    <mergeCell ref="BA692:BG693"/>
    <mergeCell ref="BH692:BK693"/>
    <mergeCell ref="BO693:BQ694"/>
    <mergeCell ref="BR693:BT694"/>
    <mergeCell ref="B694:G695"/>
    <mergeCell ref="M694:P695"/>
    <mergeCell ref="U694:Z695"/>
    <mergeCell ref="AA694:AC695"/>
    <mergeCell ref="AF694:AL695"/>
    <mergeCell ref="AM694:AR695"/>
    <mergeCell ref="AS694:AV695"/>
    <mergeCell ref="AW694:AZ695"/>
    <mergeCell ref="BA694:BG695"/>
    <mergeCell ref="BH694:BK695"/>
    <mergeCell ref="BO695:BQ696"/>
    <mergeCell ref="BR695:BT696"/>
    <mergeCell ref="B696:G697"/>
    <mergeCell ref="AF674:AL675"/>
    <mergeCell ref="AM674:AR675"/>
    <mergeCell ref="AS674:AV675"/>
    <mergeCell ref="AW674:AZ675"/>
    <mergeCell ref="BA674:BG675"/>
    <mergeCell ref="BH674:BK675"/>
    <mergeCell ref="H671:L671"/>
    <mergeCell ref="Q671:T671"/>
    <mergeCell ref="BO679:BT680"/>
    <mergeCell ref="B680:G681"/>
    <mergeCell ref="H680:L681"/>
    <mergeCell ref="M680:P681"/>
    <mergeCell ref="Q680:T681"/>
    <mergeCell ref="U680:Z681"/>
    <mergeCell ref="AA680:AC681"/>
    <mergeCell ref="AF680:AL681"/>
    <mergeCell ref="AM680:AR681"/>
    <mergeCell ref="AS680:AV681"/>
    <mergeCell ref="AW680:AZ681"/>
    <mergeCell ref="BA680:BG681"/>
    <mergeCell ref="BH680:BK681"/>
    <mergeCell ref="BO681:BQ683"/>
    <mergeCell ref="BR681:BT683"/>
    <mergeCell ref="B682:G682"/>
    <mergeCell ref="M682:P682"/>
    <mergeCell ref="U682:Z682"/>
    <mergeCell ref="AA682:AC682"/>
    <mergeCell ref="AF682:AL682"/>
    <mergeCell ref="AM682:AR682"/>
    <mergeCell ref="AS682:AV682"/>
    <mergeCell ref="AW682:AZ682"/>
    <mergeCell ref="BA682:BG682"/>
    <mergeCell ref="BH682:BK682"/>
    <mergeCell ref="B683:G684"/>
    <mergeCell ref="H683:L684"/>
    <mergeCell ref="M683:P684"/>
    <mergeCell ref="Q683:T684"/>
    <mergeCell ref="U683:Z684"/>
    <mergeCell ref="AA683:AC684"/>
    <mergeCell ref="AF683:AL684"/>
    <mergeCell ref="AM683:AR684"/>
    <mergeCell ref="AS683:AV684"/>
    <mergeCell ref="AW683:AZ684"/>
    <mergeCell ref="BA683:BG684"/>
    <mergeCell ref="BH683:BK684"/>
    <mergeCell ref="BO684:BQ685"/>
    <mergeCell ref="BR684:BT685"/>
    <mergeCell ref="H682:L682"/>
    <mergeCell ref="Q682:T682"/>
    <mergeCell ref="B685:G686"/>
    <mergeCell ref="H685:L686"/>
    <mergeCell ref="M685:P686"/>
    <mergeCell ref="Q685:T686"/>
    <mergeCell ref="U685:Z686"/>
    <mergeCell ref="AA685:AC686"/>
    <mergeCell ref="AF685:AL686"/>
    <mergeCell ref="AM685:AR686"/>
    <mergeCell ref="AS685:AV686"/>
    <mergeCell ref="AW685:AZ686"/>
    <mergeCell ref="BA685:BG686"/>
    <mergeCell ref="BH685:BK686"/>
    <mergeCell ref="BO686:BQ687"/>
    <mergeCell ref="BR686:BT687"/>
    <mergeCell ref="B687:G688"/>
    <mergeCell ref="AM659:AR660"/>
    <mergeCell ref="BT669:BU669"/>
    <mergeCell ref="B670:G670"/>
    <mergeCell ref="H670:L670"/>
    <mergeCell ref="M670:P670"/>
    <mergeCell ref="Q670:T670"/>
    <mergeCell ref="U670:Z670"/>
    <mergeCell ref="AA670:AC670"/>
    <mergeCell ref="AF670:AL670"/>
    <mergeCell ref="AM670:AR670"/>
    <mergeCell ref="AS670:AV670"/>
    <mergeCell ref="AW670:AZ670"/>
    <mergeCell ref="BA670:BG670"/>
    <mergeCell ref="BH670:BK670"/>
    <mergeCell ref="BN670:BS670"/>
    <mergeCell ref="BT670:BU670"/>
    <mergeCell ref="H661:L662"/>
    <mergeCell ref="Q661:T662"/>
    <mergeCell ref="AS659:AV660"/>
    <mergeCell ref="AW659:AZ660"/>
    <mergeCell ref="BA659:BG660"/>
    <mergeCell ref="BH659:BK660"/>
    <mergeCell ref="B669:G669"/>
    <mergeCell ref="H669:L669"/>
    <mergeCell ref="M669:P669"/>
    <mergeCell ref="Q669:T669"/>
    <mergeCell ref="U669:Z669"/>
    <mergeCell ref="AA669:AC669"/>
    <mergeCell ref="AF669:AL669"/>
    <mergeCell ref="AM669:AR669"/>
    <mergeCell ref="AS669:AV669"/>
    <mergeCell ref="AW669:AZ669"/>
    <mergeCell ref="B671:G671"/>
    <mergeCell ref="M671:P671"/>
    <mergeCell ref="U671:Z671"/>
    <mergeCell ref="AA671:AC671"/>
    <mergeCell ref="AF671:AL671"/>
    <mergeCell ref="AM671:AR671"/>
    <mergeCell ref="AS671:AV671"/>
    <mergeCell ref="AW671:AZ671"/>
    <mergeCell ref="BA671:BG671"/>
    <mergeCell ref="BH671:BK671"/>
    <mergeCell ref="BN671:BR672"/>
    <mergeCell ref="BS671:BU672"/>
    <mergeCell ref="B672:G673"/>
    <mergeCell ref="H672:L673"/>
    <mergeCell ref="M672:P673"/>
    <mergeCell ref="Q672:T673"/>
    <mergeCell ref="U672:Z673"/>
    <mergeCell ref="AA672:AC673"/>
    <mergeCell ref="AF672:AL673"/>
    <mergeCell ref="AM672:AR673"/>
    <mergeCell ref="AS672:AV673"/>
    <mergeCell ref="AW672:AZ673"/>
    <mergeCell ref="BA672:BG673"/>
    <mergeCell ref="BH672:BK673"/>
    <mergeCell ref="BN673:BR674"/>
    <mergeCell ref="BS673:BU674"/>
    <mergeCell ref="B674:G675"/>
    <mergeCell ref="H674:L675"/>
    <mergeCell ref="M674:P675"/>
    <mergeCell ref="Q674:T675"/>
    <mergeCell ref="U674:Z675"/>
    <mergeCell ref="AA674:AC675"/>
    <mergeCell ref="AF648:AL649"/>
    <mergeCell ref="AM648:AR649"/>
    <mergeCell ref="AS648:AV649"/>
    <mergeCell ref="AW648:AZ649"/>
    <mergeCell ref="BA648:BG649"/>
    <mergeCell ref="BH648:BK649"/>
    <mergeCell ref="BN649:BR650"/>
    <mergeCell ref="BS649:BU650"/>
    <mergeCell ref="B650:G651"/>
    <mergeCell ref="H650:L651"/>
    <mergeCell ref="M650:P651"/>
    <mergeCell ref="Q650:T651"/>
    <mergeCell ref="U650:Z651"/>
    <mergeCell ref="AA650:AC651"/>
    <mergeCell ref="AF650:AL651"/>
    <mergeCell ref="AM650:AR651"/>
    <mergeCell ref="AS650:AV651"/>
    <mergeCell ref="AW650:AZ651"/>
    <mergeCell ref="BA650:BG651"/>
    <mergeCell ref="BH650:BK651"/>
    <mergeCell ref="BN651:BR652"/>
    <mergeCell ref="BS651:BU652"/>
    <mergeCell ref="B652:G653"/>
    <mergeCell ref="H652:L653"/>
    <mergeCell ref="M652:P653"/>
    <mergeCell ref="Q652:T653"/>
    <mergeCell ref="U652:Z653"/>
    <mergeCell ref="AA652:AC653"/>
    <mergeCell ref="AF652:AL653"/>
    <mergeCell ref="AM652:AR653"/>
    <mergeCell ref="AS652:AV653"/>
    <mergeCell ref="AW652:AZ653"/>
    <mergeCell ref="BA652:BG653"/>
    <mergeCell ref="BH652:BK653"/>
    <mergeCell ref="BN653:BS654"/>
    <mergeCell ref="BT653:BU654"/>
    <mergeCell ref="B654:G655"/>
    <mergeCell ref="H654:L655"/>
    <mergeCell ref="M654:P655"/>
    <mergeCell ref="Q654:T655"/>
    <mergeCell ref="U654:Z655"/>
    <mergeCell ref="AA654:AC655"/>
    <mergeCell ref="AF654:AL655"/>
    <mergeCell ref="AM654:AR655"/>
    <mergeCell ref="AS654:AV655"/>
    <mergeCell ref="AW654:AZ655"/>
    <mergeCell ref="BA654:BG655"/>
    <mergeCell ref="BH654:BK655"/>
    <mergeCell ref="BN634:BR635"/>
    <mergeCell ref="BS634:BU635"/>
    <mergeCell ref="B635:G636"/>
    <mergeCell ref="H635:L636"/>
    <mergeCell ref="M635:P636"/>
    <mergeCell ref="AA635:AC636"/>
    <mergeCell ref="AF635:AL636"/>
    <mergeCell ref="AM635:AR636"/>
    <mergeCell ref="AS635:AV636"/>
    <mergeCell ref="BH635:BK636"/>
    <mergeCell ref="BN636:BR637"/>
    <mergeCell ref="BS636:BU637"/>
    <mergeCell ref="H637:L638"/>
    <mergeCell ref="M637:P638"/>
    <mergeCell ref="AA637:AC639"/>
    <mergeCell ref="AM637:AR638"/>
    <mergeCell ref="AS637:AV638"/>
    <mergeCell ref="BH637:BK639"/>
    <mergeCell ref="BN638:BR640"/>
    <mergeCell ref="BS638:BU641"/>
    <mergeCell ref="H640:L643"/>
    <mergeCell ref="M640:P642"/>
    <mergeCell ref="Q640:T642"/>
    <mergeCell ref="U640:Z642"/>
    <mergeCell ref="AA640:AC642"/>
    <mergeCell ref="AM640:AR643"/>
    <mergeCell ref="AS640:AV642"/>
    <mergeCell ref="AW640:AZ642"/>
    <mergeCell ref="BA640:BG642"/>
    <mergeCell ref="BH640:BK642"/>
    <mergeCell ref="BN642:BR644"/>
    <mergeCell ref="BS642:BU644"/>
    <mergeCell ref="H644:L645"/>
    <mergeCell ref="M644:P645"/>
    <mergeCell ref="Q644:T645"/>
    <mergeCell ref="U644:Z645"/>
    <mergeCell ref="AA644:AC645"/>
    <mergeCell ref="AM644:AR645"/>
    <mergeCell ref="AS644:AV645"/>
    <mergeCell ref="AW644:AZ645"/>
    <mergeCell ref="BA644:BG645"/>
    <mergeCell ref="BH644:BK645"/>
    <mergeCell ref="BN645:BS646"/>
    <mergeCell ref="BT645:BU646"/>
    <mergeCell ref="B646:G647"/>
    <mergeCell ref="H646:L647"/>
    <mergeCell ref="M646:P647"/>
    <mergeCell ref="Q646:T647"/>
    <mergeCell ref="U646:Z647"/>
    <mergeCell ref="AA646:AC647"/>
    <mergeCell ref="AF646:AL647"/>
    <mergeCell ref="AM646:AR647"/>
    <mergeCell ref="AS646:AV647"/>
    <mergeCell ref="AW646:AZ647"/>
    <mergeCell ref="BA646:BG647"/>
    <mergeCell ref="BH646:BK647"/>
    <mergeCell ref="BN647:BS648"/>
    <mergeCell ref="BT647:BU648"/>
    <mergeCell ref="B648:G649"/>
    <mergeCell ref="H648:L649"/>
    <mergeCell ref="M648:P649"/>
    <mergeCell ref="Q648:T649"/>
    <mergeCell ref="U648:Z649"/>
    <mergeCell ref="AA648:AC649"/>
    <mergeCell ref="F623:H623"/>
    <mergeCell ref="AF623:AJ623"/>
    <mergeCell ref="AK623:AN623"/>
    <mergeCell ref="B625:AH625"/>
    <mergeCell ref="AI625:BV625"/>
    <mergeCell ref="B626:AD626"/>
    <mergeCell ref="AF626:BL626"/>
    <mergeCell ref="C627:J627"/>
    <mergeCell ref="N627:AB627"/>
    <mergeCell ref="AH627:AP627"/>
    <mergeCell ref="AT627:BI627"/>
    <mergeCell ref="C628:F628"/>
    <mergeCell ref="G628:J628"/>
    <mergeCell ref="R628:S628"/>
    <mergeCell ref="T628:W628"/>
    <mergeCell ref="Z628:AB628"/>
    <mergeCell ref="AH628:AK628"/>
    <mergeCell ref="AL628:AP628"/>
    <mergeCell ref="AT628:AU628"/>
    <mergeCell ref="AX628:AY628"/>
    <mergeCell ref="AZ628:BC628"/>
    <mergeCell ref="BE628:BF628"/>
    <mergeCell ref="BG628:BI628"/>
    <mergeCell ref="C629:D630"/>
    <mergeCell ref="G629:J630"/>
    <mergeCell ref="N629:O630"/>
    <mergeCell ref="P629:P630"/>
    <mergeCell ref="Q629:Q630"/>
    <mergeCell ref="R629:S630"/>
    <mergeCell ref="T629:U630"/>
    <mergeCell ref="X629:X630"/>
    <mergeCell ref="Y629:Y630"/>
    <mergeCell ref="Z629:AB631"/>
    <mergeCell ref="AH629:AI630"/>
    <mergeCell ref="AL629:AP630"/>
    <mergeCell ref="AT629:AU630"/>
    <mergeCell ref="AV629:AV630"/>
    <mergeCell ref="AW629:AW630"/>
    <mergeCell ref="AX629:AY630"/>
    <mergeCell ref="AZ629:BA630"/>
    <mergeCell ref="BD629:BD630"/>
    <mergeCell ref="BE629:BF630"/>
    <mergeCell ref="BG629:BI631"/>
    <mergeCell ref="BN630:BU633"/>
    <mergeCell ref="C631:K632"/>
    <mergeCell ref="N631:O632"/>
    <mergeCell ref="P631:R632"/>
    <mergeCell ref="AH631:AQ632"/>
    <mergeCell ref="AT631:AU632"/>
    <mergeCell ref="AV631:AX632"/>
    <mergeCell ref="N628:O628"/>
    <mergeCell ref="BR610:BT610"/>
    <mergeCell ref="BO611:BQ611"/>
    <mergeCell ref="BR611:BT611"/>
    <mergeCell ref="BO612:BQ613"/>
    <mergeCell ref="BR612:BT613"/>
    <mergeCell ref="B613:AD614"/>
    <mergeCell ref="AF613:BL614"/>
    <mergeCell ref="BO614:BQ615"/>
    <mergeCell ref="BR614:BT615"/>
    <mergeCell ref="BO616:BQ617"/>
    <mergeCell ref="BR616:BT617"/>
    <mergeCell ref="B617:E618"/>
    <mergeCell ref="F617:I618"/>
    <mergeCell ref="O617:V618"/>
    <mergeCell ref="W617:AA618"/>
    <mergeCell ref="AF617:AJ618"/>
    <mergeCell ref="AK617:AO618"/>
    <mergeCell ref="AU617:BB618"/>
    <mergeCell ref="BC617:BH618"/>
    <mergeCell ref="B619:E619"/>
    <mergeCell ref="F619:I619"/>
    <mergeCell ref="O619:V619"/>
    <mergeCell ref="W619:AA619"/>
    <mergeCell ref="AF619:AJ619"/>
    <mergeCell ref="AK619:AO619"/>
    <mergeCell ref="AU619:BB619"/>
    <mergeCell ref="BC619:BH619"/>
    <mergeCell ref="B620:E620"/>
    <mergeCell ref="F620:I620"/>
    <mergeCell ref="O620:V620"/>
    <mergeCell ref="W620:AA620"/>
    <mergeCell ref="AF620:AJ620"/>
    <mergeCell ref="AK620:AO620"/>
    <mergeCell ref="AU620:BB620"/>
    <mergeCell ref="BC620:BH620"/>
    <mergeCell ref="BO610:BQ610"/>
    <mergeCell ref="AW603:AZ604"/>
    <mergeCell ref="BA603:BG604"/>
    <mergeCell ref="BH603:BK604"/>
    <mergeCell ref="BO604:BQ605"/>
    <mergeCell ref="BR604:BT605"/>
    <mergeCell ref="B605:G606"/>
    <mergeCell ref="H605:L606"/>
    <mergeCell ref="M605:P606"/>
    <mergeCell ref="Q605:T606"/>
    <mergeCell ref="U605:Z606"/>
    <mergeCell ref="AA605:AC606"/>
    <mergeCell ref="AF605:AL606"/>
    <mergeCell ref="AM605:AR606"/>
    <mergeCell ref="AS605:AV606"/>
    <mergeCell ref="AW605:AZ606"/>
    <mergeCell ref="BA605:BG606"/>
    <mergeCell ref="BH605:BK606"/>
    <mergeCell ref="BO606:BQ607"/>
    <mergeCell ref="BR606:BT607"/>
    <mergeCell ref="B607:G608"/>
    <mergeCell ref="H607:L608"/>
    <mergeCell ref="M607:P608"/>
    <mergeCell ref="Q607:T608"/>
    <mergeCell ref="U607:Z608"/>
    <mergeCell ref="AA607:AC608"/>
    <mergeCell ref="AF607:AL608"/>
    <mergeCell ref="AM607:AR608"/>
    <mergeCell ref="AS607:AV608"/>
    <mergeCell ref="AW607:AZ608"/>
    <mergeCell ref="BA607:BG608"/>
    <mergeCell ref="BH607:BK608"/>
    <mergeCell ref="BO608:BQ609"/>
    <mergeCell ref="BR608:BT609"/>
    <mergeCell ref="BR595:BT596"/>
    <mergeCell ref="B596:G597"/>
    <mergeCell ref="H596:L597"/>
    <mergeCell ref="M596:P597"/>
    <mergeCell ref="Q596:T597"/>
    <mergeCell ref="U596:Z597"/>
    <mergeCell ref="AA596:AC597"/>
    <mergeCell ref="AF596:AL597"/>
    <mergeCell ref="AM596:AR597"/>
    <mergeCell ref="AS596:AV597"/>
    <mergeCell ref="AW596:AZ597"/>
    <mergeCell ref="BA596:BG597"/>
    <mergeCell ref="BH596:BK597"/>
    <mergeCell ref="BO597:BQ598"/>
    <mergeCell ref="BR597:BT598"/>
    <mergeCell ref="B598:G599"/>
    <mergeCell ref="H598:L599"/>
    <mergeCell ref="M598:P599"/>
    <mergeCell ref="Q598:T599"/>
    <mergeCell ref="U598:Z599"/>
    <mergeCell ref="AA598:AC599"/>
    <mergeCell ref="AF598:AL599"/>
    <mergeCell ref="AM598:AR599"/>
    <mergeCell ref="AS598:AV599"/>
    <mergeCell ref="AW598:AZ599"/>
    <mergeCell ref="BA598:BG599"/>
    <mergeCell ref="BH598:BK599"/>
    <mergeCell ref="BO599:BQ600"/>
    <mergeCell ref="BR599:BT600"/>
    <mergeCell ref="B600:G601"/>
    <mergeCell ref="H600:L601"/>
    <mergeCell ref="M600:P601"/>
    <mergeCell ref="Q600:T601"/>
    <mergeCell ref="U600:Z601"/>
    <mergeCell ref="AA600:AC601"/>
    <mergeCell ref="AF600:AL601"/>
    <mergeCell ref="AM600:AR601"/>
    <mergeCell ref="AS600:AV601"/>
    <mergeCell ref="AW600:AZ601"/>
    <mergeCell ref="BA600:BG601"/>
    <mergeCell ref="BH600:BK601"/>
    <mergeCell ref="BO601:BQ603"/>
    <mergeCell ref="BR601:BT603"/>
    <mergeCell ref="B602:G602"/>
    <mergeCell ref="H602:L602"/>
    <mergeCell ref="M602:P602"/>
    <mergeCell ref="Q602:T602"/>
    <mergeCell ref="U602:Z602"/>
    <mergeCell ref="AA602:AC602"/>
    <mergeCell ref="AF602:AL602"/>
    <mergeCell ref="AM602:AR602"/>
    <mergeCell ref="AS602:AV602"/>
    <mergeCell ref="AW602:AZ602"/>
    <mergeCell ref="BA602:BG602"/>
    <mergeCell ref="BH602:BK602"/>
    <mergeCell ref="B603:G604"/>
    <mergeCell ref="H603:L604"/>
    <mergeCell ref="M603:P604"/>
    <mergeCell ref="Q603:T604"/>
    <mergeCell ref="U603:Z604"/>
    <mergeCell ref="AA603:AC604"/>
    <mergeCell ref="AF603:AL604"/>
    <mergeCell ref="AM603:AR604"/>
    <mergeCell ref="AS603:AV604"/>
    <mergeCell ref="B587:G588"/>
    <mergeCell ref="H587:L588"/>
    <mergeCell ref="M587:P588"/>
    <mergeCell ref="Q587:T588"/>
    <mergeCell ref="U587:Z588"/>
    <mergeCell ref="AA587:AC588"/>
    <mergeCell ref="AF587:AL588"/>
    <mergeCell ref="AM587:AR588"/>
    <mergeCell ref="AS587:AV588"/>
    <mergeCell ref="AW587:AZ588"/>
    <mergeCell ref="BA587:BG588"/>
    <mergeCell ref="BH587:BK588"/>
    <mergeCell ref="BO588:BT589"/>
    <mergeCell ref="B589:G590"/>
    <mergeCell ref="H589:L590"/>
    <mergeCell ref="M589:P590"/>
    <mergeCell ref="Q589:T590"/>
    <mergeCell ref="U589:Z590"/>
    <mergeCell ref="AA589:AC590"/>
    <mergeCell ref="AF589:AL590"/>
    <mergeCell ref="AM589:AR590"/>
    <mergeCell ref="AS589:AV590"/>
    <mergeCell ref="AW589:AZ590"/>
    <mergeCell ref="BA589:BG590"/>
    <mergeCell ref="BH589:BK590"/>
    <mergeCell ref="BO590:BT591"/>
    <mergeCell ref="B591:G592"/>
    <mergeCell ref="H591:L592"/>
    <mergeCell ref="M591:P592"/>
    <mergeCell ref="Q591:T592"/>
    <mergeCell ref="U591:Z592"/>
    <mergeCell ref="AA591:AC592"/>
    <mergeCell ref="AF591:AL592"/>
    <mergeCell ref="AM591:AR592"/>
    <mergeCell ref="AS591:AV592"/>
    <mergeCell ref="AW591:AZ592"/>
    <mergeCell ref="BA591:BG592"/>
    <mergeCell ref="BH591:BK592"/>
    <mergeCell ref="BO592:BQ594"/>
    <mergeCell ref="BR592:BT594"/>
    <mergeCell ref="B593:G593"/>
    <mergeCell ref="H593:L593"/>
    <mergeCell ref="M593:P593"/>
    <mergeCell ref="Q593:T593"/>
    <mergeCell ref="U593:Z593"/>
    <mergeCell ref="AA593:AC593"/>
    <mergeCell ref="AF593:AL593"/>
    <mergeCell ref="AM593:AR593"/>
    <mergeCell ref="AS593:AV593"/>
    <mergeCell ref="AW593:AZ593"/>
    <mergeCell ref="BA593:BG593"/>
    <mergeCell ref="BH593:BK593"/>
    <mergeCell ref="B594:G595"/>
    <mergeCell ref="H594:L595"/>
    <mergeCell ref="M594:P595"/>
    <mergeCell ref="Q594:T595"/>
    <mergeCell ref="U594:Z595"/>
    <mergeCell ref="AA594:AC595"/>
    <mergeCell ref="AF594:AL595"/>
    <mergeCell ref="AM594:AR595"/>
    <mergeCell ref="AS594:AV595"/>
    <mergeCell ref="AW594:AZ595"/>
    <mergeCell ref="BA594:BG595"/>
    <mergeCell ref="BH594:BK595"/>
    <mergeCell ref="BT581:BU581"/>
    <mergeCell ref="B582:G582"/>
    <mergeCell ref="H582:L582"/>
    <mergeCell ref="M582:P582"/>
    <mergeCell ref="Q582:T582"/>
    <mergeCell ref="U582:Z582"/>
    <mergeCell ref="AA582:AC582"/>
    <mergeCell ref="AF582:AL582"/>
    <mergeCell ref="AM582:AR582"/>
    <mergeCell ref="AS582:AV582"/>
    <mergeCell ref="AW582:AZ582"/>
    <mergeCell ref="BA582:BG582"/>
    <mergeCell ref="BH582:BK582"/>
    <mergeCell ref="BN582:BR583"/>
    <mergeCell ref="BS582:BU583"/>
    <mergeCell ref="B583:G584"/>
    <mergeCell ref="H583:L584"/>
    <mergeCell ref="M583:P584"/>
    <mergeCell ref="Q583:T584"/>
    <mergeCell ref="U583:Z584"/>
    <mergeCell ref="AA583:AC584"/>
    <mergeCell ref="AF583:AL584"/>
    <mergeCell ref="AM583:AR584"/>
    <mergeCell ref="AS583:AV584"/>
    <mergeCell ref="AW583:AZ584"/>
    <mergeCell ref="BA583:BG584"/>
    <mergeCell ref="BH583:BK584"/>
    <mergeCell ref="BN584:BR585"/>
    <mergeCell ref="BS584:BU585"/>
    <mergeCell ref="B585:G586"/>
    <mergeCell ref="H585:L586"/>
    <mergeCell ref="M585:P586"/>
    <mergeCell ref="Q585:T586"/>
    <mergeCell ref="U585:Z586"/>
    <mergeCell ref="AA585:AC586"/>
    <mergeCell ref="AF585:AL586"/>
    <mergeCell ref="AM585:AR586"/>
    <mergeCell ref="AS585:AV586"/>
    <mergeCell ref="AW585:AZ586"/>
    <mergeCell ref="BA585:BG586"/>
    <mergeCell ref="BH585:BK586"/>
    <mergeCell ref="BH581:BK581"/>
    <mergeCell ref="BN581:BS581"/>
    <mergeCell ref="H581:L581"/>
    <mergeCell ref="Q581:T581"/>
    <mergeCell ref="B581:G581"/>
    <mergeCell ref="M581:P581"/>
    <mergeCell ref="BS575:BU577"/>
    <mergeCell ref="B576:G578"/>
    <mergeCell ref="H576:L578"/>
    <mergeCell ref="M576:P578"/>
    <mergeCell ref="Q576:T578"/>
    <mergeCell ref="U576:Z578"/>
    <mergeCell ref="AA576:AC578"/>
    <mergeCell ref="AF576:AL578"/>
    <mergeCell ref="AM576:AR578"/>
    <mergeCell ref="AS576:AV578"/>
    <mergeCell ref="AW576:AZ578"/>
    <mergeCell ref="BA576:BG578"/>
    <mergeCell ref="BH576:BK578"/>
    <mergeCell ref="BN578:BR579"/>
    <mergeCell ref="BS578:BU579"/>
    <mergeCell ref="B579:G579"/>
    <mergeCell ref="H579:L579"/>
    <mergeCell ref="M579:P579"/>
    <mergeCell ref="Q579:T579"/>
    <mergeCell ref="U579:Z579"/>
    <mergeCell ref="AA579:AC579"/>
    <mergeCell ref="AF579:AL579"/>
    <mergeCell ref="AM579:AR579"/>
    <mergeCell ref="AS579:AV579"/>
    <mergeCell ref="AW579:AZ579"/>
    <mergeCell ref="BA579:BG579"/>
    <mergeCell ref="BH579:BK579"/>
    <mergeCell ref="B580:G580"/>
    <mergeCell ref="H580:L580"/>
    <mergeCell ref="M580:P580"/>
    <mergeCell ref="Q580:T580"/>
    <mergeCell ref="U580:Z580"/>
    <mergeCell ref="AA580:AC580"/>
    <mergeCell ref="AF580:AL580"/>
    <mergeCell ref="AM580:AR580"/>
    <mergeCell ref="AS580:AV580"/>
    <mergeCell ref="AW580:AZ580"/>
    <mergeCell ref="BA580:BG580"/>
    <mergeCell ref="BH580:BK580"/>
    <mergeCell ref="BN580:BS580"/>
    <mergeCell ref="BT580:BU580"/>
    <mergeCell ref="H567:L568"/>
    <mergeCell ref="M567:P568"/>
    <mergeCell ref="Q567:T568"/>
    <mergeCell ref="U567:Z568"/>
    <mergeCell ref="AA567:AC568"/>
    <mergeCell ref="AF567:AL568"/>
    <mergeCell ref="AM567:AR568"/>
    <mergeCell ref="AS567:AV568"/>
    <mergeCell ref="AW567:AZ568"/>
    <mergeCell ref="BA567:BG568"/>
    <mergeCell ref="BH567:BK568"/>
    <mergeCell ref="BN568:BU570"/>
    <mergeCell ref="B569:G569"/>
    <mergeCell ref="M569:P569"/>
    <mergeCell ref="Q569:T569"/>
    <mergeCell ref="U569:Z569"/>
    <mergeCell ref="AA569:AC569"/>
    <mergeCell ref="AF569:AL569"/>
    <mergeCell ref="AM569:AR569"/>
    <mergeCell ref="AS569:AV569"/>
    <mergeCell ref="AW569:AZ569"/>
    <mergeCell ref="BA569:BG569"/>
    <mergeCell ref="BH569:BK569"/>
    <mergeCell ref="B570:G571"/>
    <mergeCell ref="H570:L571"/>
    <mergeCell ref="M570:P571"/>
    <mergeCell ref="Q570:T571"/>
    <mergeCell ref="U570:Z571"/>
    <mergeCell ref="AA570:AC571"/>
    <mergeCell ref="AF570:AL571"/>
    <mergeCell ref="AM570:AR571"/>
    <mergeCell ref="AS570:AV571"/>
    <mergeCell ref="AW570:AZ571"/>
    <mergeCell ref="BA570:BG571"/>
    <mergeCell ref="BH570:BK571"/>
    <mergeCell ref="BN571:BR572"/>
    <mergeCell ref="BS571:BU572"/>
    <mergeCell ref="B572:G573"/>
    <mergeCell ref="H572:L573"/>
    <mergeCell ref="M572:P573"/>
    <mergeCell ref="Q572:T573"/>
    <mergeCell ref="U572:Z573"/>
    <mergeCell ref="AA572:AC573"/>
    <mergeCell ref="AF572:AL573"/>
    <mergeCell ref="AM572:AR573"/>
    <mergeCell ref="AS572:AV573"/>
    <mergeCell ref="AW572:AZ573"/>
    <mergeCell ref="BA572:BG573"/>
    <mergeCell ref="BH572:BK573"/>
    <mergeCell ref="BN573:BR574"/>
    <mergeCell ref="BS573:BU574"/>
    <mergeCell ref="B574:G575"/>
    <mergeCell ref="H574:L575"/>
    <mergeCell ref="M574:P575"/>
    <mergeCell ref="Q574:T575"/>
    <mergeCell ref="U574:Z575"/>
    <mergeCell ref="AA574:AC575"/>
    <mergeCell ref="AF574:AL575"/>
    <mergeCell ref="AM574:AR575"/>
    <mergeCell ref="AS574:AV575"/>
    <mergeCell ref="AW574:AZ575"/>
    <mergeCell ref="BA574:BG575"/>
    <mergeCell ref="BH574:BK575"/>
    <mergeCell ref="BN575:BR576"/>
    <mergeCell ref="BN556:BS557"/>
    <mergeCell ref="BT556:BU557"/>
    <mergeCell ref="B557:G558"/>
    <mergeCell ref="H557:L558"/>
    <mergeCell ref="M557:P558"/>
    <mergeCell ref="Q557:T558"/>
    <mergeCell ref="U557:Z558"/>
    <mergeCell ref="AA557:AC558"/>
    <mergeCell ref="AF557:AL558"/>
    <mergeCell ref="AM557:AR558"/>
    <mergeCell ref="AS557:AV558"/>
    <mergeCell ref="AW557:AZ558"/>
    <mergeCell ref="BA557:BG558"/>
    <mergeCell ref="BH557:BK558"/>
    <mergeCell ref="BN558:BS559"/>
    <mergeCell ref="BT558:BU559"/>
    <mergeCell ref="B559:G560"/>
    <mergeCell ref="H559:L560"/>
    <mergeCell ref="M559:P560"/>
    <mergeCell ref="Q559:T560"/>
    <mergeCell ref="U559:Z560"/>
    <mergeCell ref="AA559:AC560"/>
    <mergeCell ref="AF559:AL560"/>
    <mergeCell ref="AM559:AR560"/>
    <mergeCell ref="AS559:AV560"/>
    <mergeCell ref="AW559:AZ560"/>
    <mergeCell ref="BA559:BG560"/>
    <mergeCell ref="BH559:BK560"/>
    <mergeCell ref="BN560:BR561"/>
    <mergeCell ref="BS560:BU561"/>
    <mergeCell ref="B561:G562"/>
    <mergeCell ref="M561:P562"/>
    <mergeCell ref="U561:Z562"/>
    <mergeCell ref="AA561:AC562"/>
    <mergeCell ref="AF561:AL562"/>
    <mergeCell ref="AM561:AR562"/>
    <mergeCell ref="AS561:AV562"/>
    <mergeCell ref="AW561:AZ562"/>
    <mergeCell ref="BA561:BG562"/>
    <mergeCell ref="BH561:BK562"/>
    <mergeCell ref="BN562:BR563"/>
    <mergeCell ref="BS562:BU563"/>
    <mergeCell ref="B563:G564"/>
    <mergeCell ref="M563:P564"/>
    <mergeCell ref="U563:Z564"/>
    <mergeCell ref="AA563:AC564"/>
    <mergeCell ref="AF563:AL564"/>
    <mergeCell ref="AM563:AR564"/>
    <mergeCell ref="AS563:AV564"/>
    <mergeCell ref="AW563:AZ564"/>
    <mergeCell ref="BA563:BG564"/>
    <mergeCell ref="BH563:BK564"/>
    <mergeCell ref="BN564:BS565"/>
    <mergeCell ref="BT564:BU565"/>
    <mergeCell ref="B565:G566"/>
    <mergeCell ref="H565:L566"/>
    <mergeCell ref="M565:P566"/>
    <mergeCell ref="Q565:T566"/>
    <mergeCell ref="U565:Z566"/>
    <mergeCell ref="AA565:AC566"/>
    <mergeCell ref="AF565:AL566"/>
    <mergeCell ref="AM565:AR566"/>
    <mergeCell ref="AS565:AV566"/>
    <mergeCell ref="AW565:AZ566"/>
    <mergeCell ref="C540:D541"/>
    <mergeCell ref="G540:J541"/>
    <mergeCell ref="N540:O541"/>
    <mergeCell ref="P540:P541"/>
    <mergeCell ref="Q540:Q541"/>
    <mergeCell ref="R540:S541"/>
    <mergeCell ref="T540:U541"/>
    <mergeCell ref="X540:X541"/>
    <mergeCell ref="Y540:Y541"/>
    <mergeCell ref="Z540:AB542"/>
    <mergeCell ref="AH540:AI541"/>
    <mergeCell ref="AL540:AP541"/>
    <mergeCell ref="AT540:AU541"/>
    <mergeCell ref="AV540:AV541"/>
    <mergeCell ref="AW540:AW541"/>
    <mergeCell ref="AX540:AY541"/>
    <mergeCell ref="AZ540:BA541"/>
    <mergeCell ref="BD540:BD541"/>
    <mergeCell ref="BE540:BF541"/>
    <mergeCell ref="BG540:BI542"/>
    <mergeCell ref="BN541:BU544"/>
    <mergeCell ref="C542:K543"/>
    <mergeCell ref="N542:O543"/>
    <mergeCell ref="P542:R543"/>
    <mergeCell ref="AH542:AQ543"/>
    <mergeCell ref="AT542:AU543"/>
    <mergeCell ref="AV542:AX543"/>
    <mergeCell ref="BN545:BR546"/>
    <mergeCell ref="BS545:BU546"/>
    <mergeCell ref="B546:G547"/>
    <mergeCell ref="H546:L547"/>
    <mergeCell ref="M546:P547"/>
    <mergeCell ref="AA546:AC547"/>
    <mergeCell ref="AF546:AL547"/>
    <mergeCell ref="AM546:AR547"/>
    <mergeCell ref="AS546:AV547"/>
    <mergeCell ref="BH546:BK547"/>
    <mergeCell ref="BN547:BR548"/>
    <mergeCell ref="BS547:BU548"/>
    <mergeCell ref="H548:L549"/>
    <mergeCell ref="M548:P549"/>
    <mergeCell ref="AA548:AC550"/>
    <mergeCell ref="AM548:AR549"/>
    <mergeCell ref="AS548:AV549"/>
    <mergeCell ref="BH548:BK550"/>
    <mergeCell ref="BN549:BR551"/>
    <mergeCell ref="BS549:BU552"/>
    <mergeCell ref="H551:L554"/>
    <mergeCell ref="M551:P553"/>
    <mergeCell ref="Q551:T553"/>
    <mergeCell ref="U551:Z553"/>
    <mergeCell ref="AA551:AC553"/>
    <mergeCell ref="AM551:AR554"/>
    <mergeCell ref="AS551:AV553"/>
    <mergeCell ref="AW551:AZ553"/>
    <mergeCell ref="BA551:BG553"/>
    <mergeCell ref="BH551:BK553"/>
    <mergeCell ref="BN553:BR555"/>
    <mergeCell ref="BS553:BU555"/>
    <mergeCell ref="H555:L556"/>
    <mergeCell ref="M555:P556"/>
    <mergeCell ref="Q555:T556"/>
    <mergeCell ref="U555:Z556"/>
    <mergeCell ref="AA555:AC556"/>
    <mergeCell ref="B532:E532"/>
    <mergeCell ref="F532:I532"/>
    <mergeCell ref="AF532:AJ532"/>
    <mergeCell ref="AK532:AO532"/>
    <mergeCell ref="B533:E533"/>
    <mergeCell ref="F533:I533"/>
    <mergeCell ref="AF533:AJ533"/>
    <mergeCell ref="AK533:AO533"/>
    <mergeCell ref="B534:E534"/>
    <mergeCell ref="F534:H534"/>
    <mergeCell ref="AF534:AJ534"/>
    <mergeCell ref="AK534:AN534"/>
    <mergeCell ref="B536:AH536"/>
    <mergeCell ref="AI536:BV536"/>
    <mergeCell ref="B537:AD537"/>
    <mergeCell ref="AF537:BL537"/>
    <mergeCell ref="C538:J538"/>
    <mergeCell ref="N538:AB538"/>
    <mergeCell ref="AH538:AP538"/>
    <mergeCell ref="AT538:BI538"/>
    <mergeCell ref="C539:F539"/>
    <mergeCell ref="G539:J539"/>
    <mergeCell ref="N539:O539"/>
    <mergeCell ref="R539:S539"/>
    <mergeCell ref="T539:W539"/>
    <mergeCell ref="Z539:AB539"/>
    <mergeCell ref="AH539:AK539"/>
    <mergeCell ref="AL539:AP539"/>
    <mergeCell ref="AT539:AU539"/>
    <mergeCell ref="AX539:AY539"/>
    <mergeCell ref="AZ539:BC539"/>
    <mergeCell ref="BE539:BF539"/>
    <mergeCell ref="BG539:BI539"/>
    <mergeCell ref="BR521:BT521"/>
    <mergeCell ref="BO522:BQ522"/>
    <mergeCell ref="BR522:BT522"/>
    <mergeCell ref="BO523:BQ524"/>
    <mergeCell ref="BR523:BT524"/>
    <mergeCell ref="B524:AD525"/>
    <mergeCell ref="AF524:BL525"/>
    <mergeCell ref="BO525:BQ526"/>
    <mergeCell ref="BR525:BT526"/>
    <mergeCell ref="BO527:BQ528"/>
    <mergeCell ref="BR527:BT528"/>
    <mergeCell ref="B528:E529"/>
    <mergeCell ref="F528:I529"/>
    <mergeCell ref="O528:V529"/>
    <mergeCell ref="W528:AA529"/>
    <mergeCell ref="AF528:AJ529"/>
    <mergeCell ref="AK528:AO529"/>
    <mergeCell ref="AU528:BB529"/>
    <mergeCell ref="BC528:BH529"/>
    <mergeCell ref="B530:E530"/>
    <mergeCell ref="F530:I530"/>
    <mergeCell ref="O530:V530"/>
    <mergeCell ref="W530:AA530"/>
    <mergeCell ref="AF530:AJ530"/>
    <mergeCell ref="AK530:AO530"/>
    <mergeCell ref="AU530:BB530"/>
    <mergeCell ref="BC530:BH530"/>
    <mergeCell ref="B531:E531"/>
    <mergeCell ref="F531:I531"/>
    <mergeCell ref="O531:V531"/>
    <mergeCell ref="W531:AA531"/>
    <mergeCell ref="AF531:AJ531"/>
    <mergeCell ref="AK531:AO531"/>
    <mergeCell ref="AU531:BB531"/>
    <mergeCell ref="BC531:BH531"/>
    <mergeCell ref="BR512:BT514"/>
    <mergeCell ref="B513:G513"/>
    <mergeCell ref="H513:L513"/>
    <mergeCell ref="M513:P513"/>
    <mergeCell ref="Q513:T513"/>
    <mergeCell ref="U513:Z513"/>
    <mergeCell ref="AA513:AC513"/>
    <mergeCell ref="AF513:AL513"/>
    <mergeCell ref="AM513:AR513"/>
    <mergeCell ref="AS513:AV513"/>
    <mergeCell ref="AW513:AZ513"/>
    <mergeCell ref="BA513:BG513"/>
    <mergeCell ref="BH513:BK513"/>
    <mergeCell ref="B514:G515"/>
    <mergeCell ref="H514:L515"/>
    <mergeCell ref="M514:P515"/>
    <mergeCell ref="Q514:T515"/>
    <mergeCell ref="U514:Z515"/>
    <mergeCell ref="AA514:AC515"/>
    <mergeCell ref="AF514:AL515"/>
    <mergeCell ref="AM514:AR515"/>
    <mergeCell ref="AS514:AV515"/>
    <mergeCell ref="AW514:AZ515"/>
    <mergeCell ref="BA514:BG515"/>
    <mergeCell ref="BH514:BK515"/>
    <mergeCell ref="BO515:BQ516"/>
    <mergeCell ref="BR515:BT516"/>
    <mergeCell ref="B516:G517"/>
    <mergeCell ref="H516:L517"/>
    <mergeCell ref="M516:P517"/>
    <mergeCell ref="Q516:T517"/>
    <mergeCell ref="U516:Z517"/>
    <mergeCell ref="AA516:AC517"/>
    <mergeCell ref="AF516:AL517"/>
    <mergeCell ref="AM516:AR517"/>
    <mergeCell ref="AS516:AV517"/>
    <mergeCell ref="AW516:AZ517"/>
    <mergeCell ref="BA516:BG517"/>
    <mergeCell ref="BH516:BK517"/>
    <mergeCell ref="BO517:BQ518"/>
    <mergeCell ref="BR517:BT518"/>
    <mergeCell ref="B518:G519"/>
    <mergeCell ref="H518:L519"/>
    <mergeCell ref="M518:P519"/>
    <mergeCell ref="Q518:T519"/>
    <mergeCell ref="U518:Z519"/>
    <mergeCell ref="AA518:AC519"/>
    <mergeCell ref="AF518:AL519"/>
    <mergeCell ref="AM518:AR519"/>
    <mergeCell ref="AS518:AV519"/>
    <mergeCell ref="AW518:AZ519"/>
    <mergeCell ref="BA518:BG519"/>
    <mergeCell ref="BH518:BK519"/>
    <mergeCell ref="BO519:BQ520"/>
    <mergeCell ref="BR519:BT520"/>
    <mergeCell ref="BR503:BT505"/>
    <mergeCell ref="B504:G504"/>
    <mergeCell ref="H504:L504"/>
    <mergeCell ref="M504:P504"/>
    <mergeCell ref="Q504:T504"/>
    <mergeCell ref="U504:Z504"/>
    <mergeCell ref="AA504:AC504"/>
    <mergeCell ref="AF504:AL504"/>
    <mergeCell ref="AM504:AR504"/>
    <mergeCell ref="AS504:AV504"/>
    <mergeCell ref="AW504:AZ504"/>
    <mergeCell ref="BA504:BG504"/>
    <mergeCell ref="BH504:BK504"/>
    <mergeCell ref="B505:G506"/>
    <mergeCell ref="H505:L506"/>
    <mergeCell ref="M505:P506"/>
    <mergeCell ref="Q505:T506"/>
    <mergeCell ref="U505:Z506"/>
    <mergeCell ref="AA505:AC506"/>
    <mergeCell ref="AF505:AL506"/>
    <mergeCell ref="AM505:AR506"/>
    <mergeCell ref="AS505:AV506"/>
    <mergeCell ref="AW505:AZ506"/>
    <mergeCell ref="BA505:BG506"/>
    <mergeCell ref="BO506:BQ507"/>
    <mergeCell ref="BR506:BT507"/>
    <mergeCell ref="B507:G508"/>
    <mergeCell ref="H507:L508"/>
    <mergeCell ref="M507:P508"/>
    <mergeCell ref="Q507:T508"/>
    <mergeCell ref="U507:Z508"/>
    <mergeCell ref="AA507:AC508"/>
    <mergeCell ref="AF507:AL508"/>
    <mergeCell ref="AM507:AR508"/>
    <mergeCell ref="AS507:AV508"/>
    <mergeCell ref="AW507:AZ508"/>
    <mergeCell ref="BA507:BG508"/>
    <mergeCell ref="BH507:BK508"/>
    <mergeCell ref="BO508:BQ509"/>
    <mergeCell ref="BR508:BT509"/>
    <mergeCell ref="B509:G510"/>
    <mergeCell ref="H509:L510"/>
    <mergeCell ref="M509:P510"/>
    <mergeCell ref="Q509:T510"/>
    <mergeCell ref="U509:Z510"/>
    <mergeCell ref="AA509:AC510"/>
    <mergeCell ref="AF509:AL510"/>
    <mergeCell ref="AM509:AR510"/>
    <mergeCell ref="AS509:AV510"/>
    <mergeCell ref="AW509:AZ510"/>
    <mergeCell ref="BA509:BG510"/>
    <mergeCell ref="BH509:BK510"/>
    <mergeCell ref="BO510:BQ511"/>
    <mergeCell ref="BR510:BT511"/>
    <mergeCell ref="B511:G512"/>
    <mergeCell ref="H511:L512"/>
    <mergeCell ref="M511:P512"/>
    <mergeCell ref="Q511:T512"/>
    <mergeCell ref="U511:Z512"/>
    <mergeCell ref="AA511:AC512"/>
    <mergeCell ref="AF511:AL512"/>
    <mergeCell ref="AM511:AR512"/>
    <mergeCell ref="AS511:AV512"/>
    <mergeCell ref="AW511:AZ512"/>
    <mergeCell ref="BS493:BU494"/>
    <mergeCell ref="B494:G495"/>
    <mergeCell ref="H494:L495"/>
    <mergeCell ref="M494:P495"/>
    <mergeCell ref="Q494:T495"/>
    <mergeCell ref="U494:Z495"/>
    <mergeCell ref="AA494:AC495"/>
    <mergeCell ref="AF494:AL495"/>
    <mergeCell ref="AM494:AR495"/>
    <mergeCell ref="AS494:AV495"/>
    <mergeCell ref="AW494:AZ495"/>
    <mergeCell ref="BA494:BG495"/>
    <mergeCell ref="BH494:BK495"/>
    <mergeCell ref="BN495:BR496"/>
    <mergeCell ref="BS495:BU496"/>
    <mergeCell ref="B496:G497"/>
    <mergeCell ref="H496:L497"/>
    <mergeCell ref="M496:P497"/>
    <mergeCell ref="Q496:T497"/>
    <mergeCell ref="U496:Z497"/>
    <mergeCell ref="AA496:AC497"/>
    <mergeCell ref="AF496:AL497"/>
    <mergeCell ref="AM496:AR497"/>
    <mergeCell ref="AS496:AV497"/>
    <mergeCell ref="AW496:AZ497"/>
    <mergeCell ref="BA496:BG497"/>
    <mergeCell ref="BH496:BK497"/>
    <mergeCell ref="B498:G499"/>
    <mergeCell ref="H498:L499"/>
    <mergeCell ref="M498:P499"/>
    <mergeCell ref="Q498:T499"/>
    <mergeCell ref="U498:Z499"/>
    <mergeCell ref="AA498:AC499"/>
    <mergeCell ref="AF498:AL499"/>
    <mergeCell ref="AM498:AR499"/>
    <mergeCell ref="AS498:AV499"/>
    <mergeCell ref="AW498:AZ499"/>
    <mergeCell ref="BA498:BG499"/>
    <mergeCell ref="BH498:BK499"/>
    <mergeCell ref="BO499:BT500"/>
    <mergeCell ref="B500:G501"/>
    <mergeCell ref="H500:L501"/>
    <mergeCell ref="M500:P501"/>
    <mergeCell ref="Q500:T501"/>
    <mergeCell ref="U500:Z501"/>
    <mergeCell ref="AA500:AC501"/>
    <mergeCell ref="AF500:AL501"/>
    <mergeCell ref="AM500:AR501"/>
    <mergeCell ref="AS500:AV501"/>
    <mergeCell ref="AW500:AZ501"/>
    <mergeCell ref="BA500:BG501"/>
    <mergeCell ref="BH500:BK501"/>
    <mergeCell ref="BO501:BT502"/>
    <mergeCell ref="B502:G503"/>
    <mergeCell ref="H502:L503"/>
    <mergeCell ref="M502:P503"/>
    <mergeCell ref="Q502:T503"/>
    <mergeCell ref="U502:Z503"/>
    <mergeCell ref="AA502:AC503"/>
    <mergeCell ref="AF502:AL503"/>
    <mergeCell ref="AM502:AR503"/>
    <mergeCell ref="AS502:AV503"/>
    <mergeCell ref="AW502:AZ503"/>
    <mergeCell ref="BA502:BG503"/>
    <mergeCell ref="AS481:AV482"/>
    <mergeCell ref="AW481:AZ482"/>
    <mergeCell ref="BA481:BG482"/>
    <mergeCell ref="BH481:BK482"/>
    <mergeCell ref="BN482:BR483"/>
    <mergeCell ref="B491:G491"/>
    <mergeCell ref="H491:L491"/>
    <mergeCell ref="M491:P491"/>
    <mergeCell ref="Q491:T491"/>
    <mergeCell ref="U491:Z491"/>
    <mergeCell ref="AA491:AC491"/>
    <mergeCell ref="AF491:AL491"/>
    <mergeCell ref="AM491:AR491"/>
    <mergeCell ref="AS491:AV491"/>
    <mergeCell ref="AW491:AZ491"/>
    <mergeCell ref="BA491:BG491"/>
    <mergeCell ref="BH491:BK491"/>
    <mergeCell ref="BN491:BS491"/>
    <mergeCell ref="BT491:BU491"/>
    <mergeCell ref="B492:G492"/>
    <mergeCell ref="H492:L492"/>
    <mergeCell ref="M492:P492"/>
    <mergeCell ref="Q492:T492"/>
    <mergeCell ref="U492:Z492"/>
    <mergeCell ref="AA492:AC492"/>
    <mergeCell ref="AF492:AL492"/>
    <mergeCell ref="AM492:AR492"/>
    <mergeCell ref="AS492:AV492"/>
    <mergeCell ref="AW492:AZ492"/>
    <mergeCell ref="BA492:BG492"/>
    <mergeCell ref="BH492:BK492"/>
    <mergeCell ref="BN492:BS492"/>
    <mergeCell ref="BT492:BU492"/>
    <mergeCell ref="AS474:AV475"/>
    <mergeCell ref="AW474:AZ475"/>
    <mergeCell ref="BA474:BG475"/>
    <mergeCell ref="BH474:BK475"/>
    <mergeCell ref="BN475:BS476"/>
    <mergeCell ref="BT475:BU476"/>
    <mergeCell ref="B476:G477"/>
    <mergeCell ref="M476:P477"/>
    <mergeCell ref="U476:Z477"/>
    <mergeCell ref="AA476:AC477"/>
    <mergeCell ref="AF476:AL477"/>
    <mergeCell ref="AM476:AR477"/>
    <mergeCell ref="AS476:AV477"/>
    <mergeCell ref="BS482:BU483"/>
    <mergeCell ref="B483:G484"/>
    <mergeCell ref="H483:L484"/>
    <mergeCell ref="M483:P484"/>
    <mergeCell ref="Q483:T484"/>
    <mergeCell ref="U483:Z484"/>
    <mergeCell ref="AA483:AC484"/>
    <mergeCell ref="AF483:AL484"/>
    <mergeCell ref="AM483:AR484"/>
    <mergeCell ref="AS483:AV484"/>
    <mergeCell ref="AW483:AZ484"/>
    <mergeCell ref="BA483:BG484"/>
    <mergeCell ref="BH483:BK484"/>
    <mergeCell ref="BN484:BR485"/>
    <mergeCell ref="BS484:BU485"/>
    <mergeCell ref="B485:G486"/>
    <mergeCell ref="H485:L486"/>
    <mergeCell ref="M485:P486"/>
    <mergeCell ref="Q485:T486"/>
    <mergeCell ref="U485:Z486"/>
    <mergeCell ref="AA485:AC486"/>
    <mergeCell ref="AF485:AL486"/>
    <mergeCell ref="AM485:AR486"/>
    <mergeCell ref="AS485:AV486"/>
    <mergeCell ref="AW485:AZ486"/>
    <mergeCell ref="BA485:BG486"/>
    <mergeCell ref="BH485:BK486"/>
    <mergeCell ref="BN486:BR487"/>
    <mergeCell ref="BS486:BU488"/>
    <mergeCell ref="B487:G489"/>
    <mergeCell ref="H487:L489"/>
    <mergeCell ref="M487:P489"/>
    <mergeCell ref="Q487:T489"/>
    <mergeCell ref="U487:Z489"/>
    <mergeCell ref="AA487:AC489"/>
    <mergeCell ref="AF487:AL489"/>
    <mergeCell ref="BS489:BU490"/>
    <mergeCell ref="B490:G490"/>
    <mergeCell ref="H490:L490"/>
    <mergeCell ref="M490:P490"/>
    <mergeCell ref="Q490:T490"/>
    <mergeCell ref="U490:Z490"/>
    <mergeCell ref="AA490:AC490"/>
    <mergeCell ref="AF490:AL490"/>
    <mergeCell ref="AM490:AR490"/>
    <mergeCell ref="AS490:AV490"/>
    <mergeCell ref="AW490:AZ490"/>
    <mergeCell ref="BA490:BG490"/>
    <mergeCell ref="BH490:BK490"/>
    <mergeCell ref="AF481:AL482"/>
    <mergeCell ref="AM481:AR482"/>
    <mergeCell ref="P451:P452"/>
    <mergeCell ref="Q451:Q452"/>
    <mergeCell ref="R451:S452"/>
    <mergeCell ref="T451:U452"/>
    <mergeCell ref="X451:X452"/>
    <mergeCell ref="Y451:Y452"/>
    <mergeCell ref="Z451:AB453"/>
    <mergeCell ref="AH451:AI452"/>
    <mergeCell ref="AL451:AP452"/>
    <mergeCell ref="AT451:AU452"/>
    <mergeCell ref="AV451:AV452"/>
    <mergeCell ref="AW451:AW452"/>
    <mergeCell ref="AX451:AY452"/>
    <mergeCell ref="AZ451:BA452"/>
    <mergeCell ref="BD451:BD452"/>
    <mergeCell ref="BE451:BF452"/>
    <mergeCell ref="BG451:BI453"/>
    <mergeCell ref="BN452:BU455"/>
    <mergeCell ref="C453:K454"/>
    <mergeCell ref="N453:O454"/>
    <mergeCell ref="P453:R454"/>
    <mergeCell ref="AH453:AQ454"/>
    <mergeCell ref="AT453:AU454"/>
    <mergeCell ref="AV453:AX454"/>
    <mergeCell ref="BN456:BR457"/>
    <mergeCell ref="BS456:BU457"/>
    <mergeCell ref="B457:G458"/>
    <mergeCell ref="M457:P458"/>
    <mergeCell ref="AA457:AC458"/>
    <mergeCell ref="AF457:AL458"/>
    <mergeCell ref="AM457:AR458"/>
    <mergeCell ref="AS457:AV458"/>
    <mergeCell ref="BH457:BK458"/>
    <mergeCell ref="BN458:BR459"/>
    <mergeCell ref="BS458:BU459"/>
    <mergeCell ref="H459:L460"/>
    <mergeCell ref="M459:P460"/>
    <mergeCell ref="AA459:AC461"/>
    <mergeCell ref="AM459:AR460"/>
    <mergeCell ref="AS459:AV460"/>
    <mergeCell ref="BH459:BK461"/>
    <mergeCell ref="BN460:BR462"/>
    <mergeCell ref="BS460:BU463"/>
    <mergeCell ref="H462:L465"/>
    <mergeCell ref="M462:P464"/>
    <mergeCell ref="Q462:T464"/>
    <mergeCell ref="U462:Z464"/>
    <mergeCell ref="AA462:AC464"/>
    <mergeCell ref="AM462:AR465"/>
    <mergeCell ref="AS462:AV464"/>
    <mergeCell ref="AW462:AZ464"/>
    <mergeCell ref="BA462:BG464"/>
    <mergeCell ref="BH462:BK464"/>
    <mergeCell ref="BN464:BR466"/>
    <mergeCell ref="BS464:BU466"/>
    <mergeCell ref="H466:L467"/>
    <mergeCell ref="M466:P467"/>
    <mergeCell ref="Q466:T467"/>
    <mergeCell ref="U466:Z467"/>
    <mergeCell ref="AA466:AC467"/>
    <mergeCell ref="AM466:AR467"/>
    <mergeCell ref="AS466:AV467"/>
    <mergeCell ref="AW466:AZ467"/>
    <mergeCell ref="BA466:BG467"/>
    <mergeCell ref="BO432:BQ432"/>
    <mergeCell ref="BR432:BT432"/>
    <mergeCell ref="BO433:BQ433"/>
    <mergeCell ref="BR433:BT433"/>
    <mergeCell ref="BO434:BQ435"/>
    <mergeCell ref="BR434:BT435"/>
    <mergeCell ref="B435:AD436"/>
    <mergeCell ref="AF435:BL436"/>
    <mergeCell ref="BO436:BQ437"/>
    <mergeCell ref="BR436:BT437"/>
    <mergeCell ref="BO438:BQ439"/>
    <mergeCell ref="BR438:BT439"/>
    <mergeCell ref="B439:E440"/>
    <mergeCell ref="F439:I440"/>
    <mergeCell ref="O439:V440"/>
    <mergeCell ref="W439:AA440"/>
    <mergeCell ref="AF439:AJ440"/>
    <mergeCell ref="AK439:AO440"/>
    <mergeCell ref="AU439:BB440"/>
    <mergeCell ref="BC439:BH440"/>
    <mergeCell ref="B441:E441"/>
    <mergeCell ref="F441:I441"/>
    <mergeCell ref="O441:V441"/>
    <mergeCell ref="W441:AA441"/>
    <mergeCell ref="AF441:AJ441"/>
    <mergeCell ref="AK441:AO441"/>
    <mergeCell ref="AU441:BB441"/>
    <mergeCell ref="BC441:BH441"/>
    <mergeCell ref="B442:E442"/>
    <mergeCell ref="F442:I442"/>
    <mergeCell ref="O442:V442"/>
    <mergeCell ref="W442:AA442"/>
    <mergeCell ref="AF442:AJ442"/>
    <mergeCell ref="AK442:AO442"/>
    <mergeCell ref="AU442:BB442"/>
    <mergeCell ref="BC442:BH442"/>
    <mergeCell ref="AS425:AV426"/>
    <mergeCell ref="AW425:AZ426"/>
    <mergeCell ref="BA425:BG426"/>
    <mergeCell ref="BH425:BK426"/>
    <mergeCell ref="BO426:BQ427"/>
    <mergeCell ref="BR426:BT427"/>
    <mergeCell ref="B427:G428"/>
    <mergeCell ref="H427:L428"/>
    <mergeCell ref="M427:P428"/>
    <mergeCell ref="Q427:T428"/>
    <mergeCell ref="U427:Z428"/>
    <mergeCell ref="AA427:AC428"/>
    <mergeCell ref="AF427:AL428"/>
    <mergeCell ref="AM427:AR428"/>
    <mergeCell ref="AS427:AV428"/>
    <mergeCell ref="AW427:AZ428"/>
    <mergeCell ref="BA427:BG428"/>
    <mergeCell ref="BH427:BK428"/>
    <mergeCell ref="BO428:BQ429"/>
    <mergeCell ref="BR428:BT429"/>
    <mergeCell ref="B429:G430"/>
    <mergeCell ref="H429:L430"/>
    <mergeCell ref="M429:P430"/>
    <mergeCell ref="Q429:T430"/>
    <mergeCell ref="U429:Z430"/>
    <mergeCell ref="AA429:AC430"/>
    <mergeCell ref="AF429:AL430"/>
    <mergeCell ref="AM429:AR430"/>
    <mergeCell ref="AS429:AV430"/>
    <mergeCell ref="AW429:AZ430"/>
    <mergeCell ref="BA429:BG430"/>
    <mergeCell ref="BH429:BK430"/>
    <mergeCell ref="BO430:BQ431"/>
    <mergeCell ref="BR430:BT431"/>
    <mergeCell ref="BO417:BQ418"/>
    <mergeCell ref="BR417:BT418"/>
    <mergeCell ref="B418:G419"/>
    <mergeCell ref="H418:L419"/>
    <mergeCell ref="M418:P419"/>
    <mergeCell ref="Q418:T419"/>
    <mergeCell ref="U418:Z419"/>
    <mergeCell ref="AA418:AC419"/>
    <mergeCell ref="AF418:AL419"/>
    <mergeCell ref="AM418:AR419"/>
    <mergeCell ref="AS418:AV419"/>
    <mergeCell ref="AW418:AZ419"/>
    <mergeCell ref="BA418:BG419"/>
    <mergeCell ref="BH418:BK419"/>
    <mergeCell ref="BO419:BQ420"/>
    <mergeCell ref="BR419:BT420"/>
    <mergeCell ref="B420:G421"/>
    <mergeCell ref="H420:L421"/>
    <mergeCell ref="M420:P421"/>
    <mergeCell ref="Q420:T421"/>
    <mergeCell ref="U420:Z421"/>
    <mergeCell ref="AA420:AC421"/>
    <mergeCell ref="AF420:AL421"/>
    <mergeCell ref="AM420:AR421"/>
    <mergeCell ref="AS420:AV421"/>
    <mergeCell ref="AW420:AZ421"/>
    <mergeCell ref="BA420:BG421"/>
    <mergeCell ref="BH420:BK421"/>
    <mergeCell ref="BO421:BQ422"/>
    <mergeCell ref="BR421:BT422"/>
    <mergeCell ref="B422:G423"/>
    <mergeCell ref="H422:L423"/>
    <mergeCell ref="M422:P423"/>
    <mergeCell ref="Q422:T423"/>
    <mergeCell ref="U422:Z423"/>
    <mergeCell ref="AA422:AC423"/>
    <mergeCell ref="AF422:AL423"/>
    <mergeCell ref="AM422:AR423"/>
    <mergeCell ref="AS422:AV423"/>
    <mergeCell ref="AW422:AZ423"/>
    <mergeCell ref="BA422:BG423"/>
    <mergeCell ref="BH422:BK423"/>
    <mergeCell ref="BO423:BQ425"/>
    <mergeCell ref="BR423:BT425"/>
    <mergeCell ref="B424:G424"/>
    <mergeCell ref="H424:L424"/>
    <mergeCell ref="M424:P424"/>
    <mergeCell ref="Q424:T424"/>
    <mergeCell ref="U424:Z424"/>
    <mergeCell ref="AA424:AC424"/>
    <mergeCell ref="AF424:AL424"/>
    <mergeCell ref="AM424:AR424"/>
    <mergeCell ref="AS424:AV424"/>
    <mergeCell ref="AW424:AZ424"/>
    <mergeCell ref="BA424:BG424"/>
    <mergeCell ref="BH424:BK424"/>
    <mergeCell ref="B425:G426"/>
    <mergeCell ref="H425:L426"/>
    <mergeCell ref="M425:P426"/>
    <mergeCell ref="Q425:T426"/>
    <mergeCell ref="U425:Z426"/>
    <mergeCell ref="AA425:AC426"/>
    <mergeCell ref="AF425:AL426"/>
    <mergeCell ref="AM425:AR426"/>
    <mergeCell ref="B409:G410"/>
    <mergeCell ref="H409:L410"/>
    <mergeCell ref="M409:P410"/>
    <mergeCell ref="Q409:T410"/>
    <mergeCell ref="U409:Z410"/>
    <mergeCell ref="AA409:AC410"/>
    <mergeCell ref="AF409:AL410"/>
    <mergeCell ref="AM409:AR410"/>
    <mergeCell ref="AS409:AV410"/>
    <mergeCell ref="AW409:AZ410"/>
    <mergeCell ref="BA409:BG410"/>
    <mergeCell ref="BH409:BK410"/>
    <mergeCell ref="BO410:BT411"/>
    <mergeCell ref="B411:G412"/>
    <mergeCell ref="H411:L412"/>
    <mergeCell ref="M411:P412"/>
    <mergeCell ref="Q411:T412"/>
    <mergeCell ref="U411:Z412"/>
    <mergeCell ref="AA411:AC412"/>
    <mergeCell ref="AF411:AL412"/>
    <mergeCell ref="AM411:AR412"/>
    <mergeCell ref="AS411:AV412"/>
    <mergeCell ref="AW411:AZ412"/>
    <mergeCell ref="BA411:BG412"/>
    <mergeCell ref="BH411:BK412"/>
    <mergeCell ref="BO412:BT413"/>
    <mergeCell ref="B413:G414"/>
    <mergeCell ref="H413:L414"/>
    <mergeCell ref="M413:P414"/>
    <mergeCell ref="Q413:T414"/>
    <mergeCell ref="U413:Z414"/>
    <mergeCell ref="AA413:AC414"/>
    <mergeCell ref="AF413:AL414"/>
    <mergeCell ref="AM413:AR414"/>
    <mergeCell ref="AS413:AV414"/>
    <mergeCell ref="AW413:AZ414"/>
    <mergeCell ref="BA413:BG414"/>
    <mergeCell ref="BH413:BK414"/>
    <mergeCell ref="BO414:BQ416"/>
    <mergeCell ref="BR414:BT416"/>
    <mergeCell ref="B415:G415"/>
    <mergeCell ref="H415:L415"/>
    <mergeCell ref="M415:P415"/>
    <mergeCell ref="Q415:T415"/>
    <mergeCell ref="U415:Z415"/>
    <mergeCell ref="AA415:AC415"/>
    <mergeCell ref="AF415:AL415"/>
    <mergeCell ref="AM415:AR415"/>
    <mergeCell ref="AS415:AV415"/>
    <mergeCell ref="AW415:AZ415"/>
    <mergeCell ref="BA415:BG415"/>
    <mergeCell ref="BH415:BK415"/>
    <mergeCell ref="B416:G417"/>
    <mergeCell ref="H416:L417"/>
    <mergeCell ref="M416:P417"/>
    <mergeCell ref="Q416:T417"/>
    <mergeCell ref="U416:Z417"/>
    <mergeCell ref="AA416:AC417"/>
    <mergeCell ref="AF416:AL417"/>
    <mergeCell ref="AM416:AR417"/>
    <mergeCell ref="AS416:AV417"/>
    <mergeCell ref="AW416:AZ417"/>
    <mergeCell ref="BA416:BG417"/>
    <mergeCell ref="BH416:BK417"/>
    <mergeCell ref="B402:G402"/>
    <mergeCell ref="H402:L402"/>
    <mergeCell ref="M402:P402"/>
    <mergeCell ref="U402:Z402"/>
    <mergeCell ref="AA402:AC402"/>
    <mergeCell ref="AF402:AL402"/>
    <mergeCell ref="AM402:AR402"/>
    <mergeCell ref="AS402:AV402"/>
    <mergeCell ref="AW402:AZ402"/>
    <mergeCell ref="BA402:BG402"/>
    <mergeCell ref="BN402:BS402"/>
    <mergeCell ref="BT402:BU402"/>
    <mergeCell ref="AS403:AV403"/>
    <mergeCell ref="AW403:AZ403"/>
    <mergeCell ref="BA403:BG403"/>
    <mergeCell ref="BH403:BK403"/>
    <mergeCell ref="BN403:BS403"/>
    <mergeCell ref="BT403:BU403"/>
    <mergeCell ref="B404:G404"/>
    <mergeCell ref="H404:L404"/>
    <mergeCell ref="M404:P404"/>
    <mergeCell ref="Q404:T404"/>
    <mergeCell ref="U404:Z404"/>
    <mergeCell ref="AA404:AC404"/>
    <mergeCell ref="AF404:AL404"/>
    <mergeCell ref="AM404:AR404"/>
    <mergeCell ref="AS404:AV404"/>
    <mergeCell ref="AW404:AZ404"/>
    <mergeCell ref="BA404:BG404"/>
    <mergeCell ref="BH404:BK404"/>
    <mergeCell ref="BN404:BR405"/>
    <mergeCell ref="BS404:BU405"/>
    <mergeCell ref="B405:G406"/>
    <mergeCell ref="H405:L406"/>
    <mergeCell ref="M405:P406"/>
    <mergeCell ref="Q405:T406"/>
    <mergeCell ref="U405:Z406"/>
    <mergeCell ref="AA405:AC406"/>
    <mergeCell ref="AF405:AL406"/>
    <mergeCell ref="AM405:AR406"/>
    <mergeCell ref="AS405:AV406"/>
    <mergeCell ref="AW405:AZ406"/>
    <mergeCell ref="BA405:BG406"/>
    <mergeCell ref="BH405:BK406"/>
    <mergeCell ref="BN406:BR407"/>
    <mergeCell ref="BS406:BU407"/>
    <mergeCell ref="B407:G408"/>
    <mergeCell ref="H407:L408"/>
    <mergeCell ref="M407:P408"/>
    <mergeCell ref="Q407:T408"/>
    <mergeCell ref="U407:Z408"/>
    <mergeCell ref="AA407:AC408"/>
    <mergeCell ref="AF407:AL408"/>
    <mergeCell ref="AM407:AR408"/>
    <mergeCell ref="AS407:AV408"/>
    <mergeCell ref="AW407:AZ408"/>
    <mergeCell ref="BA407:BG408"/>
    <mergeCell ref="BH407:BK408"/>
    <mergeCell ref="BH392:BK393"/>
    <mergeCell ref="BN393:BR394"/>
    <mergeCell ref="BS393:BU394"/>
    <mergeCell ref="B394:G395"/>
    <mergeCell ref="H394:L395"/>
    <mergeCell ref="M394:P395"/>
    <mergeCell ref="Q394:T395"/>
    <mergeCell ref="U394:Z395"/>
    <mergeCell ref="AA394:AC395"/>
    <mergeCell ref="AF394:AL395"/>
    <mergeCell ref="AM394:AR395"/>
    <mergeCell ref="AS394:AV395"/>
    <mergeCell ref="AW394:AZ395"/>
    <mergeCell ref="BA394:BG395"/>
    <mergeCell ref="BH394:BK395"/>
    <mergeCell ref="BN395:BR396"/>
    <mergeCell ref="BS395:BU396"/>
    <mergeCell ref="B396:G397"/>
    <mergeCell ref="H396:L397"/>
    <mergeCell ref="M396:P397"/>
    <mergeCell ref="Q396:T397"/>
    <mergeCell ref="U396:Z397"/>
    <mergeCell ref="AA396:AC397"/>
    <mergeCell ref="AF396:AL397"/>
    <mergeCell ref="AM396:AR397"/>
    <mergeCell ref="AS396:AV397"/>
    <mergeCell ref="AW396:AZ397"/>
    <mergeCell ref="BA396:BG397"/>
    <mergeCell ref="BS397:BU399"/>
    <mergeCell ref="B398:G400"/>
    <mergeCell ref="H398:L400"/>
    <mergeCell ref="M398:P400"/>
    <mergeCell ref="Q398:T400"/>
    <mergeCell ref="U398:Z400"/>
    <mergeCell ref="AA398:AC400"/>
    <mergeCell ref="AF398:AL400"/>
    <mergeCell ref="AM398:AR400"/>
    <mergeCell ref="AS398:AV400"/>
    <mergeCell ref="AW398:AZ400"/>
    <mergeCell ref="BA398:BG400"/>
    <mergeCell ref="BH398:BK400"/>
    <mergeCell ref="BN400:BR401"/>
    <mergeCell ref="BS400:BU401"/>
    <mergeCell ref="B401:G401"/>
    <mergeCell ref="H401:L401"/>
    <mergeCell ref="M401:P401"/>
    <mergeCell ref="Q401:T401"/>
    <mergeCell ref="U401:Z401"/>
    <mergeCell ref="AA401:AC401"/>
    <mergeCell ref="AF401:AL401"/>
    <mergeCell ref="AM401:AR401"/>
    <mergeCell ref="AS401:AV401"/>
    <mergeCell ref="AW401:AZ401"/>
    <mergeCell ref="BA401:BG401"/>
    <mergeCell ref="BH401:BK401"/>
    <mergeCell ref="BN384:BR385"/>
    <mergeCell ref="BS384:BU385"/>
    <mergeCell ref="B385:G386"/>
    <mergeCell ref="H385:L386"/>
    <mergeCell ref="M385:P386"/>
    <mergeCell ref="Q385:T386"/>
    <mergeCell ref="U385:Z386"/>
    <mergeCell ref="AA385:AC386"/>
    <mergeCell ref="AF385:AL386"/>
    <mergeCell ref="AM385:AR386"/>
    <mergeCell ref="AS385:AV386"/>
    <mergeCell ref="AW385:AZ386"/>
    <mergeCell ref="BA385:BG386"/>
    <mergeCell ref="BH385:BK386"/>
    <mergeCell ref="BN386:BS387"/>
    <mergeCell ref="BT386:BU387"/>
    <mergeCell ref="B387:G388"/>
    <mergeCell ref="H387:L388"/>
    <mergeCell ref="M387:P388"/>
    <mergeCell ref="Q387:T388"/>
    <mergeCell ref="U387:Z388"/>
    <mergeCell ref="AA387:AC388"/>
    <mergeCell ref="AF387:AL388"/>
    <mergeCell ref="AM387:AR388"/>
    <mergeCell ref="AS387:AV388"/>
    <mergeCell ref="AW387:AZ388"/>
    <mergeCell ref="BA387:BG388"/>
    <mergeCell ref="BH387:BK388"/>
    <mergeCell ref="B389:G390"/>
    <mergeCell ref="H389:L390"/>
    <mergeCell ref="M389:P390"/>
    <mergeCell ref="Q389:T390"/>
    <mergeCell ref="U389:Z390"/>
    <mergeCell ref="AA389:AC390"/>
    <mergeCell ref="AF389:AL390"/>
    <mergeCell ref="AM389:AR390"/>
    <mergeCell ref="AS389:AV390"/>
    <mergeCell ref="AW389:AZ390"/>
    <mergeCell ref="BA389:BG390"/>
    <mergeCell ref="BH389:BK390"/>
    <mergeCell ref="BN390:BU392"/>
    <mergeCell ref="B391:G391"/>
    <mergeCell ref="H391:L391"/>
    <mergeCell ref="M391:P391"/>
    <mergeCell ref="Q391:T391"/>
    <mergeCell ref="U391:Z391"/>
    <mergeCell ref="AA391:AC391"/>
    <mergeCell ref="AF391:AL391"/>
    <mergeCell ref="AM391:AR391"/>
    <mergeCell ref="AS391:AV391"/>
    <mergeCell ref="AW391:AZ391"/>
    <mergeCell ref="BA391:BG391"/>
    <mergeCell ref="BH391:BK391"/>
    <mergeCell ref="B392:G393"/>
    <mergeCell ref="H392:L393"/>
    <mergeCell ref="M392:P393"/>
    <mergeCell ref="Q392:T393"/>
    <mergeCell ref="U392:Z393"/>
    <mergeCell ref="AA392:AC393"/>
    <mergeCell ref="AF392:AL393"/>
    <mergeCell ref="AM392:AR393"/>
    <mergeCell ref="AS392:AV393"/>
    <mergeCell ref="AW392:AZ393"/>
    <mergeCell ref="BA392:BG393"/>
    <mergeCell ref="AM370:AR371"/>
    <mergeCell ref="AS370:AV371"/>
    <mergeCell ref="BH370:BK372"/>
    <mergeCell ref="BN371:BR373"/>
    <mergeCell ref="BS371:BU374"/>
    <mergeCell ref="H373:L376"/>
    <mergeCell ref="M373:P375"/>
    <mergeCell ref="Q373:T375"/>
    <mergeCell ref="U373:Z375"/>
    <mergeCell ref="AA373:AC375"/>
    <mergeCell ref="AM373:AR376"/>
    <mergeCell ref="AS373:AV375"/>
    <mergeCell ref="AW373:AZ375"/>
    <mergeCell ref="BA373:BG375"/>
    <mergeCell ref="BH373:BK375"/>
    <mergeCell ref="BN375:BR377"/>
    <mergeCell ref="BS375:BU377"/>
    <mergeCell ref="H377:L378"/>
    <mergeCell ref="M377:P378"/>
    <mergeCell ref="Q377:T378"/>
    <mergeCell ref="U377:Z378"/>
    <mergeCell ref="AA377:AC378"/>
    <mergeCell ref="AM377:AR378"/>
    <mergeCell ref="AS377:AV378"/>
    <mergeCell ref="AW377:AZ378"/>
    <mergeCell ref="BA377:BG378"/>
    <mergeCell ref="BH377:BK378"/>
    <mergeCell ref="BN378:BS379"/>
    <mergeCell ref="BT378:BU379"/>
    <mergeCell ref="B379:G380"/>
    <mergeCell ref="H379:L380"/>
    <mergeCell ref="M379:P380"/>
    <mergeCell ref="Q379:T380"/>
    <mergeCell ref="U379:Z380"/>
    <mergeCell ref="AA379:AC380"/>
    <mergeCell ref="AF379:AL380"/>
    <mergeCell ref="AM379:AR380"/>
    <mergeCell ref="AS379:AV380"/>
    <mergeCell ref="AW379:AZ380"/>
    <mergeCell ref="BA379:BG380"/>
    <mergeCell ref="BH379:BK380"/>
    <mergeCell ref="BN380:BS381"/>
    <mergeCell ref="BT380:BU381"/>
    <mergeCell ref="B381:G382"/>
    <mergeCell ref="H381:L382"/>
    <mergeCell ref="M381:P382"/>
    <mergeCell ref="Q381:T382"/>
    <mergeCell ref="U381:Z382"/>
    <mergeCell ref="AA381:AC382"/>
    <mergeCell ref="AF381:AL382"/>
    <mergeCell ref="AM381:AR382"/>
    <mergeCell ref="BS382:BU383"/>
    <mergeCell ref="B383:G384"/>
    <mergeCell ref="H383:L384"/>
    <mergeCell ref="M383:P384"/>
    <mergeCell ref="Q383:T384"/>
    <mergeCell ref="U383:Z384"/>
    <mergeCell ref="AA383:AC384"/>
    <mergeCell ref="AF383:AL384"/>
    <mergeCell ref="AM383:AR384"/>
    <mergeCell ref="AS383:AV384"/>
    <mergeCell ref="AW383:AZ384"/>
    <mergeCell ref="BA383:BG384"/>
    <mergeCell ref="BH383:BK384"/>
    <mergeCell ref="F355:I355"/>
    <mergeCell ref="AF355:AJ355"/>
    <mergeCell ref="AK355:AO355"/>
    <mergeCell ref="B356:E356"/>
    <mergeCell ref="F356:H356"/>
    <mergeCell ref="AF356:AJ356"/>
    <mergeCell ref="AK356:AN356"/>
    <mergeCell ref="B358:AH358"/>
    <mergeCell ref="AI358:BV358"/>
    <mergeCell ref="B359:AD359"/>
    <mergeCell ref="AF359:BL359"/>
    <mergeCell ref="C360:J360"/>
    <mergeCell ref="N360:AB360"/>
    <mergeCell ref="AH360:AP360"/>
    <mergeCell ref="AT360:BI360"/>
    <mergeCell ref="C361:F361"/>
    <mergeCell ref="G361:J361"/>
    <mergeCell ref="N361:O361"/>
    <mergeCell ref="R361:S361"/>
    <mergeCell ref="T361:W361"/>
    <mergeCell ref="Z361:AB361"/>
    <mergeCell ref="AH361:AK361"/>
    <mergeCell ref="AL361:AP361"/>
    <mergeCell ref="AT361:AU361"/>
    <mergeCell ref="AX361:AY361"/>
    <mergeCell ref="AZ361:BC361"/>
    <mergeCell ref="BE361:BF361"/>
    <mergeCell ref="BG361:BI361"/>
    <mergeCell ref="C362:D363"/>
    <mergeCell ref="G362:J363"/>
    <mergeCell ref="N362:O363"/>
    <mergeCell ref="P362:P363"/>
    <mergeCell ref="Q362:Q363"/>
    <mergeCell ref="R362:S363"/>
    <mergeCell ref="T362:U363"/>
    <mergeCell ref="X362:X363"/>
    <mergeCell ref="Y362:Y363"/>
    <mergeCell ref="Z362:AB364"/>
    <mergeCell ref="AH362:AI363"/>
    <mergeCell ref="AL362:AP363"/>
    <mergeCell ref="AT362:AU363"/>
    <mergeCell ref="AV362:AV363"/>
    <mergeCell ref="AW362:AW363"/>
    <mergeCell ref="AX362:AY363"/>
    <mergeCell ref="AZ362:BA363"/>
    <mergeCell ref="BD362:BD363"/>
    <mergeCell ref="BE362:BF363"/>
    <mergeCell ref="BG362:BI364"/>
    <mergeCell ref="BN363:BU366"/>
    <mergeCell ref="C364:K365"/>
    <mergeCell ref="N364:O365"/>
    <mergeCell ref="P364:R365"/>
    <mergeCell ref="AH364:AQ365"/>
    <mergeCell ref="AT364:AU365"/>
    <mergeCell ref="AV364:AX365"/>
    <mergeCell ref="B355:E355"/>
    <mergeCell ref="BO346:BQ347"/>
    <mergeCell ref="BR346:BT347"/>
    <mergeCell ref="B347:AD348"/>
    <mergeCell ref="AF347:BL348"/>
    <mergeCell ref="BO348:BQ349"/>
    <mergeCell ref="BR348:BT349"/>
    <mergeCell ref="BO350:BQ351"/>
    <mergeCell ref="BR350:BT351"/>
    <mergeCell ref="B351:E351"/>
    <mergeCell ref="F351:I351"/>
    <mergeCell ref="O351:V351"/>
    <mergeCell ref="W351:AA351"/>
    <mergeCell ref="AF351:AJ351"/>
    <mergeCell ref="AK351:AO351"/>
    <mergeCell ref="AU351:BB351"/>
    <mergeCell ref="BC351:BH351"/>
    <mergeCell ref="B352:E352"/>
    <mergeCell ref="F352:I352"/>
    <mergeCell ref="O352:V352"/>
    <mergeCell ref="W352:AA352"/>
    <mergeCell ref="AF352:AJ352"/>
    <mergeCell ref="AK352:AO352"/>
    <mergeCell ref="AU352:BB352"/>
    <mergeCell ref="BC352:BH352"/>
    <mergeCell ref="B353:E353"/>
    <mergeCell ref="F353:I353"/>
    <mergeCell ref="O353:V353"/>
    <mergeCell ref="W353:AA353"/>
    <mergeCell ref="AF353:AJ353"/>
    <mergeCell ref="AK353:AO353"/>
    <mergeCell ref="AU353:BB353"/>
    <mergeCell ref="BC353:BH353"/>
    <mergeCell ref="B354:E354"/>
    <mergeCell ref="F354:I354"/>
    <mergeCell ref="AF354:AJ354"/>
    <mergeCell ref="AK354:AO354"/>
    <mergeCell ref="BR338:BT339"/>
    <mergeCell ref="B339:G340"/>
    <mergeCell ref="H339:L340"/>
    <mergeCell ref="M339:P340"/>
    <mergeCell ref="Q339:T340"/>
    <mergeCell ref="U339:Z340"/>
    <mergeCell ref="AA339:AC340"/>
    <mergeCell ref="AF339:AL340"/>
    <mergeCell ref="AM339:AR340"/>
    <mergeCell ref="AS339:AV340"/>
    <mergeCell ref="AW339:AZ340"/>
    <mergeCell ref="BA339:BG340"/>
    <mergeCell ref="BH339:BK340"/>
    <mergeCell ref="BO340:BQ341"/>
    <mergeCell ref="BR340:BT341"/>
    <mergeCell ref="B341:G342"/>
    <mergeCell ref="H341:L342"/>
    <mergeCell ref="M341:P342"/>
    <mergeCell ref="Q341:T342"/>
    <mergeCell ref="U341:Z342"/>
    <mergeCell ref="AA341:AC342"/>
    <mergeCell ref="AF341:AL342"/>
    <mergeCell ref="AM341:AR342"/>
    <mergeCell ref="AS341:AV342"/>
    <mergeCell ref="AW341:AZ342"/>
    <mergeCell ref="BA341:BG342"/>
    <mergeCell ref="BH341:BK342"/>
    <mergeCell ref="BO342:BQ343"/>
    <mergeCell ref="BR342:BT343"/>
    <mergeCell ref="BO344:BQ344"/>
    <mergeCell ref="BR344:BT344"/>
    <mergeCell ref="BO345:BQ345"/>
    <mergeCell ref="BR345:BT345"/>
    <mergeCell ref="AS337:AV338"/>
    <mergeCell ref="AW337:AZ338"/>
    <mergeCell ref="BA337:BG338"/>
    <mergeCell ref="BH337:BK338"/>
    <mergeCell ref="BO338:BQ339"/>
    <mergeCell ref="BO329:BQ330"/>
    <mergeCell ref="BR329:BT330"/>
    <mergeCell ref="B330:G331"/>
    <mergeCell ref="H330:L331"/>
    <mergeCell ref="M330:P331"/>
    <mergeCell ref="Q330:T331"/>
    <mergeCell ref="U330:Z331"/>
    <mergeCell ref="AA330:AC331"/>
    <mergeCell ref="AF330:AL331"/>
    <mergeCell ref="AM330:AR331"/>
    <mergeCell ref="AS330:AV331"/>
    <mergeCell ref="AW330:AZ331"/>
    <mergeCell ref="BA330:BG331"/>
    <mergeCell ref="BH330:BK331"/>
    <mergeCell ref="BO331:BQ332"/>
    <mergeCell ref="BR331:BT332"/>
    <mergeCell ref="B332:G333"/>
    <mergeCell ref="H332:L333"/>
    <mergeCell ref="M332:P333"/>
    <mergeCell ref="Q332:T333"/>
    <mergeCell ref="U332:Z333"/>
    <mergeCell ref="AA332:AC333"/>
    <mergeCell ref="AF332:AL333"/>
    <mergeCell ref="AM332:AR333"/>
    <mergeCell ref="AS332:AV333"/>
    <mergeCell ref="AW332:AZ333"/>
    <mergeCell ref="BA332:BG333"/>
    <mergeCell ref="BH332:BK333"/>
    <mergeCell ref="BO333:BQ334"/>
    <mergeCell ref="BR333:BT334"/>
    <mergeCell ref="B334:G335"/>
    <mergeCell ref="H334:L335"/>
    <mergeCell ref="M334:P335"/>
    <mergeCell ref="Q334:T335"/>
    <mergeCell ref="U334:Z335"/>
    <mergeCell ref="AA334:AC335"/>
    <mergeCell ref="AF334:AL335"/>
    <mergeCell ref="AM334:AR335"/>
    <mergeCell ref="AS334:AV335"/>
    <mergeCell ref="AW334:AZ335"/>
    <mergeCell ref="BA334:BG335"/>
    <mergeCell ref="BH334:BK335"/>
    <mergeCell ref="BO335:BQ337"/>
    <mergeCell ref="BR335:BT337"/>
    <mergeCell ref="B336:G336"/>
    <mergeCell ref="H336:L336"/>
    <mergeCell ref="M336:P336"/>
    <mergeCell ref="Q336:T336"/>
    <mergeCell ref="U336:Z336"/>
    <mergeCell ref="AA336:AC336"/>
    <mergeCell ref="AF336:AL336"/>
    <mergeCell ref="AM336:AR336"/>
    <mergeCell ref="AS336:AV336"/>
    <mergeCell ref="AW336:AZ336"/>
    <mergeCell ref="BA336:BG336"/>
    <mergeCell ref="BH336:BK336"/>
    <mergeCell ref="B337:G338"/>
    <mergeCell ref="H337:L338"/>
    <mergeCell ref="M337:P338"/>
    <mergeCell ref="Q337:T338"/>
    <mergeCell ref="U337:Z338"/>
    <mergeCell ref="AA337:AC338"/>
    <mergeCell ref="AF337:AL338"/>
    <mergeCell ref="AM337:AR338"/>
    <mergeCell ref="B321:G322"/>
    <mergeCell ref="H321:L322"/>
    <mergeCell ref="M321:P322"/>
    <mergeCell ref="Q321:T322"/>
    <mergeCell ref="U321:Z322"/>
    <mergeCell ref="AA321:AC322"/>
    <mergeCell ref="AF321:AL322"/>
    <mergeCell ref="AM321:AR322"/>
    <mergeCell ref="AS321:AV322"/>
    <mergeCell ref="AW321:AZ322"/>
    <mergeCell ref="BA321:BG322"/>
    <mergeCell ref="BH321:BK322"/>
    <mergeCell ref="BO322:BT323"/>
    <mergeCell ref="B323:G324"/>
    <mergeCell ref="H323:L324"/>
    <mergeCell ref="M323:P324"/>
    <mergeCell ref="Q323:T324"/>
    <mergeCell ref="U323:Z324"/>
    <mergeCell ref="AA323:AC324"/>
    <mergeCell ref="AF323:AL324"/>
    <mergeCell ref="AM323:AR324"/>
    <mergeCell ref="AS323:AV324"/>
    <mergeCell ref="AW323:AZ324"/>
    <mergeCell ref="BA323:BG324"/>
    <mergeCell ref="BH323:BK324"/>
    <mergeCell ref="BO324:BT325"/>
    <mergeCell ref="B325:G326"/>
    <mergeCell ref="H325:L326"/>
    <mergeCell ref="M325:P326"/>
    <mergeCell ref="Q325:T326"/>
    <mergeCell ref="U325:Z326"/>
    <mergeCell ref="AA325:AC326"/>
    <mergeCell ref="AF325:AL326"/>
    <mergeCell ref="AM325:AR326"/>
    <mergeCell ref="AS325:AV326"/>
    <mergeCell ref="AW325:AZ326"/>
    <mergeCell ref="BA325:BG326"/>
    <mergeCell ref="BH325:BK326"/>
    <mergeCell ref="BO326:BQ328"/>
    <mergeCell ref="BR326:BT328"/>
    <mergeCell ref="B327:G327"/>
    <mergeCell ref="H327:L327"/>
    <mergeCell ref="M327:P327"/>
    <mergeCell ref="Q327:T327"/>
    <mergeCell ref="U327:Z327"/>
    <mergeCell ref="AA327:AC327"/>
    <mergeCell ref="AF327:AL327"/>
    <mergeCell ref="AM327:AR327"/>
    <mergeCell ref="AS327:AV327"/>
    <mergeCell ref="AW327:AZ327"/>
    <mergeCell ref="BA327:BG327"/>
    <mergeCell ref="BH327:BK327"/>
    <mergeCell ref="B328:G329"/>
    <mergeCell ref="H328:L329"/>
    <mergeCell ref="M328:P329"/>
    <mergeCell ref="Q328:T329"/>
    <mergeCell ref="U328:Z329"/>
    <mergeCell ref="AA328:AC329"/>
    <mergeCell ref="AF328:AL329"/>
    <mergeCell ref="AM328:AR329"/>
    <mergeCell ref="AS328:AV329"/>
    <mergeCell ref="AW328:AZ329"/>
    <mergeCell ref="BA328:BG329"/>
    <mergeCell ref="BH328:BK329"/>
    <mergeCell ref="B315:G315"/>
    <mergeCell ref="H315:L315"/>
    <mergeCell ref="M315:P315"/>
    <mergeCell ref="Q315:T315"/>
    <mergeCell ref="U315:Z315"/>
    <mergeCell ref="AA315:AC315"/>
    <mergeCell ref="AF315:AL315"/>
    <mergeCell ref="AM315:AR315"/>
    <mergeCell ref="AS315:AV315"/>
    <mergeCell ref="AW315:AZ315"/>
    <mergeCell ref="BA315:BG315"/>
    <mergeCell ref="BH315:BK315"/>
    <mergeCell ref="BN315:BS315"/>
    <mergeCell ref="BT315:BU315"/>
    <mergeCell ref="B316:G316"/>
    <mergeCell ref="H316:L316"/>
    <mergeCell ref="M316:P316"/>
    <mergeCell ref="Q316:T316"/>
    <mergeCell ref="U316:Z316"/>
    <mergeCell ref="AA316:AC316"/>
    <mergeCell ref="AF316:AL316"/>
    <mergeCell ref="AM316:AR316"/>
    <mergeCell ref="AS316:AV316"/>
    <mergeCell ref="AW316:AZ316"/>
    <mergeCell ref="BA316:BG316"/>
    <mergeCell ref="BH316:BK316"/>
    <mergeCell ref="BN316:BR317"/>
    <mergeCell ref="BS316:BU317"/>
    <mergeCell ref="B317:G318"/>
    <mergeCell ref="H317:L318"/>
    <mergeCell ref="M317:P318"/>
    <mergeCell ref="Q317:T318"/>
    <mergeCell ref="U317:Z318"/>
    <mergeCell ref="AA317:AC318"/>
    <mergeCell ref="AF317:AL318"/>
    <mergeCell ref="AM317:AR318"/>
    <mergeCell ref="AS317:AV318"/>
    <mergeCell ref="AW317:AZ318"/>
    <mergeCell ref="BA317:BG318"/>
    <mergeCell ref="BH317:BK318"/>
    <mergeCell ref="BN318:BR319"/>
    <mergeCell ref="BS318:BU319"/>
    <mergeCell ref="B319:G320"/>
    <mergeCell ref="H319:L320"/>
    <mergeCell ref="M319:P320"/>
    <mergeCell ref="Q319:T320"/>
    <mergeCell ref="U319:Z320"/>
    <mergeCell ref="AA319:AC320"/>
    <mergeCell ref="AF319:AL320"/>
    <mergeCell ref="AM319:AR320"/>
    <mergeCell ref="AS319:AV320"/>
    <mergeCell ref="AW319:AZ320"/>
    <mergeCell ref="BA319:BG320"/>
    <mergeCell ref="BH319:BK320"/>
    <mergeCell ref="BH308:BK309"/>
    <mergeCell ref="BN309:BR310"/>
    <mergeCell ref="BS309:BU311"/>
    <mergeCell ref="B310:G312"/>
    <mergeCell ref="H310:L312"/>
    <mergeCell ref="M310:P312"/>
    <mergeCell ref="Q310:T312"/>
    <mergeCell ref="U310:Z312"/>
    <mergeCell ref="AA310:AC312"/>
    <mergeCell ref="AF310:AL312"/>
    <mergeCell ref="AM310:AR312"/>
    <mergeCell ref="AS310:AV312"/>
    <mergeCell ref="AW310:AZ312"/>
    <mergeCell ref="BA310:BG312"/>
    <mergeCell ref="BH310:BK312"/>
    <mergeCell ref="BN312:BR313"/>
    <mergeCell ref="BS312:BU313"/>
    <mergeCell ref="B313:G313"/>
    <mergeCell ref="H313:L313"/>
    <mergeCell ref="M313:P313"/>
    <mergeCell ref="Q313:T313"/>
    <mergeCell ref="U313:Z313"/>
    <mergeCell ref="AA313:AC313"/>
    <mergeCell ref="AF313:AL313"/>
    <mergeCell ref="AM313:AR313"/>
    <mergeCell ref="AS313:AV313"/>
    <mergeCell ref="AW313:AZ313"/>
    <mergeCell ref="BA313:BG313"/>
    <mergeCell ref="BH313:BK313"/>
    <mergeCell ref="B314:G314"/>
    <mergeCell ref="H314:L314"/>
    <mergeCell ref="M314:P314"/>
    <mergeCell ref="Q314:T314"/>
    <mergeCell ref="U314:Z314"/>
    <mergeCell ref="AA314:AC314"/>
    <mergeCell ref="AF314:AL314"/>
    <mergeCell ref="AM314:AR314"/>
    <mergeCell ref="AS314:AV314"/>
    <mergeCell ref="AW314:AZ314"/>
    <mergeCell ref="BA314:BG314"/>
    <mergeCell ref="BH314:BK314"/>
    <mergeCell ref="BN314:BS314"/>
    <mergeCell ref="BT314:BU314"/>
    <mergeCell ref="B301:G302"/>
    <mergeCell ref="H301:L302"/>
    <mergeCell ref="M301:P302"/>
    <mergeCell ref="Q301:T302"/>
    <mergeCell ref="U301:Z302"/>
    <mergeCell ref="AA301:AC302"/>
    <mergeCell ref="AF301:AL302"/>
    <mergeCell ref="AM301:AR302"/>
    <mergeCell ref="AS301:AV302"/>
    <mergeCell ref="AW301:AZ302"/>
    <mergeCell ref="BA301:BG302"/>
    <mergeCell ref="BH301:BK302"/>
    <mergeCell ref="BN302:BU304"/>
    <mergeCell ref="B303:G303"/>
    <mergeCell ref="H303:L303"/>
    <mergeCell ref="M303:P303"/>
    <mergeCell ref="Q303:T303"/>
    <mergeCell ref="U303:Z303"/>
    <mergeCell ref="AA303:AC303"/>
    <mergeCell ref="AF303:AL303"/>
    <mergeCell ref="AM303:AR303"/>
    <mergeCell ref="AS303:AV303"/>
    <mergeCell ref="AW303:AZ303"/>
    <mergeCell ref="BA303:BG303"/>
    <mergeCell ref="BH303:BK303"/>
    <mergeCell ref="B304:G305"/>
    <mergeCell ref="H304:L305"/>
    <mergeCell ref="M304:P305"/>
    <mergeCell ref="Q304:T305"/>
    <mergeCell ref="U304:Z305"/>
    <mergeCell ref="AA304:AC305"/>
    <mergeCell ref="AF304:AL305"/>
    <mergeCell ref="AM304:AR305"/>
    <mergeCell ref="AS304:AV305"/>
    <mergeCell ref="AW304:AZ305"/>
    <mergeCell ref="BA304:BG305"/>
    <mergeCell ref="BH304:BK305"/>
    <mergeCell ref="BN305:BR306"/>
    <mergeCell ref="BS305:BU306"/>
    <mergeCell ref="B306:G307"/>
    <mergeCell ref="H306:L307"/>
    <mergeCell ref="M306:P307"/>
    <mergeCell ref="Q306:T307"/>
    <mergeCell ref="U306:Z307"/>
    <mergeCell ref="AA306:AC307"/>
    <mergeCell ref="AF306:AL307"/>
    <mergeCell ref="AM306:AR307"/>
    <mergeCell ref="AS306:AV307"/>
    <mergeCell ref="AW306:AZ307"/>
    <mergeCell ref="BA306:BG307"/>
    <mergeCell ref="BH306:BK307"/>
    <mergeCell ref="BN307:BR308"/>
    <mergeCell ref="BS307:BU308"/>
    <mergeCell ref="B308:G309"/>
    <mergeCell ref="H308:L309"/>
    <mergeCell ref="M308:P309"/>
    <mergeCell ref="Q308:T309"/>
    <mergeCell ref="U308:Z309"/>
    <mergeCell ref="AA308:AC309"/>
    <mergeCell ref="AF308:AL309"/>
    <mergeCell ref="AM308:AR309"/>
    <mergeCell ref="AS308:AV309"/>
    <mergeCell ref="AW308:AZ309"/>
    <mergeCell ref="BA308:BG309"/>
    <mergeCell ref="BT290:BU291"/>
    <mergeCell ref="B291:G292"/>
    <mergeCell ref="H291:L292"/>
    <mergeCell ref="M291:P292"/>
    <mergeCell ref="Q291:T292"/>
    <mergeCell ref="U291:Z292"/>
    <mergeCell ref="AA291:AC292"/>
    <mergeCell ref="AF291:AL292"/>
    <mergeCell ref="AM291:AR292"/>
    <mergeCell ref="AS291:AV292"/>
    <mergeCell ref="AW291:AZ292"/>
    <mergeCell ref="BA291:BG292"/>
    <mergeCell ref="BH291:BK292"/>
    <mergeCell ref="BN292:BS293"/>
    <mergeCell ref="BT292:BU293"/>
    <mergeCell ref="B293:G294"/>
    <mergeCell ref="H293:L294"/>
    <mergeCell ref="M293:P294"/>
    <mergeCell ref="Q293:T294"/>
    <mergeCell ref="U293:Z294"/>
    <mergeCell ref="AA293:AC294"/>
    <mergeCell ref="AF293:AL294"/>
    <mergeCell ref="AM293:AR294"/>
    <mergeCell ref="AS293:AV294"/>
    <mergeCell ref="AW293:AZ294"/>
    <mergeCell ref="BA293:BG294"/>
    <mergeCell ref="BN294:BR295"/>
    <mergeCell ref="BS294:BU295"/>
    <mergeCell ref="B295:G296"/>
    <mergeCell ref="H295:L296"/>
    <mergeCell ref="M295:P296"/>
    <mergeCell ref="Q295:T296"/>
    <mergeCell ref="U295:Z296"/>
    <mergeCell ref="AA295:AC296"/>
    <mergeCell ref="AF295:AL296"/>
    <mergeCell ref="AM295:AR296"/>
    <mergeCell ref="AS295:AV296"/>
    <mergeCell ref="AW295:AZ296"/>
    <mergeCell ref="BA295:BG296"/>
    <mergeCell ref="BH295:BK296"/>
    <mergeCell ref="BN296:BR297"/>
    <mergeCell ref="BS296:BU297"/>
    <mergeCell ref="B297:G298"/>
    <mergeCell ref="H297:L298"/>
    <mergeCell ref="M297:P298"/>
    <mergeCell ref="Q297:T298"/>
    <mergeCell ref="U297:Z298"/>
    <mergeCell ref="AA297:AC298"/>
    <mergeCell ref="AF297:AL298"/>
    <mergeCell ref="AM297:AR298"/>
    <mergeCell ref="AS297:AV298"/>
    <mergeCell ref="AW297:AZ298"/>
    <mergeCell ref="BA297:BG298"/>
    <mergeCell ref="BH297:BK298"/>
    <mergeCell ref="BN298:BS299"/>
    <mergeCell ref="BT298:BU299"/>
    <mergeCell ref="B299:G300"/>
    <mergeCell ref="H299:L300"/>
    <mergeCell ref="M299:P300"/>
    <mergeCell ref="Q299:T300"/>
    <mergeCell ref="U299:Z300"/>
    <mergeCell ref="AA299:AC300"/>
    <mergeCell ref="AF299:AL300"/>
    <mergeCell ref="AM299:AR300"/>
    <mergeCell ref="C274:D275"/>
    <mergeCell ref="G274:J275"/>
    <mergeCell ref="N274:O275"/>
    <mergeCell ref="P274:P275"/>
    <mergeCell ref="Q274:Q275"/>
    <mergeCell ref="R274:S275"/>
    <mergeCell ref="T274:U275"/>
    <mergeCell ref="X274:X275"/>
    <mergeCell ref="Y274:Y275"/>
    <mergeCell ref="Z274:AB276"/>
    <mergeCell ref="AH274:AI275"/>
    <mergeCell ref="AL274:AP275"/>
    <mergeCell ref="AT274:AU275"/>
    <mergeCell ref="AV274:AV275"/>
    <mergeCell ref="AW274:AW275"/>
    <mergeCell ref="AX274:AY275"/>
    <mergeCell ref="AZ274:BA275"/>
    <mergeCell ref="BD274:BD275"/>
    <mergeCell ref="BE274:BF275"/>
    <mergeCell ref="BG274:BI276"/>
    <mergeCell ref="BN275:BU278"/>
    <mergeCell ref="C276:K277"/>
    <mergeCell ref="N276:O277"/>
    <mergeCell ref="P276:R277"/>
    <mergeCell ref="AH276:AQ277"/>
    <mergeCell ref="AT276:AU277"/>
    <mergeCell ref="AV276:AX277"/>
    <mergeCell ref="BN279:BR280"/>
    <mergeCell ref="BS279:BU280"/>
    <mergeCell ref="B280:G281"/>
    <mergeCell ref="H280:L281"/>
    <mergeCell ref="M280:P281"/>
    <mergeCell ref="AA280:AC281"/>
    <mergeCell ref="AF280:AL281"/>
    <mergeCell ref="AM280:AR281"/>
    <mergeCell ref="AS280:AV281"/>
    <mergeCell ref="BH280:BK281"/>
    <mergeCell ref="BN281:BR282"/>
    <mergeCell ref="BS281:BU282"/>
    <mergeCell ref="H282:L283"/>
    <mergeCell ref="M282:P283"/>
    <mergeCell ref="AA282:AC284"/>
    <mergeCell ref="AM282:AR283"/>
    <mergeCell ref="AS282:AV283"/>
    <mergeCell ref="BH282:BK284"/>
    <mergeCell ref="BN283:BR285"/>
    <mergeCell ref="BS283:BU286"/>
    <mergeCell ref="H285:L288"/>
    <mergeCell ref="M285:P287"/>
    <mergeCell ref="Q285:T287"/>
    <mergeCell ref="U285:Z287"/>
    <mergeCell ref="AA285:AC287"/>
    <mergeCell ref="AM285:AR288"/>
    <mergeCell ref="AS285:AV287"/>
    <mergeCell ref="AW285:AZ287"/>
    <mergeCell ref="BA285:BG287"/>
    <mergeCell ref="BH285:BK287"/>
    <mergeCell ref="BN287:BR289"/>
    <mergeCell ref="BS287:BU289"/>
    <mergeCell ref="H289:L290"/>
    <mergeCell ref="M289:P290"/>
    <mergeCell ref="Q289:T290"/>
    <mergeCell ref="U289:Z290"/>
    <mergeCell ref="AA289:AC290"/>
    <mergeCell ref="AF264:AJ264"/>
    <mergeCell ref="AK264:AO264"/>
    <mergeCell ref="AU264:BB264"/>
    <mergeCell ref="BC264:BH264"/>
    <mergeCell ref="B265:E265"/>
    <mergeCell ref="F265:I265"/>
    <mergeCell ref="O265:V265"/>
    <mergeCell ref="W265:AA265"/>
    <mergeCell ref="AF265:AJ265"/>
    <mergeCell ref="AK265:AO265"/>
    <mergeCell ref="AU265:BB265"/>
    <mergeCell ref="BC265:BH265"/>
    <mergeCell ref="B266:E266"/>
    <mergeCell ref="F266:I266"/>
    <mergeCell ref="AF266:AJ266"/>
    <mergeCell ref="AK266:AO266"/>
    <mergeCell ref="BC262:BH263"/>
    <mergeCell ref="B264:E264"/>
    <mergeCell ref="F264:I264"/>
    <mergeCell ref="O264:V264"/>
    <mergeCell ref="W264:AA264"/>
    <mergeCell ref="AK268:AN268"/>
    <mergeCell ref="B270:AH270"/>
    <mergeCell ref="AI270:BV270"/>
    <mergeCell ref="B271:AD271"/>
    <mergeCell ref="AF271:BL271"/>
    <mergeCell ref="C272:J272"/>
    <mergeCell ref="N272:AB272"/>
    <mergeCell ref="AH272:AP272"/>
    <mergeCell ref="AT272:BI272"/>
    <mergeCell ref="C273:F273"/>
    <mergeCell ref="G273:J273"/>
    <mergeCell ref="N273:O273"/>
    <mergeCell ref="R273:S273"/>
    <mergeCell ref="T273:W273"/>
    <mergeCell ref="Z273:AB273"/>
    <mergeCell ref="AH273:AK273"/>
    <mergeCell ref="AL273:AP273"/>
    <mergeCell ref="AT273:AU273"/>
    <mergeCell ref="AX273:AY273"/>
    <mergeCell ref="AZ273:BC273"/>
    <mergeCell ref="BE273:BF273"/>
    <mergeCell ref="BG273:BI273"/>
    <mergeCell ref="U247:Z247"/>
    <mergeCell ref="AA247:AC247"/>
    <mergeCell ref="AF247:AL247"/>
    <mergeCell ref="AM247:AR247"/>
    <mergeCell ref="AS247:AV247"/>
    <mergeCell ref="AW247:AZ247"/>
    <mergeCell ref="BA247:BG247"/>
    <mergeCell ref="BH247:BK247"/>
    <mergeCell ref="B248:G249"/>
    <mergeCell ref="H248:L249"/>
    <mergeCell ref="M248:P249"/>
    <mergeCell ref="Q248:T249"/>
    <mergeCell ref="AA248:AC249"/>
    <mergeCell ref="AF248:AL249"/>
    <mergeCell ref="AM248:AR249"/>
    <mergeCell ref="AS248:AV249"/>
    <mergeCell ref="AW248:AZ249"/>
    <mergeCell ref="BA248:BG249"/>
    <mergeCell ref="BH248:BK249"/>
    <mergeCell ref="BO249:BQ250"/>
    <mergeCell ref="BR249:BT250"/>
    <mergeCell ref="AS250:AV251"/>
    <mergeCell ref="AW250:AZ251"/>
    <mergeCell ref="BA250:BG251"/>
    <mergeCell ref="BH250:BK251"/>
    <mergeCell ref="BO251:BQ252"/>
    <mergeCell ref="BR251:BT252"/>
    <mergeCell ref="B252:G253"/>
    <mergeCell ref="H252:L253"/>
    <mergeCell ref="M252:P253"/>
    <mergeCell ref="Q252:T253"/>
    <mergeCell ref="U252:Z253"/>
    <mergeCell ref="AA252:AC253"/>
    <mergeCell ref="AF252:AL253"/>
    <mergeCell ref="AM252:AR253"/>
    <mergeCell ref="AS252:AV253"/>
    <mergeCell ref="AW252:AZ253"/>
    <mergeCell ref="BA252:BG253"/>
    <mergeCell ref="BH252:BK253"/>
    <mergeCell ref="BO253:BQ254"/>
    <mergeCell ref="BR253:BT254"/>
    <mergeCell ref="B226:G226"/>
    <mergeCell ref="H226:L226"/>
    <mergeCell ref="M226:P226"/>
    <mergeCell ref="Q226:T226"/>
    <mergeCell ref="U226:Z226"/>
    <mergeCell ref="AA226:AC226"/>
    <mergeCell ref="AF226:AL226"/>
    <mergeCell ref="AM226:AR226"/>
    <mergeCell ref="AS226:AV226"/>
    <mergeCell ref="AW226:AZ226"/>
    <mergeCell ref="BA226:BG226"/>
    <mergeCell ref="BH226:BK226"/>
    <mergeCell ref="BN226:BS226"/>
    <mergeCell ref="BT226:BU226"/>
    <mergeCell ref="B227:G227"/>
    <mergeCell ref="H227:L227"/>
    <mergeCell ref="M227:P227"/>
    <mergeCell ref="Q227:T227"/>
    <mergeCell ref="U227:Z227"/>
    <mergeCell ref="AA227:AC227"/>
    <mergeCell ref="AF227:AL227"/>
    <mergeCell ref="AM227:AR227"/>
    <mergeCell ref="AS227:AV227"/>
    <mergeCell ref="AW227:AZ227"/>
    <mergeCell ref="BA227:BG227"/>
    <mergeCell ref="BH227:BK227"/>
    <mergeCell ref="BN227:BR228"/>
    <mergeCell ref="BS227:BU228"/>
    <mergeCell ref="B228:G229"/>
    <mergeCell ref="H228:L229"/>
    <mergeCell ref="M228:P229"/>
    <mergeCell ref="Q228:T229"/>
    <mergeCell ref="U228:Z229"/>
    <mergeCell ref="AA228:AC229"/>
    <mergeCell ref="AF228:AL229"/>
    <mergeCell ref="AM228:AR229"/>
    <mergeCell ref="AS228:AV229"/>
    <mergeCell ref="AW228:AZ229"/>
    <mergeCell ref="BA228:BG229"/>
    <mergeCell ref="BH228:BK229"/>
    <mergeCell ref="BN229:BR230"/>
    <mergeCell ref="BS229:BU230"/>
    <mergeCell ref="B230:G231"/>
    <mergeCell ref="H230:L231"/>
    <mergeCell ref="M230:P231"/>
    <mergeCell ref="Q230:T231"/>
    <mergeCell ref="U230:Z231"/>
    <mergeCell ref="AA230:AC231"/>
    <mergeCell ref="AF230:AL231"/>
    <mergeCell ref="AM230:AR231"/>
    <mergeCell ref="AS230:AV231"/>
    <mergeCell ref="AW230:AZ231"/>
    <mergeCell ref="BA230:BG231"/>
    <mergeCell ref="BH230:BK231"/>
    <mergeCell ref="BS220:BU222"/>
    <mergeCell ref="B221:G223"/>
    <mergeCell ref="H221:L223"/>
    <mergeCell ref="M221:P223"/>
    <mergeCell ref="Q221:T223"/>
    <mergeCell ref="U221:Z223"/>
    <mergeCell ref="AA221:AC223"/>
    <mergeCell ref="AF221:AL223"/>
    <mergeCell ref="AM221:AR223"/>
    <mergeCell ref="AS221:AV223"/>
    <mergeCell ref="AW221:AZ223"/>
    <mergeCell ref="BA221:BG223"/>
    <mergeCell ref="BH221:BK223"/>
    <mergeCell ref="BN223:BR224"/>
    <mergeCell ref="BS223:BU224"/>
    <mergeCell ref="B224:G224"/>
    <mergeCell ref="H224:L224"/>
    <mergeCell ref="M224:P224"/>
    <mergeCell ref="Q224:T224"/>
    <mergeCell ref="U224:Z224"/>
    <mergeCell ref="AA224:AC224"/>
    <mergeCell ref="AF224:AL224"/>
    <mergeCell ref="AM224:AR224"/>
    <mergeCell ref="AS224:AV224"/>
    <mergeCell ref="AW224:AZ224"/>
    <mergeCell ref="BA224:BG224"/>
    <mergeCell ref="BH224:BK224"/>
    <mergeCell ref="B225:G225"/>
    <mergeCell ref="H225:L225"/>
    <mergeCell ref="M225:P225"/>
    <mergeCell ref="Q225:T225"/>
    <mergeCell ref="U225:Z225"/>
    <mergeCell ref="AA225:AC225"/>
    <mergeCell ref="AF225:AL225"/>
    <mergeCell ref="AM225:AR225"/>
    <mergeCell ref="AS225:AV225"/>
    <mergeCell ref="AW225:AZ225"/>
    <mergeCell ref="BA225:BG225"/>
    <mergeCell ref="BH225:BK225"/>
    <mergeCell ref="BN225:BS225"/>
    <mergeCell ref="BT225:BU225"/>
    <mergeCell ref="BH219:BK220"/>
    <mergeCell ref="BN220:BR221"/>
    <mergeCell ref="B212:G213"/>
    <mergeCell ref="H212:L213"/>
    <mergeCell ref="M212:P213"/>
    <mergeCell ref="Q212:T213"/>
    <mergeCell ref="U212:Z213"/>
    <mergeCell ref="AA212:AC213"/>
    <mergeCell ref="AF212:AL213"/>
    <mergeCell ref="AM212:AR213"/>
    <mergeCell ref="AS212:AV213"/>
    <mergeCell ref="AW212:AZ213"/>
    <mergeCell ref="BA212:BG213"/>
    <mergeCell ref="BH212:BK213"/>
    <mergeCell ref="BN213:BU215"/>
    <mergeCell ref="B214:G214"/>
    <mergeCell ref="H214:L214"/>
    <mergeCell ref="M214:P214"/>
    <mergeCell ref="Q214:T214"/>
    <mergeCell ref="U214:Z214"/>
    <mergeCell ref="AA214:AC214"/>
    <mergeCell ref="AF214:AL214"/>
    <mergeCell ref="AM214:AR214"/>
    <mergeCell ref="AS214:AV214"/>
    <mergeCell ref="AW214:AZ214"/>
    <mergeCell ref="BA214:BG214"/>
    <mergeCell ref="BH214:BK214"/>
    <mergeCell ref="B215:G216"/>
    <mergeCell ref="H215:L216"/>
    <mergeCell ref="M215:P216"/>
    <mergeCell ref="Q215:T216"/>
    <mergeCell ref="U215:Z216"/>
    <mergeCell ref="AA215:AC216"/>
    <mergeCell ref="AF215:AL216"/>
    <mergeCell ref="AM215:AR216"/>
    <mergeCell ref="AS215:AV216"/>
    <mergeCell ref="AW215:AZ216"/>
    <mergeCell ref="BA215:BG216"/>
    <mergeCell ref="BH215:BK216"/>
    <mergeCell ref="BN216:BR217"/>
    <mergeCell ref="BS216:BU217"/>
    <mergeCell ref="B217:G218"/>
    <mergeCell ref="H217:L218"/>
    <mergeCell ref="M217:P218"/>
    <mergeCell ref="Q217:T218"/>
    <mergeCell ref="U217:Z218"/>
    <mergeCell ref="AA217:AC218"/>
    <mergeCell ref="AF217:AL218"/>
    <mergeCell ref="AM217:AR218"/>
    <mergeCell ref="AS217:AV218"/>
    <mergeCell ref="AW217:AZ218"/>
    <mergeCell ref="BA217:BG218"/>
    <mergeCell ref="BH217:BK218"/>
    <mergeCell ref="BN218:BR219"/>
    <mergeCell ref="BS218:BU219"/>
    <mergeCell ref="B219:G220"/>
    <mergeCell ref="H219:L220"/>
    <mergeCell ref="M219:P220"/>
    <mergeCell ref="Q219:T220"/>
    <mergeCell ref="U219:Z220"/>
    <mergeCell ref="AA219:AC220"/>
    <mergeCell ref="AF219:AL220"/>
    <mergeCell ref="AM219:AR220"/>
    <mergeCell ref="AS219:AV220"/>
    <mergeCell ref="AW219:AZ220"/>
    <mergeCell ref="BA219:BG220"/>
    <mergeCell ref="AM204:AR205"/>
    <mergeCell ref="AS204:AV205"/>
    <mergeCell ref="AW204:AZ205"/>
    <mergeCell ref="BA204:BG205"/>
    <mergeCell ref="BH204:BK205"/>
    <mergeCell ref="BN205:BR206"/>
    <mergeCell ref="BS205:BU206"/>
    <mergeCell ref="B206:G207"/>
    <mergeCell ref="H206:L207"/>
    <mergeCell ref="M206:P207"/>
    <mergeCell ref="Q206:T207"/>
    <mergeCell ref="U206:Z207"/>
    <mergeCell ref="AA206:AC207"/>
    <mergeCell ref="AF206:AL207"/>
    <mergeCell ref="AM206:AR207"/>
    <mergeCell ref="AS206:AV207"/>
    <mergeCell ref="AW206:AZ207"/>
    <mergeCell ref="BA206:BG207"/>
    <mergeCell ref="BH206:BK207"/>
    <mergeCell ref="BN207:BR208"/>
    <mergeCell ref="BS207:BU208"/>
    <mergeCell ref="B208:G209"/>
    <mergeCell ref="H208:L209"/>
    <mergeCell ref="M208:P209"/>
    <mergeCell ref="Q208:T209"/>
    <mergeCell ref="U208:Z209"/>
    <mergeCell ref="AA208:AC209"/>
    <mergeCell ref="AF208:AL209"/>
    <mergeCell ref="AM208:AR209"/>
    <mergeCell ref="AS208:AV209"/>
    <mergeCell ref="AW208:AZ209"/>
    <mergeCell ref="BA208:BG209"/>
    <mergeCell ref="BH208:BK209"/>
    <mergeCell ref="BN209:BS210"/>
    <mergeCell ref="BT209:BU210"/>
    <mergeCell ref="B210:G211"/>
    <mergeCell ref="H210:L211"/>
    <mergeCell ref="M210:P211"/>
    <mergeCell ref="Q210:T211"/>
    <mergeCell ref="U210:Z211"/>
    <mergeCell ref="AA210:AC211"/>
    <mergeCell ref="AF210:AL211"/>
    <mergeCell ref="AM210:AR211"/>
    <mergeCell ref="AS210:AV211"/>
    <mergeCell ref="AW210:AZ211"/>
    <mergeCell ref="BA210:BG211"/>
    <mergeCell ref="BH210:BK211"/>
    <mergeCell ref="BS190:BU191"/>
    <mergeCell ref="B191:G192"/>
    <mergeCell ref="H191:L192"/>
    <mergeCell ref="M191:P192"/>
    <mergeCell ref="AA191:AC192"/>
    <mergeCell ref="AF191:AL192"/>
    <mergeCell ref="AM191:AR192"/>
    <mergeCell ref="AS191:AV192"/>
    <mergeCell ref="BH191:BK192"/>
    <mergeCell ref="BN192:BR193"/>
    <mergeCell ref="BS192:BU193"/>
    <mergeCell ref="H193:L194"/>
    <mergeCell ref="M193:P194"/>
    <mergeCell ref="AA193:AC195"/>
    <mergeCell ref="AM193:AR194"/>
    <mergeCell ref="AS193:AV194"/>
    <mergeCell ref="BH193:BK195"/>
    <mergeCell ref="BN194:BR196"/>
    <mergeCell ref="BS194:BU197"/>
    <mergeCell ref="H196:L199"/>
    <mergeCell ref="M196:P198"/>
    <mergeCell ref="Q196:T198"/>
    <mergeCell ref="U196:Z198"/>
    <mergeCell ref="AA196:AC198"/>
    <mergeCell ref="AM196:AR199"/>
    <mergeCell ref="AS196:AV198"/>
    <mergeCell ref="AW196:AZ198"/>
    <mergeCell ref="BA196:BG198"/>
    <mergeCell ref="BH196:BK198"/>
    <mergeCell ref="BN198:BR200"/>
    <mergeCell ref="BS198:BU200"/>
    <mergeCell ref="H200:L201"/>
    <mergeCell ref="M200:P201"/>
    <mergeCell ref="Q200:T201"/>
    <mergeCell ref="U200:Z201"/>
    <mergeCell ref="AA200:AC201"/>
    <mergeCell ref="AM200:AR201"/>
    <mergeCell ref="AS200:AV201"/>
    <mergeCell ref="AW200:AZ201"/>
    <mergeCell ref="BA200:BG201"/>
    <mergeCell ref="BH200:BK201"/>
    <mergeCell ref="BN201:BS202"/>
    <mergeCell ref="BT201:BU202"/>
    <mergeCell ref="B202:G203"/>
    <mergeCell ref="H202:L203"/>
    <mergeCell ref="M202:P203"/>
    <mergeCell ref="Q202:T203"/>
    <mergeCell ref="U202:Z203"/>
    <mergeCell ref="AA202:AC203"/>
    <mergeCell ref="AF202:AL203"/>
    <mergeCell ref="AM202:AR203"/>
    <mergeCell ref="AS202:AV203"/>
    <mergeCell ref="AW202:AZ203"/>
    <mergeCell ref="BA202:BG203"/>
    <mergeCell ref="BH202:BK203"/>
    <mergeCell ref="BN203:BS204"/>
    <mergeCell ref="BT203:BU204"/>
    <mergeCell ref="B204:G205"/>
    <mergeCell ref="H204:L205"/>
    <mergeCell ref="M204:P205"/>
    <mergeCell ref="Q204:T205"/>
    <mergeCell ref="U204:Z205"/>
    <mergeCell ref="AA204:AC205"/>
    <mergeCell ref="AF204:AL205"/>
    <mergeCell ref="B178:E178"/>
    <mergeCell ref="F178:I178"/>
    <mergeCell ref="AF178:AJ178"/>
    <mergeCell ref="AK178:AO178"/>
    <mergeCell ref="B179:E179"/>
    <mergeCell ref="F179:H179"/>
    <mergeCell ref="AF179:AJ179"/>
    <mergeCell ref="AK179:AN179"/>
    <mergeCell ref="B181:AH181"/>
    <mergeCell ref="AI181:BV181"/>
    <mergeCell ref="B182:AD182"/>
    <mergeCell ref="AF182:BL182"/>
    <mergeCell ref="C183:J183"/>
    <mergeCell ref="N183:AB183"/>
    <mergeCell ref="AH183:AP183"/>
    <mergeCell ref="AT183:BI183"/>
    <mergeCell ref="C184:F184"/>
    <mergeCell ref="G184:J184"/>
    <mergeCell ref="N184:O184"/>
    <mergeCell ref="R184:S184"/>
    <mergeCell ref="T184:W184"/>
    <mergeCell ref="Z184:AB184"/>
    <mergeCell ref="AH184:AK184"/>
    <mergeCell ref="AL184:AP184"/>
    <mergeCell ref="AT184:AU184"/>
    <mergeCell ref="AX184:AY184"/>
    <mergeCell ref="AZ184:BC184"/>
    <mergeCell ref="BE184:BF184"/>
    <mergeCell ref="BG184:BI184"/>
    <mergeCell ref="C185:D186"/>
    <mergeCell ref="G185:J186"/>
    <mergeCell ref="N185:O186"/>
    <mergeCell ref="P185:P186"/>
    <mergeCell ref="Q185:Q186"/>
    <mergeCell ref="R185:S186"/>
    <mergeCell ref="T185:U186"/>
    <mergeCell ref="X185:X186"/>
    <mergeCell ref="Y185:Y186"/>
    <mergeCell ref="Z185:AB187"/>
    <mergeCell ref="AH185:AI186"/>
    <mergeCell ref="AL185:AP186"/>
    <mergeCell ref="AT185:AU186"/>
    <mergeCell ref="AV185:AV186"/>
    <mergeCell ref="AW185:AW186"/>
    <mergeCell ref="AX185:AY186"/>
    <mergeCell ref="AZ185:BA186"/>
    <mergeCell ref="BD185:BD186"/>
    <mergeCell ref="BE185:BF186"/>
    <mergeCell ref="BG185:BI187"/>
    <mergeCell ref="BN186:BU189"/>
    <mergeCell ref="C187:K188"/>
    <mergeCell ref="N187:O188"/>
    <mergeCell ref="P187:R188"/>
    <mergeCell ref="AH187:AQ188"/>
    <mergeCell ref="AT187:AU188"/>
    <mergeCell ref="AV187:AX188"/>
    <mergeCell ref="BO168:BQ169"/>
    <mergeCell ref="BR168:BT169"/>
    <mergeCell ref="B169:AD170"/>
    <mergeCell ref="AF169:BL170"/>
    <mergeCell ref="BO170:BQ171"/>
    <mergeCell ref="BR170:BT171"/>
    <mergeCell ref="BO172:BQ173"/>
    <mergeCell ref="BR172:BT173"/>
    <mergeCell ref="B173:E174"/>
    <mergeCell ref="F173:I174"/>
    <mergeCell ref="O173:V174"/>
    <mergeCell ref="W173:AA174"/>
    <mergeCell ref="AF173:AJ174"/>
    <mergeCell ref="AK173:AO174"/>
    <mergeCell ref="AU173:BB174"/>
    <mergeCell ref="BC173:BH174"/>
    <mergeCell ref="B175:E175"/>
    <mergeCell ref="F175:I175"/>
    <mergeCell ref="O175:V175"/>
    <mergeCell ref="W175:AA175"/>
    <mergeCell ref="AF175:AJ175"/>
    <mergeCell ref="AK175:AO175"/>
    <mergeCell ref="AU175:BB175"/>
    <mergeCell ref="BC175:BH175"/>
    <mergeCell ref="B176:E176"/>
    <mergeCell ref="F176:I176"/>
    <mergeCell ref="O176:V176"/>
    <mergeCell ref="W176:AA176"/>
    <mergeCell ref="AF176:AJ176"/>
    <mergeCell ref="AK176:AO176"/>
    <mergeCell ref="AU176:BB176"/>
    <mergeCell ref="BC176:BH176"/>
    <mergeCell ref="B177:E177"/>
    <mergeCell ref="F177:I177"/>
    <mergeCell ref="AF177:AJ177"/>
    <mergeCell ref="AK177:AO177"/>
    <mergeCell ref="BR160:BT161"/>
    <mergeCell ref="B161:G162"/>
    <mergeCell ref="H161:L162"/>
    <mergeCell ref="M161:P162"/>
    <mergeCell ref="Q161:T162"/>
    <mergeCell ref="U161:Z162"/>
    <mergeCell ref="AA161:AC162"/>
    <mergeCell ref="AF161:AL162"/>
    <mergeCell ref="AM161:AR162"/>
    <mergeCell ref="AS161:AV162"/>
    <mergeCell ref="AW161:AZ162"/>
    <mergeCell ref="BA161:BG162"/>
    <mergeCell ref="BH161:BK162"/>
    <mergeCell ref="BO162:BQ163"/>
    <mergeCell ref="BR162:BT163"/>
    <mergeCell ref="B163:G164"/>
    <mergeCell ref="H163:L164"/>
    <mergeCell ref="M163:P164"/>
    <mergeCell ref="Q163:T164"/>
    <mergeCell ref="U163:Z164"/>
    <mergeCell ref="AA163:AC164"/>
    <mergeCell ref="AF163:AL164"/>
    <mergeCell ref="AM163:AR164"/>
    <mergeCell ref="AS163:AV164"/>
    <mergeCell ref="AW163:AZ164"/>
    <mergeCell ref="BA163:BG164"/>
    <mergeCell ref="BH163:BK164"/>
    <mergeCell ref="BO164:BQ165"/>
    <mergeCell ref="BR164:BT165"/>
    <mergeCell ref="BO166:BQ166"/>
    <mergeCell ref="BR166:BT166"/>
    <mergeCell ref="BO167:BQ167"/>
    <mergeCell ref="BR167:BT167"/>
    <mergeCell ref="BR151:BT152"/>
    <mergeCell ref="B152:G153"/>
    <mergeCell ref="H152:L153"/>
    <mergeCell ref="M152:P153"/>
    <mergeCell ref="Q152:T153"/>
    <mergeCell ref="U152:Z153"/>
    <mergeCell ref="AA152:AC153"/>
    <mergeCell ref="AF152:AL153"/>
    <mergeCell ref="AM152:AR153"/>
    <mergeCell ref="AS152:AV153"/>
    <mergeCell ref="AW152:AZ153"/>
    <mergeCell ref="BA152:BG153"/>
    <mergeCell ref="BH152:BK153"/>
    <mergeCell ref="BO153:BQ154"/>
    <mergeCell ref="BR153:BT154"/>
    <mergeCell ref="B154:G155"/>
    <mergeCell ref="H154:L155"/>
    <mergeCell ref="M154:P155"/>
    <mergeCell ref="Q154:T155"/>
    <mergeCell ref="U154:Z155"/>
    <mergeCell ref="AA154:AC155"/>
    <mergeCell ref="AF154:AL155"/>
    <mergeCell ref="AM154:AR155"/>
    <mergeCell ref="AS154:AV155"/>
    <mergeCell ref="AW154:AZ155"/>
    <mergeCell ref="BA154:BG155"/>
    <mergeCell ref="BH154:BK155"/>
    <mergeCell ref="BO155:BQ156"/>
    <mergeCell ref="BR155:BT156"/>
    <mergeCell ref="B156:G157"/>
    <mergeCell ref="H156:L157"/>
    <mergeCell ref="M156:P157"/>
    <mergeCell ref="Q156:T157"/>
    <mergeCell ref="U156:Z157"/>
    <mergeCell ref="AA156:AC157"/>
    <mergeCell ref="AF156:AL157"/>
    <mergeCell ref="AM156:AR157"/>
    <mergeCell ref="AS156:AV157"/>
    <mergeCell ref="AW156:AZ157"/>
    <mergeCell ref="BA156:BG157"/>
    <mergeCell ref="BH156:BK157"/>
    <mergeCell ref="BO157:BQ159"/>
    <mergeCell ref="BR157:BT159"/>
    <mergeCell ref="B158:G158"/>
    <mergeCell ref="H158:L158"/>
    <mergeCell ref="M158:P158"/>
    <mergeCell ref="Q158:T158"/>
    <mergeCell ref="U158:Z158"/>
    <mergeCell ref="AA158:AC158"/>
    <mergeCell ref="AF158:AL158"/>
    <mergeCell ref="AM158:AR158"/>
    <mergeCell ref="AS158:AV158"/>
    <mergeCell ref="AW158:AZ158"/>
    <mergeCell ref="BA158:BG158"/>
    <mergeCell ref="BH158:BK158"/>
    <mergeCell ref="B159:G160"/>
    <mergeCell ref="H159:L160"/>
    <mergeCell ref="M159:P160"/>
    <mergeCell ref="Q159:T160"/>
    <mergeCell ref="U159:Z160"/>
    <mergeCell ref="AA159:AC160"/>
    <mergeCell ref="AF159:AL160"/>
    <mergeCell ref="AM159:AR160"/>
    <mergeCell ref="AS159:AV160"/>
    <mergeCell ref="B143:G144"/>
    <mergeCell ref="H143:L144"/>
    <mergeCell ref="M143:P144"/>
    <mergeCell ref="Q143:T144"/>
    <mergeCell ref="U143:Z144"/>
    <mergeCell ref="AA143:AC144"/>
    <mergeCell ref="AF143:AL144"/>
    <mergeCell ref="AM143:AR144"/>
    <mergeCell ref="AS143:AV144"/>
    <mergeCell ref="AW143:AZ144"/>
    <mergeCell ref="BA143:BG144"/>
    <mergeCell ref="BH143:BK144"/>
    <mergeCell ref="BO144:BT145"/>
    <mergeCell ref="B145:G146"/>
    <mergeCell ref="H145:L146"/>
    <mergeCell ref="M145:P146"/>
    <mergeCell ref="Q145:T146"/>
    <mergeCell ref="U145:Z146"/>
    <mergeCell ref="AA145:AC146"/>
    <mergeCell ref="AF145:AL146"/>
    <mergeCell ref="AM145:AR146"/>
    <mergeCell ref="AS145:AV146"/>
    <mergeCell ref="AW145:AZ146"/>
    <mergeCell ref="BA145:BG146"/>
    <mergeCell ref="BH145:BK146"/>
    <mergeCell ref="BO146:BT147"/>
    <mergeCell ref="B147:G148"/>
    <mergeCell ref="H147:L148"/>
    <mergeCell ref="M147:P148"/>
    <mergeCell ref="Q147:T148"/>
    <mergeCell ref="U147:Z148"/>
    <mergeCell ref="AA147:AC148"/>
    <mergeCell ref="AF147:AL148"/>
    <mergeCell ref="AM147:AR148"/>
    <mergeCell ref="AS147:AV148"/>
    <mergeCell ref="AW147:AZ148"/>
    <mergeCell ref="BA147:BG148"/>
    <mergeCell ref="BH147:BK148"/>
    <mergeCell ref="BO148:BQ150"/>
    <mergeCell ref="BR148:BT150"/>
    <mergeCell ref="B149:G149"/>
    <mergeCell ref="H149:L149"/>
    <mergeCell ref="M149:P149"/>
    <mergeCell ref="Q149:T149"/>
    <mergeCell ref="U149:Z149"/>
    <mergeCell ref="AA149:AC149"/>
    <mergeCell ref="AF149:AL149"/>
    <mergeCell ref="AM149:AR149"/>
    <mergeCell ref="AS149:AV149"/>
    <mergeCell ref="AW149:AZ149"/>
    <mergeCell ref="BA149:BG149"/>
    <mergeCell ref="BH149:BK149"/>
    <mergeCell ref="B150:G151"/>
    <mergeCell ref="H150:L151"/>
    <mergeCell ref="M150:P151"/>
    <mergeCell ref="Q150:T151"/>
    <mergeCell ref="U150:Z151"/>
    <mergeCell ref="AA150:AC151"/>
    <mergeCell ref="AF150:AL151"/>
    <mergeCell ref="AM150:AR151"/>
    <mergeCell ref="AS150:AV151"/>
    <mergeCell ref="AW150:AZ151"/>
    <mergeCell ref="BA150:BG151"/>
    <mergeCell ref="BH150:BK151"/>
    <mergeCell ref="BT137:BU137"/>
    <mergeCell ref="B138:G138"/>
    <mergeCell ref="H138:L138"/>
    <mergeCell ref="M138:P138"/>
    <mergeCell ref="Q138:T138"/>
    <mergeCell ref="U138:Z138"/>
    <mergeCell ref="AA138:AC138"/>
    <mergeCell ref="AF138:AL138"/>
    <mergeCell ref="AM138:AR138"/>
    <mergeCell ref="AS138:AV138"/>
    <mergeCell ref="AW138:AZ138"/>
    <mergeCell ref="BA138:BG138"/>
    <mergeCell ref="BH138:BK138"/>
    <mergeCell ref="BN138:BR139"/>
    <mergeCell ref="BS138:BU139"/>
    <mergeCell ref="B139:G140"/>
    <mergeCell ref="M139:P140"/>
    <mergeCell ref="U139:Z140"/>
    <mergeCell ref="AA139:AC140"/>
    <mergeCell ref="AF139:AL140"/>
    <mergeCell ref="AM139:AR140"/>
    <mergeCell ref="AS139:AV140"/>
    <mergeCell ref="AW139:AZ140"/>
    <mergeCell ref="BA139:BG140"/>
    <mergeCell ref="BH139:BK140"/>
    <mergeCell ref="BN140:BR141"/>
    <mergeCell ref="BS140:BU141"/>
    <mergeCell ref="B141:G142"/>
    <mergeCell ref="H141:L142"/>
    <mergeCell ref="M141:P142"/>
    <mergeCell ref="Q141:T142"/>
    <mergeCell ref="U141:Z142"/>
    <mergeCell ref="AA141:AC142"/>
    <mergeCell ref="AF141:AL142"/>
    <mergeCell ref="AM141:AR142"/>
    <mergeCell ref="AS141:AV142"/>
    <mergeCell ref="AW141:AZ142"/>
    <mergeCell ref="BA141:BG142"/>
    <mergeCell ref="BH141:BK142"/>
    <mergeCell ref="BS131:BU133"/>
    <mergeCell ref="B132:G134"/>
    <mergeCell ref="M132:P134"/>
    <mergeCell ref="U132:Z134"/>
    <mergeCell ref="AA132:AC134"/>
    <mergeCell ref="AF132:AL134"/>
    <mergeCell ref="AM132:AR134"/>
    <mergeCell ref="AS132:AV134"/>
    <mergeCell ref="AW132:AZ134"/>
    <mergeCell ref="BA132:BG134"/>
    <mergeCell ref="BH132:BK134"/>
    <mergeCell ref="BN134:BR135"/>
    <mergeCell ref="BS134:BU135"/>
    <mergeCell ref="B135:G135"/>
    <mergeCell ref="M135:P135"/>
    <mergeCell ref="U135:Z135"/>
    <mergeCell ref="AA135:AC135"/>
    <mergeCell ref="AF135:AL135"/>
    <mergeCell ref="AM135:AR135"/>
    <mergeCell ref="AS135:AV135"/>
    <mergeCell ref="AW135:AZ135"/>
    <mergeCell ref="BA135:BG135"/>
    <mergeCell ref="BH135:BK135"/>
    <mergeCell ref="B136:G136"/>
    <mergeCell ref="H136:L136"/>
    <mergeCell ref="M136:P136"/>
    <mergeCell ref="Q136:T136"/>
    <mergeCell ref="U136:Z136"/>
    <mergeCell ref="AA136:AC136"/>
    <mergeCell ref="AF136:AL136"/>
    <mergeCell ref="AM136:AR136"/>
    <mergeCell ref="AS136:AV136"/>
    <mergeCell ref="AW136:AZ136"/>
    <mergeCell ref="BA136:BG136"/>
    <mergeCell ref="BH136:BK136"/>
    <mergeCell ref="BN136:BS136"/>
    <mergeCell ref="BT136:BU136"/>
    <mergeCell ref="B123:G124"/>
    <mergeCell ref="M123:P124"/>
    <mergeCell ref="Q123:T124"/>
    <mergeCell ref="U123:Z124"/>
    <mergeCell ref="AA123:AC124"/>
    <mergeCell ref="AF123:AL124"/>
    <mergeCell ref="AM123:AR124"/>
    <mergeCell ref="AS123:AV124"/>
    <mergeCell ref="AW123:AZ124"/>
    <mergeCell ref="BA123:BG124"/>
    <mergeCell ref="BH123:BK124"/>
    <mergeCell ref="BN124:BU126"/>
    <mergeCell ref="B125:G125"/>
    <mergeCell ref="M125:P125"/>
    <mergeCell ref="Q125:T125"/>
    <mergeCell ref="U125:Z125"/>
    <mergeCell ref="AA125:AC125"/>
    <mergeCell ref="AF125:AL125"/>
    <mergeCell ref="AM125:AR125"/>
    <mergeCell ref="AS125:AV125"/>
    <mergeCell ref="AW125:AZ125"/>
    <mergeCell ref="BA125:BG125"/>
    <mergeCell ref="BH125:BK125"/>
    <mergeCell ref="B126:G127"/>
    <mergeCell ref="H126:L127"/>
    <mergeCell ref="M126:P127"/>
    <mergeCell ref="Q126:T127"/>
    <mergeCell ref="U126:Z127"/>
    <mergeCell ref="AA126:AC127"/>
    <mergeCell ref="AF126:AL127"/>
    <mergeCell ref="AM126:AR127"/>
    <mergeCell ref="AS126:AV127"/>
    <mergeCell ref="AW126:AZ127"/>
    <mergeCell ref="BA126:BG127"/>
    <mergeCell ref="BH126:BK127"/>
    <mergeCell ref="BN127:BR128"/>
    <mergeCell ref="BS127:BU128"/>
    <mergeCell ref="B128:G129"/>
    <mergeCell ref="H128:L129"/>
    <mergeCell ref="M128:P129"/>
    <mergeCell ref="Q128:T129"/>
    <mergeCell ref="U128:Z129"/>
    <mergeCell ref="AA128:AC129"/>
    <mergeCell ref="AF128:AL129"/>
    <mergeCell ref="AM128:AR129"/>
    <mergeCell ref="AS128:AV129"/>
    <mergeCell ref="AW128:AZ129"/>
    <mergeCell ref="BA128:BG129"/>
    <mergeCell ref="BH128:BK129"/>
    <mergeCell ref="BN129:BR130"/>
    <mergeCell ref="BS129:BU130"/>
    <mergeCell ref="B130:G131"/>
    <mergeCell ref="H130:L131"/>
    <mergeCell ref="M130:P131"/>
    <mergeCell ref="Q130:T131"/>
    <mergeCell ref="U130:Z131"/>
    <mergeCell ref="AA130:AC131"/>
    <mergeCell ref="AF130:AL131"/>
    <mergeCell ref="AM130:AR131"/>
    <mergeCell ref="AS130:AV131"/>
    <mergeCell ref="AW130:AZ131"/>
    <mergeCell ref="BA130:BG131"/>
    <mergeCell ref="BH130:BK131"/>
    <mergeCell ref="BN131:BR132"/>
    <mergeCell ref="AF115:AL116"/>
    <mergeCell ref="AM115:AR116"/>
    <mergeCell ref="AS115:AV116"/>
    <mergeCell ref="AW115:AZ116"/>
    <mergeCell ref="BA115:BG116"/>
    <mergeCell ref="BH115:BK116"/>
    <mergeCell ref="BN116:BR117"/>
    <mergeCell ref="BS116:BU117"/>
    <mergeCell ref="B117:G118"/>
    <mergeCell ref="H117:L118"/>
    <mergeCell ref="M117:P118"/>
    <mergeCell ref="Q117:T118"/>
    <mergeCell ref="U117:Z118"/>
    <mergeCell ref="AA117:AC118"/>
    <mergeCell ref="AF117:AL118"/>
    <mergeCell ref="AM117:AR118"/>
    <mergeCell ref="AS117:AV118"/>
    <mergeCell ref="AW117:AZ118"/>
    <mergeCell ref="BA117:BG118"/>
    <mergeCell ref="BH117:BK118"/>
    <mergeCell ref="BN118:BR119"/>
    <mergeCell ref="BS118:BU119"/>
    <mergeCell ref="B119:G120"/>
    <mergeCell ref="H119:L120"/>
    <mergeCell ref="M119:P120"/>
    <mergeCell ref="Q119:T120"/>
    <mergeCell ref="U119:Z120"/>
    <mergeCell ref="AA119:AC120"/>
    <mergeCell ref="AF119:AL120"/>
    <mergeCell ref="AM119:AR120"/>
    <mergeCell ref="AS119:AV120"/>
    <mergeCell ref="AW119:AZ120"/>
    <mergeCell ref="BA119:BG120"/>
    <mergeCell ref="BH119:BK120"/>
    <mergeCell ref="BN120:BS121"/>
    <mergeCell ref="BT120:BU121"/>
    <mergeCell ref="B121:G122"/>
    <mergeCell ref="H121:L122"/>
    <mergeCell ref="M121:P122"/>
    <mergeCell ref="Q121:T122"/>
    <mergeCell ref="U121:Z122"/>
    <mergeCell ref="AA121:AC122"/>
    <mergeCell ref="AF121:AL122"/>
    <mergeCell ref="AM121:AR122"/>
    <mergeCell ref="AS121:AV122"/>
    <mergeCell ref="AW121:AZ122"/>
    <mergeCell ref="BA121:BG122"/>
    <mergeCell ref="BH121:BK122"/>
    <mergeCell ref="BN101:BR102"/>
    <mergeCell ref="BS101:BU102"/>
    <mergeCell ref="B102:G103"/>
    <mergeCell ref="H102:L103"/>
    <mergeCell ref="M102:P103"/>
    <mergeCell ref="AA102:AC103"/>
    <mergeCell ref="AF102:AL103"/>
    <mergeCell ref="AM102:AR103"/>
    <mergeCell ref="AS102:AV103"/>
    <mergeCell ref="BH102:BK103"/>
    <mergeCell ref="BN103:BR104"/>
    <mergeCell ref="BS103:BU104"/>
    <mergeCell ref="H104:L105"/>
    <mergeCell ref="M104:P105"/>
    <mergeCell ref="AA104:AC106"/>
    <mergeCell ref="AM104:AR105"/>
    <mergeCell ref="AS104:AV105"/>
    <mergeCell ref="BH104:BK106"/>
    <mergeCell ref="BN105:BR107"/>
    <mergeCell ref="BS105:BU108"/>
    <mergeCell ref="H107:L110"/>
    <mergeCell ref="M107:P109"/>
    <mergeCell ref="Q107:T109"/>
    <mergeCell ref="U107:Z109"/>
    <mergeCell ref="AA107:AC109"/>
    <mergeCell ref="AM107:AR110"/>
    <mergeCell ref="AS107:AV109"/>
    <mergeCell ref="AW107:AZ109"/>
    <mergeCell ref="BA107:BG109"/>
    <mergeCell ref="BH107:BK109"/>
    <mergeCell ref="BN109:BR111"/>
    <mergeCell ref="BS109:BU111"/>
    <mergeCell ref="H111:L112"/>
    <mergeCell ref="M111:P112"/>
    <mergeCell ref="Q111:T112"/>
    <mergeCell ref="U111:Z112"/>
    <mergeCell ref="AA111:AC112"/>
    <mergeCell ref="AM111:AR112"/>
    <mergeCell ref="AS111:AV112"/>
    <mergeCell ref="AW111:AZ112"/>
    <mergeCell ref="BA111:BG112"/>
    <mergeCell ref="BH111:BK112"/>
    <mergeCell ref="BN112:BS113"/>
    <mergeCell ref="BT112:BU113"/>
    <mergeCell ref="B113:G114"/>
    <mergeCell ref="H113:L114"/>
    <mergeCell ref="M113:P114"/>
    <mergeCell ref="Q113:T114"/>
    <mergeCell ref="U113:Z114"/>
    <mergeCell ref="AA113:AC114"/>
    <mergeCell ref="AF113:AL114"/>
    <mergeCell ref="AM113:AR114"/>
    <mergeCell ref="AS113:AV114"/>
    <mergeCell ref="AW113:AZ114"/>
    <mergeCell ref="BA113:BG114"/>
    <mergeCell ref="BH113:BK114"/>
    <mergeCell ref="BN114:BS115"/>
    <mergeCell ref="BT114:BU115"/>
    <mergeCell ref="B115:G116"/>
    <mergeCell ref="H115:L116"/>
    <mergeCell ref="M115:P116"/>
    <mergeCell ref="Q115:T116"/>
    <mergeCell ref="U115:Z116"/>
    <mergeCell ref="AA115:AC116"/>
    <mergeCell ref="C95:F95"/>
    <mergeCell ref="G95:J95"/>
    <mergeCell ref="N95:O95"/>
    <mergeCell ref="R95:S95"/>
    <mergeCell ref="T95:W95"/>
    <mergeCell ref="Z95:AB95"/>
    <mergeCell ref="AH95:AK95"/>
    <mergeCell ref="AL95:AP95"/>
    <mergeCell ref="AT95:AU95"/>
    <mergeCell ref="AX95:AY95"/>
    <mergeCell ref="AZ95:BC95"/>
    <mergeCell ref="BE95:BF95"/>
    <mergeCell ref="BG95:BI95"/>
    <mergeCell ref="G96:J97"/>
    <mergeCell ref="P96:P97"/>
    <mergeCell ref="Q96:Q97"/>
    <mergeCell ref="R96:S97"/>
    <mergeCell ref="T96:U97"/>
    <mergeCell ref="X96:X97"/>
    <mergeCell ref="Y96:Y97"/>
    <mergeCell ref="Z96:AB98"/>
    <mergeCell ref="AH96:AI97"/>
    <mergeCell ref="AL96:AP97"/>
    <mergeCell ref="AT96:AU97"/>
    <mergeCell ref="AV96:AV97"/>
    <mergeCell ref="AW96:AW97"/>
    <mergeCell ref="AX96:AY97"/>
    <mergeCell ref="AZ96:BA97"/>
    <mergeCell ref="BD96:BD97"/>
    <mergeCell ref="BE96:BF97"/>
    <mergeCell ref="BG96:BI98"/>
    <mergeCell ref="BN97:BU100"/>
    <mergeCell ref="C98:K99"/>
    <mergeCell ref="N98:O99"/>
    <mergeCell ref="P98:R99"/>
    <mergeCell ref="AH98:AQ99"/>
    <mergeCell ref="AT98:AU99"/>
    <mergeCell ref="AV98:AX99"/>
    <mergeCell ref="B86:E86"/>
    <mergeCell ref="F86:I86"/>
    <mergeCell ref="O86:V86"/>
    <mergeCell ref="W86:AA86"/>
    <mergeCell ref="AF86:AJ86"/>
    <mergeCell ref="AK86:AO86"/>
    <mergeCell ref="AU86:BB86"/>
    <mergeCell ref="BC86:BH86"/>
    <mergeCell ref="B87:E87"/>
    <mergeCell ref="F87:I87"/>
    <mergeCell ref="O87:V87"/>
    <mergeCell ref="W87:AA87"/>
    <mergeCell ref="AF87:AJ87"/>
    <mergeCell ref="AK87:AO87"/>
    <mergeCell ref="AU87:BB87"/>
    <mergeCell ref="BC87:BH87"/>
    <mergeCell ref="B88:E88"/>
    <mergeCell ref="F88:I88"/>
    <mergeCell ref="AF88:AJ88"/>
    <mergeCell ref="AK88:AO88"/>
    <mergeCell ref="B89:E89"/>
    <mergeCell ref="F89:I89"/>
    <mergeCell ref="AF89:AJ89"/>
    <mergeCell ref="AK89:AO89"/>
    <mergeCell ref="B90:E90"/>
    <mergeCell ref="F90:H90"/>
    <mergeCell ref="AF90:AJ90"/>
    <mergeCell ref="AK90:AN90"/>
    <mergeCell ref="B92:AH92"/>
    <mergeCell ref="AI92:BV92"/>
    <mergeCell ref="B93:AD93"/>
    <mergeCell ref="AF93:BL93"/>
    <mergeCell ref="C94:J94"/>
    <mergeCell ref="N94:AB94"/>
    <mergeCell ref="AH94:AP94"/>
    <mergeCell ref="AT94:BI94"/>
    <mergeCell ref="BR73:BT74"/>
    <mergeCell ref="B74:G75"/>
    <mergeCell ref="H74:L75"/>
    <mergeCell ref="M74:P75"/>
    <mergeCell ref="Q74:T75"/>
    <mergeCell ref="U74:Z75"/>
    <mergeCell ref="AA74:AC75"/>
    <mergeCell ref="AF74:AL75"/>
    <mergeCell ref="AM74:AR75"/>
    <mergeCell ref="AS74:AV75"/>
    <mergeCell ref="AW74:AZ75"/>
    <mergeCell ref="BA74:BG75"/>
    <mergeCell ref="BH74:BK75"/>
    <mergeCell ref="BO75:BQ76"/>
    <mergeCell ref="BR75:BT76"/>
    <mergeCell ref="BO77:BQ77"/>
    <mergeCell ref="BR77:BT77"/>
    <mergeCell ref="BO78:BQ78"/>
    <mergeCell ref="BR78:BT78"/>
    <mergeCell ref="BO79:BQ80"/>
    <mergeCell ref="BR79:BT80"/>
    <mergeCell ref="B80:AD81"/>
    <mergeCell ref="AF80:BL81"/>
    <mergeCell ref="BO81:BQ82"/>
    <mergeCell ref="BR81:BT82"/>
    <mergeCell ref="BO83:BQ84"/>
    <mergeCell ref="BR83:BT84"/>
    <mergeCell ref="B84:E85"/>
    <mergeCell ref="F84:I85"/>
    <mergeCell ref="O84:V85"/>
    <mergeCell ref="W84:AA85"/>
    <mergeCell ref="AF84:AJ85"/>
    <mergeCell ref="AK84:AO85"/>
    <mergeCell ref="AU84:BB85"/>
    <mergeCell ref="BC84:BH85"/>
    <mergeCell ref="BR64:BT65"/>
    <mergeCell ref="B65:G66"/>
    <mergeCell ref="H65:L66"/>
    <mergeCell ref="M65:P66"/>
    <mergeCell ref="Q65:T66"/>
    <mergeCell ref="U65:Z66"/>
    <mergeCell ref="AA65:AC66"/>
    <mergeCell ref="AF65:AL66"/>
    <mergeCell ref="AM65:AR66"/>
    <mergeCell ref="AS65:AV66"/>
    <mergeCell ref="AW65:AZ66"/>
    <mergeCell ref="BA65:BG66"/>
    <mergeCell ref="BH65:BK66"/>
    <mergeCell ref="BO66:BQ67"/>
    <mergeCell ref="BR66:BT67"/>
    <mergeCell ref="B67:G68"/>
    <mergeCell ref="H67:L68"/>
    <mergeCell ref="M67:P68"/>
    <mergeCell ref="Q67:T68"/>
    <mergeCell ref="U67:Z68"/>
    <mergeCell ref="AA67:AC68"/>
    <mergeCell ref="AF67:AL68"/>
    <mergeCell ref="AM67:AR68"/>
    <mergeCell ref="AS67:AV68"/>
    <mergeCell ref="AW67:AZ68"/>
    <mergeCell ref="BA67:BG68"/>
    <mergeCell ref="BH67:BK68"/>
    <mergeCell ref="BO68:BQ70"/>
    <mergeCell ref="BR68:BT70"/>
    <mergeCell ref="B69:G69"/>
    <mergeCell ref="M69:P69"/>
    <mergeCell ref="Q69:T69"/>
    <mergeCell ref="U69:Z69"/>
    <mergeCell ref="AA69:AC69"/>
    <mergeCell ref="AF69:AL69"/>
    <mergeCell ref="AM69:AR69"/>
    <mergeCell ref="AS69:AV69"/>
    <mergeCell ref="AW69:AZ69"/>
    <mergeCell ref="BA69:BG69"/>
    <mergeCell ref="BH69:BK69"/>
    <mergeCell ref="B70:G71"/>
    <mergeCell ref="H70:L71"/>
    <mergeCell ref="M70:P71"/>
    <mergeCell ref="Q70:T71"/>
    <mergeCell ref="U70:Z71"/>
    <mergeCell ref="AA70:AC71"/>
    <mergeCell ref="AF70:AL71"/>
    <mergeCell ref="AM70:AR71"/>
    <mergeCell ref="AS70:AV71"/>
    <mergeCell ref="AW70:AZ71"/>
    <mergeCell ref="BA70:BG71"/>
    <mergeCell ref="BH70:BK71"/>
    <mergeCell ref="BO71:BQ72"/>
    <mergeCell ref="BR71:BT72"/>
    <mergeCell ref="B72:G73"/>
    <mergeCell ref="H72:L73"/>
    <mergeCell ref="M72:P73"/>
    <mergeCell ref="Q72:T73"/>
    <mergeCell ref="U72:Z73"/>
    <mergeCell ref="AA72:AC73"/>
    <mergeCell ref="AF72:AL73"/>
    <mergeCell ref="AM72:AR73"/>
    <mergeCell ref="AS72:AV73"/>
    <mergeCell ref="AW72:AZ73"/>
    <mergeCell ref="B54:G55"/>
    <mergeCell ref="H54:L55"/>
    <mergeCell ref="M54:P55"/>
    <mergeCell ref="Q54:T55"/>
    <mergeCell ref="U54:Z55"/>
    <mergeCell ref="AA54:AC55"/>
    <mergeCell ref="AF54:AL55"/>
    <mergeCell ref="AM54:AR55"/>
    <mergeCell ref="AS54:AV55"/>
    <mergeCell ref="AW54:AZ55"/>
    <mergeCell ref="BA54:BG55"/>
    <mergeCell ref="BH54:BK55"/>
    <mergeCell ref="BO55:BT56"/>
    <mergeCell ref="B56:G57"/>
    <mergeCell ref="M56:P57"/>
    <mergeCell ref="U56:Z57"/>
    <mergeCell ref="AA56:AC57"/>
    <mergeCell ref="AF56:AL57"/>
    <mergeCell ref="AM56:AR57"/>
    <mergeCell ref="AS56:AV57"/>
    <mergeCell ref="AW56:AZ57"/>
    <mergeCell ref="BA56:BG57"/>
    <mergeCell ref="BH56:BK57"/>
    <mergeCell ref="BO57:BT58"/>
    <mergeCell ref="B58:G59"/>
    <mergeCell ref="M58:P59"/>
    <mergeCell ref="U58:Z59"/>
    <mergeCell ref="AA58:AC59"/>
    <mergeCell ref="AF58:AL59"/>
    <mergeCell ref="AM58:AR59"/>
    <mergeCell ref="AS58:AV59"/>
    <mergeCell ref="AW58:AZ59"/>
    <mergeCell ref="BA58:BG59"/>
    <mergeCell ref="BH58:BK59"/>
    <mergeCell ref="BO59:BQ61"/>
    <mergeCell ref="BR59:BT61"/>
    <mergeCell ref="B60:G60"/>
    <mergeCell ref="H60:L60"/>
    <mergeCell ref="M60:P60"/>
    <mergeCell ref="Q60:T60"/>
    <mergeCell ref="U60:Z60"/>
    <mergeCell ref="AA60:AC60"/>
    <mergeCell ref="AF60:AL60"/>
    <mergeCell ref="AM60:AR60"/>
    <mergeCell ref="AS60:AV60"/>
    <mergeCell ref="AW60:AZ60"/>
    <mergeCell ref="BA60:BG60"/>
    <mergeCell ref="BH60:BK60"/>
    <mergeCell ref="B61:G62"/>
    <mergeCell ref="H61:L62"/>
    <mergeCell ref="M61:P62"/>
    <mergeCell ref="Q61:T62"/>
    <mergeCell ref="U61:Z62"/>
    <mergeCell ref="AA61:AC62"/>
    <mergeCell ref="AF61:AL62"/>
    <mergeCell ref="AM61:AR62"/>
    <mergeCell ref="AS61:AV62"/>
    <mergeCell ref="AW61:AZ62"/>
    <mergeCell ref="BA61:BG62"/>
    <mergeCell ref="BH61:BK62"/>
    <mergeCell ref="BO62:BQ63"/>
    <mergeCell ref="BR62:BT63"/>
    <mergeCell ref="B63:G64"/>
    <mergeCell ref="H63:L64"/>
    <mergeCell ref="B48:G48"/>
    <mergeCell ref="H48:L48"/>
    <mergeCell ref="M48:P48"/>
    <mergeCell ref="Q48:T48"/>
    <mergeCell ref="U48:Z48"/>
    <mergeCell ref="AA48:AC48"/>
    <mergeCell ref="AF48:AL48"/>
    <mergeCell ref="AM48:AR48"/>
    <mergeCell ref="AS48:AV48"/>
    <mergeCell ref="AW48:AZ48"/>
    <mergeCell ref="BA48:BG48"/>
    <mergeCell ref="BH48:BK48"/>
    <mergeCell ref="BN48:BS48"/>
    <mergeCell ref="BT48:BU48"/>
    <mergeCell ref="B49:G49"/>
    <mergeCell ref="H49:L49"/>
    <mergeCell ref="M49:P49"/>
    <mergeCell ref="Q49:T49"/>
    <mergeCell ref="U49:Z49"/>
    <mergeCell ref="AA49:AC49"/>
    <mergeCell ref="AF49:AL49"/>
    <mergeCell ref="AM49:AR49"/>
    <mergeCell ref="AS49:AV49"/>
    <mergeCell ref="AW49:AZ49"/>
    <mergeCell ref="BA49:BG49"/>
    <mergeCell ref="BH49:BK49"/>
    <mergeCell ref="BN49:BR50"/>
    <mergeCell ref="BS49:BU50"/>
    <mergeCell ref="B50:G51"/>
    <mergeCell ref="H50:L51"/>
    <mergeCell ref="M50:P51"/>
    <mergeCell ref="Q50:T51"/>
    <mergeCell ref="U50:Z51"/>
    <mergeCell ref="AA50:AC51"/>
    <mergeCell ref="AF50:AL51"/>
    <mergeCell ref="AM50:AR51"/>
    <mergeCell ref="AS50:AV51"/>
    <mergeCell ref="AW50:AZ51"/>
    <mergeCell ref="BA50:BG51"/>
    <mergeCell ref="BH50:BK51"/>
    <mergeCell ref="BN51:BR52"/>
    <mergeCell ref="BS51:BU52"/>
    <mergeCell ref="B52:G53"/>
    <mergeCell ref="M52:P53"/>
    <mergeCell ref="U52:Z53"/>
    <mergeCell ref="AA52:AC53"/>
    <mergeCell ref="AF52:AL53"/>
    <mergeCell ref="AM52:AR53"/>
    <mergeCell ref="AS52:AV53"/>
    <mergeCell ref="AW52:AZ53"/>
    <mergeCell ref="BA52:BG53"/>
    <mergeCell ref="BH52:BK53"/>
    <mergeCell ref="Q52:T53"/>
    <mergeCell ref="U43:Z45"/>
    <mergeCell ref="AA43:AC45"/>
    <mergeCell ref="AF43:AL45"/>
    <mergeCell ref="AM43:AR45"/>
    <mergeCell ref="AS43:AV45"/>
    <mergeCell ref="AW43:AZ45"/>
    <mergeCell ref="BA43:BG45"/>
    <mergeCell ref="BH43:BK45"/>
    <mergeCell ref="BN45:BR46"/>
    <mergeCell ref="BS45:BU46"/>
    <mergeCell ref="B46:G46"/>
    <mergeCell ref="M46:P46"/>
    <mergeCell ref="U46:Z46"/>
    <mergeCell ref="AA46:AC46"/>
    <mergeCell ref="AF46:AL46"/>
    <mergeCell ref="AM46:AR46"/>
    <mergeCell ref="AS46:AV46"/>
    <mergeCell ref="AW46:AZ46"/>
    <mergeCell ref="BA46:BG46"/>
    <mergeCell ref="BH46:BK46"/>
    <mergeCell ref="B47:G47"/>
    <mergeCell ref="H47:L47"/>
    <mergeCell ref="M47:P47"/>
    <mergeCell ref="Q47:T47"/>
    <mergeCell ref="U47:Z47"/>
    <mergeCell ref="AA47:AC47"/>
    <mergeCell ref="AF47:AL47"/>
    <mergeCell ref="AM47:AR47"/>
    <mergeCell ref="AS47:AV47"/>
    <mergeCell ref="AW47:AZ47"/>
    <mergeCell ref="BA47:BG47"/>
    <mergeCell ref="BH47:BK47"/>
    <mergeCell ref="BN47:BS47"/>
    <mergeCell ref="BT47:BU47"/>
    <mergeCell ref="H46:L46"/>
    <mergeCell ref="Q46:T46"/>
    <mergeCell ref="AM34:AR35"/>
    <mergeCell ref="AS34:AV35"/>
    <mergeCell ref="AW34:AZ35"/>
    <mergeCell ref="BA34:BG35"/>
    <mergeCell ref="BH34:BK35"/>
    <mergeCell ref="BN35:BU37"/>
    <mergeCell ref="B36:G36"/>
    <mergeCell ref="H36:L36"/>
    <mergeCell ref="M36:P36"/>
    <mergeCell ref="Q36:T36"/>
    <mergeCell ref="U36:Z36"/>
    <mergeCell ref="AA36:AC36"/>
    <mergeCell ref="AF36:AL36"/>
    <mergeCell ref="AM36:AR36"/>
    <mergeCell ref="AS36:AV36"/>
    <mergeCell ref="AW36:AZ36"/>
    <mergeCell ref="BA36:BG36"/>
    <mergeCell ref="BH36:BK36"/>
    <mergeCell ref="B37:G38"/>
    <mergeCell ref="H37:L38"/>
    <mergeCell ref="M37:P38"/>
    <mergeCell ref="Q37:T38"/>
    <mergeCell ref="U37:Z38"/>
    <mergeCell ref="AA37:AC38"/>
    <mergeCell ref="AF37:AL38"/>
    <mergeCell ref="AM37:AR38"/>
    <mergeCell ref="AS37:AV38"/>
    <mergeCell ref="AW37:AZ38"/>
    <mergeCell ref="BA37:BG38"/>
    <mergeCell ref="BH37:BK38"/>
    <mergeCell ref="BN38:BR39"/>
    <mergeCell ref="BS38:BU39"/>
    <mergeCell ref="B39:G40"/>
    <mergeCell ref="H39:L40"/>
    <mergeCell ref="M39:P40"/>
    <mergeCell ref="Q39:T40"/>
    <mergeCell ref="U39:Z40"/>
    <mergeCell ref="AA39:AC40"/>
    <mergeCell ref="AF39:AL40"/>
    <mergeCell ref="AM39:AR40"/>
    <mergeCell ref="AS39:AV40"/>
    <mergeCell ref="AW39:AZ40"/>
    <mergeCell ref="BA39:BG40"/>
    <mergeCell ref="BH39:BK40"/>
    <mergeCell ref="BN40:BR41"/>
    <mergeCell ref="BS40:BU41"/>
    <mergeCell ref="B41:G42"/>
    <mergeCell ref="H41:L42"/>
    <mergeCell ref="M41:P42"/>
    <mergeCell ref="Q41:T42"/>
    <mergeCell ref="U41:Z42"/>
    <mergeCell ref="AA41:AC42"/>
    <mergeCell ref="AF41:AL42"/>
    <mergeCell ref="AM41:AR42"/>
    <mergeCell ref="AS41:AV42"/>
    <mergeCell ref="AW41:AZ42"/>
    <mergeCell ref="BA41:BG42"/>
    <mergeCell ref="BH41:BK42"/>
    <mergeCell ref="BN42:BR43"/>
    <mergeCell ref="BS42:BU44"/>
    <mergeCell ref="B43:G45"/>
    <mergeCell ref="H43:L45"/>
    <mergeCell ref="M43:P45"/>
    <mergeCell ref="Q43:T45"/>
    <mergeCell ref="BN27:BR28"/>
    <mergeCell ref="BS27:BU28"/>
    <mergeCell ref="B28:G29"/>
    <mergeCell ref="H28:L29"/>
    <mergeCell ref="M28:P29"/>
    <mergeCell ref="Q28:T29"/>
    <mergeCell ref="U28:Z29"/>
    <mergeCell ref="AA28:AC29"/>
    <mergeCell ref="AF28:AL29"/>
    <mergeCell ref="AM28:AR29"/>
    <mergeCell ref="AS28:AV29"/>
    <mergeCell ref="AW28:AZ29"/>
    <mergeCell ref="BA28:BG29"/>
    <mergeCell ref="BH28:BK29"/>
    <mergeCell ref="BN29:BR30"/>
    <mergeCell ref="BS29:BU30"/>
    <mergeCell ref="B30:G31"/>
    <mergeCell ref="H30:L31"/>
    <mergeCell ref="M30:P31"/>
    <mergeCell ref="Q30:T31"/>
    <mergeCell ref="U30:Z31"/>
    <mergeCell ref="AA30:AC31"/>
    <mergeCell ref="AF30:AL31"/>
    <mergeCell ref="AM30:AR31"/>
    <mergeCell ref="AS30:AV31"/>
    <mergeCell ref="AW30:AZ31"/>
    <mergeCell ref="BA30:BG31"/>
    <mergeCell ref="BH30:BK31"/>
    <mergeCell ref="BN31:BS32"/>
    <mergeCell ref="BT31:BU32"/>
    <mergeCell ref="B32:G33"/>
    <mergeCell ref="H32:L33"/>
    <mergeCell ref="M32:P33"/>
    <mergeCell ref="Q32:T33"/>
    <mergeCell ref="U32:Z33"/>
    <mergeCell ref="AA32:AC33"/>
    <mergeCell ref="AF32:AL33"/>
    <mergeCell ref="AM32:AR33"/>
    <mergeCell ref="AS32:AV33"/>
    <mergeCell ref="AW32:AZ33"/>
    <mergeCell ref="BA32:BG33"/>
    <mergeCell ref="BH32:BK33"/>
    <mergeCell ref="BN12:BR13"/>
    <mergeCell ref="BS12:BU13"/>
    <mergeCell ref="B13:G14"/>
    <mergeCell ref="H13:L14"/>
    <mergeCell ref="M13:P14"/>
    <mergeCell ref="AA13:AC14"/>
    <mergeCell ref="AF13:AL14"/>
    <mergeCell ref="AM13:AR14"/>
    <mergeCell ref="AS13:AV14"/>
    <mergeCell ref="BH13:BK14"/>
    <mergeCell ref="BN14:BR15"/>
    <mergeCell ref="BS14:BU15"/>
    <mergeCell ref="H15:L16"/>
    <mergeCell ref="M15:P16"/>
    <mergeCell ref="AA15:AC17"/>
    <mergeCell ref="AM15:AR16"/>
    <mergeCell ref="AS15:AV16"/>
    <mergeCell ref="BH15:BK17"/>
    <mergeCell ref="BN16:BR18"/>
    <mergeCell ref="BS16:BU19"/>
    <mergeCell ref="H18:L21"/>
    <mergeCell ref="M18:P20"/>
    <mergeCell ref="Q18:T20"/>
    <mergeCell ref="U18:Z20"/>
    <mergeCell ref="AA18:AC20"/>
    <mergeCell ref="AM18:AR21"/>
    <mergeCell ref="AS18:AV20"/>
    <mergeCell ref="AW18:AZ20"/>
    <mergeCell ref="BA18:BG20"/>
    <mergeCell ref="BH18:BK20"/>
    <mergeCell ref="BN20:BR22"/>
    <mergeCell ref="BS20:BU22"/>
    <mergeCell ref="H22:L23"/>
    <mergeCell ref="M22:P23"/>
    <mergeCell ref="Q22:T23"/>
    <mergeCell ref="U22:Z23"/>
    <mergeCell ref="AA22:AC23"/>
    <mergeCell ref="AM22:AR23"/>
    <mergeCell ref="AS22:AV23"/>
    <mergeCell ref="AW22:AZ23"/>
    <mergeCell ref="BA22:BG23"/>
    <mergeCell ref="BH22:BK23"/>
    <mergeCell ref="BN23:BS24"/>
    <mergeCell ref="BT23:BU24"/>
    <mergeCell ref="B24:G25"/>
    <mergeCell ref="H24:L25"/>
    <mergeCell ref="M24:P25"/>
    <mergeCell ref="Q24:T25"/>
    <mergeCell ref="U24:Z25"/>
    <mergeCell ref="AA24:AC25"/>
    <mergeCell ref="AF24:AL25"/>
    <mergeCell ref="AM24:AR25"/>
    <mergeCell ref="AS24:AV25"/>
    <mergeCell ref="AW24:AZ25"/>
    <mergeCell ref="BA24:BG25"/>
    <mergeCell ref="BH24:BK25"/>
    <mergeCell ref="BN25:BS26"/>
    <mergeCell ref="BT25:BU26"/>
    <mergeCell ref="B26:G27"/>
    <mergeCell ref="H26:L27"/>
    <mergeCell ref="M26:P27"/>
    <mergeCell ref="Q26:T27"/>
    <mergeCell ref="U26:Z27"/>
    <mergeCell ref="AA26:AC27"/>
    <mergeCell ref="B1:BV1"/>
    <mergeCell ref="B3:AH3"/>
    <mergeCell ref="AI3:BV3"/>
    <mergeCell ref="B4:AD4"/>
    <mergeCell ref="AF4:BL4"/>
    <mergeCell ref="C5:J5"/>
    <mergeCell ref="N5:AB5"/>
    <mergeCell ref="AH5:AP5"/>
    <mergeCell ref="AT5:BI5"/>
    <mergeCell ref="C6:F6"/>
    <mergeCell ref="G6:J6"/>
    <mergeCell ref="N6:O6"/>
    <mergeCell ref="R6:S6"/>
    <mergeCell ref="T6:W6"/>
    <mergeCell ref="Z6:AB6"/>
    <mergeCell ref="AH6:AK6"/>
    <mergeCell ref="AL6:AP6"/>
    <mergeCell ref="AT6:AU6"/>
    <mergeCell ref="AX6:AY6"/>
    <mergeCell ref="AZ6:BC6"/>
    <mergeCell ref="BE6:BF6"/>
    <mergeCell ref="BG6:BI6"/>
    <mergeCell ref="C7:D8"/>
    <mergeCell ref="G7:J8"/>
    <mergeCell ref="N7:O8"/>
    <mergeCell ref="P7:P8"/>
    <mergeCell ref="Q7:Q8"/>
    <mergeCell ref="R7:S8"/>
    <mergeCell ref="T7:U8"/>
    <mergeCell ref="X7:X8"/>
    <mergeCell ref="Y7:Y8"/>
    <mergeCell ref="Z7:AB9"/>
    <mergeCell ref="AH7:AI8"/>
    <mergeCell ref="AL7:AP8"/>
    <mergeCell ref="AT7:AU8"/>
    <mergeCell ref="AV7:AV8"/>
    <mergeCell ref="AW7:AW8"/>
    <mergeCell ref="AX7:AY8"/>
    <mergeCell ref="AZ7:BA8"/>
    <mergeCell ref="BD7:BD8"/>
    <mergeCell ref="BE7:BF8"/>
    <mergeCell ref="BG7:BI9"/>
    <mergeCell ref="BN8:BU11"/>
    <mergeCell ref="C9:K10"/>
    <mergeCell ref="N9:O10"/>
    <mergeCell ref="P9:R10"/>
    <mergeCell ref="AH9:AQ10"/>
    <mergeCell ref="AT9:AU10"/>
    <mergeCell ref="AV9:AX10"/>
    <mergeCell ref="C6737:D6738"/>
    <mergeCell ref="F6737:I6738"/>
    <mergeCell ref="J6737:M6738"/>
    <mergeCell ref="N6737:O6738"/>
    <mergeCell ref="R6737:T6738"/>
    <mergeCell ref="U6737:V6738"/>
    <mergeCell ref="W6737:Z6738"/>
    <mergeCell ref="AM6749:AO6749"/>
    <mergeCell ref="AP6749:AS6749"/>
    <mergeCell ref="AT6749:AV6749"/>
    <mergeCell ref="AX6749:AY6749"/>
    <mergeCell ref="BA6749:BC6749"/>
    <mergeCell ref="BD6749:BE6749"/>
    <mergeCell ref="BH6749:BL6749"/>
    <mergeCell ref="BM6749:BO6749"/>
    <mergeCell ref="BP6749:BQ6749"/>
    <mergeCell ref="AM6751:AP6751"/>
    <mergeCell ref="AQ6751:AT6751"/>
    <mergeCell ref="AU6751:AX6751"/>
    <mergeCell ref="AY6751:AZ6751"/>
    <mergeCell ref="BA6751:BC6751"/>
    <mergeCell ref="BD6751:BE6751"/>
    <mergeCell ref="C6741:D6742"/>
    <mergeCell ref="F6741:I6743"/>
    <mergeCell ref="J6741:M6743"/>
    <mergeCell ref="N6741:O6743"/>
    <mergeCell ref="R6741:T6742"/>
    <mergeCell ref="U6741:V6742"/>
    <mergeCell ref="W6741:Z6742"/>
    <mergeCell ref="AA6741:AB6742"/>
    <mergeCell ref="AD6741:AD6742"/>
    <mergeCell ref="AE6741:AH6742"/>
    <mergeCell ref="AI6741:AI6742"/>
    <mergeCell ref="AM6741:AP6742"/>
    <mergeCell ref="AQ6741:AT6742"/>
    <mergeCell ref="BA6741:BC6742"/>
    <mergeCell ref="BD6741:BE6742"/>
    <mergeCell ref="BH6741:BL6742"/>
    <mergeCell ref="BM6741:BO6742"/>
    <mergeCell ref="BP6741:BQ6742"/>
    <mergeCell ref="AM6743:AO6744"/>
    <mergeCell ref="AP6743:AS6744"/>
    <mergeCell ref="BA6743:BC6744"/>
    <mergeCell ref="BD6743:BE6744"/>
    <mergeCell ref="BH6743:BL6744"/>
    <mergeCell ref="BM6743:BO6744"/>
    <mergeCell ref="BP6743:BQ6744"/>
    <mergeCell ref="C6746:D6748"/>
    <mergeCell ref="F6746:I6748"/>
    <mergeCell ref="J6746:M6748"/>
    <mergeCell ref="AM6746:AO6748"/>
    <mergeCell ref="AP6746:AS6748"/>
    <mergeCell ref="AT6746:AV6748"/>
    <mergeCell ref="AX6746:AY6748"/>
    <mergeCell ref="BA6746:BC6748"/>
    <mergeCell ref="BD6746:BE6748"/>
    <mergeCell ref="BH6746:BL6748"/>
    <mergeCell ref="BM6746:BO6748"/>
    <mergeCell ref="BP6746:BQ6748"/>
    <mergeCell ref="AA6737:AB6738"/>
    <mergeCell ref="AD6737:AD6738"/>
    <mergeCell ref="AE6737:AH6738"/>
    <mergeCell ref="AI6737:AI6738"/>
    <mergeCell ref="AM6737:AO6738"/>
    <mergeCell ref="AP6737:AS6738"/>
    <mergeCell ref="BA6737:BC6738"/>
    <mergeCell ref="BD6737:BE6738"/>
    <mergeCell ref="BH6737:BL6738"/>
    <mergeCell ref="BM6737:BO6738"/>
    <mergeCell ref="BP6737:BQ6738"/>
    <mergeCell ref="C6739:D6739"/>
    <mergeCell ref="F6739:I6739"/>
    <mergeCell ref="J6739:M6739"/>
    <mergeCell ref="N6739:O6739"/>
    <mergeCell ref="R6739:T6739"/>
    <mergeCell ref="U6739:V6739"/>
    <mergeCell ref="W6739:Z6739"/>
    <mergeCell ref="AA6739:AB6739"/>
    <mergeCell ref="AE6739:AH6739"/>
    <mergeCell ref="AM6739:AO6739"/>
    <mergeCell ref="AP6739:AS6739"/>
    <mergeCell ref="BA6739:BC6739"/>
    <mergeCell ref="BD6739:BE6739"/>
    <mergeCell ref="BH6739:BL6739"/>
    <mergeCell ref="BM6739:BO6739"/>
    <mergeCell ref="BP6739:BQ6739"/>
    <mergeCell ref="BE6727:BG6728"/>
    <mergeCell ref="BH6727:BK6728"/>
    <mergeCell ref="BN6727:BP6728"/>
    <mergeCell ref="C6729:G6729"/>
    <mergeCell ref="H6729:L6729"/>
    <mergeCell ref="N6729:P6729"/>
    <mergeCell ref="Q6729:T6729"/>
    <mergeCell ref="U6729:W6729"/>
    <mergeCell ref="Z6729:AC6729"/>
    <mergeCell ref="AD6729:AE6729"/>
    <mergeCell ref="AH6729:AM6729"/>
    <mergeCell ref="AO6729:AT6729"/>
    <mergeCell ref="AV6729:AZ6729"/>
    <mergeCell ref="BB6729:BC6729"/>
    <mergeCell ref="BE6729:BF6729"/>
    <mergeCell ref="BI6729:BJ6729"/>
    <mergeCell ref="B6731:AJ6732"/>
    <mergeCell ref="AL6731:AZ6732"/>
    <mergeCell ref="BA6731:BQ6732"/>
    <mergeCell ref="G6733:L6733"/>
    <mergeCell ref="N6733:O6733"/>
    <mergeCell ref="P6733:S6733"/>
    <mergeCell ref="U6733:AB6733"/>
    <mergeCell ref="AD6733:AI6733"/>
    <mergeCell ref="AO6733:AR6733"/>
    <mergeCell ref="AU6733:AY6733"/>
    <mergeCell ref="BE6733:BF6733"/>
    <mergeCell ref="BG6733:BL6733"/>
    <mergeCell ref="BM6733:BO6733"/>
    <mergeCell ref="BP6733:BQ6733"/>
    <mergeCell ref="F6735:I6736"/>
    <mergeCell ref="K6735:M6736"/>
    <mergeCell ref="N6735:O6736"/>
    <mergeCell ref="R6735:T6736"/>
    <mergeCell ref="U6735:V6736"/>
    <mergeCell ref="W6735:Z6736"/>
    <mergeCell ref="AA6735:AB6736"/>
    <mergeCell ref="AD6735:AD6736"/>
    <mergeCell ref="AE6735:AH6736"/>
    <mergeCell ref="AI6735:AI6736"/>
    <mergeCell ref="AU6735:AW6736"/>
    <mergeCell ref="AX6735:AY6736"/>
    <mergeCell ref="BE6735:BF6736"/>
    <mergeCell ref="BH6735:BL6736"/>
    <mergeCell ref="BM6735:BO6736"/>
    <mergeCell ref="BP6735:BQ6736"/>
    <mergeCell ref="BL6729:BP6729"/>
    <mergeCell ref="C6717:G6719"/>
    <mergeCell ref="N6717:P6719"/>
    <mergeCell ref="Q6717:T6719"/>
    <mergeCell ref="U6717:W6719"/>
    <mergeCell ref="AH6717:AR6719"/>
    <mergeCell ref="AV6717:AZ6719"/>
    <mergeCell ref="BB6717:BB6719"/>
    <mergeCell ref="BE6717:BG6719"/>
    <mergeCell ref="BH6717:BK6719"/>
    <mergeCell ref="BN6717:BP6719"/>
    <mergeCell ref="C6720:G6720"/>
    <mergeCell ref="N6720:P6720"/>
    <mergeCell ref="Q6720:T6720"/>
    <mergeCell ref="U6720:W6720"/>
    <mergeCell ref="AH6720:AR6720"/>
    <mergeCell ref="AV6720:AZ6720"/>
    <mergeCell ref="BE6720:BG6720"/>
    <mergeCell ref="BH6720:BK6720"/>
    <mergeCell ref="BN6720:BP6720"/>
    <mergeCell ref="C6722:J6724"/>
    <mergeCell ref="P6722:S6724"/>
    <mergeCell ref="U6722:W6724"/>
    <mergeCell ref="AH6722:AR6724"/>
    <mergeCell ref="AV6722:AZ6724"/>
    <mergeCell ref="BB6722:BB6724"/>
    <mergeCell ref="BE6722:BG6724"/>
    <mergeCell ref="BH6722:BK6723"/>
    <mergeCell ref="C6725:J6725"/>
    <mergeCell ref="N6725:P6725"/>
    <mergeCell ref="Q6725:T6725"/>
    <mergeCell ref="U6725:W6725"/>
    <mergeCell ref="AH6725:AR6725"/>
    <mergeCell ref="AV6725:AZ6725"/>
    <mergeCell ref="BE6725:BG6725"/>
    <mergeCell ref="BH6725:BK6725"/>
    <mergeCell ref="C6707:H6707"/>
    <mergeCell ref="I6707:M6707"/>
    <mergeCell ref="P6707:S6707"/>
    <mergeCell ref="U6707:W6707"/>
    <mergeCell ref="Z6707:AC6707"/>
    <mergeCell ref="AD6707:AE6707"/>
    <mergeCell ref="AH6707:AN6707"/>
    <mergeCell ref="AO6707:AT6707"/>
    <mergeCell ref="AV6707:AZ6707"/>
    <mergeCell ref="C6708:K6709"/>
    <mergeCell ref="P6708:S6709"/>
    <mergeCell ref="U6708:W6709"/>
    <mergeCell ref="AH6708:AM6709"/>
    <mergeCell ref="AO6708:AT6709"/>
    <mergeCell ref="AV6708:AZ6709"/>
    <mergeCell ref="BB6708:BB6709"/>
    <mergeCell ref="C6710:G6710"/>
    <mergeCell ref="H6710:L6710"/>
    <mergeCell ref="P6710:S6710"/>
    <mergeCell ref="U6710:W6710"/>
    <mergeCell ref="Z6710:AC6710"/>
    <mergeCell ref="AD6710:AE6710"/>
    <mergeCell ref="AH6710:AM6710"/>
    <mergeCell ref="AV6710:AZ6710"/>
    <mergeCell ref="BE6710:BP6710"/>
    <mergeCell ref="C6712:G6714"/>
    <mergeCell ref="N6712:P6714"/>
    <mergeCell ref="Q6712:T6714"/>
    <mergeCell ref="U6712:W6714"/>
    <mergeCell ref="AH6712:AR6714"/>
    <mergeCell ref="AV6712:AZ6714"/>
    <mergeCell ref="BB6712:BB6714"/>
    <mergeCell ref="C6715:G6715"/>
    <mergeCell ref="P6715:S6715"/>
    <mergeCell ref="U6715:W6715"/>
    <mergeCell ref="AH6715:AR6715"/>
    <mergeCell ref="AV6715:AZ6715"/>
    <mergeCell ref="BG6715:BJ6715"/>
    <mergeCell ref="BN6715:BP6715"/>
    <mergeCell ref="C6699:G6700"/>
    <mergeCell ref="H6699:L6700"/>
    <mergeCell ref="N6699:P6700"/>
    <mergeCell ref="Q6699:T6700"/>
    <mergeCell ref="U6699:W6700"/>
    <mergeCell ref="Z6699:AC6700"/>
    <mergeCell ref="AD6699:AE6700"/>
    <mergeCell ref="AI6699:AM6700"/>
    <mergeCell ref="AO6699:AT6700"/>
    <mergeCell ref="AV6699:AZ6700"/>
    <mergeCell ref="BB6699:BB6700"/>
    <mergeCell ref="BE6699:BE6700"/>
    <mergeCell ref="BH6699:BL6700"/>
    <mergeCell ref="BN6699:BP6700"/>
    <mergeCell ref="BH6701:BL6701"/>
    <mergeCell ref="BN6701:BP6701"/>
    <mergeCell ref="C6703:G6704"/>
    <mergeCell ref="H6703:L6704"/>
    <mergeCell ref="N6703:P6704"/>
    <mergeCell ref="Q6703:T6704"/>
    <mergeCell ref="U6703:W6704"/>
    <mergeCell ref="Z6703:AC6704"/>
    <mergeCell ref="AD6703:AE6704"/>
    <mergeCell ref="AH6703:AM6704"/>
    <mergeCell ref="AO6703:AT6704"/>
    <mergeCell ref="AZ6703:AZ6704"/>
    <mergeCell ref="BB6703:BB6704"/>
    <mergeCell ref="BE6703:BG6704"/>
    <mergeCell ref="BH6703:BL6704"/>
    <mergeCell ref="BN6703:BP6704"/>
    <mergeCell ref="C6705:G6705"/>
    <mergeCell ref="H6705:L6705"/>
    <mergeCell ref="N6705:P6705"/>
    <mergeCell ref="Q6705:T6705"/>
    <mergeCell ref="U6705:W6705"/>
    <mergeCell ref="Z6705:AC6705"/>
    <mergeCell ref="AD6705:AE6705"/>
    <mergeCell ref="AH6705:AN6705"/>
    <mergeCell ref="AO6705:AT6705"/>
    <mergeCell ref="AV6705:AZ6705"/>
    <mergeCell ref="BE6705:BG6705"/>
    <mergeCell ref="BH6705:BL6705"/>
    <mergeCell ref="BN6705:BP6705"/>
    <mergeCell ref="C6692:I6692"/>
    <mergeCell ref="AH6692:AO6692"/>
    <mergeCell ref="BH6692:BL6692"/>
    <mergeCell ref="BN6692:BP6692"/>
    <mergeCell ref="C6693:G6694"/>
    <mergeCell ref="H6693:L6694"/>
    <mergeCell ref="N6693:P6694"/>
    <mergeCell ref="Q6693:T6694"/>
    <mergeCell ref="U6693:W6694"/>
    <mergeCell ref="Z6693:AC6694"/>
    <mergeCell ref="AD6693:AE6694"/>
    <mergeCell ref="AI6693:AM6694"/>
    <mergeCell ref="AO6693:AT6694"/>
    <mergeCell ref="AV6693:AZ6694"/>
    <mergeCell ref="BB6693:BB6694"/>
    <mergeCell ref="BE6693:BF6694"/>
    <mergeCell ref="BH6693:BL6694"/>
    <mergeCell ref="BN6693:BP6694"/>
    <mergeCell ref="C6695:G6695"/>
    <mergeCell ref="H6695:L6695"/>
    <mergeCell ref="N6695:P6695"/>
    <mergeCell ref="Q6695:T6695"/>
    <mergeCell ref="U6695:W6695"/>
    <mergeCell ref="Z6695:AC6695"/>
    <mergeCell ref="AD6695:AE6695"/>
    <mergeCell ref="AI6695:AM6695"/>
    <mergeCell ref="AO6695:AT6695"/>
    <mergeCell ref="AV6695:AZ6695"/>
    <mergeCell ref="BH6695:BL6695"/>
    <mergeCell ref="BN6695:BP6695"/>
    <mergeCell ref="C6697:G6698"/>
    <mergeCell ref="H6697:L6698"/>
    <mergeCell ref="N6697:P6698"/>
    <mergeCell ref="Q6697:T6698"/>
    <mergeCell ref="U6697:W6698"/>
    <mergeCell ref="Z6697:AC6698"/>
    <mergeCell ref="AD6697:AE6698"/>
    <mergeCell ref="AI6697:AM6698"/>
    <mergeCell ref="AO6697:AT6698"/>
    <mergeCell ref="AV6697:AZ6698"/>
    <mergeCell ref="BB6697:BB6698"/>
    <mergeCell ref="BE6697:BE6698"/>
    <mergeCell ref="BH6697:BL6698"/>
    <mergeCell ref="BN6697:BP6698"/>
    <mergeCell ref="C6682:G6684"/>
    <mergeCell ref="H6682:L6684"/>
    <mergeCell ref="N6682:P6684"/>
    <mergeCell ref="Q6682:T6684"/>
    <mergeCell ref="U6682:W6684"/>
    <mergeCell ref="Z6682:AC6684"/>
    <mergeCell ref="AD6682:AE6684"/>
    <mergeCell ref="AI6682:AM6684"/>
    <mergeCell ref="AO6682:AT6684"/>
    <mergeCell ref="AV6682:AZ6684"/>
    <mergeCell ref="BB6682:BB6684"/>
    <mergeCell ref="BE6682:BE6684"/>
    <mergeCell ref="BH6682:BL6684"/>
    <mergeCell ref="BN6682:BP6684"/>
    <mergeCell ref="C6685:G6685"/>
    <mergeCell ref="H6685:L6685"/>
    <mergeCell ref="P6685:S6685"/>
    <mergeCell ref="U6685:W6685"/>
    <mergeCell ref="Z6685:AC6685"/>
    <mergeCell ref="AD6685:AE6685"/>
    <mergeCell ref="AI6685:AM6685"/>
    <mergeCell ref="AO6685:AT6685"/>
    <mergeCell ref="AV6685:AZ6685"/>
    <mergeCell ref="BH6685:BL6685"/>
    <mergeCell ref="BN6685:BP6685"/>
    <mergeCell ref="C6687:G6687"/>
    <mergeCell ref="H6687:L6687"/>
    <mergeCell ref="N6687:P6687"/>
    <mergeCell ref="Q6687:T6687"/>
    <mergeCell ref="U6687:W6687"/>
    <mergeCell ref="Z6687:AC6687"/>
    <mergeCell ref="AD6687:AE6687"/>
    <mergeCell ref="AI6687:AM6687"/>
    <mergeCell ref="AO6687:AT6689"/>
    <mergeCell ref="AV6687:AZ6689"/>
    <mergeCell ref="BE6687:BF6688"/>
    <mergeCell ref="BH6687:BL6687"/>
    <mergeCell ref="BN6687:BP6687"/>
    <mergeCell ref="BE6689:BE6690"/>
    <mergeCell ref="BH6689:BL6690"/>
    <mergeCell ref="BN6689:BP6690"/>
    <mergeCell ref="C6676:G6676"/>
    <mergeCell ref="H6676:L6676"/>
    <mergeCell ref="N6676:P6676"/>
    <mergeCell ref="Q6676:T6676"/>
    <mergeCell ref="U6676:W6676"/>
    <mergeCell ref="Z6676:AC6676"/>
    <mergeCell ref="AD6676:AE6676"/>
    <mergeCell ref="AI6676:AM6676"/>
    <mergeCell ref="AO6676:AT6676"/>
    <mergeCell ref="AV6676:AZ6676"/>
    <mergeCell ref="C6677:G6679"/>
    <mergeCell ref="H6677:L6679"/>
    <mergeCell ref="P6677:S6679"/>
    <mergeCell ref="U6677:W6679"/>
    <mergeCell ref="Z6677:AC6679"/>
    <mergeCell ref="AD6677:AE6679"/>
    <mergeCell ref="AI6677:AM6679"/>
    <mergeCell ref="AO6677:AT6679"/>
    <mergeCell ref="AV6677:AZ6679"/>
    <mergeCell ref="BB6677:BB6679"/>
    <mergeCell ref="BE6677:BE6679"/>
    <mergeCell ref="BH6677:BL6679"/>
    <mergeCell ref="BN6677:BP6679"/>
    <mergeCell ref="C6680:G6680"/>
    <mergeCell ref="H6680:L6680"/>
    <mergeCell ref="P6680:S6680"/>
    <mergeCell ref="U6680:W6680"/>
    <mergeCell ref="Z6680:AC6680"/>
    <mergeCell ref="AD6680:AE6680"/>
    <mergeCell ref="AI6680:AM6680"/>
    <mergeCell ref="AO6680:AT6680"/>
    <mergeCell ref="AV6680:AZ6680"/>
    <mergeCell ref="BH6680:BL6680"/>
    <mergeCell ref="BN6680:BP6680"/>
    <mergeCell ref="C6670:G6670"/>
    <mergeCell ref="H6670:L6670"/>
    <mergeCell ref="N6670:P6670"/>
    <mergeCell ref="Q6670:T6670"/>
    <mergeCell ref="U6670:W6670"/>
    <mergeCell ref="Z6670:AC6670"/>
    <mergeCell ref="AD6670:AE6670"/>
    <mergeCell ref="AI6670:AM6670"/>
    <mergeCell ref="AO6670:AT6670"/>
    <mergeCell ref="AV6670:AZ6670"/>
    <mergeCell ref="C6672:G6673"/>
    <mergeCell ref="H6672:L6673"/>
    <mergeCell ref="N6672:P6673"/>
    <mergeCell ref="Q6672:T6673"/>
    <mergeCell ref="U6672:W6673"/>
    <mergeCell ref="Z6672:AC6673"/>
    <mergeCell ref="AD6672:AE6673"/>
    <mergeCell ref="AI6672:AM6673"/>
    <mergeCell ref="AO6672:AT6673"/>
    <mergeCell ref="AV6672:AZ6673"/>
    <mergeCell ref="BB6672:BB6673"/>
    <mergeCell ref="BE6672:BP6673"/>
    <mergeCell ref="C6674:G6675"/>
    <mergeCell ref="H6674:L6675"/>
    <mergeCell ref="N6674:P6675"/>
    <mergeCell ref="Q6674:T6675"/>
    <mergeCell ref="U6674:W6675"/>
    <mergeCell ref="Z6674:AC6675"/>
    <mergeCell ref="AD6674:AE6675"/>
    <mergeCell ref="AI6674:AN6675"/>
    <mergeCell ref="AO6674:AT6675"/>
    <mergeCell ref="AV6674:AZ6675"/>
    <mergeCell ref="BB6674:BB6675"/>
    <mergeCell ref="BJ6674:BM6675"/>
    <mergeCell ref="BN6674:BP6675"/>
    <mergeCell ref="H6660:L6660"/>
    <mergeCell ref="N6660:P6660"/>
    <mergeCell ref="R6660:S6660"/>
    <mergeCell ref="U6660:W6660"/>
    <mergeCell ref="Z6660:AC6660"/>
    <mergeCell ref="AD6660:AE6660"/>
    <mergeCell ref="AO6660:AT6660"/>
    <mergeCell ref="AV6660:AZ6660"/>
    <mergeCell ref="BK6660:BL6660"/>
    <mergeCell ref="C6662:I6664"/>
    <mergeCell ref="AH6662:AO6664"/>
    <mergeCell ref="BE6662:BE6664"/>
    <mergeCell ref="BK6662:BL6664"/>
    <mergeCell ref="BP6662:BP6663"/>
    <mergeCell ref="C6665:G6665"/>
    <mergeCell ref="H6665:L6665"/>
    <mergeCell ref="N6665:P6665"/>
    <mergeCell ref="Q6665:T6665"/>
    <mergeCell ref="U6665:W6665"/>
    <mergeCell ref="Z6665:AC6665"/>
    <mergeCell ref="AD6665:AE6665"/>
    <mergeCell ref="AI6665:AM6665"/>
    <mergeCell ref="AO6665:AT6665"/>
    <mergeCell ref="AV6665:AZ6665"/>
    <mergeCell ref="BK6665:BL6665"/>
    <mergeCell ref="C6667:G6669"/>
    <mergeCell ref="H6667:L6669"/>
    <mergeCell ref="N6667:P6669"/>
    <mergeCell ref="Q6667:T6669"/>
    <mergeCell ref="U6667:W6669"/>
    <mergeCell ref="Z6667:AC6669"/>
    <mergeCell ref="AD6667:AE6669"/>
    <mergeCell ref="AI6667:AM6669"/>
    <mergeCell ref="AO6667:AT6669"/>
    <mergeCell ref="AV6667:AZ6669"/>
    <mergeCell ref="BB6667:BB6669"/>
    <mergeCell ref="F6651:K6651"/>
    <mergeCell ref="N6651:R6651"/>
    <mergeCell ref="S6651:V6651"/>
    <mergeCell ref="AB6651:AD6651"/>
    <mergeCell ref="AE6651:AI6651"/>
    <mergeCell ref="AR6651:AT6651"/>
    <mergeCell ref="AV6651:AZ6651"/>
    <mergeCell ref="BJ6651:BL6651"/>
    <mergeCell ref="BO6651:BP6651"/>
    <mergeCell ref="BE6653:BF6655"/>
    <mergeCell ref="BJ6653:BL6654"/>
    <mergeCell ref="BO6653:BP6654"/>
    <mergeCell ref="I6656:L6656"/>
    <mergeCell ref="N6656:P6656"/>
    <mergeCell ref="Q6656:S6656"/>
    <mergeCell ref="U6656:W6656"/>
    <mergeCell ref="Z6656:AC6656"/>
    <mergeCell ref="AD6656:AE6656"/>
    <mergeCell ref="AO6656:AT6656"/>
    <mergeCell ref="AV6656:AZ6656"/>
    <mergeCell ref="BA6656:BB6656"/>
    <mergeCell ref="BJ6656:BL6656"/>
    <mergeCell ref="BO6656:BP6656"/>
    <mergeCell ref="H6658:L6659"/>
    <mergeCell ref="N6658:P6659"/>
    <mergeCell ref="Q6658:S6659"/>
    <mergeCell ref="U6658:W6659"/>
    <mergeCell ref="Z6658:AC6659"/>
    <mergeCell ref="AD6658:AE6659"/>
    <mergeCell ref="AO6658:AT6659"/>
    <mergeCell ref="AV6658:AZ6659"/>
    <mergeCell ref="BA6658:BB6659"/>
    <mergeCell ref="BE6658:BE6659"/>
    <mergeCell ref="BJ6658:BL6659"/>
    <mergeCell ref="BO6658:BP6659"/>
    <mergeCell ref="C6640:D6642"/>
    <mergeCell ref="F6640:I6642"/>
    <mergeCell ref="J6640:M6642"/>
    <mergeCell ref="AM6640:AO6642"/>
    <mergeCell ref="AP6640:AS6642"/>
    <mergeCell ref="AT6640:AV6642"/>
    <mergeCell ref="AX6640:AY6642"/>
    <mergeCell ref="BA6640:BC6642"/>
    <mergeCell ref="BD6640:BE6642"/>
    <mergeCell ref="BH6640:BL6642"/>
    <mergeCell ref="BM6640:BO6642"/>
    <mergeCell ref="BP6640:BQ6642"/>
    <mergeCell ref="AM6643:AO6643"/>
    <mergeCell ref="AP6643:AS6643"/>
    <mergeCell ref="AT6643:AV6643"/>
    <mergeCell ref="AX6643:AY6643"/>
    <mergeCell ref="BA6643:BC6643"/>
    <mergeCell ref="BD6643:BE6643"/>
    <mergeCell ref="BH6643:BL6643"/>
    <mergeCell ref="BM6643:BO6643"/>
    <mergeCell ref="BP6643:BQ6643"/>
    <mergeCell ref="AM6645:AP6645"/>
    <mergeCell ref="AQ6645:AT6645"/>
    <mergeCell ref="AU6645:AX6645"/>
    <mergeCell ref="AY6645:AZ6645"/>
    <mergeCell ref="BA6645:BC6645"/>
    <mergeCell ref="BD6645:BE6645"/>
    <mergeCell ref="C6646:AE6646"/>
    <mergeCell ref="B6648:U6648"/>
    <mergeCell ref="X6648:AG6648"/>
    <mergeCell ref="AM6648:BB6648"/>
    <mergeCell ref="BE6648:BP6648"/>
    <mergeCell ref="E6649:L6649"/>
    <mergeCell ref="O6649:Q6649"/>
    <mergeCell ref="S6649:V6649"/>
    <mergeCell ref="AB6649:AC6649"/>
    <mergeCell ref="AD6649:AE6649"/>
    <mergeCell ref="AR6649:AT6649"/>
    <mergeCell ref="AV6649:BB6649"/>
    <mergeCell ref="BH6649:BL6650"/>
    <mergeCell ref="BN6649:BP6650"/>
    <mergeCell ref="C6633:D6633"/>
    <mergeCell ref="F6633:I6633"/>
    <mergeCell ref="J6633:M6633"/>
    <mergeCell ref="N6633:O6633"/>
    <mergeCell ref="R6633:T6633"/>
    <mergeCell ref="U6633:V6633"/>
    <mergeCell ref="W6633:Z6633"/>
    <mergeCell ref="AA6633:AB6633"/>
    <mergeCell ref="AE6633:AH6633"/>
    <mergeCell ref="AM6633:AO6633"/>
    <mergeCell ref="AP6633:AS6633"/>
    <mergeCell ref="BA6633:BC6633"/>
    <mergeCell ref="BD6633:BE6633"/>
    <mergeCell ref="BH6633:BL6633"/>
    <mergeCell ref="BM6633:BO6633"/>
    <mergeCell ref="BP6633:BQ6633"/>
    <mergeCell ref="C6635:D6636"/>
    <mergeCell ref="F6635:I6637"/>
    <mergeCell ref="J6635:M6637"/>
    <mergeCell ref="N6635:O6637"/>
    <mergeCell ref="R6635:T6636"/>
    <mergeCell ref="U6635:V6636"/>
    <mergeCell ref="W6635:Z6636"/>
    <mergeCell ref="AA6635:AB6636"/>
    <mergeCell ref="AD6635:AD6636"/>
    <mergeCell ref="AE6635:AH6636"/>
    <mergeCell ref="AI6635:AI6636"/>
    <mergeCell ref="AM6635:AP6636"/>
    <mergeCell ref="AQ6635:AT6636"/>
    <mergeCell ref="BA6635:BC6636"/>
    <mergeCell ref="BD6635:BE6636"/>
    <mergeCell ref="BH6635:BL6636"/>
    <mergeCell ref="BM6635:BO6636"/>
    <mergeCell ref="BP6635:BQ6636"/>
    <mergeCell ref="AM6637:AO6638"/>
    <mergeCell ref="AP6637:AS6638"/>
    <mergeCell ref="BA6637:BC6638"/>
    <mergeCell ref="BD6637:BE6638"/>
    <mergeCell ref="BH6637:BL6638"/>
    <mergeCell ref="BM6637:BO6638"/>
    <mergeCell ref="BP6637:BQ6638"/>
    <mergeCell ref="B6625:AJ6626"/>
    <mergeCell ref="AL6625:AZ6626"/>
    <mergeCell ref="BA6625:BQ6626"/>
    <mergeCell ref="G6627:L6627"/>
    <mergeCell ref="N6627:O6627"/>
    <mergeCell ref="P6627:S6627"/>
    <mergeCell ref="U6627:AB6627"/>
    <mergeCell ref="AD6627:AI6627"/>
    <mergeCell ref="AO6627:AR6627"/>
    <mergeCell ref="AU6627:AY6627"/>
    <mergeCell ref="BE6627:BF6627"/>
    <mergeCell ref="BG6627:BL6627"/>
    <mergeCell ref="BM6627:BO6627"/>
    <mergeCell ref="BP6627:BQ6627"/>
    <mergeCell ref="F6629:I6630"/>
    <mergeCell ref="K6629:M6630"/>
    <mergeCell ref="N6629:O6630"/>
    <mergeCell ref="R6629:T6630"/>
    <mergeCell ref="U6629:V6630"/>
    <mergeCell ref="W6629:Z6630"/>
    <mergeCell ref="AA6629:AB6630"/>
    <mergeCell ref="AD6629:AD6630"/>
    <mergeCell ref="AE6629:AH6630"/>
    <mergeCell ref="AI6629:AI6630"/>
    <mergeCell ref="AU6629:AW6630"/>
    <mergeCell ref="AX6629:AY6630"/>
    <mergeCell ref="BE6629:BF6630"/>
    <mergeCell ref="BH6629:BL6630"/>
    <mergeCell ref="BM6629:BO6630"/>
    <mergeCell ref="BP6629:BQ6630"/>
    <mergeCell ref="C6631:D6632"/>
    <mergeCell ref="F6631:I6632"/>
    <mergeCell ref="J6631:M6632"/>
    <mergeCell ref="N6631:O6632"/>
    <mergeCell ref="R6631:T6632"/>
    <mergeCell ref="U6631:V6632"/>
    <mergeCell ref="W6631:Z6632"/>
    <mergeCell ref="AA6631:AB6632"/>
    <mergeCell ref="AD6631:AD6632"/>
    <mergeCell ref="AE6631:AH6632"/>
    <mergeCell ref="AI6631:AI6632"/>
    <mergeCell ref="AM6631:AO6632"/>
    <mergeCell ref="AP6631:AS6632"/>
    <mergeCell ref="BA6631:BC6632"/>
    <mergeCell ref="BD6631:BE6632"/>
    <mergeCell ref="BH6631:BL6632"/>
    <mergeCell ref="BM6631:BO6632"/>
    <mergeCell ref="BP6631:BQ6632"/>
    <mergeCell ref="C6614:G6614"/>
    <mergeCell ref="N6614:P6614"/>
    <mergeCell ref="Q6614:T6614"/>
    <mergeCell ref="U6614:W6614"/>
    <mergeCell ref="AH6614:AR6614"/>
    <mergeCell ref="AV6614:AZ6614"/>
    <mergeCell ref="BE6614:BG6614"/>
    <mergeCell ref="BH6614:BK6614"/>
    <mergeCell ref="BN6614:BP6614"/>
    <mergeCell ref="C6616:J6618"/>
    <mergeCell ref="P6616:S6618"/>
    <mergeCell ref="U6616:W6618"/>
    <mergeCell ref="AH6616:AR6618"/>
    <mergeCell ref="AV6616:AZ6618"/>
    <mergeCell ref="BB6616:BB6618"/>
    <mergeCell ref="BE6616:BG6618"/>
    <mergeCell ref="BH6616:BK6617"/>
    <mergeCell ref="C6619:J6619"/>
    <mergeCell ref="N6619:P6619"/>
    <mergeCell ref="Q6619:T6619"/>
    <mergeCell ref="U6619:W6619"/>
    <mergeCell ref="AH6619:AR6619"/>
    <mergeCell ref="AV6619:AZ6619"/>
    <mergeCell ref="BE6619:BG6619"/>
    <mergeCell ref="BH6619:BK6619"/>
    <mergeCell ref="BE6621:BG6622"/>
    <mergeCell ref="BH6621:BK6622"/>
    <mergeCell ref="BN6621:BP6622"/>
    <mergeCell ref="C6623:G6623"/>
    <mergeCell ref="H6623:L6623"/>
    <mergeCell ref="N6623:P6623"/>
    <mergeCell ref="Q6623:T6623"/>
    <mergeCell ref="U6623:W6623"/>
    <mergeCell ref="Z6623:AC6623"/>
    <mergeCell ref="AD6623:AE6623"/>
    <mergeCell ref="AH6623:AM6623"/>
    <mergeCell ref="AO6623:AT6623"/>
    <mergeCell ref="AV6623:AZ6623"/>
    <mergeCell ref="BB6623:BC6623"/>
    <mergeCell ref="BE6623:BF6623"/>
    <mergeCell ref="BI6623:BJ6623"/>
    <mergeCell ref="BL6623:BP6623"/>
    <mergeCell ref="C6602:K6603"/>
    <mergeCell ref="P6602:S6603"/>
    <mergeCell ref="U6602:W6603"/>
    <mergeCell ref="AH6602:AM6603"/>
    <mergeCell ref="AO6602:AT6603"/>
    <mergeCell ref="AV6602:AZ6603"/>
    <mergeCell ref="BB6602:BB6603"/>
    <mergeCell ref="C6604:G6604"/>
    <mergeCell ref="H6604:L6604"/>
    <mergeCell ref="P6604:S6604"/>
    <mergeCell ref="U6604:W6604"/>
    <mergeCell ref="Z6604:AC6604"/>
    <mergeCell ref="AD6604:AE6604"/>
    <mergeCell ref="AH6604:AM6604"/>
    <mergeCell ref="AV6604:AZ6604"/>
    <mergeCell ref="BE6604:BP6604"/>
    <mergeCell ref="C6606:G6608"/>
    <mergeCell ref="N6606:P6608"/>
    <mergeCell ref="Q6606:T6608"/>
    <mergeCell ref="U6606:W6608"/>
    <mergeCell ref="AH6606:AR6608"/>
    <mergeCell ref="AV6606:AZ6608"/>
    <mergeCell ref="BB6606:BB6608"/>
    <mergeCell ref="C6609:G6609"/>
    <mergeCell ref="P6609:S6609"/>
    <mergeCell ref="U6609:W6609"/>
    <mergeCell ref="AH6609:AR6609"/>
    <mergeCell ref="AV6609:AZ6609"/>
    <mergeCell ref="BG6609:BJ6609"/>
    <mergeCell ref="BN6609:BP6609"/>
    <mergeCell ref="C6611:G6613"/>
    <mergeCell ref="N6611:P6613"/>
    <mergeCell ref="Q6611:T6613"/>
    <mergeCell ref="U6611:W6613"/>
    <mergeCell ref="AH6611:AR6613"/>
    <mergeCell ref="AV6611:AZ6613"/>
    <mergeCell ref="BB6611:BB6613"/>
    <mergeCell ref="BE6611:BG6613"/>
    <mergeCell ref="BH6611:BK6613"/>
    <mergeCell ref="BN6611:BP6613"/>
    <mergeCell ref="BH6595:BL6595"/>
    <mergeCell ref="BN6595:BP6595"/>
    <mergeCell ref="C6597:G6598"/>
    <mergeCell ref="H6597:L6598"/>
    <mergeCell ref="N6597:P6598"/>
    <mergeCell ref="Q6597:T6598"/>
    <mergeCell ref="U6597:W6598"/>
    <mergeCell ref="Z6597:AC6598"/>
    <mergeCell ref="AD6597:AE6598"/>
    <mergeCell ref="AH6597:AM6598"/>
    <mergeCell ref="AO6597:AT6598"/>
    <mergeCell ref="AZ6597:AZ6598"/>
    <mergeCell ref="BB6597:BB6598"/>
    <mergeCell ref="BE6597:BG6598"/>
    <mergeCell ref="BH6597:BL6598"/>
    <mergeCell ref="BN6597:BP6598"/>
    <mergeCell ref="C6599:G6599"/>
    <mergeCell ref="H6599:L6599"/>
    <mergeCell ref="N6599:P6599"/>
    <mergeCell ref="Q6599:T6599"/>
    <mergeCell ref="U6599:W6599"/>
    <mergeCell ref="Z6599:AC6599"/>
    <mergeCell ref="AD6599:AE6599"/>
    <mergeCell ref="AH6599:AN6599"/>
    <mergeCell ref="AO6599:AT6599"/>
    <mergeCell ref="AV6599:AZ6599"/>
    <mergeCell ref="BE6599:BG6599"/>
    <mergeCell ref="BH6599:BL6599"/>
    <mergeCell ref="BN6599:BP6599"/>
    <mergeCell ref="C6601:H6601"/>
    <mergeCell ref="I6601:M6601"/>
    <mergeCell ref="P6601:S6601"/>
    <mergeCell ref="U6601:W6601"/>
    <mergeCell ref="Z6601:AC6601"/>
    <mergeCell ref="AD6601:AE6601"/>
    <mergeCell ref="AH6601:AN6601"/>
    <mergeCell ref="AO6601:AT6601"/>
    <mergeCell ref="AV6601:AZ6601"/>
    <mergeCell ref="C6589:G6589"/>
    <mergeCell ref="H6589:L6589"/>
    <mergeCell ref="N6589:P6589"/>
    <mergeCell ref="Q6589:T6589"/>
    <mergeCell ref="U6589:W6589"/>
    <mergeCell ref="Z6589:AC6589"/>
    <mergeCell ref="AD6589:AE6589"/>
    <mergeCell ref="AI6589:AM6589"/>
    <mergeCell ref="AO6589:AT6589"/>
    <mergeCell ref="AV6589:AZ6589"/>
    <mergeCell ref="BH6589:BL6589"/>
    <mergeCell ref="BN6589:BP6589"/>
    <mergeCell ref="C6591:G6592"/>
    <mergeCell ref="H6591:L6592"/>
    <mergeCell ref="N6591:P6592"/>
    <mergeCell ref="Q6591:T6592"/>
    <mergeCell ref="U6591:W6592"/>
    <mergeCell ref="Z6591:AC6592"/>
    <mergeCell ref="AD6591:AE6592"/>
    <mergeCell ref="AI6591:AM6592"/>
    <mergeCell ref="AO6591:AT6592"/>
    <mergeCell ref="AV6591:AZ6592"/>
    <mergeCell ref="BB6591:BB6592"/>
    <mergeCell ref="BE6591:BE6592"/>
    <mergeCell ref="BH6591:BL6592"/>
    <mergeCell ref="BN6591:BP6592"/>
    <mergeCell ref="C6593:G6594"/>
    <mergeCell ref="H6593:L6594"/>
    <mergeCell ref="N6593:P6594"/>
    <mergeCell ref="Q6593:T6594"/>
    <mergeCell ref="U6593:W6594"/>
    <mergeCell ref="Z6593:AC6594"/>
    <mergeCell ref="AD6593:AE6594"/>
    <mergeCell ref="AI6593:AM6594"/>
    <mergeCell ref="AO6593:AT6594"/>
    <mergeCell ref="AV6593:AZ6594"/>
    <mergeCell ref="BB6593:BB6594"/>
    <mergeCell ref="BE6593:BE6594"/>
    <mergeCell ref="BH6593:BL6594"/>
    <mergeCell ref="BN6593:BP6594"/>
    <mergeCell ref="C6579:G6579"/>
    <mergeCell ref="H6579:L6579"/>
    <mergeCell ref="P6579:S6579"/>
    <mergeCell ref="U6579:W6579"/>
    <mergeCell ref="Z6579:AC6579"/>
    <mergeCell ref="AD6579:AE6579"/>
    <mergeCell ref="AI6579:AM6579"/>
    <mergeCell ref="AO6579:AT6579"/>
    <mergeCell ref="AV6579:AZ6579"/>
    <mergeCell ref="BH6579:BL6579"/>
    <mergeCell ref="BN6579:BP6579"/>
    <mergeCell ref="C6581:G6581"/>
    <mergeCell ref="H6581:L6581"/>
    <mergeCell ref="N6581:P6581"/>
    <mergeCell ref="Q6581:T6581"/>
    <mergeCell ref="U6581:W6581"/>
    <mergeCell ref="Z6581:AC6581"/>
    <mergeCell ref="AD6581:AE6581"/>
    <mergeCell ref="AI6581:AM6581"/>
    <mergeCell ref="AO6581:AT6583"/>
    <mergeCell ref="AV6581:AZ6583"/>
    <mergeCell ref="BE6581:BF6582"/>
    <mergeCell ref="BH6581:BL6581"/>
    <mergeCell ref="BN6581:BP6581"/>
    <mergeCell ref="BE6583:BE6584"/>
    <mergeCell ref="BH6583:BL6584"/>
    <mergeCell ref="BN6583:BP6584"/>
    <mergeCell ref="C6586:I6586"/>
    <mergeCell ref="AH6586:AO6586"/>
    <mergeCell ref="BH6586:BL6586"/>
    <mergeCell ref="BN6586:BP6586"/>
    <mergeCell ref="C6587:G6588"/>
    <mergeCell ref="H6587:L6588"/>
    <mergeCell ref="N6587:P6588"/>
    <mergeCell ref="Q6587:T6588"/>
    <mergeCell ref="U6587:W6588"/>
    <mergeCell ref="Z6587:AC6588"/>
    <mergeCell ref="AD6587:AE6588"/>
    <mergeCell ref="AI6587:AM6588"/>
    <mergeCell ref="AO6587:AT6588"/>
    <mergeCell ref="AV6587:AZ6588"/>
    <mergeCell ref="BB6587:BB6588"/>
    <mergeCell ref="BE6587:BF6588"/>
    <mergeCell ref="BH6587:BL6588"/>
    <mergeCell ref="BN6587:BP6588"/>
    <mergeCell ref="C6571:G6573"/>
    <mergeCell ref="H6571:L6573"/>
    <mergeCell ref="P6571:S6573"/>
    <mergeCell ref="U6571:W6573"/>
    <mergeCell ref="Z6571:AC6573"/>
    <mergeCell ref="AD6571:AE6573"/>
    <mergeCell ref="AI6571:AM6573"/>
    <mergeCell ref="AO6571:AT6573"/>
    <mergeCell ref="AV6571:AZ6573"/>
    <mergeCell ref="BB6571:BB6573"/>
    <mergeCell ref="BE6571:BE6573"/>
    <mergeCell ref="BH6571:BL6573"/>
    <mergeCell ref="BN6571:BP6573"/>
    <mergeCell ref="C6574:G6574"/>
    <mergeCell ref="H6574:L6574"/>
    <mergeCell ref="P6574:S6574"/>
    <mergeCell ref="U6574:W6574"/>
    <mergeCell ref="Z6574:AC6574"/>
    <mergeCell ref="AD6574:AE6574"/>
    <mergeCell ref="AI6574:AM6574"/>
    <mergeCell ref="AO6574:AT6574"/>
    <mergeCell ref="AV6574:AZ6574"/>
    <mergeCell ref="BH6574:BL6574"/>
    <mergeCell ref="BN6574:BP6574"/>
    <mergeCell ref="C6576:G6578"/>
    <mergeCell ref="H6576:L6578"/>
    <mergeCell ref="N6576:P6578"/>
    <mergeCell ref="Q6576:T6578"/>
    <mergeCell ref="U6576:W6578"/>
    <mergeCell ref="Z6576:AC6578"/>
    <mergeCell ref="AD6576:AE6578"/>
    <mergeCell ref="AI6576:AM6578"/>
    <mergeCell ref="AO6576:AT6578"/>
    <mergeCell ref="AV6576:AZ6578"/>
    <mergeCell ref="BB6576:BB6578"/>
    <mergeCell ref="BE6576:BE6578"/>
    <mergeCell ref="BH6576:BL6578"/>
    <mergeCell ref="BN6576:BP6578"/>
    <mergeCell ref="C6566:G6567"/>
    <mergeCell ref="H6566:L6567"/>
    <mergeCell ref="N6566:P6567"/>
    <mergeCell ref="Q6566:T6567"/>
    <mergeCell ref="U6566:W6567"/>
    <mergeCell ref="Z6566:AC6567"/>
    <mergeCell ref="AD6566:AE6567"/>
    <mergeCell ref="AI6566:AM6567"/>
    <mergeCell ref="AO6566:AT6567"/>
    <mergeCell ref="AV6566:AZ6567"/>
    <mergeCell ref="BB6566:BB6567"/>
    <mergeCell ref="BE6566:BP6567"/>
    <mergeCell ref="C6568:G6569"/>
    <mergeCell ref="H6568:L6569"/>
    <mergeCell ref="N6568:P6569"/>
    <mergeCell ref="Q6568:T6569"/>
    <mergeCell ref="U6568:W6569"/>
    <mergeCell ref="Z6568:AC6569"/>
    <mergeCell ref="AD6568:AE6569"/>
    <mergeCell ref="AI6568:AN6569"/>
    <mergeCell ref="AO6568:AT6569"/>
    <mergeCell ref="AV6568:AZ6569"/>
    <mergeCell ref="BB6568:BB6569"/>
    <mergeCell ref="BJ6568:BM6569"/>
    <mergeCell ref="BN6568:BP6569"/>
    <mergeCell ref="C6570:G6570"/>
    <mergeCell ref="H6570:L6570"/>
    <mergeCell ref="N6570:P6570"/>
    <mergeCell ref="Q6570:T6570"/>
    <mergeCell ref="U6570:W6570"/>
    <mergeCell ref="Z6570:AC6570"/>
    <mergeCell ref="AD6570:AE6570"/>
    <mergeCell ref="AI6570:AM6570"/>
    <mergeCell ref="AO6570:AT6570"/>
    <mergeCell ref="AV6570:AZ6570"/>
    <mergeCell ref="C6556:I6558"/>
    <mergeCell ref="AH6556:AO6558"/>
    <mergeCell ref="BE6556:BE6558"/>
    <mergeCell ref="BK6556:BL6558"/>
    <mergeCell ref="BP6556:BP6557"/>
    <mergeCell ref="C6559:G6559"/>
    <mergeCell ref="H6559:L6559"/>
    <mergeCell ref="N6559:P6559"/>
    <mergeCell ref="Q6559:T6559"/>
    <mergeCell ref="U6559:W6559"/>
    <mergeCell ref="Z6559:AC6559"/>
    <mergeCell ref="AD6559:AE6559"/>
    <mergeCell ref="AI6559:AM6559"/>
    <mergeCell ref="AO6559:AT6559"/>
    <mergeCell ref="AV6559:AZ6559"/>
    <mergeCell ref="BK6559:BL6559"/>
    <mergeCell ref="C6561:G6563"/>
    <mergeCell ref="H6561:L6563"/>
    <mergeCell ref="N6561:P6563"/>
    <mergeCell ref="Q6561:T6563"/>
    <mergeCell ref="U6561:W6563"/>
    <mergeCell ref="Z6561:AC6563"/>
    <mergeCell ref="AD6561:AE6563"/>
    <mergeCell ref="AI6561:AM6563"/>
    <mergeCell ref="AO6561:AT6563"/>
    <mergeCell ref="AV6561:AZ6563"/>
    <mergeCell ref="BB6561:BB6563"/>
    <mergeCell ref="C6564:G6564"/>
    <mergeCell ref="H6564:L6564"/>
    <mergeCell ref="N6564:P6564"/>
    <mergeCell ref="Q6564:T6564"/>
    <mergeCell ref="U6564:W6564"/>
    <mergeCell ref="Z6564:AC6564"/>
    <mergeCell ref="AD6564:AE6564"/>
    <mergeCell ref="AI6564:AM6564"/>
    <mergeCell ref="AO6564:AT6564"/>
    <mergeCell ref="AV6564:AZ6564"/>
    <mergeCell ref="BE6547:BF6549"/>
    <mergeCell ref="BJ6547:BL6548"/>
    <mergeCell ref="BO6547:BP6548"/>
    <mergeCell ref="I6550:L6550"/>
    <mergeCell ref="N6550:P6550"/>
    <mergeCell ref="Q6550:S6550"/>
    <mergeCell ref="U6550:W6550"/>
    <mergeCell ref="Z6550:AC6550"/>
    <mergeCell ref="AD6550:AE6550"/>
    <mergeCell ref="AO6550:AT6550"/>
    <mergeCell ref="AV6550:AZ6550"/>
    <mergeCell ref="BA6550:BB6550"/>
    <mergeCell ref="BJ6550:BL6550"/>
    <mergeCell ref="BO6550:BP6550"/>
    <mergeCell ref="H6552:L6553"/>
    <mergeCell ref="N6552:P6553"/>
    <mergeCell ref="Q6552:S6553"/>
    <mergeCell ref="U6552:W6553"/>
    <mergeCell ref="Z6552:AC6553"/>
    <mergeCell ref="AD6552:AE6553"/>
    <mergeCell ref="AO6552:AT6553"/>
    <mergeCell ref="AV6552:AZ6553"/>
    <mergeCell ref="BA6552:BB6553"/>
    <mergeCell ref="BE6552:BE6553"/>
    <mergeCell ref="BJ6552:BL6553"/>
    <mergeCell ref="BO6552:BP6553"/>
    <mergeCell ref="H6554:L6554"/>
    <mergeCell ref="N6554:P6554"/>
    <mergeCell ref="R6554:S6554"/>
    <mergeCell ref="U6554:W6554"/>
    <mergeCell ref="Z6554:AC6554"/>
    <mergeCell ref="AD6554:AE6554"/>
    <mergeCell ref="AO6554:AT6554"/>
    <mergeCell ref="AV6554:AZ6554"/>
    <mergeCell ref="BK6554:BL6554"/>
    <mergeCell ref="AM6537:AO6537"/>
    <mergeCell ref="AP6537:AS6537"/>
    <mergeCell ref="AT6537:AV6537"/>
    <mergeCell ref="AX6537:AY6537"/>
    <mergeCell ref="BA6537:BC6537"/>
    <mergeCell ref="BD6537:BE6537"/>
    <mergeCell ref="BH6537:BL6537"/>
    <mergeCell ref="BM6537:BO6537"/>
    <mergeCell ref="BP6537:BQ6537"/>
    <mergeCell ref="AM6539:AP6539"/>
    <mergeCell ref="AQ6539:AT6539"/>
    <mergeCell ref="AU6539:AX6539"/>
    <mergeCell ref="AY6539:AZ6539"/>
    <mergeCell ref="BA6539:BC6539"/>
    <mergeCell ref="BD6539:BE6539"/>
    <mergeCell ref="C6540:AE6540"/>
    <mergeCell ref="B6542:U6542"/>
    <mergeCell ref="X6542:AG6542"/>
    <mergeCell ref="AM6542:BB6542"/>
    <mergeCell ref="BE6542:BP6542"/>
    <mergeCell ref="E6543:L6543"/>
    <mergeCell ref="O6543:Q6543"/>
    <mergeCell ref="S6543:V6543"/>
    <mergeCell ref="AB6543:AC6543"/>
    <mergeCell ref="AD6543:AE6543"/>
    <mergeCell ref="AR6543:AT6543"/>
    <mergeCell ref="AV6543:BB6543"/>
    <mergeCell ref="BH6543:BL6544"/>
    <mergeCell ref="BN6543:BP6544"/>
    <mergeCell ref="F6545:K6545"/>
    <mergeCell ref="N6545:R6545"/>
    <mergeCell ref="S6545:V6545"/>
    <mergeCell ref="AB6545:AD6545"/>
    <mergeCell ref="AE6545:AI6545"/>
    <mergeCell ref="AR6545:AT6545"/>
    <mergeCell ref="AV6545:AZ6545"/>
    <mergeCell ref="BJ6545:BL6545"/>
    <mergeCell ref="BO6545:BP6545"/>
    <mergeCell ref="C6529:D6530"/>
    <mergeCell ref="F6529:I6531"/>
    <mergeCell ref="J6529:M6531"/>
    <mergeCell ref="N6529:O6531"/>
    <mergeCell ref="R6529:T6530"/>
    <mergeCell ref="U6529:V6530"/>
    <mergeCell ref="W6529:Z6530"/>
    <mergeCell ref="AA6529:AB6530"/>
    <mergeCell ref="AD6529:AD6530"/>
    <mergeCell ref="AE6529:AH6530"/>
    <mergeCell ref="AI6529:AI6530"/>
    <mergeCell ref="AM6529:AP6530"/>
    <mergeCell ref="AQ6529:AT6530"/>
    <mergeCell ref="BA6529:BC6530"/>
    <mergeCell ref="BD6529:BE6530"/>
    <mergeCell ref="BH6529:BL6530"/>
    <mergeCell ref="BM6529:BO6530"/>
    <mergeCell ref="BP6529:BQ6530"/>
    <mergeCell ref="AM6531:AO6532"/>
    <mergeCell ref="AP6531:AS6532"/>
    <mergeCell ref="BA6531:BC6532"/>
    <mergeCell ref="BD6531:BE6532"/>
    <mergeCell ref="BH6531:BL6532"/>
    <mergeCell ref="BM6531:BO6532"/>
    <mergeCell ref="BP6531:BQ6532"/>
    <mergeCell ref="C6534:D6536"/>
    <mergeCell ref="F6534:I6536"/>
    <mergeCell ref="J6534:M6536"/>
    <mergeCell ref="AM6534:AO6536"/>
    <mergeCell ref="AP6534:AS6536"/>
    <mergeCell ref="AT6534:AV6536"/>
    <mergeCell ref="AX6534:AY6536"/>
    <mergeCell ref="BA6534:BC6536"/>
    <mergeCell ref="BD6534:BE6536"/>
    <mergeCell ref="BH6534:BL6536"/>
    <mergeCell ref="BM6534:BO6536"/>
    <mergeCell ref="BP6534:BQ6536"/>
    <mergeCell ref="C6525:D6526"/>
    <mergeCell ref="F6525:I6526"/>
    <mergeCell ref="J6525:M6526"/>
    <mergeCell ref="N6525:O6526"/>
    <mergeCell ref="R6525:T6526"/>
    <mergeCell ref="U6525:V6526"/>
    <mergeCell ref="W6525:Z6526"/>
    <mergeCell ref="AA6525:AB6526"/>
    <mergeCell ref="AD6525:AD6526"/>
    <mergeCell ref="AE6525:AH6526"/>
    <mergeCell ref="AI6525:AI6526"/>
    <mergeCell ref="AM6525:AO6526"/>
    <mergeCell ref="AP6525:AS6526"/>
    <mergeCell ref="BA6525:BC6526"/>
    <mergeCell ref="BD6525:BE6526"/>
    <mergeCell ref="BH6525:BL6526"/>
    <mergeCell ref="BM6525:BO6526"/>
    <mergeCell ref="BP6525:BQ6526"/>
    <mergeCell ref="C6527:D6527"/>
    <mergeCell ref="F6527:I6527"/>
    <mergeCell ref="J6527:M6527"/>
    <mergeCell ref="N6527:O6527"/>
    <mergeCell ref="R6527:T6527"/>
    <mergeCell ref="U6527:V6527"/>
    <mergeCell ref="W6527:Z6527"/>
    <mergeCell ref="AA6527:AB6527"/>
    <mergeCell ref="AE6527:AH6527"/>
    <mergeCell ref="AM6527:AO6527"/>
    <mergeCell ref="AP6527:AS6527"/>
    <mergeCell ref="BA6527:BC6527"/>
    <mergeCell ref="BD6527:BE6527"/>
    <mergeCell ref="BH6527:BL6527"/>
    <mergeCell ref="BM6527:BO6527"/>
    <mergeCell ref="BP6527:BQ6527"/>
    <mergeCell ref="BE6515:BG6516"/>
    <mergeCell ref="BH6515:BK6516"/>
    <mergeCell ref="BN6515:BP6516"/>
    <mergeCell ref="C6517:G6517"/>
    <mergeCell ref="H6517:L6517"/>
    <mergeCell ref="N6517:P6517"/>
    <mergeCell ref="Q6517:T6517"/>
    <mergeCell ref="U6517:W6517"/>
    <mergeCell ref="Z6517:AC6517"/>
    <mergeCell ref="AD6517:AE6517"/>
    <mergeCell ref="AH6517:AM6517"/>
    <mergeCell ref="AO6517:AT6517"/>
    <mergeCell ref="AV6517:AZ6517"/>
    <mergeCell ref="BB6517:BC6517"/>
    <mergeCell ref="BE6517:BF6517"/>
    <mergeCell ref="BI6517:BJ6517"/>
    <mergeCell ref="B6519:AJ6520"/>
    <mergeCell ref="AL6519:AZ6520"/>
    <mergeCell ref="BA6519:BQ6520"/>
    <mergeCell ref="G6521:L6521"/>
    <mergeCell ref="N6521:O6521"/>
    <mergeCell ref="P6521:S6521"/>
    <mergeCell ref="U6521:AB6521"/>
    <mergeCell ref="AD6521:AI6521"/>
    <mergeCell ref="AO6521:AR6521"/>
    <mergeCell ref="AU6521:AY6521"/>
    <mergeCell ref="BE6521:BF6521"/>
    <mergeCell ref="BG6521:BL6521"/>
    <mergeCell ref="BM6521:BO6521"/>
    <mergeCell ref="BP6521:BQ6521"/>
    <mergeCell ref="F6523:I6524"/>
    <mergeCell ref="K6523:M6524"/>
    <mergeCell ref="N6523:O6524"/>
    <mergeCell ref="R6523:T6524"/>
    <mergeCell ref="U6523:V6524"/>
    <mergeCell ref="W6523:Z6524"/>
    <mergeCell ref="AA6523:AB6524"/>
    <mergeCell ref="AD6523:AD6524"/>
    <mergeCell ref="AE6523:AH6524"/>
    <mergeCell ref="AI6523:AI6524"/>
    <mergeCell ref="AU6523:AW6524"/>
    <mergeCell ref="AX6523:AY6524"/>
    <mergeCell ref="BE6523:BF6524"/>
    <mergeCell ref="BH6523:BL6524"/>
    <mergeCell ref="BM6523:BO6524"/>
    <mergeCell ref="BP6523:BQ6524"/>
    <mergeCell ref="BL6517:BP6517"/>
    <mergeCell ref="C6505:G6507"/>
    <mergeCell ref="N6505:P6507"/>
    <mergeCell ref="Q6505:T6507"/>
    <mergeCell ref="U6505:W6507"/>
    <mergeCell ref="AH6505:AR6507"/>
    <mergeCell ref="AV6505:AZ6507"/>
    <mergeCell ref="BB6505:BB6507"/>
    <mergeCell ref="BE6505:BG6507"/>
    <mergeCell ref="BH6505:BK6507"/>
    <mergeCell ref="BN6505:BP6507"/>
    <mergeCell ref="C6508:G6508"/>
    <mergeCell ref="N6508:P6508"/>
    <mergeCell ref="Q6508:T6508"/>
    <mergeCell ref="U6508:W6508"/>
    <mergeCell ref="AH6508:AR6508"/>
    <mergeCell ref="AV6508:AZ6508"/>
    <mergeCell ref="BE6508:BG6508"/>
    <mergeCell ref="BH6508:BK6508"/>
    <mergeCell ref="BN6508:BP6508"/>
    <mergeCell ref="C6510:J6512"/>
    <mergeCell ref="P6510:S6512"/>
    <mergeCell ref="U6510:W6512"/>
    <mergeCell ref="AH6510:AR6512"/>
    <mergeCell ref="AV6510:AZ6512"/>
    <mergeCell ref="BB6510:BB6512"/>
    <mergeCell ref="BE6510:BG6512"/>
    <mergeCell ref="BH6510:BK6511"/>
    <mergeCell ref="C6513:J6513"/>
    <mergeCell ref="N6513:P6513"/>
    <mergeCell ref="Q6513:T6513"/>
    <mergeCell ref="U6513:W6513"/>
    <mergeCell ref="AH6513:AR6513"/>
    <mergeCell ref="AV6513:AZ6513"/>
    <mergeCell ref="BE6513:BG6513"/>
    <mergeCell ref="BH6513:BK6513"/>
    <mergeCell ref="C6495:H6495"/>
    <mergeCell ref="I6495:M6495"/>
    <mergeCell ref="P6495:S6495"/>
    <mergeCell ref="U6495:W6495"/>
    <mergeCell ref="Z6495:AC6495"/>
    <mergeCell ref="AD6495:AE6495"/>
    <mergeCell ref="AH6495:AN6495"/>
    <mergeCell ref="AO6495:AT6495"/>
    <mergeCell ref="AV6495:AZ6495"/>
    <mergeCell ref="C6496:K6497"/>
    <mergeCell ref="P6496:S6497"/>
    <mergeCell ref="U6496:W6497"/>
    <mergeCell ref="AH6496:AM6497"/>
    <mergeCell ref="AO6496:AT6497"/>
    <mergeCell ref="AV6496:AZ6497"/>
    <mergeCell ref="BB6496:BB6497"/>
    <mergeCell ref="C6498:G6498"/>
    <mergeCell ref="H6498:L6498"/>
    <mergeCell ref="P6498:S6498"/>
    <mergeCell ref="U6498:W6498"/>
    <mergeCell ref="Z6498:AC6498"/>
    <mergeCell ref="AD6498:AE6498"/>
    <mergeCell ref="AH6498:AM6498"/>
    <mergeCell ref="AV6498:AZ6498"/>
    <mergeCell ref="BE6498:BP6498"/>
    <mergeCell ref="C6500:G6502"/>
    <mergeCell ref="N6500:P6502"/>
    <mergeCell ref="Q6500:T6502"/>
    <mergeCell ref="U6500:W6502"/>
    <mergeCell ref="AH6500:AR6502"/>
    <mergeCell ref="AV6500:AZ6502"/>
    <mergeCell ref="BB6500:BB6502"/>
    <mergeCell ref="C6503:G6503"/>
    <mergeCell ref="P6503:S6503"/>
    <mergeCell ref="U6503:W6503"/>
    <mergeCell ref="AH6503:AR6503"/>
    <mergeCell ref="AV6503:AZ6503"/>
    <mergeCell ref="BG6503:BJ6503"/>
    <mergeCell ref="BN6503:BP6503"/>
    <mergeCell ref="C6487:G6488"/>
    <mergeCell ref="H6487:L6488"/>
    <mergeCell ref="N6487:P6488"/>
    <mergeCell ref="Q6487:T6488"/>
    <mergeCell ref="U6487:W6488"/>
    <mergeCell ref="Z6487:AC6488"/>
    <mergeCell ref="AD6487:AE6488"/>
    <mergeCell ref="AI6487:AM6488"/>
    <mergeCell ref="AO6487:AT6488"/>
    <mergeCell ref="AV6487:AZ6488"/>
    <mergeCell ref="BB6487:BB6488"/>
    <mergeCell ref="BE6487:BE6488"/>
    <mergeCell ref="BH6487:BL6488"/>
    <mergeCell ref="BN6487:BP6488"/>
    <mergeCell ref="BH6489:BL6489"/>
    <mergeCell ref="BN6489:BP6489"/>
    <mergeCell ref="C6491:G6492"/>
    <mergeCell ref="H6491:L6492"/>
    <mergeCell ref="N6491:P6492"/>
    <mergeCell ref="Q6491:T6492"/>
    <mergeCell ref="U6491:W6492"/>
    <mergeCell ref="Z6491:AC6492"/>
    <mergeCell ref="AD6491:AE6492"/>
    <mergeCell ref="AH6491:AM6492"/>
    <mergeCell ref="AO6491:AT6492"/>
    <mergeCell ref="AZ6491:AZ6492"/>
    <mergeCell ref="BB6491:BB6492"/>
    <mergeCell ref="BE6491:BG6492"/>
    <mergeCell ref="BH6491:BL6492"/>
    <mergeCell ref="BN6491:BP6492"/>
    <mergeCell ref="C6493:G6493"/>
    <mergeCell ref="H6493:L6493"/>
    <mergeCell ref="N6493:P6493"/>
    <mergeCell ref="Q6493:T6493"/>
    <mergeCell ref="U6493:W6493"/>
    <mergeCell ref="Z6493:AC6493"/>
    <mergeCell ref="AD6493:AE6493"/>
    <mergeCell ref="AH6493:AN6493"/>
    <mergeCell ref="AO6493:AT6493"/>
    <mergeCell ref="AV6493:AZ6493"/>
    <mergeCell ref="BE6493:BG6493"/>
    <mergeCell ref="BH6493:BL6493"/>
    <mergeCell ref="BN6493:BP6493"/>
    <mergeCell ref="C6480:I6480"/>
    <mergeCell ref="AH6480:AO6480"/>
    <mergeCell ref="BH6480:BL6480"/>
    <mergeCell ref="BN6480:BP6480"/>
    <mergeCell ref="C6481:G6482"/>
    <mergeCell ref="H6481:L6482"/>
    <mergeCell ref="N6481:P6482"/>
    <mergeCell ref="Q6481:T6482"/>
    <mergeCell ref="U6481:W6482"/>
    <mergeCell ref="Z6481:AC6482"/>
    <mergeCell ref="AD6481:AE6482"/>
    <mergeCell ref="AI6481:AM6482"/>
    <mergeCell ref="AO6481:AT6482"/>
    <mergeCell ref="AV6481:AZ6482"/>
    <mergeCell ref="BB6481:BB6482"/>
    <mergeCell ref="BE6481:BF6482"/>
    <mergeCell ref="BH6481:BL6482"/>
    <mergeCell ref="BN6481:BP6482"/>
    <mergeCell ref="C6483:G6483"/>
    <mergeCell ref="H6483:L6483"/>
    <mergeCell ref="N6483:P6483"/>
    <mergeCell ref="Q6483:T6483"/>
    <mergeCell ref="U6483:W6483"/>
    <mergeCell ref="Z6483:AC6483"/>
    <mergeCell ref="AD6483:AE6483"/>
    <mergeCell ref="AI6483:AM6483"/>
    <mergeCell ref="AO6483:AT6483"/>
    <mergeCell ref="AV6483:AZ6483"/>
    <mergeCell ref="BH6483:BL6483"/>
    <mergeCell ref="BN6483:BP6483"/>
    <mergeCell ref="C6485:G6486"/>
    <mergeCell ref="H6485:L6486"/>
    <mergeCell ref="N6485:P6486"/>
    <mergeCell ref="Q6485:T6486"/>
    <mergeCell ref="U6485:W6486"/>
    <mergeCell ref="Z6485:AC6486"/>
    <mergeCell ref="AD6485:AE6486"/>
    <mergeCell ref="AI6485:AM6486"/>
    <mergeCell ref="AO6485:AT6486"/>
    <mergeCell ref="AV6485:AZ6486"/>
    <mergeCell ref="BB6485:BB6486"/>
    <mergeCell ref="BE6485:BE6486"/>
    <mergeCell ref="BH6485:BL6486"/>
    <mergeCell ref="BN6485:BP6486"/>
    <mergeCell ref="C6470:G6472"/>
    <mergeCell ref="H6470:L6472"/>
    <mergeCell ref="N6470:P6472"/>
    <mergeCell ref="Q6470:T6472"/>
    <mergeCell ref="U6470:W6472"/>
    <mergeCell ref="Z6470:AC6472"/>
    <mergeCell ref="AD6470:AE6472"/>
    <mergeCell ref="AI6470:AM6472"/>
    <mergeCell ref="AO6470:AT6472"/>
    <mergeCell ref="AV6470:AZ6472"/>
    <mergeCell ref="BB6470:BB6472"/>
    <mergeCell ref="BE6470:BE6472"/>
    <mergeCell ref="BH6470:BL6472"/>
    <mergeCell ref="BN6470:BP6472"/>
    <mergeCell ref="C6473:G6473"/>
    <mergeCell ref="H6473:L6473"/>
    <mergeCell ref="P6473:S6473"/>
    <mergeCell ref="U6473:W6473"/>
    <mergeCell ref="Z6473:AC6473"/>
    <mergeCell ref="AD6473:AE6473"/>
    <mergeCell ref="AI6473:AM6473"/>
    <mergeCell ref="AO6473:AT6473"/>
    <mergeCell ref="AV6473:AZ6473"/>
    <mergeCell ref="BH6473:BL6473"/>
    <mergeCell ref="BN6473:BP6473"/>
    <mergeCell ref="C6475:G6475"/>
    <mergeCell ref="H6475:L6475"/>
    <mergeCell ref="N6475:P6475"/>
    <mergeCell ref="Q6475:T6475"/>
    <mergeCell ref="U6475:W6475"/>
    <mergeCell ref="Z6475:AC6475"/>
    <mergeCell ref="AD6475:AE6475"/>
    <mergeCell ref="AI6475:AM6475"/>
    <mergeCell ref="AO6475:AT6477"/>
    <mergeCell ref="AV6475:AZ6477"/>
    <mergeCell ref="BE6475:BF6476"/>
    <mergeCell ref="BH6475:BL6475"/>
    <mergeCell ref="BN6475:BP6475"/>
    <mergeCell ref="BE6477:BE6478"/>
    <mergeCell ref="BH6477:BL6478"/>
    <mergeCell ref="BN6477:BP6478"/>
    <mergeCell ref="C6464:G6464"/>
    <mergeCell ref="H6464:L6464"/>
    <mergeCell ref="N6464:P6464"/>
    <mergeCell ref="Q6464:T6464"/>
    <mergeCell ref="U6464:W6464"/>
    <mergeCell ref="Z6464:AC6464"/>
    <mergeCell ref="AD6464:AE6464"/>
    <mergeCell ref="AI6464:AM6464"/>
    <mergeCell ref="AO6464:AT6464"/>
    <mergeCell ref="AV6464:AZ6464"/>
    <mergeCell ref="C6465:G6467"/>
    <mergeCell ref="H6465:L6467"/>
    <mergeCell ref="P6465:S6467"/>
    <mergeCell ref="U6465:W6467"/>
    <mergeCell ref="Z6465:AC6467"/>
    <mergeCell ref="AD6465:AE6467"/>
    <mergeCell ref="AI6465:AM6467"/>
    <mergeCell ref="AO6465:AT6467"/>
    <mergeCell ref="AV6465:AZ6467"/>
    <mergeCell ref="BB6465:BB6467"/>
    <mergeCell ref="BE6465:BE6467"/>
    <mergeCell ref="BH6465:BL6467"/>
    <mergeCell ref="BN6465:BP6467"/>
    <mergeCell ref="C6468:G6468"/>
    <mergeCell ref="H6468:L6468"/>
    <mergeCell ref="P6468:S6468"/>
    <mergeCell ref="U6468:W6468"/>
    <mergeCell ref="Z6468:AC6468"/>
    <mergeCell ref="AD6468:AE6468"/>
    <mergeCell ref="AI6468:AM6468"/>
    <mergeCell ref="AO6468:AT6468"/>
    <mergeCell ref="AV6468:AZ6468"/>
    <mergeCell ref="BH6468:BL6468"/>
    <mergeCell ref="BN6468:BP6468"/>
    <mergeCell ref="C6458:G6458"/>
    <mergeCell ref="H6458:L6458"/>
    <mergeCell ref="N6458:P6458"/>
    <mergeCell ref="Q6458:T6458"/>
    <mergeCell ref="U6458:W6458"/>
    <mergeCell ref="Z6458:AC6458"/>
    <mergeCell ref="AD6458:AE6458"/>
    <mergeCell ref="AI6458:AM6458"/>
    <mergeCell ref="AO6458:AT6458"/>
    <mergeCell ref="AV6458:AZ6458"/>
    <mergeCell ref="C6460:G6461"/>
    <mergeCell ref="H6460:L6461"/>
    <mergeCell ref="N6460:P6461"/>
    <mergeCell ref="Q6460:T6461"/>
    <mergeCell ref="U6460:W6461"/>
    <mergeCell ref="Z6460:AC6461"/>
    <mergeCell ref="AD6460:AE6461"/>
    <mergeCell ref="AI6460:AM6461"/>
    <mergeCell ref="AO6460:AT6461"/>
    <mergeCell ref="AV6460:AZ6461"/>
    <mergeCell ref="BB6460:BB6461"/>
    <mergeCell ref="BE6460:BP6461"/>
    <mergeCell ref="C6462:G6463"/>
    <mergeCell ref="H6462:L6463"/>
    <mergeCell ref="N6462:P6463"/>
    <mergeCell ref="Q6462:T6463"/>
    <mergeCell ref="U6462:W6463"/>
    <mergeCell ref="Z6462:AC6463"/>
    <mergeCell ref="AD6462:AE6463"/>
    <mergeCell ref="AI6462:AN6463"/>
    <mergeCell ref="AO6462:AT6463"/>
    <mergeCell ref="AV6462:AZ6463"/>
    <mergeCell ref="BB6462:BB6463"/>
    <mergeCell ref="BJ6462:BM6463"/>
    <mergeCell ref="BN6462:BP6463"/>
    <mergeCell ref="H6448:L6448"/>
    <mergeCell ref="N6448:P6448"/>
    <mergeCell ref="R6448:S6448"/>
    <mergeCell ref="U6448:W6448"/>
    <mergeCell ref="Z6448:AC6448"/>
    <mergeCell ref="AD6448:AE6448"/>
    <mergeCell ref="AO6448:AT6448"/>
    <mergeCell ref="AV6448:AZ6448"/>
    <mergeCell ref="BK6448:BL6448"/>
    <mergeCell ref="C6450:I6452"/>
    <mergeCell ref="AH6450:AO6452"/>
    <mergeCell ref="BE6450:BE6452"/>
    <mergeCell ref="BK6450:BL6452"/>
    <mergeCell ref="BP6450:BP6451"/>
    <mergeCell ref="C6453:G6453"/>
    <mergeCell ref="H6453:L6453"/>
    <mergeCell ref="N6453:P6453"/>
    <mergeCell ref="Q6453:T6453"/>
    <mergeCell ref="U6453:W6453"/>
    <mergeCell ref="Z6453:AC6453"/>
    <mergeCell ref="AD6453:AE6453"/>
    <mergeCell ref="AI6453:AM6453"/>
    <mergeCell ref="AO6453:AT6453"/>
    <mergeCell ref="AV6453:AZ6453"/>
    <mergeCell ref="BK6453:BL6453"/>
    <mergeCell ref="C6455:G6457"/>
    <mergeCell ref="H6455:L6457"/>
    <mergeCell ref="N6455:P6457"/>
    <mergeCell ref="Q6455:T6457"/>
    <mergeCell ref="U6455:W6457"/>
    <mergeCell ref="Z6455:AC6457"/>
    <mergeCell ref="AD6455:AE6457"/>
    <mergeCell ref="AI6455:AM6457"/>
    <mergeCell ref="AO6455:AT6457"/>
    <mergeCell ref="AV6455:AZ6457"/>
    <mergeCell ref="BB6455:BB6457"/>
    <mergeCell ref="F6439:K6439"/>
    <mergeCell ref="N6439:R6439"/>
    <mergeCell ref="S6439:V6439"/>
    <mergeCell ref="AB6439:AD6439"/>
    <mergeCell ref="AE6439:AI6439"/>
    <mergeCell ref="AR6439:AT6439"/>
    <mergeCell ref="AV6439:AZ6439"/>
    <mergeCell ref="BJ6439:BL6439"/>
    <mergeCell ref="BO6439:BP6439"/>
    <mergeCell ref="BE6441:BF6443"/>
    <mergeCell ref="BJ6441:BL6442"/>
    <mergeCell ref="BO6441:BP6442"/>
    <mergeCell ref="I6444:L6444"/>
    <mergeCell ref="N6444:P6444"/>
    <mergeCell ref="Q6444:S6444"/>
    <mergeCell ref="U6444:W6444"/>
    <mergeCell ref="Z6444:AC6444"/>
    <mergeCell ref="AD6444:AE6444"/>
    <mergeCell ref="AO6444:AT6444"/>
    <mergeCell ref="AV6444:AZ6444"/>
    <mergeCell ref="BA6444:BB6444"/>
    <mergeCell ref="BJ6444:BL6444"/>
    <mergeCell ref="BO6444:BP6444"/>
    <mergeCell ref="H6446:L6447"/>
    <mergeCell ref="N6446:P6447"/>
    <mergeCell ref="Q6446:S6447"/>
    <mergeCell ref="U6446:W6447"/>
    <mergeCell ref="Z6446:AC6447"/>
    <mergeCell ref="AD6446:AE6447"/>
    <mergeCell ref="AO6446:AT6447"/>
    <mergeCell ref="AV6446:AZ6447"/>
    <mergeCell ref="BA6446:BB6447"/>
    <mergeCell ref="BE6446:BE6447"/>
    <mergeCell ref="BJ6446:BL6447"/>
    <mergeCell ref="BO6446:BP6447"/>
    <mergeCell ref="C6428:D6430"/>
    <mergeCell ref="F6428:I6430"/>
    <mergeCell ref="J6428:M6430"/>
    <mergeCell ref="AM6428:AO6430"/>
    <mergeCell ref="AP6428:AS6430"/>
    <mergeCell ref="AT6428:AV6430"/>
    <mergeCell ref="AX6428:AY6430"/>
    <mergeCell ref="BA6428:BC6430"/>
    <mergeCell ref="BD6428:BE6430"/>
    <mergeCell ref="BH6428:BL6430"/>
    <mergeCell ref="BM6428:BO6430"/>
    <mergeCell ref="BP6428:BQ6430"/>
    <mergeCell ref="AM6431:AO6431"/>
    <mergeCell ref="AP6431:AS6431"/>
    <mergeCell ref="AT6431:AV6431"/>
    <mergeCell ref="AX6431:AY6431"/>
    <mergeCell ref="BA6431:BC6431"/>
    <mergeCell ref="BD6431:BE6431"/>
    <mergeCell ref="BH6431:BL6431"/>
    <mergeCell ref="BM6431:BO6431"/>
    <mergeCell ref="BP6431:BQ6431"/>
    <mergeCell ref="AM6433:AP6433"/>
    <mergeCell ref="AQ6433:AT6433"/>
    <mergeCell ref="AU6433:AX6433"/>
    <mergeCell ref="AY6433:AZ6433"/>
    <mergeCell ref="BA6433:BC6433"/>
    <mergeCell ref="BD6433:BE6433"/>
    <mergeCell ref="C6434:AE6434"/>
    <mergeCell ref="B6436:U6436"/>
    <mergeCell ref="X6436:AG6436"/>
    <mergeCell ref="AM6436:BB6436"/>
    <mergeCell ref="BE6436:BP6436"/>
    <mergeCell ref="E6437:L6437"/>
    <mergeCell ref="O6437:Q6437"/>
    <mergeCell ref="S6437:V6437"/>
    <mergeCell ref="AB6437:AC6437"/>
    <mergeCell ref="AD6437:AE6437"/>
    <mergeCell ref="AR6437:AT6437"/>
    <mergeCell ref="AV6437:BB6437"/>
    <mergeCell ref="BH6437:BL6438"/>
    <mergeCell ref="BN6437:BP6438"/>
    <mergeCell ref="C6421:D6421"/>
    <mergeCell ref="F6421:I6421"/>
    <mergeCell ref="J6421:M6421"/>
    <mergeCell ref="N6421:O6421"/>
    <mergeCell ref="R6421:T6421"/>
    <mergeCell ref="U6421:V6421"/>
    <mergeCell ref="W6421:Z6421"/>
    <mergeCell ref="AA6421:AB6421"/>
    <mergeCell ref="AE6421:AH6421"/>
    <mergeCell ref="AM6421:AO6421"/>
    <mergeCell ref="AP6421:AS6421"/>
    <mergeCell ref="BA6421:BC6421"/>
    <mergeCell ref="BD6421:BE6421"/>
    <mergeCell ref="BH6421:BL6421"/>
    <mergeCell ref="BM6421:BO6421"/>
    <mergeCell ref="BP6421:BQ6421"/>
    <mergeCell ref="C6423:D6424"/>
    <mergeCell ref="F6423:I6425"/>
    <mergeCell ref="J6423:M6425"/>
    <mergeCell ref="N6423:O6425"/>
    <mergeCell ref="R6423:T6424"/>
    <mergeCell ref="U6423:V6424"/>
    <mergeCell ref="W6423:Z6424"/>
    <mergeCell ref="AA6423:AB6424"/>
    <mergeCell ref="AD6423:AD6424"/>
    <mergeCell ref="AE6423:AH6424"/>
    <mergeCell ref="AI6423:AI6424"/>
    <mergeCell ref="AM6423:AP6424"/>
    <mergeCell ref="AQ6423:AT6424"/>
    <mergeCell ref="BA6423:BC6424"/>
    <mergeCell ref="BD6423:BE6424"/>
    <mergeCell ref="BH6423:BL6424"/>
    <mergeCell ref="BM6423:BO6424"/>
    <mergeCell ref="BP6423:BQ6424"/>
    <mergeCell ref="AM6425:AO6426"/>
    <mergeCell ref="AP6425:AS6426"/>
    <mergeCell ref="BA6425:BC6426"/>
    <mergeCell ref="BD6425:BE6426"/>
    <mergeCell ref="BH6425:BL6426"/>
    <mergeCell ref="BM6425:BO6426"/>
    <mergeCell ref="BP6425:BQ6426"/>
    <mergeCell ref="B6413:AJ6414"/>
    <mergeCell ref="AL6413:AZ6414"/>
    <mergeCell ref="BA6413:BQ6414"/>
    <mergeCell ref="G6415:L6415"/>
    <mergeCell ref="N6415:O6415"/>
    <mergeCell ref="P6415:S6415"/>
    <mergeCell ref="U6415:AB6415"/>
    <mergeCell ref="AD6415:AI6415"/>
    <mergeCell ref="AO6415:AR6415"/>
    <mergeCell ref="AU6415:AY6415"/>
    <mergeCell ref="BE6415:BF6415"/>
    <mergeCell ref="BG6415:BL6415"/>
    <mergeCell ref="BM6415:BO6415"/>
    <mergeCell ref="BP6415:BQ6415"/>
    <mergeCell ref="F6417:I6418"/>
    <mergeCell ref="K6417:M6418"/>
    <mergeCell ref="N6417:O6418"/>
    <mergeCell ref="R6417:T6418"/>
    <mergeCell ref="U6417:V6418"/>
    <mergeCell ref="W6417:Z6418"/>
    <mergeCell ref="AA6417:AB6418"/>
    <mergeCell ref="AD6417:AD6418"/>
    <mergeCell ref="AE6417:AH6418"/>
    <mergeCell ref="AI6417:AI6418"/>
    <mergeCell ref="AU6417:AW6418"/>
    <mergeCell ref="AX6417:AY6418"/>
    <mergeCell ref="BE6417:BF6418"/>
    <mergeCell ref="BH6417:BL6418"/>
    <mergeCell ref="BM6417:BO6418"/>
    <mergeCell ref="BP6417:BQ6418"/>
    <mergeCell ref="C6419:D6420"/>
    <mergeCell ref="F6419:I6420"/>
    <mergeCell ref="J6419:M6420"/>
    <mergeCell ref="N6419:O6420"/>
    <mergeCell ref="R6419:T6420"/>
    <mergeCell ref="U6419:V6420"/>
    <mergeCell ref="W6419:Z6420"/>
    <mergeCell ref="AA6419:AB6420"/>
    <mergeCell ref="AD6419:AD6420"/>
    <mergeCell ref="AE6419:AH6420"/>
    <mergeCell ref="AI6419:AI6420"/>
    <mergeCell ref="AM6419:AO6420"/>
    <mergeCell ref="AP6419:AS6420"/>
    <mergeCell ref="BA6419:BC6420"/>
    <mergeCell ref="BD6419:BE6420"/>
    <mergeCell ref="BH6419:BL6420"/>
    <mergeCell ref="BM6419:BO6420"/>
    <mergeCell ref="BP6419:BQ6420"/>
    <mergeCell ref="C6402:G6402"/>
    <mergeCell ref="N6402:P6402"/>
    <mergeCell ref="Q6402:T6402"/>
    <mergeCell ref="U6402:W6402"/>
    <mergeCell ref="AH6402:AR6402"/>
    <mergeCell ref="AV6402:AZ6402"/>
    <mergeCell ref="BE6402:BG6402"/>
    <mergeCell ref="BH6402:BK6402"/>
    <mergeCell ref="BN6402:BP6402"/>
    <mergeCell ref="C6404:J6406"/>
    <mergeCell ref="P6404:S6406"/>
    <mergeCell ref="U6404:W6406"/>
    <mergeCell ref="AH6404:AR6406"/>
    <mergeCell ref="AV6404:AZ6406"/>
    <mergeCell ref="BB6404:BB6406"/>
    <mergeCell ref="BE6404:BG6406"/>
    <mergeCell ref="BH6404:BK6405"/>
    <mergeCell ref="C6407:J6407"/>
    <mergeCell ref="N6407:P6407"/>
    <mergeCell ref="Q6407:T6407"/>
    <mergeCell ref="U6407:W6407"/>
    <mergeCell ref="AH6407:AR6407"/>
    <mergeCell ref="AV6407:AZ6407"/>
    <mergeCell ref="BE6407:BG6407"/>
    <mergeCell ref="BH6407:BK6407"/>
    <mergeCell ref="BE6409:BG6410"/>
    <mergeCell ref="BH6409:BK6410"/>
    <mergeCell ref="BN6409:BP6410"/>
    <mergeCell ref="C6411:G6411"/>
    <mergeCell ref="H6411:L6411"/>
    <mergeCell ref="N6411:P6411"/>
    <mergeCell ref="Q6411:T6411"/>
    <mergeCell ref="U6411:W6411"/>
    <mergeCell ref="Z6411:AC6411"/>
    <mergeCell ref="AD6411:AE6411"/>
    <mergeCell ref="AH6411:AM6411"/>
    <mergeCell ref="AO6411:AT6411"/>
    <mergeCell ref="AV6411:AZ6411"/>
    <mergeCell ref="BB6411:BC6411"/>
    <mergeCell ref="BE6411:BF6411"/>
    <mergeCell ref="BI6411:BJ6411"/>
    <mergeCell ref="BL6411:BP6411"/>
    <mergeCell ref="C6390:K6391"/>
    <mergeCell ref="P6390:S6391"/>
    <mergeCell ref="U6390:W6391"/>
    <mergeCell ref="AH6390:AM6391"/>
    <mergeCell ref="AO6390:AT6391"/>
    <mergeCell ref="AV6390:AZ6391"/>
    <mergeCell ref="BB6390:BB6391"/>
    <mergeCell ref="C6392:G6392"/>
    <mergeCell ref="H6392:L6392"/>
    <mergeCell ref="P6392:S6392"/>
    <mergeCell ref="U6392:W6392"/>
    <mergeCell ref="Z6392:AC6392"/>
    <mergeCell ref="AD6392:AE6392"/>
    <mergeCell ref="AH6392:AM6392"/>
    <mergeCell ref="AV6392:AZ6392"/>
    <mergeCell ref="BE6392:BP6392"/>
    <mergeCell ref="C6394:G6396"/>
    <mergeCell ref="N6394:P6396"/>
    <mergeCell ref="Q6394:T6396"/>
    <mergeCell ref="U6394:W6396"/>
    <mergeCell ref="AH6394:AR6396"/>
    <mergeCell ref="AV6394:AZ6396"/>
    <mergeCell ref="BB6394:BB6396"/>
    <mergeCell ref="C6397:G6397"/>
    <mergeCell ref="P6397:S6397"/>
    <mergeCell ref="U6397:W6397"/>
    <mergeCell ref="AH6397:AR6397"/>
    <mergeCell ref="AV6397:AZ6397"/>
    <mergeCell ref="BG6397:BJ6397"/>
    <mergeCell ref="BN6397:BP6397"/>
    <mergeCell ref="C6399:G6401"/>
    <mergeCell ref="N6399:P6401"/>
    <mergeCell ref="Q6399:T6401"/>
    <mergeCell ref="U6399:W6401"/>
    <mergeCell ref="AH6399:AR6401"/>
    <mergeCell ref="AV6399:AZ6401"/>
    <mergeCell ref="BB6399:BB6401"/>
    <mergeCell ref="BE6399:BG6401"/>
    <mergeCell ref="BH6399:BK6401"/>
    <mergeCell ref="BN6399:BP6401"/>
    <mergeCell ref="BH6383:BL6383"/>
    <mergeCell ref="BN6383:BP6383"/>
    <mergeCell ref="C6385:G6386"/>
    <mergeCell ref="H6385:L6386"/>
    <mergeCell ref="N6385:P6386"/>
    <mergeCell ref="Q6385:T6386"/>
    <mergeCell ref="U6385:W6386"/>
    <mergeCell ref="Z6385:AC6386"/>
    <mergeCell ref="AD6385:AE6386"/>
    <mergeCell ref="AH6385:AM6386"/>
    <mergeCell ref="AO6385:AT6386"/>
    <mergeCell ref="AZ6385:AZ6386"/>
    <mergeCell ref="BB6385:BB6386"/>
    <mergeCell ref="BE6385:BG6386"/>
    <mergeCell ref="BH6385:BL6386"/>
    <mergeCell ref="BN6385:BP6386"/>
    <mergeCell ref="C6387:G6387"/>
    <mergeCell ref="H6387:L6387"/>
    <mergeCell ref="N6387:P6387"/>
    <mergeCell ref="Q6387:T6387"/>
    <mergeCell ref="U6387:W6387"/>
    <mergeCell ref="Z6387:AC6387"/>
    <mergeCell ref="AD6387:AE6387"/>
    <mergeCell ref="AH6387:AN6387"/>
    <mergeCell ref="AO6387:AT6387"/>
    <mergeCell ref="AV6387:AZ6387"/>
    <mergeCell ref="BE6387:BG6387"/>
    <mergeCell ref="BH6387:BL6387"/>
    <mergeCell ref="BN6387:BP6387"/>
    <mergeCell ref="C6389:H6389"/>
    <mergeCell ref="I6389:M6389"/>
    <mergeCell ref="P6389:S6389"/>
    <mergeCell ref="U6389:W6389"/>
    <mergeCell ref="Z6389:AC6389"/>
    <mergeCell ref="AD6389:AE6389"/>
    <mergeCell ref="AH6389:AN6389"/>
    <mergeCell ref="AO6389:AT6389"/>
    <mergeCell ref="AV6389:AZ6389"/>
    <mergeCell ref="C6377:G6377"/>
    <mergeCell ref="H6377:L6377"/>
    <mergeCell ref="N6377:P6377"/>
    <mergeCell ref="Q6377:T6377"/>
    <mergeCell ref="U6377:W6377"/>
    <mergeCell ref="Z6377:AC6377"/>
    <mergeCell ref="AD6377:AE6377"/>
    <mergeCell ref="AI6377:AM6377"/>
    <mergeCell ref="AO6377:AT6377"/>
    <mergeCell ref="AV6377:AZ6377"/>
    <mergeCell ref="BH6377:BL6377"/>
    <mergeCell ref="BN6377:BP6377"/>
    <mergeCell ref="C6379:G6380"/>
    <mergeCell ref="H6379:L6380"/>
    <mergeCell ref="N6379:P6380"/>
    <mergeCell ref="Q6379:T6380"/>
    <mergeCell ref="U6379:W6380"/>
    <mergeCell ref="Z6379:AC6380"/>
    <mergeCell ref="AD6379:AE6380"/>
    <mergeCell ref="AI6379:AM6380"/>
    <mergeCell ref="AO6379:AT6380"/>
    <mergeCell ref="AV6379:AZ6380"/>
    <mergeCell ref="BB6379:BB6380"/>
    <mergeCell ref="BE6379:BE6380"/>
    <mergeCell ref="BH6379:BL6380"/>
    <mergeCell ref="BN6379:BP6380"/>
    <mergeCell ref="C6381:G6382"/>
    <mergeCell ref="H6381:L6382"/>
    <mergeCell ref="N6381:P6382"/>
    <mergeCell ref="Q6381:T6382"/>
    <mergeCell ref="U6381:W6382"/>
    <mergeCell ref="Z6381:AC6382"/>
    <mergeCell ref="AD6381:AE6382"/>
    <mergeCell ref="AI6381:AM6382"/>
    <mergeCell ref="AO6381:AT6382"/>
    <mergeCell ref="AV6381:AZ6382"/>
    <mergeCell ref="BB6381:BB6382"/>
    <mergeCell ref="BE6381:BE6382"/>
    <mergeCell ref="BH6381:BL6382"/>
    <mergeCell ref="BN6381:BP6382"/>
    <mergeCell ref="C6367:G6367"/>
    <mergeCell ref="H6367:L6367"/>
    <mergeCell ref="P6367:S6367"/>
    <mergeCell ref="U6367:W6367"/>
    <mergeCell ref="Z6367:AC6367"/>
    <mergeCell ref="AD6367:AE6367"/>
    <mergeCell ref="AI6367:AM6367"/>
    <mergeCell ref="AO6367:AT6367"/>
    <mergeCell ref="AV6367:AZ6367"/>
    <mergeCell ref="BH6367:BL6367"/>
    <mergeCell ref="BN6367:BP6367"/>
    <mergeCell ref="C6369:G6369"/>
    <mergeCell ref="H6369:L6369"/>
    <mergeCell ref="N6369:P6369"/>
    <mergeCell ref="Q6369:T6369"/>
    <mergeCell ref="U6369:W6369"/>
    <mergeCell ref="Z6369:AC6369"/>
    <mergeCell ref="AD6369:AE6369"/>
    <mergeCell ref="AI6369:AM6369"/>
    <mergeCell ref="AO6369:AT6371"/>
    <mergeCell ref="AV6369:AZ6371"/>
    <mergeCell ref="BE6369:BF6370"/>
    <mergeCell ref="BH6369:BL6369"/>
    <mergeCell ref="BN6369:BP6369"/>
    <mergeCell ref="BE6371:BE6372"/>
    <mergeCell ref="BH6371:BL6372"/>
    <mergeCell ref="BN6371:BP6372"/>
    <mergeCell ref="C6374:I6374"/>
    <mergeCell ref="AH6374:AO6374"/>
    <mergeCell ref="BH6374:BL6374"/>
    <mergeCell ref="BN6374:BP6374"/>
    <mergeCell ref="C6375:G6376"/>
    <mergeCell ref="H6375:L6376"/>
    <mergeCell ref="N6375:P6376"/>
    <mergeCell ref="Q6375:T6376"/>
    <mergeCell ref="U6375:W6376"/>
    <mergeCell ref="Z6375:AC6376"/>
    <mergeCell ref="AD6375:AE6376"/>
    <mergeCell ref="AI6375:AM6376"/>
    <mergeCell ref="AO6375:AT6376"/>
    <mergeCell ref="AV6375:AZ6376"/>
    <mergeCell ref="BB6375:BB6376"/>
    <mergeCell ref="BE6375:BF6376"/>
    <mergeCell ref="BH6375:BL6376"/>
    <mergeCell ref="BN6375:BP6376"/>
    <mergeCell ref="C6359:G6361"/>
    <mergeCell ref="H6359:L6361"/>
    <mergeCell ref="P6359:S6361"/>
    <mergeCell ref="U6359:W6361"/>
    <mergeCell ref="Z6359:AC6361"/>
    <mergeCell ref="AD6359:AE6361"/>
    <mergeCell ref="AI6359:AM6361"/>
    <mergeCell ref="AO6359:AT6361"/>
    <mergeCell ref="AV6359:AZ6361"/>
    <mergeCell ref="BB6359:BB6361"/>
    <mergeCell ref="BE6359:BE6361"/>
    <mergeCell ref="BH6359:BL6361"/>
    <mergeCell ref="BN6359:BP6361"/>
    <mergeCell ref="C6362:G6362"/>
    <mergeCell ref="H6362:L6362"/>
    <mergeCell ref="P6362:S6362"/>
    <mergeCell ref="U6362:W6362"/>
    <mergeCell ref="Z6362:AC6362"/>
    <mergeCell ref="AD6362:AE6362"/>
    <mergeCell ref="AI6362:AM6362"/>
    <mergeCell ref="AO6362:AT6362"/>
    <mergeCell ref="AV6362:AZ6362"/>
    <mergeCell ref="BH6362:BL6362"/>
    <mergeCell ref="BN6362:BP6362"/>
    <mergeCell ref="C6364:G6366"/>
    <mergeCell ref="H6364:L6366"/>
    <mergeCell ref="N6364:P6366"/>
    <mergeCell ref="Q6364:T6366"/>
    <mergeCell ref="U6364:W6366"/>
    <mergeCell ref="Z6364:AC6366"/>
    <mergeCell ref="AD6364:AE6366"/>
    <mergeCell ref="AI6364:AM6366"/>
    <mergeCell ref="AO6364:AT6366"/>
    <mergeCell ref="AV6364:AZ6366"/>
    <mergeCell ref="BB6364:BB6366"/>
    <mergeCell ref="BE6364:BE6366"/>
    <mergeCell ref="BH6364:BL6366"/>
    <mergeCell ref="BN6364:BP6366"/>
    <mergeCell ref="C6354:G6355"/>
    <mergeCell ref="H6354:L6355"/>
    <mergeCell ref="N6354:P6355"/>
    <mergeCell ref="Q6354:T6355"/>
    <mergeCell ref="U6354:W6355"/>
    <mergeCell ref="Z6354:AC6355"/>
    <mergeCell ref="AD6354:AE6355"/>
    <mergeCell ref="AI6354:AM6355"/>
    <mergeCell ref="AO6354:AT6355"/>
    <mergeCell ref="AV6354:AZ6355"/>
    <mergeCell ref="BB6354:BB6355"/>
    <mergeCell ref="BE6354:BP6355"/>
    <mergeCell ref="C6356:G6357"/>
    <mergeCell ref="H6356:L6357"/>
    <mergeCell ref="N6356:P6357"/>
    <mergeCell ref="Q6356:T6357"/>
    <mergeCell ref="U6356:W6357"/>
    <mergeCell ref="Z6356:AC6357"/>
    <mergeCell ref="AD6356:AE6357"/>
    <mergeCell ref="AI6356:AN6357"/>
    <mergeCell ref="AO6356:AT6357"/>
    <mergeCell ref="AV6356:AZ6357"/>
    <mergeCell ref="BB6356:BB6357"/>
    <mergeCell ref="BJ6356:BM6357"/>
    <mergeCell ref="BN6356:BP6357"/>
    <mergeCell ref="C6358:G6358"/>
    <mergeCell ref="H6358:L6358"/>
    <mergeCell ref="N6358:P6358"/>
    <mergeCell ref="Q6358:T6358"/>
    <mergeCell ref="U6358:W6358"/>
    <mergeCell ref="Z6358:AC6358"/>
    <mergeCell ref="AD6358:AE6358"/>
    <mergeCell ref="AI6358:AM6358"/>
    <mergeCell ref="AO6358:AT6358"/>
    <mergeCell ref="AV6358:AZ6358"/>
    <mergeCell ref="C6344:I6346"/>
    <mergeCell ref="AH6344:AO6346"/>
    <mergeCell ref="BE6344:BE6346"/>
    <mergeCell ref="BK6344:BL6346"/>
    <mergeCell ref="BP6344:BP6345"/>
    <mergeCell ref="C6347:G6347"/>
    <mergeCell ref="H6347:L6347"/>
    <mergeCell ref="N6347:P6347"/>
    <mergeCell ref="Q6347:T6347"/>
    <mergeCell ref="U6347:W6347"/>
    <mergeCell ref="Z6347:AC6347"/>
    <mergeCell ref="AD6347:AE6347"/>
    <mergeCell ref="AI6347:AM6347"/>
    <mergeCell ref="AO6347:AT6347"/>
    <mergeCell ref="AV6347:AZ6347"/>
    <mergeCell ref="BK6347:BL6347"/>
    <mergeCell ref="C6349:G6351"/>
    <mergeCell ref="H6349:L6351"/>
    <mergeCell ref="N6349:P6351"/>
    <mergeCell ref="Q6349:T6351"/>
    <mergeCell ref="U6349:W6351"/>
    <mergeCell ref="Z6349:AC6351"/>
    <mergeCell ref="AD6349:AE6351"/>
    <mergeCell ref="AI6349:AM6351"/>
    <mergeCell ref="AO6349:AT6351"/>
    <mergeCell ref="AV6349:AZ6351"/>
    <mergeCell ref="BB6349:BB6351"/>
    <mergeCell ref="C6352:G6352"/>
    <mergeCell ref="H6352:L6352"/>
    <mergeCell ref="N6352:P6352"/>
    <mergeCell ref="Q6352:T6352"/>
    <mergeCell ref="U6352:W6352"/>
    <mergeCell ref="Z6352:AC6352"/>
    <mergeCell ref="AD6352:AE6352"/>
    <mergeCell ref="AI6352:AM6352"/>
    <mergeCell ref="AO6352:AT6352"/>
    <mergeCell ref="AV6352:AZ6352"/>
    <mergeCell ref="BE6335:BF6337"/>
    <mergeCell ref="BJ6335:BL6336"/>
    <mergeCell ref="BO6335:BP6336"/>
    <mergeCell ref="I6338:L6338"/>
    <mergeCell ref="N6338:P6338"/>
    <mergeCell ref="Q6338:S6338"/>
    <mergeCell ref="U6338:W6338"/>
    <mergeCell ref="Z6338:AC6338"/>
    <mergeCell ref="AD6338:AE6338"/>
    <mergeCell ref="AO6338:AT6338"/>
    <mergeCell ref="AV6338:AZ6338"/>
    <mergeCell ref="BA6338:BB6338"/>
    <mergeCell ref="BJ6338:BL6338"/>
    <mergeCell ref="BO6338:BP6338"/>
    <mergeCell ref="H6340:L6341"/>
    <mergeCell ref="N6340:P6341"/>
    <mergeCell ref="Q6340:S6341"/>
    <mergeCell ref="U6340:W6341"/>
    <mergeCell ref="Z6340:AC6341"/>
    <mergeCell ref="AD6340:AE6341"/>
    <mergeCell ref="AO6340:AT6341"/>
    <mergeCell ref="AV6340:AZ6341"/>
    <mergeCell ref="BA6340:BB6341"/>
    <mergeCell ref="BE6340:BE6341"/>
    <mergeCell ref="BJ6340:BL6341"/>
    <mergeCell ref="BO6340:BP6341"/>
    <mergeCell ref="H6342:L6342"/>
    <mergeCell ref="N6342:P6342"/>
    <mergeCell ref="R6342:S6342"/>
    <mergeCell ref="U6342:W6342"/>
    <mergeCell ref="Z6342:AC6342"/>
    <mergeCell ref="AD6342:AE6342"/>
    <mergeCell ref="AO6342:AT6342"/>
    <mergeCell ref="AV6342:AZ6342"/>
    <mergeCell ref="BK6342:BL6342"/>
    <mergeCell ref="AM6325:AO6325"/>
    <mergeCell ref="AP6325:AS6325"/>
    <mergeCell ref="AT6325:AV6325"/>
    <mergeCell ref="AX6325:AY6325"/>
    <mergeCell ref="BA6325:BC6325"/>
    <mergeCell ref="BD6325:BE6325"/>
    <mergeCell ref="BH6325:BL6325"/>
    <mergeCell ref="BM6325:BO6325"/>
    <mergeCell ref="BP6325:BQ6325"/>
    <mergeCell ref="AM6327:AP6327"/>
    <mergeCell ref="AQ6327:AT6327"/>
    <mergeCell ref="AU6327:AX6327"/>
    <mergeCell ref="AY6327:AZ6327"/>
    <mergeCell ref="BA6327:BC6327"/>
    <mergeCell ref="BD6327:BE6327"/>
    <mergeCell ref="C6328:AE6328"/>
    <mergeCell ref="B6330:U6330"/>
    <mergeCell ref="X6330:AG6330"/>
    <mergeCell ref="AM6330:BB6330"/>
    <mergeCell ref="BE6330:BP6330"/>
    <mergeCell ref="E6331:L6331"/>
    <mergeCell ref="O6331:Q6331"/>
    <mergeCell ref="S6331:V6331"/>
    <mergeCell ref="AB6331:AC6331"/>
    <mergeCell ref="AD6331:AE6331"/>
    <mergeCell ref="AR6331:AT6331"/>
    <mergeCell ref="AV6331:BB6331"/>
    <mergeCell ref="BH6331:BL6332"/>
    <mergeCell ref="BN6331:BP6332"/>
    <mergeCell ref="F6333:K6333"/>
    <mergeCell ref="N6333:R6333"/>
    <mergeCell ref="S6333:V6333"/>
    <mergeCell ref="AB6333:AD6333"/>
    <mergeCell ref="AE6333:AI6333"/>
    <mergeCell ref="AR6333:AT6333"/>
    <mergeCell ref="AV6333:AZ6333"/>
    <mergeCell ref="BJ6333:BL6333"/>
    <mergeCell ref="BO6333:BP6333"/>
    <mergeCell ref="C6317:D6318"/>
    <mergeCell ref="F6317:I6319"/>
    <mergeCell ref="J6317:M6319"/>
    <mergeCell ref="N6317:O6319"/>
    <mergeCell ref="R6317:T6318"/>
    <mergeCell ref="U6317:V6318"/>
    <mergeCell ref="W6317:Z6318"/>
    <mergeCell ref="AA6317:AB6318"/>
    <mergeCell ref="AD6317:AD6318"/>
    <mergeCell ref="AE6317:AH6318"/>
    <mergeCell ref="AI6317:AI6318"/>
    <mergeCell ref="AM6317:AP6318"/>
    <mergeCell ref="AQ6317:AT6318"/>
    <mergeCell ref="BA6317:BC6318"/>
    <mergeCell ref="BD6317:BE6318"/>
    <mergeCell ref="BH6317:BL6318"/>
    <mergeCell ref="BM6317:BO6318"/>
    <mergeCell ref="BP6317:BQ6318"/>
    <mergeCell ref="AM6319:AO6320"/>
    <mergeCell ref="AP6319:AS6320"/>
    <mergeCell ref="BA6319:BC6320"/>
    <mergeCell ref="BD6319:BE6320"/>
    <mergeCell ref="BH6319:BL6320"/>
    <mergeCell ref="BM6319:BO6320"/>
    <mergeCell ref="BP6319:BQ6320"/>
    <mergeCell ref="C6322:D6324"/>
    <mergeCell ref="F6322:I6324"/>
    <mergeCell ref="J6322:M6324"/>
    <mergeCell ref="AM6322:AO6324"/>
    <mergeCell ref="AP6322:AS6324"/>
    <mergeCell ref="AT6322:AV6324"/>
    <mergeCell ref="AX6322:AY6324"/>
    <mergeCell ref="BA6322:BC6324"/>
    <mergeCell ref="BD6322:BE6324"/>
    <mergeCell ref="BH6322:BL6324"/>
    <mergeCell ref="BM6322:BO6324"/>
    <mergeCell ref="BP6322:BQ6324"/>
    <mergeCell ref="C6313:D6314"/>
    <mergeCell ref="F6313:I6314"/>
    <mergeCell ref="J6313:M6314"/>
    <mergeCell ref="N6313:O6314"/>
    <mergeCell ref="R6313:T6314"/>
    <mergeCell ref="U6313:V6314"/>
    <mergeCell ref="W6313:Z6314"/>
    <mergeCell ref="AA6313:AB6314"/>
    <mergeCell ref="AD6313:AD6314"/>
    <mergeCell ref="AE6313:AH6314"/>
    <mergeCell ref="AI6313:AI6314"/>
    <mergeCell ref="AM6313:AO6314"/>
    <mergeCell ref="AP6313:AS6314"/>
    <mergeCell ref="BA6313:BC6314"/>
    <mergeCell ref="BD6313:BE6314"/>
    <mergeCell ref="BH6313:BL6314"/>
    <mergeCell ref="BM6313:BO6314"/>
    <mergeCell ref="BP6313:BQ6314"/>
    <mergeCell ref="C6315:D6315"/>
    <mergeCell ref="F6315:I6315"/>
    <mergeCell ref="J6315:M6315"/>
    <mergeCell ref="N6315:O6315"/>
    <mergeCell ref="R6315:T6315"/>
    <mergeCell ref="U6315:V6315"/>
    <mergeCell ref="W6315:Z6315"/>
    <mergeCell ref="AA6315:AB6315"/>
    <mergeCell ref="AE6315:AH6315"/>
    <mergeCell ref="AM6315:AO6315"/>
    <mergeCell ref="AP6315:AS6315"/>
    <mergeCell ref="BA6315:BC6315"/>
    <mergeCell ref="BD6315:BE6315"/>
    <mergeCell ref="BH6315:BL6315"/>
    <mergeCell ref="BM6315:BO6315"/>
    <mergeCell ref="BP6315:BQ6315"/>
    <mergeCell ref="BE6303:BG6304"/>
    <mergeCell ref="BH6303:BK6304"/>
    <mergeCell ref="BN6303:BP6304"/>
    <mergeCell ref="C6305:G6305"/>
    <mergeCell ref="H6305:L6305"/>
    <mergeCell ref="N6305:P6305"/>
    <mergeCell ref="Q6305:T6305"/>
    <mergeCell ref="U6305:W6305"/>
    <mergeCell ref="Z6305:AC6305"/>
    <mergeCell ref="AD6305:AE6305"/>
    <mergeCell ref="AH6305:AM6305"/>
    <mergeCell ref="AO6305:AT6305"/>
    <mergeCell ref="AV6305:AZ6305"/>
    <mergeCell ref="BB6305:BC6305"/>
    <mergeCell ref="BE6305:BF6305"/>
    <mergeCell ref="BI6305:BJ6305"/>
    <mergeCell ref="B6307:AJ6308"/>
    <mergeCell ref="AL6307:AZ6308"/>
    <mergeCell ref="BA6307:BQ6308"/>
    <mergeCell ref="G6309:L6309"/>
    <mergeCell ref="N6309:O6309"/>
    <mergeCell ref="P6309:S6309"/>
    <mergeCell ref="U6309:AB6309"/>
    <mergeCell ref="AD6309:AI6309"/>
    <mergeCell ref="AO6309:AR6309"/>
    <mergeCell ref="AU6309:AY6309"/>
    <mergeCell ref="BE6309:BF6309"/>
    <mergeCell ref="BG6309:BL6309"/>
    <mergeCell ref="BM6309:BO6309"/>
    <mergeCell ref="BP6309:BQ6309"/>
    <mergeCell ref="F6311:I6312"/>
    <mergeCell ref="K6311:M6312"/>
    <mergeCell ref="N6311:O6312"/>
    <mergeCell ref="R6311:T6312"/>
    <mergeCell ref="U6311:V6312"/>
    <mergeCell ref="W6311:Z6312"/>
    <mergeCell ref="AA6311:AB6312"/>
    <mergeCell ref="AD6311:AD6312"/>
    <mergeCell ref="AE6311:AH6312"/>
    <mergeCell ref="AI6311:AI6312"/>
    <mergeCell ref="AU6311:AW6312"/>
    <mergeCell ref="AX6311:AY6312"/>
    <mergeCell ref="BE6311:BF6312"/>
    <mergeCell ref="BH6311:BL6312"/>
    <mergeCell ref="BM6311:BO6312"/>
    <mergeCell ref="BP6311:BQ6312"/>
    <mergeCell ref="BL6305:BP6305"/>
    <mergeCell ref="C6293:G6295"/>
    <mergeCell ref="N6293:P6295"/>
    <mergeCell ref="Q6293:T6295"/>
    <mergeCell ref="U6293:W6295"/>
    <mergeCell ref="AH6293:AR6295"/>
    <mergeCell ref="AV6293:AZ6295"/>
    <mergeCell ref="BB6293:BB6295"/>
    <mergeCell ref="BE6293:BG6295"/>
    <mergeCell ref="BH6293:BK6295"/>
    <mergeCell ref="BN6293:BP6295"/>
    <mergeCell ref="C6296:G6296"/>
    <mergeCell ref="N6296:P6296"/>
    <mergeCell ref="Q6296:T6296"/>
    <mergeCell ref="U6296:W6296"/>
    <mergeCell ref="AH6296:AR6296"/>
    <mergeCell ref="AV6296:AZ6296"/>
    <mergeCell ref="BE6296:BG6296"/>
    <mergeCell ref="BH6296:BK6296"/>
    <mergeCell ref="BN6296:BP6296"/>
    <mergeCell ref="C6298:J6300"/>
    <mergeCell ref="P6298:S6300"/>
    <mergeCell ref="U6298:W6300"/>
    <mergeCell ref="AH6298:AR6300"/>
    <mergeCell ref="AV6298:AZ6300"/>
    <mergeCell ref="BB6298:BB6300"/>
    <mergeCell ref="BE6298:BG6300"/>
    <mergeCell ref="BH6298:BK6299"/>
    <mergeCell ref="C6301:J6301"/>
    <mergeCell ref="N6301:P6301"/>
    <mergeCell ref="Q6301:T6301"/>
    <mergeCell ref="U6301:W6301"/>
    <mergeCell ref="AH6301:AR6301"/>
    <mergeCell ref="AV6301:AZ6301"/>
    <mergeCell ref="BE6301:BG6301"/>
    <mergeCell ref="BH6301:BK6301"/>
    <mergeCell ref="C6283:H6283"/>
    <mergeCell ref="I6283:M6283"/>
    <mergeCell ref="P6283:S6283"/>
    <mergeCell ref="U6283:W6283"/>
    <mergeCell ref="Z6283:AC6283"/>
    <mergeCell ref="AD6283:AE6283"/>
    <mergeCell ref="AH6283:AN6283"/>
    <mergeCell ref="AO6283:AT6283"/>
    <mergeCell ref="AV6283:AZ6283"/>
    <mergeCell ref="C6284:K6285"/>
    <mergeCell ref="P6284:S6285"/>
    <mergeCell ref="U6284:W6285"/>
    <mergeCell ref="AH6284:AM6285"/>
    <mergeCell ref="AO6284:AT6285"/>
    <mergeCell ref="AV6284:AZ6285"/>
    <mergeCell ref="BB6284:BB6285"/>
    <mergeCell ref="C6286:G6286"/>
    <mergeCell ref="H6286:L6286"/>
    <mergeCell ref="P6286:S6286"/>
    <mergeCell ref="U6286:W6286"/>
    <mergeCell ref="Z6286:AC6286"/>
    <mergeCell ref="AD6286:AE6286"/>
    <mergeCell ref="AH6286:AM6286"/>
    <mergeCell ref="AV6286:AZ6286"/>
    <mergeCell ref="BE6286:BP6286"/>
    <mergeCell ref="C6288:G6290"/>
    <mergeCell ref="N6288:P6290"/>
    <mergeCell ref="Q6288:T6290"/>
    <mergeCell ref="U6288:W6290"/>
    <mergeCell ref="AH6288:AR6290"/>
    <mergeCell ref="AV6288:AZ6290"/>
    <mergeCell ref="BB6288:BB6290"/>
    <mergeCell ref="C6291:G6291"/>
    <mergeCell ref="P6291:S6291"/>
    <mergeCell ref="U6291:W6291"/>
    <mergeCell ref="AH6291:AR6291"/>
    <mergeCell ref="AV6291:AZ6291"/>
    <mergeCell ref="BG6291:BJ6291"/>
    <mergeCell ref="BN6291:BP6291"/>
    <mergeCell ref="C6275:G6276"/>
    <mergeCell ref="H6275:L6276"/>
    <mergeCell ref="N6275:P6276"/>
    <mergeCell ref="Q6275:T6276"/>
    <mergeCell ref="U6275:W6276"/>
    <mergeCell ref="Z6275:AC6276"/>
    <mergeCell ref="AD6275:AE6276"/>
    <mergeCell ref="AI6275:AM6276"/>
    <mergeCell ref="AO6275:AT6276"/>
    <mergeCell ref="AV6275:AZ6276"/>
    <mergeCell ref="BB6275:BB6276"/>
    <mergeCell ref="BE6275:BE6276"/>
    <mergeCell ref="BH6275:BL6276"/>
    <mergeCell ref="BN6275:BP6276"/>
    <mergeCell ref="BH6277:BL6277"/>
    <mergeCell ref="BN6277:BP6277"/>
    <mergeCell ref="C6279:G6280"/>
    <mergeCell ref="H6279:L6280"/>
    <mergeCell ref="N6279:P6280"/>
    <mergeCell ref="Q6279:T6280"/>
    <mergeCell ref="U6279:W6280"/>
    <mergeCell ref="Z6279:AC6280"/>
    <mergeCell ref="AD6279:AE6280"/>
    <mergeCell ref="AH6279:AM6280"/>
    <mergeCell ref="AO6279:AT6280"/>
    <mergeCell ref="AZ6279:AZ6280"/>
    <mergeCell ref="BB6279:BB6280"/>
    <mergeCell ref="BE6279:BG6280"/>
    <mergeCell ref="BH6279:BL6280"/>
    <mergeCell ref="BN6279:BP6280"/>
    <mergeCell ref="C6281:G6281"/>
    <mergeCell ref="H6281:L6281"/>
    <mergeCell ref="N6281:P6281"/>
    <mergeCell ref="Q6281:T6281"/>
    <mergeCell ref="U6281:W6281"/>
    <mergeCell ref="Z6281:AC6281"/>
    <mergeCell ref="AD6281:AE6281"/>
    <mergeCell ref="AH6281:AN6281"/>
    <mergeCell ref="AO6281:AT6281"/>
    <mergeCell ref="AV6281:AZ6281"/>
    <mergeCell ref="BE6281:BG6281"/>
    <mergeCell ref="BH6281:BL6281"/>
    <mergeCell ref="BN6281:BP6281"/>
    <mergeCell ref="C6268:I6268"/>
    <mergeCell ref="AH6268:AO6268"/>
    <mergeCell ref="BH6268:BL6268"/>
    <mergeCell ref="BN6268:BP6268"/>
    <mergeCell ref="C6269:G6270"/>
    <mergeCell ref="H6269:L6270"/>
    <mergeCell ref="N6269:P6270"/>
    <mergeCell ref="Q6269:T6270"/>
    <mergeCell ref="U6269:W6270"/>
    <mergeCell ref="Z6269:AC6270"/>
    <mergeCell ref="AD6269:AE6270"/>
    <mergeCell ref="AI6269:AM6270"/>
    <mergeCell ref="AO6269:AT6270"/>
    <mergeCell ref="AV6269:AZ6270"/>
    <mergeCell ref="BB6269:BB6270"/>
    <mergeCell ref="BE6269:BF6270"/>
    <mergeCell ref="BH6269:BL6270"/>
    <mergeCell ref="BN6269:BP6270"/>
    <mergeCell ref="C6271:G6271"/>
    <mergeCell ref="H6271:L6271"/>
    <mergeCell ref="N6271:P6271"/>
    <mergeCell ref="Q6271:T6271"/>
    <mergeCell ref="U6271:W6271"/>
    <mergeCell ref="Z6271:AC6271"/>
    <mergeCell ref="AD6271:AE6271"/>
    <mergeCell ref="AI6271:AM6271"/>
    <mergeCell ref="AO6271:AT6271"/>
    <mergeCell ref="AV6271:AZ6271"/>
    <mergeCell ref="BH6271:BL6271"/>
    <mergeCell ref="BN6271:BP6271"/>
    <mergeCell ref="C6273:G6274"/>
    <mergeCell ref="H6273:L6274"/>
    <mergeCell ref="N6273:P6274"/>
    <mergeCell ref="Q6273:T6274"/>
    <mergeCell ref="U6273:W6274"/>
    <mergeCell ref="Z6273:AC6274"/>
    <mergeCell ref="AD6273:AE6274"/>
    <mergeCell ref="AI6273:AM6274"/>
    <mergeCell ref="AO6273:AT6274"/>
    <mergeCell ref="AV6273:AZ6274"/>
    <mergeCell ref="BB6273:BB6274"/>
    <mergeCell ref="BE6273:BE6274"/>
    <mergeCell ref="BH6273:BL6274"/>
    <mergeCell ref="BN6273:BP6274"/>
    <mergeCell ref="C6258:G6260"/>
    <mergeCell ref="H6258:L6260"/>
    <mergeCell ref="N6258:P6260"/>
    <mergeCell ref="Q6258:T6260"/>
    <mergeCell ref="U6258:W6260"/>
    <mergeCell ref="Z6258:AC6260"/>
    <mergeCell ref="AD6258:AE6260"/>
    <mergeCell ref="AI6258:AM6260"/>
    <mergeCell ref="AO6258:AT6260"/>
    <mergeCell ref="AV6258:AZ6260"/>
    <mergeCell ref="BB6258:BB6260"/>
    <mergeCell ref="BE6258:BE6260"/>
    <mergeCell ref="BH6258:BL6260"/>
    <mergeCell ref="BN6258:BP6260"/>
    <mergeCell ref="C6261:G6261"/>
    <mergeCell ref="H6261:L6261"/>
    <mergeCell ref="P6261:S6261"/>
    <mergeCell ref="U6261:W6261"/>
    <mergeCell ref="Z6261:AC6261"/>
    <mergeCell ref="AD6261:AE6261"/>
    <mergeCell ref="AI6261:AM6261"/>
    <mergeCell ref="AO6261:AT6261"/>
    <mergeCell ref="AV6261:AZ6261"/>
    <mergeCell ref="BH6261:BL6261"/>
    <mergeCell ref="BN6261:BP6261"/>
    <mergeCell ref="C6263:G6263"/>
    <mergeCell ref="H6263:L6263"/>
    <mergeCell ref="N6263:P6263"/>
    <mergeCell ref="Q6263:T6263"/>
    <mergeCell ref="U6263:W6263"/>
    <mergeCell ref="Z6263:AC6263"/>
    <mergeCell ref="AD6263:AE6263"/>
    <mergeCell ref="AI6263:AM6263"/>
    <mergeCell ref="AO6263:AT6265"/>
    <mergeCell ref="AV6263:AZ6265"/>
    <mergeCell ref="BE6263:BF6264"/>
    <mergeCell ref="BH6263:BL6263"/>
    <mergeCell ref="BN6263:BP6263"/>
    <mergeCell ref="BE6265:BE6266"/>
    <mergeCell ref="BH6265:BL6266"/>
    <mergeCell ref="BN6265:BP6266"/>
    <mergeCell ref="C6252:G6252"/>
    <mergeCell ref="H6252:L6252"/>
    <mergeCell ref="N6252:P6252"/>
    <mergeCell ref="Q6252:T6252"/>
    <mergeCell ref="U6252:W6252"/>
    <mergeCell ref="Z6252:AC6252"/>
    <mergeCell ref="AD6252:AE6252"/>
    <mergeCell ref="AI6252:AM6252"/>
    <mergeCell ref="AO6252:AT6252"/>
    <mergeCell ref="AV6252:AZ6252"/>
    <mergeCell ref="C6253:G6255"/>
    <mergeCell ref="H6253:L6255"/>
    <mergeCell ref="P6253:S6255"/>
    <mergeCell ref="U6253:W6255"/>
    <mergeCell ref="Z6253:AC6255"/>
    <mergeCell ref="AD6253:AE6255"/>
    <mergeCell ref="AI6253:AM6255"/>
    <mergeCell ref="AO6253:AT6255"/>
    <mergeCell ref="AV6253:AZ6255"/>
    <mergeCell ref="BB6253:BB6255"/>
    <mergeCell ref="BE6253:BE6255"/>
    <mergeCell ref="BH6253:BL6255"/>
    <mergeCell ref="BN6253:BP6255"/>
    <mergeCell ref="C6256:G6256"/>
    <mergeCell ref="H6256:L6256"/>
    <mergeCell ref="P6256:S6256"/>
    <mergeCell ref="U6256:W6256"/>
    <mergeCell ref="Z6256:AC6256"/>
    <mergeCell ref="AD6256:AE6256"/>
    <mergeCell ref="AI6256:AM6256"/>
    <mergeCell ref="AO6256:AT6256"/>
    <mergeCell ref="AV6256:AZ6256"/>
    <mergeCell ref="BH6256:BL6256"/>
    <mergeCell ref="BN6256:BP6256"/>
    <mergeCell ref="C6246:G6246"/>
    <mergeCell ref="H6246:L6246"/>
    <mergeCell ref="N6246:P6246"/>
    <mergeCell ref="Q6246:T6246"/>
    <mergeCell ref="U6246:W6246"/>
    <mergeCell ref="Z6246:AC6246"/>
    <mergeCell ref="AD6246:AE6246"/>
    <mergeCell ref="AI6246:AM6246"/>
    <mergeCell ref="AO6246:AT6246"/>
    <mergeCell ref="AV6246:AZ6246"/>
    <mergeCell ref="C6248:G6249"/>
    <mergeCell ref="H6248:L6249"/>
    <mergeCell ref="N6248:P6249"/>
    <mergeCell ref="Q6248:T6249"/>
    <mergeCell ref="U6248:W6249"/>
    <mergeCell ref="Z6248:AC6249"/>
    <mergeCell ref="AD6248:AE6249"/>
    <mergeCell ref="AI6248:AM6249"/>
    <mergeCell ref="AO6248:AT6249"/>
    <mergeCell ref="AV6248:AZ6249"/>
    <mergeCell ref="BB6248:BB6249"/>
    <mergeCell ref="BE6248:BP6249"/>
    <mergeCell ref="C6250:G6251"/>
    <mergeCell ref="H6250:L6251"/>
    <mergeCell ref="N6250:P6251"/>
    <mergeCell ref="Q6250:T6251"/>
    <mergeCell ref="U6250:W6251"/>
    <mergeCell ref="Z6250:AC6251"/>
    <mergeCell ref="AD6250:AE6251"/>
    <mergeCell ref="AI6250:AN6251"/>
    <mergeCell ref="AO6250:AT6251"/>
    <mergeCell ref="AV6250:AZ6251"/>
    <mergeCell ref="BB6250:BB6251"/>
    <mergeCell ref="BJ6250:BM6251"/>
    <mergeCell ref="BN6250:BP6251"/>
    <mergeCell ref="H6236:L6236"/>
    <mergeCell ref="N6236:P6236"/>
    <mergeCell ref="R6236:S6236"/>
    <mergeCell ref="U6236:W6236"/>
    <mergeCell ref="Z6236:AC6236"/>
    <mergeCell ref="AD6236:AE6236"/>
    <mergeCell ref="AO6236:AT6236"/>
    <mergeCell ref="AV6236:AZ6236"/>
    <mergeCell ref="BK6236:BL6236"/>
    <mergeCell ref="C6238:I6240"/>
    <mergeCell ref="AH6238:AO6240"/>
    <mergeCell ref="BE6238:BE6240"/>
    <mergeCell ref="BK6238:BL6240"/>
    <mergeCell ref="BP6238:BP6239"/>
    <mergeCell ref="C6241:G6241"/>
    <mergeCell ref="H6241:L6241"/>
    <mergeCell ref="N6241:P6241"/>
    <mergeCell ref="Q6241:T6241"/>
    <mergeCell ref="U6241:W6241"/>
    <mergeCell ref="Z6241:AC6241"/>
    <mergeCell ref="AD6241:AE6241"/>
    <mergeCell ref="AI6241:AM6241"/>
    <mergeCell ref="AO6241:AT6241"/>
    <mergeCell ref="AV6241:AZ6241"/>
    <mergeCell ref="BK6241:BL6241"/>
    <mergeCell ref="C6243:G6245"/>
    <mergeCell ref="H6243:L6245"/>
    <mergeCell ref="N6243:P6245"/>
    <mergeCell ref="Q6243:T6245"/>
    <mergeCell ref="U6243:W6245"/>
    <mergeCell ref="Z6243:AC6245"/>
    <mergeCell ref="AD6243:AE6245"/>
    <mergeCell ref="AI6243:AM6245"/>
    <mergeCell ref="AO6243:AT6245"/>
    <mergeCell ref="AV6243:AZ6245"/>
    <mergeCell ref="BB6243:BB6245"/>
    <mergeCell ref="F6227:K6227"/>
    <mergeCell ref="N6227:R6227"/>
    <mergeCell ref="S6227:V6227"/>
    <mergeCell ref="AB6227:AD6227"/>
    <mergeCell ref="AE6227:AI6227"/>
    <mergeCell ref="AR6227:AT6227"/>
    <mergeCell ref="AV6227:AZ6227"/>
    <mergeCell ref="BJ6227:BL6227"/>
    <mergeCell ref="BO6227:BP6227"/>
    <mergeCell ref="BE6229:BF6231"/>
    <mergeCell ref="BJ6229:BL6230"/>
    <mergeCell ref="BO6229:BP6230"/>
    <mergeCell ref="I6232:L6232"/>
    <mergeCell ref="N6232:P6232"/>
    <mergeCell ref="Q6232:S6232"/>
    <mergeCell ref="U6232:W6232"/>
    <mergeCell ref="Z6232:AC6232"/>
    <mergeCell ref="AD6232:AE6232"/>
    <mergeCell ref="AO6232:AT6232"/>
    <mergeCell ref="AV6232:AZ6232"/>
    <mergeCell ref="BA6232:BB6232"/>
    <mergeCell ref="BJ6232:BL6232"/>
    <mergeCell ref="BO6232:BP6232"/>
    <mergeCell ref="H6234:L6235"/>
    <mergeCell ref="N6234:P6235"/>
    <mergeCell ref="Q6234:S6235"/>
    <mergeCell ref="U6234:W6235"/>
    <mergeCell ref="Z6234:AC6235"/>
    <mergeCell ref="AD6234:AE6235"/>
    <mergeCell ref="AO6234:AT6235"/>
    <mergeCell ref="AV6234:AZ6235"/>
    <mergeCell ref="BA6234:BB6235"/>
    <mergeCell ref="BE6234:BE6235"/>
    <mergeCell ref="BJ6234:BL6235"/>
    <mergeCell ref="BO6234:BP6235"/>
    <mergeCell ref="C6216:D6218"/>
    <mergeCell ref="F6216:I6218"/>
    <mergeCell ref="J6216:M6218"/>
    <mergeCell ref="AM6216:AO6218"/>
    <mergeCell ref="AP6216:AS6218"/>
    <mergeCell ref="AT6216:AV6218"/>
    <mergeCell ref="AX6216:AY6218"/>
    <mergeCell ref="BA6216:BC6218"/>
    <mergeCell ref="BD6216:BE6218"/>
    <mergeCell ref="BH6216:BL6218"/>
    <mergeCell ref="BM6216:BO6218"/>
    <mergeCell ref="BP6216:BQ6218"/>
    <mergeCell ref="AM6219:AO6219"/>
    <mergeCell ref="AP6219:AS6219"/>
    <mergeCell ref="AT6219:AV6219"/>
    <mergeCell ref="AX6219:AY6219"/>
    <mergeCell ref="BA6219:BC6219"/>
    <mergeCell ref="BD6219:BE6219"/>
    <mergeCell ref="BH6219:BL6219"/>
    <mergeCell ref="BM6219:BO6219"/>
    <mergeCell ref="BP6219:BQ6219"/>
    <mergeCell ref="AM6221:AP6221"/>
    <mergeCell ref="AQ6221:AT6221"/>
    <mergeCell ref="AU6221:AX6221"/>
    <mergeCell ref="AY6221:AZ6221"/>
    <mergeCell ref="BA6221:BC6221"/>
    <mergeCell ref="BD6221:BE6221"/>
    <mergeCell ref="C6222:AE6222"/>
    <mergeCell ref="B6224:U6224"/>
    <mergeCell ref="X6224:AG6224"/>
    <mergeCell ref="AM6224:BB6224"/>
    <mergeCell ref="BE6224:BP6224"/>
    <mergeCell ref="E6225:L6225"/>
    <mergeCell ref="O6225:Q6225"/>
    <mergeCell ref="S6225:V6225"/>
    <mergeCell ref="AB6225:AC6225"/>
    <mergeCell ref="AD6225:AE6225"/>
    <mergeCell ref="AR6225:AT6225"/>
    <mergeCell ref="AV6225:BB6225"/>
    <mergeCell ref="BH6225:BL6226"/>
    <mergeCell ref="BN6225:BP6226"/>
    <mergeCell ref="C6209:D6209"/>
    <mergeCell ref="F6209:I6209"/>
    <mergeCell ref="J6209:M6209"/>
    <mergeCell ref="N6209:O6209"/>
    <mergeCell ref="R6209:T6209"/>
    <mergeCell ref="U6209:V6209"/>
    <mergeCell ref="W6209:Z6209"/>
    <mergeCell ref="AA6209:AB6209"/>
    <mergeCell ref="AE6209:AH6209"/>
    <mergeCell ref="AM6209:AO6209"/>
    <mergeCell ref="AP6209:AS6209"/>
    <mergeCell ref="BA6209:BC6209"/>
    <mergeCell ref="BD6209:BE6209"/>
    <mergeCell ref="BH6209:BL6209"/>
    <mergeCell ref="BM6209:BO6209"/>
    <mergeCell ref="BP6209:BQ6209"/>
    <mergeCell ref="C6211:D6212"/>
    <mergeCell ref="F6211:I6213"/>
    <mergeCell ref="J6211:M6213"/>
    <mergeCell ref="N6211:O6213"/>
    <mergeCell ref="R6211:T6212"/>
    <mergeCell ref="U6211:V6212"/>
    <mergeCell ref="W6211:Z6212"/>
    <mergeCell ref="AA6211:AB6212"/>
    <mergeCell ref="AD6211:AD6212"/>
    <mergeCell ref="AE6211:AH6212"/>
    <mergeCell ref="AI6211:AI6212"/>
    <mergeCell ref="AM6211:AP6212"/>
    <mergeCell ref="AQ6211:AT6212"/>
    <mergeCell ref="BA6211:BC6212"/>
    <mergeCell ref="BD6211:BE6212"/>
    <mergeCell ref="BH6211:BL6212"/>
    <mergeCell ref="BM6211:BO6212"/>
    <mergeCell ref="BP6211:BQ6212"/>
    <mergeCell ref="AM6213:AO6214"/>
    <mergeCell ref="AP6213:AS6214"/>
    <mergeCell ref="BA6213:BC6214"/>
    <mergeCell ref="BD6213:BE6214"/>
    <mergeCell ref="BH6213:BL6214"/>
    <mergeCell ref="BM6213:BO6214"/>
    <mergeCell ref="BP6213:BQ6214"/>
    <mergeCell ref="B6201:AJ6202"/>
    <mergeCell ref="AL6201:AZ6202"/>
    <mergeCell ref="BA6201:BQ6202"/>
    <mergeCell ref="G6203:L6203"/>
    <mergeCell ref="N6203:O6203"/>
    <mergeCell ref="P6203:S6203"/>
    <mergeCell ref="U6203:AB6203"/>
    <mergeCell ref="AD6203:AI6203"/>
    <mergeCell ref="AO6203:AR6203"/>
    <mergeCell ref="AU6203:AY6203"/>
    <mergeCell ref="BE6203:BF6203"/>
    <mergeCell ref="BG6203:BL6203"/>
    <mergeCell ref="BM6203:BO6203"/>
    <mergeCell ref="BP6203:BQ6203"/>
    <mergeCell ref="F6205:I6206"/>
    <mergeCell ref="K6205:M6206"/>
    <mergeCell ref="N6205:O6206"/>
    <mergeCell ref="R6205:T6206"/>
    <mergeCell ref="U6205:V6206"/>
    <mergeCell ref="W6205:Z6206"/>
    <mergeCell ref="AA6205:AB6206"/>
    <mergeCell ref="AD6205:AD6206"/>
    <mergeCell ref="AE6205:AH6206"/>
    <mergeCell ref="AI6205:AI6206"/>
    <mergeCell ref="AU6205:AW6206"/>
    <mergeCell ref="AX6205:AY6206"/>
    <mergeCell ref="BE6205:BF6206"/>
    <mergeCell ref="BH6205:BL6206"/>
    <mergeCell ref="BM6205:BO6206"/>
    <mergeCell ref="BP6205:BQ6206"/>
    <mergeCell ref="C6207:D6208"/>
    <mergeCell ref="F6207:I6208"/>
    <mergeCell ref="J6207:M6208"/>
    <mergeCell ref="N6207:O6208"/>
    <mergeCell ref="R6207:T6208"/>
    <mergeCell ref="U6207:V6208"/>
    <mergeCell ref="W6207:Z6208"/>
    <mergeCell ref="AA6207:AB6208"/>
    <mergeCell ref="AD6207:AD6208"/>
    <mergeCell ref="AE6207:AH6208"/>
    <mergeCell ref="AI6207:AI6208"/>
    <mergeCell ref="AM6207:AO6208"/>
    <mergeCell ref="AP6207:AS6208"/>
    <mergeCell ref="BA6207:BC6208"/>
    <mergeCell ref="BD6207:BE6208"/>
    <mergeCell ref="BH6207:BL6208"/>
    <mergeCell ref="BM6207:BO6208"/>
    <mergeCell ref="BP6207:BQ6208"/>
    <mergeCell ref="C6190:G6190"/>
    <mergeCell ref="N6190:P6190"/>
    <mergeCell ref="Q6190:T6190"/>
    <mergeCell ref="U6190:W6190"/>
    <mergeCell ref="AH6190:AR6190"/>
    <mergeCell ref="AV6190:AZ6190"/>
    <mergeCell ref="BE6190:BG6190"/>
    <mergeCell ref="BH6190:BK6190"/>
    <mergeCell ref="BN6190:BP6190"/>
    <mergeCell ref="C6192:J6194"/>
    <mergeCell ref="P6192:S6194"/>
    <mergeCell ref="U6192:W6194"/>
    <mergeCell ref="AH6192:AR6194"/>
    <mergeCell ref="AV6192:AZ6194"/>
    <mergeCell ref="BB6192:BB6194"/>
    <mergeCell ref="BE6192:BG6194"/>
    <mergeCell ref="BH6192:BK6193"/>
    <mergeCell ref="C6195:J6195"/>
    <mergeCell ref="N6195:P6195"/>
    <mergeCell ref="Q6195:T6195"/>
    <mergeCell ref="U6195:W6195"/>
    <mergeCell ref="AH6195:AR6195"/>
    <mergeCell ref="AV6195:AZ6195"/>
    <mergeCell ref="BE6195:BG6195"/>
    <mergeCell ref="BH6195:BK6195"/>
    <mergeCell ref="BE6197:BG6198"/>
    <mergeCell ref="BH6197:BK6198"/>
    <mergeCell ref="BN6197:BP6198"/>
    <mergeCell ref="C6199:G6199"/>
    <mergeCell ref="H6199:L6199"/>
    <mergeCell ref="N6199:P6199"/>
    <mergeCell ref="Q6199:T6199"/>
    <mergeCell ref="U6199:W6199"/>
    <mergeCell ref="Z6199:AC6199"/>
    <mergeCell ref="AD6199:AE6199"/>
    <mergeCell ref="AH6199:AM6199"/>
    <mergeCell ref="AO6199:AT6199"/>
    <mergeCell ref="AV6199:AZ6199"/>
    <mergeCell ref="BB6199:BC6199"/>
    <mergeCell ref="BE6199:BF6199"/>
    <mergeCell ref="BI6199:BJ6199"/>
    <mergeCell ref="BL6199:BP6199"/>
    <mergeCell ref="C6178:K6179"/>
    <mergeCell ref="P6178:S6179"/>
    <mergeCell ref="U6178:W6179"/>
    <mergeCell ref="AH6178:AM6179"/>
    <mergeCell ref="AO6178:AT6179"/>
    <mergeCell ref="AV6178:AZ6179"/>
    <mergeCell ref="BB6178:BB6179"/>
    <mergeCell ref="C6180:G6180"/>
    <mergeCell ref="H6180:L6180"/>
    <mergeCell ref="P6180:S6180"/>
    <mergeCell ref="U6180:W6180"/>
    <mergeCell ref="Z6180:AC6180"/>
    <mergeCell ref="AD6180:AE6180"/>
    <mergeCell ref="AH6180:AM6180"/>
    <mergeCell ref="AV6180:AZ6180"/>
    <mergeCell ref="BE6180:BP6180"/>
    <mergeCell ref="C6182:G6184"/>
    <mergeCell ref="N6182:P6184"/>
    <mergeCell ref="Q6182:T6184"/>
    <mergeCell ref="U6182:W6184"/>
    <mergeCell ref="AH6182:AR6184"/>
    <mergeCell ref="AV6182:AZ6184"/>
    <mergeCell ref="BB6182:BB6184"/>
    <mergeCell ref="C6185:G6185"/>
    <mergeCell ref="P6185:S6185"/>
    <mergeCell ref="U6185:W6185"/>
    <mergeCell ref="AH6185:AR6185"/>
    <mergeCell ref="AV6185:AZ6185"/>
    <mergeCell ref="BG6185:BJ6185"/>
    <mergeCell ref="BN6185:BP6185"/>
    <mergeCell ref="C6187:G6189"/>
    <mergeCell ref="N6187:P6189"/>
    <mergeCell ref="Q6187:T6189"/>
    <mergeCell ref="U6187:W6189"/>
    <mergeCell ref="AH6187:AR6189"/>
    <mergeCell ref="AV6187:AZ6189"/>
    <mergeCell ref="BB6187:BB6189"/>
    <mergeCell ref="BE6187:BG6189"/>
    <mergeCell ref="BH6187:BK6189"/>
    <mergeCell ref="BN6187:BP6189"/>
    <mergeCell ref="BH6171:BL6171"/>
    <mergeCell ref="BN6171:BP6171"/>
    <mergeCell ref="C6173:G6174"/>
    <mergeCell ref="H6173:L6174"/>
    <mergeCell ref="N6173:P6174"/>
    <mergeCell ref="Q6173:T6174"/>
    <mergeCell ref="U6173:W6174"/>
    <mergeCell ref="Z6173:AC6174"/>
    <mergeCell ref="AD6173:AE6174"/>
    <mergeCell ref="AH6173:AM6174"/>
    <mergeCell ref="AO6173:AT6174"/>
    <mergeCell ref="AZ6173:AZ6174"/>
    <mergeCell ref="BB6173:BB6174"/>
    <mergeCell ref="BE6173:BG6174"/>
    <mergeCell ref="BH6173:BL6174"/>
    <mergeCell ref="BN6173:BP6174"/>
    <mergeCell ref="C6175:G6175"/>
    <mergeCell ref="H6175:L6175"/>
    <mergeCell ref="N6175:P6175"/>
    <mergeCell ref="Q6175:T6175"/>
    <mergeCell ref="U6175:W6175"/>
    <mergeCell ref="Z6175:AC6175"/>
    <mergeCell ref="AD6175:AE6175"/>
    <mergeCell ref="AH6175:AN6175"/>
    <mergeCell ref="AO6175:AT6175"/>
    <mergeCell ref="AV6175:AZ6175"/>
    <mergeCell ref="BE6175:BG6175"/>
    <mergeCell ref="BH6175:BL6175"/>
    <mergeCell ref="BN6175:BP6175"/>
    <mergeCell ref="C6177:H6177"/>
    <mergeCell ref="I6177:M6177"/>
    <mergeCell ref="P6177:S6177"/>
    <mergeCell ref="U6177:W6177"/>
    <mergeCell ref="Z6177:AC6177"/>
    <mergeCell ref="AD6177:AE6177"/>
    <mergeCell ref="AH6177:AN6177"/>
    <mergeCell ref="AO6177:AT6177"/>
    <mergeCell ref="AV6177:AZ6177"/>
    <mergeCell ref="C6165:G6165"/>
    <mergeCell ref="H6165:L6165"/>
    <mergeCell ref="N6165:P6165"/>
    <mergeCell ref="Q6165:T6165"/>
    <mergeCell ref="U6165:W6165"/>
    <mergeCell ref="Z6165:AC6165"/>
    <mergeCell ref="AD6165:AE6165"/>
    <mergeCell ref="AI6165:AM6165"/>
    <mergeCell ref="AO6165:AT6165"/>
    <mergeCell ref="AV6165:AZ6165"/>
    <mergeCell ref="BH6165:BL6165"/>
    <mergeCell ref="BN6165:BP6165"/>
    <mergeCell ref="C6167:G6168"/>
    <mergeCell ref="H6167:L6168"/>
    <mergeCell ref="N6167:P6168"/>
    <mergeCell ref="Q6167:T6168"/>
    <mergeCell ref="U6167:W6168"/>
    <mergeCell ref="Z6167:AC6168"/>
    <mergeCell ref="AD6167:AE6168"/>
    <mergeCell ref="AI6167:AM6168"/>
    <mergeCell ref="AO6167:AT6168"/>
    <mergeCell ref="AV6167:AZ6168"/>
    <mergeCell ref="BB6167:BB6168"/>
    <mergeCell ref="BE6167:BE6168"/>
    <mergeCell ref="BH6167:BL6168"/>
    <mergeCell ref="BN6167:BP6168"/>
    <mergeCell ref="C6169:G6170"/>
    <mergeCell ref="H6169:L6170"/>
    <mergeCell ref="N6169:P6170"/>
    <mergeCell ref="Q6169:T6170"/>
    <mergeCell ref="U6169:W6170"/>
    <mergeCell ref="Z6169:AC6170"/>
    <mergeCell ref="AD6169:AE6170"/>
    <mergeCell ref="AI6169:AM6170"/>
    <mergeCell ref="AO6169:AT6170"/>
    <mergeCell ref="AV6169:AZ6170"/>
    <mergeCell ref="BB6169:BB6170"/>
    <mergeCell ref="BE6169:BE6170"/>
    <mergeCell ref="BH6169:BL6170"/>
    <mergeCell ref="BN6169:BP6170"/>
    <mergeCell ref="C6155:G6155"/>
    <mergeCell ref="H6155:L6155"/>
    <mergeCell ref="P6155:S6155"/>
    <mergeCell ref="U6155:W6155"/>
    <mergeCell ref="Z6155:AC6155"/>
    <mergeCell ref="AD6155:AE6155"/>
    <mergeCell ref="AI6155:AM6155"/>
    <mergeCell ref="AO6155:AT6155"/>
    <mergeCell ref="AV6155:AZ6155"/>
    <mergeCell ref="BH6155:BL6155"/>
    <mergeCell ref="BN6155:BP6155"/>
    <mergeCell ref="C6157:G6157"/>
    <mergeCell ref="H6157:L6157"/>
    <mergeCell ref="N6157:P6157"/>
    <mergeCell ref="Q6157:T6157"/>
    <mergeCell ref="U6157:W6157"/>
    <mergeCell ref="Z6157:AC6157"/>
    <mergeCell ref="AD6157:AE6157"/>
    <mergeCell ref="AI6157:AM6157"/>
    <mergeCell ref="AO6157:AT6159"/>
    <mergeCell ref="AV6157:AZ6159"/>
    <mergeCell ref="BE6157:BF6158"/>
    <mergeCell ref="BH6157:BL6157"/>
    <mergeCell ref="BN6157:BP6157"/>
    <mergeCell ref="BE6159:BE6160"/>
    <mergeCell ref="BH6159:BL6160"/>
    <mergeCell ref="BN6159:BP6160"/>
    <mergeCell ref="C6162:I6162"/>
    <mergeCell ref="AH6162:AO6162"/>
    <mergeCell ref="BH6162:BL6162"/>
    <mergeCell ref="BN6162:BP6162"/>
    <mergeCell ref="C6163:G6164"/>
    <mergeCell ref="H6163:L6164"/>
    <mergeCell ref="N6163:P6164"/>
    <mergeCell ref="Q6163:T6164"/>
    <mergeCell ref="U6163:W6164"/>
    <mergeCell ref="Z6163:AC6164"/>
    <mergeCell ref="AD6163:AE6164"/>
    <mergeCell ref="AI6163:AM6164"/>
    <mergeCell ref="AO6163:AT6164"/>
    <mergeCell ref="AV6163:AZ6164"/>
    <mergeCell ref="BB6163:BB6164"/>
    <mergeCell ref="BE6163:BF6164"/>
    <mergeCell ref="BH6163:BL6164"/>
    <mergeCell ref="BN6163:BP6164"/>
    <mergeCell ref="C6147:G6149"/>
    <mergeCell ref="H6147:L6149"/>
    <mergeCell ref="P6147:S6149"/>
    <mergeCell ref="U6147:W6149"/>
    <mergeCell ref="Z6147:AC6149"/>
    <mergeCell ref="AD6147:AE6149"/>
    <mergeCell ref="AI6147:AM6149"/>
    <mergeCell ref="AO6147:AT6149"/>
    <mergeCell ref="AV6147:AZ6149"/>
    <mergeCell ref="BB6147:BB6149"/>
    <mergeCell ref="BE6147:BE6149"/>
    <mergeCell ref="BH6147:BL6149"/>
    <mergeCell ref="BN6147:BP6149"/>
    <mergeCell ref="C6150:G6150"/>
    <mergeCell ref="H6150:L6150"/>
    <mergeCell ref="P6150:S6150"/>
    <mergeCell ref="U6150:W6150"/>
    <mergeCell ref="Z6150:AC6150"/>
    <mergeCell ref="AD6150:AE6150"/>
    <mergeCell ref="AI6150:AM6150"/>
    <mergeCell ref="AO6150:AT6150"/>
    <mergeCell ref="AV6150:AZ6150"/>
    <mergeCell ref="BH6150:BL6150"/>
    <mergeCell ref="BN6150:BP6150"/>
    <mergeCell ref="C6152:G6154"/>
    <mergeCell ref="H6152:L6154"/>
    <mergeCell ref="N6152:P6154"/>
    <mergeCell ref="Q6152:T6154"/>
    <mergeCell ref="U6152:W6154"/>
    <mergeCell ref="Z6152:AC6154"/>
    <mergeCell ref="AD6152:AE6154"/>
    <mergeCell ref="AI6152:AM6154"/>
    <mergeCell ref="AO6152:AT6154"/>
    <mergeCell ref="AV6152:AZ6154"/>
    <mergeCell ref="BB6152:BB6154"/>
    <mergeCell ref="BE6152:BE6154"/>
    <mergeCell ref="BH6152:BL6154"/>
    <mergeCell ref="BN6152:BP6154"/>
    <mergeCell ref="C6142:G6143"/>
    <mergeCell ref="H6142:L6143"/>
    <mergeCell ref="N6142:P6143"/>
    <mergeCell ref="Q6142:T6143"/>
    <mergeCell ref="U6142:W6143"/>
    <mergeCell ref="Z6142:AC6143"/>
    <mergeCell ref="AD6142:AE6143"/>
    <mergeCell ref="AI6142:AM6143"/>
    <mergeCell ref="AO6142:AT6143"/>
    <mergeCell ref="AV6142:AZ6143"/>
    <mergeCell ref="BB6142:BB6143"/>
    <mergeCell ref="BE6142:BP6143"/>
    <mergeCell ref="C6144:G6145"/>
    <mergeCell ref="H6144:L6145"/>
    <mergeCell ref="N6144:P6145"/>
    <mergeCell ref="Q6144:T6145"/>
    <mergeCell ref="U6144:W6145"/>
    <mergeCell ref="Z6144:AC6145"/>
    <mergeCell ref="AD6144:AE6145"/>
    <mergeCell ref="AI6144:AN6145"/>
    <mergeCell ref="AO6144:AT6145"/>
    <mergeCell ref="AV6144:AZ6145"/>
    <mergeCell ref="BB6144:BB6145"/>
    <mergeCell ref="BJ6144:BM6145"/>
    <mergeCell ref="BN6144:BP6145"/>
    <mergeCell ref="C6146:G6146"/>
    <mergeCell ref="H6146:L6146"/>
    <mergeCell ref="N6146:P6146"/>
    <mergeCell ref="Q6146:T6146"/>
    <mergeCell ref="U6146:W6146"/>
    <mergeCell ref="Z6146:AC6146"/>
    <mergeCell ref="AD6146:AE6146"/>
    <mergeCell ref="AI6146:AM6146"/>
    <mergeCell ref="AO6146:AT6146"/>
    <mergeCell ref="AV6146:AZ6146"/>
    <mergeCell ref="C6132:I6134"/>
    <mergeCell ref="AH6132:AO6134"/>
    <mergeCell ref="BE6132:BE6134"/>
    <mergeCell ref="BK6132:BL6134"/>
    <mergeCell ref="BP6132:BP6133"/>
    <mergeCell ref="C6135:G6135"/>
    <mergeCell ref="H6135:L6135"/>
    <mergeCell ref="N6135:P6135"/>
    <mergeCell ref="Q6135:T6135"/>
    <mergeCell ref="U6135:W6135"/>
    <mergeCell ref="Z6135:AC6135"/>
    <mergeCell ref="AD6135:AE6135"/>
    <mergeCell ref="AI6135:AM6135"/>
    <mergeCell ref="AO6135:AT6135"/>
    <mergeCell ref="AV6135:AZ6135"/>
    <mergeCell ref="BK6135:BL6135"/>
    <mergeCell ref="C6137:G6139"/>
    <mergeCell ref="H6137:L6139"/>
    <mergeCell ref="N6137:P6139"/>
    <mergeCell ref="Q6137:T6139"/>
    <mergeCell ref="U6137:W6139"/>
    <mergeCell ref="Z6137:AC6139"/>
    <mergeCell ref="AD6137:AE6139"/>
    <mergeCell ref="AI6137:AM6139"/>
    <mergeCell ref="AO6137:AT6139"/>
    <mergeCell ref="AV6137:AZ6139"/>
    <mergeCell ref="BB6137:BB6139"/>
    <mergeCell ref="C6140:G6140"/>
    <mergeCell ref="H6140:L6140"/>
    <mergeCell ref="N6140:P6140"/>
    <mergeCell ref="Q6140:T6140"/>
    <mergeCell ref="U6140:W6140"/>
    <mergeCell ref="Z6140:AC6140"/>
    <mergeCell ref="AD6140:AE6140"/>
    <mergeCell ref="AI6140:AM6140"/>
    <mergeCell ref="AO6140:AT6140"/>
    <mergeCell ref="AV6140:AZ6140"/>
    <mergeCell ref="BE6123:BF6125"/>
    <mergeCell ref="BJ6123:BL6124"/>
    <mergeCell ref="BO6123:BP6124"/>
    <mergeCell ref="I6126:L6126"/>
    <mergeCell ref="N6126:P6126"/>
    <mergeCell ref="Q6126:S6126"/>
    <mergeCell ref="U6126:W6126"/>
    <mergeCell ref="Z6126:AC6126"/>
    <mergeCell ref="AD6126:AE6126"/>
    <mergeCell ref="AO6126:AT6126"/>
    <mergeCell ref="AV6126:AZ6126"/>
    <mergeCell ref="BA6126:BB6126"/>
    <mergeCell ref="BJ6126:BL6126"/>
    <mergeCell ref="BO6126:BP6126"/>
    <mergeCell ref="H6128:L6129"/>
    <mergeCell ref="N6128:P6129"/>
    <mergeCell ref="Q6128:S6129"/>
    <mergeCell ref="U6128:W6129"/>
    <mergeCell ref="Z6128:AC6129"/>
    <mergeCell ref="AD6128:AE6129"/>
    <mergeCell ref="AO6128:AT6129"/>
    <mergeCell ref="AV6128:AZ6129"/>
    <mergeCell ref="BA6128:BB6129"/>
    <mergeCell ref="BE6128:BE6129"/>
    <mergeCell ref="BJ6128:BL6129"/>
    <mergeCell ref="BO6128:BP6129"/>
    <mergeCell ref="H6130:L6130"/>
    <mergeCell ref="N6130:P6130"/>
    <mergeCell ref="R6130:S6130"/>
    <mergeCell ref="U6130:W6130"/>
    <mergeCell ref="Z6130:AC6130"/>
    <mergeCell ref="AD6130:AE6130"/>
    <mergeCell ref="AO6130:AT6130"/>
    <mergeCell ref="AV6130:AZ6130"/>
    <mergeCell ref="BK6130:BL6130"/>
    <mergeCell ref="AM6113:AO6113"/>
    <mergeCell ref="AP6113:AS6113"/>
    <mergeCell ref="AT6113:AV6113"/>
    <mergeCell ref="AX6113:AY6113"/>
    <mergeCell ref="BA6113:BC6113"/>
    <mergeCell ref="BD6113:BE6113"/>
    <mergeCell ref="BH6113:BL6113"/>
    <mergeCell ref="BM6113:BO6113"/>
    <mergeCell ref="BP6113:BQ6113"/>
    <mergeCell ref="AM6115:AP6115"/>
    <mergeCell ref="AQ6115:AT6115"/>
    <mergeCell ref="AU6115:AX6115"/>
    <mergeCell ref="AY6115:AZ6115"/>
    <mergeCell ref="BA6115:BC6115"/>
    <mergeCell ref="BD6115:BE6115"/>
    <mergeCell ref="C6116:AE6116"/>
    <mergeCell ref="B6118:U6118"/>
    <mergeCell ref="X6118:AG6118"/>
    <mergeCell ref="AM6118:BB6118"/>
    <mergeCell ref="BE6118:BP6118"/>
    <mergeCell ref="E6119:L6119"/>
    <mergeCell ref="O6119:Q6119"/>
    <mergeCell ref="S6119:V6119"/>
    <mergeCell ref="AB6119:AC6119"/>
    <mergeCell ref="AD6119:AE6119"/>
    <mergeCell ref="AR6119:AT6119"/>
    <mergeCell ref="AV6119:BB6119"/>
    <mergeCell ref="BH6119:BL6120"/>
    <mergeCell ref="BN6119:BP6120"/>
    <mergeCell ref="F6121:K6121"/>
    <mergeCell ref="N6121:R6121"/>
    <mergeCell ref="S6121:V6121"/>
    <mergeCell ref="AB6121:AD6121"/>
    <mergeCell ref="AE6121:AI6121"/>
    <mergeCell ref="AR6121:AT6121"/>
    <mergeCell ref="AV6121:AZ6121"/>
    <mergeCell ref="BJ6121:BL6121"/>
    <mergeCell ref="BO6121:BP6121"/>
    <mergeCell ref="C6105:D6106"/>
    <mergeCell ref="F6105:I6107"/>
    <mergeCell ref="J6105:M6107"/>
    <mergeCell ref="N6105:O6107"/>
    <mergeCell ref="R6105:T6106"/>
    <mergeCell ref="U6105:V6106"/>
    <mergeCell ref="W6105:Z6106"/>
    <mergeCell ref="AA6105:AB6106"/>
    <mergeCell ref="AD6105:AD6106"/>
    <mergeCell ref="AE6105:AH6106"/>
    <mergeCell ref="AI6105:AI6106"/>
    <mergeCell ref="AM6105:AP6106"/>
    <mergeCell ref="AQ6105:AT6106"/>
    <mergeCell ref="BA6105:BC6106"/>
    <mergeCell ref="BD6105:BE6106"/>
    <mergeCell ref="BH6105:BL6106"/>
    <mergeCell ref="BM6105:BO6106"/>
    <mergeCell ref="BP6105:BQ6106"/>
    <mergeCell ref="AM6107:AO6108"/>
    <mergeCell ref="AP6107:AS6108"/>
    <mergeCell ref="BA6107:BC6108"/>
    <mergeCell ref="BD6107:BE6108"/>
    <mergeCell ref="BH6107:BL6108"/>
    <mergeCell ref="BM6107:BO6108"/>
    <mergeCell ref="BP6107:BQ6108"/>
    <mergeCell ref="C6110:D6112"/>
    <mergeCell ref="F6110:I6112"/>
    <mergeCell ref="J6110:M6112"/>
    <mergeCell ref="AM6110:AO6112"/>
    <mergeCell ref="AP6110:AS6112"/>
    <mergeCell ref="AT6110:AV6112"/>
    <mergeCell ref="AX6110:AY6112"/>
    <mergeCell ref="BA6110:BC6112"/>
    <mergeCell ref="BD6110:BE6112"/>
    <mergeCell ref="BH6110:BL6112"/>
    <mergeCell ref="BM6110:BO6112"/>
    <mergeCell ref="BP6110:BQ6112"/>
    <mergeCell ref="C6101:D6102"/>
    <mergeCell ref="F6101:I6102"/>
    <mergeCell ref="J6101:M6102"/>
    <mergeCell ref="N6101:O6102"/>
    <mergeCell ref="R6101:T6102"/>
    <mergeCell ref="U6101:V6102"/>
    <mergeCell ref="W6101:Z6102"/>
    <mergeCell ref="AA6101:AB6102"/>
    <mergeCell ref="AD6101:AD6102"/>
    <mergeCell ref="AE6101:AH6102"/>
    <mergeCell ref="AI6101:AI6102"/>
    <mergeCell ref="AM6101:AO6102"/>
    <mergeCell ref="AP6101:AS6102"/>
    <mergeCell ref="BA6101:BC6102"/>
    <mergeCell ref="BD6101:BE6102"/>
    <mergeCell ref="BH6101:BL6102"/>
    <mergeCell ref="BM6101:BO6102"/>
    <mergeCell ref="BP6101:BQ6102"/>
    <mergeCell ref="C6103:D6103"/>
    <mergeCell ref="F6103:I6103"/>
    <mergeCell ref="J6103:M6103"/>
    <mergeCell ref="N6103:O6103"/>
    <mergeCell ref="R6103:T6103"/>
    <mergeCell ref="U6103:V6103"/>
    <mergeCell ref="W6103:Z6103"/>
    <mergeCell ref="AA6103:AB6103"/>
    <mergeCell ref="AE6103:AH6103"/>
    <mergeCell ref="AM6103:AO6103"/>
    <mergeCell ref="AP6103:AS6103"/>
    <mergeCell ref="BA6103:BC6103"/>
    <mergeCell ref="BD6103:BE6103"/>
    <mergeCell ref="BH6103:BL6103"/>
    <mergeCell ref="BM6103:BO6103"/>
    <mergeCell ref="BP6103:BQ6103"/>
    <mergeCell ref="BE6091:BG6092"/>
    <mergeCell ref="BH6091:BK6092"/>
    <mergeCell ref="BN6091:BP6092"/>
    <mergeCell ref="C6093:G6093"/>
    <mergeCell ref="H6093:L6093"/>
    <mergeCell ref="N6093:P6093"/>
    <mergeCell ref="Q6093:T6093"/>
    <mergeCell ref="U6093:W6093"/>
    <mergeCell ref="Z6093:AC6093"/>
    <mergeCell ref="AD6093:AE6093"/>
    <mergeCell ref="AH6093:AM6093"/>
    <mergeCell ref="AO6093:AT6093"/>
    <mergeCell ref="AV6093:AZ6093"/>
    <mergeCell ref="BB6093:BC6093"/>
    <mergeCell ref="BE6093:BF6093"/>
    <mergeCell ref="BI6093:BJ6093"/>
    <mergeCell ref="B6095:AJ6096"/>
    <mergeCell ref="AL6095:AZ6096"/>
    <mergeCell ref="BA6095:BQ6096"/>
    <mergeCell ref="G6097:L6097"/>
    <mergeCell ref="N6097:O6097"/>
    <mergeCell ref="P6097:S6097"/>
    <mergeCell ref="U6097:AB6097"/>
    <mergeCell ref="AD6097:AI6097"/>
    <mergeCell ref="AO6097:AR6097"/>
    <mergeCell ref="AU6097:AY6097"/>
    <mergeCell ref="BE6097:BF6097"/>
    <mergeCell ref="BG6097:BL6097"/>
    <mergeCell ref="BM6097:BO6097"/>
    <mergeCell ref="BP6097:BQ6097"/>
    <mergeCell ref="F6099:I6100"/>
    <mergeCell ref="K6099:M6100"/>
    <mergeCell ref="N6099:O6100"/>
    <mergeCell ref="R6099:T6100"/>
    <mergeCell ref="U6099:V6100"/>
    <mergeCell ref="W6099:Z6100"/>
    <mergeCell ref="AA6099:AB6100"/>
    <mergeCell ref="AD6099:AD6100"/>
    <mergeCell ref="AE6099:AH6100"/>
    <mergeCell ref="AI6099:AI6100"/>
    <mergeCell ref="AU6099:AW6100"/>
    <mergeCell ref="AX6099:AY6100"/>
    <mergeCell ref="BE6099:BF6100"/>
    <mergeCell ref="BH6099:BL6100"/>
    <mergeCell ref="BM6099:BO6100"/>
    <mergeCell ref="BP6099:BQ6100"/>
    <mergeCell ref="BL6093:BP6093"/>
    <mergeCell ref="C6081:G6083"/>
    <mergeCell ref="N6081:P6083"/>
    <mergeCell ref="Q6081:T6083"/>
    <mergeCell ref="U6081:W6083"/>
    <mergeCell ref="AH6081:AR6083"/>
    <mergeCell ref="AV6081:AZ6083"/>
    <mergeCell ref="BB6081:BB6083"/>
    <mergeCell ref="BE6081:BG6083"/>
    <mergeCell ref="BH6081:BK6083"/>
    <mergeCell ref="BN6081:BP6083"/>
    <mergeCell ref="C6084:G6084"/>
    <mergeCell ref="N6084:P6084"/>
    <mergeCell ref="Q6084:T6084"/>
    <mergeCell ref="U6084:W6084"/>
    <mergeCell ref="AH6084:AR6084"/>
    <mergeCell ref="AV6084:AZ6084"/>
    <mergeCell ref="BE6084:BG6084"/>
    <mergeCell ref="BH6084:BK6084"/>
    <mergeCell ref="BN6084:BP6084"/>
    <mergeCell ref="C6086:J6088"/>
    <mergeCell ref="P6086:S6088"/>
    <mergeCell ref="U6086:W6088"/>
    <mergeCell ref="AH6086:AR6088"/>
    <mergeCell ref="AV6086:AZ6088"/>
    <mergeCell ref="BB6086:BB6088"/>
    <mergeCell ref="BE6086:BG6088"/>
    <mergeCell ref="BH6086:BK6087"/>
    <mergeCell ref="C6089:J6089"/>
    <mergeCell ref="N6089:P6089"/>
    <mergeCell ref="Q6089:T6089"/>
    <mergeCell ref="U6089:W6089"/>
    <mergeCell ref="AH6089:AR6089"/>
    <mergeCell ref="AV6089:AZ6089"/>
    <mergeCell ref="BE6089:BG6089"/>
    <mergeCell ref="BH6089:BK6089"/>
    <mergeCell ref="C6071:H6071"/>
    <mergeCell ref="I6071:M6071"/>
    <mergeCell ref="P6071:S6071"/>
    <mergeCell ref="U6071:W6071"/>
    <mergeCell ref="Z6071:AC6071"/>
    <mergeCell ref="AD6071:AE6071"/>
    <mergeCell ref="AH6071:AN6071"/>
    <mergeCell ref="AO6071:AT6071"/>
    <mergeCell ref="AV6071:AZ6071"/>
    <mergeCell ref="C6072:K6073"/>
    <mergeCell ref="P6072:S6073"/>
    <mergeCell ref="U6072:W6073"/>
    <mergeCell ref="AH6072:AM6073"/>
    <mergeCell ref="AO6072:AT6073"/>
    <mergeCell ref="AV6072:AZ6073"/>
    <mergeCell ref="BB6072:BB6073"/>
    <mergeCell ref="C6074:G6074"/>
    <mergeCell ref="H6074:L6074"/>
    <mergeCell ref="P6074:S6074"/>
    <mergeCell ref="U6074:W6074"/>
    <mergeCell ref="Z6074:AC6074"/>
    <mergeCell ref="AD6074:AE6074"/>
    <mergeCell ref="AH6074:AM6074"/>
    <mergeCell ref="AV6074:AZ6074"/>
    <mergeCell ref="BE6074:BP6074"/>
    <mergeCell ref="C6076:G6078"/>
    <mergeCell ref="N6076:P6078"/>
    <mergeCell ref="Q6076:T6078"/>
    <mergeCell ref="U6076:W6078"/>
    <mergeCell ref="AH6076:AR6078"/>
    <mergeCell ref="AV6076:AZ6078"/>
    <mergeCell ref="BB6076:BB6078"/>
    <mergeCell ref="C6079:G6079"/>
    <mergeCell ref="P6079:S6079"/>
    <mergeCell ref="U6079:W6079"/>
    <mergeCell ref="AH6079:AR6079"/>
    <mergeCell ref="AV6079:AZ6079"/>
    <mergeCell ref="BG6079:BJ6079"/>
    <mergeCell ref="BN6079:BP6079"/>
    <mergeCell ref="C6063:G6064"/>
    <mergeCell ref="H6063:L6064"/>
    <mergeCell ref="N6063:P6064"/>
    <mergeCell ref="Q6063:T6064"/>
    <mergeCell ref="U6063:W6064"/>
    <mergeCell ref="Z6063:AC6064"/>
    <mergeCell ref="AD6063:AE6064"/>
    <mergeCell ref="AI6063:AM6064"/>
    <mergeCell ref="AO6063:AT6064"/>
    <mergeCell ref="AV6063:AZ6064"/>
    <mergeCell ref="BB6063:BB6064"/>
    <mergeCell ref="BE6063:BE6064"/>
    <mergeCell ref="BH6063:BL6064"/>
    <mergeCell ref="BN6063:BP6064"/>
    <mergeCell ref="BH6065:BL6065"/>
    <mergeCell ref="BN6065:BP6065"/>
    <mergeCell ref="C6067:G6068"/>
    <mergeCell ref="H6067:L6068"/>
    <mergeCell ref="N6067:P6068"/>
    <mergeCell ref="Q6067:T6068"/>
    <mergeCell ref="U6067:W6068"/>
    <mergeCell ref="Z6067:AC6068"/>
    <mergeCell ref="AD6067:AE6068"/>
    <mergeCell ref="AH6067:AM6068"/>
    <mergeCell ref="AO6067:AT6068"/>
    <mergeCell ref="AZ6067:AZ6068"/>
    <mergeCell ref="BB6067:BB6068"/>
    <mergeCell ref="BE6067:BG6068"/>
    <mergeCell ref="BH6067:BL6068"/>
    <mergeCell ref="BN6067:BP6068"/>
    <mergeCell ref="C6069:G6069"/>
    <mergeCell ref="H6069:L6069"/>
    <mergeCell ref="N6069:P6069"/>
    <mergeCell ref="Q6069:T6069"/>
    <mergeCell ref="U6069:W6069"/>
    <mergeCell ref="Z6069:AC6069"/>
    <mergeCell ref="AD6069:AE6069"/>
    <mergeCell ref="AH6069:AN6069"/>
    <mergeCell ref="AO6069:AT6069"/>
    <mergeCell ref="AV6069:AZ6069"/>
    <mergeCell ref="BE6069:BG6069"/>
    <mergeCell ref="BH6069:BL6069"/>
    <mergeCell ref="BN6069:BP6069"/>
    <mergeCell ref="C6056:I6056"/>
    <mergeCell ref="AH6056:AO6056"/>
    <mergeCell ref="BH6056:BL6056"/>
    <mergeCell ref="BN6056:BP6056"/>
    <mergeCell ref="C6057:G6058"/>
    <mergeCell ref="H6057:L6058"/>
    <mergeCell ref="N6057:P6058"/>
    <mergeCell ref="Q6057:T6058"/>
    <mergeCell ref="U6057:W6058"/>
    <mergeCell ref="Z6057:AC6058"/>
    <mergeCell ref="AD6057:AE6058"/>
    <mergeCell ref="AI6057:AM6058"/>
    <mergeCell ref="AO6057:AT6058"/>
    <mergeCell ref="AV6057:AZ6058"/>
    <mergeCell ref="BB6057:BB6058"/>
    <mergeCell ref="BE6057:BF6058"/>
    <mergeCell ref="BH6057:BL6058"/>
    <mergeCell ref="BN6057:BP6058"/>
    <mergeCell ref="C6059:G6059"/>
    <mergeCell ref="H6059:L6059"/>
    <mergeCell ref="N6059:P6059"/>
    <mergeCell ref="Q6059:T6059"/>
    <mergeCell ref="U6059:W6059"/>
    <mergeCell ref="Z6059:AC6059"/>
    <mergeCell ref="AD6059:AE6059"/>
    <mergeCell ref="AI6059:AM6059"/>
    <mergeCell ref="AO6059:AT6059"/>
    <mergeCell ref="AV6059:AZ6059"/>
    <mergeCell ref="BH6059:BL6059"/>
    <mergeCell ref="BN6059:BP6059"/>
    <mergeCell ref="C6061:G6062"/>
    <mergeCell ref="H6061:L6062"/>
    <mergeCell ref="N6061:P6062"/>
    <mergeCell ref="Q6061:T6062"/>
    <mergeCell ref="U6061:W6062"/>
    <mergeCell ref="Z6061:AC6062"/>
    <mergeCell ref="AD6061:AE6062"/>
    <mergeCell ref="AI6061:AM6062"/>
    <mergeCell ref="AO6061:AT6062"/>
    <mergeCell ref="AV6061:AZ6062"/>
    <mergeCell ref="BB6061:BB6062"/>
    <mergeCell ref="BE6061:BE6062"/>
    <mergeCell ref="BH6061:BL6062"/>
    <mergeCell ref="BN6061:BP6062"/>
    <mergeCell ref="C6046:G6048"/>
    <mergeCell ref="H6046:L6048"/>
    <mergeCell ref="N6046:P6048"/>
    <mergeCell ref="Q6046:T6048"/>
    <mergeCell ref="U6046:W6048"/>
    <mergeCell ref="Z6046:AC6048"/>
    <mergeCell ref="AD6046:AE6048"/>
    <mergeCell ref="AI6046:AM6048"/>
    <mergeCell ref="AO6046:AT6048"/>
    <mergeCell ref="AV6046:AZ6048"/>
    <mergeCell ref="BB6046:BB6048"/>
    <mergeCell ref="BE6046:BE6048"/>
    <mergeCell ref="BH6046:BL6048"/>
    <mergeCell ref="BN6046:BP6048"/>
    <mergeCell ref="C6049:G6049"/>
    <mergeCell ref="H6049:L6049"/>
    <mergeCell ref="P6049:S6049"/>
    <mergeCell ref="U6049:W6049"/>
    <mergeCell ref="Z6049:AC6049"/>
    <mergeCell ref="AD6049:AE6049"/>
    <mergeCell ref="AI6049:AM6049"/>
    <mergeCell ref="AO6049:AT6049"/>
    <mergeCell ref="AV6049:AZ6049"/>
    <mergeCell ref="BH6049:BL6049"/>
    <mergeCell ref="BN6049:BP6049"/>
    <mergeCell ref="C6051:G6051"/>
    <mergeCell ref="H6051:L6051"/>
    <mergeCell ref="N6051:P6051"/>
    <mergeCell ref="Q6051:T6051"/>
    <mergeCell ref="U6051:W6051"/>
    <mergeCell ref="Z6051:AC6051"/>
    <mergeCell ref="AD6051:AE6051"/>
    <mergeCell ref="AI6051:AM6051"/>
    <mergeCell ref="AO6051:AT6053"/>
    <mergeCell ref="AV6051:AZ6053"/>
    <mergeCell ref="BE6051:BF6052"/>
    <mergeCell ref="BH6051:BL6051"/>
    <mergeCell ref="BN6051:BP6051"/>
    <mergeCell ref="BE6053:BE6054"/>
    <mergeCell ref="BH6053:BL6054"/>
    <mergeCell ref="BN6053:BP6054"/>
    <mergeCell ref="C6040:G6040"/>
    <mergeCell ref="H6040:L6040"/>
    <mergeCell ref="N6040:P6040"/>
    <mergeCell ref="Q6040:T6040"/>
    <mergeCell ref="U6040:W6040"/>
    <mergeCell ref="Z6040:AC6040"/>
    <mergeCell ref="AD6040:AE6040"/>
    <mergeCell ref="AI6040:AM6040"/>
    <mergeCell ref="AO6040:AT6040"/>
    <mergeCell ref="AV6040:AZ6040"/>
    <mergeCell ref="C6041:G6043"/>
    <mergeCell ref="H6041:L6043"/>
    <mergeCell ref="P6041:S6043"/>
    <mergeCell ref="U6041:W6043"/>
    <mergeCell ref="Z6041:AC6043"/>
    <mergeCell ref="AD6041:AE6043"/>
    <mergeCell ref="AI6041:AM6043"/>
    <mergeCell ref="AO6041:AT6043"/>
    <mergeCell ref="AV6041:AZ6043"/>
    <mergeCell ref="BB6041:BB6043"/>
    <mergeCell ref="BE6041:BE6043"/>
    <mergeCell ref="BH6041:BL6043"/>
    <mergeCell ref="BN6041:BP6043"/>
    <mergeCell ref="C6044:G6044"/>
    <mergeCell ref="H6044:L6044"/>
    <mergeCell ref="P6044:S6044"/>
    <mergeCell ref="U6044:W6044"/>
    <mergeCell ref="Z6044:AC6044"/>
    <mergeCell ref="AD6044:AE6044"/>
    <mergeCell ref="AI6044:AM6044"/>
    <mergeCell ref="AO6044:AT6044"/>
    <mergeCell ref="AV6044:AZ6044"/>
    <mergeCell ref="BH6044:BL6044"/>
    <mergeCell ref="BN6044:BP6044"/>
    <mergeCell ref="C6034:G6034"/>
    <mergeCell ref="H6034:L6034"/>
    <mergeCell ref="N6034:P6034"/>
    <mergeCell ref="Q6034:T6034"/>
    <mergeCell ref="U6034:W6034"/>
    <mergeCell ref="Z6034:AC6034"/>
    <mergeCell ref="AD6034:AE6034"/>
    <mergeCell ref="AI6034:AM6034"/>
    <mergeCell ref="AO6034:AT6034"/>
    <mergeCell ref="AV6034:AZ6034"/>
    <mergeCell ref="C6036:G6037"/>
    <mergeCell ref="H6036:L6037"/>
    <mergeCell ref="N6036:P6037"/>
    <mergeCell ref="Q6036:T6037"/>
    <mergeCell ref="U6036:W6037"/>
    <mergeCell ref="Z6036:AC6037"/>
    <mergeCell ref="AD6036:AE6037"/>
    <mergeCell ref="AI6036:AM6037"/>
    <mergeCell ref="AO6036:AT6037"/>
    <mergeCell ref="AV6036:AZ6037"/>
    <mergeCell ref="BB6036:BB6037"/>
    <mergeCell ref="BE6036:BP6037"/>
    <mergeCell ref="C6038:G6039"/>
    <mergeCell ref="H6038:L6039"/>
    <mergeCell ref="N6038:P6039"/>
    <mergeCell ref="Q6038:T6039"/>
    <mergeCell ref="U6038:W6039"/>
    <mergeCell ref="Z6038:AC6039"/>
    <mergeCell ref="AD6038:AE6039"/>
    <mergeCell ref="AI6038:AN6039"/>
    <mergeCell ref="AO6038:AT6039"/>
    <mergeCell ref="AV6038:AZ6039"/>
    <mergeCell ref="BB6038:BB6039"/>
    <mergeCell ref="BJ6038:BM6039"/>
    <mergeCell ref="BN6038:BP6039"/>
    <mergeCell ref="H6024:L6024"/>
    <mergeCell ref="N6024:P6024"/>
    <mergeCell ref="R6024:S6024"/>
    <mergeCell ref="U6024:W6024"/>
    <mergeCell ref="Z6024:AC6024"/>
    <mergeCell ref="AD6024:AE6024"/>
    <mergeCell ref="AO6024:AT6024"/>
    <mergeCell ref="AV6024:AZ6024"/>
    <mergeCell ref="BK6024:BL6024"/>
    <mergeCell ref="C6026:I6028"/>
    <mergeCell ref="AH6026:AO6028"/>
    <mergeCell ref="BE6026:BE6028"/>
    <mergeCell ref="BK6026:BL6028"/>
    <mergeCell ref="BP6026:BP6027"/>
    <mergeCell ref="C6029:G6029"/>
    <mergeCell ref="H6029:L6029"/>
    <mergeCell ref="N6029:P6029"/>
    <mergeCell ref="Q6029:T6029"/>
    <mergeCell ref="U6029:W6029"/>
    <mergeCell ref="Z6029:AC6029"/>
    <mergeCell ref="AD6029:AE6029"/>
    <mergeCell ref="AI6029:AM6029"/>
    <mergeCell ref="AO6029:AT6029"/>
    <mergeCell ref="AV6029:AZ6029"/>
    <mergeCell ref="BK6029:BL6029"/>
    <mergeCell ref="C6031:G6033"/>
    <mergeCell ref="H6031:L6033"/>
    <mergeCell ref="N6031:P6033"/>
    <mergeCell ref="Q6031:T6033"/>
    <mergeCell ref="U6031:W6033"/>
    <mergeCell ref="Z6031:AC6033"/>
    <mergeCell ref="AD6031:AE6033"/>
    <mergeCell ref="AI6031:AM6033"/>
    <mergeCell ref="AO6031:AT6033"/>
    <mergeCell ref="AV6031:AZ6033"/>
    <mergeCell ref="BB6031:BB6033"/>
    <mergeCell ref="F6015:K6015"/>
    <mergeCell ref="N6015:R6015"/>
    <mergeCell ref="S6015:V6015"/>
    <mergeCell ref="AB6015:AD6015"/>
    <mergeCell ref="AE6015:AI6015"/>
    <mergeCell ref="AR6015:AT6015"/>
    <mergeCell ref="AV6015:AZ6015"/>
    <mergeCell ref="BJ6015:BL6015"/>
    <mergeCell ref="BO6015:BP6015"/>
    <mergeCell ref="BE6017:BF6019"/>
    <mergeCell ref="BJ6017:BL6018"/>
    <mergeCell ref="BO6017:BP6018"/>
    <mergeCell ref="I6020:L6020"/>
    <mergeCell ref="N6020:P6020"/>
    <mergeCell ref="Q6020:S6020"/>
    <mergeCell ref="U6020:W6020"/>
    <mergeCell ref="Z6020:AC6020"/>
    <mergeCell ref="AD6020:AE6020"/>
    <mergeCell ref="AO6020:AT6020"/>
    <mergeCell ref="AV6020:AZ6020"/>
    <mergeCell ref="BA6020:BB6020"/>
    <mergeCell ref="BJ6020:BL6020"/>
    <mergeCell ref="BO6020:BP6020"/>
    <mergeCell ref="H6022:L6023"/>
    <mergeCell ref="N6022:P6023"/>
    <mergeCell ref="Q6022:S6023"/>
    <mergeCell ref="U6022:W6023"/>
    <mergeCell ref="Z6022:AC6023"/>
    <mergeCell ref="AD6022:AE6023"/>
    <mergeCell ref="AO6022:AT6023"/>
    <mergeCell ref="AV6022:AZ6023"/>
    <mergeCell ref="BA6022:BB6023"/>
    <mergeCell ref="BE6022:BE6023"/>
    <mergeCell ref="BJ6022:BL6023"/>
    <mergeCell ref="BO6022:BP6023"/>
    <mergeCell ref="C6004:D6006"/>
    <mergeCell ref="F6004:I6006"/>
    <mergeCell ref="J6004:M6006"/>
    <mergeCell ref="AM6004:AO6006"/>
    <mergeCell ref="AP6004:AS6006"/>
    <mergeCell ref="AT6004:AV6006"/>
    <mergeCell ref="AX6004:AY6006"/>
    <mergeCell ref="BA6004:BC6006"/>
    <mergeCell ref="BD6004:BE6006"/>
    <mergeCell ref="BH6004:BL6006"/>
    <mergeCell ref="BM6004:BO6006"/>
    <mergeCell ref="BP6004:BQ6006"/>
    <mergeCell ref="AM6007:AO6007"/>
    <mergeCell ref="AP6007:AS6007"/>
    <mergeCell ref="AT6007:AV6007"/>
    <mergeCell ref="AX6007:AY6007"/>
    <mergeCell ref="BA6007:BC6007"/>
    <mergeCell ref="BD6007:BE6007"/>
    <mergeCell ref="BH6007:BL6007"/>
    <mergeCell ref="BM6007:BO6007"/>
    <mergeCell ref="BP6007:BQ6007"/>
    <mergeCell ref="AM6009:AP6009"/>
    <mergeCell ref="AQ6009:AT6009"/>
    <mergeCell ref="AU6009:AX6009"/>
    <mergeCell ref="AY6009:AZ6009"/>
    <mergeCell ref="BA6009:BC6009"/>
    <mergeCell ref="BD6009:BE6009"/>
    <mergeCell ref="C6010:AE6010"/>
    <mergeCell ref="B6012:U6012"/>
    <mergeCell ref="X6012:AG6012"/>
    <mergeCell ref="AM6012:BB6012"/>
    <mergeCell ref="BE6012:BP6012"/>
    <mergeCell ref="E6013:L6013"/>
    <mergeCell ref="O6013:Q6013"/>
    <mergeCell ref="S6013:V6013"/>
    <mergeCell ref="AB6013:AC6013"/>
    <mergeCell ref="AD6013:AE6013"/>
    <mergeCell ref="AR6013:AT6013"/>
    <mergeCell ref="AV6013:BB6013"/>
    <mergeCell ref="BH6013:BL6014"/>
    <mergeCell ref="BN6013:BP6014"/>
    <mergeCell ref="C5997:D5997"/>
    <mergeCell ref="F5997:I5997"/>
    <mergeCell ref="J5997:M5997"/>
    <mergeCell ref="N5997:O5997"/>
    <mergeCell ref="R5997:T5997"/>
    <mergeCell ref="U5997:V5997"/>
    <mergeCell ref="W5997:Z5997"/>
    <mergeCell ref="AA5997:AB5997"/>
    <mergeCell ref="AE5997:AH5997"/>
    <mergeCell ref="AM5997:AO5997"/>
    <mergeCell ref="AP5997:AS5997"/>
    <mergeCell ref="BA5997:BC5997"/>
    <mergeCell ref="BD5997:BE5997"/>
    <mergeCell ref="BH5997:BL5997"/>
    <mergeCell ref="BM5997:BO5997"/>
    <mergeCell ref="BP5997:BQ5997"/>
    <mergeCell ref="C5999:D6000"/>
    <mergeCell ref="F5999:I6001"/>
    <mergeCell ref="J5999:M6001"/>
    <mergeCell ref="N5999:O6001"/>
    <mergeCell ref="R5999:T6000"/>
    <mergeCell ref="U5999:V6000"/>
    <mergeCell ref="W5999:Z6000"/>
    <mergeCell ref="AA5999:AB6000"/>
    <mergeCell ref="AD5999:AD6000"/>
    <mergeCell ref="AE5999:AH6000"/>
    <mergeCell ref="AI5999:AI6000"/>
    <mergeCell ref="AM5999:AP6000"/>
    <mergeCell ref="AQ5999:AT6000"/>
    <mergeCell ref="BA5999:BC6000"/>
    <mergeCell ref="BD5999:BE6000"/>
    <mergeCell ref="BH5999:BL6000"/>
    <mergeCell ref="BM5999:BO6000"/>
    <mergeCell ref="BP5999:BQ6000"/>
    <mergeCell ref="AM6001:AO6002"/>
    <mergeCell ref="AP6001:AS6002"/>
    <mergeCell ref="BA6001:BC6002"/>
    <mergeCell ref="BD6001:BE6002"/>
    <mergeCell ref="BH6001:BL6002"/>
    <mergeCell ref="BM6001:BO6002"/>
    <mergeCell ref="BP6001:BQ6002"/>
    <mergeCell ref="B5989:AJ5990"/>
    <mergeCell ref="AL5989:AZ5990"/>
    <mergeCell ref="BA5989:BQ5990"/>
    <mergeCell ref="G5991:L5991"/>
    <mergeCell ref="N5991:O5991"/>
    <mergeCell ref="P5991:S5991"/>
    <mergeCell ref="U5991:AB5991"/>
    <mergeCell ref="AD5991:AI5991"/>
    <mergeCell ref="AO5991:AR5991"/>
    <mergeCell ref="AU5991:AY5991"/>
    <mergeCell ref="BE5991:BF5991"/>
    <mergeCell ref="BG5991:BL5991"/>
    <mergeCell ref="BM5991:BO5991"/>
    <mergeCell ref="BP5991:BQ5991"/>
    <mergeCell ref="F5993:I5994"/>
    <mergeCell ref="K5993:M5994"/>
    <mergeCell ref="N5993:O5994"/>
    <mergeCell ref="R5993:T5994"/>
    <mergeCell ref="U5993:V5994"/>
    <mergeCell ref="W5993:Z5994"/>
    <mergeCell ref="AA5993:AB5994"/>
    <mergeCell ref="AD5993:AD5994"/>
    <mergeCell ref="AE5993:AH5994"/>
    <mergeCell ref="AI5993:AI5994"/>
    <mergeCell ref="AU5993:AW5994"/>
    <mergeCell ref="AX5993:AY5994"/>
    <mergeCell ref="BE5993:BF5994"/>
    <mergeCell ref="BH5993:BL5994"/>
    <mergeCell ref="BM5993:BO5994"/>
    <mergeCell ref="BP5993:BQ5994"/>
    <mergeCell ref="C5995:D5996"/>
    <mergeCell ref="F5995:I5996"/>
    <mergeCell ref="J5995:M5996"/>
    <mergeCell ref="N5995:O5996"/>
    <mergeCell ref="R5995:T5996"/>
    <mergeCell ref="U5995:V5996"/>
    <mergeCell ref="W5995:Z5996"/>
    <mergeCell ref="AA5995:AB5996"/>
    <mergeCell ref="AD5995:AD5996"/>
    <mergeCell ref="AE5995:AH5996"/>
    <mergeCell ref="AI5995:AI5996"/>
    <mergeCell ref="AM5995:AO5996"/>
    <mergeCell ref="AP5995:AS5996"/>
    <mergeCell ref="BA5995:BC5996"/>
    <mergeCell ref="BD5995:BE5996"/>
    <mergeCell ref="BH5995:BL5996"/>
    <mergeCell ref="BM5995:BO5996"/>
    <mergeCell ref="BP5995:BQ5996"/>
    <mergeCell ref="C5978:G5978"/>
    <mergeCell ref="N5978:P5978"/>
    <mergeCell ref="Q5978:T5978"/>
    <mergeCell ref="U5978:W5978"/>
    <mergeCell ref="AH5978:AR5978"/>
    <mergeCell ref="AV5978:AZ5978"/>
    <mergeCell ref="BE5978:BG5978"/>
    <mergeCell ref="BH5978:BK5978"/>
    <mergeCell ref="BN5978:BP5978"/>
    <mergeCell ref="C5980:J5982"/>
    <mergeCell ref="P5980:S5982"/>
    <mergeCell ref="U5980:W5982"/>
    <mergeCell ref="AH5980:AR5982"/>
    <mergeCell ref="AV5980:AZ5982"/>
    <mergeCell ref="BB5980:BB5982"/>
    <mergeCell ref="BE5980:BG5982"/>
    <mergeCell ref="BH5980:BK5981"/>
    <mergeCell ref="C5983:J5983"/>
    <mergeCell ref="N5983:P5983"/>
    <mergeCell ref="Q5983:T5983"/>
    <mergeCell ref="U5983:W5983"/>
    <mergeCell ref="AH5983:AR5983"/>
    <mergeCell ref="AV5983:AZ5983"/>
    <mergeCell ref="BE5983:BG5983"/>
    <mergeCell ref="BH5983:BK5983"/>
    <mergeCell ref="BE5985:BG5986"/>
    <mergeCell ref="BH5985:BK5986"/>
    <mergeCell ref="BN5985:BP5986"/>
    <mergeCell ref="C5987:G5987"/>
    <mergeCell ref="H5987:L5987"/>
    <mergeCell ref="N5987:P5987"/>
    <mergeCell ref="Q5987:T5987"/>
    <mergeCell ref="U5987:W5987"/>
    <mergeCell ref="Z5987:AC5987"/>
    <mergeCell ref="AD5987:AE5987"/>
    <mergeCell ref="AH5987:AM5987"/>
    <mergeCell ref="AO5987:AT5987"/>
    <mergeCell ref="AV5987:AZ5987"/>
    <mergeCell ref="BB5987:BC5987"/>
    <mergeCell ref="BE5987:BF5987"/>
    <mergeCell ref="BI5987:BJ5987"/>
    <mergeCell ref="BL5987:BP5987"/>
    <mergeCell ref="C5966:K5967"/>
    <mergeCell ref="P5966:S5967"/>
    <mergeCell ref="U5966:W5967"/>
    <mergeCell ref="AH5966:AM5967"/>
    <mergeCell ref="AO5966:AT5967"/>
    <mergeCell ref="AV5966:AZ5967"/>
    <mergeCell ref="BB5966:BB5967"/>
    <mergeCell ref="C5968:G5968"/>
    <mergeCell ref="H5968:L5968"/>
    <mergeCell ref="P5968:S5968"/>
    <mergeCell ref="U5968:W5968"/>
    <mergeCell ref="Z5968:AC5968"/>
    <mergeCell ref="AD5968:AE5968"/>
    <mergeCell ref="AH5968:AM5968"/>
    <mergeCell ref="AV5968:AZ5968"/>
    <mergeCell ref="BE5968:BP5968"/>
    <mergeCell ref="C5970:G5972"/>
    <mergeCell ref="N5970:P5972"/>
    <mergeCell ref="Q5970:T5972"/>
    <mergeCell ref="U5970:W5972"/>
    <mergeCell ref="AH5970:AR5972"/>
    <mergeCell ref="AV5970:AZ5972"/>
    <mergeCell ref="BB5970:BB5972"/>
    <mergeCell ref="C5973:G5973"/>
    <mergeCell ref="P5973:S5973"/>
    <mergeCell ref="U5973:W5973"/>
    <mergeCell ref="AH5973:AR5973"/>
    <mergeCell ref="AV5973:AZ5973"/>
    <mergeCell ref="BG5973:BJ5973"/>
    <mergeCell ref="BN5973:BP5973"/>
    <mergeCell ref="C5975:G5977"/>
    <mergeCell ref="N5975:P5977"/>
    <mergeCell ref="Q5975:T5977"/>
    <mergeCell ref="U5975:W5977"/>
    <mergeCell ref="AH5975:AR5977"/>
    <mergeCell ref="AV5975:AZ5977"/>
    <mergeCell ref="BB5975:BB5977"/>
    <mergeCell ref="BE5975:BG5977"/>
    <mergeCell ref="BH5975:BK5977"/>
    <mergeCell ref="BN5975:BP5977"/>
    <mergeCell ref="BH5959:BL5959"/>
    <mergeCell ref="BN5959:BP5959"/>
    <mergeCell ref="C5961:G5962"/>
    <mergeCell ref="H5961:L5962"/>
    <mergeCell ref="N5961:P5962"/>
    <mergeCell ref="Q5961:T5962"/>
    <mergeCell ref="U5961:W5962"/>
    <mergeCell ref="Z5961:AC5962"/>
    <mergeCell ref="AD5961:AE5962"/>
    <mergeCell ref="AH5961:AM5962"/>
    <mergeCell ref="AO5961:AT5962"/>
    <mergeCell ref="AZ5961:AZ5962"/>
    <mergeCell ref="BB5961:BB5962"/>
    <mergeCell ref="BE5961:BG5962"/>
    <mergeCell ref="BH5961:BL5962"/>
    <mergeCell ref="BN5961:BP5962"/>
    <mergeCell ref="C5963:G5963"/>
    <mergeCell ref="H5963:L5963"/>
    <mergeCell ref="N5963:P5963"/>
    <mergeCell ref="Q5963:T5963"/>
    <mergeCell ref="U5963:W5963"/>
    <mergeCell ref="Z5963:AC5963"/>
    <mergeCell ref="AD5963:AE5963"/>
    <mergeCell ref="AH5963:AN5963"/>
    <mergeCell ref="AO5963:AT5963"/>
    <mergeCell ref="AV5963:AZ5963"/>
    <mergeCell ref="BE5963:BG5963"/>
    <mergeCell ref="BH5963:BL5963"/>
    <mergeCell ref="BN5963:BP5963"/>
    <mergeCell ref="C5965:H5965"/>
    <mergeCell ref="I5965:M5965"/>
    <mergeCell ref="P5965:S5965"/>
    <mergeCell ref="U5965:W5965"/>
    <mergeCell ref="Z5965:AC5965"/>
    <mergeCell ref="AD5965:AE5965"/>
    <mergeCell ref="AH5965:AN5965"/>
    <mergeCell ref="AO5965:AT5965"/>
    <mergeCell ref="AV5965:AZ5965"/>
    <mergeCell ref="C5953:G5953"/>
    <mergeCell ref="H5953:L5953"/>
    <mergeCell ref="N5953:P5953"/>
    <mergeCell ref="Q5953:T5953"/>
    <mergeCell ref="U5953:W5953"/>
    <mergeCell ref="Z5953:AC5953"/>
    <mergeCell ref="AD5953:AE5953"/>
    <mergeCell ref="AI5953:AM5953"/>
    <mergeCell ref="AO5953:AT5953"/>
    <mergeCell ref="AV5953:AZ5953"/>
    <mergeCell ref="BH5953:BL5953"/>
    <mergeCell ref="BN5953:BP5953"/>
    <mergeCell ref="C5955:G5956"/>
    <mergeCell ref="H5955:L5956"/>
    <mergeCell ref="N5955:P5956"/>
    <mergeCell ref="Q5955:T5956"/>
    <mergeCell ref="U5955:W5956"/>
    <mergeCell ref="Z5955:AC5956"/>
    <mergeCell ref="AD5955:AE5956"/>
    <mergeCell ref="AI5955:AM5956"/>
    <mergeCell ref="AO5955:AT5956"/>
    <mergeCell ref="AV5955:AZ5956"/>
    <mergeCell ref="BB5955:BB5956"/>
    <mergeCell ref="BE5955:BE5956"/>
    <mergeCell ref="BH5955:BL5956"/>
    <mergeCell ref="BN5955:BP5956"/>
    <mergeCell ref="C5957:G5958"/>
    <mergeCell ref="H5957:L5958"/>
    <mergeCell ref="N5957:P5958"/>
    <mergeCell ref="Q5957:T5958"/>
    <mergeCell ref="U5957:W5958"/>
    <mergeCell ref="Z5957:AC5958"/>
    <mergeCell ref="AD5957:AE5958"/>
    <mergeCell ref="AI5957:AM5958"/>
    <mergeCell ref="AO5957:AT5958"/>
    <mergeCell ref="AV5957:AZ5958"/>
    <mergeCell ref="BB5957:BB5958"/>
    <mergeCell ref="BE5957:BE5958"/>
    <mergeCell ref="BH5957:BL5958"/>
    <mergeCell ref="BN5957:BP5958"/>
    <mergeCell ref="C5943:G5943"/>
    <mergeCell ref="H5943:L5943"/>
    <mergeCell ref="P5943:S5943"/>
    <mergeCell ref="U5943:W5943"/>
    <mergeCell ref="Z5943:AC5943"/>
    <mergeCell ref="AD5943:AE5943"/>
    <mergeCell ref="AI5943:AM5943"/>
    <mergeCell ref="AO5943:AT5943"/>
    <mergeCell ref="AV5943:AZ5943"/>
    <mergeCell ref="BH5943:BL5943"/>
    <mergeCell ref="BN5943:BP5943"/>
    <mergeCell ref="C5945:G5945"/>
    <mergeCell ref="H5945:L5945"/>
    <mergeCell ref="N5945:P5945"/>
    <mergeCell ref="Q5945:T5945"/>
    <mergeCell ref="U5945:W5945"/>
    <mergeCell ref="Z5945:AC5945"/>
    <mergeCell ref="AD5945:AE5945"/>
    <mergeCell ref="AI5945:AM5945"/>
    <mergeCell ref="AO5945:AT5947"/>
    <mergeCell ref="AV5945:AZ5947"/>
    <mergeCell ref="BE5945:BF5946"/>
    <mergeCell ref="BH5945:BL5945"/>
    <mergeCell ref="BN5945:BP5945"/>
    <mergeCell ref="BE5947:BE5948"/>
    <mergeCell ref="BH5947:BL5948"/>
    <mergeCell ref="BN5947:BP5948"/>
    <mergeCell ref="C5950:I5950"/>
    <mergeCell ref="AH5950:AO5950"/>
    <mergeCell ref="BH5950:BL5950"/>
    <mergeCell ref="BN5950:BP5950"/>
    <mergeCell ref="C5951:G5952"/>
    <mergeCell ref="H5951:L5952"/>
    <mergeCell ref="N5951:P5952"/>
    <mergeCell ref="Q5951:T5952"/>
    <mergeCell ref="U5951:W5952"/>
    <mergeCell ref="Z5951:AC5952"/>
    <mergeCell ref="AD5951:AE5952"/>
    <mergeCell ref="AI5951:AM5952"/>
    <mergeCell ref="AO5951:AT5952"/>
    <mergeCell ref="AV5951:AZ5952"/>
    <mergeCell ref="BB5951:BB5952"/>
    <mergeCell ref="BE5951:BF5952"/>
    <mergeCell ref="BH5951:BL5952"/>
    <mergeCell ref="BN5951:BP5952"/>
    <mergeCell ref="C5935:G5937"/>
    <mergeCell ref="H5935:L5937"/>
    <mergeCell ref="P5935:S5937"/>
    <mergeCell ref="U5935:W5937"/>
    <mergeCell ref="Z5935:AC5937"/>
    <mergeCell ref="AD5935:AE5937"/>
    <mergeCell ref="AI5935:AM5937"/>
    <mergeCell ref="AO5935:AT5937"/>
    <mergeCell ref="AV5935:AZ5937"/>
    <mergeCell ref="BB5935:BB5937"/>
    <mergeCell ref="BE5935:BE5937"/>
    <mergeCell ref="BH5935:BL5937"/>
    <mergeCell ref="BN5935:BP5937"/>
    <mergeCell ref="C5938:G5938"/>
    <mergeCell ref="H5938:L5938"/>
    <mergeCell ref="P5938:S5938"/>
    <mergeCell ref="U5938:W5938"/>
    <mergeCell ref="Z5938:AC5938"/>
    <mergeCell ref="AD5938:AE5938"/>
    <mergeCell ref="AI5938:AM5938"/>
    <mergeCell ref="AO5938:AT5938"/>
    <mergeCell ref="AV5938:AZ5938"/>
    <mergeCell ref="BH5938:BL5938"/>
    <mergeCell ref="BN5938:BP5938"/>
    <mergeCell ref="C5940:G5942"/>
    <mergeCell ref="H5940:L5942"/>
    <mergeCell ref="N5940:P5942"/>
    <mergeCell ref="Q5940:T5942"/>
    <mergeCell ref="U5940:W5942"/>
    <mergeCell ref="Z5940:AC5942"/>
    <mergeCell ref="AD5940:AE5942"/>
    <mergeCell ref="AI5940:AM5942"/>
    <mergeCell ref="AO5940:AT5942"/>
    <mergeCell ref="AV5940:AZ5942"/>
    <mergeCell ref="BB5940:BB5942"/>
    <mergeCell ref="BE5940:BE5942"/>
    <mergeCell ref="BH5940:BL5942"/>
    <mergeCell ref="BN5940:BP5942"/>
    <mergeCell ref="C5930:G5931"/>
    <mergeCell ref="H5930:L5931"/>
    <mergeCell ref="N5930:P5931"/>
    <mergeCell ref="Q5930:T5931"/>
    <mergeCell ref="U5930:W5931"/>
    <mergeCell ref="Z5930:AC5931"/>
    <mergeCell ref="AD5930:AE5931"/>
    <mergeCell ref="AI5930:AM5931"/>
    <mergeCell ref="AO5930:AT5931"/>
    <mergeCell ref="AV5930:AZ5931"/>
    <mergeCell ref="BB5930:BB5931"/>
    <mergeCell ref="BE5930:BP5931"/>
    <mergeCell ref="C5932:G5933"/>
    <mergeCell ref="H5932:L5933"/>
    <mergeCell ref="N5932:P5933"/>
    <mergeCell ref="Q5932:T5933"/>
    <mergeCell ref="U5932:W5933"/>
    <mergeCell ref="Z5932:AC5933"/>
    <mergeCell ref="AD5932:AE5933"/>
    <mergeCell ref="AI5932:AN5933"/>
    <mergeCell ref="AO5932:AT5933"/>
    <mergeCell ref="AV5932:AZ5933"/>
    <mergeCell ref="BB5932:BB5933"/>
    <mergeCell ref="BJ5932:BM5933"/>
    <mergeCell ref="BN5932:BP5933"/>
    <mergeCell ref="C5934:G5934"/>
    <mergeCell ref="H5934:L5934"/>
    <mergeCell ref="N5934:P5934"/>
    <mergeCell ref="Q5934:T5934"/>
    <mergeCell ref="U5934:W5934"/>
    <mergeCell ref="Z5934:AC5934"/>
    <mergeCell ref="AD5934:AE5934"/>
    <mergeCell ref="AI5934:AM5934"/>
    <mergeCell ref="AO5934:AT5934"/>
    <mergeCell ref="AV5934:AZ5934"/>
    <mergeCell ref="C5920:I5922"/>
    <mergeCell ref="AH5920:AO5922"/>
    <mergeCell ref="BE5920:BE5922"/>
    <mergeCell ref="BK5920:BL5922"/>
    <mergeCell ref="BP5920:BP5921"/>
    <mergeCell ref="C5923:G5923"/>
    <mergeCell ref="H5923:L5923"/>
    <mergeCell ref="N5923:P5923"/>
    <mergeCell ref="Q5923:T5923"/>
    <mergeCell ref="U5923:W5923"/>
    <mergeCell ref="Z5923:AC5923"/>
    <mergeCell ref="AD5923:AE5923"/>
    <mergeCell ref="AI5923:AM5923"/>
    <mergeCell ref="AO5923:AT5923"/>
    <mergeCell ref="AV5923:AZ5923"/>
    <mergeCell ref="BK5923:BL5923"/>
    <mergeCell ref="C5925:G5927"/>
    <mergeCell ref="H5925:L5927"/>
    <mergeCell ref="N5925:P5927"/>
    <mergeCell ref="Q5925:T5927"/>
    <mergeCell ref="U5925:W5927"/>
    <mergeCell ref="Z5925:AC5927"/>
    <mergeCell ref="AD5925:AE5927"/>
    <mergeCell ref="AI5925:AM5927"/>
    <mergeCell ref="AO5925:AT5927"/>
    <mergeCell ref="AV5925:AZ5927"/>
    <mergeCell ref="BB5925:BB5927"/>
    <mergeCell ref="C5928:G5928"/>
    <mergeCell ref="H5928:L5928"/>
    <mergeCell ref="N5928:P5928"/>
    <mergeCell ref="Q5928:T5928"/>
    <mergeCell ref="U5928:W5928"/>
    <mergeCell ref="Z5928:AC5928"/>
    <mergeCell ref="AD5928:AE5928"/>
    <mergeCell ref="AI5928:AM5928"/>
    <mergeCell ref="AO5928:AT5928"/>
    <mergeCell ref="AV5928:AZ5928"/>
    <mergeCell ref="BE5911:BF5913"/>
    <mergeCell ref="BJ5911:BL5912"/>
    <mergeCell ref="BO5911:BP5912"/>
    <mergeCell ref="I5914:L5914"/>
    <mergeCell ref="N5914:P5914"/>
    <mergeCell ref="Q5914:S5914"/>
    <mergeCell ref="U5914:W5914"/>
    <mergeCell ref="Z5914:AC5914"/>
    <mergeCell ref="AD5914:AE5914"/>
    <mergeCell ref="AO5914:AT5914"/>
    <mergeCell ref="AV5914:AZ5914"/>
    <mergeCell ref="BA5914:BB5914"/>
    <mergeCell ref="BJ5914:BL5914"/>
    <mergeCell ref="BO5914:BP5914"/>
    <mergeCell ref="H5916:L5917"/>
    <mergeCell ref="N5916:P5917"/>
    <mergeCell ref="Q5916:S5917"/>
    <mergeCell ref="U5916:W5917"/>
    <mergeCell ref="Z5916:AC5917"/>
    <mergeCell ref="AD5916:AE5917"/>
    <mergeCell ref="AO5916:AT5917"/>
    <mergeCell ref="AV5916:AZ5917"/>
    <mergeCell ref="BA5916:BB5917"/>
    <mergeCell ref="BE5916:BE5917"/>
    <mergeCell ref="BJ5916:BL5917"/>
    <mergeCell ref="BO5916:BP5917"/>
    <mergeCell ref="H5918:L5918"/>
    <mergeCell ref="N5918:P5918"/>
    <mergeCell ref="R5918:S5918"/>
    <mergeCell ref="U5918:W5918"/>
    <mergeCell ref="Z5918:AC5918"/>
    <mergeCell ref="AD5918:AE5918"/>
    <mergeCell ref="AO5918:AT5918"/>
    <mergeCell ref="AV5918:AZ5918"/>
    <mergeCell ref="BK5918:BL5918"/>
    <mergeCell ref="AM5901:AO5901"/>
    <mergeCell ref="AP5901:AS5901"/>
    <mergeCell ref="AT5901:AV5901"/>
    <mergeCell ref="AX5901:AY5901"/>
    <mergeCell ref="BA5901:BC5901"/>
    <mergeCell ref="BD5901:BE5901"/>
    <mergeCell ref="BH5901:BL5901"/>
    <mergeCell ref="BM5901:BO5901"/>
    <mergeCell ref="BP5901:BQ5901"/>
    <mergeCell ref="AM5903:AP5903"/>
    <mergeCell ref="AQ5903:AT5903"/>
    <mergeCell ref="AU5903:AX5903"/>
    <mergeCell ref="AY5903:AZ5903"/>
    <mergeCell ref="BA5903:BC5903"/>
    <mergeCell ref="BD5903:BE5903"/>
    <mergeCell ref="C5904:AE5904"/>
    <mergeCell ref="B5906:U5906"/>
    <mergeCell ref="X5906:AG5906"/>
    <mergeCell ref="AM5906:BB5906"/>
    <mergeCell ref="BE5906:BP5906"/>
    <mergeCell ref="E5907:L5907"/>
    <mergeCell ref="O5907:Q5907"/>
    <mergeCell ref="S5907:V5907"/>
    <mergeCell ref="AB5907:AC5907"/>
    <mergeCell ref="AD5907:AE5907"/>
    <mergeCell ref="AR5907:AT5907"/>
    <mergeCell ref="AV5907:BB5907"/>
    <mergeCell ref="BH5907:BL5908"/>
    <mergeCell ref="BN5907:BP5908"/>
    <mergeCell ref="F5909:K5909"/>
    <mergeCell ref="N5909:R5909"/>
    <mergeCell ref="S5909:V5909"/>
    <mergeCell ref="AB5909:AD5909"/>
    <mergeCell ref="AE5909:AI5909"/>
    <mergeCell ref="AR5909:AT5909"/>
    <mergeCell ref="AV5909:AZ5909"/>
    <mergeCell ref="BJ5909:BL5909"/>
    <mergeCell ref="BO5909:BP5909"/>
    <mergeCell ref="C5893:D5894"/>
    <mergeCell ref="F5893:I5895"/>
    <mergeCell ref="J5893:M5895"/>
    <mergeCell ref="N5893:O5895"/>
    <mergeCell ref="R5893:T5894"/>
    <mergeCell ref="U5893:V5894"/>
    <mergeCell ref="W5893:Z5894"/>
    <mergeCell ref="AA5893:AB5894"/>
    <mergeCell ref="AD5893:AD5894"/>
    <mergeCell ref="AE5893:AH5894"/>
    <mergeCell ref="AI5893:AI5894"/>
    <mergeCell ref="AM5893:AP5894"/>
    <mergeCell ref="AQ5893:AT5894"/>
    <mergeCell ref="BA5893:BC5894"/>
    <mergeCell ref="BD5893:BE5894"/>
    <mergeCell ref="BH5893:BL5894"/>
    <mergeCell ref="BM5893:BO5894"/>
    <mergeCell ref="BP5893:BQ5894"/>
    <mergeCell ref="AM5895:AO5896"/>
    <mergeCell ref="AP5895:AS5896"/>
    <mergeCell ref="BA5895:BC5896"/>
    <mergeCell ref="BD5895:BE5896"/>
    <mergeCell ref="BH5895:BL5896"/>
    <mergeCell ref="BM5895:BO5896"/>
    <mergeCell ref="BP5895:BQ5896"/>
    <mergeCell ref="C5898:D5900"/>
    <mergeCell ref="F5898:I5900"/>
    <mergeCell ref="J5898:M5900"/>
    <mergeCell ref="AM5898:AO5900"/>
    <mergeCell ref="AP5898:AS5900"/>
    <mergeCell ref="AT5898:AV5900"/>
    <mergeCell ref="AX5898:AY5900"/>
    <mergeCell ref="BA5898:BC5900"/>
    <mergeCell ref="BD5898:BE5900"/>
    <mergeCell ref="BH5898:BL5900"/>
    <mergeCell ref="BM5898:BO5900"/>
    <mergeCell ref="BP5898:BQ5900"/>
    <mergeCell ref="C5889:D5890"/>
    <mergeCell ref="F5889:I5890"/>
    <mergeCell ref="J5889:M5890"/>
    <mergeCell ref="N5889:O5890"/>
    <mergeCell ref="R5889:T5890"/>
    <mergeCell ref="U5889:V5890"/>
    <mergeCell ref="W5889:Z5890"/>
    <mergeCell ref="AA5889:AB5890"/>
    <mergeCell ref="AD5889:AD5890"/>
    <mergeCell ref="AE5889:AH5890"/>
    <mergeCell ref="AI5889:AI5890"/>
    <mergeCell ref="AM5889:AO5890"/>
    <mergeCell ref="AP5889:AS5890"/>
    <mergeCell ref="BA5889:BC5890"/>
    <mergeCell ref="BD5889:BE5890"/>
    <mergeCell ref="BH5889:BL5890"/>
    <mergeCell ref="BM5889:BO5890"/>
    <mergeCell ref="BP5889:BQ5890"/>
    <mergeCell ref="C5891:D5891"/>
    <mergeCell ref="F5891:I5891"/>
    <mergeCell ref="J5891:M5891"/>
    <mergeCell ref="N5891:O5891"/>
    <mergeCell ref="R5891:T5891"/>
    <mergeCell ref="U5891:V5891"/>
    <mergeCell ref="W5891:Z5891"/>
    <mergeCell ref="AA5891:AB5891"/>
    <mergeCell ref="AE5891:AH5891"/>
    <mergeCell ref="AM5891:AO5891"/>
    <mergeCell ref="AP5891:AS5891"/>
    <mergeCell ref="BA5891:BC5891"/>
    <mergeCell ref="BD5891:BE5891"/>
    <mergeCell ref="BH5891:BL5891"/>
    <mergeCell ref="BM5891:BO5891"/>
    <mergeCell ref="BP5891:BQ5891"/>
    <mergeCell ref="BE5879:BG5880"/>
    <mergeCell ref="BH5879:BK5880"/>
    <mergeCell ref="BN5879:BP5880"/>
    <mergeCell ref="C5881:G5881"/>
    <mergeCell ref="H5881:L5881"/>
    <mergeCell ref="N5881:P5881"/>
    <mergeCell ref="Q5881:T5881"/>
    <mergeCell ref="U5881:W5881"/>
    <mergeCell ref="Z5881:AC5881"/>
    <mergeCell ref="AD5881:AE5881"/>
    <mergeCell ref="AH5881:AM5881"/>
    <mergeCell ref="AO5881:AT5881"/>
    <mergeCell ref="AV5881:AZ5881"/>
    <mergeCell ref="BB5881:BC5881"/>
    <mergeCell ref="BE5881:BF5881"/>
    <mergeCell ref="BI5881:BJ5881"/>
    <mergeCell ref="B5883:AJ5884"/>
    <mergeCell ref="AL5883:AZ5884"/>
    <mergeCell ref="BA5883:BQ5884"/>
    <mergeCell ref="G5885:L5885"/>
    <mergeCell ref="N5885:O5885"/>
    <mergeCell ref="P5885:S5885"/>
    <mergeCell ref="U5885:AB5885"/>
    <mergeCell ref="AD5885:AI5885"/>
    <mergeCell ref="AO5885:AR5885"/>
    <mergeCell ref="AU5885:AY5885"/>
    <mergeCell ref="BE5885:BF5885"/>
    <mergeCell ref="BG5885:BL5885"/>
    <mergeCell ref="BM5885:BO5885"/>
    <mergeCell ref="BP5885:BQ5885"/>
    <mergeCell ref="F5887:I5888"/>
    <mergeCell ref="K5887:M5888"/>
    <mergeCell ref="N5887:O5888"/>
    <mergeCell ref="R5887:T5888"/>
    <mergeCell ref="U5887:V5888"/>
    <mergeCell ref="W5887:Z5888"/>
    <mergeCell ref="AA5887:AB5888"/>
    <mergeCell ref="AD5887:AD5888"/>
    <mergeCell ref="AE5887:AH5888"/>
    <mergeCell ref="AI5887:AI5888"/>
    <mergeCell ref="AU5887:AW5888"/>
    <mergeCell ref="AX5887:AY5888"/>
    <mergeCell ref="BE5887:BF5888"/>
    <mergeCell ref="BH5887:BL5888"/>
    <mergeCell ref="BM5887:BO5888"/>
    <mergeCell ref="BP5887:BQ5888"/>
    <mergeCell ref="BL5881:BP5881"/>
    <mergeCell ref="C5869:G5871"/>
    <mergeCell ref="N5869:P5871"/>
    <mergeCell ref="Q5869:T5871"/>
    <mergeCell ref="U5869:W5871"/>
    <mergeCell ref="AH5869:AR5871"/>
    <mergeCell ref="AV5869:AZ5871"/>
    <mergeCell ref="BB5869:BB5871"/>
    <mergeCell ref="BE5869:BG5871"/>
    <mergeCell ref="BH5869:BK5871"/>
    <mergeCell ref="BN5869:BP5871"/>
    <mergeCell ref="C5872:G5872"/>
    <mergeCell ref="N5872:P5872"/>
    <mergeCell ref="Q5872:T5872"/>
    <mergeCell ref="U5872:W5872"/>
    <mergeCell ref="AH5872:AR5872"/>
    <mergeCell ref="AV5872:AZ5872"/>
    <mergeCell ref="BE5872:BG5872"/>
    <mergeCell ref="BH5872:BK5872"/>
    <mergeCell ref="BN5872:BP5872"/>
    <mergeCell ref="C5874:J5876"/>
    <mergeCell ref="P5874:S5876"/>
    <mergeCell ref="U5874:W5876"/>
    <mergeCell ref="AH5874:AR5876"/>
    <mergeCell ref="AV5874:AZ5876"/>
    <mergeCell ref="BB5874:BB5876"/>
    <mergeCell ref="BE5874:BG5876"/>
    <mergeCell ref="BH5874:BK5875"/>
    <mergeCell ref="C5877:J5877"/>
    <mergeCell ref="N5877:P5877"/>
    <mergeCell ref="Q5877:T5877"/>
    <mergeCell ref="U5877:W5877"/>
    <mergeCell ref="AH5877:AR5877"/>
    <mergeCell ref="AV5877:AZ5877"/>
    <mergeCell ref="BE5877:BG5877"/>
    <mergeCell ref="BH5877:BK5877"/>
    <mergeCell ref="C5859:H5859"/>
    <mergeCell ref="I5859:M5859"/>
    <mergeCell ref="P5859:S5859"/>
    <mergeCell ref="U5859:W5859"/>
    <mergeCell ref="Z5859:AC5859"/>
    <mergeCell ref="AD5859:AE5859"/>
    <mergeCell ref="AH5859:AN5859"/>
    <mergeCell ref="AO5859:AT5859"/>
    <mergeCell ref="AV5859:AZ5859"/>
    <mergeCell ref="C5860:K5861"/>
    <mergeCell ref="P5860:S5861"/>
    <mergeCell ref="U5860:W5861"/>
    <mergeCell ref="AH5860:AM5861"/>
    <mergeCell ref="AO5860:AT5861"/>
    <mergeCell ref="AV5860:AZ5861"/>
    <mergeCell ref="BB5860:BB5861"/>
    <mergeCell ref="C5862:G5862"/>
    <mergeCell ref="H5862:L5862"/>
    <mergeCell ref="P5862:S5862"/>
    <mergeCell ref="U5862:W5862"/>
    <mergeCell ref="Z5862:AC5862"/>
    <mergeCell ref="AD5862:AE5862"/>
    <mergeCell ref="AH5862:AM5862"/>
    <mergeCell ref="AV5862:AZ5862"/>
    <mergeCell ref="BE5862:BP5862"/>
    <mergeCell ref="C5864:G5866"/>
    <mergeCell ref="N5864:P5866"/>
    <mergeCell ref="Q5864:T5866"/>
    <mergeCell ref="U5864:W5866"/>
    <mergeCell ref="AH5864:AR5866"/>
    <mergeCell ref="AV5864:AZ5866"/>
    <mergeCell ref="BB5864:BB5866"/>
    <mergeCell ref="C5867:G5867"/>
    <mergeCell ref="P5867:S5867"/>
    <mergeCell ref="U5867:W5867"/>
    <mergeCell ref="AH5867:AR5867"/>
    <mergeCell ref="AV5867:AZ5867"/>
    <mergeCell ref="BG5867:BJ5867"/>
    <mergeCell ref="BN5867:BP5867"/>
    <mergeCell ref="C5851:G5852"/>
    <mergeCell ref="H5851:L5852"/>
    <mergeCell ref="N5851:P5852"/>
    <mergeCell ref="Q5851:T5852"/>
    <mergeCell ref="U5851:W5852"/>
    <mergeCell ref="Z5851:AC5852"/>
    <mergeCell ref="AD5851:AE5852"/>
    <mergeCell ref="AI5851:AM5852"/>
    <mergeCell ref="AO5851:AT5852"/>
    <mergeCell ref="AV5851:AZ5852"/>
    <mergeCell ref="BB5851:BB5852"/>
    <mergeCell ref="BE5851:BE5852"/>
    <mergeCell ref="BH5851:BL5852"/>
    <mergeCell ref="BN5851:BP5852"/>
    <mergeCell ref="BH5853:BL5853"/>
    <mergeCell ref="BN5853:BP5853"/>
    <mergeCell ref="C5855:G5856"/>
    <mergeCell ref="H5855:L5856"/>
    <mergeCell ref="N5855:P5856"/>
    <mergeCell ref="Q5855:T5856"/>
    <mergeCell ref="U5855:W5856"/>
    <mergeCell ref="Z5855:AC5856"/>
    <mergeCell ref="AD5855:AE5856"/>
    <mergeCell ref="AH5855:AM5856"/>
    <mergeCell ref="AO5855:AT5856"/>
    <mergeCell ref="AZ5855:AZ5856"/>
    <mergeCell ref="BB5855:BB5856"/>
    <mergeCell ref="BE5855:BG5856"/>
    <mergeCell ref="BH5855:BL5856"/>
    <mergeCell ref="BN5855:BP5856"/>
    <mergeCell ref="C5857:G5857"/>
    <mergeCell ref="H5857:L5857"/>
    <mergeCell ref="N5857:P5857"/>
    <mergeCell ref="Q5857:T5857"/>
    <mergeCell ref="U5857:W5857"/>
    <mergeCell ref="Z5857:AC5857"/>
    <mergeCell ref="AD5857:AE5857"/>
    <mergeCell ref="AH5857:AN5857"/>
    <mergeCell ref="AO5857:AT5857"/>
    <mergeCell ref="AV5857:AZ5857"/>
    <mergeCell ref="BE5857:BG5857"/>
    <mergeCell ref="BH5857:BL5857"/>
    <mergeCell ref="BN5857:BP5857"/>
    <mergeCell ref="C5844:I5844"/>
    <mergeCell ref="AH5844:AO5844"/>
    <mergeCell ref="BH5844:BL5844"/>
    <mergeCell ref="BN5844:BP5844"/>
    <mergeCell ref="C5845:G5846"/>
    <mergeCell ref="H5845:L5846"/>
    <mergeCell ref="N5845:P5846"/>
    <mergeCell ref="Q5845:T5846"/>
    <mergeCell ref="U5845:W5846"/>
    <mergeCell ref="Z5845:AC5846"/>
    <mergeCell ref="AD5845:AE5846"/>
    <mergeCell ref="AI5845:AM5846"/>
    <mergeCell ref="AO5845:AT5846"/>
    <mergeCell ref="AV5845:AZ5846"/>
    <mergeCell ref="BB5845:BB5846"/>
    <mergeCell ref="BE5845:BF5846"/>
    <mergeCell ref="BH5845:BL5846"/>
    <mergeCell ref="BN5845:BP5846"/>
    <mergeCell ref="C5847:G5847"/>
    <mergeCell ref="H5847:L5847"/>
    <mergeCell ref="N5847:P5847"/>
    <mergeCell ref="Q5847:T5847"/>
    <mergeCell ref="U5847:W5847"/>
    <mergeCell ref="Z5847:AC5847"/>
    <mergeCell ref="AD5847:AE5847"/>
    <mergeCell ref="AI5847:AM5847"/>
    <mergeCell ref="AO5847:AT5847"/>
    <mergeCell ref="AV5847:AZ5847"/>
    <mergeCell ref="BH5847:BL5847"/>
    <mergeCell ref="BN5847:BP5847"/>
    <mergeCell ref="C5849:G5850"/>
    <mergeCell ref="H5849:L5850"/>
    <mergeCell ref="N5849:P5850"/>
    <mergeCell ref="Q5849:T5850"/>
    <mergeCell ref="U5849:W5850"/>
    <mergeCell ref="Z5849:AC5850"/>
    <mergeCell ref="AD5849:AE5850"/>
    <mergeCell ref="AI5849:AM5850"/>
    <mergeCell ref="AO5849:AT5850"/>
    <mergeCell ref="AV5849:AZ5850"/>
    <mergeCell ref="BB5849:BB5850"/>
    <mergeCell ref="BE5849:BE5850"/>
    <mergeCell ref="BH5849:BL5850"/>
    <mergeCell ref="BN5849:BP5850"/>
    <mergeCell ref="C5834:G5836"/>
    <mergeCell ref="H5834:L5836"/>
    <mergeCell ref="N5834:P5836"/>
    <mergeCell ref="Q5834:T5836"/>
    <mergeCell ref="U5834:W5836"/>
    <mergeCell ref="Z5834:AC5836"/>
    <mergeCell ref="AD5834:AE5836"/>
    <mergeCell ref="AI5834:AM5836"/>
    <mergeCell ref="AO5834:AT5836"/>
    <mergeCell ref="AV5834:AZ5836"/>
    <mergeCell ref="BB5834:BB5836"/>
    <mergeCell ref="BE5834:BE5836"/>
    <mergeCell ref="BH5834:BL5836"/>
    <mergeCell ref="BN5834:BP5836"/>
    <mergeCell ref="C5837:G5837"/>
    <mergeCell ref="H5837:L5837"/>
    <mergeCell ref="P5837:S5837"/>
    <mergeCell ref="U5837:W5837"/>
    <mergeCell ref="Z5837:AC5837"/>
    <mergeCell ref="AD5837:AE5837"/>
    <mergeCell ref="AI5837:AM5837"/>
    <mergeCell ref="AO5837:AT5837"/>
    <mergeCell ref="AV5837:AZ5837"/>
    <mergeCell ref="BH5837:BL5837"/>
    <mergeCell ref="BN5837:BP5837"/>
    <mergeCell ref="C5839:G5839"/>
    <mergeCell ref="H5839:L5839"/>
    <mergeCell ref="N5839:P5839"/>
    <mergeCell ref="Q5839:T5839"/>
    <mergeCell ref="U5839:W5839"/>
    <mergeCell ref="Z5839:AC5839"/>
    <mergeCell ref="AD5839:AE5839"/>
    <mergeCell ref="AI5839:AM5839"/>
    <mergeCell ref="AO5839:AT5841"/>
    <mergeCell ref="AV5839:AZ5841"/>
    <mergeCell ref="BE5839:BF5840"/>
    <mergeCell ref="BH5839:BL5839"/>
    <mergeCell ref="BN5839:BP5839"/>
    <mergeCell ref="BE5841:BE5842"/>
    <mergeCell ref="BH5841:BL5842"/>
    <mergeCell ref="BN5841:BP5842"/>
    <mergeCell ref="C5828:G5828"/>
    <mergeCell ref="H5828:L5828"/>
    <mergeCell ref="N5828:P5828"/>
    <mergeCell ref="Q5828:T5828"/>
    <mergeCell ref="U5828:W5828"/>
    <mergeCell ref="Z5828:AC5828"/>
    <mergeCell ref="AD5828:AE5828"/>
    <mergeCell ref="AI5828:AM5828"/>
    <mergeCell ref="AO5828:AT5828"/>
    <mergeCell ref="AV5828:AZ5828"/>
    <mergeCell ref="C5829:G5831"/>
    <mergeCell ref="H5829:L5831"/>
    <mergeCell ref="P5829:S5831"/>
    <mergeCell ref="U5829:W5831"/>
    <mergeCell ref="Z5829:AC5831"/>
    <mergeCell ref="AD5829:AE5831"/>
    <mergeCell ref="AI5829:AM5831"/>
    <mergeCell ref="AO5829:AT5831"/>
    <mergeCell ref="AV5829:AZ5831"/>
    <mergeCell ref="BB5829:BB5831"/>
    <mergeCell ref="BE5829:BE5831"/>
    <mergeCell ref="BH5829:BL5831"/>
    <mergeCell ref="BN5829:BP5831"/>
    <mergeCell ref="C5832:G5832"/>
    <mergeCell ref="H5832:L5832"/>
    <mergeCell ref="P5832:S5832"/>
    <mergeCell ref="U5832:W5832"/>
    <mergeCell ref="Z5832:AC5832"/>
    <mergeCell ref="AD5832:AE5832"/>
    <mergeCell ref="AI5832:AM5832"/>
    <mergeCell ref="AO5832:AT5832"/>
    <mergeCell ref="AV5832:AZ5832"/>
    <mergeCell ref="BH5832:BL5832"/>
    <mergeCell ref="BN5832:BP5832"/>
    <mergeCell ref="C5822:G5822"/>
    <mergeCell ref="H5822:L5822"/>
    <mergeCell ref="N5822:P5822"/>
    <mergeCell ref="Q5822:T5822"/>
    <mergeCell ref="U5822:W5822"/>
    <mergeCell ref="Z5822:AC5822"/>
    <mergeCell ref="AD5822:AE5822"/>
    <mergeCell ref="AI5822:AM5822"/>
    <mergeCell ref="AO5822:AT5822"/>
    <mergeCell ref="AV5822:AZ5822"/>
    <mergeCell ref="C5824:G5825"/>
    <mergeCell ref="H5824:L5825"/>
    <mergeCell ref="N5824:P5825"/>
    <mergeCell ref="Q5824:T5825"/>
    <mergeCell ref="U5824:W5825"/>
    <mergeCell ref="Z5824:AC5825"/>
    <mergeCell ref="AD5824:AE5825"/>
    <mergeCell ref="AI5824:AM5825"/>
    <mergeCell ref="AO5824:AT5825"/>
    <mergeCell ref="AV5824:AZ5825"/>
    <mergeCell ref="BB5824:BB5825"/>
    <mergeCell ref="BE5824:BP5825"/>
    <mergeCell ref="C5826:G5827"/>
    <mergeCell ref="H5826:L5827"/>
    <mergeCell ref="N5826:P5827"/>
    <mergeCell ref="Q5826:T5827"/>
    <mergeCell ref="U5826:W5827"/>
    <mergeCell ref="Z5826:AC5827"/>
    <mergeCell ref="AD5826:AE5827"/>
    <mergeCell ref="AI5826:AN5827"/>
    <mergeCell ref="AO5826:AT5827"/>
    <mergeCell ref="AV5826:AZ5827"/>
    <mergeCell ref="BB5826:BB5827"/>
    <mergeCell ref="BJ5826:BM5827"/>
    <mergeCell ref="BN5826:BP5827"/>
    <mergeCell ref="H5812:L5812"/>
    <mergeCell ref="N5812:P5812"/>
    <mergeCell ref="R5812:S5812"/>
    <mergeCell ref="U5812:W5812"/>
    <mergeCell ref="Z5812:AC5812"/>
    <mergeCell ref="AD5812:AE5812"/>
    <mergeCell ref="AO5812:AT5812"/>
    <mergeCell ref="AV5812:AZ5812"/>
    <mergeCell ref="BK5812:BL5812"/>
    <mergeCell ref="C5814:I5816"/>
    <mergeCell ref="AH5814:AO5816"/>
    <mergeCell ref="BE5814:BE5816"/>
    <mergeCell ref="BK5814:BL5816"/>
    <mergeCell ref="BP5814:BP5815"/>
    <mergeCell ref="C5817:G5817"/>
    <mergeCell ref="H5817:L5817"/>
    <mergeCell ref="N5817:P5817"/>
    <mergeCell ref="Q5817:T5817"/>
    <mergeCell ref="U5817:W5817"/>
    <mergeCell ref="Z5817:AC5817"/>
    <mergeCell ref="AD5817:AE5817"/>
    <mergeCell ref="AI5817:AM5817"/>
    <mergeCell ref="AO5817:AT5817"/>
    <mergeCell ref="AV5817:AZ5817"/>
    <mergeCell ref="BK5817:BL5817"/>
    <mergeCell ref="C5819:G5821"/>
    <mergeCell ref="H5819:L5821"/>
    <mergeCell ref="N5819:P5821"/>
    <mergeCell ref="Q5819:T5821"/>
    <mergeCell ref="U5819:W5821"/>
    <mergeCell ref="Z5819:AC5821"/>
    <mergeCell ref="AD5819:AE5821"/>
    <mergeCell ref="AI5819:AM5821"/>
    <mergeCell ref="AO5819:AT5821"/>
    <mergeCell ref="AV5819:AZ5821"/>
    <mergeCell ref="BB5819:BB5821"/>
    <mergeCell ref="E5801:L5801"/>
    <mergeCell ref="O5801:Q5801"/>
    <mergeCell ref="S5801:V5801"/>
    <mergeCell ref="AB5801:AC5801"/>
    <mergeCell ref="AD5801:AE5801"/>
    <mergeCell ref="AR5801:AT5801"/>
    <mergeCell ref="AV5801:BB5801"/>
    <mergeCell ref="BH5801:BL5802"/>
    <mergeCell ref="BN5801:BP5802"/>
    <mergeCell ref="F5803:K5803"/>
    <mergeCell ref="N5803:R5803"/>
    <mergeCell ref="S5803:V5803"/>
    <mergeCell ref="AB5803:AD5803"/>
    <mergeCell ref="AE5803:AI5803"/>
    <mergeCell ref="AR5803:AT5803"/>
    <mergeCell ref="AV5803:AZ5803"/>
    <mergeCell ref="BJ5803:BL5803"/>
    <mergeCell ref="BO5803:BP5803"/>
    <mergeCell ref="BE5805:BF5807"/>
    <mergeCell ref="BJ5805:BL5806"/>
    <mergeCell ref="BO5805:BP5806"/>
    <mergeCell ref="I5808:L5808"/>
    <mergeCell ref="N5808:P5808"/>
    <mergeCell ref="Q5808:S5808"/>
    <mergeCell ref="U5808:W5808"/>
    <mergeCell ref="Z5808:AC5808"/>
    <mergeCell ref="AD5808:AE5808"/>
    <mergeCell ref="AO5808:AT5808"/>
    <mergeCell ref="AV5808:AZ5808"/>
    <mergeCell ref="BA5808:BB5808"/>
    <mergeCell ref="BJ5808:BL5808"/>
    <mergeCell ref="BO5808:BP5808"/>
    <mergeCell ref="H5810:L5811"/>
    <mergeCell ref="N5810:P5811"/>
    <mergeCell ref="Q5810:S5811"/>
    <mergeCell ref="U5810:W5811"/>
    <mergeCell ref="Z5810:AC5811"/>
    <mergeCell ref="AD5810:AE5811"/>
    <mergeCell ref="AO5810:AT5811"/>
    <mergeCell ref="AV5810:AZ5811"/>
    <mergeCell ref="BA5810:BB5811"/>
    <mergeCell ref="BE5810:BE5811"/>
    <mergeCell ref="BJ5810:BL5811"/>
    <mergeCell ref="BO5810:BP5811"/>
    <mergeCell ref="BA5259:BC5260"/>
    <mergeCell ref="BD5259:BE5260"/>
    <mergeCell ref="BH5259:BL5260"/>
    <mergeCell ref="BM5259:BO5260"/>
    <mergeCell ref="BP5259:BQ5260"/>
    <mergeCell ref="BA5365:BC5366"/>
    <mergeCell ref="BD5365:BE5366"/>
    <mergeCell ref="BH5365:BL5366"/>
    <mergeCell ref="BM5365:BO5366"/>
    <mergeCell ref="BP5365:BQ5366"/>
    <mergeCell ref="BA5471:BC5472"/>
    <mergeCell ref="BD5471:BE5472"/>
    <mergeCell ref="BH5471:BL5472"/>
    <mergeCell ref="BM5471:BO5472"/>
    <mergeCell ref="BP5471:BQ5472"/>
    <mergeCell ref="BA5577:BC5578"/>
    <mergeCell ref="BD5577:BE5578"/>
    <mergeCell ref="BH5577:BL5578"/>
    <mergeCell ref="BM5577:BO5578"/>
    <mergeCell ref="BP5577:BQ5578"/>
    <mergeCell ref="BA5683:BC5684"/>
    <mergeCell ref="BD5683:BE5684"/>
    <mergeCell ref="BH5683:BL5684"/>
    <mergeCell ref="BM5683:BO5684"/>
    <mergeCell ref="BP5683:BQ5684"/>
    <mergeCell ref="BA5789:BC5790"/>
    <mergeCell ref="BD5789:BE5790"/>
    <mergeCell ref="BH5789:BL5790"/>
    <mergeCell ref="BM5789:BO5790"/>
    <mergeCell ref="BP5789:BQ5790"/>
    <mergeCell ref="C5798:AE5798"/>
    <mergeCell ref="B5800:U5800"/>
    <mergeCell ref="X5800:AG5800"/>
    <mergeCell ref="AM5800:BB5800"/>
    <mergeCell ref="BE5800:BP5800"/>
    <mergeCell ref="AM5797:AP5797"/>
    <mergeCell ref="AQ5797:AT5797"/>
    <mergeCell ref="AU5797:AX5797"/>
    <mergeCell ref="AY5797:AZ5797"/>
    <mergeCell ref="BA5797:BC5797"/>
    <mergeCell ref="BD5797:BE5797"/>
    <mergeCell ref="C5792:D5794"/>
    <mergeCell ref="F5792:I5794"/>
    <mergeCell ref="J5792:M5794"/>
    <mergeCell ref="AM5792:AO5794"/>
    <mergeCell ref="AP5792:AS5794"/>
    <mergeCell ref="AT5792:AV5794"/>
    <mergeCell ref="AX5792:AY5794"/>
    <mergeCell ref="BA5792:BC5794"/>
    <mergeCell ref="BD5792:BE5794"/>
    <mergeCell ref="BH5792:BL5794"/>
    <mergeCell ref="BM5792:BO5794"/>
    <mergeCell ref="BP5792:BQ5794"/>
    <mergeCell ref="AM5795:AO5795"/>
    <mergeCell ref="AP5795:AS5795"/>
    <mergeCell ref="AT5795:AV5795"/>
    <mergeCell ref="AX5795:AY5795"/>
    <mergeCell ref="BA5795:BC5795"/>
    <mergeCell ref="BD5795:BE5795"/>
    <mergeCell ref="BH5795:BL5795"/>
    <mergeCell ref="BM5795:BO5795"/>
    <mergeCell ref="BP5795:BQ5795"/>
    <mergeCell ref="AM5785:AO5785"/>
    <mergeCell ref="AP5785:AS5785"/>
    <mergeCell ref="BA4411:BC4412"/>
    <mergeCell ref="BD4411:BE4412"/>
    <mergeCell ref="BH4411:BL4412"/>
    <mergeCell ref="BM4411:BO4412"/>
    <mergeCell ref="BP4411:BQ4412"/>
    <mergeCell ref="BA4517:BC4518"/>
    <mergeCell ref="BD4517:BE4518"/>
    <mergeCell ref="BH4517:BL4518"/>
    <mergeCell ref="BM4517:BO4518"/>
    <mergeCell ref="BP4517:BQ4518"/>
    <mergeCell ref="BA4623:BC4624"/>
    <mergeCell ref="BD4623:BE4624"/>
    <mergeCell ref="BH4623:BL4624"/>
    <mergeCell ref="BM4623:BO4624"/>
    <mergeCell ref="BP4623:BQ4624"/>
    <mergeCell ref="BA4729:BC4730"/>
    <mergeCell ref="BD4729:BE4730"/>
    <mergeCell ref="BH4729:BL4730"/>
    <mergeCell ref="BM4729:BO4730"/>
    <mergeCell ref="BP4729:BQ4730"/>
    <mergeCell ref="BA4835:BC4836"/>
    <mergeCell ref="BD4835:BE4836"/>
    <mergeCell ref="BH4835:BL4836"/>
    <mergeCell ref="BM4835:BO4836"/>
    <mergeCell ref="BP4835:BQ4836"/>
    <mergeCell ref="BA4941:BC4942"/>
    <mergeCell ref="BD4941:BE4942"/>
    <mergeCell ref="BH4941:BL4942"/>
    <mergeCell ref="BM4941:BO4942"/>
    <mergeCell ref="BP4941:BQ4942"/>
    <mergeCell ref="BA5047:BC5048"/>
    <mergeCell ref="BD5047:BE5048"/>
    <mergeCell ref="BH5047:BL5048"/>
    <mergeCell ref="BM5047:BO5048"/>
    <mergeCell ref="BP5047:BQ5048"/>
    <mergeCell ref="BE4427:BF4429"/>
    <mergeCell ref="BJ4427:BL4428"/>
    <mergeCell ref="BO4427:BP4428"/>
    <mergeCell ref="BH4475:BL4475"/>
    <mergeCell ref="BN4475:BP4475"/>
    <mergeCell ref="BM4619:BO4619"/>
    <mergeCell ref="BP4619:BQ4619"/>
    <mergeCell ref="BE4607:BG4608"/>
    <mergeCell ref="BH4607:BK4608"/>
    <mergeCell ref="BN4607:BP4608"/>
    <mergeCell ref="BE4639:BF4641"/>
    <mergeCell ref="BJ4639:BL4640"/>
    <mergeCell ref="BO4639:BP4640"/>
    <mergeCell ref="BH4687:BL4687"/>
    <mergeCell ref="BN4687:BP4687"/>
    <mergeCell ref="BM4831:BO4831"/>
    <mergeCell ref="BP4831:BQ4831"/>
    <mergeCell ref="BE4819:BG4820"/>
    <mergeCell ref="BH4819:BK4820"/>
    <mergeCell ref="BN4819:BP4820"/>
    <mergeCell ref="BE4851:BF4853"/>
    <mergeCell ref="BJ4851:BL4852"/>
    <mergeCell ref="BO4851:BP4852"/>
    <mergeCell ref="BH4899:BL4899"/>
    <mergeCell ref="BN4899:BP4899"/>
    <mergeCell ref="BM5043:BO5043"/>
    <mergeCell ref="BP5043:BQ5043"/>
    <mergeCell ref="BE5031:BG5032"/>
    <mergeCell ref="BH5031:BK5032"/>
    <mergeCell ref="BA3563:BC3564"/>
    <mergeCell ref="BD3563:BE3564"/>
    <mergeCell ref="BH3563:BL3564"/>
    <mergeCell ref="BM3563:BO3564"/>
    <mergeCell ref="BP3563:BQ3564"/>
    <mergeCell ref="BA3669:BC3670"/>
    <mergeCell ref="BD3669:BE3670"/>
    <mergeCell ref="BH3669:BL3670"/>
    <mergeCell ref="BM3669:BO3670"/>
    <mergeCell ref="BP3669:BQ3670"/>
    <mergeCell ref="BA3775:BC3776"/>
    <mergeCell ref="BD3775:BE3776"/>
    <mergeCell ref="BH3775:BL3776"/>
    <mergeCell ref="BM3775:BO3776"/>
    <mergeCell ref="BP3775:BQ3776"/>
    <mergeCell ref="BA3881:BC3882"/>
    <mergeCell ref="BD3881:BE3882"/>
    <mergeCell ref="BH3881:BL3882"/>
    <mergeCell ref="BM3881:BO3882"/>
    <mergeCell ref="BP3881:BQ3882"/>
    <mergeCell ref="BA3987:BC3988"/>
    <mergeCell ref="BD3987:BE3988"/>
    <mergeCell ref="BH3987:BL3988"/>
    <mergeCell ref="BM3987:BO3988"/>
    <mergeCell ref="BP3987:BQ3988"/>
    <mergeCell ref="BA4093:BC4094"/>
    <mergeCell ref="BD4093:BE4094"/>
    <mergeCell ref="BH4093:BL4094"/>
    <mergeCell ref="BM4093:BO4094"/>
    <mergeCell ref="BP4093:BQ4094"/>
    <mergeCell ref="BA4199:BC4200"/>
    <mergeCell ref="BD4199:BE4200"/>
    <mergeCell ref="BH4199:BL4200"/>
    <mergeCell ref="BM4199:BO4200"/>
    <mergeCell ref="BP4199:BQ4200"/>
    <mergeCell ref="BE3579:BF3581"/>
    <mergeCell ref="BJ3579:BL3580"/>
    <mergeCell ref="BO3579:BP3580"/>
    <mergeCell ref="BH3627:BL3627"/>
    <mergeCell ref="BN3627:BP3627"/>
    <mergeCell ref="BM3771:BO3771"/>
    <mergeCell ref="BP3771:BQ3771"/>
    <mergeCell ref="BE3759:BG3760"/>
    <mergeCell ref="BH3759:BK3760"/>
    <mergeCell ref="BN3759:BP3760"/>
    <mergeCell ref="BE3791:BF3793"/>
    <mergeCell ref="BJ3791:BL3792"/>
    <mergeCell ref="BO3791:BP3792"/>
    <mergeCell ref="BH3839:BL3839"/>
    <mergeCell ref="BN3839:BP3839"/>
    <mergeCell ref="BM3983:BO3983"/>
    <mergeCell ref="BP3983:BQ3983"/>
    <mergeCell ref="BE3971:BG3972"/>
    <mergeCell ref="BH3971:BK3972"/>
    <mergeCell ref="BN3971:BP3972"/>
    <mergeCell ref="BE4003:BF4005"/>
    <mergeCell ref="BJ4003:BL4004"/>
    <mergeCell ref="BO4003:BP4004"/>
    <mergeCell ref="BH4051:BL4051"/>
    <mergeCell ref="BN4051:BP4051"/>
    <mergeCell ref="BM4195:BO4195"/>
    <mergeCell ref="BP4195:BQ4195"/>
    <mergeCell ref="BE4183:BG4184"/>
    <mergeCell ref="BH4183:BK4184"/>
    <mergeCell ref="BA2715:BC2716"/>
    <mergeCell ref="BD2715:BE2716"/>
    <mergeCell ref="BH2715:BL2716"/>
    <mergeCell ref="BM2715:BO2716"/>
    <mergeCell ref="BP2715:BQ2716"/>
    <mergeCell ref="BA2821:BC2822"/>
    <mergeCell ref="BD2821:BE2822"/>
    <mergeCell ref="BH2821:BL2822"/>
    <mergeCell ref="BM2821:BO2822"/>
    <mergeCell ref="BP2821:BQ2822"/>
    <mergeCell ref="BA2927:BC2928"/>
    <mergeCell ref="BD2927:BE2928"/>
    <mergeCell ref="BH2927:BL2928"/>
    <mergeCell ref="BM2927:BO2928"/>
    <mergeCell ref="BP2927:BQ2928"/>
    <mergeCell ref="BA3033:BC3034"/>
    <mergeCell ref="BD3033:BE3034"/>
    <mergeCell ref="BH3033:BL3034"/>
    <mergeCell ref="BM3033:BO3034"/>
    <mergeCell ref="BP3033:BQ3034"/>
    <mergeCell ref="BA3139:BC3140"/>
    <mergeCell ref="BD3139:BE3140"/>
    <mergeCell ref="BH3139:BL3140"/>
    <mergeCell ref="BM3139:BO3140"/>
    <mergeCell ref="BP3139:BQ3140"/>
    <mergeCell ref="BA3245:BC3246"/>
    <mergeCell ref="BD3245:BE3246"/>
    <mergeCell ref="BH3245:BL3246"/>
    <mergeCell ref="BM3245:BO3246"/>
    <mergeCell ref="BP3245:BQ3246"/>
    <mergeCell ref="BA3351:BC3352"/>
    <mergeCell ref="BD3351:BE3352"/>
    <mergeCell ref="BH3351:BL3352"/>
    <mergeCell ref="BM3351:BO3352"/>
    <mergeCell ref="BP3351:BQ3352"/>
    <mergeCell ref="BE2731:BF2733"/>
    <mergeCell ref="BJ2731:BL2732"/>
    <mergeCell ref="BO2731:BP2732"/>
    <mergeCell ref="BH2779:BL2779"/>
    <mergeCell ref="BN2779:BP2779"/>
    <mergeCell ref="BM2923:BO2923"/>
    <mergeCell ref="BP2923:BQ2923"/>
    <mergeCell ref="BE2911:BG2912"/>
    <mergeCell ref="BH2911:BK2912"/>
    <mergeCell ref="BN2911:BP2912"/>
    <mergeCell ref="BE2943:BF2945"/>
    <mergeCell ref="BJ2943:BL2944"/>
    <mergeCell ref="BO2943:BP2944"/>
    <mergeCell ref="BH2991:BL2991"/>
    <mergeCell ref="BN2991:BP2991"/>
    <mergeCell ref="BM3135:BO3135"/>
    <mergeCell ref="BP3135:BQ3135"/>
    <mergeCell ref="BE3123:BG3124"/>
    <mergeCell ref="BH3123:BK3124"/>
    <mergeCell ref="BN3123:BP3124"/>
    <mergeCell ref="BE3155:BF3157"/>
    <mergeCell ref="BJ3155:BL3156"/>
    <mergeCell ref="BO3155:BP3156"/>
    <mergeCell ref="BH3203:BL3203"/>
    <mergeCell ref="BN3203:BP3203"/>
    <mergeCell ref="BM3347:BO3347"/>
    <mergeCell ref="BP3347:BQ3347"/>
    <mergeCell ref="BE3335:BG3336"/>
    <mergeCell ref="BH3335:BK3336"/>
    <mergeCell ref="BM2291:BO2292"/>
    <mergeCell ref="BP2291:BQ2292"/>
    <mergeCell ref="BA2397:BC2398"/>
    <mergeCell ref="BD2397:BE2398"/>
    <mergeCell ref="BH2397:BL2398"/>
    <mergeCell ref="BM2397:BO2398"/>
    <mergeCell ref="BP2397:BQ2398"/>
    <mergeCell ref="BA2503:BC2504"/>
    <mergeCell ref="BD2503:BE2504"/>
    <mergeCell ref="BH2503:BL2504"/>
    <mergeCell ref="BM2503:BO2504"/>
    <mergeCell ref="BP2503:BQ2504"/>
    <mergeCell ref="BE1883:BF1885"/>
    <mergeCell ref="BJ1883:BL1884"/>
    <mergeCell ref="BO1883:BP1884"/>
    <mergeCell ref="BH1931:BL1931"/>
    <mergeCell ref="BN1931:BP1931"/>
    <mergeCell ref="BM2075:BO2075"/>
    <mergeCell ref="BP2075:BQ2075"/>
    <mergeCell ref="BE2063:BG2064"/>
    <mergeCell ref="BH2063:BK2064"/>
    <mergeCell ref="BN2063:BP2064"/>
    <mergeCell ref="BE2095:BF2097"/>
    <mergeCell ref="BJ2095:BL2096"/>
    <mergeCell ref="BO2095:BP2096"/>
    <mergeCell ref="BH2143:BL2143"/>
    <mergeCell ref="BN2143:BP2143"/>
    <mergeCell ref="BM2287:BO2287"/>
    <mergeCell ref="BP2287:BQ2287"/>
    <mergeCell ref="BE2275:BG2276"/>
    <mergeCell ref="BH2275:BK2276"/>
    <mergeCell ref="BN2275:BP2276"/>
    <mergeCell ref="BE2307:BF2309"/>
    <mergeCell ref="BJ2307:BL2308"/>
    <mergeCell ref="BO2307:BP2308"/>
    <mergeCell ref="BH2355:BL2355"/>
    <mergeCell ref="BN2355:BP2355"/>
    <mergeCell ref="BM2499:BO2499"/>
    <mergeCell ref="BP2499:BQ2499"/>
    <mergeCell ref="BE2487:BG2488"/>
    <mergeCell ref="BH2487:BK2488"/>
    <mergeCell ref="BN2487:BP2488"/>
    <mergeCell ref="C5768:J5770"/>
    <mergeCell ref="P5768:S5770"/>
    <mergeCell ref="U5768:W5770"/>
    <mergeCell ref="AH5768:AR5770"/>
    <mergeCell ref="AV5768:AZ5770"/>
    <mergeCell ref="BB5768:BB5770"/>
    <mergeCell ref="BE5768:BG5770"/>
    <mergeCell ref="BH5768:BK5769"/>
    <mergeCell ref="C5771:J5771"/>
    <mergeCell ref="N5771:P5771"/>
    <mergeCell ref="Q5771:T5771"/>
    <mergeCell ref="U5771:W5771"/>
    <mergeCell ref="AH5771:AR5771"/>
    <mergeCell ref="AV5771:AZ5771"/>
    <mergeCell ref="BE5771:BG5771"/>
    <mergeCell ref="BH5771:BK5771"/>
    <mergeCell ref="BP1019:BQ1020"/>
    <mergeCell ref="BA1125:BC1126"/>
    <mergeCell ref="BD1125:BE1126"/>
    <mergeCell ref="BH1125:BL1126"/>
    <mergeCell ref="BM1125:BO1126"/>
    <mergeCell ref="BP1125:BQ1126"/>
    <mergeCell ref="BA1231:BC1232"/>
    <mergeCell ref="BD1231:BE1232"/>
    <mergeCell ref="BH1231:BL1232"/>
    <mergeCell ref="BM1231:BO1232"/>
    <mergeCell ref="BP1231:BQ1232"/>
    <mergeCell ref="BA1337:BC1338"/>
    <mergeCell ref="BD1337:BE1338"/>
    <mergeCell ref="BH1337:BL1338"/>
    <mergeCell ref="BM1337:BO1338"/>
    <mergeCell ref="BP1337:BQ1338"/>
    <mergeCell ref="BA1443:BC1444"/>
    <mergeCell ref="BD1443:BE1444"/>
    <mergeCell ref="BH1443:BL1444"/>
    <mergeCell ref="BM1443:BO1444"/>
    <mergeCell ref="BP1443:BQ1444"/>
    <mergeCell ref="BA1549:BC1550"/>
    <mergeCell ref="BD1549:BE1550"/>
    <mergeCell ref="BH1549:BL1550"/>
    <mergeCell ref="BM1549:BO1550"/>
    <mergeCell ref="BP1549:BQ1550"/>
    <mergeCell ref="BA1655:BC1656"/>
    <mergeCell ref="BD1655:BE1656"/>
    <mergeCell ref="BH1655:BL1656"/>
    <mergeCell ref="BM1655:BO1656"/>
    <mergeCell ref="BP1655:BQ1656"/>
    <mergeCell ref="BA1022:BC1024"/>
    <mergeCell ref="BD1022:BE1024"/>
    <mergeCell ref="BH1022:BL1024"/>
    <mergeCell ref="BM1022:BO1024"/>
    <mergeCell ref="BH1075:BL1076"/>
    <mergeCell ref="BN1075:BP1076"/>
    <mergeCell ref="BN1097:BP1097"/>
    <mergeCell ref="BA1128:BC1130"/>
    <mergeCell ref="BD1128:BE1130"/>
    <mergeCell ref="BH1128:BL1130"/>
    <mergeCell ref="BM1128:BO1130"/>
    <mergeCell ref="BH1181:BL1182"/>
    <mergeCell ref="BN1181:BP1182"/>
    <mergeCell ref="BN1203:BP1203"/>
    <mergeCell ref="BA1234:BC1236"/>
    <mergeCell ref="BD1234:BE1236"/>
    <mergeCell ref="BH1234:BL1236"/>
    <mergeCell ref="BD1019:BE1020"/>
    <mergeCell ref="BH1019:BL1020"/>
    <mergeCell ref="BM1019:BO1020"/>
    <mergeCell ref="BH5747:BL5747"/>
    <mergeCell ref="BN5747:BP5747"/>
    <mergeCell ref="AM5691:AP5691"/>
    <mergeCell ref="AQ5691:AT5691"/>
    <mergeCell ref="AU5691:AX5691"/>
    <mergeCell ref="AY5691:AZ5691"/>
    <mergeCell ref="BA5691:BC5691"/>
    <mergeCell ref="BD5691:BE5691"/>
    <mergeCell ref="C5692:AE5692"/>
    <mergeCell ref="B5694:U5694"/>
    <mergeCell ref="X5694:AG5694"/>
    <mergeCell ref="AM5694:BB5694"/>
    <mergeCell ref="BE5694:BP5694"/>
    <mergeCell ref="E5695:L5695"/>
    <mergeCell ref="O5695:Q5695"/>
    <mergeCell ref="S5695:V5695"/>
    <mergeCell ref="AB5695:AC5695"/>
    <mergeCell ref="AD5695:AE5695"/>
    <mergeCell ref="AR5695:AT5695"/>
    <mergeCell ref="AV5695:BB5695"/>
    <mergeCell ref="BH5695:BL5696"/>
    <mergeCell ref="BN5695:BP5696"/>
    <mergeCell ref="F5697:K5697"/>
    <mergeCell ref="C5766:G5766"/>
    <mergeCell ref="N5766:P5766"/>
    <mergeCell ref="Q5766:T5766"/>
    <mergeCell ref="U5766:W5766"/>
    <mergeCell ref="AH5766:AR5766"/>
    <mergeCell ref="AV5766:AZ5766"/>
    <mergeCell ref="BE5766:BG5766"/>
    <mergeCell ref="BH5766:BK5766"/>
    <mergeCell ref="BN5766:BP5766"/>
    <mergeCell ref="BM1234:BO1236"/>
    <mergeCell ref="BH1287:BL1288"/>
    <mergeCell ref="BN1287:BP1288"/>
    <mergeCell ref="BN1309:BP1309"/>
    <mergeCell ref="BG1327:BL1327"/>
    <mergeCell ref="BM1327:BO1327"/>
    <mergeCell ref="BP1327:BQ1327"/>
    <mergeCell ref="BN1589:BP1591"/>
    <mergeCell ref="BN1311:BP1313"/>
    <mergeCell ref="BH1321:BK1322"/>
    <mergeCell ref="BN1321:BP1322"/>
    <mergeCell ref="BE1316:BG1318"/>
    <mergeCell ref="BH1316:BK1317"/>
    <mergeCell ref="BN1268:BP1269"/>
    <mergeCell ref="BN1205:BP1207"/>
    <mergeCell ref="BK1047:BL1047"/>
    <mergeCell ref="BA2079:BC2080"/>
    <mergeCell ref="BD2079:BE2080"/>
    <mergeCell ref="BH2079:BL2080"/>
    <mergeCell ref="BM2079:BO2080"/>
    <mergeCell ref="BP2079:BQ2080"/>
    <mergeCell ref="BA2185:BC2186"/>
    <mergeCell ref="BD2185:BE2186"/>
    <mergeCell ref="BH2185:BL2186"/>
    <mergeCell ref="BM2185:BO2186"/>
    <mergeCell ref="BP2185:BQ2186"/>
    <mergeCell ref="BA2291:BC2292"/>
    <mergeCell ref="BD2291:BE2292"/>
    <mergeCell ref="BH2291:BL2292"/>
    <mergeCell ref="C5787:D5788"/>
    <mergeCell ref="F5787:I5789"/>
    <mergeCell ref="J5787:M5789"/>
    <mergeCell ref="N5787:O5789"/>
    <mergeCell ref="R5787:T5788"/>
    <mergeCell ref="U5787:V5788"/>
    <mergeCell ref="W5787:Z5788"/>
    <mergeCell ref="AA5787:AB5788"/>
    <mergeCell ref="AD5787:AD5788"/>
    <mergeCell ref="AE5787:AH5788"/>
    <mergeCell ref="AI5787:AI5788"/>
    <mergeCell ref="AM5787:AP5788"/>
    <mergeCell ref="AQ5787:AT5788"/>
    <mergeCell ref="BA5787:BC5788"/>
    <mergeCell ref="BD5787:BE5788"/>
    <mergeCell ref="BH5787:BL5788"/>
    <mergeCell ref="BM5787:BO5788"/>
    <mergeCell ref="BP5787:BQ5788"/>
    <mergeCell ref="AM5789:AO5790"/>
    <mergeCell ref="AP5789:AS5790"/>
    <mergeCell ref="C5783:D5784"/>
    <mergeCell ref="F5783:I5784"/>
    <mergeCell ref="J5783:M5784"/>
    <mergeCell ref="N5783:O5784"/>
    <mergeCell ref="R5783:T5784"/>
    <mergeCell ref="U5783:V5784"/>
    <mergeCell ref="W5783:Z5784"/>
    <mergeCell ref="AA5783:AB5784"/>
    <mergeCell ref="AD5783:AD5784"/>
    <mergeCell ref="AE5783:AH5784"/>
    <mergeCell ref="AI5783:AI5784"/>
    <mergeCell ref="AM5783:AO5784"/>
    <mergeCell ref="AP5783:AS5784"/>
    <mergeCell ref="BA5783:BC5784"/>
    <mergeCell ref="BD5783:BE5784"/>
    <mergeCell ref="BH5783:BL5784"/>
    <mergeCell ref="BM5783:BO5784"/>
    <mergeCell ref="BP5783:BQ5784"/>
    <mergeCell ref="C5785:D5785"/>
    <mergeCell ref="F5785:I5785"/>
    <mergeCell ref="J5785:M5785"/>
    <mergeCell ref="N5785:O5785"/>
    <mergeCell ref="R5785:T5785"/>
    <mergeCell ref="U5785:V5785"/>
    <mergeCell ref="W5785:Z5785"/>
    <mergeCell ref="AA5785:AB5785"/>
    <mergeCell ref="AE5785:AH5785"/>
    <mergeCell ref="BA5785:BC5785"/>
    <mergeCell ref="BD5785:BE5785"/>
    <mergeCell ref="BH5785:BL5785"/>
    <mergeCell ref="BM5785:BO5785"/>
    <mergeCell ref="BP5785:BQ5785"/>
    <mergeCell ref="BE5773:BG5774"/>
    <mergeCell ref="BH5773:BK5774"/>
    <mergeCell ref="BN5773:BP5774"/>
    <mergeCell ref="C5775:G5775"/>
    <mergeCell ref="H5775:L5775"/>
    <mergeCell ref="N5775:P5775"/>
    <mergeCell ref="Q5775:T5775"/>
    <mergeCell ref="U5775:W5775"/>
    <mergeCell ref="Z5775:AC5775"/>
    <mergeCell ref="AD5775:AE5775"/>
    <mergeCell ref="AH5775:AM5775"/>
    <mergeCell ref="AO5775:AT5775"/>
    <mergeCell ref="AV5775:AZ5775"/>
    <mergeCell ref="BB5775:BC5775"/>
    <mergeCell ref="BE5775:BF5775"/>
    <mergeCell ref="BI5775:BJ5775"/>
    <mergeCell ref="B5777:AJ5778"/>
    <mergeCell ref="AL5777:AZ5778"/>
    <mergeCell ref="BA5777:BQ5778"/>
    <mergeCell ref="G5779:L5779"/>
    <mergeCell ref="N5779:O5779"/>
    <mergeCell ref="P5779:S5779"/>
    <mergeCell ref="U5779:AB5779"/>
    <mergeCell ref="AD5779:AI5779"/>
    <mergeCell ref="AO5779:AR5779"/>
    <mergeCell ref="AU5779:AY5779"/>
    <mergeCell ref="BE5779:BF5779"/>
    <mergeCell ref="BG5779:BL5779"/>
    <mergeCell ref="BM5779:BO5779"/>
    <mergeCell ref="BP5779:BQ5779"/>
    <mergeCell ref="F5781:I5782"/>
    <mergeCell ref="K5781:M5782"/>
    <mergeCell ref="N5781:O5782"/>
    <mergeCell ref="R5781:T5782"/>
    <mergeCell ref="U5781:V5782"/>
    <mergeCell ref="W5781:Z5782"/>
    <mergeCell ref="AA5781:AB5782"/>
    <mergeCell ref="AD5781:AD5782"/>
    <mergeCell ref="AE5781:AH5782"/>
    <mergeCell ref="AI5781:AI5782"/>
    <mergeCell ref="AU5781:AW5782"/>
    <mergeCell ref="AX5781:AY5782"/>
    <mergeCell ref="BE5781:BF5782"/>
    <mergeCell ref="BH5781:BL5782"/>
    <mergeCell ref="BM5781:BO5782"/>
    <mergeCell ref="BP5781:BQ5782"/>
    <mergeCell ref="BL5775:BP5775"/>
    <mergeCell ref="C5754:K5755"/>
    <mergeCell ref="P5754:S5755"/>
    <mergeCell ref="U5754:W5755"/>
    <mergeCell ref="AH5754:AM5755"/>
    <mergeCell ref="AO5754:AT5755"/>
    <mergeCell ref="AV5754:AZ5755"/>
    <mergeCell ref="BB5754:BB5755"/>
    <mergeCell ref="C5756:G5756"/>
    <mergeCell ref="H5756:L5756"/>
    <mergeCell ref="P5756:S5756"/>
    <mergeCell ref="U5756:W5756"/>
    <mergeCell ref="Z5756:AC5756"/>
    <mergeCell ref="AD5756:AE5756"/>
    <mergeCell ref="AH5756:AM5756"/>
    <mergeCell ref="AV5756:AZ5756"/>
    <mergeCell ref="BE5756:BP5756"/>
    <mergeCell ref="C5758:G5760"/>
    <mergeCell ref="N5758:P5760"/>
    <mergeCell ref="Q5758:T5760"/>
    <mergeCell ref="U5758:W5760"/>
    <mergeCell ref="AH5758:AR5760"/>
    <mergeCell ref="AV5758:AZ5760"/>
    <mergeCell ref="BB5758:BB5760"/>
    <mergeCell ref="C5761:G5761"/>
    <mergeCell ref="P5761:S5761"/>
    <mergeCell ref="U5761:W5761"/>
    <mergeCell ref="AH5761:AR5761"/>
    <mergeCell ref="AV5761:AZ5761"/>
    <mergeCell ref="BG5761:BJ5761"/>
    <mergeCell ref="BN5761:BP5761"/>
    <mergeCell ref="C5763:G5765"/>
    <mergeCell ref="N5763:P5765"/>
    <mergeCell ref="Q5763:T5765"/>
    <mergeCell ref="U5763:W5765"/>
    <mergeCell ref="AH5763:AR5765"/>
    <mergeCell ref="AV5763:AZ5765"/>
    <mergeCell ref="BB5763:BB5765"/>
    <mergeCell ref="BE5763:BG5765"/>
    <mergeCell ref="BH5763:BK5765"/>
    <mergeCell ref="BN5763:BP5765"/>
    <mergeCell ref="C5749:G5750"/>
    <mergeCell ref="H5749:L5750"/>
    <mergeCell ref="N5749:P5750"/>
    <mergeCell ref="Q5749:T5750"/>
    <mergeCell ref="U5749:W5750"/>
    <mergeCell ref="Z5749:AC5750"/>
    <mergeCell ref="AD5749:AE5750"/>
    <mergeCell ref="AH5749:AM5750"/>
    <mergeCell ref="AO5749:AT5750"/>
    <mergeCell ref="AZ5749:AZ5750"/>
    <mergeCell ref="BB5749:BB5750"/>
    <mergeCell ref="BE5749:BG5750"/>
    <mergeCell ref="BH5749:BL5750"/>
    <mergeCell ref="BN5749:BP5750"/>
    <mergeCell ref="C5751:G5751"/>
    <mergeCell ref="H5751:L5751"/>
    <mergeCell ref="N5751:P5751"/>
    <mergeCell ref="Q5751:T5751"/>
    <mergeCell ref="U5751:W5751"/>
    <mergeCell ref="Z5751:AC5751"/>
    <mergeCell ref="AD5751:AE5751"/>
    <mergeCell ref="AH5751:AN5751"/>
    <mergeCell ref="AO5751:AT5751"/>
    <mergeCell ref="AV5751:AZ5751"/>
    <mergeCell ref="BE5751:BG5751"/>
    <mergeCell ref="BH5751:BL5751"/>
    <mergeCell ref="BN5751:BP5751"/>
    <mergeCell ref="C5753:H5753"/>
    <mergeCell ref="I5753:M5753"/>
    <mergeCell ref="P5753:S5753"/>
    <mergeCell ref="U5753:W5753"/>
    <mergeCell ref="Z5753:AC5753"/>
    <mergeCell ref="AD5753:AE5753"/>
    <mergeCell ref="AH5753:AN5753"/>
    <mergeCell ref="AO5753:AT5753"/>
    <mergeCell ref="AV5753:AZ5753"/>
    <mergeCell ref="C5741:G5741"/>
    <mergeCell ref="H5741:L5741"/>
    <mergeCell ref="N5741:P5741"/>
    <mergeCell ref="Q5741:T5741"/>
    <mergeCell ref="U5741:W5741"/>
    <mergeCell ref="Z5741:AC5741"/>
    <mergeCell ref="AD5741:AE5741"/>
    <mergeCell ref="AI5741:AM5741"/>
    <mergeCell ref="AO5741:AT5741"/>
    <mergeCell ref="AV5741:AZ5741"/>
    <mergeCell ref="BH5741:BL5741"/>
    <mergeCell ref="BN5741:BP5741"/>
    <mergeCell ref="C5743:G5744"/>
    <mergeCell ref="H5743:L5744"/>
    <mergeCell ref="N5743:P5744"/>
    <mergeCell ref="Q5743:T5744"/>
    <mergeCell ref="U5743:W5744"/>
    <mergeCell ref="Z5743:AC5744"/>
    <mergeCell ref="AD5743:AE5744"/>
    <mergeCell ref="AI5743:AM5744"/>
    <mergeCell ref="AO5743:AT5744"/>
    <mergeCell ref="AV5743:AZ5744"/>
    <mergeCell ref="BB5743:BB5744"/>
    <mergeCell ref="BE5743:BE5744"/>
    <mergeCell ref="BH5743:BL5744"/>
    <mergeCell ref="BN5743:BP5744"/>
    <mergeCell ref="C5745:G5746"/>
    <mergeCell ref="H5745:L5746"/>
    <mergeCell ref="N5745:P5746"/>
    <mergeCell ref="Q5745:T5746"/>
    <mergeCell ref="U5745:W5746"/>
    <mergeCell ref="Z5745:AC5746"/>
    <mergeCell ref="AD5745:AE5746"/>
    <mergeCell ref="AI5745:AM5746"/>
    <mergeCell ref="AO5745:AT5746"/>
    <mergeCell ref="AV5745:AZ5746"/>
    <mergeCell ref="BB5745:BB5746"/>
    <mergeCell ref="BE5745:BE5746"/>
    <mergeCell ref="BH5745:BL5746"/>
    <mergeCell ref="BN5745:BP5746"/>
    <mergeCell ref="C5733:G5733"/>
    <mergeCell ref="H5733:L5733"/>
    <mergeCell ref="N5733:P5733"/>
    <mergeCell ref="Q5733:T5733"/>
    <mergeCell ref="U5733:W5733"/>
    <mergeCell ref="Z5733:AC5733"/>
    <mergeCell ref="AD5733:AE5733"/>
    <mergeCell ref="AI5733:AM5733"/>
    <mergeCell ref="AO5733:AT5735"/>
    <mergeCell ref="AV5733:AZ5735"/>
    <mergeCell ref="BE5733:BF5734"/>
    <mergeCell ref="BH5733:BL5733"/>
    <mergeCell ref="BN5733:BP5733"/>
    <mergeCell ref="BE5735:BE5736"/>
    <mergeCell ref="BH5735:BL5736"/>
    <mergeCell ref="BN5735:BP5736"/>
    <mergeCell ref="C5738:I5738"/>
    <mergeCell ref="AH5738:AO5738"/>
    <mergeCell ref="BH5738:BL5738"/>
    <mergeCell ref="BN5738:BP5738"/>
    <mergeCell ref="C5739:G5740"/>
    <mergeCell ref="H5739:L5740"/>
    <mergeCell ref="N5739:P5740"/>
    <mergeCell ref="Q5739:T5740"/>
    <mergeCell ref="U5739:W5740"/>
    <mergeCell ref="Z5739:AC5740"/>
    <mergeCell ref="AD5739:AE5740"/>
    <mergeCell ref="AI5739:AM5740"/>
    <mergeCell ref="AO5739:AT5740"/>
    <mergeCell ref="AV5739:AZ5740"/>
    <mergeCell ref="BB5739:BB5740"/>
    <mergeCell ref="BE5739:BF5740"/>
    <mergeCell ref="BH5739:BL5740"/>
    <mergeCell ref="BN5739:BP5740"/>
    <mergeCell ref="C5726:G5726"/>
    <mergeCell ref="H5726:L5726"/>
    <mergeCell ref="P5726:S5726"/>
    <mergeCell ref="U5726:W5726"/>
    <mergeCell ref="Z5726:AC5726"/>
    <mergeCell ref="AD5726:AE5726"/>
    <mergeCell ref="AI5726:AM5726"/>
    <mergeCell ref="AO5726:AT5726"/>
    <mergeCell ref="AV5726:AZ5726"/>
    <mergeCell ref="BH5726:BL5726"/>
    <mergeCell ref="BN5726:BP5726"/>
    <mergeCell ref="C5728:G5730"/>
    <mergeCell ref="H5728:L5730"/>
    <mergeCell ref="N5728:P5730"/>
    <mergeCell ref="Q5728:T5730"/>
    <mergeCell ref="U5728:W5730"/>
    <mergeCell ref="Z5728:AC5730"/>
    <mergeCell ref="AD5728:AE5730"/>
    <mergeCell ref="AI5728:AM5730"/>
    <mergeCell ref="AO5728:AT5730"/>
    <mergeCell ref="AV5728:AZ5730"/>
    <mergeCell ref="BB5728:BB5730"/>
    <mergeCell ref="BE5728:BE5730"/>
    <mergeCell ref="BH5728:BL5730"/>
    <mergeCell ref="BN5728:BP5730"/>
    <mergeCell ref="C5731:G5731"/>
    <mergeCell ref="H5731:L5731"/>
    <mergeCell ref="P5731:S5731"/>
    <mergeCell ref="U5731:W5731"/>
    <mergeCell ref="Z5731:AC5731"/>
    <mergeCell ref="AD5731:AE5731"/>
    <mergeCell ref="AI5731:AM5731"/>
    <mergeCell ref="AO5731:AT5731"/>
    <mergeCell ref="AV5731:AZ5731"/>
    <mergeCell ref="BH5731:BL5731"/>
    <mergeCell ref="BN5731:BP5731"/>
    <mergeCell ref="C5720:G5721"/>
    <mergeCell ref="H5720:L5721"/>
    <mergeCell ref="N5720:P5721"/>
    <mergeCell ref="Q5720:T5721"/>
    <mergeCell ref="U5720:W5721"/>
    <mergeCell ref="Z5720:AC5721"/>
    <mergeCell ref="AD5720:AE5721"/>
    <mergeCell ref="AI5720:AN5721"/>
    <mergeCell ref="AO5720:AT5721"/>
    <mergeCell ref="AV5720:AZ5721"/>
    <mergeCell ref="BB5720:BB5721"/>
    <mergeCell ref="BJ5720:BM5721"/>
    <mergeCell ref="BN5720:BP5721"/>
    <mergeCell ref="C5722:G5722"/>
    <mergeCell ref="H5722:L5722"/>
    <mergeCell ref="N5722:P5722"/>
    <mergeCell ref="Q5722:T5722"/>
    <mergeCell ref="U5722:W5722"/>
    <mergeCell ref="Z5722:AC5722"/>
    <mergeCell ref="AD5722:AE5722"/>
    <mergeCell ref="AI5722:AM5722"/>
    <mergeCell ref="AO5722:AT5722"/>
    <mergeCell ref="AV5722:AZ5722"/>
    <mergeCell ref="C5723:G5725"/>
    <mergeCell ref="H5723:L5725"/>
    <mergeCell ref="P5723:S5725"/>
    <mergeCell ref="U5723:W5725"/>
    <mergeCell ref="Z5723:AC5725"/>
    <mergeCell ref="AD5723:AE5725"/>
    <mergeCell ref="AI5723:AM5725"/>
    <mergeCell ref="AO5723:AT5725"/>
    <mergeCell ref="AV5723:AZ5725"/>
    <mergeCell ref="BB5723:BB5725"/>
    <mergeCell ref="BE5723:BE5725"/>
    <mergeCell ref="BH5723:BL5725"/>
    <mergeCell ref="BN5723:BP5725"/>
    <mergeCell ref="C5713:G5715"/>
    <mergeCell ref="H5713:L5715"/>
    <mergeCell ref="N5713:P5715"/>
    <mergeCell ref="Q5713:T5715"/>
    <mergeCell ref="U5713:W5715"/>
    <mergeCell ref="Z5713:AC5715"/>
    <mergeCell ref="AD5713:AE5715"/>
    <mergeCell ref="AI5713:AM5715"/>
    <mergeCell ref="AO5713:AT5715"/>
    <mergeCell ref="AV5713:AZ5715"/>
    <mergeCell ref="BB5713:BB5715"/>
    <mergeCell ref="C5716:G5716"/>
    <mergeCell ref="H5716:L5716"/>
    <mergeCell ref="N5716:P5716"/>
    <mergeCell ref="Q5716:T5716"/>
    <mergeCell ref="U5716:W5716"/>
    <mergeCell ref="Z5716:AC5716"/>
    <mergeCell ref="AD5716:AE5716"/>
    <mergeCell ref="AI5716:AM5716"/>
    <mergeCell ref="AO5716:AT5716"/>
    <mergeCell ref="AV5716:AZ5716"/>
    <mergeCell ref="C5718:G5719"/>
    <mergeCell ref="H5718:L5719"/>
    <mergeCell ref="N5718:P5719"/>
    <mergeCell ref="Q5718:T5719"/>
    <mergeCell ref="U5718:W5719"/>
    <mergeCell ref="Z5718:AC5719"/>
    <mergeCell ref="AD5718:AE5719"/>
    <mergeCell ref="AI5718:AM5719"/>
    <mergeCell ref="AO5718:AT5719"/>
    <mergeCell ref="AV5718:AZ5719"/>
    <mergeCell ref="BB5718:BB5719"/>
    <mergeCell ref="BE5718:BP5719"/>
    <mergeCell ref="H5704:L5705"/>
    <mergeCell ref="N5704:P5705"/>
    <mergeCell ref="Q5704:S5705"/>
    <mergeCell ref="U5704:W5705"/>
    <mergeCell ref="Z5704:AC5705"/>
    <mergeCell ref="AD5704:AE5705"/>
    <mergeCell ref="AO5704:AT5705"/>
    <mergeCell ref="AV5704:AZ5705"/>
    <mergeCell ref="BA5704:BB5705"/>
    <mergeCell ref="BE5704:BE5705"/>
    <mergeCell ref="BJ5704:BL5705"/>
    <mergeCell ref="BO5704:BP5705"/>
    <mergeCell ref="H5706:L5706"/>
    <mergeCell ref="N5706:P5706"/>
    <mergeCell ref="R5706:S5706"/>
    <mergeCell ref="U5706:W5706"/>
    <mergeCell ref="Z5706:AC5706"/>
    <mergeCell ref="AD5706:AE5706"/>
    <mergeCell ref="AO5706:AT5706"/>
    <mergeCell ref="AV5706:AZ5706"/>
    <mergeCell ref="BK5706:BL5706"/>
    <mergeCell ref="C5708:I5710"/>
    <mergeCell ref="AH5708:AO5710"/>
    <mergeCell ref="BE5708:BE5710"/>
    <mergeCell ref="BK5708:BL5710"/>
    <mergeCell ref="BP5708:BP5709"/>
    <mergeCell ref="C5711:G5711"/>
    <mergeCell ref="H5711:L5711"/>
    <mergeCell ref="N5711:P5711"/>
    <mergeCell ref="Q5711:T5711"/>
    <mergeCell ref="U5711:W5711"/>
    <mergeCell ref="Z5711:AC5711"/>
    <mergeCell ref="AD5711:AE5711"/>
    <mergeCell ref="AI5711:AM5711"/>
    <mergeCell ref="AO5711:AT5711"/>
    <mergeCell ref="AV5711:AZ5711"/>
    <mergeCell ref="BK5711:BL5711"/>
    <mergeCell ref="N5697:R5697"/>
    <mergeCell ref="S5697:V5697"/>
    <mergeCell ref="AB5697:AD5697"/>
    <mergeCell ref="AE5697:AI5697"/>
    <mergeCell ref="AR5697:AT5697"/>
    <mergeCell ref="AV5697:AZ5697"/>
    <mergeCell ref="BJ5697:BL5697"/>
    <mergeCell ref="BO5697:BP5697"/>
    <mergeCell ref="BE5699:BF5701"/>
    <mergeCell ref="BJ5699:BL5700"/>
    <mergeCell ref="BO5699:BP5700"/>
    <mergeCell ref="I5702:L5702"/>
    <mergeCell ref="N5702:P5702"/>
    <mergeCell ref="Q5702:S5702"/>
    <mergeCell ref="U5702:W5702"/>
    <mergeCell ref="Z5702:AC5702"/>
    <mergeCell ref="AD5702:AE5702"/>
    <mergeCell ref="AO5702:AT5702"/>
    <mergeCell ref="AV5702:AZ5702"/>
    <mergeCell ref="BA5702:BB5702"/>
    <mergeCell ref="BJ5702:BL5702"/>
    <mergeCell ref="BO5702:BP5702"/>
    <mergeCell ref="C5681:D5682"/>
    <mergeCell ref="F5681:I5683"/>
    <mergeCell ref="J5681:M5683"/>
    <mergeCell ref="N5681:O5683"/>
    <mergeCell ref="R5681:T5682"/>
    <mergeCell ref="U5681:V5682"/>
    <mergeCell ref="W5681:Z5682"/>
    <mergeCell ref="AA5681:AB5682"/>
    <mergeCell ref="AD5681:AD5682"/>
    <mergeCell ref="AE5681:AH5682"/>
    <mergeCell ref="AI5681:AI5682"/>
    <mergeCell ref="AM5681:AP5682"/>
    <mergeCell ref="AQ5681:AT5682"/>
    <mergeCell ref="BA5681:BC5682"/>
    <mergeCell ref="BD5681:BE5682"/>
    <mergeCell ref="BH5681:BL5682"/>
    <mergeCell ref="BM5681:BO5682"/>
    <mergeCell ref="BP5681:BQ5682"/>
    <mergeCell ref="AM5683:AO5684"/>
    <mergeCell ref="AP5683:AS5684"/>
    <mergeCell ref="C5686:D5688"/>
    <mergeCell ref="F5686:I5688"/>
    <mergeCell ref="J5686:M5688"/>
    <mergeCell ref="AM5686:AO5688"/>
    <mergeCell ref="AP5686:AS5688"/>
    <mergeCell ref="AT5686:AV5688"/>
    <mergeCell ref="AX5686:AY5688"/>
    <mergeCell ref="BA5686:BC5688"/>
    <mergeCell ref="BD5686:BE5688"/>
    <mergeCell ref="BH5686:BL5688"/>
    <mergeCell ref="BM5686:BO5688"/>
    <mergeCell ref="BP5686:BQ5688"/>
    <mergeCell ref="AM5689:AO5689"/>
    <mergeCell ref="AP5689:AS5689"/>
    <mergeCell ref="AT5689:AV5689"/>
    <mergeCell ref="AX5689:AY5689"/>
    <mergeCell ref="BA5689:BC5689"/>
    <mergeCell ref="BD5689:BE5689"/>
    <mergeCell ref="BH5689:BL5689"/>
    <mergeCell ref="BM5689:BO5689"/>
    <mergeCell ref="BP5689:BQ5689"/>
    <mergeCell ref="C5677:D5678"/>
    <mergeCell ref="F5677:I5678"/>
    <mergeCell ref="J5677:M5678"/>
    <mergeCell ref="N5677:O5678"/>
    <mergeCell ref="R5677:T5678"/>
    <mergeCell ref="U5677:V5678"/>
    <mergeCell ref="W5677:Z5678"/>
    <mergeCell ref="AA5677:AB5678"/>
    <mergeCell ref="AD5677:AD5678"/>
    <mergeCell ref="AE5677:AH5678"/>
    <mergeCell ref="AI5677:AI5678"/>
    <mergeCell ref="AM5677:AO5678"/>
    <mergeCell ref="AP5677:AS5678"/>
    <mergeCell ref="BA5677:BC5678"/>
    <mergeCell ref="BD5677:BE5678"/>
    <mergeCell ref="BH5677:BL5678"/>
    <mergeCell ref="BM5677:BO5678"/>
    <mergeCell ref="BP5677:BQ5678"/>
    <mergeCell ref="C5679:D5679"/>
    <mergeCell ref="F5679:I5679"/>
    <mergeCell ref="J5679:M5679"/>
    <mergeCell ref="N5679:O5679"/>
    <mergeCell ref="R5679:T5679"/>
    <mergeCell ref="U5679:V5679"/>
    <mergeCell ref="W5679:Z5679"/>
    <mergeCell ref="AA5679:AB5679"/>
    <mergeCell ref="AE5679:AH5679"/>
    <mergeCell ref="AM5679:AO5679"/>
    <mergeCell ref="AP5679:AS5679"/>
    <mergeCell ref="BA5679:BC5679"/>
    <mergeCell ref="BD5679:BE5679"/>
    <mergeCell ref="BH5679:BL5679"/>
    <mergeCell ref="BM5679:BO5679"/>
    <mergeCell ref="BP5679:BQ5679"/>
    <mergeCell ref="BE5667:BG5668"/>
    <mergeCell ref="BH5667:BK5668"/>
    <mergeCell ref="BN5667:BP5668"/>
    <mergeCell ref="C5669:G5669"/>
    <mergeCell ref="H5669:L5669"/>
    <mergeCell ref="N5669:P5669"/>
    <mergeCell ref="Q5669:T5669"/>
    <mergeCell ref="U5669:W5669"/>
    <mergeCell ref="Z5669:AC5669"/>
    <mergeCell ref="AD5669:AE5669"/>
    <mergeCell ref="AH5669:AM5669"/>
    <mergeCell ref="AO5669:AT5669"/>
    <mergeCell ref="AV5669:AZ5669"/>
    <mergeCell ref="BB5669:BC5669"/>
    <mergeCell ref="BE5669:BF5669"/>
    <mergeCell ref="BI5669:BJ5669"/>
    <mergeCell ref="BL5669:BP5669"/>
    <mergeCell ref="B5671:AJ5672"/>
    <mergeCell ref="AL5671:AZ5672"/>
    <mergeCell ref="BA5671:BQ5672"/>
    <mergeCell ref="G5673:L5673"/>
    <mergeCell ref="N5673:O5673"/>
    <mergeCell ref="P5673:S5673"/>
    <mergeCell ref="U5673:AB5673"/>
    <mergeCell ref="AD5673:AI5673"/>
    <mergeCell ref="AO5673:AR5673"/>
    <mergeCell ref="AU5673:AY5673"/>
    <mergeCell ref="BE5673:BF5673"/>
    <mergeCell ref="BG5673:BL5673"/>
    <mergeCell ref="BM5673:BO5673"/>
    <mergeCell ref="BP5673:BQ5673"/>
    <mergeCell ref="F5675:I5676"/>
    <mergeCell ref="K5675:M5676"/>
    <mergeCell ref="N5675:O5676"/>
    <mergeCell ref="R5675:T5676"/>
    <mergeCell ref="U5675:V5676"/>
    <mergeCell ref="W5675:Z5676"/>
    <mergeCell ref="AA5675:AB5676"/>
    <mergeCell ref="AD5675:AD5676"/>
    <mergeCell ref="AE5675:AH5676"/>
    <mergeCell ref="AI5675:AI5676"/>
    <mergeCell ref="AU5675:AW5676"/>
    <mergeCell ref="AX5675:AY5676"/>
    <mergeCell ref="BE5675:BF5676"/>
    <mergeCell ref="BH5675:BL5676"/>
    <mergeCell ref="BM5675:BO5676"/>
    <mergeCell ref="BP5675:BQ5676"/>
    <mergeCell ref="C5657:G5659"/>
    <mergeCell ref="N5657:P5659"/>
    <mergeCell ref="Q5657:T5659"/>
    <mergeCell ref="U5657:W5659"/>
    <mergeCell ref="AH5657:AR5659"/>
    <mergeCell ref="AV5657:AZ5659"/>
    <mergeCell ref="BB5657:BB5659"/>
    <mergeCell ref="BE5657:BG5659"/>
    <mergeCell ref="BH5657:BK5659"/>
    <mergeCell ref="BN5657:BP5659"/>
    <mergeCell ref="C5660:G5660"/>
    <mergeCell ref="N5660:P5660"/>
    <mergeCell ref="Q5660:T5660"/>
    <mergeCell ref="U5660:W5660"/>
    <mergeCell ref="AH5660:AR5660"/>
    <mergeCell ref="AV5660:AZ5660"/>
    <mergeCell ref="BE5660:BG5660"/>
    <mergeCell ref="BH5660:BK5660"/>
    <mergeCell ref="BN5660:BP5660"/>
    <mergeCell ref="C5662:J5664"/>
    <mergeCell ref="P5662:S5664"/>
    <mergeCell ref="U5662:W5664"/>
    <mergeCell ref="AH5662:AR5664"/>
    <mergeCell ref="AV5662:AZ5664"/>
    <mergeCell ref="BB5662:BB5664"/>
    <mergeCell ref="BE5662:BG5664"/>
    <mergeCell ref="BH5662:BK5663"/>
    <mergeCell ref="C5665:J5665"/>
    <mergeCell ref="N5665:P5665"/>
    <mergeCell ref="Q5665:T5665"/>
    <mergeCell ref="U5665:W5665"/>
    <mergeCell ref="AH5665:AR5665"/>
    <mergeCell ref="AV5665:AZ5665"/>
    <mergeCell ref="BE5665:BG5665"/>
    <mergeCell ref="BH5665:BK5665"/>
    <mergeCell ref="C5647:H5647"/>
    <mergeCell ref="I5647:M5647"/>
    <mergeCell ref="P5647:S5647"/>
    <mergeCell ref="U5647:W5647"/>
    <mergeCell ref="Z5647:AC5647"/>
    <mergeCell ref="AD5647:AE5647"/>
    <mergeCell ref="AH5647:AN5647"/>
    <mergeCell ref="AO5647:AT5647"/>
    <mergeCell ref="AV5647:AZ5647"/>
    <mergeCell ref="C5648:K5649"/>
    <mergeCell ref="P5648:S5649"/>
    <mergeCell ref="U5648:W5649"/>
    <mergeCell ref="AH5648:AM5649"/>
    <mergeCell ref="AO5648:AT5649"/>
    <mergeCell ref="AV5648:AZ5649"/>
    <mergeCell ref="BB5648:BB5649"/>
    <mergeCell ref="C5650:G5650"/>
    <mergeCell ref="H5650:L5650"/>
    <mergeCell ref="P5650:S5650"/>
    <mergeCell ref="U5650:W5650"/>
    <mergeCell ref="Z5650:AC5650"/>
    <mergeCell ref="AD5650:AE5650"/>
    <mergeCell ref="AH5650:AM5650"/>
    <mergeCell ref="AV5650:AZ5650"/>
    <mergeCell ref="BE5650:BP5650"/>
    <mergeCell ref="C5652:G5654"/>
    <mergeCell ref="N5652:P5654"/>
    <mergeCell ref="Q5652:T5654"/>
    <mergeCell ref="U5652:W5654"/>
    <mergeCell ref="AH5652:AR5654"/>
    <mergeCell ref="AV5652:AZ5654"/>
    <mergeCell ref="BB5652:BB5654"/>
    <mergeCell ref="C5655:G5655"/>
    <mergeCell ref="P5655:S5655"/>
    <mergeCell ref="U5655:W5655"/>
    <mergeCell ref="AH5655:AR5655"/>
    <mergeCell ref="AV5655:AZ5655"/>
    <mergeCell ref="BG5655:BJ5655"/>
    <mergeCell ref="BN5655:BP5655"/>
    <mergeCell ref="C5639:G5640"/>
    <mergeCell ref="H5639:L5640"/>
    <mergeCell ref="N5639:P5640"/>
    <mergeCell ref="Q5639:T5640"/>
    <mergeCell ref="U5639:W5640"/>
    <mergeCell ref="Z5639:AC5640"/>
    <mergeCell ref="AD5639:AE5640"/>
    <mergeCell ref="AI5639:AM5640"/>
    <mergeCell ref="AO5639:AT5640"/>
    <mergeCell ref="AV5639:AZ5640"/>
    <mergeCell ref="BB5639:BB5640"/>
    <mergeCell ref="BE5639:BE5640"/>
    <mergeCell ref="BH5639:BL5640"/>
    <mergeCell ref="BN5639:BP5640"/>
    <mergeCell ref="BH5641:BL5641"/>
    <mergeCell ref="BN5641:BP5641"/>
    <mergeCell ref="C5643:G5644"/>
    <mergeCell ref="H5643:L5644"/>
    <mergeCell ref="N5643:P5644"/>
    <mergeCell ref="Q5643:T5644"/>
    <mergeCell ref="U5643:W5644"/>
    <mergeCell ref="Z5643:AC5644"/>
    <mergeCell ref="AD5643:AE5644"/>
    <mergeCell ref="AH5643:AM5644"/>
    <mergeCell ref="AO5643:AT5644"/>
    <mergeCell ref="AZ5643:AZ5644"/>
    <mergeCell ref="BB5643:BB5644"/>
    <mergeCell ref="BE5643:BG5644"/>
    <mergeCell ref="BH5643:BL5644"/>
    <mergeCell ref="BN5643:BP5644"/>
    <mergeCell ref="C5645:G5645"/>
    <mergeCell ref="H5645:L5645"/>
    <mergeCell ref="N5645:P5645"/>
    <mergeCell ref="Q5645:T5645"/>
    <mergeCell ref="U5645:W5645"/>
    <mergeCell ref="Z5645:AC5645"/>
    <mergeCell ref="AD5645:AE5645"/>
    <mergeCell ref="AH5645:AN5645"/>
    <mergeCell ref="AO5645:AT5645"/>
    <mergeCell ref="AV5645:AZ5645"/>
    <mergeCell ref="BE5645:BG5645"/>
    <mergeCell ref="BH5645:BL5645"/>
    <mergeCell ref="BN5645:BP5645"/>
    <mergeCell ref="C5632:I5632"/>
    <mergeCell ref="AH5632:AO5632"/>
    <mergeCell ref="BH5632:BL5632"/>
    <mergeCell ref="BN5632:BP5632"/>
    <mergeCell ref="C5633:G5634"/>
    <mergeCell ref="H5633:L5634"/>
    <mergeCell ref="N5633:P5634"/>
    <mergeCell ref="Q5633:T5634"/>
    <mergeCell ref="U5633:W5634"/>
    <mergeCell ref="Z5633:AC5634"/>
    <mergeCell ref="AD5633:AE5634"/>
    <mergeCell ref="AI5633:AM5634"/>
    <mergeCell ref="AO5633:AT5634"/>
    <mergeCell ref="AV5633:AZ5634"/>
    <mergeCell ref="BB5633:BB5634"/>
    <mergeCell ref="BE5633:BF5634"/>
    <mergeCell ref="BH5633:BL5634"/>
    <mergeCell ref="BN5633:BP5634"/>
    <mergeCell ref="C5635:G5635"/>
    <mergeCell ref="H5635:L5635"/>
    <mergeCell ref="N5635:P5635"/>
    <mergeCell ref="Q5635:T5635"/>
    <mergeCell ref="U5635:W5635"/>
    <mergeCell ref="Z5635:AC5635"/>
    <mergeCell ref="AD5635:AE5635"/>
    <mergeCell ref="AI5635:AM5635"/>
    <mergeCell ref="AO5635:AT5635"/>
    <mergeCell ref="AV5635:AZ5635"/>
    <mergeCell ref="BH5635:BL5635"/>
    <mergeCell ref="BN5635:BP5635"/>
    <mergeCell ref="C5637:G5638"/>
    <mergeCell ref="H5637:L5638"/>
    <mergeCell ref="N5637:P5638"/>
    <mergeCell ref="Q5637:T5638"/>
    <mergeCell ref="U5637:W5638"/>
    <mergeCell ref="Z5637:AC5638"/>
    <mergeCell ref="AD5637:AE5638"/>
    <mergeCell ref="AI5637:AM5638"/>
    <mergeCell ref="AO5637:AT5638"/>
    <mergeCell ref="AV5637:AZ5638"/>
    <mergeCell ref="BB5637:BB5638"/>
    <mergeCell ref="BE5637:BE5638"/>
    <mergeCell ref="BH5637:BL5638"/>
    <mergeCell ref="BN5637:BP5638"/>
    <mergeCell ref="C5622:G5624"/>
    <mergeCell ref="H5622:L5624"/>
    <mergeCell ref="N5622:P5624"/>
    <mergeCell ref="Q5622:T5624"/>
    <mergeCell ref="U5622:W5624"/>
    <mergeCell ref="Z5622:AC5624"/>
    <mergeCell ref="AD5622:AE5624"/>
    <mergeCell ref="AI5622:AM5624"/>
    <mergeCell ref="AO5622:AT5624"/>
    <mergeCell ref="AV5622:AZ5624"/>
    <mergeCell ref="BB5622:BB5624"/>
    <mergeCell ref="BE5622:BE5624"/>
    <mergeCell ref="BH5622:BL5624"/>
    <mergeCell ref="BN5622:BP5624"/>
    <mergeCell ref="C5625:G5625"/>
    <mergeCell ref="H5625:L5625"/>
    <mergeCell ref="P5625:S5625"/>
    <mergeCell ref="U5625:W5625"/>
    <mergeCell ref="Z5625:AC5625"/>
    <mergeCell ref="AD5625:AE5625"/>
    <mergeCell ref="AI5625:AM5625"/>
    <mergeCell ref="AO5625:AT5625"/>
    <mergeCell ref="AV5625:AZ5625"/>
    <mergeCell ref="BH5625:BL5625"/>
    <mergeCell ref="BN5625:BP5625"/>
    <mergeCell ref="C5627:G5627"/>
    <mergeCell ref="H5627:L5627"/>
    <mergeCell ref="N5627:P5627"/>
    <mergeCell ref="Q5627:T5627"/>
    <mergeCell ref="U5627:W5627"/>
    <mergeCell ref="Z5627:AC5627"/>
    <mergeCell ref="AD5627:AE5627"/>
    <mergeCell ref="AI5627:AM5627"/>
    <mergeCell ref="AO5627:AT5629"/>
    <mergeCell ref="AV5627:AZ5629"/>
    <mergeCell ref="BE5627:BF5628"/>
    <mergeCell ref="BH5627:BL5627"/>
    <mergeCell ref="BN5627:BP5627"/>
    <mergeCell ref="BE5629:BE5630"/>
    <mergeCell ref="BH5629:BL5630"/>
    <mergeCell ref="BN5629:BP5630"/>
    <mergeCell ref="C5616:G5616"/>
    <mergeCell ref="H5616:L5616"/>
    <mergeCell ref="N5616:P5616"/>
    <mergeCell ref="Q5616:T5616"/>
    <mergeCell ref="U5616:W5616"/>
    <mergeCell ref="Z5616:AC5616"/>
    <mergeCell ref="AD5616:AE5616"/>
    <mergeCell ref="AI5616:AM5616"/>
    <mergeCell ref="AO5616:AT5616"/>
    <mergeCell ref="AV5616:AZ5616"/>
    <mergeCell ref="C5617:G5619"/>
    <mergeCell ref="H5617:L5619"/>
    <mergeCell ref="P5617:S5619"/>
    <mergeCell ref="U5617:W5619"/>
    <mergeCell ref="Z5617:AC5619"/>
    <mergeCell ref="AD5617:AE5619"/>
    <mergeCell ref="AI5617:AM5619"/>
    <mergeCell ref="AO5617:AT5619"/>
    <mergeCell ref="AV5617:AZ5619"/>
    <mergeCell ref="BB5617:BB5619"/>
    <mergeCell ref="BE5617:BE5619"/>
    <mergeCell ref="BH5617:BL5619"/>
    <mergeCell ref="BN5617:BP5619"/>
    <mergeCell ref="C5620:G5620"/>
    <mergeCell ref="H5620:L5620"/>
    <mergeCell ref="P5620:S5620"/>
    <mergeCell ref="U5620:W5620"/>
    <mergeCell ref="Z5620:AC5620"/>
    <mergeCell ref="AD5620:AE5620"/>
    <mergeCell ref="AI5620:AM5620"/>
    <mergeCell ref="AO5620:AT5620"/>
    <mergeCell ref="AV5620:AZ5620"/>
    <mergeCell ref="BH5620:BL5620"/>
    <mergeCell ref="BN5620:BP5620"/>
    <mergeCell ref="C5610:G5610"/>
    <mergeCell ref="H5610:L5610"/>
    <mergeCell ref="N5610:P5610"/>
    <mergeCell ref="Q5610:T5610"/>
    <mergeCell ref="U5610:W5610"/>
    <mergeCell ref="Z5610:AC5610"/>
    <mergeCell ref="AD5610:AE5610"/>
    <mergeCell ref="AI5610:AM5610"/>
    <mergeCell ref="AO5610:AT5610"/>
    <mergeCell ref="AV5610:AZ5610"/>
    <mergeCell ref="C5612:G5613"/>
    <mergeCell ref="H5612:L5613"/>
    <mergeCell ref="N5612:P5613"/>
    <mergeCell ref="Q5612:T5613"/>
    <mergeCell ref="U5612:W5613"/>
    <mergeCell ref="Z5612:AC5613"/>
    <mergeCell ref="AD5612:AE5613"/>
    <mergeCell ref="AI5612:AM5613"/>
    <mergeCell ref="AO5612:AT5613"/>
    <mergeCell ref="AV5612:AZ5613"/>
    <mergeCell ref="BB5612:BB5613"/>
    <mergeCell ref="BE5612:BP5613"/>
    <mergeCell ref="C5614:G5615"/>
    <mergeCell ref="H5614:L5615"/>
    <mergeCell ref="N5614:P5615"/>
    <mergeCell ref="Q5614:T5615"/>
    <mergeCell ref="U5614:W5615"/>
    <mergeCell ref="Z5614:AC5615"/>
    <mergeCell ref="AD5614:AE5615"/>
    <mergeCell ref="AI5614:AN5615"/>
    <mergeCell ref="AO5614:AT5615"/>
    <mergeCell ref="AV5614:AZ5615"/>
    <mergeCell ref="BB5614:BB5615"/>
    <mergeCell ref="BJ5614:BM5615"/>
    <mergeCell ref="BN5614:BP5615"/>
    <mergeCell ref="H5600:L5600"/>
    <mergeCell ref="N5600:P5600"/>
    <mergeCell ref="R5600:S5600"/>
    <mergeCell ref="U5600:W5600"/>
    <mergeCell ref="Z5600:AC5600"/>
    <mergeCell ref="AD5600:AE5600"/>
    <mergeCell ref="AO5600:AT5600"/>
    <mergeCell ref="AV5600:AZ5600"/>
    <mergeCell ref="BK5600:BL5600"/>
    <mergeCell ref="C5602:I5604"/>
    <mergeCell ref="AH5602:AO5604"/>
    <mergeCell ref="BE5602:BE5604"/>
    <mergeCell ref="BK5602:BL5604"/>
    <mergeCell ref="BP5602:BP5603"/>
    <mergeCell ref="C5605:G5605"/>
    <mergeCell ref="H5605:L5605"/>
    <mergeCell ref="N5605:P5605"/>
    <mergeCell ref="Q5605:T5605"/>
    <mergeCell ref="U5605:W5605"/>
    <mergeCell ref="Z5605:AC5605"/>
    <mergeCell ref="AD5605:AE5605"/>
    <mergeCell ref="AI5605:AM5605"/>
    <mergeCell ref="AO5605:AT5605"/>
    <mergeCell ref="AV5605:AZ5605"/>
    <mergeCell ref="BK5605:BL5605"/>
    <mergeCell ref="C5607:G5609"/>
    <mergeCell ref="H5607:L5609"/>
    <mergeCell ref="N5607:P5609"/>
    <mergeCell ref="Q5607:T5609"/>
    <mergeCell ref="U5607:W5609"/>
    <mergeCell ref="Z5607:AC5609"/>
    <mergeCell ref="AD5607:AE5609"/>
    <mergeCell ref="AI5607:AM5609"/>
    <mergeCell ref="AO5607:AT5609"/>
    <mergeCell ref="AV5607:AZ5609"/>
    <mergeCell ref="BB5607:BB5609"/>
    <mergeCell ref="F5591:K5591"/>
    <mergeCell ref="N5591:R5591"/>
    <mergeCell ref="S5591:V5591"/>
    <mergeCell ref="AB5591:AD5591"/>
    <mergeCell ref="AE5591:AI5591"/>
    <mergeCell ref="AR5591:AT5591"/>
    <mergeCell ref="AV5591:AZ5591"/>
    <mergeCell ref="BJ5591:BL5591"/>
    <mergeCell ref="BO5591:BP5591"/>
    <mergeCell ref="BE5593:BF5595"/>
    <mergeCell ref="BJ5593:BL5594"/>
    <mergeCell ref="BO5593:BP5594"/>
    <mergeCell ref="I5596:L5596"/>
    <mergeCell ref="N5596:P5596"/>
    <mergeCell ref="Q5596:S5596"/>
    <mergeCell ref="U5596:W5596"/>
    <mergeCell ref="Z5596:AC5596"/>
    <mergeCell ref="AD5596:AE5596"/>
    <mergeCell ref="AO5596:AT5596"/>
    <mergeCell ref="AV5596:AZ5596"/>
    <mergeCell ref="BA5596:BB5596"/>
    <mergeCell ref="BJ5596:BL5596"/>
    <mergeCell ref="BO5596:BP5596"/>
    <mergeCell ref="H5598:L5599"/>
    <mergeCell ref="N5598:P5599"/>
    <mergeCell ref="Q5598:S5599"/>
    <mergeCell ref="U5598:W5599"/>
    <mergeCell ref="Z5598:AC5599"/>
    <mergeCell ref="AD5598:AE5599"/>
    <mergeCell ref="AO5598:AT5599"/>
    <mergeCell ref="AV5598:AZ5599"/>
    <mergeCell ref="BA5598:BB5599"/>
    <mergeCell ref="BE5598:BE5599"/>
    <mergeCell ref="BJ5598:BL5599"/>
    <mergeCell ref="BO5598:BP5599"/>
    <mergeCell ref="C5580:D5582"/>
    <mergeCell ref="F5580:I5582"/>
    <mergeCell ref="J5580:M5582"/>
    <mergeCell ref="AM5580:AO5582"/>
    <mergeCell ref="AP5580:AS5582"/>
    <mergeCell ref="AT5580:AV5582"/>
    <mergeCell ref="AX5580:AY5582"/>
    <mergeCell ref="BA5580:BC5582"/>
    <mergeCell ref="BD5580:BE5582"/>
    <mergeCell ref="BH5580:BL5582"/>
    <mergeCell ref="BM5580:BO5582"/>
    <mergeCell ref="BP5580:BQ5582"/>
    <mergeCell ref="AM5583:AO5583"/>
    <mergeCell ref="AP5583:AS5583"/>
    <mergeCell ref="AT5583:AV5583"/>
    <mergeCell ref="AX5583:AY5583"/>
    <mergeCell ref="BA5583:BC5583"/>
    <mergeCell ref="BD5583:BE5583"/>
    <mergeCell ref="BH5583:BL5583"/>
    <mergeCell ref="BM5583:BO5583"/>
    <mergeCell ref="BP5583:BQ5583"/>
    <mergeCell ref="AM5585:AP5585"/>
    <mergeCell ref="AQ5585:AT5585"/>
    <mergeCell ref="AU5585:AX5585"/>
    <mergeCell ref="AY5585:AZ5585"/>
    <mergeCell ref="BA5585:BC5585"/>
    <mergeCell ref="BD5585:BE5585"/>
    <mergeCell ref="C5586:AE5586"/>
    <mergeCell ref="B5588:U5588"/>
    <mergeCell ref="X5588:AG5588"/>
    <mergeCell ref="AM5588:BB5588"/>
    <mergeCell ref="BE5588:BP5588"/>
    <mergeCell ref="E5589:L5589"/>
    <mergeCell ref="O5589:Q5589"/>
    <mergeCell ref="S5589:V5589"/>
    <mergeCell ref="AB5589:AC5589"/>
    <mergeCell ref="AD5589:AE5589"/>
    <mergeCell ref="AR5589:AT5589"/>
    <mergeCell ref="AV5589:BB5589"/>
    <mergeCell ref="BH5589:BL5590"/>
    <mergeCell ref="BN5589:BP5590"/>
    <mergeCell ref="C5573:D5573"/>
    <mergeCell ref="F5573:I5573"/>
    <mergeCell ref="J5573:M5573"/>
    <mergeCell ref="N5573:O5573"/>
    <mergeCell ref="R5573:T5573"/>
    <mergeCell ref="U5573:V5573"/>
    <mergeCell ref="W5573:Z5573"/>
    <mergeCell ref="AA5573:AB5573"/>
    <mergeCell ref="AE5573:AH5573"/>
    <mergeCell ref="AM5573:AO5573"/>
    <mergeCell ref="AP5573:AS5573"/>
    <mergeCell ref="BA5573:BC5573"/>
    <mergeCell ref="BD5573:BE5573"/>
    <mergeCell ref="BH5573:BL5573"/>
    <mergeCell ref="BM5573:BO5573"/>
    <mergeCell ref="BP5573:BQ5573"/>
    <mergeCell ref="C5575:D5576"/>
    <mergeCell ref="F5575:I5577"/>
    <mergeCell ref="J5575:M5577"/>
    <mergeCell ref="N5575:O5577"/>
    <mergeCell ref="R5575:T5576"/>
    <mergeCell ref="U5575:V5576"/>
    <mergeCell ref="W5575:Z5576"/>
    <mergeCell ref="AA5575:AB5576"/>
    <mergeCell ref="AD5575:AD5576"/>
    <mergeCell ref="AE5575:AH5576"/>
    <mergeCell ref="AI5575:AI5576"/>
    <mergeCell ref="AM5575:AP5576"/>
    <mergeCell ref="AQ5575:AT5576"/>
    <mergeCell ref="BA5575:BC5576"/>
    <mergeCell ref="BD5575:BE5576"/>
    <mergeCell ref="BH5575:BL5576"/>
    <mergeCell ref="BM5575:BO5576"/>
    <mergeCell ref="BP5575:BQ5576"/>
    <mergeCell ref="AM5577:AO5578"/>
    <mergeCell ref="AP5577:AS5578"/>
    <mergeCell ref="B5565:AJ5566"/>
    <mergeCell ref="AL5565:AZ5566"/>
    <mergeCell ref="BA5565:BQ5566"/>
    <mergeCell ref="G5567:L5567"/>
    <mergeCell ref="N5567:O5567"/>
    <mergeCell ref="P5567:S5567"/>
    <mergeCell ref="U5567:AB5567"/>
    <mergeCell ref="AD5567:AI5567"/>
    <mergeCell ref="AO5567:AR5567"/>
    <mergeCell ref="AU5567:AY5567"/>
    <mergeCell ref="BE5567:BF5567"/>
    <mergeCell ref="BG5567:BL5567"/>
    <mergeCell ref="BM5567:BO5567"/>
    <mergeCell ref="BP5567:BQ5567"/>
    <mergeCell ref="F5569:I5570"/>
    <mergeCell ref="K5569:M5570"/>
    <mergeCell ref="N5569:O5570"/>
    <mergeCell ref="R5569:T5570"/>
    <mergeCell ref="U5569:V5570"/>
    <mergeCell ref="W5569:Z5570"/>
    <mergeCell ref="AA5569:AB5570"/>
    <mergeCell ref="AD5569:AD5570"/>
    <mergeCell ref="AE5569:AH5570"/>
    <mergeCell ref="AI5569:AI5570"/>
    <mergeCell ref="AU5569:AW5570"/>
    <mergeCell ref="AX5569:AY5570"/>
    <mergeCell ref="BE5569:BF5570"/>
    <mergeCell ref="BH5569:BL5570"/>
    <mergeCell ref="BM5569:BO5570"/>
    <mergeCell ref="BP5569:BQ5570"/>
    <mergeCell ref="BL5563:BP5563"/>
    <mergeCell ref="C5571:D5572"/>
    <mergeCell ref="F5571:I5572"/>
    <mergeCell ref="J5571:M5572"/>
    <mergeCell ref="N5571:O5572"/>
    <mergeCell ref="R5571:T5572"/>
    <mergeCell ref="U5571:V5572"/>
    <mergeCell ref="W5571:Z5572"/>
    <mergeCell ref="AA5571:AB5572"/>
    <mergeCell ref="AD5571:AD5572"/>
    <mergeCell ref="AE5571:AH5572"/>
    <mergeCell ref="AI5571:AI5572"/>
    <mergeCell ref="AM5571:AO5572"/>
    <mergeCell ref="AP5571:AS5572"/>
    <mergeCell ref="BA5571:BC5572"/>
    <mergeCell ref="BD5571:BE5572"/>
    <mergeCell ref="BH5571:BL5572"/>
    <mergeCell ref="BM5571:BO5572"/>
    <mergeCell ref="BP5571:BQ5572"/>
    <mergeCell ref="C5554:G5554"/>
    <mergeCell ref="N5554:P5554"/>
    <mergeCell ref="Q5554:T5554"/>
    <mergeCell ref="U5554:W5554"/>
    <mergeCell ref="AH5554:AR5554"/>
    <mergeCell ref="AV5554:AZ5554"/>
    <mergeCell ref="BE5554:BG5554"/>
    <mergeCell ref="BH5554:BK5554"/>
    <mergeCell ref="BN5554:BP5554"/>
    <mergeCell ref="C5556:J5558"/>
    <mergeCell ref="P5556:S5558"/>
    <mergeCell ref="U5556:W5558"/>
    <mergeCell ref="AH5556:AR5558"/>
    <mergeCell ref="AV5556:AZ5558"/>
    <mergeCell ref="BB5556:BB5558"/>
    <mergeCell ref="BE5556:BG5558"/>
    <mergeCell ref="BH5556:BK5557"/>
    <mergeCell ref="C5559:J5559"/>
    <mergeCell ref="N5559:P5559"/>
    <mergeCell ref="Q5559:T5559"/>
    <mergeCell ref="U5559:W5559"/>
    <mergeCell ref="AH5559:AR5559"/>
    <mergeCell ref="AV5559:AZ5559"/>
    <mergeCell ref="BE5559:BG5559"/>
    <mergeCell ref="BH5559:BK5559"/>
    <mergeCell ref="BE5561:BG5562"/>
    <mergeCell ref="BH5561:BK5562"/>
    <mergeCell ref="BN5561:BP5562"/>
    <mergeCell ref="C5563:G5563"/>
    <mergeCell ref="H5563:L5563"/>
    <mergeCell ref="N5563:P5563"/>
    <mergeCell ref="Q5563:T5563"/>
    <mergeCell ref="U5563:W5563"/>
    <mergeCell ref="Z5563:AC5563"/>
    <mergeCell ref="AD5563:AE5563"/>
    <mergeCell ref="AH5563:AM5563"/>
    <mergeCell ref="AO5563:AT5563"/>
    <mergeCell ref="AV5563:AZ5563"/>
    <mergeCell ref="BB5563:BC5563"/>
    <mergeCell ref="BE5563:BF5563"/>
    <mergeCell ref="BI5563:BJ5563"/>
    <mergeCell ref="C5542:K5543"/>
    <mergeCell ref="P5542:S5543"/>
    <mergeCell ref="U5542:W5543"/>
    <mergeCell ref="AH5542:AM5543"/>
    <mergeCell ref="AO5542:AT5543"/>
    <mergeCell ref="AV5542:AZ5543"/>
    <mergeCell ref="BB5542:BB5543"/>
    <mergeCell ref="C5544:G5544"/>
    <mergeCell ref="H5544:L5544"/>
    <mergeCell ref="P5544:S5544"/>
    <mergeCell ref="U5544:W5544"/>
    <mergeCell ref="Z5544:AC5544"/>
    <mergeCell ref="AD5544:AE5544"/>
    <mergeCell ref="AH5544:AM5544"/>
    <mergeCell ref="AV5544:AZ5544"/>
    <mergeCell ref="BE5544:BP5544"/>
    <mergeCell ref="C5546:G5548"/>
    <mergeCell ref="N5546:P5548"/>
    <mergeCell ref="Q5546:T5548"/>
    <mergeCell ref="U5546:W5548"/>
    <mergeCell ref="AH5546:AR5548"/>
    <mergeCell ref="AV5546:AZ5548"/>
    <mergeCell ref="BB5546:BB5548"/>
    <mergeCell ref="C5549:G5549"/>
    <mergeCell ref="P5549:S5549"/>
    <mergeCell ref="U5549:W5549"/>
    <mergeCell ref="AH5549:AR5549"/>
    <mergeCell ref="AV5549:AZ5549"/>
    <mergeCell ref="BG5549:BJ5549"/>
    <mergeCell ref="BN5549:BP5549"/>
    <mergeCell ref="C5551:G5553"/>
    <mergeCell ref="N5551:P5553"/>
    <mergeCell ref="Q5551:T5553"/>
    <mergeCell ref="U5551:W5553"/>
    <mergeCell ref="AH5551:AR5553"/>
    <mergeCell ref="AV5551:AZ5553"/>
    <mergeCell ref="BB5551:BB5553"/>
    <mergeCell ref="BE5551:BG5553"/>
    <mergeCell ref="BH5551:BK5553"/>
    <mergeCell ref="BN5551:BP5553"/>
    <mergeCell ref="BH5535:BL5535"/>
    <mergeCell ref="BN5535:BP5535"/>
    <mergeCell ref="C5537:G5538"/>
    <mergeCell ref="H5537:L5538"/>
    <mergeCell ref="N5537:P5538"/>
    <mergeCell ref="Q5537:T5538"/>
    <mergeCell ref="U5537:W5538"/>
    <mergeCell ref="Z5537:AC5538"/>
    <mergeCell ref="AD5537:AE5538"/>
    <mergeCell ref="AH5537:AM5538"/>
    <mergeCell ref="AO5537:AT5538"/>
    <mergeCell ref="AZ5537:AZ5538"/>
    <mergeCell ref="BB5537:BB5538"/>
    <mergeCell ref="BE5537:BG5538"/>
    <mergeCell ref="BH5537:BL5538"/>
    <mergeCell ref="BN5537:BP5538"/>
    <mergeCell ref="C5539:G5539"/>
    <mergeCell ref="H5539:L5539"/>
    <mergeCell ref="N5539:P5539"/>
    <mergeCell ref="Q5539:T5539"/>
    <mergeCell ref="U5539:W5539"/>
    <mergeCell ref="Z5539:AC5539"/>
    <mergeCell ref="AD5539:AE5539"/>
    <mergeCell ref="AH5539:AN5539"/>
    <mergeCell ref="AO5539:AT5539"/>
    <mergeCell ref="AV5539:AZ5539"/>
    <mergeCell ref="BE5539:BG5539"/>
    <mergeCell ref="BH5539:BL5539"/>
    <mergeCell ref="BN5539:BP5539"/>
    <mergeCell ref="C5541:H5541"/>
    <mergeCell ref="I5541:M5541"/>
    <mergeCell ref="P5541:S5541"/>
    <mergeCell ref="U5541:W5541"/>
    <mergeCell ref="Z5541:AC5541"/>
    <mergeCell ref="AD5541:AE5541"/>
    <mergeCell ref="AH5541:AN5541"/>
    <mergeCell ref="AO5541:AT5541"/>
    <mergeCell ref="AV5541:AZ5541"/>
    <mergeCell ref="C5529:G5529"/>
    <mergeCell ref="H5529:L5529"/>
    <mergeCell ref="N5529:P5529"/>
    <mergeCell ref="Q5529:T5529"/>
    <mergeCell ref="U5529:W5529"/>
    <mergeCell ref="Z5529:AC5529"/>
    <mergeCell ref="AD5529:AE5529"/>
    <mergeCell ref="AI5529:AM5529"/>
    <mergeCell ref="AO5529:AT5529"/>
    <mergeCell ref="AV5529:AZ5529"/>
    <mergeCell ref="BH5529:BL5529"/>
    <mergeCell ref="BN5529:BP5529"/>
    <mergeCell ref="C5531:G5532"/>
    <mergeCell ref="H5531:L5532"/>
    <mergeCell ref="N5531:P5532"/>
    <mergeCell ref="Q5531:T5532"/>
    <mergeCell ref="U5531:W5532"/>
    <mergeCell ref="Z5531:AC5532"/>
    <mergeCell ref="AD5531:AE5532"/>
    <mergeCell ref="AI5531:AM5532"/>
    <mergeCell ref="AO5531:AT5532"/>
    <mergeCell ref="AV5531:AZ5532"/>
    <mergeCell ref="BB5531:BB5532"/>
    <mergeCell ref="BE5531:BE5532"/>
    <mergeCell ref="BH5531:BL5532"/>
    <mergeCell ref="BN5531:BP5532"/>
    <mergeCell ref="C5533:G5534"/>
    <mergeCell ref="H5533:L5534"/>
    <mergeCell ref="N5533:P5534"/>
    <mergeCell ref="Q5533:T5534"/>
    <mergeCell ref="U5533:W5534"/>
    <mergeCell ref="Z5533:AC5534"/>
    <mergeCell ref="AD5533:AE5534"/>
    <mergeCell ref="AI5533:AM5534"/>
    <mergeCell ref="AO5533:AT5534"/>
    <mergeCell ref="AV5533:AZ5534"/>
    <mergeCell ref="BB5533:BB5534"/>
    <mergeCell ref="BE5533:BE5534"/>
    <mergeCell ref="BH5533:BL5534"/>
    <mergeCell ref="BN5533:BP5534"/>
    <mergeCell ref="C5521:G5521"/>
    <mergeCell ref="H5521:L5521"/>
    <mergeCell ref="N5521:P5521"/>
    <mergeCell ref="Q5521:T5521"/>
    <mergeCell ref="U5521:W5521"/>
    <mergeCell ref="Z5521:AC5521"/>
    <mergeCell ref="AD5521:AE5521"/>
    <mergeCell ref="AI5521:AM5521"/>
    <mergeCell ref="AO5521:AT5523"/>
    <mergeCell ref="AV5521:AZ5523"/>
    <mergeCell ref="BE5521:BF5522"/>
    <mergeCell ref="BH5521:BL5521"/>
    <mergeCell ref="BN5521:BP5521"/>
    <mergeCell ref="BE5523:BE5524"/>
    <mergeCell ref="BH5523:BL5524"/>
    <mergeCell ref="BN5523:BP5524"/>
    <mergeCell ref="C5526:I5526"/>
    <mergeCell ref="AH5526:AO5526"/>
    <mergeCell ref="BH5526:BL5526"/>
    <mergeCell ref="BN5526:BP5526"/>
    <mergeCell ref="C5527:G5528"/>
    <mergeCell ref="H5527:L5528"/>
    <mergeCell ref="N5527:P5528"/>
    <mergeCell ref="Q5527:T5528"/>
    <mergeCell ref="U5527:W5528"/>
    <mergeCell ref="Z5527:AC5528"/>
    <mergeCell ref="AD5527:AE5528"/>
    <mergeCell ref="AI5527:AM5528"/>
    <mergeCell ref="AO5527:AT5528"/>
    <mergeCell ref="AV5527:AZ5528"/>
    <mergeCell ref="BB5527:BB5528"/>
    <mergeCell ref="BE5527:BF5528"/>
    <mergeCell ref="BH5527:BL5528"/>
    <mergeCell ref="BN5527:BP5528"/>
    <mergeCell ref="C5514:G5514"/>
    <mergeCell ref="H5514:L5514"/>
    <mergeCell ref="P5514:S5514"/>
    <mergeCell ref="U5514:W5514"/>
    <mergeCell ref="Z5514:AC5514"/>
    <mergeCell ref="AD5514:AE5514"/>
    <mergeCell ref="AI5514:AM5514"/>
    <mergeCell ref="AO5514:AT5514"/>
    <mergeCell ref="AV5514:AZ5514"/>
    <mergeCell ref="BH5514:BL5514"/>
    <mergeCell ref="BN5514:BP5514"/>
    <mergeCell ref="C5516:G5518"/>
    <mergeCell ref="H5516:L5518"/>
    <mergeCell ref="N5516:P5518"/>
    <mergeCell ref="Q5516:T5518"/>
    <mergeCell ref="U5516:W5518"/>
    <mergeCell ref="Z5516:AC5518"/>
    <mergeCell ref="AD5516:AE5518"/>
    <mergeCell ref="AI5516:AM5518"/>
    <mergeCell ref="AO5516:AT5518"/>
    <mergeCell ref="AV5516:AZ5518"/>
    <mergeCell ref="BB5516:BB5518"/>
    <mergeCell ref="BE5516:BE5518"/>
    <mergeCell ref="BH5516:BL5518"/>
    <mergeCell ref="BN5516:BP5518"/>
    <mergeCell ref="C5519:G5519"/>
    <mergeCell ref="H5519:L5519"/>
    <mergeCell ref="P5519:S5519"/>
    <mergeCell ref="U5519:W5519"/>
    <mergeCell ref="Z5519:AC5519"/>
    <mergeCell ref="AD5519:AE5519"/>
    <mergeCell ref="AI5519:AM5519"/>
    <mergeCell ref="AO5519:AT5519"/>
    <mergeCell ref="AV5519:AZ5519"/>
    <mergeCell ref="BH5519:BL5519"/>
    <mergeCell ref="BN5519:BP5519"/>
    <mergeCell ref="C5508:G5509"/>
    <mergeCell ref="H5508:L5509"/>
    <mergeCell ref="N5508:P5509"/>
    <mergeCell ref="Q5508:T5509"/>
    <mergeCell ref="U5508:W5509"/>
    <mergeCell ref="Z5508:AC5509"/>
    <mergeCell ref="AD5508:AE5509"/>
    <mergeCell ref="AI5508:AN5509"/>
    <mergeCell ref="AO5508:AT5509"/>
    <mergeCell ref="AV5508:AZ5509"/>
    <mergeCell ref="BB5508:BB5509"/>
    <mergeCell ref="BJ5508:BM5509"/>
    <mergeCell ref="BN5508:BP5509"/>
    <mergeCell ref="C5510:G5510"/>
    <mergeCell ref="H5510:L5510"/>
    <mergeCell ref="N5510:P5510"/>
    <mergeCell ref="Q5510:T5510"/>
    <mergeCell ref="U5510:W5510"/>
    <mergeCell ref="Z5510:AC5510"/>
    <mergeCell ref="AD5510:AE5510"/>
    <mergeCell ref="AI5510:AM5510"/>
    <mergeCell ref="AO5510:AT5510"/>
    <mergeCell ref="AV5510:AZ5510"/>
    <mergeCell ref="C5511:G5513"/>
    <mergeCell ref="H5511:L5513"/>
    <mergeCell ref="P5511:S5513"/>
    <mergeCell ref="U5511:W5513"/>
    <mergeCell ref="Z5511:AC5513"/>
    <mergeCell ref="AD5511:AE5513"/>
    <mergeCell ref="AI5511:AM5513"/>
    <mergeCell ref="AO5511:AT5513"/>
    <mergeCell ref="AV5511:AZ5513"/>
    <mergeCell ref="BB5511:BB5513"/>
    <mergeCell ref="BE5511:BE5513"/>
    <mergeCell ref="BH5511:BL5513"/>
    <mergeCell ref="BN5511:BP5513"/>
    <mergeCell ref="C5501:G5503"/>
    <mergeCell ref="H5501:L5503"/>
    <mergeCell ref="N5501:P5503"/>
    <mergeCell ref="Q5501:T5503"/>
    <mergeCell ref="U5501:W5503"/>
    <mergeCell ref="Z5501:AC5503"/>
    <mergeCell ref="AD5501:AE5503"/>
    <mergeCell ref="AI5501:AM5503"/>
    <mergeCell ref="AO5501:AT5503"/>
    <mergeCell ref="AV5501:AZ5503"/>
    <mergeCell ref="BB5501:BB5503"/>
    <mergeCell ref="C5504:G5504"/>
    <mergeCell ref="H5504:L5504"/>
    <mergeCell ref="N5504:P5504"/>
    <mergeCell ref="Q5504:T5504"/>
    <mergeCell ref="U5504:W5504"/>
    <mergeCell ref="Z5504:AC5504"/>
    <mergeCell ref="AD5504:AE5504"/>
    <mergeCell ref="AI5504:AM5504"/>
    <mergeCell ref="AO5504:AT5504"/>
    <mergeCell ref="AV5504:AZ5504"/>
    <mergeCell ref="C5506:G5507"/>
    <mergeCell ref="H5506:L5507"/>
    <mergeCell ref="N5506:P5507"/>
    <mergeCell ref="Q5506:T5507"/>
    <mergeCell ref="U5506:W5507"/>
    <mergeCell ref="Z5506:AC5507"/>
    <mergeCell ref="AD5506:AE5507"/>
    <mergeCell ref="AI5506:AM5507"/>
    <mergeCell ref="AO5506:AT5507"/>
    <mergeCell ref="AV5506:AZ5507"/>
    <mergeCell ref="BB5506:BB5507"/>
    <mergeCell ref="BE5506:BP5507"/>
    <mergeCell ref="AD5490:AE5490"/>
    <mergeCell ref="AO5490:AT5490"/>
    <mergeCell ref="AV5490:AZ5490"/>
    <mergeCell ref="BA5490:BB5490"/>
    <mergeCell ref="BJ5490:BL5490"/>
    <mergeCell ref="BO5490:BP5490"/>
    <mergeCell ref="H5492:L5493"/>
    <mergeCell ref="N5492:P5493"/>
    <mergeCell ref="Q5492:S5493"/>
    <mergeCell ref="U5492:W5493"/>
    <mergeCell ref="Z5492:AC5493"/>
    <mergeCell ref="AD5492:AE5493"/>
    <mergeCell ref="AO5492:AT5493"/>
    <mergeCell ref="AV5492:AZ5493"/>
    <mergeCell ref="BA5492:BB5493"/>
    <mergeCell ref="BE5492:BE5493"/>
    <mergeCell ref="BJ5492:BL5493"/>
    <mergeCell ref="BO5492:BP5493"/>
    <mergeCell ref="H5494:L5494"/>
    <mergeCell ref="N5494:P5494"/>
    <mergeCell ref="R5494:S5494"/>
    <mergeCell ref="U5494:W5494"/>
    <mergeCell ref="Z5494:AC5494"/>
    <mergeCell ref="AD5494:AE5494"/>
    <mergeCell ref="AO5494:AT5494"/>
    <mergeCell ref="AV5494:AZ5494"/>
    <mergeCell ref="BK5494:BL5494"/>
    <mergeCell ref="C5496:I5498"/>
    <mergeCell ref="AH5496:AO5498"/>
    <mergeCell ref="BE5496:BE5498"/>
    <mergeCell ref="BK5496:BL5498"/>
    <mergeCell ref="BP5496:BP5497"/>
    <mergeCell ref="C5499:G5499"/>
    <mergeCell ref="H5499:L5499"/>
    <mergeCell ref="N5499:P5499"/>
    <mergeCell ref="Q5499:T5499"/>
    <mergeCell ref="U5499:W5499"/>
    <mergeCell ref="Z5499:AC5499"/>
    <mergeCell ref="AD5499:AE5499"/>
    <mergeCell ref="AI5499:AM5499"/>
    <mergeCell ref="AO5499:AT5499"/>
    <mergeCell ref="AV5499:AZ5499"/>
    <mergeCell ref="BK5499:BL5499"/>
    <mergeCell ref="Q56:T57"/>
    <mergeCell ref="H56:L57"/>
    <mergeCell ref="B34:G35"/>
    <mergeCell ref="H34:L35"/>
    <mergeCell ref="M34:P35"/>
    <mergeCell ref="Q34:T35"/>
    <mergeCell ref="U34:Z35"/>
    <mergeCell ref="H125:L125"/>
    <mergeCell ref="H135:L135"/>
    <mergeCell ref="Q135:T135"/>
    <mergeCell ref="H132:L134"/>
    <mergeCell ref="Q132:T134"/>
    <mergeCell ref="B137:G137"/>
    <mergeCell ref="H137:L137"/>
    <mergeCell ref="M137:P137"/>
    <mergeCell ref="Q137:T137"/>
    <mergeCell ref="U137:Z137"/>
    <mergeCell ref="AA137:AC137"/>
    <mergeCell ref="AF137:AL137"/>
    <mergeCell ref="AM137:AR137"/>
    <mergeCell ref="AS137:AV137"/>
    <mergeCell ref="AW137:AZ137"/>
    <mergeCell ref="BA137:BG137"/>
    <mergeCell ref="BH137:BK137"/>
    <mergeCell ref="BO151:BQ152"/>
    <mergeCell ref="AW159:AZ160"/>
    <mergeCell ref="BA159:BG160"/>
    <mergeCell ref="BH159:BK160"/>
    <mergeCell ref="BO160:BQ161"/>
    <mergeCell ref="H247:L247"/>
    <mergeCell ref="Q247:T247"/>
    <mergeCell ref="B236:G237"/>
    <mergeCell ref="H236:L237"/>
    <mergeCell ref="M236:P237"/>
    <mergeCell ref="Q236:T237"/>
    <mergeCell ref="U236:Z237"/>
    <mergeCell ref="AA236:AC237"/>
    <mergeCell ref="AF236:AL237"/>
    <mergeCell ref="AM236:AR237"/>
    <mergeCell ref="AS236:AV237"/>
    <mergeCell ref="AW236:AZ237"/>
    <mergeCell ref="B238:G238"/>
    <mergeCell ref="H238:L238"/>
    <mergeCell ref="M238:P238"/>
    <mergeCell ref="Q238:T238"/>
    <mergeCell ref="U238:Z238"/>
    <mergeCell ref="AA238:AC238"/>
    <mergeCell ref="AF238:AL238"/>
    <mergeCell ref="AM238:AR238"/>
    <mergeCell ref="AS238:AV238"/>
    <mergeCell ref="AW238:AZ238"/>
    <mergeCell ref="B239:G240"/>
    <mergeCell ref="H239:L240"/>
    <mergeCell ref="BN190:BR191"/>
    <mergeCell ref="H139:L140"/>
    <mergeCell ref="Q139:T140"/>
    <mergeCell ref="BN137:BS137"/>
    <mergeCell ref="H123:L124"/>
    <mergeCell ref="C96:D97"/>
    <mergeCell ref="N96:O97"/>
    <mergeCell ref="H58:L59"/>
    <mergeCell ref="H69:L69"/>
    <mergeCell ref="M63:P64"/>
    <mergeCell ref="Q63:T64"/>
    <mergeCell ref="BN367:BR368"/>
    <mergeCell ref="B448:AD448"/>
    <mergeCell ref="AF448:BL448"/>
    <mergeCell ref="C449:J449"/>
    <mergeCell ref="N449:AB449"/>
    <mergeCell ref="AH449:AP449"/>
    <mergeCell ref="AT449:BI449"/>
    <mergeCell ref="C450:F450"/>
    <mergeCell ref="G450:J450"/>
    <mergeCell ref="N450:O450"/>
    <mergeCell ref="R450:S450"/>
    <mergeCell ref="T450:W450"/>
    <mergeCell ref="Z450:AB450"/>
    <mergeCell ref="AH450:AK450"/>
    <mergeCell ref="AL450:AP450"/>
    <mergeCell ref="AT450:AU450"/>
    <mergeCell ref="AX450:AY450"/>
    <mergeCell ref="AZ450:BC450"/>
    <mergeCell ref="BE450:BF450"/>
    <mergeCell ref="BG450:BI450"/>
    <mergeCell ref="B443:E443"/>
    <mergeCell ref="F443:I443"/>
    <mergeCell ref="AF443:AJ443"/>
    <mergeCell ref="AK443:AO443"/>
    <mergeCell ref="B444:E444"/>
    <mergeCell ref="F444:I444"/>
    <mergeCell ref="AF444:AJ444"/>
    <mergeCell ref="AK444:AO444"/>
    <mergeCell ref="B445:E445"/>
    <mergeCell ref="F445:H445"/>
    <mergeCell ref="AF445:AJ445"/>
    <mergeCell ref="AK445:AN445"/>
    <mergeCell ref="B447:AH447"/>
    <mergeCell ref="AI447:BV447"/>
    <mergeCell ref="Q402:T402"/>
    <mergeCell ref="BH402:BK402"/>
    <mergeCell ref="BH396:BK397"/>
    <mergeCell ref="BN397:BR398"/>
    <mergeCell ref="B403:G403"/>
    <mergeCell ref="H403:L403"/>
    <mergeCell ref="M403:P403"/>
    <mergeCell ref="Q403:T403"/>
    <mergeCell ref="U403:Z403"/>
    <mergeCell ref="AA403:AC403"/>
    <mergeCell ref="AF403:AL403"/>
    <mergeCell ref="AM403:AR403"/>
    <mergeCell ref="AS381:AV382"/>
    <mergeCell ref="AW381:AZ382"/>
    <mergeCell ref="BA381:BG382"/>
    <mergeCell ref="BH381:BK382"/>
    <mergeCell ref="BN382:BR383"/>
    <mergeCell ref="BS367:BU368"/>
    <mergeCell ref="B368:G369"/>
    <mergeCell ref="H368:L369"/>
    <mergeCell ref="M368:P369"/>
    <mergeCell ref="AA368:AC369"/>
    <mergeCell ref="AF368:AL369"/>
    <mergeCell ref="AM368:AR369"/>
    <mergeCell ref="AS368:AV369"/>
    <mergeCell ref="BH368:BK369"/>
    <mergeCell ref="BN369:BR370"/>
    <mergeCell ref="BS369:BU370"/>
    <mergeCell ref="M370:P371"/>
    <mergeCell ref="AA370:AC372"/>
    <mergeCell ref="AA480:AC480"/>
    <mergeCell ref="AF480:AL480"/>
    <mergeCell ref="AM480:AR480"/>
    <mergeCell ref="AS480:AV480"/>
    <mergeCell ref="AW480:AZ480"/>
    <mergeCell ref="BA480:BG480"/>
    <mergeCell ref="BH480:BK480"/>
    <mergeCell ref="B481:G482"/>
    <mergeCell ref="H481:L482"/>
    <mergeCell ref="M481:P482"/>
    <mergeCell ref="Q481:T482"/>
    <mergeCell ref="U481:Z482"/>
    <mergeCell ref="AA481:AC482"/>
    <mergeCell ref="BT467:BU468"/>
    <mergeCell ref="B468:G469"/>
    <mergeCell ref="H468:L469"/>
    <mergeCell ref="M468:P469"/>
    <mergeCell ref="Q468:T469"/>
    <mergeCell ref="U468:Z469"/>
    <mergeCell ref="AA468:AC469"/>
    <mergeCell ref="AF468:AL469"/>
    <mergeCell ref="AM468:AR469"/>
    <mergeCell ref="AS468:AV469"/>
    <mergeCell ref="AW468:AZ469"/>
    <mergeCell ref="BA468:BG469"/>
    <mergeCell ref="BH468:BK469"/>
    <mergeCell ref="BN469:BS470"/>
    <mergeCell ref="BT469:BU470"/>
    <mergeCell ref="B470:G471"/>
    <mergeCell ref="H470:L471"/>
    <mergeCell ref="M470:P471"/>
    <mergeCell ref="Q470:T471"/>
    <mergeCell ref="U470:Z471"/>
    <mergeCell ref="AA470:AC471"/>
    <mergeCell ref="AF470:AL471"/>
    <mergeCell ref="AM470:AR471"/>
    <mergeCell ref="AS470:AV471"/>
    <mergeCell ref="AW470:AZ471"/>
    <mergeCell ref="BA470:BG471"/>
    <mergeCell ref="BH470:BK471"/>
    <mergeCell ref="BN471:BR472"/>
    <mergeCell ref="BS471:BU472"/>
    <mergeCell ref="B472:G473"/>
    <mergeCell ref="H472:L473"/>
    <mergeCell ref="M472:P473"/>
    <mergeCell ref="Q472:T473"/>
    <mergeCell ref="U472:Z473"/>
    <mergeCell ref="AA472:AC473"/>
    <mergeCell ref="AF472:AL473"/>
    <mergeCell ref="AM472:AR473"/>
    <mergeCell ref="AS472:AV473"/>
    <mergeCell ref="AW472:AZ473"/>
    <mergeCell ref="BA472:BG473"/>
    <mergeCell ref="BH472:BK473"/>
    <mergeCell ref="BN473:BR474"/>
    <mergeCell ref="BS473:BU474"/>
    <mergeCell ref="B474:G475"/>
    <mergeCell ref="H474:L475"/>
    <mergeCell ref="M474:P475"/>
    <mergeCell ref="Q474:T475"/>
    <mergeCell ref="U474:Z475"/>
    <mergeCell ref="AA474:AC475"/>
    <mergeCell ref="AF474:AL475"/>
    <mergeCell ref="AM474:AR475"/>
    <mergeCell ref="H692:L693"/>
    <mergeCell ref="Q692:T693"/>
    <mergeCell ref="H694:L695"/>
    <mergeCell ref="Q694:T695"/>
    <mergeCell ref="BN660:BR661"/>
    <mergeCell ref="BH669:BK669"/>
    <mergeCell ref="BN669:BS669"/>
    <mergeCell ref="B676:G677"/>
    <mergeCell ref="H676:L677"/>
    <mergeCell ref="M676:P677"/>
    <mergeCell ref="Q676:T677"/>
    <mergeCell ref="U676:Z677"/>
    <mergeCell ref="AA676:AC677"/>
    <mergeCell ref="AF676:AL677"/>
    <mergeCell ref="AM676:AR677"/>
    <mergeCell ref="AS676:AV677"/>
    <mergeCell ref="AW676:AZ677"/>
    <mergeCell ref="BA676:BG677"/>
    <mergeCell ref="BH676:BK677"/>
    <mergeCell ref="BO677:BT678"/>
    <mergeCell ref="B678:G679"/>
    <mergeCell ref="H678:L679"/>
    <mergeCell ref="M678:P679"/>
    <mergeCell ref="Q678:T679"/>
    <mergeCell ref="U678:Z679"/>
    <mergeCell ref="AA678:AC679"/>
    <mergeCell ref="AF678:AL679"/>
    <mergeCell ref="AM678:AR679"/>
    <mergeCell ref="AS678:AV679"/>
    <mergeCell ref="AW678:AZ679"/>
    <mergeCell ref="BA678:BG679"/>
    <mergeCell ref="BH678:BK679"/>
    <mergeCell ref="BS660:BU661"/>
    <mergeCell ref="B661:G662"/>
    <mergeCell ref="Q665:T667"/>
    <mergeCell ref="U665:Z667"/>
    <mergeCell ref="AA665:AC667"/>
    <mergeCell ref="AF665:AL667"/>
    <mergeCell ref="AM665:AR667"/>
    <mergeCell ref="AS665:AV667"/>
    <mergeCell ref="AW665:AZ667"/>
    <mergeCell ref="BA665:BG667"/>
    <mergeCell ref="BH665:BK667"/>
    <mergeCell ref="BN667:BR668"/>
    <mergeCell ref="BS667:BU668"/>
    <mergeCell ref="B668:G668"/>
    <mergeCell ref="H668:L668"/>
    <mergeCell ref="M668:P668"/>
    <mergeCell ref="Q668:T668"/>
    <mergeCell ref="U668:Z668"/>
    <mergeCell ref="AA668:AC668"/>
    <mergeCell ref="AF668:AL668"/>
    <mergeCell ref="AM668:AR668"/>
    <mergeCell ref="AS668:AV668"/>
    <mergeCell ref="AW668:AZ668"/>
    <mergeCell ref="BA668:BG668"/>
    <mergeCell ref="BH668:BK668"/>
    <mergeCell ref="B659:G660"/>
    <mergeCell ref="H659:L660"/>
    <mergeCell ref="M659:P660"/>
    <mergeCell ref="Q659:T660"/>
    <mergeCell ref="U659:Z660"/>
    <mergeCell ref="AA659:AC660"/>
    <mergeCell ref="AF659:AL660"/>
    <mergeCell ref="H900:L901"/>
    <mergeCell ref="BE894:BF895"/>
    <mergeCell ref="BN899:BR900"/>
    <mergeCell ref="H936:L936"/>
    <mergeCell ref="Q936:T936"/>
    <mergeCell ref="BO949:BQ950"/>
    <mergeCell ref="AW957:AZ958"/>
    <mergeCell ref="BA957:BG958"/>
    <mergeCell ref="BH957:BK958"/>
    <mergeCell ref="BO958:BQ959"/>
    <mergeCell ref="BO966:BQ967"/>
    <mergeCell ref="BO878:BQ879"/>
    <mergeCell ref="AS869:AV870"/>
    <mergeCell ref="AW869:AZ870"/>
    <mergeCell ref="BA869:BG870"/>
    <mergeCell ref="BH869:BK870"/>
    <mergeCell ref="BO870:BQ871"/>
    <mergeCell ref="BH823:BK824"/>
    <mergeCell ref="AW825:AZ826"/>
    <mergeCell ref="BA825:BG826"/>
    <mergeCell ref="BH825:BK826"/>
    <mergeCell ref="BN826:BR827"/>
    <mergeCell ref="B833:G834"/>
    <mergeCell ref="H833:L834"/>
    <mergeCell ref="M833:P834"/>
    <mergeCell ref="Q833:T834"/>
    <mergeCell ref="U833:Z834"/>
    <mergeCell ref="AA833:AC834"/>
    <mergeCell ref="AF833:AL834"/>
    <mergeCell ref="AM833:AR834"/>
    <mergeCell ref="AS833:AV834"/>
    <mergeCell ref="AW833:AZ834"/>
    <mergeCell ref="BA833:BG834"/>
    <mergeCell ref="BH833:BK834"/>
    <mergeCell ref="BN834:BU836"/>
    <mergeCell ref="B835:G835"/>
    <mergeCell ref="H835:L835"/>
    <mergeCell ref="M835:P835"/>
    <mergeCell ref="Q835:T835"/>
    <mergeCell ref="U835:Z835"/>
    <mergeCell ref="AA835:AC835"/>
    <mergeCell ref="AF835:AL835"/>
    <mergeCell ref="AM835:AR835"/>
    <mergeCell ref="AS835:AV835"/>
    <mergeCell ref="AW835:AZ835"/>
    <mergeCell ref="BA835:BG835"/>
    <mergeCell ref="BH835:BK835"/>
    <mergeCell ref="B836:G837"/>
    <mergeCell ref="H836:L837"/>
    <mergeCell ref="M836:P837"/>
    <mergeCell ref="Q836:T837"/>
    <mergeCell ref="U836:Z837"/>
    <mergeCell ref="AA836:AC837"/>
    <mergeCell ref="AF836:AL837"/>
    <mergeCell ref="BS826:BU827"/>
    <mergeCell ref="B827:G828"/>
    <mergeCell ref="H827:L828"/>
    <mergeCell ref="M827:P828"/>
    <mergeCell ref="Q827:T828"/>
    <mergeCell ref="U827:Z828"/>
    <mergeCell ref="AA827:AC828"/>
    <mergeCell ref="AF827:AL828"/>
    <mergeCell ref="AM827:AR828"/>
    <mergeCell ref="AS827:AV828"/>
    <mergeCell ref="C991:G991"/>
    <mergeCell ref="P991:S991"/>
    <mergeCell ref="U991:W991"/>
    <mergeCell ref="AH991:AR991"/>
    <mergeCell ref="AV991:AZ991"/>
    <mergeCell ref="BG991:BJ991"/>
    <mergeCell ref="C988:G990"/>
    <mergeCell ref="N988:P990"/>
    <mergeCell ref="Q988:T990"/>
    <mergeCell ref="U988:W990"/>
    <mergeCell ref="AH988:AR990"/>
    <mergeCell ref="AV988:AZ990"/>
    <mergeCell ref="BB988:BB990"/>
    <mergeCell ref="BB984:BB985"/>
    <mergeCell ref="C986:G986"/>
    <mergeCell ref="H986:L986"/>
    <mergeCell ref="P986:S986"/>
    <mergeCell ref="U986:W986"/>
    <mergeCell ref="C1022:D1024"/>
    <mergeCell ref="F1022:I1024"/>
    <mergeCell ref="J1022:M1024"/>
    <mergeCell ref="AM1022:AO1024"/>
    <mergeCell ref="AP1022:AS1024"/>
    <mergeCell ref="AI1011:AI1012"/>
    <mergeCell ref="AU1011:AW1012"/>
    <mergeCell ref="AU1009:AY1009"/>
    <mergeCell ref="BE1009:BF1009"/>
    <mergeCell ref="BG1009:BL1009"/>
    <mergeCell ref="BM1009:BO1009"/>
    <mergeCell ref="BP1009:BQ1009"/>
    <mergeCell ref="F1011:I1012"/>
    <mergeCell ref="K1011:M1012"/>
    <mergeCell ref="N1011:O1012"/>
    <mergeCell ref="R1011:T1012"/>
    <mergeCell ref="U1011:V1012"/>
    <mergeCell ref="B1007:AJ1008"/>
    <mergeCell ref="AL1007:AZ1008"/>
    <mergeCell ref="BA1007:BQ1008"/>
    <mergeCell ref="G1009:L1009"/>
    <mergeCell ref="N1009:O1009"/>
    <mergeCell ref="P1009:S1009"/>
    <mergeCell ref="U1009:AB1009"/>
    <mergeCell ref="AD1009:AI1009"/>
    <mergeCell ref="AO1009:AR1009"/>
    <mergeCell ref="AH1005:AM1005"/>
    <mergeCell ref="AO1005:AT1005"/>
    <mergeCell ref="AV1005:AZ1005"/>
    <mergeCell ref="BB1005:BC1005"/>
    <mergeCell ref="BE1005:BF1005"/>
    <mergeCell ref="BI1005:BJ1005"/>
    <mergeCell ref="BP1015:BQ1015"/>
    <mergeCell ref="AM1015:AO1015"/>
    <mergeCell ref="AP1015:AS1015"/>
    <mergeCell ref="BA1015:BC1015"/>
    <mergeCell ref="BD1015:BE1015"/>
    <mergeCell ref="BH1015:BL1015"/>
    <mergeCell ref="BM1015:BO1015"/>
    <mergeCell ref="BP1013:BQ1014"/>
    <mergeCell ref="C1015:D1015"/>
    <mergeCell ref="F1015:I1015"/>
    <mergeCell ref="J1015:M1015"/>
    <mergeCell ref="N1015:O1015"/>
    <mergeCell ref="R1015:T1015"/>
    <mergeCell ref="U1015:V1015"/>
    <mergeCell ref="W1015:Z1015"/>
    <mergeCell ref="AA1015:AB1015"/>
    <mergeCell ref="AE1015:AH1015"/>
    <mergeCell ref="AM1013:AO1014"/>
    <mergeCell ref="AP1013:AS1014"/>
    <mergeCell ref="BA1013:BC1014"/>
    <mergeCell ref="C1005:G1005"/>
    <mergeCell ref="H1005:L1005"/>
    <mergeCell ref="N1005:P1005"/>
    <mergeCell ref="Q1005:T1005"/>
    <mergeCell ref="U1005:W1005"/>
    <mergeCell ref="Z1005:AC1005"/>
    <mergeCell ref="AD1005:AE1005"/>
    <mergeCell ref="U1013:V1014"/>
    <mergeCell ref="W1013:Z1014"/>
    <mergeCell ref="AA1013:AB1014"/>
    <mergeCell ref="AD1013:AD1014"/>
    <mergeCell ref="BA1019:BC1020"/>
    <mergeCell ref="AD1049:AE1051"/>
    <mergeCell ref="AI1049:AM1051"/>
    <mergeCell ref="AO1049:AT1051"/>
    <mergeCell ref="AV1049:AZ1051"/>
    <mergeCell ref="BB1049:BB1051"/>
    <mergeCell ref="C1052:G1052"/>
    <mergeCell ref="H1052:L1052"/>
    <mergeCell ref="N1052:P1052"/>
    <mergeCell ref="Q1052:T1052"/>
    <mergeCell ref="U1052:W1052"/>
    <mergeCell ref="C1049:G1051"/>
    <mergeCell ref="H1049:L1051"/>
    <mergeCell ref="N1049:P1051"/>
    <mergeCell ref="Q1049:T1051"/>
    <mergeCell ref="U1049:W1051"/>
    <mergeCell ref="Z1049:AC1051"/>
    <mergeCell ref="Z1047:AC1047"/>
    <mergeCell ref="AD1047:AE1047"/>
    <mergeCell ref="AI1047:AM1047"/>
    <mergeCell ref="AO1047:AT1047"/>
    <mergeCell ref="AV1047:AZ1047"/>
    <mergeCell ref="C1047:G1047"/>
    <mergeCell ref="H1047:L1047"/>
    <mergeCell ref="N1047:P1047"/>
    <mergeCell ref="Q1047:T1047"/>
    <mergeCell ref="U1047:W1047"/>
    <mergeCell ref="H1042:L1042"/>
    <mergeCell ref="N1042:P1042"/>
    <mergeCell ref="R1042:S1042"/>
    <mergeCell ref="U1042:W1042"/>
    <mergeCell ref="Z1042:AC1042"/>
    <mergeCell ref="AD1042:AE1042"/>
    <mergeCell ref="AO1042:AT1042"/>
    <mergeCell ref="AV1042:AZ1042"/>
    <mergeCell ref="AE1013:AH1014"/>
    <mergeCell ref="AI1013:AI1014"/>
    <mergeCell ref="C1013:D1014"/>
    <mergeCell ref="F1013:I1014"/>
    <mergeCell ref="J1013:M1014"/>
    <mergeCell ref="N1013:O1014"/>
    <mergeCell ref="R1013:T1014"/>
    <mergeCell ref="C1058:G1058"/>
    <mergeCell ref="H1058:L1058"/>
    <mergeCell ref="N1058:P1058"/>
    <mergeCell ref="Q1058:T1058"/>
    <mergeCell ref="U1058:W1058"/>
    <mergeCell ref="Z1058:AC1058"/>
    <mergeCell ref="Z1052:AC1052"/>
    <mergeCell ref="AD1052:AE1052"/>
    <mergeCell ref="AI1052:AM1052"/>
    <mergeCell ref="AO1052:AT1052"/>
    <mergeCell ref="AV1052:AZ1052"/>
    <mergeCell ref="C1077:G1077"/>
    <mergeCell ref="H1077:L1077"/>
    <mergeCell ref="N1077:P1077"/>
    <mergeCell ref="Q1077:T1077"/>
    <mergeCell ref="U1077:W1077"/>
    <mergeCell ref="Z1077:AC1077"/>
    <mergeCell ref="AD1077:AE1077"/>
    <mergeCell ref="AI1077:AM1077"/>
    <mergeCell ref="AD1075:AE1076"/>
    <mergeCell ref="AI1075:AM1076"/>
    <mergeCell ref="AO1075:AT1076"/>
    <mergeCell ref="AV1075:AZ1076"/>
    <mergeCell ref="BB1075:BB1076"/>
    <mergeCell ref="BE1075:BF1076"/>
    <mergeCell ref="C1075:G1076"/>
    <mergeCell ref="H1075:L1076"/>
    <mergeCell ref="N1075:P1076"/>
    <mergeCell ref="Q1075:T1076"/>
    <mergeCell ref="U1075:W1076"/>
    <mergeCell ref="Z1075:AC1076"/>
    <mergeCell ref="P1067:S1067"/>
    <mergeCell ref="U1067:W1067"/>
    <mergeCell ref="Z1067:AC1067"/>
    <mergeCell ref="AD1067:AE1067"/>
    <mergeCell ref="AO1064:AT1066"/>
    <mergeCell ref="AV1064:AZ1066"/>
    <mergeCell ref="BB1064:BB1066"/>
    <mergeCell ref="BE1064:BE1066"/>
    <mergeCell ref="BH1071:BL1072"/>
    <mergeCell ref="BN1071:BP1072"/>
    <mergeCell ref="C1074:I1074"/>
    <mergeCell ref="AH1074:AO1074"/>
    <mergeCell ref="BH1074:BL1074"/>
    <mergeCell ref="BN1074:BP1074"/>
    <mergeCell ref="Z1069:AC1069"/>
    <mergeCell ref="AD1069:AE1069"/>
    <mergeCell ref="AI1069:AM1069"/>
    <mergeCell ref="AO1069:AT1071"/>
    <mergeCell ref="AV1069:AZ1071"/>
    <mergeCell ref="BE1069:BF1070"/>
    <mergeCell ref="AI1067:AM1067"/>
    <mergeCell ref="AO1067:AT1067"/>
    <mergeCell ref="AV1067:AZ1067"/>
    <mergeCell ref="BH1067:BL1067"/>
    <mergeCell ref="BN1067:BP1067"/>
    <mergeCell ref="C1069:G1069"/>
    <mergeCell ref="H1069:L1069"/>
    <mergeCell ref="N1069:P1069"/>
    <mergeCell ref="Q1069:T1069"/>
    <mergeCell ref="U1069:W1069"/>
    <mergeCell ref="C1067:G1067"/>
    <mergeCell ref="H1067:L1067"/>
    <mergeCell ref="C1097:G1097"/>
    <mergeCell ref="P1097:S1097"/>
    <mergeCell ref="U1097:W1097"/>
    <mergeCell ref="AH1097:AR1097"/>
    <mergeCell ref="AV1097:AZ1097"/>
    <mergeCell ref="BG1097:BJ1097"/>
    <mergeCell ref="C1094:G1096"/>
    <mergeCell ref="N1094:P1096"/>
    <mergeCell ref="Q1094:T1096"/>
    <mergeCell ref="AO1077:AT1077"/>
    <mergeCell ref="AV1077:AZ1077"/>
    <mergeCell ref="BH1077:BL1077"/>
    <mergeCell ref="BN1077:BP1077"/>
    <mergeCell ref="C1079:G1080"/>
    <mergeCell ref="H1079:L1080"/>
    <mergeCell ref="N1079:P1080"/>
    <mergeCell ref="Q1079:T1080"/>
    <mergeCell ref="U1079:W1080"/>
    <mergeCell ref="Z1079:AC1080"/>
    <mergeCell ref="U1094:W1096"/>
    <mergeCell ref="AH1094:AR1096"/>
    <mergeCell ref="AV1094:AZ1096"/>
    <mergeCell ref="BB1094:BB1096"/>
    <mergeCell ref="BB1090:BB1091"/>
    <mergeCell ref="C1092:G1092"/>
    <mergeCell ref="H1092:L1092"/>
    <mergeCell ref="AO1085:AT1086"/>
    <mergeCell ref="AZ1085:AZ1086"/>
    <mergeCell ref="BB1085:BB1086"/>
    <mergeCell ref="BE1085:BG1086"/>
    <mergeCell ref="BH1085:BL1086"/>
    <mergeCell ref="BN1085:BP1086"/>
    <mergeCell ref="BH1083:BL1083"/>
    <mergeCell ref="BN1083:BP1083"/>
    <mergeCell ref="C1085:G1086"/>
    <mergeCell ref="H1085:L1086"/>
    <mergeCell ref="N1085:P1086"/>
    <mergeCell ref="BM1121:BO1121"/>
    <mergeCell ref="BP1119:BQ1120"/>
    <mergeCell ref="C1121:D1121"/>
    <mergeCell ref="F1121:I1121"/>
    <mergeCell ref="J1121:M1121"/>
    <mergeCell ref="N1121:O1121"/>
    <mergeCell ref="R1121:T1121"/>
    <mergeCell ref="U1121:V1121"/>
    <mergeCell ref="W1121:Z1121"/>
    <mergeCell ref="AA1121:AB1121"/>
    <mergeCell ref="AE1121:AH1121"/>
    <mergeCell ref="AM1119:AO1120"/>
    <mergeCell ref="AP1119:AS1120"/>
    <mergeCell ref="BA1119:BC1120"/>
    <mergeCell ref="C1111:G1111"/>
    <mergeCell ref="H1111:L1111"/>
    <mergeCell ref="N1111:P1111"/>
    <mergeCell ref="Q1111:T1111"/>
    <mergeCell ref="U1111:W1111"/>
    <mergeCell ref="Z1111:AC1111"/>
    <mergeCell ref="AD1111:AE1111"/>
    <mergeCell ref="BD1119:BE1120"/>
    <mergeCell ref="BH1119:BL1120"/>
    <mergeCell ref="BM1119:BO1120"/>
    <mergeCell ref="U1119:V1120"/>
    <mergeCell ref="W1119:Z1120"/>
    <mergeCell ref="Q1085:T1086"/>
    <mergeCell ref="U1085:W1086"/>
    <mergeCell ref="Z1085:AC1086"/>
    <mergeCell ref="AD1085:AE1086"/>
    <mergeCell ref="AH1085:AM1086"/>
    <mergeCell ref="AO1081:AT1082"/>
    <mergeCell ref="AV1081:AZ1082"/>
    <mergeCell ref="BB1081:BB1082"/>
    <mergeCell ref="BE1081:BE1082"/>
    <mergeCell ref="BH1081:BL1082"/>
    <mergeCell ref="BN1081:BP1082"/>
    <mergeCell ref="C1081:G1082"/>
    <mergeCell ref="H1081:L1082"/>
    <mergeCell ref="N1081:P1082"/>
    <mergeCell ref="Q1081:T1082"/>
    <mergeCell ref="U1081:W1082"/>
    <mergeCell ref="Z1081:AC1082"/>
    <mergeCell ref="AD1081:AE1082"/>
    <mergeCell ref="AI1081:AM1082"/>
    <mergeCell ref="AI1117:AI1118"/>
    <mergeCell ref="AU1117:AW1118"/>
    <mergeCell ref="F1117:I1118"/>
    <mergeCell ref="K1117:M1118"/>
    <mergeCell ref="N1117:O1118"/>
    <mergeCell ref="R1117:T1118"/>
    <mergeCell ref="U1117:V1118"/>
    <mergeCell ref="U1104:W1106"/>
    <mergeCell ref="AH1104:AR1106"/>
    <mergeCell ref="AV1104:AZ1106"/>
    <mergeCell ref="BB1104:BB1106"/>
    <mergeCell ref="BN1099:BP1101"/>
    <mergeCell ref="C1102:G1102"/>
    <mergeCell ref="N1102:P1102"/>
    <mergeCell ref="Q1102:T1102"/>
    <mergeCell ref="U1102:W1102"/>
    <mergeCell ref="AH1102:AR1102"/>
    <mergeCell ref="AV1102:AZ1102"/>
    <mergeCell ref="BE1102:BG1102"/>
    <mergeCell ref="AD1170:AE1172"/>
    <mergeCell ref="AI1170:AM1172"/>
    <mergeCell ref="BN1165:BP1167"/>
    <mergeCell ref="C1168:G1168"/>
    <mergeCell ref="H1168:L1168"/>
    <mergeCell ref="P1168:S1168"/>
    <mergeCell ref="U1168:W1168"/>
    <mergeCell ref="Z1168:AC1168"/>
    <mergeCell ref="AD1168:AE1168"/>
    <mergeCell ref="AI1168:AM1168"/>
    <mergeCell ref="AO1168:AT1168"/>
    <mergeCell ref="AV1168:AZ1168"/>
    <mergeCell ref="AI1165:AM1167"/>
    <mergeCell ref="AV1162:AZ1163"/>
    <mergeCell ref="BB1162:BB1163"/>
    <mergeCell ref="BJ1162:BM1163"/>
    <mergeCell ref="Z1153:AC1153"/>
    <mergeCell ref="AD1153:AE1153"/>
    <mergeCell ref="AI1153:AM1153"/>
    <mergeCell ref="AO1153:AT1153"/>
    <mergeCell ref="AV1153:AZ1153"/>
    <mergeCell ref="BK1153:BL1153"/>
    <mergeCell ref="C1153:G1153"/>
    <mergeCell ref="H1153:L1153"/>
    <mergeCell ref="N1153:P1153"/>
    <mergeCell ref="Q1153:T1153"/>
    <mergeCell ref="U1153:W1153"/>
    <mergeCell ref="AD1164:AE1164"/>
    <mergeCell ref="AI1164:AM1164"/>
    <mergeCell ref="AO1164:AT1164"/>
    <mergeCell ref="AV1164:AZ1164"/>
    <mergeCell ref="C1164:G1164"/>
    <mergeCell ref="H1164:L1164"/>
    <mergeCell ref="N1164:P1164"/>
    <mergeCell ref="Q1164:T1164"/>
    <mergeCell ref="U1164:W1164"/>
    <mergeCell ref="Z1164:AC1164"/>
    <mergeCell ref="Z1158:AC1158"/>
    <mergeCell ref="AD1158:AE1158"/>
    <mergeCell ref="AI1158:AM1158"/>
    <mergeCell ref="AO1158:AT1158"/>
    <mergeCell ref="AV1158:AZ1158"/>
    <mergeCell ref="AO1165:AT1167"/>
    <mergeCell ref="AV1165:AZ1167"/>
    <mergeCell ref="BB1165:BB1167"/>
    <mergeCell ref="BE1165:BE1167"/>
    <mergeCell ref="BH1165:BL1167"/>
    <mergeCell ref="C1165:G1167"/>
    <mergeCell ref="H1165:L1167"/>
    <mergeCell ref="P1165:S1167"/>
    <mergeCell ref="U1165:W1167"/>
    <mergeCell ref="Z1165:AC1167"/>
    <mergeCell ref="AD1165:AE1167"/>
    <mergeCell ref="Q1160:T1161"/>
    <mergeCell ref="U1160:W1161"/>
    <mergeCell ref="BH1168:BL1168"/>
    <mergeCell ref="C1183:G1183"/>
    <mergeCell ref="H1183:L1183"/>
    <mergeCell ref="N1183:P1183"/>
    <mergeCell ref="Q1183:T1183"/>
    <mergeCell ref="U1183:W1183"/>
    <mergeCell ref="Z1183:AC1183"/>
    <mergeCell ref="AD1183:AE1183"/>
    <mergeCell ref="AI1183:AM1183"/>
    <mergeCell ref="AD1181:AE1182"/>
    <mergeCell ref="AI1181:AM1182"/>
    <mergeCell ref="AO1181:AT1182"/>
    <mergeCell ref="AV1181:AZ1182"/>
    <mergeCell ref="BB1181:BB1182"/>
    <mergeCell ref="BE1181:BF1182"/>
    <mergeCell ref="C1181:G1182"/>
    <mergeCell ref="H1181:L1182"/>
    <mergeCell ref="N1181:P1182"/>
    <mergeCell ref="Q1181:T1182"/>
    <mergeCell ref="U1181:W1182"/>
    <mergeCell ref="Z1181:AC1182"/>
    <mergeCell ref="P1173:S1173"/>
    <mergeCell ref="U1173:W1173"/>
    <mergeCell ref="Z1173:AC1173"/>
    <mergeCell ref="AD1173:AE1173"/>
    <mergeCell ref="BH1175:BL1175"/>
    <mergeCell ref="BN1175:BP1175"/>
    <mergeCell ref="BE1177:BE1178"/>
    <mergeCell ref="BH1177:BL1178"/>
    <mergeCell ref="BN1177:BP1178"/>
    <mergeCell ref="C1180:I1180"/>
    <mergeCell ref="AH1180:AO1180"/>
    <mergeCell ref="BH1180:BL1180"/>
    <mergeCell ref="BN1180:BP1180"/>
    <mergeCell ref="Z1175:AC1175"/>
    <mergeCell ref="AD1175:AE1175"/>
    <mergeCell ref="AI1175:AM1175"/>
    <mergeCell ref="AO1175:AT1177"/>
    <mergeCell ref="AV1175:AZ1177"/>
    <mergeCell ref="BE1175:BF1176"/>
    <mergeCell ref="AI1173:AM1173"/>
    <mergeCell ref="AO1173:AT1173"/>
    <mergeCell ref="AV1173:AZ1173"/>
    <mergeCell ref="BH1173:BL1173"/>
    <mergeCell ref="BN1173:BP1173"/>
    <mergeCell ref="C1175:G1175"/>
    <mergeCell ref="H1175:L1175"/>
    <mergeCell ref="N1175:P1175"/>
    <mergeCell ref="Q1175:T1175"/>
    <mergeCell ref="U1175:W1175"/>
    <mergeCell ref="C1173:G1173"/>
    <mergeCell ref="H1173:L1173"/>
    <mergeCell ref="AM1227:AO1227"/>
    <mergeCell ref="AP1227:AS1227"/>
    <mergeCell ref="BA1227:BC1227"/>
    <mergeCell ref="BD1227:BE1227"/>
    <mergeCell ref="BH1227:BL1227"/>
    <mergeCell ref="BM1227:BO1227"/>
    <mergeCell ref="BP1225:BQ1226"/>
    <mergeCell ref="C1227:D1227"/>
    <mergeCell ref="F1227:I1227"/>
    <mergeCell ref="J1227:M1227"/>
    <mergeCell ref="N1227:O1227"/>
    <mergeCell ref="R1227:T1227"/>
    <mergeCell ref="U1227:V1227"/>
    <mergeCell ref="W1227:Z1227"/>
    <mergeCell ref="AA1227:AB1227"/>
    <mergeCell ref="AE1227:AH1227"/>
    <mergeCell ref="AM1225:AO1226"/>
    <mergeCell ref="AP1225:AS1226"/>
    <mergeCell ref="BA1225:BC1226"/>
    <mergeCell ref="C1217:G1217"/>
    <mergeCell ref="H1217:L1217"/>
    <mergeCell ref="N1217:P1217"/>
    <mergeCell ref="Q1217:T1217"/>
    <mergeCell ref="U1217:W1217"/>
    <mergeCell ref="Z1217:AC1217"/>
    <mergeCell ref="AD1217:AE1217"/>
    <mergeCell ref="BD1225:BE1226"/>
    <mergeCell ref="BH1225:BL1226"/>
    <mergeCell ref="BM1225:BO1226"/>
    <mergeCell ref="U1225:V1226"/>
    <mergeCell ref="W1225:Z1226"/>
    <mergeCell ref="C1203:G1203"/>
    <mergeCell ref="P1203:S1203"/>
    <mergeCell ref="U1203:W1203"/>
    <mergeCell ref="AH1203:AR1203"/>
    <mergeCell ref="AV1203:AZ1203"/>
    <mergeCell ref="BG1203:BJ1203"/>
    <mergeCell ref="C1208:G1208"/>
    <mergeCell ref="N1208:P1208"/>
    <mergeCell ref="Q1208:T1208"/>
    <mergeCell ref="U1208:W1208"/>
    <mergeCell ref="AH1208:AR1208"/>
    <mergeCell ref="AV1208:AZ1208"/>
    <mergeCell ref="BE1208:BG1208"/>
    <mergeCell ref="BH1208:BK1208"/>
    <mergeCell ref="BN1208:BP1208"/>
    <mergeCell ref="C1205:G1207"/>
    <mergeCell ref="N1205:P1207"/>
    <mergeCell ref="Q1205:T1207"/>
    <mergeCell ref="U1205:W1207"/>
    <mergeCell ref="AH1205:AR1207"/>
    <mergeCell ref="AV1205:AZ1207"/>
    <mergeCell ref="BB1205:BB1207"/>
    <mergeCell ref="BE1205:BG1207"/>
    <mergeCell ref="BH1205:BK1207"/>
    <mergeCell ref="BE1215:BG1216"/>
    <mergeCell ref="BH1215:BK1216"/>
    <mergeCell ref="BN1215:BP1216"/>
    <mergeCell ref="AX1223:AY1224"/>
    <mergeCell ref="BE1223:BF1224"/>
    <mergeCell ref="BH1223:BL1224"/>
    <mergeCell ref="BM1223:BO1224"/>
    <mergeCell ref="BP1223:BQ1224"/>
    <mergeCell ref="W1223:Z1224"/>
    <mergeCell ref="AV1270:AZ1270"/>
    <mergeCell ref="C1270:G1270"/>
    <mergeCell ref="H1270:L1270"/>
    <mergeCell ref="N1270:P1270"/>
    <mergeCell ref="Q1270:T1270"/>
    <mergeCell ref="U1270:W1270"/>
    <mergeCell ref="Z1270:AC1270"/>
    <mergeCell ref="Z1264:AC1264"/>
    <mergeCell ref="AD1264:AE1264"/>
    <mergeCell ref="AI1264:AM1264"/>
    <mergeCell ref="AO1264:AT1264"/>
    <mergeCell ref="AV1264:AZ1264"/>
    <mergeCell ref="AV1268:AZ1269"/>
    <mergeCell ref="BB1268:BB1269"/>
    <mergeCell ref="BJ1268:BM1269"/>
    <mergeCell ref="BE1266:BP1267"/>
    <mergeCell ref="C1268:G1269"/>
    <mergeCell ref="H1268:L1269"/>
    <mergeCell ref="N1268:P1269"/>
    <mergeCell ref="Q1268:T1269"/>
    <mergeCell ref="U1268:W1269"/>
    <mergeCell ref="Z1268:AC1269"/>
    <mergeCell ref="AD1268:AE1269"/>
    <mergeCell ref="AI1268:AN1269"/>
    <mergeCell ref="AO1268:AT1269"/>
    <mergeCell ref="Z1266:AC1267"/>
    <mergeCell ref="AD1266:AE1267"/>
    <mergeCell ref="AI1266:AM1267"/>
    <mergeCell ref="AO1266:AT1267"/>
    <mergeCell ref="AV1266:AZ1267"/>
    <mergeCell ref="BB1266:BB1267"/>
    <mergeCell ref="C1266:G1267"/>
    <mergeCell ref="H1266:L1267"/>
    <mergeCell ref="N1266:P1267"/>
    <mergeCell ref="C1289:G1289"/>
    <mergeCell ref="H1289:L1289"/>
    <mergeCell ref="N1289:P1289"/>
    <mergeCell ref="Q1289:T1289"/>
    <mergeCell ref="U1289:W1289"/>
    <mergeCell ref="Z1289:AC1289"/>
    <mergeCell ref="AD1289:AE1289"/>
    <mergeCell ref="AI1289:AM1289"/>
    <mergeCell ref="AD1287:AE1288"/>
    <mergeCell ref="AI1287:AM1288"/>
    <mergeCell ref="AO1287:AT1288"/>
    <mergeCell ref="AV1287:AZ1288"/>
    <mergeCell ref="BB1287:BB1288"/>
    <mergeCell ref="BE1287:BF1288"/>
    <mergeCell ref="C1287:G1288"/>
    <mergeCell ref="H1287:L1288"/>
    <mergeCell ref="N1287:P1288"/>
    <mergeCell ref="Q1287:T1288"/>
    <mergeCell ref="U1287:W1288"/>
    <mergeCell ref="Z1287:AC1288"/>
    <mergeCell ref="P1279:S1279"/>
    <mergeCell ref="U1279:W1279"/>
    <mergeCell ref="Z1279:AC1279"/>
    <mergeCell ref="AD1279:AE1279"/>
    <mergeCell ref="BH1281:BL1281"/>
    <mergeCell ref="BN1281:BP1281"/>
    <mergeCell ref="BE1283:BE1284"/>
    <mergeCell ref="BH1283:BL1284"/>
    <mergeCell ref="BN1283:BP1284"/>
    <mergeCell ref="C1286:I1286"/>
    <mergeCell ref="AH1286:AO1286"/>
    <mergeCell ref="BH1286:BL1286"/>
    <mergeCell ref="BN1286:BP1286"/>
    <mergeCell ref="Z1281:AC1281"/>
    <mergeCell ref="AD1281:AE1281"/>
    <mergeCell ref="AI1281:AM1281"/>
    <mergeCell ref="AO1281:AT1283"/>
    <mergeCell ref="AV1281:AZ1283"/>
    <mergeCell ref="BE1281:BF1282"/>
    <mergeCell ref="AI1279:AM1279"/>
    <mergeCell ref="AO1279:AT1279"/>
    <mergeCell ref="AV1279:AZ1279"/>
    <mergeCell ref="BH1279:BL1279"/>
    <mergeCell ref="BN1279:BP1279"/>
    <mergeCell ref="C1281:G1281"/>
    <mergeCell ref="H1281:L1281"/>
    <mergeCell ref="N1281:P1281"/>
    <mergeCell ref="Q1281:T1281"/>
    <mergeCell ref="U1281:W1281"/>
    <mergeCell ref="C1279:G1279"/>
    <mergeCell ref="H1279:L1279"/>
    <mergeCell ref="C1309:G1309"/>
    <mergeCell ref="P1309:S1309"/>
    <mergeCell ref="U1309:W1309"/>
    <mergeCell ref="AH1309:AR1309"/>
    <mergeCell ref="AV1309:AZ1309"/>
    <mergeCell ref="BG1309:BJ1309"/>
    <mergeCell ref="C1306:G1308"/>
    <mergeCell ref="N1306:P1308"/>
    <mergeCell ref="Q1306:T1308"/>
    <mergeCell ref="AO1289:AT1289"/>
    <mergeCell ref="AV1289:AZ1289"/>
    <mergeCell ref="BH1289:BL1289"/>
    <mergeCell ref="BN1289:BP1289"/>
    <mergeCell ref="C1291:G1292"/>
    <mergeCell ref="H1291:L1292"/>
    <mergeCell ref="N1291:P1292"/>
    <mergeCell ref="Q1291:T1292"/>
    <mergeCell ref="U1291:W1292"/>
    <mergeCell ref="Z1291:AC1292"/>
    <mergeCell ref="U1306:W1308"/>
    <mergeCell ref="AH1306:AR1308"/>
    <mergeCell ref="AV1306:AZ1308"/>
    <mergeCell ref="BB1306:BB1308"/>
    <mergeCell ref="BB1302:BB1303"/>
    <mergeCell ref="C1304:G1304"/>
    <mergeCell ref="H1304:L1304"/>
    <mergeCell ref="AO1297:AT1298"/>
    <mergeCell ref="AZ1297:AZ1298"/>
    <mergeCell ref="BB1297:BB1298"/>
    <mergeCell ref="BE1297:BG1298"/>
    <mergeCell ref="BH1297:BL1298"/>
    <mergeCell ref="BN1297:BP1298"/>
    <mergeCell ref="BH1295:BL1295"/>
    <mergeCell ref="BN1295:BP1295"/>
    <mergeCell ref="C1297:G1298"/>
    <mergeCell ref="H1297:L1298"/>
    <mergeCell ref="N1297:P1298"/>
    <mergeCell ref="Q1297:T1298"/>
    <mergeCell ref="U1297:W1298"/>
    <mergeCell ref="Z1297:AC1298"/>
    <mergeCell ref="AD1297:AE1298"/>
    <mergeCell ref="AH1297:AM1298"/>
    <mergeCell ref="AO1293:AT1294"/>
    <mergeCell ref="AV1293:AZ1294"/>
    <mergeCell ref="BB1293:BB1294"/>
    <mergeCell ref="BE1293:BE1294"/>
    <mergeCell ref="BH1293:BL1294"/>
    <mergeCell ref="BN1293:BP1294"/>
    <mergeCell ref="BH1291:BL1292"/>
    <mergeCell ref="BN1291:BP1292"/>
    <mergeCell ref="C1293:G1294"/>
    <mergeCell ref="H1293:L1294"/>
    <mergeCell ref="N1293:P1294"/>
    <mergeCell ref="Q1293:T1294"/>
    <mergeCell ref="U1293:W1294"/>
    <mergeCell ref="Z1293:AC1294"/>
    <mergeCell ref="AD1293:AE1294"/>
    <mergeCell ref="AI1293:AM1294"/>
    <mergeCell ref="AD1291:AE1292"/>
    <mergeCell ref="AI1291:AM1292"/>
    <mergeCell ref="AO1291:AT1292"/>
    <mergeCell ref="AV1291:AZ1292"/>
    <mergeCell ref="BB1291:BB1292"/>
    <mergeCell ref="BE1291:BE1292"/>
    <mergeCell ref="F1329:I1330"/>
    <mergeCell ref="K1329:M1330"/>
    <mergeCell ref="N1329:O1330"/>
    <mergeCell ref="R1329:T1330"/>
    <mergeCell ref="U1329:V1330"/>
    <mergeCell ref="B1325:AJ1326"/>
    <mergeCell ref="AL1325:AZ1326"/>
    <mergeCell ref="BA1325:BQ1326"/>
    <mergeCell ref="G1327:L1327"/>
    <mergeCell ref="N1327:O1327"/>
    <mergeCell ref="P1327:S1327"/>
    <mergeCell ref="U1327:AB1327"/>
    <mergeCell ref="AD1327:AI1327"/>
    <mergeCell ref="AO1327:AR1327"/>
    <mergeCell ref="AH1323:AM1323"/>
    <mergeCell ref="AO1323:AT1323"/>
    <mergeCell ref="AV1323:AZ1323"/>
    <mergeCell ref="BB1323:BC1323"/>
    <mergeCell ref="BE1323:BF1323"/>
    <mergeCell ref="BI1323:BJ1323"/>
    <mergeCell ref="BP1333:BQ1333"/>
    <mergeCell ref="AM1333:AO1333"/>
    <mergeCell ref="AP1333:AS1333"/>
    <mergeCell ref="BA1333:BC1333"/>
    <mergeCell ref="BD1333:BE1333"/>
    <mergeCell ref="BH1333:BL1333"/>
    <mergeCell ref="BM1333:BO1333"/>
    <mergeCell ref="BP1331:BQ1332"/>
    <mergeCell ref="C1333:D1333"/>
    <mergeCell ref="F1333:I1333"/>
    <mergeCell ref="J1333:M1333"/>
    <mergeCell ref="N1333:O1333"/>
    <mergeCell ref="R1333:T1333"/>
    <mergeCell ref="U1333:V1333"/>
    <mergeCell ref="W1333:Z1333"/>
    <mergeCell ref="AA1333:AB1333"/>
    <mergeCell ref="AE1333:AH1333"/>
    <mergeCell ref="AM1331:AO1332"/>
    <mergeCell ref="AP1331:AS1332"/>
    <mergeCell ref="BA1331:BC1332"/>
    <mergeCell ref="C1323:G1323"/>
    <mergeCell ref="H1323:L1323"/>
    <mergeCell ref="N1323:P1323"/>
    <mergeCell ref="Q1323:T1323"/>
    <mergeCell ref="U1323:W1323"/>
    <mergeCell ref="Z1323:AC1323"/>
    <mergeCell ref="AD1323:AE1323"/>
    <mergeCell ref="AX1329:AY1330"/>
    <mergeCell ref="BE1329:BF1330"/>
    <mergeCell ref="BH1329:BL1330"/>
    <mergeCell ref="BM1329:BO1330"/>
    <mergeCell ref="BP1329:BQ1330"/>
    <mergeCell ref="W1329:Z1330"/>
    <mergeCell ref="AA1329:AB1330"/>
    <mergeCell ref="AD1329:AD1330"/>
    <mergeCell ref="AE1329:AH1330"/>
    <mergeCell ref="C1331:D1332"/>
    <mergeCell ref="F1331:I1332"/>
    <mergeCell ref="J1331:M1332"/>
    <mergeCell ref="N1331:O1332"/>
    <mergeCell ref="R1331:T1332"/>
    <mergeCell ref="BL1323:BP1323"/>
    <mergeCell ref="AD1367:AE1369"/>
    <mergeCell ref="AI1367:AM1369"/>
    <mergeCell ref="AO1367:AT1369"/>
    <mergeCell ref="AV1367:AZ1369"/>
    <mergeCell ref="BB1367:BB1369"/>
    <mergeCell ref="C1370:G1370"/>
    <mergeCell ref="H1370:L1370"/>
    <mergeCell ref="N1370:P1370"/>
    <mergeCell ref="Q1370:T1370"/>
    <mergeCell ref="U1370:W1370"/>
    <mergeCell ref="C1367:G1369"/>
    <mergeCell ref="H1367:L1369"/>
    <mergeCell ref="N1367:P1369"/>
    <mergeCell ref="Q1367:T1369"/>
    <mergeCell ref="U1367:W1369"/>
    <mergeCell ref="Z1367:AC1369"/>
    <mergeCell ref="Z1365:AC1365"/>
    <mergeCell ref="AD1365:AE1365"/>
    <mergeCell ref="AI1365:AM1365"/>
    <mergeCell ref="AO1365:AT1365"/>
    <mergeCell ref="AV1365:AZ1365"/>
    <mergeCell ref="BK1365:BL1365"/>
    <mergeCell ref="C1365:G1365"/>
    <mergeCell ref="H1365:L1365"/>
    <mergeCell ref="N1365:P1365"/>
    <mergeCell ref="Q1365:T1365"/>
    <mergeCell ref="U1365:W1365"/>
    <mergeCell ref="AD1376:AE1376"/>
    <mergeCell ref="AI1376:AM1376"/>
    <mergeCell ref="AO1376:AT1376"/>
    <mergeCell ref="AV1376:AZ1376"/>
    <mergeCell ref="C1376:G1376"/>
    <mergeCell ref="H1376:L1376"/>
    <mergeCell ref="N1376:P1376"/>
    <mergeCell ref="Q1376:T1376"/>
    <mergeCell ref="U1376:W1376"/>
    <mergeCell ref="Z1376:AC1376"/>
    <mergeCell ref="Z1370:AC1370"/>
    <mergeCell ref="AD1370:AE1370"/>
    <mergeCell ref="AI1370:AM1370"/>
    <mergeCell ref="AO1370:AT1370"/>
    <mergeCell ref="AV1370:AZ1370"/>
    <mergeCell ref="AO1374:AT1375"/>
    <mergeCell ref="Z1372:AC1373"/>
    <mergeCell ref="AD1372:AE1373"/>
    <mergeCell ref="AI1372:AM1373"/>
    <mergeCell ref="AO1372:AT1373"/>
    <mergeCell ref="AV1372:AZ1373"/>
    <mergeCell ref="BB1372:BB1373"/>
    <mergeCell ref="C1372:G1373"/>
    <mergeCell ref="H1372:L1373"/>
    <mergeCell ref="N1372:P1373"/>
    <mergeCell ref="H1395:L1395"/>
    <mergeCell ref="N1395:P1395"/>
    <mergeCell ref="Q1395:T1395"/>
    <mergeCell ref="U1395:W1395"/>
    <mergeCell ref="Z1395:AC1395"/>
    <mergeCell ref="AD1395:AE1395"/>
    <mergeCell ref="AI1395:AM1395"/>
    <mergeCell ref="AD1393:AE1394"/>
    <mergeCell ref="AI1393:AM1394"/>
    <mergeCell ref="AO1393:AT1394"/>
    <mergeCell ref="AV1393:AZ1394"/>
    <mergeCell ref="BB1393:BB1394"/>
    <mergeCell ref="BE1393:BF1394"/>
    <mergeCell ref="C1393:G1394"/>
    <mergeCell ref="H1393:L1394"/>
    <mergeCell ref="N1393:P1394"/>
    <mergeCell ref="Q1393:T1394"/>
    <mergeCell ref="U1393:W1394"/>
    <mergeCell ref="Z1393:AC1394"/>
    <mergeCell ref="P1385:S1385"/>
    <mergeCell ref="U1385:W1385"/>
    <mergeCell ref="Z1385:AC1385"/>
    <mergeCell ref="AD1385:AE1385"/>
    <mergeCell ref="BH1387:BL1387"/>
    <mergeCell ref="BN1387:BP1387"/>
    <mergeCell ref="BE1389:BE1390"/>
    <mergeCell ref="BH1389:BL1390"/>
    <mergeCell ref="BN1389:BP1390"/>
    <mergeCell ref="C1392:I1392"/>
    <mergeCell ref="AH1392:AO1392"/>
    <mergeCell ref="BH1392:BL1392"/>
    <mergeCell ref="BN1392:BP1392"/>
    <mergeCell ref="Z1387:AC1387"/>
    <mergeCell ref="AD1387:AE1387"/>
    <mergeCell ref="AI1387:AM1387"/>
    <mergeCell ref="AO1387:AT1389"/>
    <mergeCell ref="AV1387:AZ1389"/>
    <mergeCell ref="BE1387:BF1388"/>
    <mergeCell ref="AI1385:AM1385"/>
    <mergeCell ref="AO1385:AT1385"/>
    <mergeCell ref="AV1385:AZ1385"/>
    <mergeCell ref="BH1385:BL1385"/>
    <mergeCell ref="BN1385:BP1385"/>
    <mergeCell ref="C1387:G1387"/>
    <mergeCell ref="H1387:L1387"/>
    <mergeCell ref="N1387:P1387"/>
    <mergeCell ref="Q1387:T1387"/>
    <mergeCell ref="U1387:W1387"/>
    <mergeCell ref="C1385:G1385"/>
    <mergeCell ref="H1385:L1385"/>
    <mergeCell ref="C1415:G1415"/>
    <mergeCell ref="P1415:S1415"/>
    <mergeCell ref="U1415:W1415"/>
    <mergeCell ref="AH1415:AR1415"/>
    <mergeCell ref="AV1415:AZ1415"/>
    <mergeCell ref="BG1415:BJ1415"/>
    <mergeCell ref="C1412:G1414"/>
    <mergeCell ref="N1412:P1414"/>
    <mergeCell ref="Q1412:T1414"/>
    <mergeCell ref="AO1395:AT1395"/>
    <mergeCell ref="AV1395:AZ1395"/>
    <mergeCell ref="BH1395:BL1395"/>
    <mergeCell ref="BN1395:BP1395"/>
    <mergeCell ref="C1397:G1398"/>
    <mergeCell ref="H1397:L1398"/>
    <mergeCell ref="N1397:P1398"/>
    <mergeCell ref="Q1397:T1398"/>
    <mergeCell ref="U1397:W1398"/>
    <mergeCell ref="Z1397:AC1398"/>
    <mergeCell ref="U1412:W1414"/>
    <mergeCell ref="AH1412:AR1414"/>
    <mergeCell ref="AV1412:AZ1414"/>
    <mergeCell ref="BB1412:BB1414"/>
    <mergeCell ref="BB1408:BB1409"/>
    <mergeCell ref="C1410:G1410"/>
    <mergeCell ref="H1410:L1410"/>
    <mergeCell ref="AO1403:AT1404"/>
    <mergeCell ref="AZ1403:AZ1404"/>
    <mergeCell ref="BB1403:BB1404"/>
    <mergeCell ref="BE1403:BG1404"/>
    <mergeCell ref="BH1403:BL1404"/>
    <mergeCell ref="BN1403:BP1404"/>
    <mergeCell ref="BH1401:BL1401"/>
    <mergeCell ref="BN1401:BP1401"/>
    <mergeCell ref="C1403:G1404"/>
    <mergeCell ref="H1403:L1404"/>
    <mergeCell ref="N1403:P1404"/>
    <mergeCell ref="Q1403:T1404"/>
    <mergeCell ref="U1403:W1404"/>
    <mergeCell ref="Z1403:AC1404"/>
    <mergeCell ref="AD1403:AE1404"/>
    <mergeCell ref="AH1403:AM1404"/>
    <mergeCell ref="AO1399:AT1400"/>
    <mergeCell ref="AV1399:AZ1400"/>
    <mergeCell ref="BB1399:BB1400"/>
    <mergeCell ref="BE1399:BE1400"/>
    <mergeCell ref="BH1399:BL1400"/>
    <mergeCell ref="C1399:G1400"/>
    <mergeCell ref="H1399:L1400"/>
    <mergeCell ref="N1399:P1400"/>
    <mergeCell ref="Q1399:T1400"/>
    <mergeCell ref="U1399:W1400"/>
    <mergeCell ref="Z1399:AC1400"/>
    <mergeCell ref="AD1399:AE1400"/>
    <mergeCell ref="AI1399:AM1400"/>
    <mergeCell ref="AD1397:AE1398"/>
    <mergeCell ref="AI1397:AM1398"/>
    <mergeCell ref="AO1397:AT1398"/>
    <mergeCell ref="AV1397:AZ1398"/>
    <mergeCell ref="BB1397:BB1398"/>
    <mergeCell ref="BE1397:BE1398"/>
    <mergeCell ref="P1410:S1410"/>
    <mergeCell ref="U1410:W1410"/>
    <mergeCell ref="C1395:G1395"/>
    <mergeCell ref="F1435:I1436"/>
    <mergeCell ref="K1435:M1436"/>
    <mergeCell ref="N1435:O1436"/>
    <mergeCell ref="R1435:T1436"/>
    <mergeCell ref="U1435:V1436"/>
    <mergeCell ref="B1431:AJ1432"/>
    <mergeCell ref="AL1431:AZ1432"/>
    <mergeCell ref="BA1431:BQ1432"/>
    <mergeCell ref="G1433:L1433"/>
    <mergeCell ref="N1433:O1433"/>
    <mergeCell ref="P1433:S1433"/>
    <mergeCell ref="U1433:AB1433"/>
    <mergeCell ref="AD1433:AI1433"/>
    <mergeCell ref="AO1433:AR1433"/>
    <mergeCell ref="AH1429:AM1429"/>
    <mergeCell ref="AO1429:AT1429"/>
    <mergeCell ref="AV1429:AZ1429"/>
    <mergeCell ref="BB1429:BC1429"/>
    <mergeCell ref="BE1429:BF1429"/>
    <mergeCell ref="BI1429:BJ1429"/>
    <mergeCell ref="BP1439:BQ1439"/>
    <mergeCell ref="AM1439:AO1439"/>
    <mergeCell ref="AP1439:AS1439"/>
    <mergeCell ref="BA1439:BC1439"/>
    <mergeCell ref="BD1439:BE1439"/>
    <mergeCell ref="BH1439:BL1439"/>
    <mergeCell ref="BM1439:BO1439"/>
    <mergeCell ref="BP1437:BQ1438"/>
    <mergeCell ref="C1439:D1439"/>
    <mergeCell ref="F1439:I1439"/>
    <mergeCell ref="J1439:M1439"/>
    <mergeCell ref="N1439:O1439"/>
    <mergeCell ref="R1439:T1439"/>
    <mergeCell ref="U1439:V1439"/>
    <mergeCell ref="W1439:Z1439"/>
    <mergeCell ref="AA1439:AB1439"/>
    <mergeCell ref="AE1439:AH1439"/>
    <mergeCell ref="AM1437:AO1438"/>
    <mergeCell ref="AP1437:AS1438"/>
    <mergeCell ref="BA1437:BC1438"/>
    <mergeCell ref="C1429:G1429"/>
    <mergeCell ref="H1429:L1429"/>
    <mergeCell ref="N1429:P1429"/>
    <mergeCell ref="Q1429:T1429"/>
    <mergeCell ref="U1429:W1429"/>
    <mergeCell ref="Z1429:AC1429"/>
    <mergeCell ref="AD1429:AE1429"/>
    <mergeCell ref="AD1473:AE1475"/>
    <mergeCell ref="AI1473:AM1475"/>
    <mergeCell ref="AO1473:AT1475"/>
    <mergeCell ref="AV1473:AZ1475"/>
    <mergeCell ref="BB1473:BB1475"/>
    <mergeCell ref="C1476:G1476"/>
    <mergeCell ref="H1476:L1476"/>
    <mergeCell ref="N1476:P1476"/>
    <mergeCell ref="Q1476:T1476"/>
    <mergeCell ref="U1476:W1476"/>
    <mergeCell ref="C1473:G1475"/>
    <mergeCell ref="H1473:L1475"/>
    <mergeCell ref="N1473:P1475"/>
    <mergeCell ref="Q1473:T1475"/>
    <mergeCell ref="U1473:W1475"/>
    <mergeCell ref="Z1473:AC1475"/>
    <mergeCell ref="Z1471:AC1471"/>
    <mergeCell ref="AD1471:AE1471"/>
    <mergeCell ref="AI1471:AM1471"/>
    <mergeCell ref="AO1471:AT1471"/>
    <mergeCell ref="AV1471:AZ1471"/>
    <mergeCell ref="BK1471:BL1471"/>
    <mergeCell ref="C1471:G1471"/>
    <mergeCell ref="H1471:L1471"/>
    <mergeCell ref="N1471:P1471"/>
    <mergeCell ref="Q1471:T1471"/>
    <mergeCell ref="U1471:W1471"/>
    <mergeCell ref="AD1482:AE1482"/>
    <mergeCell ref="AI1482:AM1482"/>
    <mergeCell ref="AO1482:AT1482"/>
    <mergeCell ref="AV1482:AZ1482"/>
    <mergeCell ref="C1482:G1482"/>
    <mergeCell ref="H1482:L1482"/>
    <mergeCell ref="N1482:P1482"/>
    <mergeCell ref="Q1482:T1482"/>
    <mergeCell ref="U1482:W1482"/>
    <mergeCell ref="Z1482:AC1482"/>
    <mergeCell ref="Z1476:AC1476"/>
    <mergeCell ref="AD1476:AE1476"/>
    <mergeCell ref="AI1476:AM1476"/>
    <mergeCell ref="AO1476:AT1476"/>
    <mergeCell ref="AV1476:AZ1476"/>
    <mergeCell ref="H1501:L1501"/>
    <mergeCell ref="N1501:P1501"/>
    <mergeCell ref="Q1501:T1501"/>
    <mergeCell ref="U1501:W1501"/>
    <mergeCell ref="Z1501:AC1501"/>
    <mergeCell ref="AD1501:AE1501"/>
    <mergeCell ref="AI1501:AM1501"/>
    <mergeCell ref="AD1499:AE1500"/>
    <mergeCell ref="AI1499:AM1500"/>
    <mergeCell ref="AO1499:AT1500"/>
    <mergeCell ref="AV1499:AZ1500"/>
    <mergeCell ref="BB1499:BB1500"/>
    <mergeCell ref="BE1499:BF1500"/>
    <mergeCell ref="C1499:G1500"/>
    <mergeCell ref="H1499:L1500"/>
    <mergeCell ref="N1499:P1500"/>
    <mergeCell ref="Q1499:T1500"/>
    <mergeCell ref="U1499:W1500"/>
    <mergeCell ref="Z1499:AC1500"/>
    <mergeCell ref="P1491:S1491"/>
    <mergeCell ref="U1491:W1491"/>
    <mergeCell ref="Z1491:AC1491"/>
    <mergeCell ref="AD1491:AE1491"/>
    <mergeCell ref="BH1493:BL1493"/>
    <mergeCell ref="BN1493:BP1493"/>
    <mergeCell ref="BE1495:BE1496"/>
    <mergeCell ref="BH1495:BL1496"/>
    <mergeCell ref="BN1495:BP1496"/>
    <mergeCell ref="C1498:I1498"/>
    <mergeCell ref="AH1498:AO1498"/>
    <mergeCell ref="BH1498:BL1498"/>
    <mergeCell ref="BN1498:BP1498"/>
    <mergeCell ref="Z1493:AC1493"/>
    <mergeCell ref="AD1493:AE1493"/>
    <mergeCell ref="AI1493:AM1493"/>
    <mergeCell ref="AO1493:AT1495"/>
    <mergeCell ref="AV1493:AZ1495"/>
    <mergeCell ref="BE1493:BF1494"/>
    <mergeCell ref="AI1491:AM1491"/>
    <mergeCell ref="AO1491:AT1491"/>
    <mergeCell ref="AV1491:AZ1491"/>
    <mergeCell ref="BH1491:BL1491"/>
    <mergeCell ref="BN1491:BP1491"/>
    <mergeCell ref="C1493:G1493"/>
    <mergeCell ref="H1493:L1493"/>
    <mergeCell ref="N1493:P1493"/>
    <mergeCell ref="Q1493:T1493"/>
    <mergeCell ref="U1493:W1493"/>
    <mergeCell ref="C1491:G1491"/>
    <mergeCell ref="H1491:L1491"/>
    <mergeCell ref="BN1499:BP1500"/>
    <mergeCell ref="C1521:G1521"/>
    <mergeCell ref="P1521:S1521"/>
    <mergeCell ref="U1521:W1521"/>
    <mergeCell ref="AH1521:AR1521"/>
    <mergeCell ref="AV1521:AZ1521"/>
    <mergeCell ref="BG1521:BJ1521"/>
    <mergeCell ref="C1518:G1520"/>
    <mergeCell ref="N1518:P1520"/>
    <mergeCell ref="Q1518:T1520"/>
    <mergeCell ref="AO1501:AT1501"/>
    <mergeCell ref="AV1501:AZ1501"/>
    <mergeCell ref="BH1501:BL1501"/>
    <mergeCell ref="BN1501:BP1501"/>
    <mergeCell ref="C1503:G1504"/>
    <mergeCell ref="H1503:L1504"/>
    <mergeCell ref="N1503:P1504"/>
    <mergeCell ref="Q1503:T1504"/>
    <mergeCell ref="U1503:W1504"/>
    <mergeCell ref="Z1503:AC1504"/>
    <mergeCell ref="U1518:W1520"/>
    <mergeCell ref="AH1518:AR1520"/>
    <mergeCell ref="AV1518:AZ1520"/>
    <mergeCell ref="BB1518:BB1520"/>
    <mergeCell ref="BB1514:BB1515"/>
    <mergeCell ref="C1516:G1516"/>
    <mergeCell ref="H1516:L1516"/>
    <mergeCell ref="AO1509:AT1510"/>
    <mergeCell ref="AZ1509:AZ1510"/>
    <mergeCell ref="BB1509:BB1510"/>
    <mergeCell ref="BE1509:BG1510"/>
    <mergeCell ref="BH1509:BL1510"/>
    <mergeCell ref="BN1509:BP1510"/>
    <mergeCell ref="BH1507:BL1507"/>
    <mergeCell ref="BN1507:BP1507"/>
    <mergeCell ref="C1509:G1510"/>
    <mergeCell ref="H1509:L1510"/>
    <mergeCell ref="N1509:P1510"/>
    <mergeCell ref="Q1509:T1510"/>
    <mergeCell ref="U1509:W1510"/>
    <mergeCell ref="Z1509:AC1510"/>
    <mergeCell ref="AD1509:AE1510"/>
    <mergeCell ref="AH1509:AM1510"/>
    <mergeCell ref="AO1505:AT1506"/>
    <mergeCell ref="AV1505:AZ1506"/>
    <mergeCell ref="BB1505:BB1506"/>
    <mergeCell ref="BE1505:BE1506"/>
    <mergeCell ref="BH1505:BL1506"/>
    <mergeCell ref="C1505:G1506"/>
    <mergeCell ref="H1505:L1506"/>
    <mergeCell ref="N1505:P1506"/>
    <mergeCell ref="Q1505:T1506"/>
    <mergeCell ref="U1505:W1506"/>
    <mergeCell ref="Z1505:AC1506"/>
    <mergeCell ref="AD1505:AE1506"/>
    <mergeCell ref="AI1505:AM1506"/>
    <mergeCell ref="AD1503:AE1504"/>
    <mergeCell ref="AI1503:AM1504"/>
    <mergeCell ref="AO1503:AT1504"/>
    <mergeCell ref="AV1503:AZ1504"/>
    <mergeCell ref="BB1503:BB1504"/>
    <mergeCell ref="BE1503:BE1504"/>
    <mergeCell ref="P1516:S1516"/>
    <mergeCell ref="U1516:W1516"/>
    <mergeCell ref="C1501:G1501"/>
    <mergeCell ref="C1552:D1554"/>
    <mergeCell ref="F1552:I1554"/>
    <mergeCell ref="J1552:M1554"/>
    <mergeCell ref="AM1552:AO1554"/>
    <mergeCell ref="AP1552:AS1554"/>
    <mergeCell ref="AI1541:AI1542"/>
    <mergeCell ref="AU1541:AW1542"/>
    <mergeCell ref="AU1539:AY1539"/>
    <mergeCell ref="BE1539:BF1539"/>
    <mergeCell ref="BG1539:BL1539"/>
    <mergeCell ref="BM1539:BO1539"/>
    <mergeCell ref="BP1539:BQ1539"/>
    <mergeCell ref="F1541:I1542"/>
    <mergeCell ref="K1541:M1542"/>
    <mergeCell ref="N1541:O1542"/>
    <mergeCell ref="R1541:T1542"/>
    <mergeCell ref="U1541:V1542"/>
    <mergeCell ref="B1537:AJ1538"/>
    <mergeCell ref="AL1537:AZ1538"/>
    <mergeCell ref="BA1537:BQ1538"/>
    <mergeCell ref="G1539:L1539"/>
    <mergeCell ref="N1539:O1539"/>
    <mergeCell ref="P1539:S1539"/>
    <mergeCell ref="U1539:AB1539"/>
    <mergeCell ref="AD1539:AI1539"/>
    <mergeCell ref="AO1539:AR1539"/>
    <mergeCell ref="AH1535:AM1535"/>
    <mergeCell ref="AO1535:AT1535"/>
    <mergeCell ref="AV1535:AZ1535"/>
    <mergeCell ref="BB1535:BC1535"/>
    <mergeCell ref="BE1535:BF1535"/>
    <mergeCell ref="BI1535:BJ1535"/>
    <mergeCell ref="BP1545:BQ1545"/>
    <mergeCell ref="AM1545:AO1545"/>
    <mergeCell ref="AP1545:AS1545"/>
    <mergeCell ref="BA1545:BC1545"/>
    <mergeCell ref="BD1545:BE1545"/>
    <mergeCell ref="BH1545:BL1545"/>
    <mergeCell ref="BM1545:BO1545"/>
    <mergeCell ref="BP1543:BQ1544"/>
    <mergeCell ref="C1545:D1545"/>
    <mergeCell ref="F1545:I1545"/>
    <mergeCell ref="J1545:M1545"/>
    <mergeCell ref="N1545:O1545"/>
    <mergeCell ref="R1545:T1545"/>
    <mergeCell ref="U1545:V1545"/>
    <mergeCell ref="W1545:Z1545"/>
    <mergeCell ref="AA1545:AB1545"/>
    <mergeCell ref="AE1545:AH1545"/>
    <mergeCell ref="AM1543:AO1544"/>
    <mergeCell ref="AP1543:AS1544"/>
    <mergeCell ref="BA1543:BC1544"/>
    <mergeCell ref="C1535:G1535"/>
    <mergeCell ref="H1535:L1535"/>
    <mergeCell ref="N1535:P1535"/>
    <mergeCell ref="Q1535:T1535"/>
    <mergeCell ref="U1535:W1535"/>
    <mergeCell ref="Z1535:AC1535"/>
    <mergeCell ref="AD1535:AE1535"/>
    <mergeCell ref="U1543:V1544"/>
    <mergeCell ref="W1543:Z1544"/>
    <mergeCell ref="AA1543:AB1544"/>
    <mergeCell ref="AD1543:AD1544"/>
    <mergeCell ref="AE1543:AH1544"/>
    <mergeCell ref="C1607:G1607"/>
    <mergeCell ref="H1607:L1607"/>
    <mergeCell ref="N1607:P1607"/>
    <mergeCell ref="AD1579:AE1581"/>
    <mergeCell ref="AI1579:AM1581"/>
    <mergeCell ref="AO1579:AT1581"/>
    <mergeCell ref="AV1579:AZ1581"/>
    <mergeCell ref="BB1579:BB1581"/>
    <mergeCell ref="C1582:G1582"/>
    <mergeCell ref="H1582:L1582"/>
    <mergeCell ref="N1582:P1582"/>
    <mergeCell ref="Q1582:T1582"/>
    <mergeCell ref="U1582:W1582"/>
    <mergeCell ref="C1579:G1581"/>
    <mergeCell ref="H1579:L1581"/>
    <mergeCell ref="N1579:P1581"/>
    <mergeCell ref="Q1579:T1581"/>
    <mergeCell ref="U1579:W1581"/>
    <mergeCell ref="Z1579:AC1581"/>
    <mergeCell ref="Z1577:AC1577"/>
    <mergeCell ref="AD1577:AE1577"/>
    <mergeCell ref="AI1577:AM1577"/>
    <mergeCell ref="AO1577:AT1577"/>
    <mergeCell ref="AV1577:AZ1577"/>
    <mergeCell ref="BK1577:BL1577"/>
    <mergeCell ref="C1577:G1577"/>
    <mergeCell ref="H1577:L1577"/>
    <mergeCell ref="N1577:P1577"/>
    <mergeCell ref="Q1577:T1577"/>
    <mergeCell ref="U1577:W1577"/>
    <mergeCell ref="AD1588:AE1588"/>
    <mergeCell ref="AI1588:AM1588"/>
    <mergeCell ref="AO1588:AT1588"/>
    <mergeCell ref="AV1588:AZ1588"/>
    <mergeCell ref="C1588:G1588"/>
    <mergeCell ref="H1588:L1588"/>
    <mergeCell ref="N1588:P1588"/>
    <mergeCell ref="Q1588:T1588"/>
    <mergeCell ref="U1588:W1588"/>
    <mergeCell ref="Z1588:AC1588"/>
    <mergeCell ref="Z1582:AC1582"/>
    <mergeCell ref="AD1582:AE1582"/>
    <mergeCell ref="AI1582:AM1582"/>
    <mergeCell ref="AO1582:AT1582"/>
    <mergeCell ref="AV1582:AZ1582"/>
    <mergeCell ref="AO1594:AT1596"/>
    <mergeCell ref="AV1594:AZ1596"/>
    <mergeCell ref="BB1594:BB1596"/>
    <mergeCell ref="BE1594:BE1596"/>
    <mergeCell ref="BH1594:BL1596"/>
    <mergeCell ref="C1594:G1596"/>
    <mergeCell ref="H1594:L1596"/>
    <mergeCell ref="N1594:P1596"/>
    <mergeCell ref="Q1594:T1596"/>
    <mergeCell ref="U1594:W1596"/>
    <mergeCell ref="Z1594:AC1596"/>
    <mergeCell ref="AD1594:AE1596"/>
    <mergeCell ref="AI1594:AM1596"/>
    <mergeCell ref="C1592:G1592"/>
    <mergeCell ref="H1592:L1592"/>
    <mergeCell ref="P1592:S1592"/>
    <mergeCell ref="U1592:W1592"/>
    <mergeCell ref="Z1592:AC1592"/>
    <mergeCell ref="AD1592:AE1592"/>
    <mergeCell ref="AH1622:AM1622"/>
    <mergeCell ref="AV1622:AZ1622"/>
    <mergeCell ref="C1620:K1621"/>
    <mergeCell ref="P1620:S1621"/>
    <mergeCell ref="U1620:W1621"/>
    <mergeCell ref="AH1620:AM1621"/>
    <mergeCell ref="AO1620:AT1621"/>
    <mergeCell ref="AV1620:AZ1621"/>
    <mergeCell ref="BN1617:BP1617"/>
    <mergeCell ref="C1619:H1619"/>
    <mergeCell ref="I1619:M1619"/>
    <mergeCell ref="P1619:S1619"/>
    <mergeCell ref="Q1607:T1607"/>
    <mergeCell ref="U1607:W1607"/>
    <mergeCell ref="Z1607:AC1607"/>
    <mergeCell ref="AD1607:AE1607"/>
    <mergeCell ref="AI1607:AM1607"/>
    <mergeCell ref="AD1605:AE1606"/>
    <mergeCell ref="AI1605:AM1606"/>
    <mergeCell ref="AO1605:AT1606"/>
    <mergeCell ref="AV1605:AZ1606"/>
    <mergeCell ref="BB1605:BB1606"/>
    <mergeCell ref="BE1605:BF1606"/>
    <mergeCell ref="C1605:G1606"/>
    <mergeCell ref="H1605:L1606"/>
    <mergeCell ref="N1605:P1606"/>
    <mergeCell ref="Q1605:T1606"/>
    <mergeCell ref="U1605:W1606"/>
    <mergeCell ref="Z1605:AC1606"/>
    <mergeCell ref="P1597:S1597"/>
    <mergeCell ref="U1597:W1597"/>
    <mergeCell ref="Z1597:AC1597"/>
    <mergeCell ref="AD1597:AE1597"/>
    <mergeCell ref="BH1599:BL1599"/>
    <mergeCell ref="BN1599:BP1599"/>
    <mergeCell ref="BE1601:BE1602"/>
    <mergeCell ref="BH1601:BL1602"/>
    <mergeCell ref="BN1601:BP1602"/>
    <mergeCell ref="C1604:I1604"/>
    <mergeCell ref="AH1604:AO1604"/>
    <mergeCell ref="BH1604:BL1604"/>
    <mergeCell ref="BN1604:BP1604"/>
    <mergeCell ref="Z1599:AC1599"/>
    <mergeCell ref="AD1599:AE1599"/>
    <mergeCell ref="AI1599:AM1599"/>
    <mergeCell ref="AO1599:AT1601"/>
    <mergeCell ref="AV1599:AZ1601"/>
    <mergeCell ref="BE1599:BF1600"/>
    <mergeCell ref="AI1597:AM1597"/>
    <mergeCell ref="AO1597:AT1597"/>
    <mergeCell ref="AV1597:AZ1597"/>
    <mergeCell ref="BH1597:BL1597"/>
    <mergeCell ref="BN1597:BP1597"/>
    <mergeCell ref="C1599:G1599"/>
    <mergeCell ref="H1599:L1599"/>
    <mergeCell ref="N1599:P1599"/>
    <mergeCell ref="Q1599:T1599"/>
    <mergeCell ref="U1599:W1599"/>
    <mergeCell ref="C1597:G1597"/>
    <mergeCell ref="H1597:L1597"/>
    <mergeCell ref="AO1607:AT1607"/>
    <mergeCell ref="AV1607:AZ1607"/>
    <mergeCell ref="BH1607:BL1607"/>
    <mergeCell ref="BN1607:BP1607"/>
    <mergeCell ref="G1645:L1645"/>
    <mergeCell ref="N1645:O1645"/>
    <mergeCell ref="P1645:S1645"/>
    <mergeCell ref="U1645:AB1645"/>
    <mergeCell ref="AD1645:AI1645"/>
    <mergeCell ref="AO1645:AR1645"/>
    <mergeCell ref="AH1641:AM1641"/>
    <mergeCell ref="AO1641:AT1641"/>
    <mergeCell ref="AV1641:AZ1641"/>
    <mergeCell ref="BB1641:BC1641"/>
    <mergeCell ref="BE1641:BF1641"/>
    <mergeCell ref="BI1641:BJ1641"/>
    <mergeCell ref="C1609:G1610"/>
    <mergeCell ref="H1609:L1610"/>
    <mergeCell ref="N1609:P1610"/>
    <mergeCell ref="Q1609:T1610"/>
    <mergeCell ref="U1609:W1610"/>
    <mergeCell ref="Z1609:AC1610"/>
    <mergeCell ref="U1624:W1626"/>
    <mergeCell ref="AH1624:AR1626"/>
    <mergeCell ref="AV1624:AZ1626"/>
    <mergeCell ref="BB1624:BB1626"/>
    <mergeCell ref="BB1620:BB1621"/>
    <mergeCell ref="C1622:G1622"/>
    <mergeCell ref="H1622:L1622"/>
    <mergeCell ref="AO1615:AT1616"/>
    <mergeCell ref="AZ1615:AZ1616"/>
    <mergeCell ref="BB1615:BB1616"/>
    <mergeCell ref="BE1615:BG1616"/>
    <mergeCell ref="BH1615:BL1616"/>
    <mergeCell ref="BN1615:BP1616"/>
    <mergeCell ref="BH1613:BL1613"/>
    <mergeCell ref="BN1613:BP1613"/>
    <mergeCell ref="C1615:G1616"/>
    <mergeCell ref="H1615:L1616"/>
    <mergeCell ref="N1615:P1616"/>
    <mergeCell ref="Q1615:T1616"/>
    <mergeCell ref="U1615:W1616"/>
    <mergeCell ref="Z1615:AC1616"/>
    <mergeCell ref="AD1615:AE1616"/>
    <mergeCell ref="AH1615:AM1616"/>
    <mergeCell ref="AO1611:AT1612"/>
    <mergeCell ref="AV1611:AZ1612"/>
    <mergeCell ref="BB1611:BB1612"/>
    <mergeCell ref="BE1611:BE1612"/>
    <mergeCell ref="BH1611:BL1612"/>
    <mergeCell ref="C1611:G1612"/>
    <mergeCell ref="H1611:L1612"/>
    <mergeCell ref="N1611:P1612"/>
    <mergeCell ref="Q1611:T1612"/>
    <mergeCell ref="U1611:W1612"/>
    <mergeCell ref="Z1611:AC1612"/>
    <mergeCell ref="AD1611:AE1612"/>
    <mergeCell ref="AI1611:AM1612"/>
    <mergeCell ref="AD1609:AE1610"/>
    <mergeCell ref="AI1609:AM1610"/>
    <mergeCell ref="AO1609:AT1610"/>
    <mergeCell ref="AV1609:AZ1610"/>
    <mergeCell ref="BB1609:BB1610"/>
    <mergeCell ref="BE1609:BE1610"/>
    <mergeCell ref="P1622:S1622"/>
    <mergeCell ref="U1622:W1622"/>
    <mergeCell ref="Z1622:AC1622"/>
    <mergeCell ref="AD1622:AE1622"/>
    <mergeCell ref="AM1663:AP1663"/>
    <mergeCell ref="AQ1663:AT1663"/>
    <mergeCell ref="AU1663:AX1663"/>
    <mergeCell ref="AY1663:AZ1663"/>
    <mergeCell ref="BA1663:BC1663"/>
    <mergeCell ref="BD1663:BE1663"/>
    <mergeCell ref="BP1658:BQ1660"/>
    <mergeCell ref="AM1661:AO1661"/>
    <mergeCell ref="AP1661:AS1661"/>
    <mergeCell ref="AT1661:AV1661"/>
    <mergeCell ref="AX1661:AY1661"/>
    <mergeCell ref="C1653:D1654"/>
    <mergeCell ref="F1653:I1655"/>
    <mergeCell ref="J1653:M1655"/>
    <mergeCell ref="N1653:O1655"/>
    <mergeCell ref="R1653:T1654"/>
    <mergeCell ref="U1653:V1654"/>
    <mergeCell ref="W1653:Z1654"/>
    <mergeCell ref="AA1653:AB1654"/>
    <mergeCell ref="AD1653:AD1654"/>
    <mergeCell ref="BA1661:BC1661"/>
    <mergeCell ref="BD1661:BE1661"/>
    <mergeCell ref="BH1661:BL1661"/>
    <mergeCell ref="BM1661:BO1661"/>
    <mergeCell ref="BP1661:BQ1661"/>
    <mergeCell ref="AT1658:AV1660"/>
    <mergeCell ref="AX1658:AY1660"/>
    <mergeCell ref="BA1658:BC1660"/>
    <mergeCell ref="BD1658:BE1660"/>
    <mergeCell ref="BH1658:BL1660"/>
    <mergeCell ref="BM1658:BO1660"/>
    <mergeCell ref="C1658:D1660"/>
    <mergeCell ref="F1658:I1660"/>
    <mergeCell ref="J1658:M1660"/>
    <mergeCell ref="AM1658:AO1660"/>
    <mergeCell ref="AP1658:AS1660"/>
    <mergeCell ref="BH1653:BL1654"/>
    <mergeCell ref="BM1653:BO1654"/>
    <mergeCell ref="BP1653:BQ1654"/>
    <mergeCell ref="AM1655:AO1656"/>
    <mergeCell ref="AP1655:AS1656"/>
    <mergeCell ref="AE1653:AH1654"/>
    <mergeCell ref="AI1653:AI1654"/>
    <mergeCell ref="AM1653:AP1654"/>
    <mergeCell ref="AQ1653:AT1654"/>
    <mergeCell ref="BA1653:BC1654"/>
    <mergeCell ref="BD1653:BE1654"/>
    <mergeCell ref="AM1651:AO1651"/>
    <mergeCell ref="AP1651:AS1651"/>
    <mergeCell ref="BA1651:BC1651"/>
    <mergeCell ref="BD1651:BE1651"/>
    <mergeCell ref="BH1651:BL1651"/>
    <mergeCell ref="BM1651:BO1651"/>
    <mergeCell ref="BP1649:BQ1650"/>
    <mergeCell ref="C1651:D1651"/>
    <mergeCell ref="BE1639:BG1640"/>
    <mergeCell ref="BH1639:BK1640"/>
    <mergeCell ref="BN1639:BP1640"/>
    <mergeCell ref="AX1647:AY1648"/>
    <mergeCell ref="BE1647:BF1648"/>
    <mergeCell ref="BH1647:BL1648"/>
    <mergeCell ref="BM1647:BO1648"/>
    <mergeCell ref="BP1647:BQ1648"/>
    <mergeCell ref="W1647:Z1648"/>
    <mergeCell ref="AA1647:AB1648"/>
    <mergeCell ref="AD1647:AD1648"/>
    <mergeCell ref="AE1647:AH1648"/>
    <mergeCell ref="AI1647:AI1648"/>
    <mergeCell ref="AU1647:AW1648"/>
    <mergeCell ref="AU1645:AY1645"/>
    <mergeCell ref="BE1645:BF1645"/>
    <mergeCell ref="BG1645:BL1645"/>
    <mergeCell ref="BM1645:BO1645"/>
    <mergeCell ref="F1651:I1651"/>
    <mergeCell ref="J1651:M1651"/>
    <mergeCell ref="N1651:O1651"/>
    <mergeCell ref="R1651:T1651"/>
    <mergeCell ref="U1651:V1651"/>
    <mergeCell ref="W1651:Z1651"/>
    <mergeCell ref="AA1651:AB1651"/>
    <mergeCell ref="AE1651:AH1651"/>
    <mergeCell ref="AM1649:AO1650"/>
    <mergeCell ref="AP1649:AS1650"/>
    <mergeCell ref="BA1649:BC1650"/>
    <mergeCell ref="C1641:G1641"/>
    <mergeCell ref="H1641:L1641"/>
    <mergeCell ref="N1641:P1641"/>
    <mergeCell ref="Q1641:T1641"/>
    <mergeCell ref="U1641:W1641"/>
    <mergeCell ref="Z1641:AC1641"/>
    <mergeCell ref="AD1641:AE1641"/>
    <mergeCell ref="U1649:V1650"/>
    <mergeCell ref="W1649:Z1650"/>
    <mergeCell ref="AA1649:AB1650"/>
    <mergeCell ref="AD1649:AD1650"/>
    <mergeCell ref="AE1649:AH1650"/>
    <mergeCell ref="AI1649:AI1650"/>
    <mergeCell ref="C1649:D1650"/>
    <mergeCell ref="F1649:I1650"/>
    <mergeCell ref="J1649:M1650"/>
    <mergeCell ref="N1649:O1650"/>
    <mergeCell ref="R1649:T1650"/>
    <mergeCell ref="BP1645:BQ1645"/>
    <mergeCell ref="F1647:I1648"/>
    <mergeCell ref="K1647:M1648"/>
    <mergeCell ref="N1647:O1648"/>
    <mergeCell ref="R1647:T1648"/>
    <mergeCell ref="U1647:V1648"/>
    <mergeCell ref="B1643:AJ1644"/>
    <mergeCell ref="AL1643:AZ1644"/>
    <mergeCell ref="BA1643:BQ1644"/>
    <mergeCell ref="U1619:W1619"/>
    <mergeCell ref="Z1619:AC1619"/>
    <mergeCell ref="AD1619:AE1619"/>
    <mergeCell ref="AH1619:AN1619"/>
    <mergeCell ref="AO1619:AT1619"/>
    <mergeCell ref="AV1619:AZ1619"/>
    <mergeCell ref="AD1617:AE1617"/>
    <mergeCell ref="AH1617:AN1617"/>
    <mergeCell ref="AO1617:AT1617"/>
    <mergeCell ref="AV1617:AZ1617"/>
    <mergeCell ref="BE1617:BG1617"/>
    <mergeCell ref="BH1617:BL1617"/>
    <mergeCell ref="C1617:G1617"/>
    <mergeCell ref="H1617:L1617"/>
    <mergeCell ref="N1617:P1617"/>
    <mergeCell ref="Q1617:T1617"/>
    <mergeCell ref="U1617:W1617"/>
    <mergeCell ref="Z1617:AC1617"/>
    <mergeCell ref="BE1622:BP1622"/>
    <mergeCell ref="BE1634:BG1636"/>
    <mergeCell ref="BH1634:BK1635"/>
    <mergeCell ref="C1637:J1637"/>
    <mergeCell ref="N1637:P1637"/>
    <mergeCell ref="Q1637:T1637"/>
    <mergeCell ref="U1637:W1637"/>
    <mergeCell ref="AH1637:AR1637"/>
    <mergeCell ref="AV1637:AZ1637"/>
    <mergeCell ref="BE1637:BG1637"/>
    <mergeCell ref="BH1637:BK1637"/>
    <mergeCell ref="C1634:J1636"/>
    <mergeCell ref="P1634:S1636"/>
    <mergeCell ref="U1634:W1636"/>
    <mergeCell ref="C1624:G1626"/>
    <mergeCell ref="N1624:P1626"/>
    <mergeCell ref="Q1624:T1626"/>
    <mergeCell ref="BN1627:BP1627"/>
    <mergeCell ref="C1627:G1627"/>
    <mergeCell ref="P1627:S1627"/>
    <mergeCell ref="U1627:W1627"/>
    <mergeCell ref="AH1627:AR1627"/>
    <mergeCell ref="AV1627:AZ1627"/>
    <mergeCell ref="BG1627:BJ1627"/>
    <mergeCell ref="AH1634:AR1636"/>
    <mergeCell ref="AV1634:AZ1636"/>
    <mergeCell ref="BB1634:BB1636"/>
    <mergeCell ref="BN1629:BP1631"/>
    <mergeCell ref="C1632:G1632"/>
    <mergeCell ref="N1632:P1632"/>
    <mergeCell ref="Q1632:T1632"/>
    <mergeCell ref="U1632:W1632"/>
    <mergeCell ref="AH1632:AR1632"/>
    <mergeCell ref="AV1632:AZ1632"/>
    <mergeCell ref="BE1632:BG1632"/>
    <mergeCell ref="BH1632:BK1632"/>
    <mergeCell ref="BN1632:BP1632"/>
    <mergeCell ref="C1629:G1631"/>
    <mergeCell ref="N1629:P1631"/>
    <mergeCell ref="Q1629:T1631"/>
    <mergeCell ref="U1629:W1631"/>
    <mergeCell ref="AH1629:AR1631"/>
    <mergeCell ref="AV1629:AZ1631"/>
    <mergeCell ref="BB1629:BB1631"/>
    <mergeCell ref="BE1629:BG1631"/>
    <mergeCell ref="BH1629:BK1631"/>
    <mergeCell ref="AI1592:AM1592"/>
    <mergeCell ref="AO1592:AT1592"/>
    <mergeCell ref="AV1592:AZ1592"/>
    <mergeCell ref="AI1589:AM1591"/>
    <mergeCell ref="AV1586:AZ1587"/>
    <mergeCell ref="BB1586:BB1587"/>
    <mergeCell ref="BJ1586:BM1587"/>
    <mergeCell ref="BN1586:BP1587"/>
    <mergeCell ref="BE1584:BP1585"/>
    <mergeCell ref="C1586:G1587"/>
    <mergeCell ref="H1586:L1587"/>
    <mergeCell ref="N1586:P1587"/>
    <mergeCell ref="Q1586:T1587"/>
    <mergeCell ref="U1586:W1587"/>
    <mergeCell ref="Z1586:AC1587"/>
    <mergeCell ref="AD1586:AE1587"/>
    <mergeCell ref="AI1586:AN1587"/>
    <mergeCell ref="AO1586:AT1587"/>
    <mergeCell ref="Z1584:AC1585"/>
    <mergeCell ref="AD1584:AE1585"/>
    <mergeCell ref="AI1584:AM1585"/>
    <mergeCell ref="AO1584:AT1585"/>
    <mergeCell ref="AV1584:AZ1585"/>
    <mergeCell ref="BB1584:BB1585"/>
    <mergeCell ref="C1584:G1585"/>
    <mergeCell ref="H1584:L1585"/>
    <mergeCell ref="N1584:P1585"/>
    <mergeCell ref="AO1589:AT1591"/>
    <mergeCell ref="AV1589:AZ1591"/>
    <mergeCell ref="BB1589:BB1591"/>
    <mergeCell ref="BE1589:BE1591"/>
    <mergeCell ref="BH1589:BL1591"/>
    <mergeCell ref="C1589:G1591"/>
    <mergeCell ref="H1589:L1591"/>
    <mergeCell ref="P1589:S1591"/>
    <mergeCell ref="U1589:W1591"/>
    <mergeCell ref="Z1589:AC1591"/>
    <mergeCell ref="AD1589:AE1591"/>
    <mergeCell ref="Q1584:T1585"/>
    <mergeCell ref="U1584:W1585"/>
    <mergeCell ref="H1572:L1572"/>
    <mergeCell ref="N1572:P1572"/>
    <mergeCell ref="R1572:S1572"/>
    <mergeCell ref="U1572:W1572"/>
    <mergeCell ref="Z1572:AC1572"/>
    <mergeCell ref="AD1572:AE1572"/>
    <mergeCell ref="AO1572:AT1572"/>
    <mergeCell ref="AV1572:AZ1572"/>
    <mergeCell ref="BK1572:BL1572"/>
    <mergeCell ref="AD1570:AE1571"/>
    <mergeCell ref="AO1570:AT1571"/>
    <mergeCell ref="AV1570:AZ1571"/>
    <mergeCell ref="BA1570:BB1571"/>
    <mergeCell ref="BE1570:BE1571"/>
    <mergeCell ref="BJ1570:BL1571"/>
    <mergeCell ref="C1574:I1576"/>
    <mergeCell ref="AH1574:AO1576"/>
    <mergeCell ref="BE1574:BE1576"/>
    <mergeCell ref="BK1574:BL1576"/>
    <mergeCell ref="BP1574:BP1575"/>
    <mergeCell ref="AO1568:AT1568"/>
    <mergeCell ref="AV1568:AZ1568"/>
    <mergeCell ref="BA1568:BB1568"/>
    <mergeCell ref="BJ1568:BL1568"/>
    <mergeCell ref="BO1568:BP1568"/>
    <mergeCell ref="H1570:L1571"/>
    <mergeCell ref="N1570:P1571"/>
    <mergeCell ref="Q1570:S1571"/>
    <mergeCell ref="U1570:W1571"/>
    <mergeCell ref="Z1570:AC1571"/>
    <mergeCell ref="I1568:L1568"/>
    <mergeCell ref="N1568:P1568"/>
    <mergeCell ref="Q1568:S1568"/>
    <mergeCell ref="U1568:W1568"/>
    <mergeCell ref="Z1568:AC1568"/>
    <mergeCell ref="AD1568:AE1568"/>
    <mergeCell ref="AV1563:AZ1563"/>
    <mergeCell ref="BJ1563:BL1563"/>
    <mergeCell ref="BO1563:BP1563"/>
    <mergeCell ref="BE1565:BF1567"/>
    <mergeCell ref="BJ1565:BL1566"/>
    <mergeCell ref="BO1565:BP1566"/>
    <mergeCell ref="BH1547:BL1548"/>
    <mergeCell ref="BM1547:BO1548"/>
    <mergeCell ref="BP1547:BQ1548"/>
    <mergeCell ref="AM1549:AO1550"/>
    <mergeCell ref="AP1549:AS1550"/>
    <mergeCell ref="AE1547:AH1548"/>
    <mergeCell ref="AI1547:AI1548"/>
    <mergeCell ref="AM1547:AP1548"/>
    <mergeCell ref="AQ1547:AT1548"/>
    <mergeCell ref="BA1547:BC1548"/>
    <mergeCell ref="BD1547:BE1548"/>
    <mergeCell ref="AR1561:AT1561"/>
    <mergeCell ref="AV1561:BB1561"/>
    <mergeCell ref="BH1561:BL1562"/>
    <mergeCell ref="BN1561:BP1562"/>
    <mergeCell ref="F1563:K1563"/>
    <mergeCell ref="N1563:R1563"/>
    <mergeCell ref="S1563:V1563"/>
    <mergeCell ref="AB1563:AD1563"/>
    <mergeCell ref="AE1563:AI1563"/>
    <mergeCell ref="AR1563:AT1563"/>
    <mergeCell ref="C1558:AE1558"/>
    <mergeCell ref="B1560:U1560"/>
    <mergeCell ref="X1560:AG1560"/>
    <mergeCell ref="AM1560:BB1560"/>
    <mergeCell ref="BE1560:BP1560"/>
    <mergeCell ref="E1561:L1561"/>
    <mergeCell ref="O1561:Q1561"/>
    <mergeCell ref="S1561:V1561"/>
    <mergeCell ref="AB1561:AC1561"/>
    <mergeCell ref="AD1561:AE1561"/>
    <mergeCell ref="AM1557:AP1557"/>
    <mergeCell ref="AQ1557:AT1557"/>
    <mergeCell ref="AU1557:AX1557"/>
    <mergeCell ref="AY1557:AZ1557"/>
    <mergeCell ref="BA1557:BC1557"/>
    <mergeCell ref="BD1557:BE1557"/>
    <mergeCell ref="BP1552:BQ1554"/>
    <mergeCell ref="AM1555:AO1555"/>
    <mergeCell ref="AP1555:AS1555"/>
    <mergeCell ref="AT1555:AV1555"/>
    <mergeCell ref="AX1555:AY1555"/>
    <mergeCell ref="C1547:D1548"/>
    <mergeCell ref="F1547:I1549"/>
    <mergeCell ref="J1547:M1549"/>
    <mergeCell ref="N1547:O1549"/>
    <mergeCell ref="R1547:T1548"/>
    <mergeCell ref="U1547:V1548"/>
    <mergeCell ref="W1547:Z1548"/>
    <mergeCell ref="AA1547:AB1548"/>
    <mergeCell ref="AD1547:AD1548"/>
    <mergeCell ref="BA1555:BC1555"/>
    <mergeCell ref="BD1555:BE1555"/>
    <mergeCell ref="BH1555:BL1555"/>
    <mergeCell ref="BM1555:BO1555"/>
    <mergeCell ref="BP1555:BQ1555"/>
    <mergeCell ref="AT1552:AV1554"/>
    <mergeCell ref="AX1552:AY1554"/>
    <mergeCell ref="AI1543:AI1544"/>
    <mergeCell ref="C1543:D1544"/>
    <mergeCell ref="F1543:I1544"/>
    <mergeCell ref="J1543:M1544"/>
    <mergeCell ref="N1543:O1544"/>
    <mergeCell ref="R1543:T1544"/>
    <mergeCell ref="BE1528:BG1530"/>
    <mergeCell ref="BH1528:BK1529"/>
    <mergeCell ref="C1531:J1531"/>
    <mergeCell ref="N1531:P1531"/>
    <mergeCell ref="Q1531:T1531"/>
    <mergeCell ref="U1531:W1531"/>
    <mergeCell ref="AH1531:AR1531"/>
    <mergeCell ref="AV1531:AZ1531"/>
    <mergeCell ref="BE1531:BG1531"/>
    <mergeCell ref="BH1531:BK1531"/>
    <mergeCell ref="C1528:J1530"/>
    <mergeCell ref="P1528:S1530"/>
    <mergeCell ref="U1528:W1530"/>
    <mergeCell ref="AH1528:AR1530"/>
    <mergeCell ref="AV1528:AZ1530"/>
    <mergeCell ref="BB1528:BB1530"/>
    <mergeCell ref="BN1523:BP1525"/>
    <mergeCell ref="C1526:G1526"/>
    <mergeCell ref="N1526:P1526"/>
    <mergeCell ref="Q1526:T1526"/>
    <mergeCell ref="U1526:W1526"/>
    <mergeCell ref="AH1526:AR1526"/>
    <mergeCell ref="AV1526:AZ1526"/>
    <mergeCell ref="BE1526:BG1526"/>
    <mergeCell ref="BH1526:BK1526"/>
    <mergeCell ref="BN1526:BP1526"/>
    <mergeCell ref="C1523:G1525"/>
    <mergeCell ref="N1523:P1525"/>
    <mergeCell ref="Q1523:T1525"/>
    <mergeCell ref="U1523:W1525"/>
    <mergeCell ref="AH1523:AR1525"/>
    <mergeCell ref="AV1523:AZ1525"/>
    <mergeCell ref="BB1523:BB1525"/>
    <mergeCell ref="BE1523:BG1525"/>
    <mergeCell ref="BH1523:BK1525"/>
    <mergeCell ref="BE1533:BG1534"/>
    <mergeCell ref="BH1533:BK1534"/>
    <mergeCell ref="BN1533:BP1534"/>
    <mergeCell ref="AX1541:AY1542"/>
    <mergeCell ref="BE1541:BF1542"/>
    <mergeCell ref="BH1541:BL1542"/>
    <mergeCell ref="BM1541:BO1542"/>
    <mergeCell ref="BP1541:BQ1542"/>
    <mergeCell ref="W1541:Z1542"/>
    <mergeCell ref="AA1541:AB1542"/>
    <mergeCell ref="AD1541:AD1542"/>
    <mergeCell ref="AE1541:AH1542"/>
    <mergeCell ref="Z1516:AC1516"/>
    <mergeCell ref="AD1516:AE1516"/>
    <mergeCell ref="AH1516:AM1516"/>
    <mergeCell ref="AV1516:AZ1516"/>
    <mergeCell ref="C1514:K1515"/>
    <mergeCell ref="P1514:S1515"/>
    <mergeCell ref="U1514:W1515"/>
    <mergeCell ref="AH1514:AM1515"/>
    <mergeCell ref="AO1514:AT1515"/>
    <mergeCell ref="AV1514:AZ1515"/>
    <mergeCell ref="BN1511:BP1511"/>
    <mergeCell ref="C1513:H1513"/>
    <mergeCell ref="I1513:M1513"/>
    <mergeCell ref="P1513:S1513"/>
    <mergeCell ref="U1513:W1513"/>
    <mergeCell ref="Z1513:AC1513"/>
    <mergeCell ref="AD1513:AE1513"/>
    <mergeCell ref="AH1513:AN1513"/>
    <mergeCell ref="AO1513:AT1513"/>
    <mergeCell ref="AV1513:AZ1513"/>
    <mergeCell ref="AD1511:AE1511"/>
    <mergeCell ref="AH1511:AN1511"/>
    <mergeCell ref="AO1511:AT1511"/>
    <mergeCell ref="AV1511:AZ1511"/>
    <mergeCell ref="BE1511:BG1511"/>
    <mergeCell ref="BH1511:BL1511"/>
    <mergeCell ref="C1511:G1511"/>
    <mergeCell ref="H1511:L1511"/>
    <mergeCell ref="N1511:P1511"/>
    <mergeCell ref="Q1511:T1511"/>
    <mergeCell ref="U1511:W1511"/>
    <mergeCell ref="Z1511:AC1511"/>
    <mergeCell ref="BE1516:BP1516"/>
    <mergeCell ref="AO1488:AT1490"/>
    <mergeCell ref="AV1488:AZ1490"/>
    <mergeCell ref="BB1488:BB1490"/>
    <mergeCell ref="BE1488:BE1490"/>
    <mergeCell ref="BH1488:BL1490"/>
    <mergeCell ref="BN1488:BP1490"/>
    <mergeCell ref="BH1486:BL1486"/>
    <mergeCell ref="BN1486:BP1486"/>
    <mergeCell ref="C1488:G1490"/>
    <mergeCell ref="H1488:L1490"/>
    <mergeCell ref="N1488:P1490"/>
    <mergeCell ref="Q1488:T1490"/>
    <mergeCell ref="U1488:W1490"/>
    <mergeCell ref="Z1488:AC1490"/>
    <mergeCell ref="AD1488:AE1490"/>
    <mergeCell ref="AI1488:AM1490"/>
    <mergeCell ref="BN1483:BP1485"/>
    <mergeCell ref="C1486:G1486"/>
    <mergeCell ref="H1486:L1486"/>
    <mergeCell ref="P1486:S1486"/>
    <mergeCell ref="U1486:W1486"/>
    <mergeCell ref="Z1486:AC1486"/>
    <mergeCell ref="AD1486:AE1486"/>
    <mergeCell ref="AI1486:AM1486"/>
    <mergeCell ref="AO1486:AT1486"/>
    <mergeCell ref="AV1486:AZ1486"/>
    <mergeCell ref="AI1483:AM1485"/>
    <mergeCell ref="AV1480:AZ1481"/>
    <mergeCell ref="BB1480:BB1481"/>
    <mergeCell ref="BJ1480:BM1481"/>
    <mergeCell ref="BN1480:BP1481"/>
    <mergeCell ref="BE1478:BP1479"/>
    <mergeCell ref="C1480:G1481"/>
    <mergeCell ref="H1480:L1481"/>
    <mergeCell ref="N1480:P1481"/>
    <mergeCell ref="Q1480:T1481"/>
    <mergeCell ref="U1480:W1481"/>
    <mergeCell ref="Z1480:AC1481"/>
    <mergeCell ref="AD1480:AE1481"/>
    <mergeCell ref="AI1480:AN1481"/>
    <mergeCell ref="AO1480:AT1481"/>
    <mergeCell ref="Z1478:AC1479"/>
    <mergeCell ref="AD1478:AE1479"/>
    <mergeCell ref="AI1478:AM1479"/>
    <mergeCell ref="AO1478:AT1479"/>
    <mergeCell ref="AV1478:AZ1479"/>
    <mergeCell ref="BB1478:BB1479"/>
    <mergeCell ref="C1478:G1479"/>
    <mergeCell ref="H1478:L1479"/>
    <mergeCell ref="N1478:P1479"/>
    <mergeCell ref="AO1483:AT1485"/>
    <mergeCell ref="AV1483:AZ1485"/>
    <mergeCell ref="BB1483:BB1485"/>
    <mergeCell ref="BE1483:BE1485"/>
    <mergeCell ref="BH1483:BL1485"/>
    <mergeCell ref="C1483:G1485"/>
    <mergeCell ref="H1483:L1485"/>
    <mergeCell ref="P1483:S1485"/>
    <mergeCell ref="U1483:W1485"/>
    <mergeCell ref="Z1483:AC1485"/>
    <mergeCell ref="AD1483:AE1485"/>
    <mergeCell ref="Q1478:T1479"/>
    <mergeCell ref="U1478:W1479"/>
    <mergeCell ref="AX1446:AY1448"/>
    <mergeCell ref="BA1446:BC1448"/>
    <mergeCell ref="BD1446:BE1448"/>
    <mergeCell ref="BH1446:BL1448"/>
    <mergeCell ref="BM1446:BO1448"/>
    <mergeCell ref="C1446:D1448"/>
    <mergeCell ref="F1446:I1448"/>
    <mergeCell ref="J1446:M1448"/>
    <mergeCell ref="AM1446:AO1448"/>
    <mergeCell ref="AP1446:AS1448"/>
    <mergeCell ref="H1466:L1466"/>
    <mergeCell ref="N1466:P1466"/>
    <mergeCell ref="R1466:S1466"/>
    <mergeCell ref="U1466:W1466"/>
    <mergeCell ref="Z1466:AC1466"/>
    <mergeCell ref="AD1466:AE1466"/>
    <mergeCell ref="AO1466:AT1466"/>
    <mergeCell ref="AV1466:AZ1466"/>
    <mergeCell ref="BK1466:BL1466"/>
    <mergeCell ref="AD1464:AE1465"/>
    <mergeCell ref="AO1464:AT1465"/>
    <mergeCell ref="AV1464:AZ1465"/>
    <mergeCell ref="BA1464:BB1465"/>
    <mergeCell ref="BE1464:BE1465"/>
    <mergeCell ref="BJ1464:BL1465"/>
    <mergeCell ref="C1468:I1470"/>
    <mergeCell ref="AH1468:AO1470"/>
    <mergeCell ref="BE1468:BE1470"/>
    <mergeCell ref="BK1468:BL1470"/>
    <mergeCell ref="BP1468:BP1469"/>
    <mergeCell ref="AO1462:AT1462"/>
    <mergeCell ref="AV1462:AZ1462"/>
    <mergeCell ref="BA1462:BB1462"/>
    <mergeCell ref="BJ1462:BL1462"/>
    <mergeCell ref="BO1462:BP1462"/>
    <mergeCell ref="H1464:L1465"/>
    <mergeCell ref="N1464:P1465"/>
    <mergeCell ref="Q1464:S1465"/>
    <mergeCell ref="U1464:W1465"/>
    <mergeCell ref="Z1464:AC1465"/>
    <mergeCell ref="I1462:L1462"/>
    <mergeCell ref="N1462:P1462"/>
    <mergeCell ref="Q1462:S1462"/>
    <mergeCell ref="U1462:W1462"/>
    <mergeCell ref="Z1462:AC1462"/>
    <mergeCell ref="AD1462:AE1462"/>
    <mergeCell ref="AV1457:AZ1457"/>
    <mergeCell ref="BJ1457:BL1457"/>
    <mergeCell ref="BO1457:BP1457"/>
    <mergeCell ref="BE1459:BF1461"/>
    <mergeCell ref="BJ1459:BL1460"/>
    <mergeCell ref="BO1459:BP1460"/>
    <mergeCell ref="BH1441:BL1442"/>
    <mergeCell ref="BM1441:BO1442"/>
    <mergeCell ref="BP1441:BQ1442"/>
    <mergeCell ref="AM1443:AO1444"/>
    <mergeCell ref="AP1443:AS1444"/>
    <mergeCell ref="AE1441:AH1442"/>
    <mergeCell ref="AI1441:AI1442"/>
    <mergeCell ref="AM1441:AP1442"/>
    <mergeCell ref="AQ1441:AT1442"/>
    <mergeCell ref="BA1441:BC1442"/>
    <mergeCell ref="BD1441:BE1442"/>
    <mergeCell ref="AR1455:AT1455"/>
    <mergeCell ref="AV1455:BB1455"/>
    <mergeCell ref="BH1455:BL1456"/>
    <mergeCell ref="BN1455:BP1456"/>
    <mergeCell ref="AI1435:AI1436"/>
    <mergeCell ref="AU1435:AW1436"/>
    <mergeCell ref="AU1433:AY1433"/>
    <mergeCell ref="BE1433:BF1433"/>
    <mergeCell ref="BG1433:BL1433"/>
    <mergeCell ref="BM1433:BO1433"/>
    <mergeCell ref="BP1433:BQ1433"/>
    <mergeCell ref="F1457:K1457"/>
    <mergeCell ref="N1457:R1457"/>
    <mergeCell ref="S1457:V1457"/>
    <mergeCell ref="AB1457:AD1457"/>
    <mergeCell ref="AE1457:AI1457"/>
    <mergeCell ref="AR1457:AT1457"/>
    <mergeCell ref="C1452:AE1452"/>
    <mergeCell ref="B1454:U1454"/>
    <mergeCell ref="X1454:AG1454"/>
    <mergeCell ref="AM1454:BB1454"/>
    <mergeCell ref="BE1454:BP1454"/>
    <mergeCell ref="E1455:L1455"/>
    <mergeCell ref="O1455:Q1455"/>
    <mergeCell ref="S1455:V1455"/>
    <mergeCell ref="AB1455:AC1455"/>
    <mergeCell ref="AD1455:AE1455"/>
    <mergeCell ref="AM1451:AP1451"/>
    <mergeCell ref="AQ1451:AT1451"/>
    <mergeCell ref="AU1451:AX1451"/>
    <mergeCell ref="AY1451:AZ1451"/>
    <mergeCell ref="BA1451:BC1451"/>
    <mergeCell ref="BD1451:BE1451"/>
    <mergeCell ref="BP1446:BQ1448"/>
    <mergeCell ref="AM1449:AO1449"/>
    <mergeCell ref="AP1449:AS1449"/>
    <mergeCell ref="AT1449:AV1449"/>
    <mergeCell ref="AX1449:AY1449"/>
    <mergeCell ref="C1441:D1442"/>
    <mergeCell ref="F1441:I1443"/>
    <mergeCell ref="J1441:M1443"/>
    <mergeCell ref="N1441:O1443"/>
    <mergeCell ref="R1441:T1442"/>
    <mergeCell ref="U1441:V1442"/>
    <mergeCell ref="W1441:Z1442"/>
    <mergeCell ref="AA1441:AB1442"/>
    <mergeCell ref="AD1441:AD1442"/>
    <mergeCell ref="BA1449:BC1449"/>
    <mergeCell ref="BD1449:BE1449"/>
    <mergeCell ref="BH1449:BL1449"/>
    <mergeCell ref="BM1449:BO1449"/>
    <mergeCell ref="BP1449:BQ1449"/>
    <mergeCell ref="AT1446:AV1448"/>
    <mergeCell ref="Z1382:AC1384"/>
    <mergeCell ref="AD1382:AE1384"/>
    <mergeCell ref="AI1382:AM1384"/>
    <mergeCell ref="BN1405:BP1405"/>
    <mergeCell ref="C1407:H1407"/>
    <mergeCell ref="I1407:M1407"/>
    <mergeCell ref="P1407:S1407"/>
    <mergeCell ref="U1407:W1407"/>
    <mergeCell ref="Z1407:AC1407"/>
    <mergeCell ref="AD1407:AE1407"/>
    <mergeCell ref="AH1407:AN1407"/>
    <mergeCell ref="AO1407:AT1407"/>
    <mergeCell ref="AV1407:AZ1407"/>
    <mergeCell ref="AD1405:AE1405"/>
    <mergeCell ref="AH1405:AN1405"/>
    <mergeCell ref="AO1405:AT1405"/>
    <mergeCell ref="AV1405:AZ1405"/>
    <mergeCell ref="BE1405:BG1405"/>
    <mergeCell ref="BH1405:BL1405"/>
    <mergeCell ref="C1405:G1405"/>
    <mergeCell ref="H1405:L1405"/>
    <mergeCell ref="N1405:P1405"/>
    <mergeCell ref="Q1405:T1405"/>
    <mergeCell ref="U1405:W1405"/>
    <mergeCell ref="Z1405:AC1405"/>
    <mergeCell ref="BE1410:BP1410"/>
    <mergeCell ref="U1437:V1438"/>
    <mergeCell ref="W1437:Z1438"/>
    <mergeCell ref="AA1437:AB1438"/>
    <mergeCell ref="AD1437:AD1438"/>
    <mergeCell ref="AE1437:AH1438"/>
    <mergeCell ref="AI1437:AI1438"/>
    <mergeCell ref="C1437:D1438"/>
    <mergeCell ref="F1437:I1438"/>
    <mergeCell ref="J1437:M1438"/>
    <mergeCell ref="N1437:O1438"/>
    <mergeCell ref="R1437:T1438"/>
    <mergeCell ref="BE1422:BG1424"/>
    <mergeCell ref="BH1422:BK1423"/>
    <mergeCell ref="C1425:J1425"/>
    <mergeCell ref="N1425:P1425"/>
    <mergeCell ref="Q1425:T1425"/>
    <mergeCell ref="U1425:W1425"/>
    <mergeCell ref="AH1425:AR1425"/>
    <mergeCell ref="AV1425:AZ1425"/>
    <mergeCell ref="BE1425:BG1425"/>
    <mergeCell ref="BH1425:BK1425"/>
    <mergeCell ref="C1422:J1424"/>
    <mergeCell ref="P1422:S1424"/>
    <mergeCell ref="U1422:W1424"/>
    <mergeCell ref="AH1422:AR1424"/>
    <mergeCell ref="AV1422:AZ1424"/>
    <mergeCell ref="BB1422:BB1424"/>
    <mergeCell ref="BN1417:BP1419"/>
    <mergeCell ref="C1420:G1420"/>
    <mergeCell ref="N1420:P1420"/>
    <mergeCell ref="Q1420:T1420"/>
    <mergeCell ref="U1420:W1420"/>
    <mergeCell ref="AH1420:AR1420"/>
    <mergeCell ref="AV1420:AZ1420"/>
    <mergeCell ref="BE1420:BG1420"/>
    <mergeCell ref="BH1420:BK1420"/>
    <mergeCell ref="BN1420:BP1420"/>
    <mergeCell ref="C1417:G1419"/>
    <mergeCell ref="AU1345:AX1345"/>
    <mergeCell ref="AY1345:AZ1345"/>
    <mergeCell ref="BA1345:BC1345"/>
    <mergeCell ref="BD1345:BE1345"/>
    <mergeCell ref="BP1340:BQ1342"/>
    <mergeCell ref="AM1343:AO1343"/>
    <mergeCell ref="AP1343:AS1343"/>
    <mergeCell ref="AO1377:AT1379"/>
    <mergeCell ref="AV1377:AZ1379"/>
    <mergeCell ref="BB1377:BB1379"/>
    <mergeCell ref="BE1377:BE1379"/>
    <mergeCell ref="BH1377:BL1379"/>
    <mergeCell ref="C1377:G1379"/>
    <mergeCell ref="H1377:L1379"/>
    <mergeCell ref="P1377:S1379"/>
    <mergeCell ref="U1377:W1379"/>
    <mergeCell ref="Z1377:AC1379"/>
    <mergeCell ref="AD1377:AE1379"/>
    <mergeCell ref="Q1372:T1373"/>
    <mergeCell ref="U1372:W1373"/>
    <mergeCell ref="Z1410:AC1410"/>
    <mergeCell ref="AD1410:AE1410"/>
    <mergeCell ref="AH1410:AM1410"/>
    <mergeCell ref="AV1410:AZ1410"/>
    <mergeCell ref="C1408:K1409"/>
    <mergeCell ref="P1408:S1409"/>
    <mergeCell ref="U1408:W1409"/>
    <mergeCell ref="AH1408:AM1409"/>
    <mergeCell ref="AO1408:AT1409"/>
    <mergeCell ref="AV1408:AZ1409"/>
    <mergeCell ref="BH1393:BL1394"/>
    <mergeCell ref="BA1358:BB1359"/>
    <mergeCell ref="BE1358:BE1359"/>
    <mergeCell ref="BJ1358:BL1359"/>
    <mergeCell ref="C1362:I1364"/>
    <mergeCell ref="AH1362:AO1364"/>
    <mergeCell ref="BE1362:BE1364"/>
    <mergeCell ref="BK1362:BL1364"/>
    <mergeCell ref="BP1362:BP1363"/>
    <mergeCell ref="AO1356:AT1356"/>
    <mergeCell ref="AV1356:AZ1356"/>
    <mergeCell ref="BA1356:BB1356"/>
    <mergeCell ref="BJ1356:BL1356"/>
    <mergeCell ref="BO1356:BP1356"/>
    <mergeCell ref="H1358:L1359"/>
    <mergeCell ref="N1358:P1359"/>
    <mergeCell ref="Q1358:S1359"/>
    <mergeCell ref="U1358:W1359"/>
    <mergeCell ref="Z1358:AC1359"/>
    <mergeCell ref="I1356:L1356"/>
    <mergeCell ref="N1356:P1356"/>
    <mergeCell ref="Q1356:S1356"/>
    <mergeCell ref="U1356:W1356"/>
    <mergeCell ref="Z1356:AC1356"/>
    <mergeCell ref="AD1356:AE1356"/>
    <mergeCell ref="AO1382:AT1384"/>
    <mergeCell ref="AV1382:AZ1384"/>
    <mergeCell ref="BB1382:BB1384"/>
    <mergeCell ref="BE1382:BE1384"/>
    <mergeCell ref="C1382:G1384"/>
    <mergeCell ref="H1382:L1384"/>
    <mergeCell ref="N1382:P1384"/>
    <mergeCell ref="Q1382:T1384"/>
    <mergeCell ref="U1382:W1384"/>
    <mergeCell ref="AM1340:AO1342"/>
    <mergeCell ref="AP1340:AS1342"/>
    <mergeCell ref="AI1329:AI1330"/>
    <mergeCell ref="AU1329:AW1330"/>
    <mergeCell ref="AU1327:AY1327"/>
    <mergeCell ref="BE1327:BF1327"/>
    <mergeCell ref="BE1321:BG1322"/>
    <mergeCell ref="C1380:G1380"/>
    <mergeCell ref="H1380:L1380"/>
    <mergeCell ref="P1380:S1380"/>
    <mergeCell ref="U1380:W1380"/>
    <mergeCell ref="Z1380:AC1380"/>
    <mergeCell ref="AD1380:AE1380"/>
    <mergeCell ref="AI1380:AM1380"/>
    <mergeCell ref="AO1380:AT1380"/>
    <mergeCell ref="AV1380:AZ1380"/>
    <mergeCell ref="AI1377:AM1379"/>
    <mergeCell ref="AV1374:AZ1375"/>
    <mergeCell ref="BB1374:BB1375"/>
    <mergeCell ref="BJ1374:BM1375"/>
    <mergeCell ref="BN1374:BP1375"/>
    <mergeCell ref="BE1372:BP1373"/>
    <mergeCell ref="C1374:G1375"/>
    <mergeCell ref="H1374:L1375"/>
    <mergeCell ref="N1374:P1375"/>
    <mergeCell ref="Q1374:T1375"/>
    <mergeCell ref="U1374:W1375"/>
    <mergeCell ref="Z1374:AC1375"/>
    <mergeCell ref="AD1374:AE1375"/>
    <mergeCell ref="AI1374:AN1375"/>
    <mergeCell ref="BH1335:BL1336"/>
    <mergeCell ref="BM1335:BO1336"/>
    <mergeCell ref="BP1335:BQ1336"/>
    <mergeCell ref="AM1337:AO1338"/>
    <mergeCell ref="AP1337:AS1338"/>
    <mergeCell ref="AE1335:AH1336"/>
    <mergeCell ref="AI1335:AI1336"/>
    <mergeCell ref="AM1335:AP1336"/>
    <mergeCell ref="AQ1335:AT1336"/>
    <mergeCell ref="BA1335:BC1336"/>
    <mergeCell ref="BD1335:BE1336"/>
    <mergeCell ref="AR1349:AT1349"/>
    <mergeCell ref="AV1349:BB1349"/>
    <mergeCell ref="BH1349:BL1350"/>
    <mergeCell ref="BN1349:BP1350"/>
    <mergeCell ref="F1351:K1351"/>
    <mergeCell ref="N1351:R1351"/>
    <mergeCell ref="S1351:V1351"/>
    <mergeCell ref="AB1351:AD1351"/>
    <mergeCell ref="AE1351:AI1351"/>
    <mergeCell ref="AR1351:AT1351"/>
    <mergeCell ref="C1346:AE1346"/>
    <mergeCell ref="B1348:U1348"/>
    <mergeCell ref="X1348:AG1348"/>
    <mergeCell ref="AM1348:BB1348"/>
    <mergeCell ref="BE1348:BP1348"/>
    <mergeCell ref="E1349:L1349"/>
    <mergeCell ref="O1349:Q1349"/>
    <mergeCell ref="BO1358:BP1359"/>
    <mergeCell ref="S1349:V1349"/>
    <mergeCell ref="AB1349:AC1349"/>
    <mergeCell ref="AD1349:AE1349"/>
    <mergeCell ref="AM1345:AP1345"/>
    <mergeCell ref="AQ1345:AT1345"/>
    <mergeCell ref="AH1299:AN1299"/>
    <mergeCell ref="AO1299:AT1299"/>
    <mergeCell ref="AV1299:AZ1299"/>
    <mergeCell ref="BE1299:BG1299"/>
    <mergeCell ref="BH1299:BL1299"/>
    <mergeCell ref="C1299:G1299"/>
    <mergeCell ref="H1299:L1299"/>
    <mergeCell ref="N1299:P1299"/>
    <mergeCell ref="Q1299:T1299"/>
    <mergeCell ref="U1299:W1299"/>
    <mergeCell ref="Z1299:AC1299"/>
    <mergeCell ref="BE1304:BP1304"/>
    <mergeCell ref="C1314:G1314"/>
    <mergeCell ref="N1314:P1314"/>
    <mergeCell ref="Q1314:T1314"/>
    <mergeCell ref="U1314:W1314"/>
    <mergeCell ref="AH1314:AR1314"/>
    <mergeCell ref="AV1314:AZ1314"/>
    <mergeCell ref="BE1314:BG1314"/>
    <mergeCell ref="BH1314:BK1314"/>
    <mergeCell ref="BN1314:BP1314"/>
    <mergeCell ref="C1311:G1313"/>
    <mergeCell ref="N1311:P1313"/>
    <mergeCell ref="Q1311:T1313"/>
    <mergeCell ref="U1311:W1313"/>
    <mergeCell ref="AH1311:AR1313"/>
    <mergeCell ref="AV1311:AZ1313"/>
    <mergeCell ref="BB1311:BB1313"/>
    <mergeCell ref="BE1311:BG1313"/>
    <mergeCell ref="BH1311:BK1313"/>
    <mergeCell ref="AT1343:AV1343"/>
    <mergeCell ref="AX1343:AY1343"/>
    <mergeCell ref="C1335:D1336"/>
    <mergeCell ref="F1335:I1337"/>
    <mergeCell ref="J1335:M1337"/>
    <mergeCell ref="N1335:O1337"/>
    <mergeCell ref="R1335:T1336"/>
    <mergeCell ref="U1335:V1336"/>
    <mergeCell ref="W1335:Z1336"/>
    <mergeCell ref="AA1335:AB1336"/>
    <mergeCell ref="AD1335:AD1336"/>
    <mergeCell ref="BA1343:BC1343"/>
    <mergeCell ref="BD1343:BE1343"/>
    <mergeCell ref="BH1343:BL1343"/>
    <mergeCell ref="BM1343:BO1343"/>
    <mergeCell ref="BP1343:BQ1343"/>
    <mergeCell ref="AT1340:AV1342"/>
    <mergeCell ref="AX1340:AY1342"/>
    <mergeCell ref="BA1340:BC1342"/>
    <mergeCell ref="BD1340:BE1342"/>
    <mergeCell ref="BH1340:BL1342"/>
    <mergeCell ref="BM1340:BO1342"/>
    <mergeCell ref="C1340:D1342"/>
    <mergeCell ref="F1340:I1342"/>
    <mergeCell ref="BD1331:BE1332"/>
    <mergeCell ref="BH1331:BL1332"/>
    <mergeCell ref="BM1331:BO1332"/>
    <mergeCell ref="U1331:V1332"/>
    <mergeCell ref="W1331:Z1332"/>
    <mergeCell ref="AA1331:AB1332"/>
    <mergeCell ref="AD1331:AD1332"/>
    <mergeCell ref="AE1331:AH1332"/>
    <mergeCell ref="AI1331:AI1332"/>
    <mergeCell ref="J1340:M1342"/>
    <mergeCell ref="C1319:J1319"/>
    <mergeCell ref="N1319:P1319"/>
    <mergeCell ref="Q1319:T1319"/>
    <mergeCell ref="U1319:W1319"/>
    <mergeCell ref="AH1319:AR1319"/>
    <mergeCell ref="AV1319:AZ1319"/>
    <mergeCell ref="BE1319:BG1319"/>
    <mergeCell ref="BH1319:BK1319"/>
    <mergeCell ref="C1316:J1318"/>
    <mergeCell ref="P1316:S1318"/>
    <mergeCell ref="U1316:W1318"/>
    <mergeCell ref="AH1316:AR1318"/>
    <mergeCell ref="AV1316:AZ1318"/>
    <mergeCell ref="BB1316:BB1318"/>
    <mergeCell ref="AO1276:AT1278"/>
    <mergeCell ref="AV1276:AZ1278"/>
    <mergeCell ref="BB1276:BB1278"/>
    <mergeCell ref="BE1276:BE1278"/>
    <mergeCell ref="BH1276:BL1278"/>
    <mergeCell ref="BN1276:BP1278"/>
    <mergeCell ref="BH1274:BL1274"/>
    <mergeCell ref="BN1274:BP1274"/>
    <mergeCell ref="C1276:G1278"/>
    <mergeCell ref="H1276:L1278"/>
    <mergeCell ref="N1276:P1278"/>
    <mergeCell ref="Q1276:T1278"/>
    <mergeCell ref="U1276:W1278"/>
    <mergeCell ref="Z1276:AC1278"/>
    <mergeCell ref="AD1276:AE1278"/>
    <mergeCell ref="AI1276:AM1278"/>
    <mergeCell ref="BN1271:BP1273"/>
    <mergeCell ref="C1274:G1274"/>
    <mergeCell ref="H1274:L1274"/>
    <mergeCell ref="P1274:S1274"/>
    <mergeCell ref="U1274:W1274"/>
    <mergeCell ref="Z1274:AC1274"/>
    <mergeCell ref="AD1274:AE1274"/>
    <mergeCell ref="AI1274:AM1274"/>
    <mergeCell ref="AO1274:AT1274"/>
    <mergeCell ref="AV1274:AZ1274"/>
    <mergeCell ref="AI1271:AM1273"/>
    <mergeCell ref="P1304:S1304"/>
    <mergeCell ref="U1304:W1304"/>
    <mergeCell ref="Z1304:AC1304"/>
    <mergeCell ref="AD1304:AE1304"/>
    <mergeCell ref="AH1304:AM1304"/>
    <mergeCell ref="AV1304:AZ1304"/>
    <mergeCell ref="C1302:K1303"/>
    <mergeCell ref="P1302:S1303"/>
    <mergeCell ref="U1302:W1303"/>
    <mergeCell ref="AH1302:AM1303"/>
    <mergeCell ref="AO1302:AT1303"/>
    <mergeCell ref="AV1302:AZ1303"/>
    <mergeCell ref="BN1299:BP1299"/>
    <mergeCell ref="C1301:H1301"/>
    <mergeCell ref="I1301:M1301"/>
    <mergeCell ref="P1301:S1301"/>
    <mergeCell ref="U1301:W1301"/>
    <mergeCell ref="Z1301:AC1301"/>
    <mergeCell ref="AD1301:AE1301"/>
    <mergeCell ref="AH1301:AN1301"/>
    <mergeCell ref="AO1301:AT1301"/>
    <mergeCell ref="AV1301:AZ1301"/>
    <mergeCell ref="AD1299:AE1299"/>
    <mergeCell ref="AO1271:AT1273"/>
    <mergeCell ref="AV1271:AZ1273"/>
    <mergeCell ref="BB1271:BB1273"/>
    <mergeCell ref="BE1271:BE1273"/>
    <mergeCell ref="BH1271:BL1273"/>
    <mergeCell ref="C1271:G1273"/>
    <mergeCell ref="H1271:L1273"/>
    <mergeCell ref="P1271:S1273"/>
    <mergeCell ref="U1271:W1273"/>
    <mergeCell ref="Z1271:AC1273"/>
    <mergeCell ref="AD1271:AE1273"/>
    <mergeCell ref="Q1266:T1267"/>
    <mergeCell ref="U1266:W1267"/>
    <mergeCell ref="BO1252:BP1253"/>
    <mergeCell ref="H1254:L1254"/>
    <mergeCell ref="N1254:P1254"/>
    <mergeCell ref="R1254:S1254"/>
    <mergeCell ref="U1254:W1254"/>
    <mergeCell ref="Z1254:AC1254"/>
    <mergeCell ref="AD1254:AE1254"/>
    <mergeCell ref="AO1254:AT1254"/>
    <mergeCell ref="AV1254:AZ1254"/>
    <mergeCell ref="BK1254:BL1254"/>
    <mergeCell ref="AD1252:AE1253"/>
    <mergeCell ref="AO1252:AT1253"/>
    <mergeCell ref="AV1252:AZ1253"/>
    <mergeCell ref="BA1252:BB1253"/>
    <mergeCell ref="BE1252:BE1253"/>
    <mergeCell ref="BJ1252:BL1253"/>
    <mergeCell ref="C1256:I1258"/>
    <mergeCell ref="AH1256:AO1258"/>
    <mergeCell ref="BE1256:BE1258"/>
    <mergeCell ref="BK1256:BL1258"/>
    <mergeCell ref="BP1256:BP1257"/>
    <mergeCell ref="AD1261:AE1263"/>
    <mergeCell ref="AI1261:AM1263"/>
    <mergeCell ref="AO1261:AT1263"/>
    <mergeCell ref="AV1261:AZ1263"/>
    <mergeCell ref="BB1261:BB1263"/>
    <mergeCell ref="C1264:G1264"/>
    <mergeCell ref="H1264:L1264"/>
    <mergeCell ref="N1264:P1264"/>
    <mergeCell ref="Q1264:T1264"/>
    <mergeCell ref="U1264:W1264"/>
    <mergeCell ref="C1261:G1263"/>
    <mergeCell ref="H1261:L1263"/>
    <mergeCell ref="N1261:P1263"/>
    <mergeCell ref="Q1261:T1263"/>
    <mergeCell ref="U1261:W1263"/>
    <mergeCell ref="Z1261:AC1263"/>
    <mergeCell ref="Z1259:AC1259"/>
    <mergeCell ref="AD1259:AE1259"/>
    <mergeCell ref="AI1259:AM1259"/>
    <mergeCell ref="AO1259:AT1259"/>
    <mergeCell ref="AV1259:AZ1259"/>
    <mergeCell ref="BK1259:BL1259"/>
    <mergeCell ref="C1259:G1259"/>
    <mergeCell ref="H1259:L1259"/>
    <mergeCell ref="N1259:P1259"/>
    <mergeCell ref="Q1259:T1259"/>
    <mergeCell ref="U1259:W1259"/>
    <mergeCell ref="AD1270:AE1270"/>
    <mergeCell ref="AI1270:AM1270"/>
    <mergeCell ref="AO1270:AT1270"/>
    <mergeCell ref="AO1250:AT1250"/>
    <mergeCell ref="AV1250:AZ1250"/>
    <mergeCell ref="BA1250:BB1250"/>
    <mergeCell ref="BJ1250:BL1250"/>
    <mergeCell ref="BO1250:BP1250"/>
    <mergeCell ref="H1252:L1253"/>
    <mergeCell ref="N1252:P1253"/>
    <mergeCell ref="Q1252:S1253"/>
    <mergeCell ref="U1252:W1253"/>
    <mergeCell ref="Z1252:AC1253"/>
    <mergeCell ref="I1250:L1250"/>
    <mergeCell ref="N1250:P1250"/>
    <mergeCell ref="Q1250:S1250"/>
    <mergeCell ref="U1250:W1250"/>
    <mergeCell ref="Z1250:AC1250"/>
    <mergeCell ref="AD1250:AE1250"/>
    <mergeCell ref="AV1245:AZ1245"/>
    <mergeCell ref="BJ1245:BL1245"/>
    <mergeCell ref="BO1245:BP1245"/>
    <mergeCell ref="BE1247:BF1249"/>
    <mergeCell ref="BJ1247:BL1248"/>
    <mergeCell ref="BO1247:BP1248"/>
    <mergeCell ref="BH1229:BL1230"/>
    <mergeCell ref="BM1229:BO1230"/>
    <mergeCell ref="BP1229:BQ1230"/>
    <mergeCell ref="AM1231:AO1232"/>
    <mergeCell ref="AP1231:AS1232"/>
    <mergeCell ref="AE1229:AH1230"/>
    <mergeCell ref="AI1229:AI1230"/>
    <mergeCell ref="AM1229:AP1230"/>
    <mergeCell ref="AQ1229:AT1230"/>
    <mergeCell ref="BA1229:BC1230"/>
    <mergeCell ref="BD1229:BE1230"/>
    <mergeCell ref="AR1243:AT1243"/>
    <mergeCell ref="AV1243:BB1243"/>
    <mergeCell ref="BH1243:BL1244"/>
    <mergeCell ref="BN1243:BP1244"/>
    <mergeCell ref="F1245:K1245"/>
    <mergeCell ref="N1245:R1245"/>
    <mergeCell ref="S1245:V1245"/>
    <mergeCell ref="AB1245:AD1245"/>
    <mergeCell ref="AE1245:AI1245"/>
    <mergeCell ref="AR1245:AT1245"/>
    <mergeCell ref="C1240:AE1240"/>
    <mergeCell ref="B1242:U1242"/>
    <mergeCell ref="X1242:AG1242"/>
    <mergeCell ref="AM1242:BB1242"/>
    <mergeCell ref="BE1242:BP1242"/>
    <mergeCell ref="E1243:L1243"/>
    <mergeCell ref="O1243:Q1243"/>
    <mergeCell ref="S1243:V1243"/>
    <mergeCell ref="AB1243:AC1243"/>
    <mergeCell ref="AD1243:AE1243"/>
    <mergeCell ref="AM1239:AP1239"/>
    <mergeCell ref="AQ1239:AT1239"/>
    <mergeCell ref="AU1239:AX1239"/>
    <mergeCell ref="AY1239:AZ1239"/>
    <mergeCell ref="BA1239:BC1239"/>
    <mergeCell ref="BD1239:BE1239"/>
    <mergeCell ref="BP1234:BQ1236"/>
    <mergeCell ref="AM1237:AO1237"/>
    <mergeCell ref="AP1237:AS1237"/>
    <mergeCell ref="AT1237:AV1237"/>
    <mergeCell ref="AX1237:AY1237"/>
    <mergeCell ref="BH1187:BL1188"/>
    <mergeCell ref="BN1187:BP1188"/>
    <mergeCell ref="BH1185:BL1186"/>
    <mergeCell ref="BN1185:BP1186"/>
    <mergeCell ref="C1187:G1188"/>
    <mergeCell ref="H1187:L1188"/>
    <mergeCell ref="N1187:P1188"/>
    <mergeCell ref="Q1187:T1188"/>
    <mergeCell ref="U1187:W1188"/>
    <mergeCell ref="Z1187:AC1188"/>
    <mergeCell ref="AD1187:AE1188"/>
    <mergeCell ref="AI1187:AM1188"/>
    <mergeCell ref="AD1185:AE1186"/>
    <mergeCell ref="AI1185:AM1186"/>
    <mergeCell ref="AO1185:AT1186"/>
    <mergeCell ref="AV1185:AZ1186"/>
    <mergeCell ref="C1229:D1230"/>
    <mergeCell ref="F1229:I1231"/>
    <mergeCell ref="J1229:M1231"/>
    <mergeCell ref="N1229:O1231"/>
    <mergeCell ref="R1229:T1230"/>
    <mergeCell ref="U1229:V1230"/>
    <mergeCell ref="W1229:Z1230"/>
    <mergeCell ref="AA1229:AB1230"/>
    <mergeCell ref="AD1229:AD1230"/>
    <mergeCell ref="BA1237:BC1237"/>
    <mergeCell ref="BD1237:BE1237"/>
    <mergeCell ref="BH1237:BL1237"/>
    <mergeCell ref="BM1237:BO1237"/>
    <mergeCell ref="BP1237:BQ1237"/>
    <mergeCell ref="AT1234:AV1236"/>
    <mergeCell ref="AX1234:AY1236"/>
    <mergeCell ref="AA1225:AB1226"/>
    <mergeCell ref="AD1225:AD1226"/>
    <mergeCell ref="AE1225:AH1226"/>
    <mergeCell ref="AI1225:AI1226"/>
    <mergeCell ref="C1225:D1226"/>
    <mergeCell ref="F1225:I1226"/>
    <mergeCell ref="J1225:M1226"/>
    <mergeCell ref="N1225:O1226"/>
    <mergeCell ref="R1225:T1226"/>
    <mergeCell ref="BE1210:BG1212"/>
    <mergeCell ref="BH1210:BK1211"/>
    <mergeCell ref="C1213:J1213"/>
    <mergeCell ref="N1213:P1213"/>
    <mergeCell ref="Q1213:T1213"/>
    <mergeCell ref="U1213:W1213"/>
    <mergeCell ref="AH1213:AR1213"/>
    <mergeCell ref="AV1213:AZ1213"/>
    <mergeCell ref="BE1213:BG1213"/>
    <mergeCell ref="BH1213:BK1213"/>
    <mergeCell ref="C1210:J1212"/>
    <mergeCell ref="P1210:S1212"/>
    <mergeCell ref="U1210:W1212"/>
    <mergeCell ref="AH1210:AR1212"/>
    <mergeCell ref="AV1210:AZ1212"/>
    <mergeCell ref="BB1210:BB1212"/>
    <mergeCell ref="C1234:D1236"/>
    <mergeCell ref="F1234:I1236"/>
    <mergeCell ref="J1234:M1236"/>
    <mergeCell ref="AM1234:AO1236"/>
    <mergeCell ref="AP1234:AS1236"/>
    <mergeCell ref="AI1223:AI1224"/>
    <mergeCell ref="AU1223:AW1224"/>
    <mergeCell ref="AA1223:AB1224"/>
    <mergeCell ref="AD1223:AD1224"/>
    <mergeCell ref="AE1223:AH1224"/>
    <mergeCell ref="BL1217:BP1217"/>
    <mergeCell ref="P1198:S1198"/>
    <mergeCell ref="U1198:W1198"/>
    <mergeCell ref="Z1198:AC1198"/>
    <mergeCell ref="AD1198:AE1198"/>
    <mergeCell ref="AH1198:AM1198"/>
    <mergeCell ref="AV1198:AZ1198"/>
    <mergeCell ref="U1221:AB1221"/>
    <mergeCell ref="AD1221:AI1221"/>
    <mergeCell ref="AO1221:AR1221"/>
    <mergeCell ref="AH1217:AM1217"/>
    <mergeCell ref="AO1217:AT1217"/>
    <mergeCell ref="AV1217:AZ1217"/>
    <mergeCell ref="BB1217:BC1217"/>
    <mergeCell ref="BE1217:BF1217"/>
    <mergeCell ref="BI1217:BJ1217"/>
    <mergeCell ref="C1200:G1202"/>
    <mergeCell ref="N1200:P1202"/>
    <mergeCell ref="Q1200:T1202"/>
    <mergeCell ref="U1200:W1202"/>
    <mergeCell ref="AH1200:AR1202"/>
    <mergeCell ref="AV1200:AZ1202"/>
    <mergeCell ref="BB1200:BB1202"/>
    <mergeCell ref="C1198:G1198"/>
    <mergeCell ref="H1198:L1198"/>
    <mergeCell ref="C1196:K1197"/>
    <mergeCell ref="P1196:S1197"/>
    <mergeCell ref="U1196:W1197"/>
    <mergeCell ref="AH1196:AM1197"/>
    <mergeCell ref="AO1196:AT1197"/>
    <mergeCell ref="AV1196:AZ1197"/>
    <mergeCell ref="AU1221:AY1221"/>
    <mergeCell ref="BE1221:BF1221"/>
    <mergeCell ref="BG1221:BL1221"/>
    <mergeCell ref="BM1221:BO1221"/>
    <mergeCell ref="BP1221:BQ1221"/>
    <mergeCell ref="F1223:I1224"/>
    <mergeCell ref="K1223:M1224"/>
    <mergeCell ref="N1223:O1224"/>
    <mergeCell ref="R1223:T1224"/>
    <mergeCell ref="U1223:V1224"/>
    <mergeCell ref="B1219:AJ1220"/>
    <mergeCell ref="AL1219:AZ1220"/>
    <mergeCell ref="BA1219:BQ1220"/>
    <mergeCell ref="G1221:L1221"/>
    <mergeCell ref="N1221:O1221"/>
    <mergeCell ref="P1221:S1221"/>
    <mergeCell ref="BN1193:BP1193"/>
    <mergeCell ref="C1195:H1195"/>
    <mergeCell ref="I1195:M1195"/>
    <mergeCell ref="P1195:S1195"/>
    <mergeCell ref="U1195:W1195"/>
    <mergeCell ref="Z1195:AC1195"/>
    <mergeCell ref="AD1195:AE1195"/>
    <mergeCell ref="AH1195:AN1195"/>
    <mergeCell ref="AO1195:AT1195"/>
    <mergeCell ref="AV1195:AZ1195"/>
    <mergeCell ref="AD1193:AE1193"/>
    <mergeCell ref="AH1193:AN1193"/>
    <mergeCell ref="AO1193:AT1193"/>
    <mergeCell ref="AV1193:AZ1193"/>
    <mergeCell ref="BE1193:BG1193"/>
    <mergeCell ref="BH1193:BL1193"/>
    <mergeCell ref="C1193:G1193"/>
    <mergeCell ref="H1193:L1193"/>
    <mergeCell ref="N1193:P1193"/>
    <mergeCell ref="Q1193:T1193"/>
    <mergeCell ref="U1193:W1193"/>
    <mergeCell ref="Z1193:AC1193"/>
    <mergeCell ref="AO1170:AT1172"/>
    <mergeCell ref="AV1170:AZ1172"/>
    <mergeCell ref="BB1170:BB1172"/>
    <mergeCell ref="BE1170:BE1172"/>
    <mergeCell ref="BH1170:BL1172"/>
    <mergeCell ref="BN1170:BP1172"/>
    <mergeCell ref="AO1183:AT1183"/>
    <mergeCell ref="AV1183:AZ1183"/>
    <mergeCell ref="BH1183:BL1183"/>
    <mergeCell ref="BN1183:BP1183"/>
    <mergeCell ref="C1185:G1186"/>
    <mergeCell ref="H1185:L1186"/>
    <mergeCell ref="N1185:P1186"/>
    <mergeCell ref="Q1185:T1186"/>
    <mergeCell ref="U1185:W1186"/>
    <mergeCell ref="Z1185:AC1186"/>
    <mergeCell ref="AO1191:AT1192"/>
    <mergeCell ref="AZ1191:AZ1192"/>
    <mergeCell ref="BB1191:BB1192"/>
    <mergeCell ref="BE1191:BG1192"/>
    <mergeCell ref="BH1191:BL1192"/>
    <mergeCell ref="BN1191:BP1192"/>
    <mergeCell ref="BH1189:BL1189"/>
    <mergeCell ref="BN1189:BP1189"/>
    <mergeCell ref="C1191:G1192"/>
    <mergeCell ref="H1191:L1192"/>
    <mergeCell ref="N1191:P1192"/>
    <mergeCell ref="Q1191:T1192"/>
    <mergeCell ref="U1191:W1192"/>
    <mergeCell ref="Z1191:AC1192"/>
    <mergeCell ref="AD1191:AE1192"/>
    <mergeCell ref="AH1191:AM1192"/>
    <mergeCell ref="AO1187:AT1188"/>
    <mergeCell ref="AV1187:AZ1188"/>
    <mergeCell ref="C1170:G1172"/>
    <mergeCell ref="H1170:L1172"/>
    <mergeCell ref="N1170:P1172"/>
    <mergeCell ref="Q1170:T1172"/>
    <mergeCell ref="U1170:W1172"/>
    <mergeCell ref="Z1170:AC1172"/>
    <mergeCell ref="BB1187:BB1188"/>
    <mergeCell ref="BE1187:BE1188"/>
    <mergeCell ref="C1150:I1152"/>
    <mergeCell ref="AH1150:AO1152"/>
    <mergeCell ref="BE1150:BE1152"/>
    <mergeCell ref="BK1150:BL1152"/>
    <mergeCell ref="BP1150:BP1151"/>
    <mergeCell ref="AO1144:AT1144"/>
    <mergeCell ref="AV1144:AZ1144"/>
    <mergeCell ref="BA1144:BB1144"/>
    <mergeCell ref="BJ1144:BL1144"/>
    <mergeCell ref="BO1144:BP1144"/>
    <mergeCell ref="H1146:L1147"/>
    <mergeCell ref="N1146:P1147"/>
    <mergeCell ref="Q1146:S1147"/>
    <mergeCell ref="U1146:W1147"/>
    <mergeCell ref="Z1146:AC1147"/>
    <mergeCell ref="I1144:L1144"/>
    <mergeCell ref="N1144:P1144"/>
    <mergeCell ref="Q1144:S1144"/>
    <mergeCell ref="U1144:W1144"/>
    <mergeCell ref="Z1144:AC1144"/>
    <mergeCell ref="AD1144:AE1144"/>
    <mergeCell ref="BN1162:BP1163"/>
    <mergeCell ref="BE1160:BP1161"/>
    <mergeCell ref="C1162:G1163"/>
    <mergeCell ref="H1162:L1163"/>
    <mergeCell ref="N1162:P1163"/>
    <mergeCell ref="Q1162:T1163"/>
    <mergeCell ref="U1162:W1163"/>
    <mergeCell ref="Z1162:AC1163"/>
    <mergeCell ref="AD1162:AE1163"/>
    <mergeCell ref="AI1162:AN1163"/>
    <mergeCell ref="AO1162:AT1163"/>
    <mergeCell ref="Z1160:AC1161"/>
    <mergeCell ref="AD1160:AE1161"/>
    <mergeCell ref="AI1160:AM1161"/>
    <mergeCell ref="AO1160:AT1161"/>
    <mergeCell ref="AV1160:AZ1161"/>
    <mergeCell ref="BB1160:BB1161"/>
    <mergeCell ref="C1160:G1161"/>
    <mergeCell ref="H1160:L1161"/>
    <mergeCell ref="N1160:P1161"/>
    <mergeCell ref="AD1155:AE1157"/>
    <mergeCell ref="AI1155:AM1157"/>
    <mergeCell ref="AO1155:AT1157"/>
    <mergeCell ref="AV1155:AZ1157"/>
    <mergeCell ref="BB1155:BB1157"/>
    <mergeCell ref="C1158:G1158"/>
    <mergeCell ref="H1158:L1158"/>
    <mergeCell ref="N1158:P1158"/>
    <mergeCell ref="Q1158:T1158"/>
    <mergeCell ref="U1158:W1158"/>
    <mergeCell ref="C1155:G1157"/>
    <mergeCell ref="H1155:L1157"/>
    <mergeCell ref="N1155:P1157"/>
    <mergeCell ref="Q1155:T1157"/>
    <mergeCell ref="U1155:W1157"/>
    <mergeCell ref="Z1155:AC1157"/>
    <mergeCell ref="BO1146:BP1147"/>
    <mergeCell ref="H1148:L1148"/>
    <mergeCell ref="N1148:P1148"/>
    <mergeCell ref="R1148:S1148"/>
    <mergeCell ref="U1148:W1148"/>
    <mergeCell ref="Z1148:AC1148"/>
    <mergeCell ref="AD1148:AE1148"/>
    <mergeCell ref="AO1148:AT1148"/>
    <mergeCell ref="AV1148:AZ1148"/>
    <mergeCell ref="BK1148:BL1148"/>
    <mergeCell ref="AD1146:AE1147"/>
    <mergeCell ref="AO1146:AT1147"/>
    <mergeCell ref="AV1146:AZ1147"/>
    <mergeCell ref="BA1146:BB1147"/>
    <mergeCell ref="BE1146:BE1147"/>
    <mergeCell ref="BJ1146:BL1147"/>
    <mergeCell ref="C1128:D1130"/>
    <mergeCell ref="F1128:I1130"/>
    <mergeCell ref="J1128:M1130"/>
    <mergeCell ref="AM1128:AO1130"/>
    <mergeCell ref="AP1128:AS1130"/>
    <mergeCell ref="BO1139:BP1139"/>
    <mergeCell ref="BE1141:BF1143"/>
    <mergeCell ref="BJ1141:BL1142"/>
    <mergeCell ref="BO1141:BP1142"/>
    <mergeCell ref="BH1123:BL1124"/>
    <mergeCell ref="BM1123:BO1124"/>
    <mergeCell ref="BP1123:BQ1124"/>
    <mergeCell ref="AM1125:AO1126"/>
    <mergeCell ref="AP1125:AS1126"/>
    <mergeCell ref="AE1123:AH1124"/>
    <mergeCell ref="AI1123:AI1124"/>
    <mergeCell ref="AM1123:AP1124"/>
    <mergeCell ref="AQ1123:AT1124"/>
    <mergeCell ref="BA1123:BC1124"/>
    <mergeCell ref="BD1123:BE1124"/>
    <mergeCell ref="AR1137:AT1137"/>
    <mergeCell ref="AV1137:BB1137"/>
    <mergeCell ref="BH1137:BL1138"/>
    <mergeCell ref="BN1137:BP1138"/>
    <mergeCell ref="F1139:K1139"/>
    <mergeCell ref="N1139:R1139"/>
    <mergeCell ref="S1139:V1139"/>
    <mergeCell ref="AB1139:AD1139"/>
    <mergeCell ref="AE1139:AI1139"/>
    <mergeCell ref="AR1139:AT1139"/>
    <mergeCell ref="C1134:AE1134"/>
    <mergeCell ref="B1136:U1136"/>
    <mergeCell ref="X1136:AG1136"/>
    <mergeCell ref="AM1136:BB1136"/>
    <mergeCell ref="BE1136:BP1136"/>
    <mergeCell ref="E1137:L1137"/>
    <mergeCell ref="AV1139:AZ1139"/>
    <mergeCell ref="BJ1139:BL1139"/>
    <mergeCell ref="AM1131:AO1131"/>
    <mergeCell ref="AP1131:AS1131"/>
    <mergeCell ref="AT1131:AV1131"/>
    <mergeCell ref="AX1131:AY1131"/>
    <mergeCell ref="C1123:D1124"/>
    <mergeCell ref="F1123:I1125"/>
    <mergeCell ref="J1123:M1125"/>
    <mergeCell ref="N1123:O1125"/>
    <mergeCell ref="O1137:Q1137"/>
    <mergeCell ref="S1137:V1137"/>
    <mergeCell ref="AB1137:AC1137"/>
    <mergeCell ref="AD1137:AE1137"/>
    <mergeCell ref="AM1133:AP1133"/>
    <mergeCell ref="AQ1133:AT1133"/>
    <mergeCell ref="AU1133:AX1133"/>
    <mergeCell ref="AY1133:AZ1133"/>
    <mergeCell ref="BA1133:BC1133"/>
    <mergeCell ref="BD1133:BE1133"/>
    <mergeCell ref="AX1117:AY1118"/>
    <mergeCell ref="BE1117:BF1118"/>
    <mergeCell ref="BH1117:BL1118"/>
    <mergeCell ref="BM1117:BO1118"/>
    <mergeCell ref="BP1117:BQ1118"/>
    <mergeCell ref="W1117:Z1118"/>
    <mergeCell ref="AA1117:AB1118"/>
    <mergeCell ref="AD1117:AD1118"/>
    <mergeCell ref="AE1117:AH1118"/>
    <mergeCell ref="BL1111:BP1111"/>
    <mergeCell ref="AU1115:AY1115"/>
    <mergeCell ref="BE1115:BF1115"/>
    <mergeCell ref="BG1115:BL1115"/>
    <mergeCell ref="BM1115:BO1115"/>
    <mergeCell ref="BP1115:BQ1115"/>
    <mergeCell ref="B1113:AJ1114"/>
    <mergeCell ref="AL1113:AZ1114"/>
    <mergeCell ref="P1092:S1092"/>
    <mergeCell ref="U1092:W1092"/>
    <mergeCell ref="Z1092:AC1092"/>
    <mergeCell ref="AD1092:AE1092"/>
    <mergeCell ref="AH1092:AM1092"/>
    <mergeCell ref="AV1092:AZ1092"/>
    <mergeCell ref="R1123:T1124"/>
    <mergeCell ref="U1123:V1124"/>
    <mergeCell ref="W1123:Z1124"/>
    <mergeCell ref="AA1123:AB1124"/>
    <mergeCell ref="AD1123:AD1124"/>
    <mergeCell ref="BA1131:BC1131"/>
    <mergeCell ref="BD1131:BE1131"/>
    <mergeCell ref="BH1131:BL1131"/>
    <mergeCell ref="BM1131:BO1131"/>
    <mergeCell ref="BP1131:BQ1131"/>
    <mergeCell ref="AT1128:AV1130"/>
    <mergeCell ref="AX1128:AY1130"/>
    <mergeCell ref="AA1119:AB1120"/>
    <mergeCell ref="AD1119:AD1120"/>
    <mergeCell ref="AE1119:AH1120"/>
    <mergeCell ref="AI1119:AI1120"/>
    <mergeCell ref="C1119:D1120"/>
    <mergeCell ref="F1119:I1120"/>
    <mergeCell ref="J1119:M1120"/>
    <mergeCell ref="N1119:O1120"/>
    <mergeCell ref="R1119:T1120"/>
    <mergeCell ref="BA1113:BQ1114"/>
    <mergeCell ref="G1115:L1115"/>
    <mergeCell ref="N1115:O1115"/>
    <mergeCell ref="P1115:S1115"/>
    <mergeCell ref="U1115:AB1115"/>
    <mergeCell ref="AD1115:AI1115"/>
    <mergeCell ref="AO1115:AR1115"/>
    <mergeCell ref="AH1111:AM1111"/>
    <mergeCell ref="AO1111:AT1111"/>
    <mergeCell ref="AV1111:AZ1111"/>
    <mergeCell ref="BB1111:BC1111"/>
    <mergeCell ref="BE1111:BF1111"/>
    <mergeCell ref="BI1111:BJ1111"/>
    <mergeCell ref="BP1121:BQ1121"/>
    <mergeCell ref="AM1121:AO1121"/>
    <mergeCell ref="AP1121:AS1121"/>
    <mergeCell ref="BA1121:BC1121"/>
    <mergeCell ref="BD1121:BE1121"/>
    <mergeCell ref="BH1121:BL1121"/>
    <mergeCell ref="AV1058:AZ1058"/>
    <mergeCell ref="C1089:H1089"/>
    <mergeCell ref="I1089:M1089"/>
    <mergeCell ref="P1089:S1089"/>
    <mergeCell ref="U1089:W1089"/>
    <mergeCell ref="Z1089:AC1089"/>
    <mergeCell ref="AD1089:AE1089"/>
    <mergeCell ref="AH1089:AN1089"/>
    <mergeCell ref="AO1089:AT1089"/>
    <mergeCell ref="AV1089:AZ1089"/>
    <mergeCell ref="AD1087:AE1087"/>
    <mergeCell ref="AH1087:AN1087"/>
    <mergeCell ref="AO1087:AT1087"/>
    <mergeCell ref="AV1087:AZ1087"/>
    <mergeCell ref="BE1087:BG1087"/>
    <mergeCell ref="BH1087:BL1087"/>
    <mergeCell ref="C1087:G1087"/>
    <mergeCell ref="H1087:L1087"/>
    <mergeCell ref="N1087:P1087"/>
    <mergeCell ref="Q1087:T1087"/>
    <mergeCell ref="U1087:W1087"/>
    <mergeCell ref="Z1087:AC1087"/>
    <mergeCell ref="BE1092:BP1092"/>
    <mergeCell ref="BE1104:BG1106"/>
    <mergeCell ref="BH1104:BK1105"/>
    <mergeCell ref="C1107:J1107"/>
    <mergeCell ref="N1107:P1107"/>
    <mergeCell ref="Q1107:T1107"/>
    <mergeCell ref="U1107:W1107"/>
    <mergeCell ref="AH1107:AR1107"/>
    <mergeCell ref="AV1107:AZ1107"/>
    <mergeCell ref="BE1107:BG1107"/>
    <mergeCell ref="BH1107:BK1107"/>
    <mergeCell ref="C1104:J1106"/>
    <mergeCell ref="P1104:S1106"/>
    <mergeCell ref="BH1079:BL1080"/>
    <mergeCell ref="BN1079:BP1080"/>
    <mergeCell ref="AD1079:AE1080"/>
    <mergeCell ref="AI1079:AM1080"/>
    <mergeCell ref="AO1079:AT1080"/>
    <mergeCell ref="AV1079:AZ1080"/>
    <mergeCell ref="BB1079:BB1080"/>
    <mergeCell ref="BE1079:BE1080"/>
    <mergeCell ref="BH1102:BK1102"/>
    <mergeCell ref="BN1102:BP1102"/>
    <mergeCell ref="C1099:G1101"/>
    <mergeCell ref="N1099:P1101"/>
    <mergeCell ref="Q1099:T1101"/>
    <mergeCell ref="U1099:W1101"/>
    <mergeCell ref="AH1099:AR1101"/>
    <mergeCell ref="AV1099:AZ1101"/>
    <mergeCell ref="BB1099:BB1101"/>
    <mergeCell ref="BE1099:BG1101"/>
    <mergeCell ref="BH1099:BK1101"/>
    <mergeCell ref="C1090:K1091"/>
    <mergeCell ref="P1090:S1091"/>
    <mergeCell ref="U1090:W1091"/>
    <mergeCell ref="AH1090:AM1091"/>
    <mergeCell ref="AO1090:AT1091"/>
    <mergeCell ref="AV1090:AZ1091"/>
    <mergeCell ref="BN1087:BP1087"/>
    <mergeCell ref="BH1069:BL1069"/>
    <mergeCell ref="BN1069:BP1069"/>
    <mergeCell ref="BE1071:BE1072"/>
    <mergeCell ref="BJ1033:BL1033"/>
    <mergeCell ref="BO1035:BP1036"/>
    <mergeCell ref="BH1064:BL1066"/>
    <mergeCell ref="BN1064:BP1066"/>
    <mergeCell ref="BH1062:BL1062"/>
    <mergeCell ref="BN1062:BP1062"/>
    <mergeCell ref="C1064:G1066"/>
    <mergeCell ref="H1064:L1066"/>
    <mergeCell ref="N1064:P1066"/>
    <mergeCell ref="Q1064:T1066"/>
    <mergeCell ref="U1064:W1066"/>
    <mergeCell ref="Z1064:AC1066"/>
    <mergeCell ref="AD1064:AE1066"/>
    <mergeCell ref="AI1064:AM1066"/>
    <mergeCell ref="BN1059:BP1061"/>
    <mergeCell ref="C1062:G1062"/>
    <mergeCell ref="H1062:L1062"/>
    <mergeCell ref="P1062:S1062"/>
    <mergeCell ref="U1062:W1062"/>
    <mergeCell ref="Z1062:AC1062"/>
    <mergeCell ref="AD1062:AE1062"/>
    <mergeCell ref="AI1062:AM1062"/>
    <mergeCell ref="AO1062:AT1062"/>
    <mergeCell ref="AV1062:AZ1062"/>
    <mergeCell ref="AI1059:AM1061"/>
    <mergeCell ref="AV1056:AZ1057"/>
    <mergeCell ref="BB1056:BB1057"/>
    <mergeCell ref="BJ1056:BM1057"/>
    <mergeCell ref="BN1056:BP1057"/>
    <mergeCell ref="BE1054:BP1055"/>
    <mergeCell ref="C1056:G1057"/>
    <mergeCell ref="H1056:L1057"/>
    <mergeCell ref="N1056:P1057"/>
    <mergeCell ref="Q1056:T1057"/>
    <mergeCell ref="U1056:W1057"/>
    <mergeCell ref="Z1056:AC1057"/>
    <mergeCell ref="AD1056:AE1057"/>
    <mergeCell ref="AI1056:AN1057"/>
    <mergeCell ref="AO1056:AT1057"/>
    <mergeCell ref="Z1054:AC1055"/>
    <mergeCell ref="AD1054:AE1055"/>
    <mergeCell ref="AI1054:AM1055"/>
    <mergeCell ref="AO1054:AT1055"/>
    <mergeCell ref="AV1054:AZ1055"/>
    <mergeCell ref="BB1054:BB1055"/>
    <mergeCell ref="C1054:G1055"/>
    <mergeCell ref="H1054:L1055"/>
    <mergeCell ref="N1054:P1055"/>
    <mergeCell ref="AO1059:AT1061"/>
    <mergeCell ref="AV1059:AZ1061"/>
    <mergeCell ref="BB1059:BB1061"/>
    <mergeCell ref="BE1059:BE1061"/>
    <mergeCell ref="BH1059:BL1061"/>
    <mergeCell ref="C1059:G1061"/>
    <mergeCell ref="H1059:L1061"/>
    <mergeCell ref="P1059:S1061"/>
    <mergeCell ref="U1059:W1061"/>
    <mergeCell ref="Z1059:AC1061"/>
    <mergeCell ref="AD1059:AE1061"/>
    <mergeCell ref="Q1054:T1055"/>
    <mergeCell ref="U1054:W1055"/>
    <mergeCell ref="AD1058:AE1058"/>
    <mergeCell ref="AI1058:AM1058"/>
    <mergeCell ref="AO1058:AT1058"/>
    <mergeCell ref="AH993:AR995"/>
    <mergeCell ref="AV993:AZ995"/>
    <mergeCell ref="BB993:BB995"/>
    <mergeCell ref="BE993:BG995"/>
    <mergeCell ref="BH993:BK995"/>
    <mergeCell ref="BH1017:BL1018"/>
    <mergeCell ref="BM1017:BO1018"/>
    <mergeCell ref="BP1017:BQ1018"/>
    <mergeCell ref="AM1019:AO1020"/>
    <mergeCell ref="AP1019:AS1020"/>
    <mergeCell ref="AE1017:AH1018"/>
    <mergeCell ref="AI1017:AI1018"/>
    <mergeCell ref="AM1017:AP1018"/>
    <mergeCell ref="AQ1017:AT1018"/>
    <mergeCell ref="BA1017:BC1018"/>
    <mergeCell ref="BD1017:BE1018"/>
    <mergeCell ref="AR1031:AT1031"/>
    <mergeCell ref="AV1031:BB1031"/>
    <mergeCell ref="BH1031:BL1032"/>
    <mergeCell ref="BN1031:BP1032"/>
    <mergeCell ref="F1033:K1033"/>
    <mergeCell ref="N1033:R1033"/>
    <mergeCell ref="S1033:V1033"/>
    <mergeCell ref="AB1033:AD1033"/>
    <mergeCell ref="AE1033:AI1033"/>
    <mergeCell ref="AR1033:AT1033"/>
    <mergeCell ref="C1028:AE1028"/>
    <mergeCell ref="B1030:U1030"/>
    <mergeCell ref="X1030:AG1030"/>
    <mergeCell ref="AM1030:BB1030"/>
    <mergeCell ref="BE1030:BP1030"/>
    <mergeCell ref="E1031:L1031"/>
    <mergeCell ref="O1031:Q1031"/>
    <mergeCell ref="S1031:V1031"/>
    <mergeCell ref="AB1031:AC1031"/>
    <mergeCell ref="AD1031:AE1031"/>
    <mergeCell ref="AM1027:AP1027"/>
    <mergeCell ref="AQ1027:AT1027"/>
    <mergeCell ref="AU1027:AX1027"/>
    <mergeCell ref="AY1027:AZ1027"/>
    <mergeCell ref="BA1027:BC1027"/>
    <mergeCell ref="BD1027:BE1027"/>
    <mergeCell ref="BP1022:BQ1024"/>
    <mergeCell ref="AM1025:AO1025"/>
    <mergeCell ref="AP1025:AS1025"/>
    <mergeCell ref="AT1025:AV1025"/>
    <mergeCell ref="AX1025:AY1025"/>
    <mergeCell ref="C1017:D1018"/>
    <mergeCell ref="F1017:I1019"/>
    <mergeCell ref="J1017:M1019"/>
    <mergeCell ref="N1017:O1019"/>
    <mergeCell ref="R1017:T1018"/>
    <mergeCell ref="U1017:V1018"/>
    <mergeCell ref="W1017:Z1018"/>
    <mergeCell ref="AA1017:AB1018"/>
    <mergeCell ref="AD1017:AD1018"/>
    <mergeCell ref="BA1025:BC1025"/>
    <mergeCell ref="BD1025:BE1025"/>
    <mergeCell ref="BH1025:BL1025"/>
    <mergeCell ref="BM1025:BO1025"/>
    <mergeCell ref="BP1025:BQ1025"/>
    <mergeCell ref="AT1022:AV1024"/>
    <mergeCell ref="AX1022:AY1024"/>
    <mergeCell ref="AV1033:AZ1033"/>
    <mergeCell ref="M759:P759"/>
    <mergeCell ref="BE1003:BG1004"/>
    <mergeCell ref="BH1003:BK1004"/>
    <mergeCell ref="BN1003:BP1004"/>
    <mergeCell ref="AX1011:AY1012"/>
    <mergeCell ref="BE1011:BF1012"/>
    <mergeCell ref="BH1011:BL1012"/>
    <mergeCell ref="BM1011:BO1012"/>
    <mergeCell ref="BP1011:BQ1012"/>
    <mergeCell ref="W1011:Z1012"/>
    <mergeCell ref="AA1011:AB1012"/>
    <mergeCell ref="AD1011:AD1012"/>
    <mergeCell ref="AE1011:AH1012"/>
    <mergeCell ref="BL1005:BP1005"/>
    <mergeCell ref="Z986:AC986"/>
    <mergeCell ref="AD986:AE986"/>
    <mergeCell ref="AH986:AM986"/>
    <mergeCell ref="AV986:AZ986"/>
    <mergeCell ref="C984:K985"/>
    <mergeCell ref="P984:S985"/>
    <mergeCell ref="U984:W985"/>
    <mergeCell ref="AH984:AM985"/>
    <mergeCell ref="AO984:AT985"/>
    <mergeCell ref="AV984:AZ985"/>
    <mergeCell ref="C983:H983"/>
    <mergeCell ref="I983:M983"/>
    <mergeCell ref="P983:S983"/>
    <mergeCell ref="U983:W983"/>
    <mergeCell ref="Z983:AC983"/>
    <mergeCell ref="AD983:AE983"/>
    <mergeCell ref="AH983:AN983"/>
    <mergeCell ref="AO983:AT983"/>
    <mergeCell ref="AV983:AZ983"/>
    <mergeCell ref="BE986:BP986"/>
    <mergeCell ref="BE998:BG1000"/>
    <mergeCell ref="BH998:BK999"/>
    <mergeCell ref="C1001:J1001"/>
    <mergeCell ref="N1001:P1001"/>
    <mergeCell ref="Q1001:T1001"/>
    <mergeCell ref="U1001:W1001"/>
    <mergeCell ref="AH1001:AR1001"/>
    <mergeCell ref="AV1001:AZ1001"/>
    <mergeCell ref="BE1001:BG1001"/>
    <mergeCell ref="BH1001:BK1001"/>
    <mergeCell ref="C998:J1000"/>
    <mergeCell ref="P998:S1000"/>
    <mergeCell ref="U998:W1000"/>
    <mergeCell ref="AH998:AR1000"/>
    <mergeCell ref="AV998:AZ1000"/>
    <mergeCell ref="BB998:BB1000"/>
    <mergeCell ref="BN993:BP995"/>
    <mergeCell ref="C996:G996"/>
    <mergeCell ref="N996:P996"/>
    <mergeCell ref="Q996:T996"/>
    <mergeCell ref="U996:W996"/>
    <mergeCell ref="AH996:AR996"/>
    <mergeCell ref="AV996:AZ996"/>
    <mergeCell ref="BE996:BG996"/>
    <mergeCell ref="BH996:BK996"/>
    <mergeCell ref="BN996:BP996"/>
    <mergeCell ref="C993:G995"/>
    <mergeCell ref="N993:P995"/>
    <mergeCell ref="Q993:T995"/>
    <mergeCell ref="U993:W995"/>
    <mergeCell ref="BH505:BK506"/>
    <mergeCell ref="AH806:AI807"/>
    <mergeCell ref="AL806:AP807"/>
    <mergeCell ref="AT806:AU807"/>
    <mergeCell ref="AV806:AV807"/>
    <mergeCell ref="AW806:AW807"/>
    <mergeCell ref="AX806:AY807"/>
    <mergeCell ref="AZ806:BA807"/>
    <mergeCell ref="BD806:BD807"/>
    <mergeCell ref="BE806:BF807"/>
    <mergeCell ref="BG806:BI808"/>
    <mergeCell ref="BN807:BU810"/>
    <mergeCell ref="C808:K809"/>
    <mergeCell ref="N808:O809"/>
    <mergeCell ref="P808:R809"/>
    <mergeCell ref="AH808:AQ809"/>
    <mergeCell ref="AT808:AU809"/>
    <mergeCell ref="AV808:AX809"/>
    <mergeCell ref="BN811:BR812"/>
    <mergeCell ref="BS811:BU812"/>
    <mergeCell ref="BO775:BQ776"/>
    <mergeCell ref="B758:G758"/>
    <mergeCell ref="H758:L758"/>
    <mergeCell ref="M758:P758"/>
    <mergeCell ref="Q758:T758"/>
    <mergeCell ref="U758:Z758"/>
    <mergeCell ref="AA758:AC758"/>
    <mergeCell ref="AF758:AL758"/>
    <mergeCell ref="AM758:AR758"/>
    <mergeCell ref="AS758:AV758"/>
    <mergeCell ref="AW758:AZ758"/>
    <mergeCell ref="BA758:BG758"/>
    <mergeCell ref="BH758:BK758"/>
    <mergeCell ref="BN758:BS758"/>
    <mergeCell ref="H771:L771"/>
    <mergeCell ref="Q771:T771"/>
    <mergeCell ref="B765:G766"/>
    <mergeCell ref="H765:L766"/>
    <mergeCell ref="M765:P766"/>
    <mergeCell ref="Q765:T766"/>
    <mergeCell ref="U765:Z766"/>
    <mergeCell ref="AA765:AC766"/>
    <mergeCell ref="AF765:AL766"/>
    <mergeCell ref="AM765:AR766"/>
    <mergeCell ref="AS765:AV766"/>
    <mergeCell ref="AW765:AZ766"/>
    <mergeCell ref="BA765:BG766"/>
    <mergeCell ref="BH765:BK766"/>
    <mergeCell ref="B796:E796"/>
    <mergeCell ref="F796:I796"/>
    <mergeCell ref="O796:V796"/>
    <mergeCell ref="W796:AA796"/>
    <mergeCell ref="AF796:AJ796"/>
    <mergeCell ref="AK796:AO796"/>
    <mergeCell ref="AU796:BB796"/>
    <mergeCell ref="BC796:BH796"/>
    <mergeCell ref="C806:D807"/>
    <mergeCell ref="G806:J807"/>
    <mergeCell ref="N806:O807"/>
    <mergeCell ref="P806:P807"/>
    <mergeCell ref="Q806:Q807"/>
    <mergeCell ref="BT758:BU758"/>
    <mergeCell ref="B759:G759"/>
    <mergeCell ref="H759:L759"/>
    <mergeCell ref="H493:L493"/>
    <mergeCell ref="AM289:AR290"/>
    <mergeCell ref="C717:F717"/>
    <mergeCell ref="G717:J717"/>
    <mergeCell ref="N717:O717"/>
    <mergeCell ref="R717:S717"/>
    <mergeCell ref="T717:W717"/>
    <mergeCell ref="Z717:AB717"/>
    <mergeCell ref="AH717:AK717"/>
    <mergeCell ref="AL717:AP717"/>
    <mergeCell ref="BA669:BG669"/>
    <mergeCell ref="B656:G657"/>
    <mergeCell ref="H656:L657"/>
    <mergeCell ref="M656:P657"/>
    <mergeCell ref="Q656:T657"/>
    <mergeCell ref="U656:Z657"/>
    <mergeCell ref="AA656:AC657"/>
    <mergeCell ref="AF656:AL657"/>
    <mergeCell ref="AM656:AR657"/>
    <mergeCell ref="AS656:AV657"/>
    <mergeCell ref="AW656:AZ657"/>
    <mergeCell ref="BA656:BG657"/>
    <mergeCell ref="BH656:BK657"/>
    <mergeCell ref="BN657:BU659"/>
    <mergeCell ref="B658:G658"/>
    <mergeCell ref="H658:L658"/>
    <mergeCell ref="M658:P658"/>
    <mergeCell ref="Q658:T658"/>
    <mergeCell ref="U658:Z658"/>
    <mergeCell ref="AA658:AC658"/>
    <mergeCell ref="AF658:AL658"/>
    <mergeCell ref="AM658:AR658"/>
    <mergeCell ref="AS658:AV658"/>
    <mergeCell ref="AW658:AZ658"/>
    <mergeCell ref="BA658:BG658"/>
    <mergeCell ref="BH658:BK658"/>
    <mergeCell ref="M661:P662"/>
    <mergeCell ref="U661:Z662"/>
    <mergeCell ref="AA661:AC662"/>
    <mergeCell ref="AF661:AL662"/>
    <mergeCell ref="AM661:AR662"/>
    <mergeCell ref="AS661:AV662"/>
    <mergeCell ref="AW661:AZ662"/>
    <mergeCell ref="BA661:BG662"/>
    <mergeCell ref="BH661:BK662"/>
    <mergeCell ref="BN662:BR663"/>
    <mergeCell ref="BS662:BU663"/>
    <mergeCell ref="B663:G664"/>
    <mergeCell ref="H663:L664"/>
    <mergeCell ref="M663:P664"/>
    <mergeCell ref="Q663:T664"/>
    <mergeCell ref="U663:Z664"/>
    <mergeCell ref="AA663:AC664"/>
    <mergeCell ref="AF663:AL664"/>
    <mergeCell ref="AM663:AR664"/>
    <mergeCell ref="AS663:AV664"/>
    <mergeCell ref="AW663:AZ664"/>
    <mergeCell ref="BA663:BG664"/>
    <mergeCell ref="BH663:BK664"/>
    <mergeCell ref="BN664:BR665"/>
    <mergeCell ref="BS664:BU666"/>
    <mergeCell ref="B665:G667"/>
    <mergeCell ref="H665:L667"/>
    <mergeCell ref="B567:G568"/>
    <mergeCell ref="BN479:BU481"/>
    <mergeCell ref="B480:G480"/>
    <mergeCell ref="H480:L480"/>
    <mergeCell ref="M480:P480"/>
    <mergeCell ref="Q480:T480"/>
    <mergeCell ref="U480:Z480"/>
    <mergeCell ref="B621:E621"/>
    <mergeCell ref="F621:I621"/>
    <mergeCell ref="AF621:AJ621"/>
    <mergeCell ref="AK621:AO621"/>
    <mergeCell ref="B622:E622"/>
    <mergeCell ref="F622:I622"/>
    <mergeCell ref="AF622:AJ622"/>
    <mergeCell ref="AK622:AO622"/>
    <mergeCell ref="B623:E623"/>
    <mergeCell ref="C451:D452"/>
    <mergeCell ref="G451:J452"/>
    <mergeCell ref="N451:O452"/>
    <mergeCell ref="H476:L477"/>
    <mergeCell ref="Q476:T477"/>
    <mergeCell ref="H457:L458"/>
    <mergeCell ref="B258:AD259"/>
    <mergeCell ref="B262:E263"/>
    <mergeCell ref="F262:I263"/>
    <mergeCell ref="O262:V263"/>
    <mergeCell ref="W262:AA263"/>
    <mergeCell ref="AK262:AO263"/>
    <mergeCell ref="AU262:BB263"/>
    <mergeCell ref="BH502:BK503"/>
    <mergeCell ref="BO503:BQ505"/>
    <mergeCell ref="BA511:BG512"/>
    <mergeCell ref="BH511:BK512"/>
    <mergeCell ref="BO512:BQ514"/>
    <mergeCell ref="BO521:BQ521"/>
    <mergeCell ref="AM487:AR489"/>
    <mergeCell ref="AS487:AV489"/>
    <mergeCell ref="AW487:AZ489"/>
    <mergeCell ref="BA487:BG489"/>
    <mergeCell ref="BH487:BK489"/>
    <mergeCell ref="BN489:BR490"/>
    <mergeCell ref="B493:G493"/>
    <mergeCell ref="M493:P493"/>
    <mergeCell ref="Q493:T493"/>
    <mergeCell ref="U493:Z493"/>
    <mergeCell ref="AA493:AC493"/>
    <mergeCell ref="AF493:AL493"/>
    <mergeCell ref="AM493:AR493"/>
    <mergeCell ref="AS493:AV493"/>
    <mergeCell ref="AW493:AZ493"/>
    <mergeCell ref="BA493:BG493"/>
    <mergeCell ref="BH493:BK493"/>
    <mergeCell ref="BN493:BR494"/>
    <mergeCell ref="B267:E267"/>
    <mergeCell ref="F267:I267"/>
    <mergeCell ref="AF267:AJ267"/>
    <mergeCell ref="AK267:AO267"/>
    <mergeCell ref="B268:E268"/>
    <mergeCell ref="F268:H268"/>
    <mergeCell ref="AF268:AJ268"/>
    <mergeCell ref="BN467:BS468"/>
    <mergeCell ref="AW476:AZ477"/>
    <mergeCell ref="BA476:BG477"/>
    <mergeCell ref="BH476:BK477"/>
    <mergeCell ref="B478:G479"/>
    <mergeCell ref="U581:Z581"/>
    <mergeCell ref="AA581:AC581"/>
    <mergeCell ref="AF581:AL581"/>
    <mergeCell ref="AM581:AR581"/>
    <mergeCell ref="AS581:AV581"/>
    <mergeCell ref="AW581:AZ581"/>
    <mergeCell ref="BA581:BG581"/>
    <mergeCell ref="H370:L371"/>
    <mergeCell ref="BA234:BG235"/>
    <mergeCell ref="BA236:BG237"/>
    <mergeCell ref="BA238:BG238"/>
    <mergeCell ref="AF258:BL259"/>
    <mergeCell ref="AF262:AJ263"/>
    <mergeCell ref="BH239:BK240"/>
    <mergeCell ref="B241:G242"/>
    <mergeCell ref="H241:L242"/>
    <mergeCell ref="M241:P242"/>
    <mergeCell ref="Q241:T242"/>
    <mergeCell ref="U241:Z242"/>
    <mergeCell ref="AA241:AC242"/>
    <mergeCell ref="AF241:AL242"/>
    <mergeCell ref="AM241:AR242"/>
    <mergeCell ref="AS241:AV242"/>
    <mergeCell ref="BH293:BK294"/>
    <mergeCell ref="B232:G233"/>
    <mergeCell ref="H232:L233"/>
    <mergeCell ref="M232:P233"/>
    <mergeCell ref="Q232:T233"/>
    <mergeCell ref="U232:Z233"/>
    <mergeCell ref="AA232:AC233"/>
    <mergeCell ref="AF232:AL233"/>
    <mergeCell ref="AM232:AR233"/>
    <mergeCell ref="AS232:AV233"/>
    <mergeCell ref="AW232:AZ233"/>
    <mergeCell ref="B234:G235"/>
    <mergeCell ref="H234:L235"/>
    <mergeCell ref="M234:P235"/>
    <mergeCell ref="Q234:T235"/>
    <mergeCell ref="U234:Z235"/>
    <mergeCell ref="AA234:AC235"/>
    <mergeCell ref="AF234:AL235"/>
    <mergeCell ref="AM234:AR235"/>
    <mergeCell ref="AS234:AV235"/>
    <mergeCell ref="AW234:AZ235"/>
    <mergeCell ref="BH232:BK233"/>
    <mergeCell ref="AM555:AR556"/>
    <mergeCell ref="AS555:AV556"/>
    <mergeCell ref="AW555:AZ556"/>
    <mergeCell ref="BA555:BG556"/>
    <mergeCell ref="BH555:BK556"/>
    <mergeCell ref="BA565:BG566"/>
    <mergeCell ref="BH565:BK566"/>
    <mergeCell ref="BH466:BK467"/>
    <mergeCell ref="BA478:BG479"/>
    <mergeCell ref="BH478:BK479"/>
    <mergeCell ref="H478:L479"/>
    <mergeCell ref="M478:P479"/>
    <mergeCell ref="Q478:T479"/>
    <mergeCell ref="U478:Z479"/>
    <mergeCell ref="AA478:AC479"/>
    <mergeCell ref="AF478:AL479"/>
    <mergeCell ref="AM478:AR479"/>
    <mergeCell ref="AS478:AV479"/>
    <mergeCell ref="AW478:AZ479"/>
    <mergeCell ref="BO233:BT234"/>
    <mergeCell ref="BH234:BK235"/>
    <mergeCell ref="BO235:BT236"/>
    <mergeCell ref="BH236:BK237"/>
    <mergeCell ref="BO237:BQ239"/>
    <mergeCell ref="BR237:BT239"/>
    <mergeCell ref="BH238:BK238"/>
    <mergeCell ref="BO255:BQ255"/>
    <mergeCell ref="BR255:BT255"/>
    <mergeCell ref="BO256:BQ256"/>
    <mergeCell ref="BR256:BT256"/>
    <mergeCell ref="BO257:BQ258"/>
    <mergeCell ref="BR257:BT258"/>
    <mergeCell ref="BO240:BQ241"/>
    <mergeCell ref="BR240:BT241"/>
    <mergeCell ref="AW241:AZ242"/>
    <mergeCell ref="BA241:BG242"/>
    <mergeCell ref="BH241:BK242"/>
    <mergeCell ref="BO242:BQ243"/>
    <mergeCell ref="BR242:BT243"/>
    <mergeCell ref="B243:G244"/>
    <mergeCell ref="M243:P244"/>
    <mergeCell ref="U243:Z244"/>
    <mergeCell ref="AA243:AC244"/>
    <mergeCell ref="AF243:AL244"/>
    <mergeCell ref="AM243:AR244"/>
    <mergeCell ref="AS243:AV244"/>
    <mergeCell ref="AW243:AZ244"/>
    <mergeCell ref="BA243:BG244"/>
    <mergeCell ref="BH243:BK244"/>
    <mergeCell ref="BO244:BQ245"/>
    <mergeCell ref="BR244:BT245"/>
    <mergeCell ref="B245:G246"/>
    <mergeCell ref="M245:P246"/>
    <mergeCell ref="U245:Z246"/>
    <mergeCell ref="AA245:AC246"/>
    <mergeCell ref="AF245:AL246"/>
    <mergeCell ref="AM245:AR246"/>
    <mergeCell ref="AS245:AV246"/>
    <mergeCell ref="AW245:AZ246"/>
    <mergeCell ref="BA245:BG246"/>
    <mergeCell ref="BH245:BK246"/>
    <mergeCell ref="BO246:BQ248"/>
    <mergeCell ref="BA232:BG233"/>
    <mergeCell ref="M239:P240"/>
    <mergeCell ref="Q239:T240"/>
    <mergeCell ref="U239:Z240"/>
    <mergeCell ref="AA239:AC240"/>
    <mergeCell ref="AF239:AL240"/>
    <mergeCell ref="AM239:AR240"/>
    <mergeCell ref="AS239:AV240"/>
    <mergeCell ref="AW239:AZ240"/>
    <mergeCell ref="BA239:BG240"/>
    <mergeCell ref="B250:G251"/>
    <mergeCell ref="H250:L251"/>
    <mergeCell ref="M250:P251"/>
    <mergeCell ref="Q250:T251"/>
    <mergeCell ref="U250:Z251"/>
    <mergeCell ref="AA250:AC251"/>
    <mergeCell ref="AF250:AL251"/>
    <mergeCell ref="AM250:AR251"/>
    <mergeCell ref="BR246:BT248"/>
    <mergeCell ref="B247:G247"/>
    <mergeCell ref="M247:P247"/>
    <mergeCell ref="U63:Z64"/>
    <mergeCell ref="AA63:AC64"/>
    <mergeCell ref="AF63:AL64"/>
    <mergeCell ref="AM63:AR64"/>
    <mergeCell ref="AS63:AV64"/>
    <mergeCell ref="AW63:AZ64"/>
    <mergeCell ref="BA63:BG64"/>
    <mergeCell ref="BH63:BK64"/>
    <mergeCell ref="BO64:BQ65"/>
    <mergeCell ref="BA72:BG73"/>
    <mergeCell ref="BH72:BK73"/>
    <mergeCell ref="BO73:BQ74"/>
    <mergeCell ref="H52:L53"/>
    <mergeCell ref="Q58:T59"/>
    <mergeCell ref="AF26:AL27"/>
    <mergeCell ref="AM26:AR27"/>
    <mergeCell ref="AS26:AV27"/>
    <mergeCell ref="AW26:AZ27"/>
    <mergeCell ref="BA26:BG27"/>
    <mergeCell ref="BH26:BK27"/>
    <mergeCell ref="AA34:AC35"/>
    <mergeCell ref="AF34:AL35"/>
    <mergeCell ref="BN1393:BP1394"/>
    <mergeCell ref="BN1594:BP1596"/>
    <mergeCell ref="BH1592:BL1592"/>
    <mergeCell ref="BN1592:BP1592"/>
    <mergeCell ref="BH1382:BL1384"/>
    <mergeCell ref="BN1382:BP1384"/>
    <mergeCell ref="BH1380:BL1380"/>
    <mergeCell ref="BN1380:BP1380"/>
    <mergeCell ref="BL1429:BP1429"/>
    <mergeCell ref="BL1535:BP1535"/>
    <mergeCell ref="BL1641:BP1641"/>
    <mergeCell ref="BN991:BP991"/>
    <mergeCell ref="AS289:AV290"/>
    <mergeCell ref="AW289:AZ290"/>
    <mergeCell ref="BA289:BG290"/>
    <mergeCell ref="BH289:BK290"/>
    <mergeCell ref="BN290:BS291"/>
    <mergeCell ref="AS299:AV300"/>
    <mergeCell ref="AW299:AZ300"/>
    <mergeCell ref="BA299:BG300"/>
    <mergeCell ref="BH299:BK300"/>
    <mergeCell ref="H245:L246"/>
    <mergeCell ref="Q245:T246"/>
    <mergeCell ref="H243:L244"/>
    <mergeCell ref="Q243:T244"/>
    <mergeCell ref="U248:Z249"/>
    <mergeCell ref="BO259:BQ260"/>
    <mergeCell ref="BR259:BT260"/>
    <mergeCell ref="BO261:BQ262"/>
    <mergeCell ref="BR261:BT262"/>
    <mergeCell ref="BO595:BQ596"/>
    <mergeCell ref="H569:L569"/>
    <mergeCell ref="H563:L564"/>
    <mergeCell ref="Q563:T564"/>
    <mergeCell ref="H561:L562"/>
    <mergeCell ref="Q561:T562"/>
    <mergeCell ref="M665:P667"/>
    <mergeCell ref="R806:S807"/>
    <mergeCell ref="T806:U807"/>
    <mergeCell ref="X806:X807"/>
    <mergeCell ref="Y806:Y807"/>
    <mergeCell ref="Z806:AB808"/>
    <mergeCell ref="AV1351:AZ1351"/>
    <mergeCell ref="BJ1351:BL1351"/>
    <mergeCell ref="BO1351:BP1351"/>
    <mergeCell ref="BE1353:BF1355"/>
    <mergeCell ref="BJ1353:BL1354"/>
    <mergeCell ref="BO1353:BP1354"/>
    <mergeCell ref="H1360:L1360"/>
    <mergeCell ref="N1360:P1360"/>
    <mergeCell ref="R1360:S1360"/>
    <mergeCell ref="U1360:W1360"/>
    <mergeCell ref="Z1360:AC1360"/>
    <mergeCell ref="AD1360:AE1360"/>
    <mergeCell ref="AO1360:AT1360"/>
    <mergeCell ref="AV1360:AZ1360"/>
    <mergeCell ref="BK1360:BL1360"/>
    <mergeCell ref="AD1358:AE1359"/>
    <mergeCell ref="AO1358:AT1359"/>
    <mergeCell ref="AV1358:AZ1359"/>
    <mergeCell ref="BD1013:BE1014"/>
    <mergeCell ref="BH1013:BL1014"/>
    <mergeCell ref="BM1013:BO1014"/>
    <mergeCell ref="BO1040:BP1041"/>
    <mergeCell ref="BE1109:BG1110"/>
    <mergeCell ref="BH1109:BK1110"/>
    <mergeCell ref="BN1109:BP1110"/>
    <mergeCell ref="BP1128:BQ1130"/>
    <mergeCell ref="BE1198:BP1198"/>
    <mergeCell ref="BB1196:BB1197"/>
    <mergeCell ref="BP1227:BQ1227"/>
    <mergeCell ref="BB1185:BB1186"/>
    <mergeCell ref="BE1185:BE1186"/>
    <mergeCell ref="BN1168:BP1168"/>
    <mergeCell ref="BN1377:BP1379"/>
    <mergeCell ref="BK1042:BL1042"/>
    <mergeCell ref="AD1040:AE1041"/>
    <mergeCell ref="AO1040:AT1041"/>
    <mergeCell ref="AV1040:AZ1041"/>
    <mergeCell ref="BA1040:BB1041"/>
    <mergeCell ref="BE1040:BE1041"/>
    <mergeCell ref="BJ1040:BL1041"/>
    <mergeCell ref="C1044:I1046"/>
    <mergeCell ref="AH1044:AO1046"/>
    <mergeCell ref="BE1044:BE1046"/>
    <mergeCell ref="BK1044:BL1046"/>
    <mergeCell ref="BP1044:BP1045"/>
    <mergeCell ref="AO1038:AT1038"/>
    <mergeCell ref="AV1038:AZ1038"/>
    <mergeCell ref="BA1038:BB1038"/>
    <mergeCell ref="BJ1038:BL1038"/>
    <mergeCell ref="BO1038:BP1038"/>
    <mergeCell ref="H1040:L1041"/>
    <mergeCell ref="N1040:P1041"/>
    <mergeCell ref="Q1040:S1041"/>
    <mergeCell ref="U1040:W1041"/>
    <mergeCell ref="Z1040:AC1041"/>
    <mergeCell ref="I1038:L1038"/>
    <mergeCell ref="N1038:P1038"/>
    <mergeCell ref="Q1038:S1038"/>
    <mergeCell ref="U1038:W1038"/>
    <mergeCell ref="Z1038:AC1038"/>
    <mergeCell ref="AD1038:AE1038"/>
    <mergeCell ref="BO1033:BP1033"/>
    <mergeCell ref="BE1035:BF1037"/>
    <mergeCell ref="BJ1035:BL1036"/>
    <mergeCell ref="C1664:AE1664"/>
    <mergeCell ref="B1666:U1666"/>
    <mergeCell ref="X1666:AG1666"/>
    <mergeCell ref="AM1666:BB1666"/>
    <mergeCell ref="BE1666:BP1666"/>
    <mergeCell ref="E1667:L1667"/>
    <mergeCell ref="O1667:Q1667"/>
    <mergeCell ref="S1667:V1667"/>
    <mergeCell ref="AB1667:AC1667"/>
    <mergeCell ref="AD1667:AE1667"/>
    <mergeCell ref="AR1667:AT1667"/>
    <mergeCell ref="AV1667:BB1667"/>
    <mergeCell ref="BH1667:BL1668"/>
    <mergeCell ref="BN1667:BP1668"/>
    <mergeCell ref="BN1399:BP1400"/>
    <mergeCell ref="BH1397:BL1398"/>
    <mergeCell ref="BN1397:BP1398"/>
    <mergeCell ref="BD1437:BE1438"/>
    <mergeCell ref="BH1437:BL1438"/>
    <mergeCell ref="BM1437:BO1438"/>
    <mergeCell ref="BO1464:BP1465"/>
    <mergeCell ref="BN1505:BP1506"/>
    <mergeCell ref="BH1503:BL1504"/>
    <mergeCell ref="BN1503:BP1504"/>
    <mergeCell ref="BD1543:BE1544"/>
    <mergeCell ref="BH1543:BL1544"/>
    <mergeCell ref="BM1543:BO1544"/>
    <mergeCell ref="BO1570:BP1571"/>
    <mergeCell ref="BN1611:BP1612"/>
    <mergeCell ref="BH1609:BL1610"/>
    <mergeCell ref="BN1609:BP1610"/>
    <mergeCell ref="BD1649:BE1650"/>
    <mergeCell ref="BH1649:BL1650"/>
    <mergeCell ref="BM1649:BO1650"/>
    <mergeCell ref="BH1605:BL1606"/>
    <mergeCell ref="BN1605:BP1606"/>
    <mergeCell ref="BA1552:BC1554"/>
    <mergeCell ref="BD1552:BE1554"/>
    <mergeCell ref="BH1552:BL1554"/>
    <mergeCell ref="BM1552:BO1554"/>
    <mergeCell ref="BN1521:BP1521"/>
    <mergeCell ref="BH1499:BL1500"/>
    <mergeCell ref="BN1415:BP1415"/>
    <mergeCell ref="BP1651:BQ1651"/>
    <mergeCell ref="N1417:P1419"/>
    <mergeCell ref="Q1417:T1419"/>
    <mergeCell ref="U1417:W1419"/>
    <mergeCell ref="AH1417:AR1419"/>
    <mergeCell ref="AV1417:AZ1419"/>
    <mergeCell ref="BB1417:BB1419"/>
    <mergeCell ref="BE1417:BG1419"/>
    <mergeCell ref="BH1417:BK1419"/>
    <mergeCell ref="BE1427:BG1428"/>
    <mergeCell ref="BH1427:BK1428"/>
    <mergeCell ref="BN1427:BP1428"/>
    <mergeCell ref="AX1435:AY1436"/>
    <mergeCell ref="BE1435:BF1436"/>
    <mergeCell ref="BH1435:BL1436"/>
    <mergeCell ref="BM1435:BO1436"/>
    <mergeCell ref="BP1435:BQ1436"/>
    <mergeCell ref="W1435:Z1436"/>
    <mergeCell ref="AA1435:AB1436"/>
    <mergeCell ref="AD1435:AD1436"/>
    <mergeCell ref="AE1435:AH1436"/>
    <mergeCell ref="F1669:K1669"/>
    <mergeCell ref="N1669:R1669"/>
    <mergeCell ref="S1669:V1669"/>
    <mergeCell ref="AB1669:AD1669"/>
    <mergeCell ref="AE1669:AI1669"/>
    <mergeCell ref="AR1669:AT1669"/>
    <mergeCell ref="AV1669:AZ1669"/>
    <mergeCell ref="BJ1669:BL1669"/>
    <mergeCell ref="BO1669:BP1669"/>
    <mergeCell ref="BE1671:BF1673"/>
    <mergeCell ref="BJ1671:BL1672"/>
    <mergeCell ref="BO1671:BP1672"/>
    <mergeCell ref="I1674:L1674"/>
    <mergeCell ref="N1674:P1674"/>
    <mergeCell ref="Q1674:S1674"/>
    <mergeCell ref="U1674:W1674"/>
    <mergeCell ref="Z1674:AC1674"/>
    <mergeCell ref="AD1674:AE1674"/>
    <mergeCell ref="AO1674:AT1674"/>
    <mergeCell ref="AV1674:AZ1674"/>
    <mergeCell ref="BA1674:BB1674"/>
    <mergeCell ref="BJ1674:BL1674"/>
    <mergeCell ref="BO1674:BP1674"/>
    <mergeCell ref="H1676:L1677"/>
    <mergeCell ref="N1676:P1677"/>
    <mergeCell ref="Q1676:S1677"/>
    <mergeCell ref="U1676:W1677"/>
    <mergeCell ref="Z1676:AC1677"/>
    <mergeCell ref="AD1676:AE1677"/>
    <mergeCell ref="AO1676:AT1677"/>
    <mergeCell ref="AV1676:AZ1677"/>
    <mergeCell ref="BA1676:BB1677"/>
    <mergeCell ref="BE1676:BE1677"/>
    <mergeCell ref="BJ1676:BL1677"/>
    <mergeCell ref="BO1676:BP1677"/>
    <mergeCell ref="H1678:L1678"/>
    <mergeCell ref="N1678:P1678"/>
    <mergeCell ref="R1678:S1678"/>
    <mergeCell ref="U1678:W1678"/>
    <mergeCell ref="Z1678:AC1678"/>
    <mergeCell ref="AD1678:AE1678"/>
    <mergeCell ref="AO1678:AT1678"/>
    <mergeCell ref="AV1678:AZ1678"/>
    <mergeCell ref="BK1678:BL1678"/>
    <mergeCell ref="C1680:I1682"/>
    <mergeCell ref="AH1680:AO1682"/>
    <mergeCell ref="BE1680:BE1682"/>
    <mergeCell ref="BK1680:BL1682"/>
    <mergeCell ref="BP1680:BP1681"/>
    <mergeCell ref="C1683:G1683"/>
    <mergeCell ref="H1683:L1683"/>
    <mergeCell ref="N1683:P1683"/>
    <mergeCell ref="Q1683:T1683"/>
    <mergeCell ref="U1683:W1683"/>
    <mergeCell ref="Z1683:AC1683"/>
    <mergeCell ref="AD1683:AE1683"/>
    <mergeCell ref="AI1683:AM1683"/>
    <mergeCell ref="AO1683:AT1683"/>
    <mergeCell ref="AV1683:AZ1683"/>
    <mergeCell ref="BK1683:BL1683"/>
    <mergeCell ref="C1685:G1687"/>
    <mergeCell ref="H1685:L1687"/>
    <mergeCell ref="N1685:P1687"/>
    <mergeCell ref="Q1685:T1687"/>
    <mergeCell ref="U1685:W1687"/>
    <mergeCell ref="Z1685:AC1687"/>
    <mergeCell ref="AD1685:AE1687"/>
    <mergeCell ref="AI1685:AM1687"/>
    <mergeCell ref="AO1685:AT1687"/>
    <mergeCell ref="AV1685:AZ1687"/>
    <mergeCell ref="BB1685:BB1687"/>
    <mergeCell ref="C1688:G1688"/>
    <mergeCell ref="H1688:L1688"/>
    <mergeCell ref="N1688:P1688"/>
    <mergeCell ref="Q1688:T1688"/>
    <mergeCell ref="U1688:W1688"/>
    <mergeCell ref="Z1688:AC1688"/>
    <mergeCell ref="AD1688:AE1688"/>
    <mergeCell ref="AI1688:AM1688"/>
    <mergeCell ref="AO1688:AT1688"/>
    <mergeCell ref="AV1688:AZ1688"/>
    <mergeCell ref="C1690:G1691"/>
    <mergeCell ref="H1690:L1691"/>
    <mergeCell ref="N1690:P1691"/>
    <mergeCell ref="Q1690:T1691"/>
    <mergeCell ref="U1690:W1691"/>
    <mergeCell ref="Z1690:AC1691"/>
    <mergeCell ref="AD1690:AE1691"/>
    <mergeCell ref="AI1690:AM1691"/>
    <mergeCell ref="AO1690:AT1691"/>
    <mergeCell ref="AV1690:AZ1691"/>
    <mergeCell ref="BB1690:BB1691"/>
    <mergeCell ref="BE1690:BP1691"/>
    <mergeCell ref="C1692:G1693"/>
    <mergeCell ref="H1692:L1693"/>
    <mergeCell ref="N1692:P1693"/>
    <mergeCell ref="Q1692:T1693"/>
    <mergeCell ref="U1692:W1693"/>
    <mergeCell ref="Z1692:AC1693"/>
    <mergeCell ref="AD1692:AE1693"/>
    <mergeCell ref="AI1692:AN1693"/>
    <mergeCell ref="AO1692:AT1693"/>
    <mergeCell ref="AV1692:AZ1693"/>
    <mergeCell ref="BB1692:BB1693"/>
    <mergeCell ref="BJ1692:BM1693"/>
    <mergeCell ref="BN1692:BP1693"/>
    <mergeCell ref="C1694:G1694"/>
    <mergeCell ref="H1694:L1694"/>
    <mergeCell ref="N1694:P1694"/>
    <mergeCell ref="Q1694:T1694"/>
    <mergeCell ref="U1694:W1694"/>
    <mergeCell ref="Z1694:AC1694"/>
    <mergeCell ref="AD1694:AE1694"/>
    <mergeCell ref="AI1694:AM1694"/>
    <mergeCell ref="AO1694:AT1694"/>
    <mergeCell ref="AV1694:AZ1694"/>
    <mergeCell ref="C1695:G1697"/>
    <mergeCell ref="H1695:L1697"/>
    <mergeCell ref="P1695:S1697"/>
    <mergeCell ref="U1695:W1697"/>
    <mergeCell ref="Z1695:AC1697"/>
    <mergeCell ref="AD1695:AE1697"/>
    <mergeCell ref="AI1695:AM1697"/>
    <mergeCell ref="AO1695:AT1697"/>
    <mergeCell ref="AV1695:AZ1697"/>
    <mergeCell ref="BB1695:BB1697"/>
    <mergeCell ref="BE1695:BE1697"/>
    <mergeCell ref="BH1695:BL1697"/>
    <mergeCell ref="BN1695:BP1697"/>
    <mergeCell ref="C1698:G1698"/>
    <mergeCell ref="H1698:L1698"/>
    <mergeCell ref="P1698:S1698"/>
    <mergeCell ref="U1698:W1698"/>
    <mergeCell ref="Z1698:AC1698"/>
    <mergeCell ref="AD1698:AE1698"/>
    <mergeCell ref="AI1698:AM1698"/>
    <mergeCell ref="AO1698:AT1698"/>
    <mergeCell ref="AV1698:AZ1698"/>
    <mergeCell ref="BH1698:BL1698"/>
    <mergeCell ref="BN1698:BP1698"/>
    <mergeCell ref="C1700:G1702"/>
    <mergeCell ref="H1700:L1702"/>
    <mergeCell ref="N1700:P1702"/>
    <mergeCell ref="Q1700:T1702"/>
    <mergeCell ref="U1700:W1702"/>
    <mergeCell ref="Z1700:AC1702"/>
    <mergeCell ref="AD1700:AE1702"/>
    <mergeCell ref="AI1700:AM1702"/>
    <mergeCell ref="AO1700:AT1702"/>
    <mergeCell ref="AV1700:AZ1702"/>
    <mergeCell ref="BB1700:BB1702"/>
    <mergeCell ref="BE1700:BE1702"/>
    <mergeCell ref="BH1700:BL1702"/>
    <mergeCell ref="BN1700:BP1702"/>
    <mergeCell ref="C1703:G1703"/>
    <mergeCell ref="H1703:L1703"/>
    <mergeCell ref="P1703:S1703"/>
    <mergeCell ref="U1703:W1703"/>
    <mergeCell ref="Z1703:AC1703"/>
    <mergeCell ref="AD1703:AE1703"/>
    <mergeCell ref="AI1703:AM1703"/>
    <mergeCell ref="AO1703:AT1703"/>
    <mergeCell ref="AV1703:AZ1703"/>
    <mergeCell ref="BH1703:BL1703"/>
    <mergeCell ref="BN1703:BP1703"/>
    <mergeCell ref="C1705:G1705"/>
    <mergeCell ref="H1705:L1705"/>
    <mergeCell ref="N1705:P1705"/>
    <mergeCell ref="Q1705:T1705"/>
    <mergeCell ref="U1705:W1705"/>
    <mergeCell ref="Z1705:AC1705"/>
    <mergeCell ref="AD1705:AE1705"/>
    <mergeCell ref="AI1705:AM1705"/>
    <mergeCell ref="AO1705:AT1707"/>
    <mergeCell ref="AV1705:AZ1707"/>
    <mergeCell ref="BE1705:BF1706"/>
    <mergeCell ref="BH1705:BL1705"/>
    <mergeCell ref="BN1705:BP1705"/>
    <mergeCell ref="BE1707:BE1708"/>
    <mergeCell ref="BH1707:BL1708"/>
    <mergeCell ref="BN1707:BP1708"/>
    <mergeCell ref="C1710:I1710"/>
    <mergeCell ref="AH1710:AO1710"/>
    <mergeCell ref="BH1710:BL1710"/>
    <mergeCell ref="BN1710:BP1710"/>
    <mergeCell ref="C1711:G1712"/>
    <mergeCell ref="H1711:L1712"/>
    <mergeCell ref="N1711:P1712"/>
    <mergeCell ref="Q1711:T1712"/>
    <mergeCell ref="U1711:W1712"/>
    <mergeCell ref="Z1711:AC1712"/>
    <mergeCell ref="AD1711:AE1712"/>
    <mergeCell ref="AI1711:AM1712"/>
    <mergeCell ref="AO1711:AT1712"/>
    <mergeCell ref="AV1711:AZ1712"/>
    <mergeCell ref="BB1711:BB1712"/>
    <mergeCell ref="BE1711:BF1712"/>
    <mergeCell ref="BH1711:BL1712"/>
    <mergeCell ref="BN1711:BP1712"/>
    <mergeCell ref="C1713:G1713"/>
    <mergeCell ref="H1713:L1713"/>
    <mergeCell ref="N1713:P1713"/>
    <mergeCell ref="Q1713:T1713"/>
    <mergeCell ref="U1713:W1713"/>
    <mergeCell ref="Z1713:AC1713"/>
    <mergeCell ref="AD1713:AE1713"/>
    <mergeCell ref="AI1713:AM1713"/>
    <mergeCell ref="AO1713:AT1713"/>
    <mergeCell ref="AV1713:AZ1713"/>
    <mergeCell ref="BH1713:BL1713"/>
    <mergeCell ref="BN1713:BP1713"/>
    <mergeCell ref="C1715:G1716"/>
    <mergeCell ref="H1715:L1716"/>
    <mergeCell ref="N1715:P1716"/>
    <mergeCell ref="Q1715:T1716"/>
    <mergeCell ref="U1715:W1716"/>
    <mergeCell ref="Z1715:AC1716"/>
    <mergeCell ref="AD1715:AE1716"/>
    <mergeCell ref="AI1715:AM1716"/>
    <mergeCell ref="AO1715:AT1716"/>
    <mergeCell ref="AV1715:AZ1716"/>
    <mergeCell ref="BB1715:BB1716"/>
    <mergeCell ref="BE1715:BE1716"/>
    <mergeCell ref="BH1715:BL1716"/>
    <mergeCell ref="BN1715:BP1716"/>
    <mergeCell ref="C1717:G1718"/>
    <mergeCell ref="H1717:L1718"/>
    <mergeCell ref="N1717:P1718"/>
    <mergeCell ref="Q1717:T1718"/>
    <mergeCell ref="U1717:W1718"/>
    <mergeCell ref="Z1717:AC1718"/>
    <mergeCell ref="AD1717:AE1718"/>
    <mergeCell ref="AI1717:AM1718"/>
    <mergeCell ref="AO1717:AT1718"/>
    <mergeCell ref="AV1717:AZ1718"/>
    <mergeCell ref="BB1717:BB1718"/>
    <mergeCell ref="BE1717:BE1718"/>
    <mergeCell ref="BH1717:BL1718"/>
    <mergeCell ref="BN1717:BP1718"/>
    <mergeCell ref="BH1719:BL1719"/>
    <mergeCell ref="BN1719:BP1719"/>
    <mergeCell ref="C1721:G1722"/>
    <mergeCell ref="H1721:L1722"/>
    <mergeCell ref="N1721:P1722"/>
    <mergeCell ref="Q1721:T1722"/>
    <mergeCell ref="U1721:W1722"/>
    <mergeCell ref="Z1721:AC1722"/>
    <mergeCell ref="AD1721:AE1722"/>
    <mergeCell ref="AH1721:AM1722"/>
    <mergeCell ref="AO1721:AT1722"/>
    <mergeCell ref="AZ1721:AZ1722"/>
    <mergeCell ref="BB1721:BB1722"/>
    <mergeCell ref="BE1721:BG1722"/>
    <mergeCell ref="BH1721:BL1722"/>
    <mergeCell ref="BN1721:BP1722"/>
    <mergeCell ref="C1723:G1723"/>
    <mergeCell ref="H1723:L1723"/>
    <mergeCell ref="N1723:P1723"/>
    <mergeCell ref="Q1723:T1723"/>
    <mergeCell ref="U1723:W1723"/>
    <mergeCell ref="Z1723:AC1723"/>
    <mergeCell ref="AD1723:AE1723"/>
    <mergeCell ref="AH1723:AN1723"/>
    <mergeCell ref="AO1723:AT1723"/>
    <mergeCell ref="AV1723:AZ1723"/>
    <mergeCell ref="BE1723:BG1723"/>
    <mergeCell ref="BH1723:BL1723"/>
    <mergeCell ref="BN1723:BP1723"/>
    <mergeCell ref="C1725:H1725"/>
    <mergeCell ref="I1725:M1725"/>
    <mergeCell ref="P1725:S1725"/>
    <mergeCell ref="U1725:W1725"/>
    <mergeCell ref="Z1725:AC1725"/>
    <mergeCell ref="AD1725:AE1725"/>
    <mergeCell ref="AH1725:AN1725"/>
    <mergeCell ref="AO1725:AT1725"/>
    <mergeCell ref="AV1725:AZ1725"/>
    <mergeCell ref="C1726:K1727"/>
    <mergeCell ref="P1726:S1727"/>
    <mergeCell ref="U1726:W1727"/>
    <mergeCell ref="AH1726:AM1727"/>
    <mergeCell ref="AO1726:AT1727"/>
    <mergeCell ref="AV1726:AZ1727"/>
    <mergeCell ref="BB1726:BB1727"/>
    <mergeCell ref="C1728:G1728"/>
    <mergeCell ref="H1728:L1728"/>
    <mergeCell ref="P1728:S1728"/>
    <mergeCell ref="U1728:W1728"/>
    <mergeCell ref="Z1728:AC1728"/>
    <mergeCell ref="AD1728:AE1728"/>
    <mergeCell ref="AH1728:AM1728"/>
    <mergeCell ref="AV1728:AZ1728"/>
    <mergeCell ref="BE1728:BP1728"/>
    <mergeCell ref="C1730:G1732"/>
    <mergeCell ref="N1730:P1732"/>
    <mergeCell ref="Q1730:T1732"/>
    <mergeCell ref="U1730:W1732"/>
    <mergeCell ref="AH1730:AR1732"/>
    <mergeCell ref="AV1730:AZ1732"/>
    <mergeCell ref="BB1730:BB1732"/>
    <mergeCell ref="C1733:G1733"/>
    <mergeCell ref="P1733:S1733"/>
    <mergeCell ref="U1733:W1733"/>
    <mergeCell ref="AH1733:AR1733"/>
    <mergeCell ref="AV1733:AZ1733"/>
    <mergeCell ref="BG1733:BJ1733"/>
    <mergeCell ref="BN1733:BP1733"/>
    <mergeCell ref="C1735:G1737"/>
    <mergeCell ref="N1735:P1737"/>
    <mergeCell ref="Q1735:T1737"/>
    <mergeCell ref="U1735:W1737"/>
    <mergeCell ref="AH1735:AR1737"/>
    <mergeCell ref="AV1735:AZ1737"/>
    <mergeCell ref="BB1735:BB1737"/>
    <mergeCell ref="BE1735:BG1737"/>
    <mergeCell ref="BH1735:BK1737"/>
    <mergeCell ref="BN1735:BP1737"/>
    <mergeCell ref="C1738:G1738"/>
    <mergeCell ref="N1738:P1738"/>
    <mergeCell ref="Q1738:T1738"/>
    <mergeCell ref="U1738:W1738"/>
    <mergeCell ref="AH1738:AR1738"/>
    <mergeCell ref="AV1738:AZ1738"/>
    <mergeCell ref="BE1738:BG1738"/>
    <mergeCell ref="BH1738:BK1738"/>
    <mergeCell ref="BN1738:BP1738"/>
    <mergeCell ref="C1740:J1742"/>
    <mergeCell ref="P1740:S1742"/>
    <mergeCell ref="U1740:W1742"/>
    <mergeCell ref="AH1740:AR1742"/>
    <mergeCell ref="AV1740:AZ1742"/>
    <mergeCell ref="BB1740:BB1742"/>
    <mergeCell ref="BE1740:BG1742"/>
    <mergeCell ref="BH1740:BK1741"/>
    <mergeCell ref="C1743:J1743"/>
    <mergeCell ref="N1743:P1743"/>
    <mergeCell ref="Q1743:T1743"/>
    <mergeCell ref="U1743:W1743"/>
    <mergeCell ref="AH1743:AR1743"/>
    <mergeCell ref="AV1743:AZ1743"/>
    <mergeCell ref="BE1743:BG1743"/>
    <mergeCell ref="BH1743:BK1743"/>
    <mergeCell ref="BE1745:BG1746"/>
    <mergeCell ref="BH1745:BK1746"/>
    <mergeCell ref="BN1745:BP1746"/>
    <mergeCell ref="C1747:G1747"/>
    <mergeCell ref="H1747:L1747"/>
    <mergeCell ref="N1747:P1747"/>
    <mergeCell ref="Q1747:T1747"/>
    <mergeCell ref="U1747:W1747"/>
    <mergeCell ref="Z1747:AC1747"/>
    <mergeCell ref="AD1747:AE1747"/>
    <mergeCell ref="AH1747:AM1747"/>
    <mergeCell ref="AO1747:AT1747"/>
    <mergeCell ref="AV1747:AZ1747"/>
    <mergeCell ref="BB1747:BC1747"/>
    <mergeCell ref="BE1747:BF1747"/>
    <mergeCell ref="BI1747:BJ1747"/>
    <mergeCell ref="BL1747:BP1747"/>
    <mergeCell ref="B1749:AJ1750"/>
    <mergeCell ref="AL1749:AZ1750"/>
    <mergeCell ref="BA1749:BQ1750"/>
    <mergeCell ref="G1751:L1751"/>
    <mergeCell ref="N1751:O1751"/>
    <mergeCell ref="P1751:S1751"/>
    <mergeCell ref="U1751:AB1751"/>
    <mergeCell ref="AD1751:AI1751"/>
    <mergeCell ref="AO1751:AR1751"/>
    <mergeCell ref="AU1751:AY1751"/>
    <mergeCell ref="BE1751:BF1751"/>
    <mergeCell ref="BG1751:BL1751"/>
    <mergeCell ref="BM1751:BO1751"/>
    <mergeCell ref="BP1751:BQ1751"/>
    <mergeCell ref="F1753:I1754"/>
    <mergeCell ref="K1753:M1754"/>
    <mergeCell ref="N1753:O1754"/>
    <mergeCell ref="R1753:T1754"/>
    <mergeCell ref="U1753:V1754"/>
    <mergeCell ref="W1753:Z1754"/>
    <mergeCell ref="AA1753:AB1754"/>
    <mergeCell ref="AD1753:AD1754"/>
    <mergeCell ref="AE1753:AH1754"/>
    <mergeCell ref="AI1753:AI1754"/>
    <mergeCell ref="AU1753:AW1754"/>
    <mergeCell ref="AX1753:AY1754"/>
    <mergeCell ref="BE1753:BF1754"/>
    <mergeCell ref="BH1753:BL1754"/>
    <mergeCell ref="BM1753:BO1754"/>
    <mergeCell ref="BP1753:BQ1754"/>
    <mergeCell ref="C1755:D1756"/>
    <mergeCell ref="F1755:I1756"/>
    <mergeCell ref="J1755:M1756"/>
    <mergeCell ref="N1755:O1756"/>
    <mergeCell ref="R1755:T1756"/>
    <mergeCell ref="U1755:V1756"/>
    <mergeCell ref="W1755:Z1756"/>
    <mergeCell ref="AA1755:AB1756"/>
    <mergeCell ref="AD1755:AD1756"/>
    <mergeCell ref="AE1755:AH1756"/>
    <mergeCell ref="AI1755:AI1756"/>
    <mergeCell ref="AM1755:AO1756"/>
    <mergeCell ref="AP1755:AS1756"/>
    <mergeCell ref="BA1755:BC1756"/>
    <mergeCell ref="BD1755:BE1756"/>
    <mergeCell ref="BH1755:BL1756"/>
    <mergeCell ref="BM1755:BO1756"/>
    <mergeCell ref="BP1755:BQ1756"/>
    <mergeCell ref="C1757:D1757"/>
    <mergeCell ref="F1757:I1757"/>
    <mergeCell ref="J1757:M1757"/>
    <mergeCell ref="N1757:O1757"/>
    <mergeCell ref="R1757:T1757"/>
    <mergeCell ref="U1757:V1757"/>
    <mergeCell ref="W1757:Z1757"/>
    <mergeCell ref="AA1757:AB1757"/>
    <mergeCell ref="AE1757:AH1757"/>
    <mergeCell ref="AM1757:AO1757"/>
    <mergeCell ref="AP1757:AS1757"/>
    <mergeCell ref="BA1757:BC1757"/>
    <mergeCell ref="BD1757:BE1757"/>
    <mergeCell ref="BH1757:BL1757"/>
    <mergeCell ref="BM1757:BO1757"/>
    <mergeCell ref="BP1757:BQ1757"/>
    <mergeCell ref="C1759:D1760"/>
    <mergeCell ref="F1759:I1761"/>
    <mergeCell ref="J1759:M1761"/>
    <mergeCell ref="N1759:O1761"/>
    <mergeCell ref="R1759:T1760"/>
    <mergeCell ref="U1759:V1760"/>
    <mergeCell ref="W1759:Z1760"/>
    <mergeCell ref="AA1759:AB1760"/>
    <mergeCell ref="AD1759:AD1760"/>
    <mergeCell ref="AE1759:AH1760"/>
    <mergeCell ref="AI1759:AI1760"/>
    <mergeCell ref="AM1759:AP1760"/>
    <mergeCell ref="AQ1759:AT1760"/>
    <mergeCell ref="BA1759:BC1760"/>
    <mergeCell ref="BD1759:BE1760"/>
    <mergeCell ref="BH1759:BL1760"/>
    <mergeCell ref="BM1759:BO1760"/>
    <mergeCell ref="BP1759:BQ1760"/>
    <mergeCell ref="AM1761:AO1762"/>
    <mergeCell ref="AP1761:AS1762"/>
    <mergeCell ref="C1764:D1766"/>
    <mergeCell ref="F1764:I1766"/>
    <mergeCell ref="J1764:M1766"/>
    <mergeCell ref="AM1764:AO1766"/>
    <mergeCell ref="AP1764:AS1766"/>
    <mergeCell ref="AT1764:AV1766"/>
    <mergeCell ref="AX1764:AY1766"/>
    <mergeCell ref="BA1764:BC1766"/>
    <mergeCell ref="BD1764:BE1766"/>
    <mergeCell ref="BH1764:BL1766"/>
    <mergeCell ref="BM1764:BO1766"/>
    <mergeCell ref="BP1764:BQ1766"/>
    <mergeCell ref="AM1767:AO1767"/>
    <mergeCell ref="AP1767:AS1767"/>
    <mergeCell ref="AT1767:AV1767"/>
    <mergeCell ref="AX1767:AY1767"/>
    <mergeCell ref="BA1767:BC1767"/>
    <mergeCell ref="BD1767:BE1767"/>
    <mergeCell ref="BH1767:BL1767"/>
    <mergeCell ref="BM1767:BO1767"/>
    <mergeCell ref="BP1767:BQ1767"/>
    <mergeCell ref="AM1769:AP1769"/>
    <mergeCell ref="AQ1769:AT1769"/>
    <mergeCell ref="AU1769:AX1769"/>
    <mergeCell ref="AY1769:AZ1769"/>
    <mergeCell ref="BA1769:BC1769"/>
    <mergeCell ref="BD1769:BE1769"/>
    <mergeCell ref="C1770:AE1770"/>
    <mergeCell ref="B1772:U1772"/>
    <mergeCell ref="X1772:AG1772"/>
    <mergeCell ref="AM1772:BB1772"/>
    <mergeCell ref="BE1772:BP1772"/>
    <mergeCell ref="E1773:L1773"/>
    <mergeCell ref="O1773:Q1773"/>
    <mergeCell ref="S1773:V1773"/>
    <mergeCell ref="AB1773:AC1773"/>
    <mergeCell ref="AD1773:AE1773"/>
    <mergeCell ref="AR1773:AT1773"/>
    <mergeCell ref="AV1773:BB1773"/>
    <mergeCell ref="BH1773:BL1774"/>
    <mergeCell ref="BN1773:BP1774"/>
    <mergeCell ref="F1775:K1775"/>
    <mergeCell ref="N1775:R1775"/>
    <mergeCell ref="S1775:V1775"/>
    <mergeCell ref="AB1775:AD1775"/>
    <mergeCell ref="AE1775:AI1775"/>
    <mergeCell ref="AR1775:AT1775"/>
    <mergeCell ref="AV1775:AZ1775"/>
    <mergeCell ref="BJ1775:BL1775"/>
    <mergeCell ref="BO1775:BP1775"/>
    <mergeCell ref="BE1777:BF1779"/>
    <mergeCell ref="BJ1777:BL1778"/>
    <mergeCell ref="BO1777:BP1778"/>
    <mergeCell ref="I1780:L1780"/>
    <mergeCell ref="N1780:P1780"/>
    <mergeCell ref="Q1780:S1780"/>
    <mergeCell ref="U1780:W1780"/>
    <mergeCell ref="Z1780:AC1780"/>
    <mergeCell ref="AD1780:AE1780"/>
    <mergeCell ref="AO1780:AT1780"/>
    <mergeCell ref="AV1780:AZ1780"/>
    <mergeCell ref="BA1780:BB1780"/>
    <mergeCell ref="BJ1780:BL1780"/>
    <mergeCell ref="BO1780:BP1780"/>
    <mergeCell ref="H1782:L1783"/>
    <mergeCell ref="N1782:P1783"/>
    <mergeCell ref="Q1782:S1783"/>
    <mergeCell ref="U1782:W1783"/>
    <mergeCell ref="Z1782:AC1783"/>
    <mergeCell ref="AD1782:AE1783"/>
    <mergeCell ref="AO1782:AT1783"/>
    <mergeCell ref="AV1782:AZ1783"/>
    <mergeCell ref="BA1782:BB1783"/>
    <mergeCell ref="BE1782:BE1783"/>
    <mergeCell ref="BJ1782:BL1783"/>
    <mergeCell ref="BO1782:BP1783"/>
    <mergeCell ref="H1784:L1784"/>
    <mergeCell ref="N1784:P1784"/>
    <mergeCell ref="R1784:S1784"/>
    <mergeCell ref="U1784:W1784"/>
    <mergeCell ref="Z1784:AC1784"/>
    <mergeCell ref="AD1784:AE1784"/>
    <mergeCell ref="AO1784:AT1784"/>
    <mergeCell ref="AV1784:AZ1784"/>
    <mergeCell ref="BK1784:BL1784"/>
    <mergeCell ref="C1786:I1788"/>
    <mergeCell ref="AH1786:AO1788"/>
    <mergeCell ref="BE1786:BE1788"/>
    <mergeCell ref="BK1786:BL1788"/>
    <mergeCell ref="BP1786:BP1787"/>
    <mergeCell ref="C1789:G1789"/>
    <mergeCell ref="H1789:L1789"/>
    <mergeCell ref="N1789:P1789"/>
    <mergeCell ref="Q1789:T1789"/>
    <mergeCell ref="U1789:W1789"/>
    <mergeCell ref="Z1789:AC1789"/>
    <mergeCell ref="AD1789:AE1789"/>
    <mergeCell ref="AI1789:AM1789"/>
    <mergeCell ref="AO1789:AT1789"/>
    <mergeCell ref="AV1789:AZ1789"/>
    <mergeCell ref="BK1789:BL1789"/>
    <mergeCell ref="C1791:G1793"/>
    <mergeCell ref="H1791:L1793"/>
    <mergeCell ref="N1791:P1793"/>
    <mergeCell ref="Q1791:T1793"/>
    <mergeCell ref="U1791:W1793"/>
    <mergeCell ref="Z1791:AC1793"/>
    <mergeCell ref="AD1791:AE1793"/>
    <mergeCell ref="AI1791:AM1793"/>
    <mergeCell ref="AO1791:AT1793"/>
    <mergeCell ref="AV1791:AZ1793"/>
    <mergeCell ref="BB1791:BB1793"/>
    <mergeCell ref="C1794:G1794"/>
    <mergeCell ref="H1794:L1794"/>
    <mergeCell ref="N1794:P1794"/>
    <mergeCell ref="Q1794:T1794"/>
    <mergeCell ref="U1794:W1794"/>
    <mergeCell ref="Z1794:AC1794"/>
    <mergeCell ref="AD1794:AE1794"/>
    <mergeCell ref="AI1794:AM1794"/>
    <mergeCell ref="AO1794:AT1794"/>
    <mergeCell ref="AV1794:AZ1794"/>
    <mergeCell ref="C1796:G1797"/>
    <mergeCell ref="H1796:L1797"/>
    <mergeCell ref="N1796:P1797"/>
    <mergeCell ref="Q1796:T1797"/>
    <mergeCell ref="U1796:W1797"/>
    <mergeCell ref="Z1796:AC1797"/>
    <mergeCell ref="AD1796:AE1797"/>
    <mergeCell ref="AI1796:AM1797"/>
    <mergeCell ref="AO1796:AT1797"/>
    <mergeCell ref="AV1796:AZ1797"/>
    <mergeCell ref="BB1796:BB1797"/>
    <mergeCell ref="BE1796:BP1797"/>
    <mergeCell ref="C1798:G1799"/>
    <mergeCell ref="H1798:L1799"/>
    <mergeCell ref="N1798:P1799"/>
    <mergeCell ref="Q1798:T1799"/>
    <mergeCell ref="U1798:W1799"/>
    <mergeCell ref="Z1798:AC1799"/>
    <mergeCell ref="AD1798:AE1799"/>
    <mergeCell ref="AI1798:AN1799"/>
    <mergeCell ref="AO1798:AT1799"/>
    <mergeCell ref="AV1798:AZ1799"/>
    <mergeCell ref="BB1798:BB1799"/>
    <mergeCell ref="BJ1798:BM1799"/>
    <mergeCell ref="BN1798:BP1799"/>
    <mergeCell ref="C1800:G1800"/>
    <mergeCell ref="H1800:L1800"/>
    <mergeCell ref="N1800:P1800"/>
    <mergeCell ref="Q1800:T1800"/>
    <mergeCell ref="U1800:W1800"/>
    <mergeCell ref="Z1800:AC1800"/>
    <mergeCell ref="AD1800:AE1800"/>
    <mergeCell ref="AI1800:AM1800"/>
    <mergeCell ref="AO1800:AT1800"/>
    <mergeCell ref="AV1800:AZ1800"/>
    <mergeCell ref="C1801:G1803"/>
    <mergeCell ref="H1801:L1803"/>
    <mergeCell ref="P1801:S1803"/>
    <mergeCell ref="U1801:W1803"/>
    <mergeCell ref="Z1801:AC1803"/>
    <mergeCell ref="AD1801:AE1803"/>
    <mergeCell ref="AI1801:AM1803"/>
    <mergeCell ref="AO1801:AT1803"/>
    <mergeCell ref="AV1801:AZ1803"/>
    <mergeCell ref="BB1801:BB1803"/>
    <mergeCell ref="BE1801:BE1803"/>
    <mergeCell ref="BH1801:BL1803"/>
    <mergeCell ref="BN1801:BP1803"/>
    <mergeCell ref="C1804:G1804"/>
    <mergeCell ref="H1804:L1804"/>
    <mergeCell ref="P1804:S1804"/>
    <mergeCell ref="U1804:W1804"/>
    <mergeCell ref="Z1804:AC1804"/>
    <mergeCell ref="AD1804:AE1804"/>
    <mergeCell ref="AI1804:AM1804"/>
    <mergeCell ref="AO1804:AT1804"/>
    <mergeCell ref="AV1804:AZ1804"/>
    <mergeCell ref="BH1804:BL1804"/>
    <mergeCell ref="BN1804:BP1804"/>
    <mergeCell ref="C1806:G1808"/>
    <mergeCell ref="H1806:L1808"/>
    <mergeCell ref="N1806:P1808"/>
    <mergeCell ref="Q1806:T1808"/>
    <mergeCell ref="U1806:W1808"/>
    <mergeCell ref="Z1806:AC1808"/>
    <mergeCell ref="AD1806:AE1808"/>
    <mergeCell ref="AI1806:AM1808"/>
    <mergeCell ref="AO1806:AT1808"/>
    <mergeCell ref="AV1806:AZ1808"/>
    <mergeCell ref="BB1806:BB1808"/>
    <mergeCell ref="BE1806:BE1808"/>
    <mergeCell ref="BH1806:BL1808"/>
    <mergeCell ref="BN1806:BP1808"/>
    <mergeCell ref="C1809:G1809"/>
    <mergeCell ref="H1809:L1809"/>
    <mergeCell ref="P1809:S1809"/>
    <mergeCell ref="U1809:W1809"/>
    <mergeCell ref="Z1809:AC1809"/>
    <mergeCell ref="AD1809:AE1809"/>
    <mergeCell ref="AI1809:AM1809"/>
    <mergeCell ref="AO1809:AT1809"/>
    <mergeCell ref="AV1809:AZ1809"/>
    <mergeCell ref="BH1809:BL1809"/>
    <mergeCell ref="BN1809:BP1809"/>
    <mergeCell ref="C1811:G1811"/>
    <mergeCell ref="H1811:L1811"/>
    <mergeCell ref="N1811:P1811"/>
    <mergeCell ref="Q1811:T1811"/>
    <mergeCell ref="U1811:W1811"/>
    <mergeCell ref="Z1811:AC1811"/>
    <mergeCell ref="AD1811:AE1811"/>
    <mergeCell ref="AI1811:AM1811"/>
    <mergeCell ref="AO1811:AT1813"/>
    <mergeCell ref="AV1811:AZ1813"/>
    <mergeCell ref="BE1811:BF1812"/>
    <mergeCell ref="BH1811:BL1811"/>
    <mergeCell ref="BN1811:BP1811"/>
    <mergeCell ref="BE1813:BE1814"/>
    <mergeCell ref="BH1813:BL1814"/>
    <mergeCell ref="BN1813:BP1814"/>
    <mergeCell ref="C1816:I1816"/>
    <mergeCell ref="AH1816:AO1816"/>
    <mergeCell ref="BH1816:BL1816"/>
    <mergeCell ref="BN1816:BP1816"/>
    <mergeCell ref="C1817:G1818"/>
    <mergeCell ref="H1817:L1818"/>
    <mergeCell ref="N1817:P1818"/>
    <mergeCell ref="Q1817:T1818"/>
    <mergeCell ref="U1817:W1818"/>
    <mergeCell ref="Z1817:AC1818"/>
    <mergeCell ref="AD1817:AE1818"/>
    <mergeCell ref="AI1817:AM1818"/>
    <mergeCell ref="AO1817:AT1818"/>
    <mergeCell ref="AV1817:AZ1818"/>
    <mergeCell ref="BB1817:BB1818"/>
    <mergeCell ref="BE1817:BF1818"/>
    <mergeCell ref="BH1817:BL1818"/>
    <mergeCell ref="BN1817:BP1818"/>
    <mergeCell ref="C1819:G1819"/>
    <mergeCell ref="H1819:L1819"/>
    <mergeCell ref="N1819:P1819"/>
    <mergeCell ref="Q1819:T1819"/>
    <mergeCell ref="U1819:W1819"/>
    <mergeCell ref="Z1819:AC1819"/>
    <mergeCell ref="AD1819:AE1819"/>
    <mergeCell ref="AI1819:AM1819"/>
    <mergeCell ref="AO1819:AT1819"/>
    <mergeCell ref="AV1819:AZ1819"/>
    <mergeCell ref="BH1819:BL1819"/>
    <mergeCell ref="BN1819:BP1819"/>
    <mergeCell ref="C1821:G1822"/>
    <mergeCell ref="H1821:L1822"/>
    <mergeCell ref="N1821:P1822"/>
    <mergeCell ref="Q1821:T1822"/>
    <mergeCell ref="U1821:W1822"/>
    <mergeCell ref="Z1821:AC1822"/>
    <mergeCell ref="AD1821:AE1822"/>
    <mergeCell ref="AI1821:AM1822"/>
    <mergeCell ref="AO1821:AT1822"/>
    <mergeCell ref="AV1821:AZ1822"/>
    <mergeCell ref="BB1821:BB1822"/>
    <mergeCell ref="BE1821:BE1822"/>
    <mergeCell ref="BH1821:BL1822"/>
    <mergeCell ref="BN1821:BP1822"/>
    <mergeCell ref="C1823:G1824"/>
    <mergeCell ref="H1823:L1824"/>
    <mergeCell ref="N1823:P1824"/>
    <mergeCell ref="Q1823:T1824"/>
    <mergeCell ref="U1823:W1824"/>
    <mergeCell ref="Z1823:AC1824"/>
    <mergeCell ref="AD1823:AE1824"/>
    <mergeCell ref="AI1823:AM1824"/>
    <mergeCell ref="AO1823:AT1824"/>
    <mergeCell ref="AV1823:AZ1824"/>
    <mergeCell ref="BB1823:BB1824"/>
    <mergeCell ref="BE1823:BE1824"/>
    <mergeCell ref="BH1823:BL1824"/>
    <mergeCell ref="BN1823:BP1824"/>
    <mergeCell ref="BH1825:BL1825"/>
    <mergeCell ref="BN1825:BP1825"/>
    <mergeCell ref="C1827:G1828"/>
    <mergeCell ref="H1827:L1828"/>
    <mergeCell ref="N1827:P1828"/>
    <mergeCell ref="Q1827:T1828"/>
    <mergeCell ref="U1827:W1828"/>
    <mergeCell ref="Z1827:AC1828"/>
    <mergeCell ref="AD1827:AE1828"/>
    <mergeCell ref="AH1827:AM1828"/>
    <mergeCell ref="AO1827:AT1828"/>
    <mergeCell ref="AZ1827:AZ1828"/>
    <mergeCell ref="BB1827:BB1828"/>
    <mergeCell ref="BE1827:BG1828"/>
    <mergeCell ref="BH1827:BL1828"/>
    <mergeCell ref="BN1827:BP1828"/>
    <mergeCell ref="C1829:G1829"/>
    <mergeCell ref="H1829:L1829"/>
    <mergeCell ref="N1829:P1829"/>
    <mergeCell ref="Q1829:T1829"/>
    <mergeCell ref="U1829:W1829"/>
    <mergeCell ref="Z1829:AC1829"/>
    <mergeCell ref="AD1829:AE1829"/>
    <mergeCell ref="AH1829:AN1829"/>
    <mergeCell ref="AO1829:AT1829"/>
    <mergeCell ref="AV1829:AZ1829"/>
    <mergeCell ref="BE1829:BG1829"/>
    <mergeCell ref="BH1829:BL1829"/>
    <mergeCell ref="BN1829:BP1829"/>
    <mergeCell ref="C1831:H1831"/>
    <mergeCell ref="I1831:M1831"/>
    <mergeCell ref="P1831:S1831"/>
    <mergeCell ref="U1831:W1831"/>
    <mergeCell ref="Z1831:AC1831"/>
    <mergeCell ref="AD1831:AE1831"/>
    <mergeCell ref="AH1831:AN1831"/>
    <mergeCell ref="AO1831:AT1831"/>
    <mergeCell ref="AV1831:AZ1831"/>
    <mergeCell ref="C1832:K1833"/>
    <mergeCell ref="P1832:S1833"/>
    <mergeCell ref="U1832:W1833"/>
    <mergeCell ref="AH1832:AM1833"/>
    <mergeCell ref="AO1832:AT1833"/>
    <mergeCell ref="AV1832:AZ1833"/>
    <mergeCell ref="BB1832:BB1833"/>
    <mergeCell ref="C1834:G1834"/>
    <mergeCell ref="H1834:L1834"/>
    <mergeCell ref="P1834:S1834"/>
    <mergeCell ref="U1834:W1834"/>
    <mergeCell ref="Z1834:AC1834"/>
    <mergeCell ref="AD1834:AE1834"/>
    <mergeCell ref="AH1834:AM1834"/>
    <mergeCell ref="AV1834:AZ1834"/>
    <mergeCell ref="BE1834:BP1834"/>
    <mergeCell ref="C1836:G1838"/>
    <mergeCell ref="N1836:P1838"/>
    <mergeCell ref="Q1836:T1838"/>
    <mergeCell ref="U1836:W1838"/>
    <mergeCell ref="AH1836:AR1838"/>
    <mergeCell ref="AV1836:AZ1838"/>
    <mergeCell ref="BB1836:BB1838"/>
    <mergeCell ref="C1839:G1839"/>
    <mergeCell ref="P1839:S1839"/>
    <mergeCell ref="U1839:W1839"/>
    <mergeCell ref="AH1839:AR1839"/>
    <mergeCell ref="AV1839:AZ1839"/>
    <mergeCell ref="BG1839:BJ1839"/>
    <mergeCell ref="BN1839:BP1839"/>
    <mergeCell ref="C1841:G1843"/>
    <mergeCell ref="N1841:P1843"/>
    <mergeCell ref="Q1841:T1843"/>
    <mergeCell ref="U1841:W1843"/>
    <mergeCell ref="AH1841:AR1843"/>
    <mergeCell ref="AV1841:AZ1843"/>
    <mergeCell ref="BB1841:BB1843"/>
    <mergeCell ref="BE1841:BG1843"/>
    <mergeCell ref="BH1841:BK1843"/>
    <mergeCell ref="BN1841:BP1843"/>
    <mergeCell ref="C1844:G1844"/>
    <mergeCell ref="N1844:P1844"/>
    <mergeCell ref="Q1844:T1844"/>
    <mergeCell ref="U1844:W1844"/>
    <mergeCell ref="AH1844:AR1844"/>
    <mergeCell ref="AV1844:AZ1844"/>
    <mergeCell ref="BE1844:BG1844"/>
    <mergeCell ref="BH1844:BK1844"/>
    <mergeCell ref="BN1844:BP1844"/>
    <mergeCell ref="C1846:J1848"/>
    <mergeCell ref="P1846:S1848"/>
    <mergeCell ref="U1846:W1848"/>
    <mergeCell ref="AH1846:AR1848"/>
    <mergeCell ref="AV1846:AZ1848"/>
    <mergeCell ref="BB1846:BB1848"/>
    <mergeCell ref="BE1846:BG1848"/>
    <mergeCell ref="BH1846:BK1847"/>
    <mergeCell ref="C1849:J1849"/>
    <mergeCell ref="N1849:P1849"/>
    <mergeCell ref="Q1849:T1849"/>
    <mergeCell ref="U1849:W1849"/>
    <mergeCell ref="AH1849:AR1849"/>
    <mergeCell ref="AV1849:AZ1849"/>
    <mergeCell ref="BE1849:BG1849"/>
    <mergeCell ref="BH1849:BK1849"/>
    <mergeCell ref="BM1863:BO1863"/>
    <mergeCell ref="BP1863:BQ1863"/>
    <mergeCell ref="BE1851:BG1852"/>
    <mergeCell ref="BH1851:BK1852"/>
    <mergeCell ref="BN1851:BP1852"/>
    <mergeCell ref="C1853:G1853"/>
    <mergeCell ref="H1853:L1853"/>
    <mergeCell ref="N1853:P1853"/>
    <mergeCell ref="Q1853:T1853"/>
    <mergeCell ref="U1853:W1853"/>
    <mergeCell ref="Z1853:AC1853"/>
    <mergeCell ref="AD1853:AE1853"/>
    <mergeCell ref="AH1853:AM1853"/>
    <mergeCell ref="AO1853:AT1853"/>
    <mergeCell ref="AV1853:AZ1853"/>
    <mergeCell ref="BB1853:BC1853"/>
    <mergeCell ref="BE1853:BF1853"/>
    <mergeCell ref="BI1853:BJ1853"/>
    <mergeCell ref="B1855:AJ1856"/>
    <mergeCell ref="AL1855:AZ1856"/>
    <mergeCell ref="BA1855:BQ1856"/>
    <mergeCell ref="G1857:L1857"/>
    <mergeCell ref="N1857:O1857"/>
    <mergeCell ref="P1857:S1857"/>
    <mergeCell ref="U1857:AB1857"/>
    <mergeCell ref="AD1857:AI1857"/>
    <mergeCell ref="AO1857:AR1857"/>
    <mergeCell ref="AU1857:AY1857"/>
    <mergeCell ref="BE1857:BF1857"/>
    <mergeCell ref="BG1857:BL1857"/>
    <mergeCell ref="BM1857:BO1857"/>
    <mergeCell ref="BP1857:BQ1857"/>
    <mergeCell ref="F1859:I1860"/>
    <mergeCell ref="K1859:M1860"/>
    <mergeCell ref="N1859:O1860"/>
    <mergeCell ref="R1859:T1860"/>
    <mergeCell ref="U1859:V1860"/>
    <mergeCell ref="W1859:Z1860"/>
    <mergeCell ref="AA1859:AB1860"/>
    <mergeCell ref="AD1859:AD1860"/>
    <mergeCell ref="AE1859:AH1860"/>
    <mergeCell ref="AI1859:AI1860"/>
    <mergeCell ref="AU1859:AW1860"/>
    <mergeCell ref="AX1859:AY1860"/>
    <mergeCell ref="BE1859:BF1860"/>
    <mergeCell ref="BH1859:BL1860"/>
    <mergeCell ref="BM1859:BO1860"/>
    <mergeCell ref="BP1859:BQ1860"/>
    <mergeCell ref="BL1853:BP1853"/>
    <mergeCell ref="C1865:D1866"/>
    <mergeCell ref="F1865:I1867"/>
    <mergeCell ref="J1865:M1867"/>
    <mergeCell ref="N1865:O1867"/>
    <mergeCell ref="R1865:T1866"/>
    <mergeCell ref="U1865:V1866"/>
    <mergeCell ref="W1865:Z1866"/>
    <mergeCell ref="AA1865:AB1866"/>
    <mergeCell ref="AD1865:AD1866"/>
    <mergeCell ref="AE1865:AH1866"/>
    <mergeCell ref="AI1865:AI1866"/>
    <mergeCell ref="AM1865:AP1866"/>
    <mergeCell ref="AQ1865:AT1866"/>
    <mergeCell ref="BA1865:BC1866"/>
    <mergeCell ref="BD1865:BE1866"/>
    <mergeCell ref="BH1865:BL1866"/>
    <mergeCell ref="BM1865:BO1866"/>
    <mergeCell ref="BP1865:BQ1866"/>
    <mergeCell ref="AM1867:AO1868"/>
    <mergeCell ref="AP1867:AS1868"/>
    <mergeCell ref="C1870:D1872"/>
    <mergeCell ref="F1870:I1872"/>
    <mergeCell ref="J1870:M1872"/>
    <mergeCell ref="AM1870:AO1872"/>
    <mergeCell ref="AP1870:AS1872"/>
    <mergeCell ref="AT1870:AV1872"/>
    <mergeCell ref="AX1870:AY1872"/>
    <mergeCell ref="BA1870:BC1872"/>
    <mergeCell ref="BD1870:BE1872"/>
    <mergeCell ref="BH1870:BL1872"/>
    <mergeCell ref="BM1870:BO1872"/>
    <mergeCell ref="BP1870:BQ1872"/>
    <mergeCell ref="C1861:D1862"/>
    <mergeCell ref="F1861:I1862"/>
    <mergeCell ref="J1861:M1862"/>
    <mergeCell ref="N1861:O1862"/>
    <mergeCell ref="R1861:T1862"/>
    <mergeCell ref="U1861:V1862"/>
    <mergeCell ref="W1861:Z1862"/>
    <mergeCell ref="AA1861:AB1862"/>
    <mergeCell ref="AD1861:AD1862"/>
    <mergeCell ref="AE1861:AH1862"/>
    <mergeCell ref="AI1861:AI1862"/>
    <mergeCell ref="AM1861:AO1862"/>
    <mergeCell ref="AP1861:AS1862"/>
    <mergeCell ref="BA1861:BC1862"/>
    <mergeCell ref="BD1861:BE1862"/>
    <mergeCell ref="BH1861:BL1862"/>
    <mergeCell ref="BM1861:BO1862"/>
    <mergeCell ref="BP1861:BQ1862"/>
    <mergeCell ref="C1863:D1863"/>
    <mergeCell ref="F1863:I1863"/>
    <mergeCell ref="J1863:M1863"/>
    <mergeCell ref="N1863:O1863"/>
    <mergeCell ref="R1863:T1863"/>
    <mergeCell ref="U1863:V1863"/>
    <mergeCell ref="W1863:Z1863"/>
    <mergeCell ref="AA1863:AB1863"/>
    <mergeCell ref="AE1863:AH1863"/>
    <mergeCell ref="AM1863:AO1863"/>
    <mergeCell ref="AP1863:AS1863"/>
    <mergeCell ref="BA1863:BC1863"/>
    <mergeCell ref="BD1863:BE1863"/>
    <mergeCell ref="BH1863:BL1863"/>
    <mergeCell ref="AM1873:AO1873"/>
    <mergeCell ref="AP1873:AS1873"/>
    <mergeCell ref="AT1873:AV1873"/>
    <mergeCell ref="AX1873:AY1873"/>
    <mergeCell ref="BA1873:BC1873"/>
    <mergeCell ref="BD1873:BE1873"/>
    <mergeCell ref="BH1873:BL1873"/>
    <mergeCell ref="BM1873:BO1873"/>
    <mergeCell ref="BP1873:BQ1873"/>
    <mergeCell ref="AM1875:AP1875"/>
    <mergeCell ref="AQ1875:AT1875"/>
    <mergeCell ref="AU1875:AX1875"/>
    <mergeCell ref="AY1875:AZ1875"/>
    <mergeCell ref="BA1875:BC1875"/>
    <mergeCell ref="BD1875:BE1875"/>
    <mergeCell ref="C1876:AE1876"/>
    <mergeCell ref="B1878:U1878"/>
    <mergeCell ref="X1878:AG1878"/>
    <mergeCell ref="AM1878:BB1878"/>
    <mergeCell ref="BE1878:BP1878"/>
    <mergeCell ref="E1879:L1879"/>
    <mergeCell ref="O1879:Q1879"/>
    <mergeCell ref="S1879:V1879"/>
    <mergeCell ref="AB1879:AC1879"/>
    <mergeCell ref="AD1879:AE1879"/>
    <mergeCell ref="AR1879:AT1879"/>
    <mergeCell ref="AV1879:BB1879"/>
    <mergeCell ref="BH1879:BL1880"/>
    <mergeCell ref="BN1879:BP1880"/>
    <mergeCell ref="F1881:K1881"/>
    <mergeCell ref="N1881:R1881"/>
    <mergeCell ref="S1881:V1881"/>
    <mergeCell ref="AB1881:AD1881"/>
    <mergeCell ref="AE1881:AI1881"/>
    <mergeCell ref="AR1881:AT1881"/>
    <mergeCell ref="AV1881:AZ1881"/>
    <mergeCell ref="BJ1881:BL1881"/>
    <mergeCell ref="BO1881:BP1881"/>
    <mergeCell ref="I1886:L1886"/>
    <mergeCell ref="N1886:P1886"/>
    <mergeCell ref="Q1886:S1886"/>
    <mergeCell ref="U1886:W1886"/>
    <mergeCell ref="Z1886:AC1886"/>
    <mergeCell ref="AD1886:AE1886"/>
    <mergeCell ref="AO1886:AT1886"/>
    <mergeCell ref="AV1886:AZ1886"/>
    <mergeCell ref="BA1886:BB1886"/>
    <mergeCell ref="BJ1886:BL1886"/>
    <mergeCell ref="BO1886:BP1886"/>
    <mergeCell ref="H1888:L1889"/>
    <mergeCell ref="N1888:P1889"/>
    <mergeCell ref="Q1888:S1889"/>
    <mergeCell ref="U1888:W1889"/>
    <mergeCell ref="Z1888:AC1889"/>
    <mergeCell ref="AD1888:AE1889"/>
    <mergeCell ref="AO1888:AT1889"/>
    <mergeCell ref="AV1888:AZ1889"/>
    <mergeCell ref="BA1888:BB1889"/>
    <mergeCell ref="BE1888:BE1889"/>
    <mergeCell ref="BJ1888:BL1889"/>
    <mergeCell ref="BO1888:BP1889"/>
    <mergeCell ref="H1890:L1890"/>
    <mergeCell ref="N1890:P1890"/>
    <mergeCell ref="R1890:S1890"/>
    <mergeCell ref="U1890:W1890"/>
    <mergeCell ref="Z1890:AC1890"/>
    <mergeCell ref="AD1890:AE1890"/>
    <mergeCell ref="AO1890:AT1890"/>
    <mergeCell ref="AV1890:AZ1890"/>
    <mergeCell ref="BK1890:BL1890"/>
    <mergeCell ref="C1892:I1894"/>
    <mergeCell ref="AH1892:AO1894"/>
    <mergeCell ref="BE1892:BE1894"/>
    <mergeCell ref="BK1892:BL1894"/>
    <mergeCell ref="BP1892:BP1893"/>
    <mergeCell ref="C1895:G1895"/>
    <mergeCell ref="H1895:L1895"/>
    <mergeCell ref="N1895:P1895"/>
    <mergeCell ref="Q1895:T1895"/>
    <mergeCell ref="U1895:W1895"/>
    <mergeCell ref="Z1895:AC1895"/>
    <mergeCell ref="AD1895:AE1895"/>
    <mergeCell ref="AI1895:AM1895"/>
    <mergeCell ref="AO1895:AT1895"/>
    <mergeCell ref="AV1895:AZ1895"/>
    <mergeCell ref="BK1895:BL1895"/>
    <mergeCell ref="C1897:G1899"/>
    <mergeCell ref="H1897:L1899"/>
    <mergeCell ref="N1897:P1899"/>
    <mergeCell ref="Q1897:T1899"/>
    <mergeCell ref="U1897:W1899"/>
    <mergeCell ref="Z1897:AC1899"/>
    <mergeCell ref="AD1897:AE1899"/>
    <mergeCell ref="AI1897:AM1899"/>
    <mergeCell ref="AO1897:AT1899"/>
    <mergeCell ref="AV1897:AZ1899"/>
    <mergeCell ref="BB1897:BB1899"/>
    <mergeCell ref="C1900:G1900"/>
    <mergeCell ref="H1900:L1900"/>
    <mergeCell ref="N1900:P1900"/>
    <mergeCell ref="Q1900:T1900"/>
    <mergeCell ref="U1900:W1900"/>
    <mergeCell ref="Z1900:AC1900"/>
    <mergeCell ref="AD1900:AE1900"/>
    <mergeCell ref="AI1900:AM1900"/>
    <mergeCell ref="AO1900:AT1900"/>
    <mergeCell ref="AV1900:AZ1900"/>
    <mergeCell ref="C1902:G1903"/>
    <mergeCell ref="H1902:L1903"/>
    <mergeCell ref="N1902:P1903"/>
    <mergeCell ref="Q1902:T1903"/>
    <mergeCell ref="U1902:W1903"/>
    <mergeCell ref="Z1902:AC1903"/>
    <mergeCell ref="AD1902:AE1903"/>
    <mergeCell ref="AI1902:AM1903"/>
    <mergeCell ref="AO1902:AT1903"/>
    <mergeCell ref="AV1902:AZ1903"/>
    <mergeCell ref="BB1902:BB1903"/>
    <mergeCell ref="BE1902:BP1903"/>
    <mergeCell ref="C1904:G1905"/>
    <mergeCell ref="H1904:L1905"/>
    <mergeCell ref="N1904:P1905"/>
    <mergeCell ref="Q1904:T1905"/>
    <mergeCell ref="U1904:W1905"/>
    <mergeCell ref="Z1904:AC1905"/>
    <mergeCell ref="AD1904:AE1905"/>
    <mergeCell ref="AI1904:AN1905"/>
    <mergeCell ref="AO1904:AT1905"/>
    <mergeCell ref="AV1904:AZ1905"/>
    <mergeCell ref="BB1904:BB1905"/>
    <mergeCell ref="BJ1904:BM1905"/>
    <mergeCell ref="BN1904:BP1905"/>
    <mergeCell ref="C1906:G1906"/>
    <mergeCell ref="H1906:L1906"/>
    <mergeCell ref="N1906:P1906"/>
    <mergeCell ref="Q1906:T1906"/>
    <mergeCell ref="U1906:W1906"/>
    <mergeCell ref="Z1906:AC1906"/>
    <mergeCell ref="AD1906:AE1906"/>
    <mergeCell ref="AI1906:AM1906"/>
    <mergeCell ref="AO1906:AT1906"/>
    <mergeCell ref="AV1906:AZ1906"/>
    <mergeCell ref="C1907:G1909"/>
    <mergeCell ref="H1907:L1909"/>
    <mergeCell ref="P1907:S1909"/>
    <mergeCell ref="U1907:W1909"/>
    <mergeCell ref="Z1907:AC1909"/>
    <mergeCell ref="AD1907:AE1909"/>
    <mergeCell ref="AI1907:AM1909"/>
    <mergeCell ref="AO1907:AT1909"/>
    <mergeCell ref="AV1907:AZ1909"/>
    <mergeCell ref="BB1907:BB1909"/>
    <mergeCell ref="BE1907:BE1909"/>
    <mergeCell ref="BH1907:BL1909"/>
    <mergeCell ref="BN1907:BP1909"/>
    <mergeCell ref="C1910:G1910"/>
    <mergeCell ref="H1910:L1910"/>
    <mergeCell ref="P1910:S1910"/>
    <mergeCell ref="U1910:W1910"/>
    <mergeCell ref="Z1910:AC1910"/>
    <mergeCell ref="AD1910:AE1910"/>
    <mergeCell ref="AI1910:AM1910"/>
    <mergeCell ref="AO1910:AT1910"/>
    <mergeCell ref="AV1910:AZ1910"/>
    <mergeCell ref="BH1910:BL1910"/>
    <mergeCell ref="BN1910:BP1910"/>
    <mergeCell ref="C1912:G1914"/>
    <mergeCell ref="H1912:L1914"/>
    <mergeCell ref="N1912:P1914"/>
    <mergeCell ref="Q1912:T1914"/>
    <mergeCell ref="U1912:W1914"/>
    <mergeCell ref="Z1912:AC1914"/>
    <mergeCell ref="AD1912:AE1914"/>
    <mergeCell ref="AI1912:AM1914"/>
    <mergeCell ref="AO1912:AT1914"/>
    <mergeCell ref="AV1912:AZ1914"/>
    <mergeCell ref="BB1912:BB1914"/>
    <mergeCell ref="BE1912:BE1914"/>
    <mergeCell ref="BH1912:BL1914"/>
    <mergeCell ref="BN1912:BP1914"/>
    <mergeCell ref="C1915:G1915"/>
    <mergeCell ref="H1915:L1915"/>
    <mergeCell ref="P1915:S1915"/>
    <mergeCell ref="U1915:W1915"/>
    <mergeCell ref="Z1915:AC1915"/>
    <mergeCell ref="AD1915:AE1915"/>
    <mergeCell ref="AI1915:AM1915"/>
    <mergeCell ref="AO1915:AT1915"/>
    <mergeCell ref="AV1915:AZ1915"/>
    <mergeCell ref="BH1915:BL1915"/>
    <mergeCell ref="BN1915:BP1915"/>
    <mergeCell ref="C1917:G1917"/>
    <mergeCell ref="H1917:L1917"/>
    <mergeCell ref="N1917:P1917"/>
    <mergeCell ref="Q1917:T1917"/>
    <mergeCell ref="U1917:W1917"/>
    <mergeCell ref="Z1917:AC1917"/>
    <mergeCell ref="AD1917:AE1917"/>
    <mergeCell ref="AI1917:AM1917"/>
    <mergeCell ref="AO1917:AT1919"/>
    <mergeCell ref="AV1917:AZ1919"/>
    <mergeCell ref="BE1917:BF1918"/>
    <mergeCell ref="BH1917:BL1917"/>
    <mergeCell ref="BN1917:BP1917"/>
    <mergeCell ref="BE1919:BE1920"/>
    <mergeCell ref="BH1919:BL1920"/>
    <mergeCell ref="BN1919:BP1920"/>
    <mergeCell ref="C1922:I1922"/>
    <mergeCell ref="AH1922:AO1922"/>
    <mergeCell ref="BH1922:BL1922"/>
    <mergeCell ref="BN1922:BP1922"/>
    <mergeCell ref="C1923:G1924"/>
    <mergeCell ref="H1923:L1924"/>
    <mergeCell ref="N1923:P1924"/>
    <mergeCell ref="Q1923:T1924"/>
    <mergeCell ref="U1923:W1924"/>
    <mergeCell ref="Z1923:AC1924"/>
    <mergeCell ref="AD1923:AE1924"/>
    <mergeCell ref="AI1923:AM1924"/>
    <mergeCell ref="AO1923:AT1924"/>
    <mergeCell ref="AV1923:AZ1924"/>
    <mergeCell ref="BB1923:BB1924"/>
    <mergeCell ref="BE1923:BF1924"/>
    <mergeCell ref="BH1923:BL1924"/>
    <mergeCell ref="BN1923:BP1924"/>
    <mergeCell ref="C1925:G1925"/>
    <mergeCell ref="H1925:L1925"/>
    <mergeCell ref="N1925:P1925"/>
    <mergeCell ref="Q1925:T1925"/>
    <mergeCell ref="U1925:W1925"/>
    <mergeCell ref="Z1925:AC1925"/>
    <mergeCell ref="AD1925:AE1925"/>
    <mergeCell ref="AI1925:AM1925"/>
    <mergeCell ref="AO1925:AT1925"/>
    <mergeCell ref="AV1925:AZ1925"/>
    <mergeCell ref="BH1925:BL1925"/>
    <mergeCell ref="BN1925:BP1925"/>
    <mergeCell ref="C1927:G1928"/>
    <mergeCell ref="H1927:L1928"/>
    <mergeCell ref="N1927:P1928"/>
    <mergeCell ref="Q1927:T1928"/>
    <mergeCell ref="U1927:W1928"/>
    <mergeCell ref="Z1927:AC1928"/>
    <mergeCell ref="AD1927:AE1928"/>
    <mergeCell ref="AI1927:AM1928"/>
    <mergeCell ref="AO1927:AT1928"/>
    <mergeCell ref="AV1927:AZ1928"/>
    <mergeCell ref="BB1927:BB1928"/>
    <mergeCell ref="BE1927:BE1928"/>
    <mergeCell ref="BH1927:BL1928"/>
    <mergeCell ref="BN1927:BP1928"/>
    <mergeCell ref="C1929:G1930"/>
    <mergeCell ref="H1929:L1930"/>
    <mergeCell ref="N1929:P1930"/>
    <mergeCell ref="Q1929:T1930"/>
    <mergeCell ref="U1929:W1930"/>
    <mergeCell ref="Z1929:AC1930"/>
    <mergeCell ref="AD1929:AE1930"/>
    <mergeCell ref="AI1929:AM1930"/>
    <mergeCell ref="AO1929:AT1930"/>
    <mergeCell ref="AV1929:AZ1930"/>
    <mergeCell ref="BB1929:BB1930"/>
    <mergeCell ref="BE1929:BE1930"/>
    <mergeCell ref="BH1929:BL1930"/>
    <mergeCell ref="BN1929:BP1930"/>
    <mergeCell ref="C1933:G1934"/>
    <mergeCell ref="H1933:L1934"/>
    <mergeCell ref="N1933:P1934"/>
    <mergeCell ref="Q1933:T1934"/>
    <mergeCell ref="U1933:W1934"/>
    <mergeCell ref="Z1933:AC1934"/>
    <mergeCell ref="AD1933:AE1934"/>
    <mergeCell ref="AH1933:AM1934"/>
    <mergeCell ref="AO1933:AT1934"/>
    <mergeCell ref="AZ1933:AZ1934"/>
    <mergeCell ref="BB1933:BB1934"/>
    <mergeCell ref="BE1933:BG1934"/>
    <mergeCell ref="BH1933:BL1934"/>
    <mergeCell ref="BN1933:BP1934"/>
    <mergeCell ref="C1935:G1935"/>
    <mergeCell ref="H1935:L1935"/>
    <mergeCell ref="N1935:P1935"/>
    <mergeCell ref="Q1935:T1935"/>
    <mergeCell ref="U1935:W1935"/>
    <mergeCell ref="Z1935:AC1935"/>
    <mergeCell ref="AD1935:AE1935"/>
    <mergeCell ref="AH1935:AN1935"/>
    <mergeCell ref="AO1935:AT1935"/>
    <mergeCell ref="AV1935:AZ1935"/>
    <mergeCell ref="BE1935:BG1935"/>
    <mergeCell ref="BH1935:BL1935"/>
    <mergeCell ref="BN1935:BP1935"/>
    <mergeCell ref="C1937:H1937"/>
    <mergeCell ref="I1937:M1937"/>
    <mergeCell ref="P1937:S1937"/>
    <mergeCell ref="U1937:W1937"/>
    <mergeCell ref="Z1937:AC1937"/>
    <mergeCell ref="AD1937:AE1937"/>
    <mergeCell ref="AH1937:AN1937"/>
    <mergeCell ref="AO1937:AT1937"/>
    <mergeCell ref="AV1937:AZ1937"/>
    <mergeCell ref="C1938:K1939"/>
    <mergeCell ref="P1938:S1939"/>
    <mergeCell ref="U1938:W1939"/>
    <mergeCell ref="AH1938:AM1939"/>
    <mergeCell ref="AO1938:AT1939"/>
    <mergeCell ref="AV1938:AZ1939"/>
    <mergeCell ref="BB1938:BB1939"/>
    <mergeCell ref="C1940:G1940"/>
    <mergeCell ref="H1940:L1940"/>
    <mergeCell ref="P1940:S1940"/>
    <mergeCell ref="U1940:W1940"/>
    <mergeCell ref="Z1940:AC1940"/>
    <mergeCell ref="AD1940:AE1940"/>
    <mergeCell ref="AH1940:AM1940"/>
    <mergeCell ref="AV1940:AZ1940"/>
    <mergeCell ref="BE1940:BP1940"/>
    <mergeCell ref="C1942:G1944"/>
    <mergeCell ref="N1942:P1944"/>
    <mergeCell ref="Q1942:T1944"/>
    <mergeCell ref="U1942:W1944"/>
    <mergeCell ref="AH1942:AR1944"/>
    <mergeCell ref="AV1942:AZ1944"/>
    <mergeCell ref="BB1942:BB1944"/>
    <mergeCell ref="C1945:G1945"/>
    <mergeCell ref="P1945:S1945"/>
    <mergeCell ref="U1945:W1945"/>
    <mergeCell ref="AH1945:AR1945"/>
    <mergeCell ref="AV1945:AZ1945"/>
    <mergeCell ref="BG1945:BJ1945"/>
    <mergeCell ref="BN1945:BP1945"/>
    <mergeCell ref="C1947:G1949"/>
    <mergeCell ref="N1947:P1949"/>
    <mergeCell ref="Q1947:T1949"/>
    <mergeCell ref="U1947:W1949"/>
    <mergeCell ref="AH1947:AR1949"/>
    <mergeCell ref="AV1947:AZ1949"/>
    <mergeCell ref="BB1947:BB1949"/>
    <mergeCell ref="BE1947:BG1949"/>
    <mergeCell ref="BH1947:BK1949"/>
    <mergeCell ref="BN1947:BP1949"/>
    <mergeCell ref="C1950:G1950"/>
    <mergeCell ref="N1950:P1950"/>
    <mergeCell ref="Q1950:T1950"/>
    <mergeCell ref="U1950:W1950"/>
    <mergeCell ref="AH1950:AR1950"/>
    <mergeCell ref="AV1950:AZ1950"/>
    <mergeCell ref="BE1950:BG1950"/>
    <mergeCell ref="BH1950:BK1950"/>
    <mergeCell ref="BN1950:BP1950"/>
    <mergeCell ref="C1952:J1954"/>
    <mergeCell ref="P1952:S1954"/>
    <mergeCell ref="U1952:W1954"/>
    <mergeCell ref="AH1952:AR1954"/>
    <mergeCell ref="AV1952:AZ1954"/>
    <mergeCell ref="BB1952:BB1954"/>
    <mergeCell ref="BE1952:BG1954"/>
    <mergeCell ref="BH1952:BK1953"/>
    <mergeCell ref="C1955:J1955"/>
    <mergeCell ref="N1955:P1955"/>
    <mergeCell ref="Q1955:T1955"/>
    <mergeCell ref="U1955:W1955"/>
    <mergeCell ref="AH1955:AR1955"/>
    <mergeCell ref="AV1955:AZ1955"/>
    <mergeCell ref="BE1955:BG1955"/>
    <mergeCell ref="BH1955:BK1955"/>
    <mergeCell ref="BE1957:BG1958"/>
    <mergeCell ref="BH1957:BK1958"/>
    <mergeCell ref="BN1957:BP1958"/>
    <mergeCell ref="C1959:G1959"/>
    <mergeCell ref="H1959:L1959"/>
    <mergeCell ref="N1959:P1959"/>
    <mergeCell ref="Q1959:T1959"/>
    <mergeCell ref="U1959:W1959"/>
    <mergeCell ref="Z1959:AC1959"/>
    <mergeCell ref="AD1959:AE1959"/>
    <mergeCell ref="AH1959:AM1959"/>
    <mergeCell ref="AO1959:AT1959"/>
    <mergeCell ref="AV1959:AZ1959"/>
    <mergeCell ref="BB1959:BC1959"/>
    <mergeCell ref="BE1959:BF1959"/>
    <mergeCell ref="BI1959:BJ1959"/>
    <mergeCell ref="BL1959:BP1959"/>
    <mergeCell ref="AP1973:AS1974"/>
    <mergeCell ref="B1961:AJ1962"/>
    <mergeCell ref="AL1961:AZ1962"/>
    <mergeCell ref="BA1961:BQ1962"/>
    <mergeCell ref="G1963:L1963"/>
    <mergeCell ref="N1963:O1963"/>
    <mergeCell ref="P1963:S1963"/>
    <mergeCell ref="U1963:AB1963"/>
    <mergeCell ref="AD1963:AI1963"/>
    <mergeCell ref="AO1963:AR1963"/>
    <mergeCell ref="AU1963:AY1963"/>
    <mergeCell ref="BE1963:BF1963"/>
    <mergeCell ref="BG1963:BL1963"/>
    <mergeCell ref="BM1963:BO1963"/>
    <mergeCell ref="BP1963:BQ1963"/>
    <mergeCell ref="F1965:I1966"/>
    <mergeCell ref="K1965:M1966"/>
    <mergeCell ref="N1965:O1966"/>
    <mergeCell ref="R1965:T1966"/>
    <mergeCell ref="U1965:V1966"/>
    <mergeCell ref="W1965:Z1966"/>
    <mergeCell ref="AA1965:AB1966"/>
    <mergeCell ref="AD1965:AD1966"/>
    <mergeCell ref="AE1965:AH1966"/>
    <mergeCell ref="AI1965:AI1966"/>
    <mergeCell ref="AU1965:AW1966"/>
    <mergeCell ref="AX1965:AY1966"/>
    <mergeCell ref="BE1965:BF1966"/>
    <mergeCell ref="BH1965:BL1966"/>
    <mergeCell ref="BM1965:BO1966"/>
    <mergeCell ref="BP1965:BQ1966"/>
    <mergeCell ref="C1967:D1968"/>
    <mergeCell ref="F1967:I1968"/>
    <mergeCell ref="J1967:M1968"/>
    <mergeCell ref="N1967:O1968"/>
    <mergeCell ref="R1967:T1968"/>
    <mergeCell ref="U1967:V1968"/>
    <mergeCell ref="W1967:Z1968"/>
    <mergeCell ref="AA1967:AB1968"/>
    <mergeCell ref="AD1967:AD1968"/>
    <mergeCell ref="AE1967:AH1968"/>
    <mergeCell ref="AI1967:AI1968"/>
    <mergeCell ref="AM1967:AO1968"/>
    <mergeCell ref="AP1967:AS1968"/>
    <mergeCell ref="BA1967:BC1968"/>
    <mergeCell ref="BD1967:BE1968"/>
    <mergeCell ref="BH1967:BL1968"/>
    <mergeCell ref="BM1967:BO1968"/>
    <mergeCell ref="BP1967:BQ1968"/>
    <mergeCell ref="C1976:D1978"/>
    <mergeCell ref="F1976:I1978"/>
    <mergeCell ref="J1976:M1978"/>
    <mergeCell ref="AM1976:AO1978"/>
    <mergeCell ref="AP1976:AS1978"/>
    <mergeCell ref="AT1976:AV1978"/>
    <mergeCell ref="AX1976:AY1978"/>
    <mergeCell ref="BA1976:BC1978"/>
    <mergeCell ref="BD1976:BE1978"/>
    <mergeCell ref="BH1976:BL1978"/>
    <mergeCell ref="BM1976:BO1978"/>
    <mergeCell ref="BP1976:BQ1978"/>
    <mergeCell ref="AM1979:AO1979"/>
    <mergeCell ref="AP1979:AS1979"/>
    <mergeCell ref="AT1979:AV1979"/>
    <mergeCell ref="AX1979:AY1979"/>
    <mergeCell ref="BA1979:BC1979"/>
    <mergeCell ref="BD1979:BE1979"/>
    <mergeCell ref="BH1979:BL1979"/>
    <mergeCell ref="BM1979:BO1979"/>
    <mergeCell ref="BP1979:BQ1979"/>
    <mergeCell ref="AM1981:AP1981"/>
    <mergeCell ref="AQ1981:AT1981"/>
    <mergeCell ref="AU1981:AX1981"/>
    <mergeCell ref="AY1981:AZ1981"/>
    <mergeCell ref="BA1981:BC1981"/>
    <mergeCell ref="BD1981:BE1981"/>
    <mergeCell ref="BH1985:BL1986"/>
    <mergeCell ref="BN1985:BP1986"/>
    <mergeCell ref="C1969:D1969"/>
    <mergeCell ref="F1969:I1969"/>
    <mergeCell ref="J1969:M1969"/>
    <mergeCell ref="N1969:O1969"/>
    <mergeCell ref="R1969:T1969"/>
    <mergeCell ref="U1969:V1969"/>
    <mergeCell ref="W1969:Z1969"/>
    <mergeCell ref="AA1969:AB1969"/>
    <mergeCell ref="AE1969:AH1969"/>
    <mergeCell ref="AM1969:AO1969"/>
    <mergeCell ref="AP1969:AS1969"/>
    <mergeCell ref="BA1969:BC1969"/>
    <mergeCell ref="BD1969:BE1969"/>
    <mergeCell ref="BH1969:BL1969"/>
    <mergeCell ref="BM1969:BO1969"/>
    <mergeCell ref="BP1969:BQ1969"/>
    <mergeCell ref="C1971:D1972"/>
    <mergeCell ref="F1971:I1973"/>
    <mergeCell ref="J1971:M1973"/>
    <mergeCell ref="N1971:O1973"/>
    <mergeCell ref="R1971:T1972"/>
    <mergeCell ref="U1971:V1972"/>
    <mergeCell ref="W1971:Z1972"/>
    <mergeCell ref="AA1971:AB1972"/>
    <mergeCell ref="AD1971:AD1972"/>
    <mergeCell ref="AE1971:AH1972"/>
    <mergeCell ref="AI1971:AI1972"/>
    <mergeCell ref="AM1971:AP1972"/>
    <mergeCell ref="AQ1971:AT1972"/>
    <mergeCell ref="BA1971:BC1972"/>
    <mergeCell ref="BD1971:BE1972"/>
    <mergeCell ref="BH1971:BL1972"/>
    <mergeCell ref="BM1971:BO1972"/>
    <mergeCell ref="BP1971:BQ1972"/>
    <mergeCell ref="AM1973:AO1974"/>
    <mergeCell ref="F1987:K1987"/>
    <mergeCell ref="N1987:R1987"/>
    <mergeCell ref="S1987:V1987"/>
    <mergeCell ref="AB1987:AD1987"/>
    <mergeCell ref="AE1987:AI1987"/>
    <mergeCell ref="AR1987:AT1987"/>
    <mergeCell ref="AV1987:AZ1987"/>
    <mergeCell ref="BJ1987:BL1987"/>
    <mergeCell ref="BO1987:BP1987"/>
    <mergeCell ref="BE1989:BF1991"/>
    <mergeCell ref="BJ1989:BL1990"/>
    <mergeCell ref="BO1989:BP1990"/>
    <mergeCell ref="I1992:L1992"/>
    <mergeCell ref="N1992:P1992"/>
    <mergeCell ref="Q1992:S1992"/>
    <mergeCell ref="U1992:W1992"/>
    <mergeCell ref="Z1992:AC1992"/>
    <mergeCell ref="AD1992:AE1992"/>
    <mergeCell ref="AO1992:AT1992"/>
    <mergeCell ref="AV1992:AZ1992"/>
    <mergeCell ref="BA1992:BB1992"/>
    <mergeCell ref="BJ1992:BL1992"/>
    <mergeCell ref="BO1992:BP1992"/>
    <mergeCell ref="H1994:L1995"/>
    <mergeCell ref="N1994:P1995"/>
    <mergeCell ref="Q1994:S1995"/>
    <mergeCell ref="U1994:W1995"/>
    <mergeCell ref="Z1994:AC1995"/>
    <mergeCell ref="AD1994:AE1995"/>
    <mergeCell ref="AO1994:AT1995"/>
    <mergeCell ref="AV1994:AZ1995"/>
    <mergeCell ref="BA1994:BB1995"/>
    <mergeCell ref="BE1994:BE1995"/>
    <mergeCell ref="BJ1994:BL1995"/>
    <mergeCell ref="BO1994:BP1995"/>
    <mergeCell ref="H1996:L1996"/>
    <mergeCell ref="N1996:P1996"/>
    <mergeCell ref="R1996:S1996"/>
    <mergeCell ref="U1996:W1996"/>
    <mergeCell ref="Z1996:AC1996"/>
    <mergeCell ref="AD1996:AE1996"/>
    <mergeCell ref="AO1996:AT1996"/>
    <mergeCell ref="AV1996:AZ1996"/>
    <mergeCell ref="BK1996:BL1996"/>
    <mergeCell ref="C1998:I2000"/>
    <mergeCell ref="AH1998:AO2000"/>
    <mergeCell ref="BE1998:BE2000"/>
    <mergeCell ref="BK1998:BL2000"/>
    <mergeCell ref="BP1998:BP1999"/>
    <mergeCell ref="C2001:G2001"/>
    <mergeCell ref="H2001:L2001"/>
    <mergeCell ref="N2001:P2001"/>
    <mergeCell ref="Q2001:T2001"/>
    <mergeCell ref="U2001:W2001"/>
    <mergeCell ref="Z2001:AC2001"/>
    <mergeCell ref="AD2001:AE2001"/>
    <mergeCell ref="AI2001:AM2001"/>
    <mergeCell ref="AO2001:AT2001"/>
    <mergeCell ref="AV2001:AZ2001"/>
    <mergeCell ref="BK2001:BL2001"/>
    <mergeCell ref="C2003:G2005"/>
    <mergeCell ref="H2003:L2005"/>
    <mergeCell ref="N2003:P2005"/>
    <mergeCell ref="Q2003:T2005"/>
    <mergeCell ref="U2003:W2005"/>
    <mergeCell ref="Z2003:AC2005"/>
    <mergeCell ref="AD2003:AE2005"/>
    <mergeCell ref="AI2003:AM2005"/>
    <mergeCell ref="AO2003:AT2005"/>
    <mergeCell ref="AV2003:AZ2005"/>
    <mergeCell ref="BB2003:BB2005"/>
    <mergeCell ref="C2006:G2006"/>
    <mergeCell ref="H2006:L2006"/>
    <mergeCell ref="N2006:P2006"/>
    <mergeCell ref="Q2006:T2006"/>
    <mergeCell ref="U2006:W2006"/>
    <mergeCell ref="Z2006:AC2006"/>
    <mergeCell ref="AD2006:AE2006"/>
    <mergeCell ref="AI2006:AM2006"/>
    <mergeCell ref="AO2006:AT2006"/>
    <mergeCell ref="AV2006:AZ2006"/>
    <mergeCell ref="C2008:G2009"/>
    <mergeCell ref="H2008:L2009"/>
    <mergeCell ref="N2008:P2009"/>
    <mergeCell ref="Q2008:T2009"/>
    <mergeCell ref="U2008:W2009"/>
    <mergeCell ref="Z2008:AC2009"/>
    <mergeCell ref="AD2008:AE2009"/>
    <mergeCell ref="AI2008:AM2009"/>
    <mergeCell ref="AO2008:AT2009"/>
    <mergeCell ref="AV2008:AZ2009"/>
    <mergeCell ref="BB2008:BB2009"/>
    <mergeCell ref="BE2008:BP2009"/>
    <mergeCell ref="C2010:G2011"/>
    <mergeCell ref="H2010:L2011"/>
    <mergeCell ref="N2010:P2011"/>
    <mergeCell ref="Q2010:T2011"/>
    <mergeCell ref="U2010:W2011"/>
    <mergeCell ref="Z2010:AC2011"/>
    <mergeCell ref="AD2010:AE2011"/>
    <mergeCell ref="AI2010:AN2011"/>
    <mergeCell ref="AO2010:AT2011"/>
    <mergeCell ref="AV2010:AZ2011"/>
    <mergeCell ref="BB2010:BB2011"/>
    <mergeCell ref="BJ2010:BM2011"/>
    <mergeCell ref="BN2010:BP2011"/>
    <mergeCell ref="C2012:G2012"/>
    <mergeCell ref="H2012:L2012"/>
    <mergeCell ref="N2012:P2012"/>
    <mergeCell ref="Q2012:T2012"/>
    <mergeCell ref="U2012:W2012"/>
    <mergeCell ref="Z2012:AC2012"/>
    <mergeCell ref="AD2012:AE2012"/>
    <mergeCell ref="AI2012:AM2012"/>
    <mergeCell ref="AO2012:AT2012"/>
    <mergeCell ref="AV2012:AZ2012"/>
    <mergeCell ref="C2013:G2015"/>
    <mergeCell ref="H2013:L2015"/>
    <mergeCell ref="P2013:S2015"/>
    <mergeCell ref="U2013:W2015"/>
    <mergeCell ref="Z2013:AC2015"/>
    <mergeCell ref="AD2013:AE2015"/>
    <mergeCell ref="AI2013:AM2015"/>
    <mergeCell ref="AO2013:AT2015"/>
    <mergeCell ref="AV2013:AZ2015"/>
    <mergeCell ref="BB2013:BB2015"/>
    <mergeCell ref="BE2013:BE2015"/>
    <mergeCell ref="BH2013:BL2015"/>
    <mergeCell ref="BN2013:BP2015"/>
    <mergeCell ref="C2016:G2016"/>
    <mergeCell ref="H2016:L2016"/>
    <mergeCell ref="P2016:S2016"/>
    <mergeCell ref="U2016:W2016"/>
    <mergeCell ref="Z2016:AC2016"/>
    <mergeCell ref="AD2016:AE2016"/>
    <mergeCell ref="AI2016:AM2016"/>
    <mergeCell ref="AO2016:AT2016"/>
    <mergeCell ref="AV2016:AZ2016"/>
    <mergeCell ref="BH2016:BL2016"/>
    <mergeCell ref="BN2016:BP2016"/>
    <mergeCell ref="C2018:G2020"/>
    <mergeCell ref="H2018:L2020"/>
    <mergeCell ref="N2018:P2020"/>
    <mergeCell ref="Q2018:T2020"/>
    <mergeCell ref="U2018:W2020"/>
    <mergeCell ref="Z2018:AC2020"/>
    <mergeCell ref="AD2018:AE2020"/>
    <mergeCell ref="AI2018:AM2020"/>
    <mergeCell ref="AO2018:AT2020"/>
    <mergeCell ref="AV2018:AZ2020"/>
    <mergeCell ref="BB2018:BB2020"/>
    <mergeCell ref="BE2018:BE2020"/>
    <mergeCell ref="BH2018:BL2020"/>
    <mergeCell ref="BN2018:BP2020"/>
    <mergeCell ref="C2021:G2021"/>
    <mergeCell ref="H2021:L2021"/>
    <mergeCell ref="P2021:S2021"/>
    <mergeCell ref="U2021:W2021"/>
    <mergeCell ref="Z2021:AC2021"/>
    <mergeCell ref="AD2021:AE2021"/>
    <mergeCell ref="AI2021:AM2021"/>
    <mergeCell ref="AO2021:AT2021"/>
    <mergeCell ref="AV2021:AZ2021"/>
    <mergeCell ref="BH2021:BL2021"/>
    <mergeCell ref="BN2021:BP2021"/>
    <mergeCell ref="C2023:G2023"/>
    <mergeCell ref="H2023:L2023"/>
    <mergeCell ref="N2023:P2023"/>
    <mergeCell ref="Q2023:T2023"/>
    <mergeCell ref="U2023:W2023"/>
    <mergeCell ref="Z2023:AC2023"/>
    <mergeCell ref="AD2023:AE2023"/>
    <mergeCell ref="AI2023:AM2023"/>
    <mergeCell ref="AO2023:AT2025"/>
    <mergeCell ref="AV2023:AZ2025"/>
    <mergeCell ref="BE2023:BF2024"/>
    <mergeCell ref="BH2023:BL2023"/>
    <mergeCell ref="BN2023:BP2023"/>
    <mergeCell ref="BE2025:BE2026"/>
    <mergeCell ref="BH2025:BL2026"/>
    <mergeCell ref="BN2025:BP2026"/>
    <mergeCell ref="C2028:I2028"/>
    <mergeCell ref="AH2028:AO2028"/>
    <mergeCell ref="BH2028:BL2028"/>
    <mergeCell ref="BN2028:BP2028"/>
    <mergeCell ref="C2029:G2030"/>
    <mergeCell ref="H2029:L2030"/>
    <mergeCell ref="N2029:P2030"/>
    <mergeCell ref="Q2029:T2030"/>
    <mergeCell ref="U2029:W2030"/>
    <mergeCell ref="Z2029:AC2030"/>
    <mergeCell ref="AD2029:AE2030"/>
    <mergeCell ref="AI2029:AM2030"/>
    <mergeCell ref="AO2029:AT2030"/>
    <mergeCell ref="AV2029:AZ2030"/>
    <mergeCell ref="BB2029:BB2030"/>
    <mergeCell ref="BE2029:BF2030"/>
    <mergeCell ref="BH2029:BL2030"/>
    <mergeCell ref="BN2029:BP2030"/>
    <mergeCell ref="C2031:G2031"/>
    <mergeCell ref="H2031:L2031"/>
    <mergeCell ref="N2031:P2031"/>
    <mergeCell ref="Q2031:T2031"/>
    <mergeCell ref="U2031:W2031"/>
    <mergeCell ref="Z2031:AC2031"/>
    <mergeCell ref="AD2031:AE2031"/>
    <mergeCell ref="AI2031:AM2031"/>
    <mergeCell ref="AO2031:AT2031"/>
    <mergeCell ref="AV2031:AZ2031"/>
    <mergeCell ref="BH2031:BL2031"/>
    <mergeCell ref="BN2031:BP2031"/>
    <mergeCell ref="C2033:G2034"/>
    <mergeCell ref="H2033:L2034"/>
    <mergeCell ref="N2033:P2034"/>
    <mergeCell ref="Q2033:T2034"/>
    <mergeCell ref="U2033:W2034"/>
    <mergeCell ref="Z2033:AC2034"/>
    <mergeCell ref="AD2033:AE2034"/>
    <mergeCell ref="AI2033:AM2034"/>
    <mergeCell ref="AO2033:AT2034"/>
    <mergeCell ref="AV2033:AZ2034"/>
    <mergeCell ref="BB2033:BB2034"/>
    <mergeCell ref="BE2033:BE2034"/>
    <mergeCell ref="BH2033:BL2034"/>
    <mergeCell ref="BN2033:BP2034"/>
    <mergeCell ref="C2035:G2036"/>
    <mergeCell ref="H2035:L2036"/>
    <mergeCell ref="N2035:P2036"/>
    <mergeCell ref="Q2035:T2036"/>
    <mergeCell ref="U2035:W2036"/>
    <mergeCell ref="Z2035:AC2036"/>
    <mergeCell ref="AD2035:AE2036"/>
    <mergeCell ref="AI2035:AM2036"/>
    <mergeCell ref="AO2035:AT2036"/>
    <mergeCell ref="AV2035:AZ2036"/>
    <mergeCell ref="BB2035:BB2036"/>
    <mergeCell ref="BE2035:BE2036"/>
    <mergeCell ref="BH2035:BL2036"/>
    <mergeCell ref="BN2035:BP2036"/>
    <mergeCell ref="BH2037:BL2037"/>
    <mergeCell ref="BN2037:BP2037"/>
    <mergeCell ref="C2039:G2040"/>
    <mergeCell ref="H2039:L2040"/>
    <mergeCell ref="N2039:P2040"/>
    <mergeCell ref="Q2039:T2040"/>
    <mergeCell ref="U2039:W2040"/>
    <mergeCell ref="Z2039:AC2040"/>
    <mergeCell ref="AD2039:AE2040"/>
    <mergeCell ref="AH2039:AM2040"/>
    <mergeCell ref="AO2039:AT2040"/>
    <mergeCell ref="AZ2039:AZ2040"/>
    <mergeCell ref="BB2039:BB2040"/>
    <mergeCell ref="BE2039:BG2040"/>
    <mergeCell ref="BH2039:BL2040"/>
    <mergeCell ref="BN2039:BP2040"/>
    <mergeCell ref="C2041:G2041"/>
    <mergeCell ref="H2041:L2041"/>
    <mergeCell ref="N2041:P2041"/>
    <mergeCell ref="Q2041:T2041"/>
    <mergeCell ref="U2041:W2041"/>
    <mergeCell ref="Z2041:AC2041"/>
    <mergeCell ref="AD2041:AE2041"/>
    <mergeCell ref="AH2041:AN2041"/>
    <mergeCell ref="AO2041:AT2041"/>
    <mergeCell ref="AV2041:AZ2041"/>
    <mergeCell ref="BE2041:BG2041"/>
    <mergeCell ref="BH2041:BL2041"/>
    <mergeCell ref="BN2041:BP2041"/>
    <mergeCell ref="C2043:H2043"/>
    <mergeCell ref="I2043:M2043"/>
    <mergeCell ref="P2043:S2043"/>
    <mergeCell ref="U2043:W2043"/>
    <mergeCell ref="Z2043:AC2043"/>
    <mergeCell ref="AD2043:AE2043"/>
    <mergeCell ref="AH2043:AN2043"/>
    <mergeCell ref="AO2043:AT2043"/>
    <mergeCell ref="AV2043:AZ2043"/>
    <mergeCell ref="C2044:K2045"/>
    <mergeCell ref="P2044:S2045"/>
    <mergeCell ref="U2044:W2045"/>
    <mergeCell ref="AH2044:AM2045"/>
    <mergeCell ref="AO2044:AT2045"/>
    <mergeCell ref="AV2044:AZ2045"/>
    <mergeCell ref="BB2044:BB2045"/>
    <mergeCell ref="C2046:G2046"/>
    <mergeCell ref="H2046:L2046"/>
    <mergeCell ref="P2046:S2046"/>
    <mergeCell ref="U2046:W2046"/>
    <mergeCell ref="Z2046:AC2046"/>
    <mergeCell ref="AD2046:AE2046"/>
    <mergeCell ref="AH2046:AM2046"/>
    <mergeCell ref="AV2046:AZ2046"/>
    <mergeCell ref="BE2046:BP2046"/>
    <mergeCell ref="C2048:G2050"/>
    <mergeCell ref="N2048:P2050"/>
    <mergeCell ref="Q2048:T2050"/>
    <mergeCell ref="U2048:W2050"/>
    <mergeCell ref="AH2048:AR2050"/>
    <mergeCell ref="AV2048:AZ2050"/>
    <mergeCell ref="BB2048:BB2050"/>
    <mergeCell ref="C2051:G2051"/>
    <mergeCell ref="P2051:S2051"/>
    <mergeCell ref="U2051:W2051"/>
    <mergeCell ref="AH2051:AR2051"/>
    <mergeCell ref="AV2051:AZ2051"/>
    <mergeCell ref="BG2051:BJ2051"/>
    <mergeCell ref="BN2051:BP2051"/>
    <mergeCell ref="C2053:G2055"/>
    <mergeCell ref="N2053:P2055"/>
    <mergeCell ref="Q2053:T2055"/>
    <mergeCell ref="U2053:W2055"/>
    <mergeCell ref="AH2053:AR2055"/>
    <mergeCell ref="AV2053:AZ2055"/>
    <mergeCell ref="BB2053:BB2055"/>
    <mergeCell ref="BE2053:BG2055"/>
    <mergeCell ref="BH2053:BK2055"/>
    <mergeCell ref="BN2053:BP2055"/>
    <mergeCell ref="C2056:G2056"/>
    <mergeCell ref="N2056:P2056"/>
    <mergeCell ref="Q2056:T2056"/>
    <mergeCell ref="U2056:W2056"/>
    <mergeCell ref="AH2056:AR2056"/>
    <mergeCell ref="AV2056:AZ2056"/>
    <mergeCell ref="BE2056:BG2056"/>
    <mergeCell ref="BH2056:BK2056"/>
    <mergeCell ref="BN2056:BP2056"/>
    <mergeCell ref="C2058:J2060"/>
    <mergeCell ref="P2058:S2060"/>
    <mergeCell ref="U2058:W2060"/>
    <mergeCell ref="AH2058:AR2060"/>
    <mergeCell ref="AV2058:AZ2060"/>
    <mergeCell ref="BB2058:BB2060"/>
    <mergeCell ref="BE2058:BG2060"/>
    <mergeCell ref="BH2058:BK2059"/>
    <mergeCell ref="C2061:J2061"/>
    <mergeCell ref="N2061:P2061"/>
    <mergeCell ref="Q2061:T2061"/>
    <mergeCell ref="U2061:W2061"/>
    <mergeCell ref="AH2061:AR2061"/>
    <mergeCell ref="AV2061:AZ2061"/>
    <mergeCell ref="BE2061:BG2061"/>
    <mergeCell ref="BH2061:BK2061"/>
    <mergeCell ref="C2065:G2065"/>
    <mergeCell ref="H2065:L2065"/>
    <mergeCell ref="N2065:P2065"/>
    <mergeCell ref="Q2065:T2065"/>
    <mergeCell ref="U2065:W2065"/>
    <mergeCell ref="Z2065:AC2065"/>
    <mergeCell ref="AD2065:AE2065"/>
    <mergeCell ref="AH2065:AM2065"/>
    <mergeCell ref="AO2065:AT2065"/>
    <mergeCell ref="AV2065:AZ2065"/>
    <mergeCell ref="BB2065:BC2065"/>
    <mergeCell ref="BE2065:BF2065"/>
    <mergeCell ref="BI2065:BJ2065"/>
    <mergeCell ref="B2067:AJ2068"/>
    <mergeCell ref="AL2067:AZ2068"/>
    <mergeCell ref="BA2067:BQ2068"/>
    <mergeCell ref="G2069:L2069"/>
    <mergeCell ref="N2069:O2069"/>
    <mergeCell ref="P2069:S2069"/>
    <mergeCell ref="U2069:AB2069"/>
    <mergeCell ref="AD2069:AI2069"/>
    <mergeCell ref="AO2069:AR2069"/>
    <mergeCell ref="AU2069:AY2069"/>
    <mergeCell ref="BE2069:BF2069"/>
    <mergeCell ref="BG2069:BL2069"/>
    <mergeCell ref="BM2069:BO2069"/>
    <mergeCell ref="BP2069:BQ2069"/>
    <mergeCell ref="F2071:I2072"/>
    <mergeCell ref="K2071:M2072"/>
    <mergeCell ref="N2071:O2072"/>
    <mergeCell ref="R2071:T2072"/>
    <mergeCell ref="U2071:V2072"/>
    <mergeCell ref="W2071:Z2072"/>
    <mergeCell ref="AA2071:AB2072"/>
    <mergeCell ref="AD2071:AD2072"/>
    <mergeCell ref="AE2071:AH2072"/>
    <mergeCell ref="AI2071:AI2072"/>
    <mergeCell ref="AU2071:AW2072"/>
    <mergeCell ref="AX2071:AY2072"/>
    <mergeCell ref="BE2071:BF2072"/>
    <mergeCell ref="BH2071:BL2072"/>
    <mergeCell ref="BM2071:BO2072"/>
    <mergeCell ref="BP2071:BQ2072"/>
    <mergeCell ref="BL2065:BP2065"/>
    <mergeCell ref="C2077:D2078"/>
    <mergeCell ref="F2077:I2079"/>
    <mergeCell ref="J2077:M2079"/>
    <mergeCell ref="N2077:O2079"/>
    <mergeCell ref="R2077:T2078"/>
    <mergeCell ref="U2077:V2078"/>
    <mergeCell ref="W2077:Z2078"/>
    <mergeCell ref="AA2077:AB2078"/>
    <mergeCell ref="AD2077:AD2078"/>
    <mergeCell ref="AE2077:AH2078"/>
    <mergeCell ref="AI2077:AI2078"/>
    <mergeCell ref="AM2077:AP2078"/>
    <mergeCell ref="AQ2077:AT2078"/>
    <mergeCell ref="BA2077:BC2078"/>
    <mergeCell ref="BD2077:BE2078"/>
    <mergeCell ref="BH2077:BL2078"/>
    <mergeCell ref="BM2077:BO2078"/>
    <mergeCell ref="BP2077:BQ2078"/>
    <mergeCell ref="AM2079:AO2080"/>
    <mergeCell ref="AP2079:AS2080"/>
    <mergeCell ref="C2082:D2084"/>
    <mergeCell ref="F2082:I2084"/>
    <mergeCell ref="J2082:M2084"/>
    <mergeCell ref="AM2082:AO2084"/>
    <mergeCell ref="AP2082:AS2084"/>
    <mergeCell ref="AT2082:AV2084"/>
    <mergeCell ref="AX2082:AY2084"/>
    <mergeCell ref="BA2082:BC2084"/>
    <mergeCell ref="BD2082:BE2084"/>
    <mergeCell ref="BH2082:BL2084"/>
    <mergeCell ref="BM2082:BO2084"/>
    <mergeCell ref="BP2082:BQ2084"/>
    <mergeCell ref="C2073:D2074"/>
    <mergeCell ref="F2073:I2074"/>
    <mergeCell ref="J2073:M2074"/>
    <mergeCell ref="N2073:O2074"/>
    <mergeCell ref="R2073:T2074"/>
    <mergeCell ref="U2073:V2074"/>
    <mergeCell ref="W2073:Z2074"/>
    <mergeCell ref="AA2073:AB2074"/>
    <mergeCell ref="AD2073:AD2074"/>
    <mergeCell ref="AE2073:AH2074"/>
    <mergeCell ref="AI2073:AI2074"/>
    <mergeCell ref="AM2073:AO2074"/>
    <mergeCell ref="AP2073:AS2074"/>
    <mergeCell ref="BA2073:BC2074"/>
    <mergeCell ref="BD2073:BE2074"/>
    <mergeCell ref="BH2073:BL2074"/>
    <mergeCell ref="BM2073:BO2074"/>
    <mergeCell ref="BP2073:BQ2074"/>
    <mergeCell ref="C2075:D2075"/>
    <mergeCell ref="F2075:I2075"/>
    <mergeCell ref="J2075:M2075"/>
    <mergeCell ref="N2075:O2075"/>
    <mergeCell ref="R2075:T2075"/>
    <mergeCell ref="U2075:V2075"/>
    <mergeCell ref="W2075:Z2075"/>
    <mergeCell ref="AA2075:AB2075"/>
    <mergeCell ref="AE2075:AH2075"/>
    <mergeCell ref="AM2075:AO2075"/>
    <mergeCell ref="AP2075:AS2075"/>
    <mergeCell ref="BA2075:BC2075"/>
    <mergeCell ref="BD2075:BE2075"/>
    <mergeCell ref="BH2075:BL2075"/>
    <mergeCell ref="AM2085:AO2085"/>
    <mergeCell ref="AP2085:AS2085"/>
    <mergeCell ref="AT2085:AV2085"/>
    <mergeCell ref="AX2085:AY2085"/>
    <mergeCell ref="BA2085:BC2085"/>
    <mergeCell ref="BD2085:BE2085"/>
    <mergeCell ref="BH2085:BL2085"/>
    <mergeCell ref="BM2085:BO2085"/>
    <mergeCell ref="BP2085:BQ2085"/>
    <mergeCell ref="AM2087:AP2087"/>
    <mergeCell ref="AQ2087:AT2087"/>
    <mergeCell ref="AU2087:AX2087"/>
    <mergeCell ref="AY2087:AZ2087"/>
    <mergeCell ref="BA2087:BC2087"/>
    <mergeCell ref="BD2087:BE2087"/>
    <mergeCell ref="C2088:AE2088"/>
    <mergeCell ref="B2090:U2090"/>
    <mergeCell ref="X2090:AG2090"/>
    <mergeCell ref="AM2090:BB2090"/>
    <mergeCell ref="BE2090:BP2090"/>
    <mergeCell ref="E2091:L2091"/>
    <mergeCell ref="O2091:Q2091"/>
    <mergeCell ref="S2091:V2091"/>
    <mergeCell ref="AB2091:AC2091"/>
    <mergeCell ref="AD2091:AE2091"/>
    <mergeCell ref="AR2091:AT2091"/>
    <mergeCell ref="AV2091:BB2091"/>
    <mergeCell ref="BH2091:BL2092"/>
    <mergeCell ref="BN2091:BP2092"/>
    <mergeCell ref="F2093:K2093"/>
    <mergeCell ref="N2093:R2093"/>
    <mergeCell ref="S2093:V2093"/>
    <mergeCell ref="AB2093:AD2093"/>
    <mergeCell ref="AE2093:AI2093"/>
    <mergeCell ref="AR2093:AT2093"/>
    <mergeCell ref="AV2093:AZ2093"/>
    <mergeCell ref="BJ2093:BL2093"/>
    <mergeCell ref="BO2093:BP2093"/>
    <mergeCell ref="I2098:L2098"/>
    <mergeCell ref="N2098:P2098"/>
    <mergeCell ref="Q2098:S2098"/>
    <mergeCell ref="U2098:W2098"/>
    <mergeCell ref="Z2098:AC2098"/>
    <mergeCell ref="AD2098:AE2098"/>
    <mergeCell ref="AO2098:AT2098"/>
    <mergeCell ref="AV2098:AZ2098"/>
    <mergeCell ref="BA2098:BB2098"/>
    <mergeCell ref="BJ2098:BL2098"/>
    <mergeCell ref="BO2098:BP2098"/>
    <mergeCell ref="H2100:L2101"/>
    <mergeCell ref="N2100:P2101"/>
    <mergeCell ref="Q2100:S2101"/>
    <mergeCell ref="U2100:W2101"/>
    <mergeCell ref="Z2100:AC2101"/>
    <mergeCell ref="AD2100:AE2101"/>
    <mergeCell ref="AO2100:AT2101"/>
    <mergeCell ref="AV2100:AZ2101"/>
    <mergeCell ref="BA2100:BB2101"/>
    <mergeCell ref="BE2100:BE2101"/>
    <mergeCell ref="BJ2100:BL2101"/>
    <mergeCell ref="BO2100:BP2101"/>
    <mergeCell ref="H2102:L2102"/>
    <mergeCell ref="N2102:P2102"/>
    <mergeCell ref="R2102:S2102"/>
    <mergeCell ref="U2102:W2102"/>
    <mergeCell ref="Z2102:AC2102"/>
    <mergeCell ref="AD2102:AE2102"/>
    <mergeCell ref="AO2102:AT2102"/>
    <mergeCell ref="AV2102:AZ2102"/>
    <mergeCell ref="BK2102:BL2102"/>
    <mergeCell ref="C2104:I2106"/>
    <mergeCell ref="AH2104:AO2106"/>
    <mergeCell ref="BE2104:BE2106"/>
    <mergeCell ref="BK2104:BL2106"/>
    <mergeCell ref="BP2104:BP2105"/>
    <mergeCell ref="C2107:G2107"/>
    <mergeCell ref="H2107:L2107"/>
    <mergeCell ref="N2107:P2107"/>
    <mergeCell ref="Q2107:T2107"/>
    <mergeCell ref="U2107:W2107"/>
    <mergeCell ref="Z2107:AC2107"/>
    <mergeCell ref="AD2107:AE2107"/>
    <mergeCell ref="AI2107:AM2107"/>
    <mergeCell ref="AO2107:AT2107"/>
    <mergeCell ref="AV2107:AZ2107"/>
    <mergeCell ref="BK2107:BL2107"/>
    <mergeCell ref="C2109:G2111"/>
    <mergeCell ref="H2109:L2111"/>
    <mergeCell ref="N2109:P2111"/>
    <mergeCell ref="Q2109:T2111"/>
    <mergeCell ref="U2109:W2111"/>
    <mergeCell ref="Z2109:AC2111"/>
    <mergeCell ref="AD2109:AE2111"/>
    <mergeCell ref="AI2109:AM2111"/>
    <mergeCell ref="AO2109:AT2111"/>
    <mergeCell ref="AV2109:AZ2111"/>
    <mergeCell ref="BB2109:BB2111"/>
    <mergeCell ref="C2112:G2112"/>
    <mergeCell ref="H2112:L2112"/>
    <mergeCell ref="N2112:P2112"/>
    <mergeCell ref="Q2112:T2112"/>
    <mergeCell ref="U2112:W2112"/>
    <mergeCell ref="Z2112:AC2112"/>
    <mergeCell ref="AD2112:AE2112"/>
    <mergeCell ref="AI2112:AM2112"/>
    <mergeCell ref="AO2112:AT2112"/>
    <mergeCell ref="AV2112:AZ2112"/>
    <mergeCell ref="C2114:G2115"/>
    <mergeCell ref="H2114:L2115"/>
    <mergeCell ref="N2114:P2115"/>
    <mergeCell ref="Q2114:T2115"/>
    <mergeCell ref="U2114:W2115"/>
    <mergeCell ref="Z2114:AC2115"/>
    <mergeCell ref="AD2114:AE2115"/>
    <mergeCell ref="AI2114:AM2115"/>
    <mergeCell ref="AO2114:AT2115"/>
    <mergeCell ref="AV2114:AZ2115"/>
    <mergeCell ref="BB2114:BB2115"/>
    <mergeCell ref="BE2114:BP2115"/>
    <mergeCell ref="C2116:G2117"/>
    <mergeCell ref="H2116:L2117"/>
    <mergeCell ref="N2116:P2117"/>
    <mergeCell ref="Q2116:T2117"/>
    <mergeCell ref="U2116:W2117"/>
    <mergeCell ref="Z2116:AC2117"/>
    <mergeCell ref="AD2116:AE2117"/>
    <mergeCell ref="AI2116:AN2117"/>
    <mergeCell ref="AO2116:AT2117"/>
    <mergeCell ref="AV2116:AZ2117"/>
    <mergeCell ref="BB2116:BB2117"/>
    <mergeCell ref="BJ2116:BM2117"/>
    <mergeCell ref="BN2116:BP2117"/>
    <mergeCell ref="C2118:G2118"/>
    <mergeCell ref="H2118:L2118"/>
    <mergeCell ref="N2118:P2118"/>
    <mergeCell ref="Q2118:T2118"/>
    <mergeCell ref="U2118:W2118"/>
    <mergeCell ref="Z2118:AC2118"/>
    <mergeCell ref="AD2118:AE2118"/>
    <mergeCell ref="AI2118:AM2118"/>
    <mergeCell ref="AO2118:AT2118"/>
    <mergeCell ref="AV2118:AZ2118"/>
    <mergeCell ref="C2119:G2121"/>
    <mergeCell ref="H2119:L2121"/>
    <mergeCell ref="P2119:S2121"/>
    <mergeCell ref="U2119:W2121"/>
    <mergeCell ref="Z2119:AC2121"/>
    <mergeCell ref="AD2119:AE2121"/>
    <mergeCell ref="AI2119:AM2121"/>
    <mergeCell ref="AO2119:AT2121"/>
    <mergeCell ref="AV2119:AZ2121"/>
    <mergeCell ref="BB2119:BB2121"/>
    <mergeCell ref="BE2119:BE2121"/>
    <mergeCell ref="BH2119:BL2121"/>
    <mergeCell ref="BN2119:BP2121"/>
    <mergeCell ref="C2122:G2122"/>
    <mergeCell ref="H2122:L2122"/>
    <mergeCell ref="P2122:S2122"/>
    <mergeCell ref="U2122:W2122"/>
    <mergeCell ref="Z2122:AC2122"/>
    <mergeCell ref="AD2122:AE2122"/>
    <mergeCell ref="AI2122:AM2122"/>
    <mergeCell ref="AO2122:AT2122"/>
    <mergeCell ref="AV2122:AZ2122"/>
    <mergeCell ref="BH2122:BL2122"/>
    <mergeCell ref="BN2122:BP2122"/>
    <mergeCell ref="C2124:G2126"/>
    <mergeCell ref="H2124:L2126"/>
    <mergeCell ref="N2124:P2126"/>
    <mergeCell ref="Q2124:T2126"/>
    <mergeCell ref="U2124:W2126"/>
    <mergeCell ref="Z2124:AC2126"/>
    <mergeCell ref="AD2124:AE2126"/>
    <mergeCell ref="AI2124:AM2126"/>
    <mergeCell ref="AO2124:AT2126"/>
    <mergeCell ref="AV2124:AZ2126"/>
    <mergeCell ref="BB2124:BB2126"/>
    <mergeCell ref="BE2124:BE2126"/>
    <mergeCell ref="BH2124:BL2126"/>
    <mergeCell ref="BN2124:BP2126"/>
    <mergeCell ref="C2127:G2127"/>
    <mergeCell ref="H2127:L2127"/>
    <mergeCell ref="P2127:S2127"/>
    <mergeCell ref="U2127:W2127"/>
    <mergeCell ref="Z2127:AC2127"/>
    <mergeCell ref="AD2127:AE2127"/>
    <mergeCell ref="AI2127:AM2127"/>
    <mergeCell ref="AO2127:AT2127"/>
    <mergeCell ref="AV2127:AZ2127"/>
    <mergeCell ref="BH2127:BL2127"/>
    <mergeCell ref="BN2127:BP2127"/>
    <mergeCell ref="C2129:G2129"/>
    <mergeCell ref="H2129:L2129"/>
    <mergeCell ref="N2129:P2129"/>
    <mergeCell ref="Q2129:T2129"/>
    <mergeCell ref="U2129:W2129"/>
    <mergeCell ref="Z2129:AC2129"/>
    <mergeCell ref="AD2129:AE2129"/>
    <mergeCell ref="AI2129:AM2129"/>
    <mergeCell ref="AO2129:AT2131"/>
    <mergeCell ref="AV2129:AZ2131"/>
    <mergeCell ref="BE2129:BF2130"/>
    <mergeCell ref="BH2129:BL2129"/>
    <mergeCell ref="BN2129:BP2129"/>
    <mergeCell ref="BE2131:BE2132"/>
    <mergeCell ref="BH2131:BL2132"/>
    <mergeCell ref="BN2131:BP2132"/>
    <mergeCell ref="C2134:I2134"/>
    <mergeCell ref="AH2134:AO2134"/>
    <mergeCell ref="BH2134:BL2134"/>
    <mergeCell ref="BN2134:BP2134"/>
    <mergeCell ref="C2135:G2136"/>
    <mergeCell ref="H2135:L2136"/>
    <mergeCell ref="N2135:P2136"/>
    <mergeCell ref="Q2135:T2136"/>
    <mergeCell ref="U2135:W2136"/>
    <mergeCell ref="Z2135:AC2136"/>
    <mergeCell ref="AD2135:AE2136"/>
    <mergeCell ref="AI2135:AM2136"/>
    <mergeCell ref="AO2135:AT2136"/>
    <mergeCell ref="AV2135:AZ2136"/>
    <mergeCell ref="BB2135:BB2136"/>
    <mergeCell ref="BE2135:BF2136"/>
    <mergeCell ref="BH2135:BL2136"/>
    <mergeCell ref="BN2135:BP2136"/>
    <mergeCell ref="C2137:G2137"/>
    <mergeCell ref="H2137:L2137"/>
    <mergeCell ref="N2137:P2137"/>
    <mergeCell ref="Q2137:T2137"/>
    <mergeCell ref="U2137:W2137"/>
    <mergeCell ref="Z2137:AC2137"/>
    <mergeCell ref="AD2137:AE2137"/>
    <mergeCell ref="AI2137:AM2137"/>
    <mergeCell ref="AO2137:AT2137"/>
    <mergeCell ref="AV2137:AZ2137"/>
    <mergeCell ref="BH2137:BL2137"/>
    <mergeCell ref="BN2137:BP2137"/>
    <mergeCell ref="C2139:G2140"/>
    <mergeCell ref="H2139:L2140"/>
    <mergeCell ref="N2139:P2140"/>
    <mergeCell ref="Q2139:T2140"/>
    <mergeCell ref="U2139:W2140"/>
    <mergeCell ref="Z2139:AC2140"/>
    <mergeCell ref="AD2139:AE2140"/>
    <mergeCell ref="AI2139:AM2140"/>
    <mergeCell ref="AO2139:AT2140"/>
    <mergeCell ref="AV2139:AZ2140"/>
    <mergeCell ref="BB2139:BB2140"/>
    <mergeCell ref="BE2139:BE2140"/>
    <mergeCell ref="BH2139:BL2140"/>
    <mergeCell ref="BN2139:BP2140"/>
    <mergeCell ref="C2141:G2142"/>
    <mergeCell ref="H2141:L2142"/>
    <mergeCell ref="N2141:P2142"/>
    <mergeCell ref="Q2141:T2142"/>
    <mergeCell ref="U2141:W2142"/>
    <mergeCell ref="Z2141:AC2142"/>
    <mergeCell ref="AD2141:AE2142"/>
    <mergeCell ref="AI2141:AM2142"/>
    <mergeCell ref="AO2141:AT2142"/>
    <mergeCell ref="AV2141:AZ2142"/>
    <mergeCell ref="BB2141:BB2142"/>
    <mergeCell ref="BE2141:BE2142"/>
    <mergeCell ref="BH2141:BL2142"/>
    <mergeCell ref="BN2141:BP2142"/>
    <mergeCell ref="C2145:G2146"/>
    <mergeCell ref="H2145:L2146"/>
    <mergeCell ref="N2145:P2146"/>
    <mergeCell ref="Q2145:T2146"/>
    <mergeCell ref="U2145:W2146"/>
    <mergeCell ref="Z2145:AC2146"/>
    <mergeCell ref="AD2145:AE2146"/>
    <mergeCell ref="AH2145:AM2146"/>
    <mergeCell ref="AO2145:AT2146"/>
    <mergeCell ref="AZ2145:AZ2146"/>
    <mergeCell ref="BB2145:BB2146"/>
    <mergeCell ref="BE2145:BG2146"/>
    <mergeCell ref="BH2145:BL2146"/>
    <mergeCell ref="BN2145:BP2146"/>
    <mergeCell ref="C2147:G2147"/>
    <mergeCell ref="H2147:L2147"/>
    <mergeCell ref="N2147:P2147"/>
    <mergeCell ref="Q2147:T2147"/>
    <mergeCell ref="U2147:W2147"/>
    <mergeCell ref="Z2147:AC2147"/>
    <mergeCell ref="AD2147:AE2147"/>
    <mergeCell ref="AH2147:AN2147"/>
    <mergeCell ref="AO2147:AT2147"/>
    <mergeCell ref="AV2147:AZ2147"/>
    <mergeCell ref="BE2147:BG2147"/>
    <mergeCell ref="BH2147:BL2147"/>
    <mergeCell ref="BN2147:BP2147"/>
    <mergeCell ref="C2149:H2149"/>
    <mergeCell ref="I2149:M2149"/>
    <mergeCell ref="P2149:S2149"/>
    <mergeCell ref="U2149:W2149"/>
    <mergeCell ref="Z2149:AC2149"/>
    <mergeCell ref="AD2149:AE2149"/>
    <mergeCell ref="AH2149:AN2149"/>
    <mergeCell ref="AO2149:AT2149"/>
    <mergeCell ref="AV2149:AZ2149"/>
    <mergeCell ref="C2150:K2151"/>
    <mergeCell ref="P2150:S2151"/>
    <mergeCell ref="U2150:W2151"/>
    <mergeCell ref="AH2150:AM2151"/>
    <mergeCell ref="AO2150:AT2151"/>
    <mergeCell ref="AV2150:AZ2151"/>
    <mergeCell ref="BB2150:BB2151"/>
    <mergeCell ref="C2152:G2152"/>
    <mergeCell ref="H2152:L2152"/>
    <mergeCell ref="P2152:S2152"/>
    <mergeCell ref="U2152:W2152"/>
    <mergeCell ref="Z2152:AC2152"/>
    <mergeCell ref="AD2152:AE2152"/>
    <mergeCell ref="AH2152:AM2152"/>
    <mergeCell ref="AV2152:AZ2152"/>
    <mergeCell ref="BE2152:BP2152"/>
    <mergeCell ref="C2154:G2156"/>
    <mergeCell ref="N2154:P2156"/>
    <mergeCell ref="Q2154:T2156"/>
    <mergeCell ref="U2154:W2156"/>
    <mergeCell ref="AH2154:AR2156"/>
    <mergeCell ref="AV2154:AZ2156"/>
    <mergeCell ref="BB2154:BB2156"/>
    <mergeCell ref="C2157:G2157"/>
    <mergeCell ref="P2157:S2157"/>
    <mergeCell ref="U2157:W2157"/>
    <mergeCell ref="AH2157:AR2157"/>
    <mergeCell ref="AV2157:AZ2157"/>
    <mergeCell ref="BG2157:BJ2157"/>
    <mergeCell ref="BN2157:BP2157"/>
    <mergeCell ref="C2159:G2161"/>
    <mergeCell ref="N2159:P2161"/>
    <mergeCell ref="Q2159:T2161"/>
    <mergeCell ref="U2159:W2161"/>
    <mergeCell ref="AH2159:AR2161"/>
    <mergeCell ref="AV2159:AZ2161"/>
    <mergeCell ref="BB2159:BB2161"/>
    <mergeCell ref="BE2159:BG2161"/>
    <mergeCell ref="BH2159:BK2161"/>
    <mergeCell ref="BN2159:BP2161"/>
    <mergeCell ref="C2162:G2162"/>
    <mergeCell ref="N2162:P2162"/>
    <mergeCell ref="Q2162:T2162"/>
    <mergeCell ref="U2162:W2162"/>
    <mergeCell ref="AH2162:AR2162"/>
    <mergeCell ref="AV2162:AZ2162"/>
    <mergeCell ref="BE2162:BG2162"/>
    <mergeCell ref="BH2162:BK2162"/>
    <mergeCell ref="BN2162:BP2162"/>
    <mergeCell ref="C2164:J2166"/>
    <mergeCell ref="P2164:S2166"/>
    <mergeCell ref="U2164:W2166"/>
    <mergeCell ref="AH2164:AR2166"/>
    <mergeCell ref="AV2164:AZ2166"/>
    <mergeCell ref="BB2164:BB2166"/>
    <mergeCell ref="BE2164:BG2166"/>
    <mergeCell ref="BH2164:BK2165"/>
    <mergeCell ref="C2167:J2167"/>
    <mergeCell ref="N2167:P2167"/>
    <mergeCell ref="Q2167:T2167"/>
    <mergeCell ref="U2167:W2167"/>
    <mergeCell ref="AH2167:AR2167"/>
    <mergeCell ref="AV2167:AZ2167"/>
    <mergeCell ref="BE2167:BG2167"/>
    <mergeCell ref="BH2167:BK2167"/>
    <mergeCell ref="BE2169:BG2170"/>
    <mergeCell ref="BH2169:BK2170"/>
    <mergeCell ref="BN2169:BP2170"/>
    <mergeCell ref="C2171:G2171"/>
    <mergeCell ref="H2171:L2171"/>
    <mergeCell ref="N2171:P2171"/>
    <mergeCell ref="Q2171:T2171"/>
    <mergeCell ref="U2171:W2171"/>
    <mergeCell ref="Z2171:AC2171"/>
    <mergeCell ref="AD2171:AE2171"/>
    <mergeCell ref="AH2171:AM2171"/>
    <mergeCell ref="AO2171:AT2171"/>
    <mergeCell ref="AV2171:AZ2171"/>
    <mergeCell ref="BB2171:BC2171"/>
    <mergeCell ref="BE2171:BF2171"/>
    <mergeCell ref="BI2171:BJ2171"/>
    <mergeCell ref="BL2171:BP2171"/>
    <mergeCell ref="B2173:AJ2174"/>
    <mergeCell ref="AL2173:AZ2174"/>
    <mergeCell ref="BA2173:BQ2174"/>
    <mergeCell ref="G2175:L2175"/>
    <mergeCell ref="N2175:O2175"/>
    <mergeCell ref="P2175:S2175"/>
    <mergeCell ref="U2175:AB2175"/>
    <mergeCell ref="AD2175:AI2175"/>
    <mergeCell ref="AO2175:AR2175"/>
    <mergeCell ref="AU2175:AY2175"/>
    <mergeCell ref="BE2175:BF2175"/>
    <mergeCell ref="BG2175:BL2175"/>
    <mergeCell ref="BM2175:BO2175"/>
    <mergeCell ref="BP2175:BQ2175"/>
    <mergeCell ref="F2177:I2178"/>
    <mergeCell ref="K2177:M2178"/>
    <mergeCell ref="N2177:O2178"/>
    <mergeCell ref="R2177:T2178"/>
    <mergeCell ref="U2177:V2178"/>
    <mergeCell ref="W2177:Z2178"/>
    <mergeCell ref="AA2177:AB2178"/>
    <mergeCell ref="AD2177:AD2178"/>
    <mergeCell ref="AE2177:AH2178"/>
    <mergeCell ref="AI2177:AI2178"/>
    <mergeCell ref="AU2177:AW2178"/>
    <mergeCell ref="AX2177:AY2178"/>
    <mergeCell ref="BE2177:BF2178"/>
    <mergeCell ref="BH2177:BL2178"/>
    <mergeCell ref="BM2177:BO2178"/>
    <mergeCell ref="BP2177:BQ2178"/>
    <mergeCell ref="C2179:D2180"/>
    <mergeCell ref="F2179:I2180"/>
    <mergeCell ref="J2179:M2180"/>
    <mergeCell ref="N2179:O2180"/>
    <mergeCell ref="R2179:T2180"/>
    <mergeCell ref="U2179:V2180"/>
    <mergeCell ref="W2179:Z2180"/>
    <mergeCell ref="AA2179:AB2180"/>
    <mergeCell ref="AD2179:AD2180"/>
    <mergeCell ref="AE2179:AH2180"/>
    <mergeCell ref="AI2179:AI2180"/>
    <mergeCell ref="AM2179:AO2180"/>
    <mergeCell ref="AP2179:AS2180"/>
    <mergeCell ref="BA2179:BC2180"/>
    <mergeCell ref="BD2179:BE2180"/>
    <mergeCell ref="BH2179:BL2180"/>
    <mergeCell ref="BM2179:BO2180"/>
    <mergeCell ref="BP2179:BQ2180"/>
    <mergeCell ref="C2181:D2181"/>
    <mergeCell ref="F2181:I2181"/>
    <mergeCell ref="J2181:M2181"/>
    <mergeCell ref="N2181:O2181"/>
    <mergeCell ref="R2181:T2181"/>
    <mergeCell ref="U2181:V2181"/>
    <mergeCell ref="W2181:Z2181"/>
    <mergeCell ref="AA2181:AB2181"/>
    <mergeCell ref="AE2181:AH2181"/>
    <mergeCell ref="AM2181:AO2181"/>
    <mergeCell ref="AP2181:AS2181"/>
    <mergeCell ref="BA2181:BC2181"/>
    <mergeCell ref="BD2181:BE2181"/>
    <mergeCell ref="BH2181:BL2181"/>
    <mergeCell ref="BM2181:BO2181"/>
    <mergeCell ref="BP2181:BQ2181"/>
    <mergeCell ref="C2183:D2184"/>
    <mergeCell ref="F2183:I2185"/>
    <mergeCell ref="J2183:M2185"/>
    <mergeCell ref="N2183:O2185"/>
    <mergeCell ref="R2183:T2184"/>
    <mergeCell ref="U2183:V2184"/>
    <mergeCell ref="W2183:Z2184"/>
    <mergeCell ref="AA2183:AB2184"/>
    <mergeCell ref="AD2183:AD2184"/>
    <mergeCell ref="AE2183:AH2184"/>
    <mergeCell ref="AI2183:AI2184"/>
    <mergeCell ref="AM2183:AP2184"/>
    <mergeCell ref="AQ2183:AT2184"/>
    <mergeCell ref="BA2183:BC2184"/>
    <mergeCell ref="BD2183:BE2184"/>
    <mergeCell ref="BH2183:BL2184"/>
    <mergeCell ref="BM2183:BO2184"/>
    <mergeCell ref="BP2183:BQ2184"/>
    <mergeCell ref="AM2185:AO2186"/>
    <mergeCell ref="AP2185:AS2186"/>
    <mergeCell ref="C2188:D2190"/>
    <mergeCell ref="F2188:I2190"/>
    <mergeCell ref="J2188:M2190"/>
    <mergeCell ref="AM2188:AO2190"/>
    <mergeCell ref="AP2188:AS2190"/>
    <mergeCell ref="AT2188:AV2190"/>
    <mergeCell ref="AX2188:AY2190"/>
    <mergeCell ref="BA2188:BC2190"/>
    <mergeCell ref="BD2188:BE2190"/>
    <mergeCell ref="BH2188:BL2190"/>
    <mergeCell ref="BM2188:BO2190"/>
    <mergeCell ref="BP2188:BQ2190"/>
    <mergeCell ref="AM2191:AO2191"/>
    <mergeCell ref="AP2191:AS2191"/>
    <mergeCell ref="AT2191:AV2191"/>
    <mergeCell ref="AX2191:AY2191"/>
    <mergeCell ref="BA2191:BC2191"/>
    <mergeCell ref="BD2191:BE2191"/>
    <mergeCell ref="BH2191:BL2191"/>
    <mergeCell ref="BM2191:BO2191"/>
    <mergeCell ref="BP2191:BQ2191"/>
    <mergeCell ref="AM2193:AP2193"/>
    <mergeCell ref="AQ2193:AT2193"/>
    <mergeCell ref="AU2193:AX2193"/>
    <mergeCell ref="AY2193:AZ2193"/>
    <mergeCell ref="BA2193:BC2193"/>
    <mergeCell ref="BD2193:BE2193"/>
    <mergeCell ref="C2194:AE2194"/>
    <mergeCell ref="B2196:U2196"/>
    <mergeCell ref="X2196:AG2196"/>
    <mergeCell ref="AM2196:BB2196"/>
    <mergeCell ref="BE2196:BP2196"/>
    <mergeCell ref="E2197:L2197"/>
    <mergeCell ref="O2197:Q2197"/>
    <mergeCell ref="S2197:V2197"/>
    <mergeCell ref="AB2197:AC2197"/>
    <mergeCell ref="AD2197:AE2197"/>
    <mergeCell ref="AR2197:AT2197"/>
    <mergeCell ref="AV2197:BB2197"/>
    <mergeCell ref="BH2197:BL2198"/>
    <mergeCell ref="BN2197:BP2198"/>
    <mergeCell ref="F2199:K2199"/>
    <mergeCell ref="N2199:R2199"/>
    <mergeCell ref="S2199:V2199"/>
    <mergeCell ref="AB2199:AD2199"/>
    <mergeCell ref="AE2199:AI2199"/>
    <mergeCell ref="AR2199:AT2199"/>
    <mergeCell ref="AV2199:AZ2199"/>
    <mergeCell ref="BJ2199:BL2199"/>
    <mergeCell ref="BO2199:BP2199"/>
    <mergeCell ref="BE2201:BF2203"/>
    <mergeCell ref="BJ2201:BL2202"/>
    <mergeCell ref="BO2201:BP2202"/>
    <mergeCell ref="I2204:L2204"/>
    <mergeCell ref="N2204:P2204"/>
    <mergeCell ref="Q2204:S2204"/>
    <mergeCell ref="U2204:W2204"/>
    <mergeCell ref="Z2204:AC2204"/>
    <mergeCell ref="AD2204:AE2204"/>
    <mergeCell ref="AO2204:AT2204"/>
    <mergeCell ref="AV2204:AZ2204"/>
    <mergeCell ref="BA2204:BB2204"/>
    <mergeCell ref="BJ2204:BL2204"/>
    <mergeCell ref="BO2204:BP2204"/>
    <mergeCell ref="H2206:L2207"/>
    <mergeCell ref="N2206:P2207"/>
    <mergeCell ref="Q2206:S2207"/>
    <mergeCell ref="U2206:W2207"/>
    <mergeCell ref="Z2206:AC2207"/>
    <mergeCell ref="AD2206:AE2207"/>
    <mergeCell ref="AO2206:AT2207"/>
    <mergeCell ref="AV2206:AZ2207"/>
    <mergeCell ref="BA2206:BB2207"/>
    <mergeCell ref="BE2206:BE2207"/>
    <mergeCell ref="BJ2206:BL2207"/>
    <mergeCell ref="BO2206:BP2207"/>
    <mergeCell ref="H2208:L2208"/>
    <mergeCell ref="N2208:P2208"/>
    <mergeCell ref="R2208:S2208"/>
    <mergeCell ref="U2208:W2208"/>
    <mergeCell ref="Z2208:AC2208"/>
    <mergeCell ref="AD2208:AE2208"/>
    <mergeCell ref="AO2208:AT2208"/>
    <mergeCell ref="AV2208:AZ2208"/>
    <mergeCell ref="BK2208:BL2208"/>
    <mergeCell ref="C2210:I2212"/>
    <mergeCell ref="AH2210:AO2212"/>
    <mergeCell ref="BE2210:BE2212"/>
    <mergeCell ref="BK2210:BL2212"/>
    <mergeCell ref="BP2210:BP2211"/>
    <mergeCell ref="C2213:G2213"/>
    <mergeCell ref="H2213:L2213"/>
    <mergeCell ref="N2213:P2213"/>
    <mergeCell ref="Q2213:T2213"/>
    <mergeCell ref="U2213:W2213"/>
    <mergeCell ref="Z2213:AC2213"/>
    <mergeCell ref="AD2213:AE2213"/>
    <mergeCell ref="AI2213:AM2213"/>
    <mergeCell ref="AO2213:AT2213"/>
    <mergeCell ref="AV2213:AZ2213"/>
    <mergeCell ref="BK2213:BL2213"/>
    <mergeCell ref="C2215:G2217"/>
    <mergeCell ref="H2215:L2217"/>
    <mergeCell ref="N2215:P2217"/>
    <mergeCell ref="Q2215:T2217"/>
    <mergeCell ref="U2215:W2217"/>
    <mergeCell ref="Z2215:AC2217"/>
    <mergeCell ref="AD2215:AE2217"/>
    <mergeCell ref="AI2215:AM2217"/>
    <mergeCell ref="AO2215:AT2217"/>
    <mergeCell ref="AV2215:AZ2217"/>
    <mergeCell ref="BB2215:BB2217"/>
    <mergeCell ref="C2218:G2218"/>
    <mergeCell ref="H2218:L2218"/>
    <mergeCell ref="N2218:P2218"/>
    <mergeCell ref="Q2218:T2218"/>
    <mergeCell ref="U2218:W2218"/>
    <mergeCell ref="Z2218:AC2218"/>
    <mergeCell ref="AD2218:AE2218"/>
    <mergeCell ref="AI2218:AM2218"/>
    <mergeCell ref="AO2218:AT2218"/>
    <mergeCell ref="AV2218:AZ2218"/>
    <mergeCell ref="C2220:G2221"/>
    <mergeCell ref="H2220:L2221"/>
    <mergeCell ref="N2220:P2221"/>
    <mergeCell ref="Q2220:T2221"/>
    <mergeCell ref="U2220:W2221"/>
    <mergeCell ref="Z2220:AC2221"/>
    <mergeCell ref="AD2220:AE2221"/>
    <mergeCell ref="AI2220:AM2221"/>
    <mergeCell ref="AO2220:AT2221"/>
    <mergeCell ref="AV2220:AZ2221"/>
    <mergeCell ref="BB2220:BB2221"/>
    <mergeCell ref="BE2220:BP2221"/>
    <mergeCell ref="C2222:G2223"/>
    <mergeCell ref="H2222:L2223"/>
    <mergeCell ref="N2222:P2223"/>
    <mergeCell ref="Q2222:T2223"/>
    <mergeCell ref="U2222:W2223"/>
    <mergeCell ref="Z2222:AC2223"/>
    <mergeCell ref="AD2222:AE2223"/>
    <mergeCell ref="AI2222:AN2223"/>
    <mergeCell ref="AO2222:AT2223"/>
    <mergeCell ref="AV2222:AZ2223"/>
    <mergeCell ref="BB2222:BB2223"/>
    <mergeCell ref="BJ2222:BM2223"/>
    <mergeCell ref="BN2222:BP2223"/>
    <mergeCell ref="C2224:G2224"/>
    <mergeCell ref="H2224:L2224"/>
    <mergeCell ref="N2224:P2224"/>
    <mergeCell ref="Q2224:T2224"/>
    <mergeCell ref="U2224:W2224"/>
    <mergeCell ref="Z2224:AC2224"/>
    <mergeCell ref="AD2224:AE2224"/>
    <mergeCell ref="AI2224:AM2224"/>
    <mergeCell ref="AO2224:AT2224"/>
    <mergeCell ref="AV2224:AZ2224"/>
    <mergeCell ref="C2225:G2227"/>
    <mergeCell ref="H2225:L2227"/>
    <mergeCell ref="P2225:S2227"/>
    <mergeCell ref="U2225:W2227"/>
    <mergeCell ref="Z2225:AC2227"/>
    <mergeCell ref="AD2225:AE2227"/>
    <mergeCell ref="AI2225:AM2227"/>
    <mergeCell ref="AO2225:AT2227"/>
    <mergeCell ref="AV2225:AZ2227"/>
    <mergeCell ref="BB2225:BB2227"/>
    <mergeCell ref="BE2225:BE2227"/>
    <mergeCell ref="BH2225:BL2227"/>
    <mergeCell ref="BN2225:BP2227"/>
    <mergeCell ref="C2228:G2228"/>
    <mergeCell ref="H2228:L2228"/>
    <mergeCell ref="P2228:S2228"/>
    <mergeCell ref="U2228:W2228"/>
    <mergeCell ref="Z2228:AC2228"/>
    <mergeCell ref="AD2228:AE2228"/>
    <mergeCell ref="AI2228:AM2228"/>
    <mergeCell ref="AO2228:AT2228"/>
    <mergeCell ref="AV2228:AZ2228"/>
    <mergeCell ref="BH2228:BL2228"/>
    <mergeCell ref="BN2228:BP2228"/>
    <mergeCell ref="C2230:G2232"/>
    <mergeCell ref="H2230:L2232"/>
    <mergeCell ref="N2230:P2232"/>
    <mergeCell ref="Q2230:T2232"/>
    <mergeCell ref="U2230:W2232"/>
    <mergeCell ref="Z2230:AC2232"/>
    <mergeCell ref="AD2230:AE2232"/>
    <mergeCell ref="AI2230:AM2232"/>
    <mergeCell ref="AO2230:AT2232"/>
    <mergeCell ref="AV2230:AZ2232"/>
    <mergeCell ref="BB2230:BB2232"/>
    <mergeCell ref="BE2230:BE2232"/>
    <mergeCell ref="BH2230:BL2232"/>
    <mergeCell ref="BN2230:BP2232"/>
    <mergeCell ref="C2233:G2233"/>
    <mergeCell ref="H2233:L2233"/>
    <mergeCell ref="P2233:S2233"/>
    <mergeCell ref="U2233:W2233"/>
    <mergeCell ref="Z2233:AC2233"/>
    <mergeCell ref="AD2233:AE2233"/>
    <mergeCell ref="AI2233:AM2233"/>
    <mergeCell ref="AO2233:AT2233"/>
    <mergeCell ref="AV2233:AZ2233"/>
    <mergeCell ref="BH2233:BL2233"/>
    <mergeCell ref="BN2233:BP2233"/>
    <mergeCell ref="C2235:G2235"/>
    <mergeCell ref="H2235:L2235"/>
    <mergeCell ref="N2235:P2235"/>
    <mergeCell ref="Q2235:T2235"/>
    <mergeCell ref="U2235:W2235"/>
    <mergeCell ref="Z2235:AC2235"/>
    <mergeCell ref="AD2235:AE2235"/>
    <mergeCell ref="AI2235:AM2235"/>
    <mergeCell ref="AO2235:AT2237"/>
    <mergeCell ref="AV2235:AZ2237"/>
    <mergeCell ref="BE2235:BF2236"/>
    <mergeCell ref="BH2235:BL2235"/>
    <mergeCell ref="BN2235:BP2235"/>
    <mergeCell ref="BE2237:BE2238"/>
    <mergeCell ref="BH2237:BL2238"/>
    <mergeCell ref="BN2237:BP2238"/>
    <mergeCell ref="C2240:I2240"/>
    <mergeCell ref="AH2240:AO2240"/>
    <mergeCell ref="BH2240:BL2240"/>
    <mergeCell ref="BN2240:BP2240"/>
    <mergeCell ref="C2241:G2242"/>
    <mergeCell ref="H2241:L2242"/>
    <mergeCell ref="N2241:P2242"/>
    <mergeCell ref="Q2241:T2242"/>
    <mergeCell ref="U2241:W2242"/>
    <mergeCell ref="Z2241:AC2242"/>
    <mergeCell ref="AD2241:AE2242"/>
    <mergeCell ref="AI2241:AM2242"/>
    <mergeCell ref="AO2241:AT2242"/>
    <mergeCell ref="AV2241:AZ2242"/>
    <mergeCell ref="BB2241:BB2242"/>
    <mergeCell ref="BE2241:BF2242"/>
    <mergeCell ref="BH2241:BL2242"/>
    <mergeCell ref="BN2241:BP2242"/>
    <mergeCell ref="C2243:G2243"/>
    <mergeCell ref="H2243:L2243"/>
    <mergeCell ref="N2243:P2243"/>
    <mergeCell ref="Q2243:T2243"/>
    <mergeCell ref="U2243:W2243"/>
    <mergeCell ref="Z2243:AC2243"/>
    <mergeCell ref="AD2243:AE2243"/>
    <mergeCell ref="AI2243:AM2243"/>
    <mergeCell ref="AO2243:AT2243"/>
    <mergeCell ref="AV2243:AZ2243"/>
    <mergeCell ref="BH2243:BL2243"/>
    <mergeCell ref="BN2243:BP2243"/>
    <mergeCell ref="C2245:G2246"/>
    <mergeCell ref="H2245:L2246"/>
    <mergeCell ref="N2245:P2246"/>
    <mergeCell ref="Q2245:T2246"/>
    <mergeCell ref="U2245:W2246"/>
    <mergeCell ref="Z2245:AC2246"/>
    <mergeCell ref="AD2245:AE2246"/>
    <mergeCell ref="AI2245:AM2246"/>
    <mergeCell ref="AO2245:AT2246"/>
    <mergeCell ref="AV2245:AZ2246"/>
    <mergeCell ref="BB2245:BB2246"/>
    <mergeCell ref="BE2245:BE2246"/>
    <mergeCell ref="BH2245:BL2246"/>
    <mergeCell ref="BN2245:BP2246"/>
    <mergeCell ref="C2247:G2248"/>
    <mergeCell ref="H2247:L2248"/>
    <mergeCell ref="N2247:P2248"/>
    <mergeCell ref="Q2247:T2248"/>
    <mergeCell ref="U2247:W2248"/>
    <mergeCell ref="Z2247:AC2248"/>
    <mergeCell ref="AD2247:AE2248"/>
    <mergeCell ref="AI2247:AM2248"/>
    <mergeCell ref="AO2247:AT2248"/>
    <mergeCell ref="AV2247:AZ2248"/>
    <mergeCell ref="BB2247:BB2248"/>
    <mergeCell ref="BE2247:BE2248"/>
    <mergeCell ref="BH2247:BL2248"/>
    <mergeCell ref="BN2247:BP2248"/>
    <mergeCell ref="BH2249:BL2249"/>
    <mergeCell ref="BN2249:BP2249"/>
    <mergeCell ref="C2251:G2252"/>
    <mergeCell ref="H2251:L2252"/>
    <mergeCell ref="N2251:P2252"/>
    <mergeCell ref="Q2251:T2252"/>
    <mergeCell ref="U2251:W2252"/>
    <mergeCell ref="Z2251:AC2252"/>
    <mergeCell ref="AD2251:AE2252"/>
    <mergeCell ref="AH2251:AM2252"/>
    <mergeCell ref="AO2251:AT2252"/>
    <mergeCell ref="AZ2251:AZ2252"/>
    <mergeCell ref="BB2251:BB2252"/>
    <mergeCell ref="BE2251:BG2252"/>
    <mergeCell ref="BH2251:BL2252"/>
    <mergeCell ref="BN2251:BP2252"/>
    <mergeCell ref="C2253:G2253"/>
    <mergeCell ref="H2253:L2253"/>
    <mergeCell ref="N2253:P2253"/>
    <mergeCell ref="Q2253:T2253"/>
    <mergeCell ref="U2253:W2253"/>
    <mergeCell ref="Z2253:AC2253"/>
    <mergeCell ref="AD2253:AE2253"/>
    <mergeCell ref="AH2253:AN2253"/>
    <mergeCell ref="AO2253:AT2253"/>
    <mergeCell ref="AV2253:AZ2253"/>
    <mergeCell ref="BE2253:BG2253"/>
    <mergeCell ref="BH2253:BL2253"/>
    <mergeCell ref="BN2253:BP2253"/>
    <mergeCell ref="C2255:H2255"/>
    <mergeCell ref="I2255:M2255"/>
    <mergeCell ref="P2255:S2255"/>
    <mergeCell ref="U2255:W2255"/>
    <mergeCell ref="Z2255:AC2255"/>
    <mergeCell ref="AD2255:AE2255"/>
    <mergeCell ref="AH2255:AN2255"/>
    <mergeCell ref="AO2255:AT2255"/>
    <mergeCell ref="AV2255:AZ2255"/>
    <mergeCell ref="C2256:K2257"/>
    <mergeCell ref="P2256:S2257"/>
    <mergeCell ref="U2256:W2257"/>
    <mergeCell ref="AH2256:AM2257"/>
    <mergeCell ref="AO2256:AT2257"/>
    <mergeCell ref="AV2256:AZ2257"/>
    <mergeCell ref="BB2256:BB2257"/>
    <mergeCell ref="C2258:G2258"/>
    <mergeCell ref="H2258:L2258"/>
    <mergeCell ref="P2258:S2258"/>
    <mergeCell ref="U2258:W2258"/>
    <mergeCell ref="Z2258:AC2258"/>
    <mergeCell ref="AD2258:AE2258"/>
    <mergeCell ref="AH2258:AM2258"/>
    <mergeCell ref="AV2258:AZ2258"/>
    <mergeCell ref="BE2258:BP2258"/>
    <mergeCell ref="C2260:G2262"/>
    <mergeCell ref="N2260:P2262"/>
    <mergeCell ref="Q2260:T2262"/>
    <mergeCell ref="U2260:W2262"/>
    <mergeCell ref="AH2260:AR2262"/>
    <mergeCell ref="AV2260:AZ2262"/>
    <mergeCell ref="BB2260:BB2262"/>
    <mergeCell ref="C2263:G2263"/>
    <mergeCell ref="P2263:S2263"/>
    <mergeCell ref="U2263:W2263"/>
    <mergeCell ref="AH2263:AR2263"/>
    <mergeCell ref="AV2263:AZ2263"/>
    <mergeCell ref="BG2263:BJ2263"/>
    <mergeCell ref="BN2263:BP2263"/>
    <mergeCell ref="C2265:G2267"/>
    <mergeCell ref="N2265:P2267"/>
    <mergeCell ref="Q2265:T2267"/>
    <mergeCell ref="U2265:W2267"/>
    <mergeCell ref="AH2265:AR2267"/>
    <mergeCell ref="AV2265:AZ2267"/>
    <mergeCell ref="BB2265:BB2267"/>
    <mergeCell ref="BE2265:BG2267"/>
    <mergeCell ref="BH2265:BK2267"/>
    <mergeCell ref="BN2265:BP2267"/>
    <mergeCell ref="C2268:G2268"/>
    <mergeCell ref="N2268:P2268"/>
    <mergeCell ref="Q2268:T2268"/>
    <mergeCell ref="U2268:W2268"/>
    <mergeCell ref="AH2268:AR2268"/>
    <mergeCell ref="AV2268:AZ2268"/>
    <mergeCell ref="BE2268:BG2268"/>
    <mergeCell ref="BH2268:BK2268"/>
    <mergeCell ref="BN2268:BP2268"/>
    <mergeCell ref="C2270:J2272"/>
    <mergeCell ref="P2270:S2272"/>
    <mergeCell ref="U2270:W2272"/>
    <mergeCell ref="AH2270:AR2272"/>
    <mergeCell ref="AV2270:AZ2272"/>
    <mergeCell ref="BB2270:BB2272"/>
    <mergeCell ref="BE2270:BG2272"/>
    <mergeCell ref="BH2270:BK2271"/>
    <mergeCell ref="C2273:J2273"/>
    <mergeCell ref="N2273:P2273"/>
    <mergeCell ref="Q2273:T2273"/>
    <mergeCell ref="U2273:W2273"/>
    <mergeCell ref="AH2273:AR2273"/>
    <mergeCell ref="AV2273:AZ2273"/>
    <mergeCell ref="BE2273:BG2273"/>
    <mergeCell ref="BH2273:BK2273"/>
    <mergeCell ref="C2277:G2277"/>
    <mergeCell ref="H2277:L2277"/>
    <mergeCell ref="N2277:P2277"/>
    <mergeCell ref="Q2277:T2277"/>
    <mergeCell ref="U2277:W2277"/>
    <mergeCell ref="Z2277:AC2277"/>
    <mergeCell ref="AD2277:AE2277"/>
    <mergeCell ref="AH2277:AM2277"/>
    <mergeCell ref="AO2277:AT2277"/>
    <mergeCell ref="AV2277:AZ2277"/>
    <mergeCell ref="BB2277:BC2277"/>
    <mergeCell ref="BE2277:BF2277"/>
    <mergeCell ref="BI2277:BJ2277"/>
    <mergeCell ref="B2279:AJ2280"/>
    <mergeCell ref="AL2279:AZ2280"/>
    <mergeCell ref="BA2279:BQ2280"/>
    <mergeCell ref="G2281:L2281"/>
    <mergeCell ref="N2281:O2281"/>
    <mergeCell ref="P2281:S2281"/>
    <mergeCell ref="U2281:AB2281"/>
    <mergeCell ref="AD2281:AI2281"/>
    <mergeCell ref="AO2281:AR2281"/>
    <mergeCell ref="AU2281:AY2281"/>
    <mergeCell ref="BE2281:BF2281"/>
    <mergeCell ref="BG2281:BL2281"/>
    <mergeCell ref="BM2281:BO2281"/>
    <mergeCell ref="BP2281:BQ2281"/>
    <mergeCell ref="F2283:I2284"/>
    <mergeCell ref="K2283:M2284"/>
    <mergeCell ref="N2283:O2284"/>
    <mergeCell ref="R2283:T2284"/>
    <mergeCell ref="U2283:V2284"/>
    <mergeCell ref="W2283:Z2284"/>
    <mergeCell ref="AA2283:AB2284"/>
    <mergeCell ref="AD2283:AD2284"/>
    <mergeCell ref="AE2283:AH2284"/>
    <mergeCell ref="AI2283:AI2284"/>
    <mergeCell ref="AU2283:AW2284"/>
    <mergeCell ref="AX2283:AY2284"/>
    <mergeCell ref="BE2283:BF2284"/>
    <mergeCell ref="BH2283:BL2284"/>
    <mergeCell ref="BM2283:BO2284"/>
    <mergeCell ref="BP2283:BQ2284"/>
    <mergeCell ref="BL2277:BP2277"/>
    <mergeCell ref="C2289:D2290"/>
    <mergeCell ref="F2289:I2291"/>
    <mergeCell ref="J2289:M2291"/>
    <mergeCell ref="N2289:O2291"/>
    <mergeCell ref="R2289:T2290"/>
    <mergeCell ref="U2289:V2290"/>
    <mergeCell ref="W2289:Z2290"/>
    <mergeCell ref="AA2289:AB2290"/>
    <mergeCell ref="AD2289:AD2290"/>
    <mergeCell ref="AE2289:AH2290"/>
    <mergeCell ref="AI2289:AI2290"/>
    <mergeCell ref="AM2289:AP2290"/>
    <mergeCell ref="AQ2289:AT2290"/>
    <mergeCell ref="BA2289:BC2290"/>
    <mergeCell ref="BD2289:BE2290"/>
    <mergeCell ref="BH2289:BL2290"/>
    <mergeCell ref="BM2289:BO2290"/>
    <mergeCell ref="BP2289:BQ2290"/>
    <mergeCell ref="AM2291:AO2292"/>
    <mergeCell ref="AP2291:AS2292"/>
    <mergeCell ref="C2294:D2296"/>
    <mergeCell ref="F2294:I2296"/>
    <mergeCell ref="J2294:M2296"/>
    <mergeCell ref="AM2294:AO2296"/>
    <mergeCell ref="AP2294:AS2296"/>
    <mergeCell ref="AT2294:AV2296"/>
    <mergeCell ref="AX2294:AY2296"/>
    <mergeCell ref="BA2294:BC2296"/>
    <mergeCell ref="BD2294:BE2296"/>
    <mergeCell ref="BH2294:BL2296"/>
    <mergeCell ref="BM2294:BO2296"/>
    <mergeCell ref="BP2294:BQ2296"/>
    <mergeCell ref="C2285:D2286"/>
    <mergeCell ref="F2285:I2286"/>
    <mergeCell ref="J2285:M2286"/>
    <mergeCell ref="N2285:O2286"/>
    <mergeCell ref="R2285:T2286"/>
    <mergeCell ref="U2285:V2286"/>
    <mergeCell ref="W2285:Z2286"/>
    <mergeCell ref="AA2285:AB2286"/>
    <mergeCell ref="AD2285:AD2286"/>
    <mergeCell ref="AE2285:AH2286"/>
    <mergeCell ref="AI2285:AI2286"/>
    <mergeCell ref="AM2285:AO2286"/>
    <mergeCell ref="AP2285:AS2286"/>
    <mergeCell ref="BA2285:BC2286"/>
    <mergeCell ref="BD2285:BE2286"/>
    <mergeCell ref="BH2285:BL2286"/>
    <mergeCell ref="BM2285:BO2286"/>
    <mergeCell ref="BP2285:BQ2286"/>
    <mergeCell ref="C2287:D2287"/>
    <mergeCell ref="F2287:I2287"/>
    <mergeCell ref="J2287:M2287"/>
    <mergeCell ref="N2287:O2287"/>
    <mergeCell ref="R2287:T2287"/>
    <mergeCell ref="U2287:V2287"/>
    <mergeCell ref="W2287:Z2287"/>
    <mergeCell ref="AA2287:AB2287"/>
    <mergeCell ref="AE2287:AH2287"/>
    <mergeCell ref="AM2287:AO2287"/>
    <mergeCell ref="AP2287:AS2287"/>
    <mergeCell ref="BA2287:BC2287"/>
    <mergeCell ref="BD2287:BE2287"/>
    <mergeCell ref="BH2287:BL2287"/>
    <mergeCell ref="AM2297:AO2297"/>
    <mergeCell ref="AP2297:AS2297"/>
    <mergeCell ref="AT2297:AV2297"/>
    <mergeCell ref="AX2297:AY2297"/>
    <mergeCell ref="BA2297:BC2297"/>
    <mergeCell ref="BD2297:BE2297"/>
    <mergeCell ref="BH2297:BL2297"/>
    <mergeCell ref="BM2297:BO2297"/>
    <mergeCell ref="BP2297:BQ2297"/>
    <mergeCell ref="AM2299:AP2299"/>
    <mergeCell ref="AQ2299:AT2299"/>
    <mergeCell ref="AU2299:AX2299"/>
    <mergeCell ref="AY2299:AZ2299"/>
    <mergeCell ref="BA2299:BC2299"/>
    <mergeCell ref="BD2299:BE2299"/>
    <mergeCell ref="C2300:AE2300"/>
    <mergeCell ref="B2302:U2302"/>
    <mergeCell ref="X2302:AG2302"/>
    <mergeCell ref="AM2302:BB2302"/>
    <mergeCell ref="BE2302:BP2302"/>
    <mergeCell ref="E2303:L2303"/>
    <mergeCell ref="O2303:Q2303"/>
    <mergeCell ref="S2303:V2303"/>
    <mergeCell ref="AB2303:AC2303"/>
    <mergeCell ref="AD2303:AE2303"/>
    <mergeCell ref="AR2303:AT2303"/>
    <mergeCell ref="AV2303:BB2303"/>
    <mergeCell ref="BH2303:BL2304"/>
    <mergeCell ref="BN2303:BP2304"/>
    <mergeCell ref="F2305:K2305"/>
    <mergeCell ref="N2305:R2305"/>
    <mergeCell ref="S2305:V2305"/>
    <mergeCell ref="AB2305:AD2305"/>
    <mergeCell ref="AE2305:AI2305"/>
    <mergeCell ref="AR2305:AT2305"/>
    <mergeCell ref="AV2305:AZ2305"/>
    <mergeCell ref="BJ2305:BL2305"/>
    <mergeCell ref="BO2305:BP2305"/>
    <mergeCell ref="I2310:L2310"/>
    <mergeCell ref="N2310:P2310"/>
    <mergeCell ref="Q2310:S2310"/>
    <mergeCell ref="U2310:W2310"/>
    <mergeCell ref="Z2310:AC2310"/>
    <mergeCell ref="AD2310:AE2310"/>
    <mergeCell ref="AO2310:AT2310"/>
    <mergeCell ref="AV2310:AZ2310"/>
    <mergeCell ref="BA2310:BB2310"/>
    <mergeCell ref="BJ2310:BL2310"/>
    <mergeCell ref="BO2310:BP2310"/>
    <mergeCell ref="H2312:L2313"/>
    <mergeCell ref="N2312:P2313"/>
    <mergeCell ref="Q2312:S2313"/>
    <mergeCell ref="U2312:W2313"/>
    <mergeCell ref="Z2312:AC2313"/>
    <mergeCell ref="AD2312:AE2313"/>
    <mergeCell ref="AO2312:AT2313"/>
    <mergeCell ref="AV2312:AZ2313"/>
    <mergeCell ref="BA2312:BB2313"/>
    <mergeCell ref="BE2312:BE2313"/>
    <mergeCell ref="BJ2312:BL2313"/>
    <mergeCell ref="BO2312:BP2313"/>
    <mergeCell ref="H2314:L2314"/>
    <mergeCell ref="N2314:P2314"/>
    <mergeCell ref="R2314:S2314"/>
    <mergeCell ref="U2314:W2314"/>
    <mergeCell ref="Z2314:AC2314"/>
    <mergeCell ref="AD2314:AE2314"/>
    <mergeCell ref="AO2314:AT2314"/>
    <mergeCell ref="AV2314:AZ2314"/>
    <mergeCell ref="BK2314:BL2314"/>
    <mergeCell ref="C2316:I2318"/>
    <mergeCell ref="AH2316:AO2318"/>
    <mergeCell ref="BE2316:BE2318"/>
    <mergeCell ref="BK2316:BL2318"/>
    <mergeCell ref="BP2316:BP2317"/>
    <mergeCell ref="C2319:G2319"/>
    <mergeCell ref="H2319:L2319"/>
    <mergeCell ref="N2319:P2319"/>
    <mergeCell ref="Q2319:T2319"/>
    <mergeCell ref="U2319:W2319"/>
    <mergeCell ref="Z2319:AC2319"/>
    <mergeCell ref="AD2319:AE2319"/>
    <mergeCell ref="AI2319:AM2319"/>
    <mergeCell ref="AO2319:AT2319"/>
    <mergeCell ref="AV2319:AZ2319"/>
    <mergeCell ref="BK2319:BL2319"/>
    <mergeCell ref="C2321:G2323"/>
    <mergeCell ref="H2321:L2323"/>
    <mergeCell ref="N2321:P2323"/>
    <mergeCell ref="Q2321:T2323"/>
    <mergeCell ref="U2321:W2323"/>
    <mergeCell ref="Z2321:AC2323"/>
    <mergeCell ref="AD2321:AE2323"/>
    <mergeCell ref="AI2321:AM2323"/>
    <mergeCell ref="AO2321:AT2323"/>
    <mergeCell ref="AV2321:AZ2323"/>
    <mergeCell ref="BB2321:BB2323"/>
    <mergeCell ref="C2324:G2324"/>
    <mergeCell ref="H2324:L2324"/>
    <mergeCell ref="N2324:P2324"/>
    <mergeCell ref="Q2324:T2324"/>
    <mergeCell ref="U2324:W2324"/>
    <mergeCell ref="Z2324:AC2324"/>
    <mergeCell ref="AD2324:AE2324"/>
    <mergeCell ref="AI2324:AM2324"/>
    <mergeCell ref="AO2324:AT2324"/>
    <mergeCell ref="AV2324:AZ2324"/>
    <mergeCell ref="C2326:G2327"/>
    <mergeCell ref="H2326:L2327"/>
    <mergeCell ref="N2326:P2327"/>
    <mergeCell ref="Q2326:T2327"/>
    <mergeCell ref="U2326:W2327"/>
    <mergeCell ref="Z2326:AC2327"/>
    <mergeCell ref="AD2326:AE2327"/>
    <mergeCell ref="AI2326:AM2327"/>
    <mergeCell ref="AO2326:AT2327"/>
    <mergeCell ref="AV2326:AZ2327"/>
    <mergeCell ref="BB2326:BB2327"/>
    <mergeCell ref="BE2326:BP2327"/>
    <mergeCell ref="C2328:G2329"/>
    <mergeCell ref="H2328:L2329"/>
    <mergeCell ref="N2328:P2329"/>
    <mergeCell ref="Q2328:T2329"/>
    <mergeCell ref="U2328:W2329"/>
    <mergeCell ref="Z2328:AC2329"/>
    <mergeCell ref="AD2328:AE2329"/>
    <mergeCell ref="AI2328:AN2329"/>
    <mergeCell ref="AO2328:AT2329"/>
    <mergeCell ref="AV2328:AZ2329"/>
    <mergeCell ref="BB2328:BB2329"/>
    <mergeCell ref="BJ2328:BM2329"/>
    <mergeCell ref="BN2328:BP2329"/>
    <mergeCell ref="C2330:G2330"/>
    <mergeCell ref="H2330:L2330"/>
    <mergeCell ref="N2330:P2330"/>
    <mergeCell ref="Q2330:T2330"/>
    <mergeCell ref="U2330:W2330"/>
    <mergeCell ref="Z2330:AC2330"/>
    <mergeCell ref="AD2330:AE2330"/>
    <mergeCell ref="AI2330:AM2330"/>
    <mergeCell ref="AO2330:AT2330"/>
    <mergeCell ref="AV2330:AZ2330"/>
    <mergeCell ref="C2331:G2333"/>
    <mergeCell ref="H2331:L2333"/>
    <mergeCell ref="P2331:S2333"/>
    <mergeCell ref="U2331:W2333"/>
    <mergeCell ref="Z2331:AC2333"/>
    <mergeCell ref="AD2331:AE2333"/>
    <mergeCell ref="AI2331:AM2333"/>
    <mergeCell ref="AO2331:AT2333"/>
    <mergeCell ref="AV2331:AZ2333"/>
    <mergeCell ref="BB2331:BB2333"/>
    <mergeCell ref="BE2331:BE2333"/>
    <mergeCell ref="BH2331:BL2333"/>
    <mergeCell ref="BN2331:BP2333"/>
    <mergeCell ref="C2334:G2334"/>
    <mergeCell ref="H2334:L2334"/>
    <mergeCell ref="P2334:S2334"/>
    <mergeCell ref="U2334:W2334"/>
    <mergeCell ref="Z2334:AC2334"/>
    <mergeCell ref="AD2334:AE2334"/>
    <mergeCell ref="AI2334:AM2334"/>
    <mergeCell ref="AO2334:AT2334"/>
    <mergeCell ref="AV2334:AZ2334"/>
    <mergeCell ref="BH2334:BL2334"/>
    <mergeCell ref="BN2334:BP2334"/>
    <mergeCell ref="C2336:G2338"/>
    <mergeCell ref="H2336:L2338"/>
    <mergeCell ref="N2336:P2338"/>
    <mergeCell ref="Q2336:T2338"/>
    <mergeCell ref="U2336:W2338"/>
    <mergeCell ref="Z2336:AC2338"/>
    <mergeCell ref="AD2336:AE2338"/>
    <mergeCell ref="AI2336:AM2338"/>
    <mergeCell ref="AO2336:AT2338"/>
    <mergeCell ref="AV2336:AZ2338"/>
    <mergeCell ref="BB2336:BB2338"/>
    <mergeCell ref="BE2336:BE2338"/>
    <mergeCell ref="BH2336:BL2338"/>
    <mergeCell ref="BN2336:BP2338"/>
    <mergeCell ref="C2339:G2339"/>
    <mergeCell ref="H2339:L2339"/>
    <mergeCell ref="P2339:S2339"/>
    <mergeCell ref="U2339:W2339"/>
    <mergeCell ref="Z2339:AC2339"/>
    <mergeCell ref="AD2339:AE2339"/>
    <mergeCell ref="AI2339:AM2339"/>
    <mergeCell ref="AO2339:AT2339"/>
    <mergeCell ref="AV2339:AZ2339"/>
    <mergeCell ref="BH2339:BL2339"/>
    <mergeCell ref="BN2339:BP2339"/>
    <mergeCell ref="C2341:G2341"/>
    <mergeCell ref="H2341:L2341"/>
    <mergeCell ref="N2341:P2341"/>
    <mergeCell ref="Q2341:T2341"/>
    <mergeCell ref="U2341:W2341"/>
    <mergeCell ref="Z2341:AC2341"/>
    <mergeCell ref="AD2341:AE2341"/>
    <mergeCell ref="AI2341:AM2341"/>
    <mergeCell ref="AO2341:AT2343"/>
    <mergeCell ref="AV2341:AZ2343"/>
    <mergeCell ref="BE2341:BF2342"/>
    <mergeCell ref="BH2341:BL2341"/>
    <mergeCell ref="BN2341:BP2341"/>
    <mergeCell ref="BE2343:BE2344"/>
    <mergeCell ref="BH2343:BL2344"/>
    <mergeCell ref="BN2343:BP2344"/>
    <mergeCell ref="C2346:I2346"/>
    <mergeCell ref="AH2346:AO2346"/>
    <mergeCell ref="BH2346:BL2346"/>
    <mergeCell ref="BN2346:BP2346"/>
    <mergeCell ref="C2347:G2348"/>
    <mergeCell ref="H2347:L2348"/>
    <mergeCell ref="N2347:P2348"/>
    <mergeCell ref="Q2347:T2348"/>
    <mergeCell ref="U2347:W2348"/>
    <mergeCell ref="Z2347:AC2348"/>
    <mergeCell ref="AD2347:AE2348"/>
    <mergeCell ref="AI2347:AM2348"/>
    <mergeCell ref="AO2347:AT2348"/>
    <mergeCell ref="AV2347:AZ2348"/>
    <mergeCell ref="BB2347:BB2348"/>
    <mergeCell ref="BE2347:BF2348"/>
    <mergeCell ref="BH2347:BL2348"/>
    <mergeCell ref="BN2347:BP2348"/>
    <mergeCell ref="C2349:G2349"/>
    <mergeCell ref="H2349:L2349"/>
    <mergeCell ref="N2349:P2349"/>
    <mergeCell ref="Q2349:T2349"/>
    <mergeCell ref="U2349:W2349"/>
    <mergeCell ref="Z2349:AC2349"/>
    <mergeCell ref="AD2349:AE2349"/>
    <mergeCell ref="AI2349:AM2349"/>
    <mergeCell ref="AO2349:AT2349"/>
    <mergeCell ref="AV2349:AZ2349"/>
    <mergeCell ref="BH2349:BL2349"/>
    <mergeCell ref="BN2349:BP2349"/>
    <mergeCell ref="C2351:G2352"/>
    <mergeCell ref="H2351:L2352"/>
    <mergeCell ref="N2351:P2352"/>
    <mergeCell ref="Q2351:T2352"/>
    <mergeCell ref="U2351:W2352"/>
    <mergeCell ref="Z2351:AC2352"/>
    <mergeCell ref="AD2351:AE2352"/>
    <mergeCell ref="AI2351:AM2352"/>
    <mergeCell ref="AO2351:AT2352"/>
    <mergeCell ref="AV2351:AZ2352"/>
    <mergeCell ref="BB2351:BB2352"/>
    <mergeCell ref="BE2351:BE2352"/>
    <mergeCell ref="BH2351:BL2352"/>
    <mergeCell ref="BN2351:BP2352"/>
    <mergeCell ref="C2353:G2354"/>
    <mergeCell ref="H2353:L2354"/>
    <mergeCell ref="N2353:P2354"/>
    <mergeCell ref="Q2353:T2354"/>
    <mergeCell ref="U2353:W2354"/>
    <mergeCell ref="Z2353:AC2354"/>
    <mergeCell ref="AD2353:AE2354"/>
    <mergeCell ref="AI2353:AM2354"/>
    <mergeCell ref="AO2353:AT2354"/>
    <mergeCell ref="AV2353:AZ2354"/>
    <mergeCell ref="BB2353:BB2354"/>
    <mergeCell ref="BE2353:BE2354"/>
    <mergeCell ref="BH2353:BL2354"/>
    <mergeCell ref="BN2353:BP2354"/>
    <mergeCell ref="C2357:G2358"/>
    <mergeCell ref="H2357:L2358"/>
    <mergeCell ref="N2357:P2358"/>
    <mergeCell ref="Q2357:T2358"/>
    <mergeCell ref="U2357:W2358"/>
    <mergeCell ref="Z2357:AC2358"/>
    <mergeCell ref="AD2357:AE2358"/>
    <mergeCell ref="AH2357:AM2358"/>
    <mergeCell ref="AO2357:AT2358"/>
    <mergeCell ref="AZ2357:AZ2358"/>
    <mergeCell ref="BB2357:BB2358"/>
    <mergeCell ref="BE2357:BG2358"/>
    <mergeCell ref="BH2357:BL2358"/>
    <mergeCell ref="BN2357:BP2358"/>
    <mergeCell ref="C2359:G2359"/>
    <mergeCell ref="H2359:L2359"/>
    <mergeCell ref="N2359:P2359"/>
    <mergeCell ref="Q2359:T2359"/>
    <mergeCell ref="U2359:W2359"/>
    <mergeCell ref="Z2359:AC2359"/>
    <mergeCell ref="AD2359:AE2359"/>
    <mergeCell ref="AH2359:AN2359"/>
    <mergeCell ref="AO2359:AT2359"/>
    <mergeCell ref="AV2359:AZ2359"/>
    <mergeCell ref="BE2359:BG2359"/>
    <mergeCell ref="BH2359:BL2359"/>
    <mergeCell ref="BN2359:BP2359"/>
    <mergeCell ref="C2361:H2361"/>
    <mergeCell ref="I2361:M2361"/>
    <mergeCell ref="P2361:S2361"/>
    <mergeCell ref="U2361:W2361"/>
    <mergeCell ref="Z2361:AC2361"/>
    <mergeCell ref="AD2361:AE2361"/>
    <mergeCell ref="AH2361:AN2361"/>
    <mergeCell ref="AO2361:AT2361"/>
    <mergeCell ref="AV2361:AZ2361"/>
    <mergeCell ref="C2362:K2363"/>
    <mergeCell ref="P2362:S2363"/>
    <mergeCell ref="U2362:W2363"/>
    <mergeCell ref="AH2362:AM2363"/>
    <mergeCell ref="AO2362:AT2363"/>
    <mergeCell ref="AV2362:AZ2363"/>
    <mergeCell ref="BB2362:BB2363"/>
    <mergeCell ref="C2364:G2364"/>
    <mergeCell ref="H2364:L2364"/>
    <mergeCell ref="P2364:S2364"/>
    <mergeCell ref="U2364:W2364"/>
    <mergeCell ref="Z2364:AC2364"/>
    <mergeCell ref="AD2364:AE2364"/>
    <mergeCell ref="AH2364:AM2364"/>
    <mergeCell ref="AV2364:AZ2364"/>
    <mergeCell ref="BE2364:BP2364"/>
    <mergeCell ref="C2366:G2368"/>
    <mergeCell ref="N2366:P2368"/>
    <mergeCell ref="Q2366:T2368"/>
    <mergeCell ref="U2366:W2368"/>
    <mergeCell ref="AH2366:AR2368"/>
    <mergeCell ref="AV2366:AZ2368"/>
    <mergeCell ref="BB2366:BB2368"/>
    <mergeCell ref="C2369:G2369"/>
    <mergeCell ref="P2369:S2369"/>
    <mergeCell ref="U2369:W2369"/>
    <mergeCell ref="AH2369:AR2369"/>
    <mergeCell ref="AV2369:AZ2369"/>
    <mergeCell ref="BG2369:BJ2369"/>
    <mergeCell ref="BN2369:BP2369"/>
    <mergeCell ref="C2371:G2373"/>
    <mergeCell ref="N2371:P2373"/>
    <mergeCell ref="Q2371:T2373"/>
    <mergeCell ref="U2371:W2373"/>
    <mergeCell ref="AH2371:AR2373"/>
    <mergeCell ref="AV2371:AZ2373"/>
    <mergeCell ref="BB2371:BB2373"/>
    <mergeCell ref="BE2371:BG2373"/>
    <mergeCell ref="BH2371:BK2373"/>
    <mergeCell ref="BN2371:BP2373"/>
    <mergeCell ref="C2374:G2374"/>
    <mergeCell ref="N2374:P2374"/>
    <mergeCell ref="Q2374:T2374"/>
    <mergeCell ref="U2374:W2374"/>
    <mergeCell ref="AH2374:AR2374"/>
    <mergeCell ref="AV2374:AZ2374"/>
    <mergeCell ref="BE2374:BG2374"/>
    <mergeCell ref="BH2374:BK2374"/>
    <mergeCell ref="BN2374:BP2374"/>
    <mergeCell ref="C2376:J2378"/>
    <mergeCell ref="P2376:S2378"/>
    <mergeCell ref="U2376:W2378"/>
    <mergeCell ref="AH2376:AR2378"/>
    <mergeCell ref="AV2376:AZ2378"/>
    <mergeCell ref="BB2376:BB2378"/>
    <mergeCell ref="BE2376:BG2378"/>
    <mergeCell ref="BH2376:BK2377"/>
    <mergeCell ref="C2379:J2379"/>
    <mergeCell ref="N2379:P2379"/>
    <mergeCell ref="Q2379:T2379"/>
    <mergeCell ref="U2379:W2379"/>
    <mergeCell ref="AH2379:AR2379"/>
    <mergeCell ref="AV2379:AZ2379"/>
    <mergeCell ref="BE2379:BG2379"/>
    <mergeCell ref="BH2379:BK2379"/>
    <mergeCell ref="BE2381:BG2382"/>
    <mergeCell ref="BH2381:BK2382"/>
    <mergeCell ref="BN2381:BP2382"/>
    <mergeCell ref="C2383:G2383"/>
    <mergeCell ref="H2383:L2383"/>
    <mergeCell ref="N2383:P2383"/>
    <mergeCell ref="Q2383:T2383"/>
    <mergeCell ref="U2383:W2383"/>
    <mergeCell ref="Z2383:AC2383"/>
    <mergeCell ref="AD2383:AE2383"/>
    <mergeCell ref="AH2383:AM2383"/>
    <mergeCell ref="AO2383:AT2383"/>
    <mergeCell ref="AV2383:AZ2383"/>
    <mergeCell ref="BB2383:BC2383"/>
    <mergeCell ref="BE2383:BF2383"/>
    <mergeCell ref="BI2383:BJ2383"/>
    <mergeCell ref="BL2383:BP2383"/>
    <mergeCell ref="B2385:AJ2386"/>
    <mergeCell ref="AL2385:AZ2386"/>
    <mergeCell ref="BA2385:BQ2386"/>
    <mergeCell ref="G2387:L2387"/>
    <mergeCell ref="N2387:O2387"/>
    <mergeCell ref="P2387:S2387"/>
    <mergeCell ref="U2387:AB2387"/>
    <mergeCell ref="AD2387:AI2387"/>
    <mergeCell ref="AO2387:AR2387"/>
    <mergeCell ref="AU2387:AY2387"/>
    <mergeCell ref="BE2387:BF2387"/>
    <mergeCell ref="BG2387:BL2387"/>
    <mergeCell ref="BM2387:BO2387"/>
    <mergeCell ref="BP2387:BQ2387"/>
    <mergeCell ref="F2389:I2390"/>
    <mergeCell ref="K2389:M2390"/>
    <mergeCell ref="N2389:O2390"/>
    <mergeCell ref="R2389:T2390"/>
    <mergeCell ref="U2389:V2390"/>
    <mergeCell ref="W2389:Z2390"/>
    <mergeCell ref="AA2389:AB2390"/>
    <mergeCell ref="AD2389:AD2390"/>
    <mergeCell ref="AE2389:AH2390"/>
    <mergeCell ref="AI2389:AI2390"/>
    <mergeCell ref="AU2389:AW2390"/>
    <mergeCell ref="AX2389:AY2390"/>
    <mergeCell ref="BE2389:BF2390"/>
    <mergeCell ref="BH2389:BL2390"/>
    <mergeCell ref="BM2389:BO2390"/>
    <mergeCell ref="BP2389:BQ2390"/>
    <mergeCell ref="C2391:D2392"/>
    <mergeCell ref="F2391:I2392"/>
    <mergeCell ref="J2391:M2392"/>
    <mergeCell ref="N2391:O2392"/>
    <mergeCell ref="R2391:T2392"/>
    <mergeCell ref="U2391:V2392"/>
    <mergeCell ref="W2391:Z2392"/>
    <mergeCell ref="AA2391:AB2392"/>
    <mergeCell ref="AD2391:AD2392"/>
    <mergeCell ref="AE2391:AH2392"/>
    <mergeCell ref="AI2391:AI2392"/>
    <mergeCell ref="AM2391:AO2392"/>
    <mergeCell ref="AP2391:AS2392"/>
    <mergeCell ref="BA2391:BC2392"/>
    <mergeCell ref="BD2391:BE2392"/>
    <mergeCell ref="BH2391:BL2392"/>
    <mergeCell ref="BM2391:BO2392"/>
    <mergeCell ref="BP2391:BQ2392"/>
    <mergeCell ref="C2393:D2393"/>
    <mergeCell ref="F2393:I2393"/>
    <mergeCell ref="J2393:M2393"/>
    <mergeCell ref="N2393:O2393"/>
    <mergeCell ref="R2393:T2393"/>
    <mergeCell ref="U2393:V2393"/>
    <mergeCell ref="W2393:Z2393"/>
    <mergeCell ref="AA2393:AB2393"/>
    <mergeCell ref="AE2393:AH2393"/>
    <mergeCell ref="AM2393:AO2393"/>
    <mergeCell ref="AP2393:AS2393"/>
    <mergeCell ref="BA2393:BC2393"/>
    <mergeCell ref="BD2393:BE2393"/>
    <mergeCell ref="BH2393:BL2393"/>
    <mergeCell ref="BM2393:BO2393"/>
    <mergeCell ref="BP2393:BQ2393"/>
    <mergeCell ref="C2395:D2396"/>
    <mergeCell ref="F2395:I2397"/>
    <mergeCell ref="J2395:M2397"/>
    <mergeCell ref="N2395:O2397"/>
    <mergeCell ref="R2395:T2396"/>
    <mergeCell ref="U2395:V2396"/>
    <mergeCell ref="W2395:Z2396"/>
    <mergeCell ref="AA2395:AB2396"/>
    <mergeCell ref="AD2395:AD2396"/>
    <mergeCell ref="AE2395:AH2396"/>
    <mergeCell ref="AI2395:AI2396"/>
    <mergeCell ref="AM2395:AP2396"/>
    <mergeCell ref="AQ2395:AT2396"/>
    <mergeCell ref="BA2395:BC2396"/>
    <mergeCell ref="BD2395:BE2396"/>
    <mergeCell ref="BH2395:BL2396"/>
    <mergeCell ref="BM2395:BO2396"/>
    <mergeCell ref="BP2395:BQ2396"/>
    <mergeCell ref="AM2397:AO2398"/>
    <mergeCell ref="AP2397:AS2398"/>
    <mergeCell ref="C2400:D2402"/>
    <mergeCell ref="F2400:I2402"/>
    <mergeCell ref="J2400:M2402"/>
    <mergeCell ref="AM2400:AO2402"/>
    <mergeCell ref="AP2400:AS2402"/>
    <mergeCell ref="AT2400:AV2402"/>
    <mergeCell ref="AX2400:AY2402"/>
    <mergeCell ref="BA2400:BC2402"/>
    <mergeCell ref="BD2400:BE2402"/>
    <mergeCell ref="BH2400:BL2402"/>
    <mergeCell ref="BM2400:BO2402"/>
    <mergeCell ref="BP2400:BQ2402"/>
    <mergeCell ref="AM2403:AO2403"/>
    <mergeCell ref="AP2403:AS2403"/>
    <mergeCell ref="AT2403:AV2403"/>
    <mergeCell ref="AX2403:AY2403"/>
    <mergeCell ref="BA2403:BC2403"/>
    <mergeCell ref="BD2403:BE2403"/>
    <mergeCell ref="BH2403:BL2403"/>
    <mergeCell ref="BM2403:BO2403"/>
    <mergeCell ref="BP2403:BQ2403"/>
    <mergeCell ref="AM2405:AP2405"/>
    <mergeCell ref="AQ2405:AT2405"/>
    <mergeCell ref="AU2405:AX2405"/>
    <mergeCell ref="AY2405:AZ2405"/>
    <mergeCell ref="BA2405:BC2405"/>
    <mergeCell ref="BD2405:BE2405"/>
    <mergeCell ref="C2406:AE2406"/>
    <mergeCell ref="B2408:U2408"/>
    <mergeCell ref="X2408:AG2408"/>
    <mergeCell ref="AM2408:BB2408"/>
    <mergeCell ref="BE2408:BP2408"/>
    <mergeCell ref="E2409:L2409"/>
    <mergeCell ref="O2409:Q2409"/>
    <mergeCell ref="S2409:V2409"/>
    <mergeCell ref="AB2409:AC2409"/>
    <mergeCell ref="AD2409:AE2409"/>
    <mergeCell ref="AR2409:AT2409"/>
    <mergeCell ref="AV2409:BB2409"/>
    <mergeCell ref="BH2409:BL2410"/>
    <mergeCell ref="BN2409:BP2410"/>
    <mergeCell ref="F2411:K2411"/>
    <mergeCell ref="N2411:R2411"/>
    <mergeCell ref="S2411:V2411"/>
    <mergeCell ref="AB2411:AD2411"/>
    <mergeCell ref="AE2411:AI2411"/>
    <mergeCell ref="AR2411:AT2411"/>
    <mergeCell ref="AV2411:AZ2411"/>
    <mergeCell ref="BJ2411:BL2411"/>
    <mergeCell ref="BO2411:BP2411"/>
    <mergeCell ref="BE2413:BF2415"/>
    <mergeCell ref="BJ2413:BL2414"/>
    <mergeCell ref="BO2413:BP2414"/>
    <mergeCell ref="I2416:L2416"/>
    <mergeCell ref="N2416:P2416"/>
    <mergeCell ref="Q2416:S2416"/>
    <mergeCell ref="U2416:W2416"/>
    <mergeCell ref="Z2416:AC2416"/>
    <mergeCell ref="AD2416:AE2416"/>
    <mergeCell ref="AO2416:AT2416"/>
    <mergeCell ref="AV2416:AZ2416"/>
    <mergeCell ref="BA2416:BB2416"/>
    <mergeCell ref="BJ2416:BL2416"/>
    <mergeCell ref="BO2416:BP2416"/>
    <mergeCell ref="H2418:L2419"/>
    <mergeCell ref="N2418:P2419"/>
    <mergeCell ref="Q2418:S2419"/>
    <mergeCell ref="U2418:W2419"/>
    <mergeCell ref="Z2418:AC2419"/>
    <mergeCell ref="AD2418:AE2419"/>
    <mergeCell ref="AO2418:AT2419"/>
    <mergeCell ref="AV2418:AZ2419"/>
    <mergeCell ref="BA2418:BB2419"/>
    <mergeCell ref="BE2418:BE2419"/>
    <mergeCell ref="BJ2418:BL2419"/>
    <mergeCell ref="BO2418:BP2419"/>
    <mergeCell ref="H2420:L2420"/>
    <mergeCell ref="N2420:P2420"/>
    <mergeCell ref="R2420:S2420"/>
    <mergeCell ref="U2420:W2420"/>
    <mergeCell ref="Z2420:AC2420"/>
    <mergeCell ref="AD2420:AE2420"/>
    <mergeCell ref="AO2420:AT2420"/>
    <mergeCell ref="AV2420:AZ2420"/>
    <mergeCell ref="BK2420:BL2420"/>
    <mergeCell ref="C2422:I2424"/>
    <mergeCell ref="AH2422:AO2424"/>
    <mergeCell ref="BE2422:BE2424"/>
    <mergeCell ref="BK2422:BL2424"/>
    <mergeCell ref="BP2422:BP2423"/>
    <mergeCell ref="C2425:G2425"/>
    <mergeCell ref="H2425:L2425"/>
    <mergeCell ref="N2425:P2425"/>
    <mergeCell ref="Q2425:T2425"/>
    <mergeCell ref="U2425:W2425"/>
    <mergeCell ref="Z2425:AC2425"/>
    <mergeCell ref="AD2425:AE2425"/>
    <mergeCell ref="AI2425:AM2425"/>
    <mergeCell ref="AO2425:AT2425"/>
    <mergeCell ref="AV2425:AZ2425"/>
    <mergeCell ref="BK2425:BL2425"/>
    <mergeCell ref="C2427:G2429"/>
    <mergeCell ref="H2427:L2429"/>
    <mergeCell ref="N2427:P2429"/>
    <mergeCell ref="Q2427:T2429"/>
    <mergeCell ref="U2427:W2429"/>
    <mergeCell ref="Z2427:AC2429"/>
    <mergeCell ref="AD2427:AE2429"/>
    <mergeCell ref="AI2427:AM2429"/>
    <mergeCell ref="AO2427:AT2429"/>
    <mergeCell ref="AV2427:AZ2429"/>
    <mergeCell ref="BB2427:BB2429"/>
    <mergeCell ref="C2430:G2430"/>
    <mergeCell ref="H2430:L2430"/>
    <mergeCell ref="N2430:P2430"/>
    <mergeCell ref="Q2430:T2430"/>
    <mergeCell ref="U2430:W2430"/>
    <mergeCell ref="Z2430:AC2430"/>
    <mergeCell ref="AD2430:AE2430"/>
    <mergeCell ref="AI2430:AM2430"/>
    <mergeCell ref="AO2430:AT2430"/>
    <mergeCell ref="AV2430:AZ2430"/>
    <mergeCell ref="C2432:G2433"/>
    <mergeCell ref="H2432:L2433"/>
    <mergeCell ref="N2432:P2433"/>
    <mergeCell ref="Q2432:T2433"/>
    <mergeCell ref="U2432:W2433"/>
    <mergeCell ref="Z2432:AC2433"/>
    <mergeCell ref="AD2432:AE2433"/>
    <mergeCell ref="AI2432:AM2433"/>
    <mergeCell ref="AO2432:AT2433"/>
    <mergeCell ref="AV2432:AZ2433"/>
    <mergeCell ref="BB2432:BB2433"/>
    <mergeCell ref="BE2432:BP2433"/>
    <mergeCell ref="C2434:G2435"/>
    <mergeCell ref="H2434:L2435"/>
    <mergeCell ref="N2434:P2435"/>
    <mergeCell ref="Q2434:T2435"/>
    <mergeCell ref="U2434:W2435"/>
    <mergeCell ref="Z2434:AC2435"/>
    <mergeCell ref="AD2434:AE2435"/>
    <mergeCell ref="AI2434:AN2435"/>
    <mergeCell ref="AO2434:AT2435"/>
    <mergeCell ref="AV2434:AZ2435"/>
    <mergeCell ref="BB2434:BB2435"/>
    <mergeCell ref="BJ2434:BM2435"/>
    <mergeCell ref="BN2434:BP2435"/>
    <mergeCell ref="C2436:G2436"/>
    <mergeCell ref="H2436:L2436"/>
    <mergeCell ref="N2436:P2436"/>
    <mergeCell ref="Q2436:T2436"/>
    <mergeCell ref="U2436:W2436"/>
    <mergeCell ref="Z2436:AC2436"/>
    <mergeCell ref="AD2436:AE2436"/>
    <mergeCell ref="AI2436:AM2436"/>
    <mergeCell ref="AO2436:AT2436"/>
    <mergeCell ref="AV2436:AZ2436"/>
    <mergeCell ref="C2437:G2439"/>
    <mergeCell ref="H2437:L2439"/>
    <mergeCell ref="P2437:S2439"/>
    <mergeCell ref="U2437:W2439"/>
    <mergeCell ref="Z2437:AC2439"/>
    <mergeCell ref="AD2437:AE2439"/>
    <mergeCell ref="AI2437:AM2439"/>
    <mergeCell ref="AO2437:AT2439"/>
    <mergeCell ref="AV2437:AZ2439"/>
    <mergeCell ref="BB2437:BB2439"/>
    <mergeCell ref="BE2437:BE2439"/>
    <mergeCell ref="BH2437:BL2439"/>
    <mergeCell ref="BN2437:BP2439"/>
    <mergeCell ref="C2440:G2440"/>
    <mergeCell ref="H2440:L2440"/>
    <mergeCell ref="P2440:S2440"/>
    <mergeCell ref="U2440:W2440"/>
    <mergeCell ref="Z2440:AC2440"/>
    <mergeCell ref="AD2440:AE2440"/>
    <mergeCell ref="AI2440:AM2440"/>
    <mergeCell ref="AO2440:AT2440"/>
    <mergeCell ref="AV2440:AZ2440"/>
    <mergeCell ref="BH2440:BL2440"/>
    <mergeCell ref="BN2440:BP2440"/>
    <mergeCell ref="C2442:G2444"/>
    <mergeCell ref="H2442:L2444"/>
    <mergeCell ref="N2442:P2444"/>
    <mergeCell ref="Q2442:T2444"/>
    <mergeCell ref="U2442:W2444"/>
    <mergeCell ref="Z2442:AC2444"/>
    <mergeCell ref="AD2442:AE2444"/>
    <mergeCell ref="AI2442:AM2444"/>
    <mergeCell ref="AO2442:AT2444"/>
    <mergeCell ref="AV2442:AZ2444"/>
    <mergeCell ref="BB2442:BB2444"/>
    <mergeCell ref="BE2442:BE2444"/>
    <mergeCell ref="BH2442:BL2444"/>
    <mergeCell ref="BN2442:BP2444"/>
    <mergeCell ref="C2445:G2445"/>
    <mergeCell ref="H2445:L2445"/>
    <mergeCell ref="P2445:S2445"/>
    <mergeCell ref="U2445:W2445"/>
    <mergeCell ref="Z2445:AC2445"/>
    <mergeCell ref="AD2445:AE2445"/>
    <mergeCell ref="AI2445:AM2445"/>
    <mergeCell ref="AO2445:AT2445"/>
    <mergeCell ref="AV2445:AZ2445"/>
    <mergeCell ref="BH2445:BL2445"/>
    <mergeCell ref="BN2445:BP2445"/>
    <mergeCell ref="C2447:G2447"/>
    <mergeCell ref="H2447:L2447"/>
    <mergeCell ref="N2447:P2447"/>
    <mergeCell ref="Q2447:T2447"/>
    <mergeCell ref="U2447:W2447"/>
    <mergeCell ref="Z2447:AC2447"/>
    <mergeCell ref="AD2447:AE2447"/>
    <mergeCell ref="AI2447:AM2447"/>
    <mergeCell ref="AO2447:AT2449"/>
    <mergeCell ref="AV2447:AZ2449"/>
    <mergeCell ref="BE2447:BF2448"/>
    <mergeCell ref="BH2447:BL2447"/>
    <mergeCell ref="BN2447:BP2447"/>
    <mergeCell ref="BE2449:BE2450"/>
    <mergeCell ref="BH2449:BL2450"/>
    <mergeCell ref="BN2449:BP2450"/>
    <mergeCell ref="C2452:I2452"/>
    <mergeCell ref="AH2452:AO2452"/>
    <mergeCell ref="BH2452:BL2452"/>
    <mergeCell ref="BN2452:BP2452"/>
    <mergeCell ref="C2453:G2454"/>
    <mergeCell ref="H2453:L2454"/>
    <mergeCell ref="N2453:P2454"/>
    <mergeCell ref="Q2453:T2454"/>
    <mergeCell ref="U2453:W2454"/>
    <mergeCell ref="Z2453:AC2454"/>
    <mergeCell ref="AD2453:AE2454"/>
    <mergeCell ref="AI2453:AM2454"/>
    <mergeCell ref="AO2453:AT2454"/>
    <mergeCell ref="AV2453:AZ2454"/>
    <mergeCell ref="BB2453:BB2454"/>
    <mergeCell ref="BE2453:BF2454"/>
    <mergeCell ref="BH2453:BL2454"/>
    <mergeCell ref="BN2453:BP2454"/>
    <mergeCell ref="C2455:G2455"/>
    <mergeCell ref="H2455:L2455"/>
    <mergeCell ref="N2455:P2455"/>
    <mergeCell ref="Q2455:T2455"/>
    <mergeCell ref="U2455:W2455"/>
    <mergeCell ref="Z2455:AC2455"/>
    <mergeCell ref="AD2455:AE2455"/>
    <mergeCell ref="AI2455:AM2455"/>
    <mergeCell ref="AO2455:AT2455"/>
    <mergeCell ref="AV2455:AZ2455"/>
    <mergeCell ref="BH2455:BL2455"/>
    <mergeCell ref="BN2455:BP2455"/>
    <mergeCell ref="C2457:G2458"/>
    <mergeCell ref="H2457:L2458"/>
    <mergeCell ref="N2457:P2458"/>
    <mergeCell ref="Q2457:T2458"/>
    <mergeCell ref="U2457:W2458"/>
    <mergeCell ref="Z2457:AC2458"/>
    <mergeCell ref="AD2457:AE2458"/>
    <mergeCell ref="AI2457:AM2458"/>
    <mergeCell ref="AO2457:AT2458"/>
    <mergeCell ref="AV2457:AZ2458"/>
    <mergeCell ref="BB2457:BB2458"/>
    <mergeCell ref="BE2457:BE2458"/>
    <mergeCell ref="BH2457:BL2458"/>
    <mergeCell ref="BN2457:BP2458"/>
    <mergeCell ref="C2459:G2460"/>
    <mergeCell ref="H2459:L2460"/>
    <mergeCell ref="N2459:P2460"/>
    <mergeCell ref="Q2459:T2460"/>
    <mergeCell ref="U2459:W2460"/>
    <mergeCell ref="Z2459:AC2460"/>
    <mergeCell ref="AD2459:AE2460"/>
    <mergeCell ref="AI2459:AM2460"/>
    <mergeCell ref="AO2459:AT2460"/>
    <mergeCell ref="AV2459:AZ2460"/>
    <mergeCell ref="BB2459:BB2460"/>
    <mergeCell ref="BE2459:BE2460"/>
    <mergeCell ref="BH2459:BL2460"/>
    <mergeCell ref="BN2459:BP2460"/>
    <mergeCell ref="BH2461:BL2461"/>
    <mergeCell ref="BN2461:BP2461"/>
    <mergeCell ref="C2463:G2464"/>
    <mergeCell ref="H2463:L2464"/>
    <mergeCell ref="N2463:P2464"/>
    <mergeCell ref="Q2463:T2464"/>
    <mergeCell ref="U2463:W2464"/>
    <mergeCell ref="Z2463:AC2464"/>
    <mergeCell ref="AD2463:AE2464"/>
    <mergeCell ref="AH2463:AM2464"/>
    <mergeCell ref="AO2463:AT2464"/>
    <mergeCell ref="AZ2463:AZ2464"/>
    <mergeCell ref="BB2463:BB2464"/>
    <mergeCell ref="BE2463:BG2464"/>
    <mergeCell ref="BH2463:BL2464"/>
    <mergeCell ref="BN2463:BP2464"/>
    <mergeCell ref="C2465:G2465"/>
    <mergeCell ref="H2465:L2465"/>
    <mergeCell ref="N2465:P2465"/>
    <mergeCell ref="Q2465:T2465"/>
    <mergeCell ref="U2465:W2465"/>
    <mergeCell ref="Z2465:AC2465"/>
    <mergeCell ref="AD2465:AE2465"/>
    <mergeCell ref="AH2465:AN2465"/>
    <mergeCell ref="AO2465:AT2465"/>
    <mergeCell ref="AV2465:AZ2465"/>
    <mergeCell ref="BE2465:BG2465"/>
    <mergeCell ref="BH2465:BL2465"/>
    <mergeCell ref="BN2465:BP2465"/>
    <mergeCell ref="C2467:H2467"/>
    <mergeCell ref="I2467:M2467"/>
    <mergeCell ref="P2467:S2467"/>
    <mergeCell ref="U2467:W2467"/>
    <mergeCell ref="Z2467:AC2467"/>
    <mergeCell ref="AD2467:AE2467"/>
    <mergeCell ref="AH2467:AN2467"/>
    <mergeCell ref="AO2467:AT2467"/>
    <mergeCell ref="AV2467:AZ2467"/>
    <mergeCell ref="C2468:K2469"/>
    <mergeCell ref="P2468:S2469"/>
    <mergeCell ref="U2468:W2469"/>
    <mergeCell ref="AH2468:AM2469"/>
    <mergeCell ref="AO2468:AT2469"/>
    <mergeCell ref="AV2468:AZ2469"/>
    <mergeCell ref="BB2468:BB2469"/>
    <mergeCell ref="C2470:G2470"/>
    <mergeCell ref="H2470:L2470"/>
    <mergeCell ref="P2470:S2470"/>
    <mergeCell ref="U2470:W2470"/>
    <mergeCell ref="Z2470:AC2470"/>
    <mergeCell ref="AD2470:AE2470"/>
    <mergeCell ref="AH2470:AM2470"/>
    <mergeCell ref="AV2470:AZ2470"/>
    <mergeCell ref="BE2470:BP2470"/>
    <mergeCell ref="C2472:G2474"/>
    <mergeCell ref="N2472:P2474"/>
    <mergeCell ref="Q2472:T2474"/>
    <mergeCell ref="U2472:W2474"/>
    <mergeCell ref="AH2472:AR2474"/>
    <mergeCell ref="AV2472:AZ2474"/>
    <mergeCell ref="BB2472:BB2474"/>
    <mergeCell ref="C2475:G2475"/>
    <mergeCell ref="P2475:S2475"/>
    <mergeCell ref="U2475:W2475"/>
    <mergeCell ref="AH2475:AR2475"/>
    <mergeCell ref="AV2475:AZ2475"/>
    <mergeCell ref="BG2475:BJ2475"/>
    <mergeCell ref="BN2475:BP2475"/>
    <mergeCell ref="C2477:G2479"/>
    <mergeCell ref="N2477:P2479"/>
    <mergeCell ref="Q2477:T2479"/>
    <mergeCell ref="U2477:W2479"/>
    <mergeCell ref="AH2477:AR2479"/>
    <mergeCell ref="AV2477:AZ2479"/>
    <mergeCell ref="BB2477:BB2479"/>
    <mergeCell ref="BE2477:BG2479"/>
    <mergeCell ref="BH2477:BK2479"/>
    <mergeCell ref="BN2477:BP2479"/>
    <mergeCell ref="C2480:G2480"/>
    <mergeCell ref="N2480:P2480"/>
    <mergeCell ref="Q2480:T2480"/>
    <mergeCell ref="U2480:W2480"/>
    <mergeCell ref="AH2480:AR2480"/>
    <mergeCell ref="AV2480:AZ2480"/>
    <mergeCell ref="BE2480:BG2480"/>
    <mergeCell ref="BH2480:BK2480"/>
    <mergeCell ref="BN2480:BP2480"/>
    <mergeCell ref="C2482:J2484"/>
    <mergeCell ref="P2482:S2484"/>
    <mergeCell ref="U2482:W2484"/>
    <mergeCell ref="AH2482:AR2484"/>
    <mergeCell ref="AV2482:AZ2484"/>
    <mergeCell ref="BB2482:BB2484"/>
    <mergeCell ref="BE2482:BG2484"/>
    <mergeCell ref="BH2482:BK2483"/>
    <mergeCell ref="C2485:J2485"/>
    <mergeCell ref="N2485:P2485"/>
    <mergeCell ref="Q2485:T2485"/>
    <mergeCell ref="U2485:W2485"/>
    <mergeCell ref="AH2485:AR2485"/>
    <mergeCell ref="AV2485:AZ2485"/>
    <mergeCell ref="BE2485:BG2485"/>
    <mergeCell ref="BH2485:BK2485"/>
    <mergeCell ref="C2489:G2489"/>
    <mergeCell ref="H2489:L2489"/>
    <mergeCell ref="N2489:P2489"/>
    <mergeCell ref="Q2489:T2489"/>
    <mergeCell ref="U2489:W2489"/>
    <mergeCell ref="Z2489:AC2489"/>
    <mergeCell ref="AD2489:AE2489"/>
    <mergeCell ref="AH2489:AM2489"/>
    <mergeCell ref="AO2489:AT2489"/>
    <mergeCell ref="AV2489:AZ2489"/>
    <mergeCell ref="BB2489:BC2489"/>
    <mergeCell ref="BE2489:BF2489"/>
    <mergeCell ref="BI2489:BJ2489"/>
    <mergeCell ref="B2491:AJ2492"/>
    <mergeCell ref="AL2491:AZ2492"/>
    <mergeCell ref="BA2491:BQ2492"/>
    <mergeCell ref="G2493:L2493"/>
    <mergeCell ref="N2493:O2493"/>
    <mergeCell ref="P2493:S2493"/>
    <mergeCell ref="U2493:AB2493"/>
    <mergeCell ref="AD2493:AI2493"/>
    <mergeCell ref="AO2493:AR2493"/>
    <mergeCell ref="AU2493:AY2493"/>
    <mergeCell ref="BE2493:BF2493"/>
    <mergeCell ref="BG2493:BL2493"/>
    <mergeCell ref="BM2493:BO2493"/>
    <mergeCell ref="BP2493:BQ2493"/>
    <mergeCell ref="F2495:I2496"/>
    <mergeCell ref="K2495:M2496"/>
    <mergeCell ref="N2495:O2496"/>
    <mergeCell ref="R2495:T2496"/>
    <mergeCell ref="U2495:V2496"/>
    <mergeCell ref="W2495:Z2496"/>
    <mergeCell ref="AA2495:AB2496"/>
    <mergeCell ref="AD2495:AD2496"/>
    <mergeCell ref="AE2495:AH2496"/>
    <mergeCell ref="AI2495:AI2496"/>
    <mergeCell ref="AU2495:AW2496"/>
    <mergeCell ref="AX2495:AY2496"/>
    <mergeCell ref="BE2495:BF2496"/>
    <mergeCell ref="BH2495:BL2496"/>
    <mergeCell ref="BM2495:BO2496"/>
    <mergeCell ref="BP2495:BQ2496"/>
    <mergeCell ref="BL2489:BP2489"/>
    <mergeCell ref="C2501:D2502"/>
    <mergeCell ref="F2501:I2503"/>
    <mergeCell ref="J2501:M2503"/>
    <mergeCell ref="N2501:O2503"/>
    <mergeCell ref="R2501:T2502"/>
    <mergeCell ref="U2501:V2502"/>
    <mergeCell ref="W2501:Z2502"/>
    <mergeCell ref="AA2501:AB2502"/>
    <mergeCell ref="AD2501:AD2502"/>
    <mergeCell ref="AE2501:AH2502"/>
    <mergeCell ref="AI2501:AI2502"/>
    <mergeCell ref="AM2501:AP2502"/>
    <mergeCell ref="AQ2501:AT2502"/>
    <mergeCell ref="BA2501:BC2502"/>
    <mergeCell ref="BD2501:BE2502"/>
    <mergeCell ref="BH2501:BL2502"/>
    <mergeCell ref="BM2501:BO2502"/>
    <mergeCell ref="BP2501:BQ2502"/>
    <mergeCell ref="AM2503:AO2504"/>
    <mergeCell ref="AP2503:AS2504"/>
    <mergeCell ref="C2506:D2508"/>
    <mergeCell ref="F2506:I2508"/>
    <mergeCell ref="J2506:M2508"/>
    <mergeCell ref="AM2506:AO2508"/>
    <mergeCell ref="AP2506:AS2508"/>
    <mergeCell ref="AT2506:AV2508"/>
    <mergeCell ref="AX2506:AY2508"/>
    <mergeCell ref="BA2506:BC2508"/>
    <mergeCell ref="BD2506:BE2508"/>
    <mergeCell ref="BH2506:BL2508"/>
    <mergeCell ref="BM2506:BO2508"/>
    <mergeCell ref="BP2506:BQ2508"/>
    <mergeCell ref="C2497:D2498"/>
    <mergeCell ref="F2497:I2498"/>
    <mergeCell ref="J2497:M2498"/>
    <mergeCell ref="N2497:O2498"/>
    <mergeCell ref="R2497:T2498"/>
    <mergeCell ref="U2497:V2498"/>
    <mergeCell ref="W2497:Z2498"/>
    <mergeCell ref="AA2497:AB2498"/>
    <mergeCell ref="AD2497:AD2498"/>
    <mergeCell ref="AE2497:AH2498"/>
    <mergeCell ref="AI2497:AI2498"/>
    <mergeCell ref="AM2497:AO2498"/>
    <mergeCell ref="AP2497:AS2498"/>
    <mergeCell ref="BA2497:BC2498"/>
    <mergeCell ref="BD2497:BE2498"/>
    <mergeCell ref="BH2497:BL2498"/>
    <mergeCell ref="BM2497:BO2498"/>
    <mergeCell ref="BP2497:BQ2498"/>
    <mergeCell ref="C2499:D2499"/>
    <mergeCell ref="F2499:I2499"/>
    <mergeCell ref="J2499:M2499"/>
    <mergeCell ref="N2499:O2499"/>
    <mergeCell ref="R2499:T2499"/>
    <mergeCell ref="U2499:V2499"/>
    <mergeCell ref="W2499:Z2499"/>
    <mergeCell ref="AA2499:AB2499"/>
    <mergeCell ref="AE2499:AH2499"/>
    <mergeCell ref="AM2499:AO2499"/>
    <mergeCell ref="AP2499:AS2499"/>
    <mergeCell ref="BA2499:BC2499"/>
    <mergeCell ref="BD2499:BE2499"/>
    <mergeCell ref="BH2499:BL2499"/>
    <mergeCell ref="AM2509:AO2509"/>
    <mergeCell ref="AP2509:AS2509"/>
    <mergeCell ref="AT2509:AV2509"/>
    <mergeCell ref="AX2509:AY2509"/>
    <mergeCell ref="BA2509:BC2509"/>
    <mergeCell ref="BD2509:BE2509"/>
    <mergeCell ref="BH2509:BL2509"/>
    <mergeCell ref="BM2509:BO2509"/>
    <mergeCell ref="BP2509:BQ2509"/>
    <mergeCell ref="AM2511:AP2511"/>
    <mergeCell ref="AQ2511:AT2511"/>
    <mergeCell ref="AU2511:AX2511"/>
    <mergeCell ref="AY2511:AZ2511"/>
    <mergeCell ref="BA2511:BC2511"/>
    <mergeCell ref="BD2511:BE2511"/>
    <mergeCell ref="C2512:AE2512"/>
    <mergeCell ref="B2514:U2514"/>
    <mergeCell ref="X2514:AG2514"/>
    <mergeCell ref="AM2514:BB2514"/>
    <mergeCell ref="BE2514:BP2514"/>
    <mergeCell ref="E2515:L2515"/>
    <mergeCell ref="O2515:Q2515"/>
    <mergeCell ref="S2515:V2515"/>
    <mergeCell ref="AB2515:AC2515"/>
    <mergeCell ref="AD2515:AE2515"/>
    <mergeCell ref="AR2515:AT2515"/>
    <mergeCell ref="AV2515:BB2515"/>
    <mergeCell ref="BH2515:BL2516"/>
    <mergeCell ref="BN2515:BP2516"/>
    <mergeCell ref="F2517:K2517"/>
    <mergeCell ref="N2517:R2517"/>
    <mergeCell ref="S2517:V2517"/>
    <mergeCell ref="AB2517:AD2517"/>
    <mergeCell ref="AE2517:AI2517"/>
    <mergeCell ref="AR2517:AT2517"/>
    <mergeCell ref="AV2517:AZ2517"/>
    <mergeCell ref="BJ2517:BL2517"/>
    <mergeCell ref="BO2517:BP2517"/>
    <mergeCell ref="BE2519:BF2521"/>
    <mergeCell ref="BJ2519:BL2520"/>
    <mergeCell ref="BO2519:BP2520"/>
    <mergeCell ref="I2522:L2522"/>
    <mergeCell ref="N2522:P2522"/>
    <mergeCell ref="Q2522:S2522"/>
    <mergeCell ref="U2522:W2522"/>
    <mergeCell ref="Z2522:AC2522"/>
    <mergeCell ref="AD2522:AE2522"/>
    <mergeCell ref="AO2522:AT2522"/>
    <mergeCell ref="AV2522:AZ2522"/>
    <mergeCell ref="BA2522:BB2522"/>
    <mergeCell ref="BJ2522:BL2522"/>
    <mergeCell ref="BO2522:BP2522"/>
    <mergeCell ref="H2524:L2525"/>
    <mergeCell ref="N2524:P2525"/>
    <mergeCell ref="Q2524:S2525"/>
    <mergeCell ref="U2524:W2525"/>
    <mergeCell ref="Z2524:AC2525"/>
    <mergeCell ref="AD2524:AE2525"/>
    <mergeCell ref="AO2524:AT2525"/>
    <mergeCell ref="AV2524:AZ2525"/>
    <mergeCell ref="BA2524:BB2525"/>
    <mergeCell ref="BE2524:BE2525"/>
    <mergeCell ref="BJ2524:BL2525"/>
    <mergeCell ref="BO2524:BP2525"/>
    <mergeCell ref="H2526:L2526"/>
    <mergeCell ref="N2526:P2526"/>
    <mergeCell ref="R2526:S2526"/>
    <mergeCell ref="U2526:W2526"/>
    <mergeCell ref="Z2526:AC2526"/>
    <mergeCell ref="AD2526:AE2526"/>
    <mergeCell ref="AO2526:AT2526"/>
    <mergeCell ref="AV2526:AZ2526"/>
    <mergeCell ref="BK2526:BL2526"/>
    <mergeCell ref="C2528:I2530"/>
    <mergeCell ref="AH2528:AO2530"/>
    <mergeCell ref="BE2528:BE2530"/>
    <mergeCell ref="BK2528:BL2530"/>
    <mergeCell ref="BP2528:BP2529"/>
    <mergeCell ref="C2531:G2531"/>
    <mergeCell ref="H2531:L2531"/>
    <mergeCell ref="N2531:P2531"/>
    <mergeCell ref="Q2531:T2531"/>
    <mergeCell ref="U2531:W2531"/>
    <mergeCell ref="Z2531:AC2531"/>
    <mergeCell ref="AD2531:AE2531"/>
    <mergeCell ref="AI2531:AM2531"/>
    <mergeCell ref="AO2531:AT2531"/>
    <mergeCell ref="AV2531:AZ2531"/>
    <mergeCell ref="BK2531:BL2531"/>
    <mergeCell ref="C2533:G2535"/>
    <mergeCell ref="H2533:L2535"/>
    <mergeCell ref="N2533:P2535"/>
    <mergeCell ref="Q2533:T2535"/>
    <mergeCell ref="U2533:W2535"/>
    <mergeCell ref="Z2533:AC2535"/>
    <mergeCell ref="AD2533:AE2535"/>
    <mergeCell ref="AI2533:AM2535"/>
    <mergeCell ref="AO2533:AT2535"/>
    <mergeCell ref="AV2533:AZ2535"/>
    <mergeCell ref="BB2533:BB2535"/>
    <mergeCell ref="C2536:G2536"/>
    <mergeCell ref="H2536:L2536"/>
    <mergeCell ref="N2536:P2536"/>
    <mergeCell ref="Q2536:T2536"/>
    <mergeCell ref="U2536:W2536"/>
    <mergeCell ref="Z2536:AC2536"/>
    <mergeCell ref="AD2536:AE2536"/>
    <mergeCell ref="AI2536:AM2536"/>
    <mergeCell ref="AO2536:AT2536"/>
    <mergeCell ref="AV2536:AZ2536"/>
    <mergeCell ref="C2538:G2539"/>
    <mergeCell ref="H2538:L2539"/>
    <mergeCell ref="N2538:P2539"/>
    <mergeCell ref="Q2538:T2539"/>
    <mergeCell ref="U2538:W2539"/>
    <mergeCell ref="Z2538:AC2539"/>
    <mergeCell ref="AD2538:AE2539"/>
    <mergeCell ref="AI2538:AM2539"/>
    <mergeCell ref="AO2538:AT2539"/>
    <mergeCell ref="AV2538:AZ2539"/>
    <mergeCell ref="BB2538:BB2539"/>
    <mergeCell ref="BE2538:BP2539"/>
    <mergeCell ref="C2540:G2541"/>
    <mergeCell ref="H2540:L2541"/>
    <mergeCell ref="N2540:P2541"/>
    <mergeCell ref="Q2540:T2541"/>
    <mergeCell ref="U2540:W2541"/>
    <mergeCell ref="Z2540:AC2541"/>
    <mergeCell ref="AD2540:AE2541"/>
    <mergeCell ref="AI2540:AN2541"/>
    <mergeCell ref="AO2540:AT2541"/>
    <mergeCell ref="AV2540:AZ2541"/>
    <mergeCell ref="BB2540:BB2541"/>
    <mergeCell ref="BJ2540:BM2541"/>
    <mergeCell ref="BN2540:BP2541"/>
    <mergeCell ref="C2542:G2542"/>
    <mergeCell ref="H2542:L2542"/>
    <mergeCell ref="N2542:P2542"/>
    <mergeCell ref="Q2542:T2542"/>
    <mergeCell ref="U2542:W2542"/>
    <mergeCell ref="Z2542:AC2542"/>
    <mergeCell ref="AD2542:AE2542"/>
    <mergeCell ref="AI2542:AM2542"/>
    <mergeCell ref="AO2542:AT2542"/>
    <mergeCell ref="AV2542:AZ2542"/>
    <mergeCell ref="C2543:G2545"/>
    <mergeCell ref="H2543:L2545"/>
    <mergeCell ref="P2543:S2545"/>
    <mergeCell ref="U2543:W2545"/>
    <mergeCell ref="Z2543:AC2545"/>
    <mergeCell ref="AD2543:AE2545"/>
    <mergeCell ref="AI2543:AM2545"/>
    <mergeCell ref="AO2543:AT2545"/>
    <mergeCell ref="AV2543:AZ2545"/>
    <mergeCell ref="BB2543:BB2545"/>
    <mergeCell ref="BE2543:BE2545"/>
    <mergeCell ref="BH2543:BL2545"/>
    <mergeCell ref="BN2543:BP2545"/>
    <mergeCell ref="C2546:G2546"/>
    <mergeCell ref="H2546:L2546"/>
    <mergeCell ref="P2546:S2546"/>
    <mergeCell ref="U2546:W2546"/>
    <mergeCell ref="Z2546:AC2546"/>
    <mergeCell ref="AD2546:AE2546"/>
    <mergeCell ref="AI2546:AM2546"/>
    <mergeCell ref="AO2546:AT2546"/>
    <mergeCell ref="AV2546:AZ2546"/>
    <mergeCell ref="BH2546:BL2546"/>
    <mergeCell ref="BN2546:BP2546"/>
    <mergeCell ref="C2548:G2550"/>
    <mergeCell ref="H2548:L2550"/>
    <mergeCell ref="N2548:P2550"/>
    <mergeCell ref="Q2548:T2550"/>
    <mergeCell ref="U2548:W2550"/>
    <mergeCell ref="Z2548:AC2550"/>
    <mergeCell ref="AD2548:AE2550"/>
    <mergeCell ref="AI2548:AM2550"/>
    <mergeCell ref="AO2548:AT2550"/>
    <mergeCell ref="AV2548:AZ2550"/>
    <mergeCell ref="BB2548:BB2550"/>
    <mergeCell ref="BE2548:BE2550"/>
    <mergeCell ref="BH2548:BL2550"/>
    <mergeCell ref="BN2548:BP2550"/>
    <mergeCell ref="C2551:G2551"/>
    <mergeCell ref="H2551:L2551"/>
    <mergeCell ref="P2551:S2551"/>
    <mergeCell ref="U2551:W2551"/>
    <mergeCell ref="Z2551:AC2551"/>
    <mergeCell ref="AD2551:AE2551"/>
    <mergeCell ref="AI2551:AM2551"/>
    <mergeCell ref="AO2551:AT2551"/>
    <mergeCell ref="AV2551:AZ2551"/>
    <mergeCell ref="BH2551:BL2551"/>
    <mergeCell ref="BN2551:BP2551"/>
    <mergeCell ref="C2553:G2553"/>
    <mergeCell ref="H2553:L2553"/>
    <mergeCell ref="N2553:P2553"/>
    <mergeCell ref="Q2553:T2553"/>
    <mergeCell ref="U2553:W2553"/>
    <mergeCell ref="Z2553:AC2553"/>
    <mergeCell ref="AD2553:AE2553"/>
    <mergeCell ref="AI2553:AM2553"/>
    <mergeCell ref="AO2553:AT2555"/>
    <mergeCell ref="AV2553:AZ2555"/>
    <mergeCell ref="BE2553:BF2554"/>
    <mergeCell ref="BH2553:BL2553"/>
    <mergeCell ref="BN2553:BP2553"/>
    <mergeCell ref="BE2555:BE2556"/>
    <mergeCell ref="BH2555:BL2556"/>
    <mergeCell ref="BN2555:BP2556"/>
    <mergeCell ref="C2558:I2558"/>
    <mergeCell ref="AH2558:AO2558"/>
    <mergeCell ref="BH2558:BL2558"/>
    <mergeCell ref="BN2558:BP2558"/>
    <mergeCell ref="C2559:G2560"/>
    <mergeCell ref="H2559:L2560"/>
    <mergeCell ref="N2559:P2560"/>
    <mergeCell ref="Q2559:T2560"/>
    <mergeCell ref="U2559:W2560"/>
    <mergeCell ref="Z2559:AC2560"/>
    <mergeCell ref="AD2559:AE2560"/>
    <mergeCell ref="AI2559:AM2560"/>
    <mergeCell ref="AO2559:AT2560"/>
    <mergeCell ref="AV2559:AZ2560"/>
    <mergeCell ref="BB2559:BB2560"/>
    <mergeCell ref="BE2559:BF2560"/>
    <mergeCell ref="BH2559:BL2560"/>
    <mergeCell ref="BN2559:BP2560"/>
    <mergeCell ref="C2561:G2561"/>
    <mergeCell ref="H2561:L2561"/>
    <mergeCell ref="N2561:P2561"/>
    <mergeCell ref="Q2561:T2561"/>
    <mergeCell ref="U2561:W2561"/>
    <mergeCell ref="Z2561:AC2561"/>
    <mergeCell ref="AD2561:AE2561"/>
    <mergeCell ref="AI2561:AM2561"/>
    <mergeCell ref="AO2561:AT2561"/>
    <mergeCell ref="AV2561:AZ2561"/>
    <mergeCell ref="BH2561:BL2561"/>
    <mergeCell ref="BN2561:BP2561"/>
    <mergeCell ref="C2563:G2564"/>
    <mergeCell ref="H2563:L2564"/>
    <mergeCell ref="N2563:P2564"/>
    <mergeCell ref="Q2563:T2564"/>
    <mergeCell ref="U2563:W2564"/>
    <mergeCell ref="Z2563:AC2564"/>
    <mergeCell ref="AD2563:AE2564"/>
    <mergeCell ref="AI2563:AM2564"/>
    <mergeCell ref="AO2563:AT2564"/>
    <mergeCell ref="AV2563:AZ2564"/>
    <mergeCell ref="BB2563:BB2564"/>
    <mergeCell ref="BE2563:BE2564"/>
    <mergeCell ref="BH2563:BL2564"/>
    <mergeCell ref="BN2563:BP2564"/>
    <mergeCell ref="C2565:G2566"/>
    <mergeCell ref="H2565:L2566"/>
    <mergeCell ref="N2565:P2566"/>
    <mergeCell ref="Q2565:T2566"/>
    <mergeCell ref="U2565:W2566"/>
    <mergeCell ref="Z2565:AC2566"/>
    <mergeCell ref="AD2565:AE2566"/>
    <mergeCell ref="AI2565:AM2566"/>
    <mergeCell ref="AO2565:AT2566"/>
    <mergeCell ref="AV2565:AZ2566"/>
    <mergeCell ref="BB2565:BB2566"/>
    <mergeCell ref="BE2565:BE2566"/>
    <mergeCell ref="BH2565:BL2566"/>
    <mergeCell ref="BN2565:BP2566"/>
    <mergeCell ref="BH2567:BL2567"/>
    <mergeCell ref="BN2567:BP2567"/>
    <mergeCell ref="C2569:G2570"/>
    <mergeCell ref="H2569:L2570"/>
    <mergeCell ref="N2569:P2570"/>
    <mergeCell ref="Q2569:T2570"/>
    <mergeCell ref="U2569:W2570"/>
    <mergeCell ref="Z2569:AC2570"/>
    <mergeCell ref="AD2569:AE2570"/>
    <mergeCell ref="AH2569:AM2570"/>
    <mergeCell ref="AO2569:AT2570"/>
    <mergeCell ref="AZ2569:AZ2570"/>
    <mergeCell ref="BB2569:BB2570"/>
    <mergeCell ref="BE2569:BG2570"/>
    <mergeCell ref="BH2569:BL2570"/>
    <mergeCell ref="BN2569:BP2570"/>
    <mergeCell ref="C2571:G2571"/>
    <mergeCell ref="H2571:L2571"/>
    <mergeCell ref="N2571:P2571"/>
    <mergeCell ref="Q2571:T2571"/>
    <mergeCell ref="U2571:W2571"/>
    <mergeCell ref="Z2571:AC2571"/>
    <mergeCell ref="AD2571:AE2571"/>
    <mergeCell ref="AH2571:AN2571"/>
    <mergeCell ref="AO2571:AT2571"/>
    <mergeCell ref="AV2571:AZ2571"/>
    <mergeCell ref="BE2571:BG2571"/>
    <mergeCell ref="BH2571:BL2571"/>
    <mergeCell ref="BN2571:BP2571"/>
    <mergeCell ref="C2573:H2573"/>
    <mergeCell ref="I2573:M2573"/>
    <mergeCell ref="P2573:S2573"/>
    <mergeCell ref="U2573:W2573"/>
    <mergeCell ref="Z2573:AC2573"/>
    <mergeCell ref="AD2573:AE2573"/>
    <mergeCell ref="AH2573:AN2573"/>
    <mergeCell ref="AO2573:AT2573"/>
    <mergeCell ref="AV2573:AZ2573"/>
    <mergeCell ref="C2574:K2575"/>
    <mergeCell ref="P2574:S2575"/>
    <mergeCell ref="U2574:W2575"/>
    <mergeCell ref="AH2574:AM2575"/>
    <mergeCell ref="AO2574:AT2575"/>
    <mergeCell ref="AV2574:AZ2575"/>
    <mergeCell ref="BB2574:BB2575"/>
    <mergeCell ref="C2576:G2576"/>
    <mergeCell ref="H2576:L2576"/>
    <mergeCell ref="P2576:S2576"/>
    <mergeCell ref="U2576:W2576"/>
    <mergeCell ref="Z2576:AC2576"/>
    <mergeCell ref="AD2576:AE2576"/>
    <mergeCell ref="AH2576:AM2576"/>
    <mergeCell ref="AV2576:AZ2576"/>
    <mergeCell ref="BE2576:BP2576"/>
    <mergeCell ref="C2578:G2580"/>
    <mergeCell ref="N2578:P2580"/>
    <mergeCell ref="Q2578:T2580"/>
    <mergeCell ref="U2578:W2580"/>
    <mergeCell ref="AH2578:AR2580"/>
    <mergeCell ref="AV2578:AZ2580"/>
    <mergeCell ref="BB2578:BB2580"/>
    <mergeCell ref="C2581:G2581"/>
    <mergeCell ref="P2581:S2581"/>
    <mergeCell ref="U2581:W2581"/>
    <mergeCell ref="AH2581:AR2581"/>
    <mergeCell ref="AV2581:AZ2581"/>
    <mergeCell ref="BG2581:BJ2581"/>
    <mergeCell ref="BN2581:BP2581"/>
    <mergeCell ref="C2583:G2585"/>
    <mergeCell ref="N2583:P2585"/>
    <mergeCell ref="Q2583:T2585"/>
    <mergeCell ref="U2583:W2585"/>
    <mergeCell ref="AH2583:AR2585"/>
    <mergeCell ref="AV2583:AZ2585"/>
    <mergeCell ref="BB2583:BB2585"/>
    <mergeCell ref="BE2583:BG2585"/>
    <mergeCell ref="BH2583:BK2585"/>
    <mergeCell ref="BN2583:BP2585"/>
    <mergeCell ref="C2586:G2586"/>
    <mergeCell ref="N2586:P2586"/>
    <mergeCell ref="Q2586:T2586"/>
    <mergeCell ref="U2586:W2586"/>
    <mergeCell ref="AH2586:AR2586"/>
    <mergeCell ref="AV2586:AZ2586"/>
    <mergeCell ref="BE2586:BG2586"/>
    <mergeCell ref="BH2586:BK2586"/>
    <mergeCell ref="BN2586:BP2586"/>
    <mergeCell ref="C2588:J2590"/>
    <mergeCell ref="P2588:S2590"/>
    <mergeCell ref="U2588:W2590"/>
    <mergeCell ref="AH2588:AR2590"/>
    <mergeCell ref="AV2588:AZ2590"/>
    <mergeCell ref="BB2588:BB2590"/>
    <mergeCell ref="BE2588:BG2590"/>
    <mergeCell ref="BH2588:BK2589"/>
    <mergeCell ref="C2591:J2591"/>
    <mergeCell ref="N2591:P2591"/>
    <mergeCell ref="Q2591:T2591"/>
    <mergeCell ref="U2591:W2591"/>
    <mergeCell ref="AH2591:AR2591"/>
    <mergeCell ref="AV2591:AZ2591"/>
    <mergeCell ref="BE2591:BG2591"/>
    <mergeCell ref="BH2591:BK2591"/>
    <mergeCell ref="BE2593:BG2594"/>
    <mergeCell ref="BH2593:BK2594"/>
    <mergeCell ref="BN2593:BP2594"/>
    <mergeCell ref="C2595:G2595"/>
    <mergeCell ref="H2595:L2595"/>
    <mergeCell ref="N2595:P2595"/>
    <mergeCell ref="Q2595:T2595"/>
    <mergeCell ref="U2595:W2595"/>
    <mergeCell ref="Z2595:AC2595"/>
    <mergeCell ref="AD2595:AE2595"/>
    <mergeCell ref="AH2595:AM2595"/>
    <mergeCell ref="AO2595:AT2595"/>
    <mergeCell ref="AV2595:AZ2595"/>
    <mergeCell ref="BB2595:BC2595"/>
    <mergeCell ref="BE2595:BF2595"/>
    <mergeCell ref="BI2595:BJ2595"/>
    <mergeCell ref="BL2595:BP2595"/>
    <mergeCell ref="B2597:AJ2598"/>
    <mergeCell ref="AL2597:AZ2598"/>
    <mergeCell ref="BA2597:BQ2598"/>
    <mergeCell ref="G2599:L2599"/>
    <mergeCell ref="N2599:O2599"/>
    <mergeCell ref="P2599:S2599"/>
    <mergeCell ref="U2599:AB2599"/>
    <mergeCell ref="AD2599:AI2599"/>
    <mergeCell ref="AO2599:AR2599"/>
    <mergeCell ref="AU2599:AY2599"/>
    <mergeCell ref="BE2599:BF2599"/>
    <mergeCell ref="BG2599:BL2599"/>
    <mergeCell ref="BM2599:BO2599"/>
    <mergeCell ref="BP2599:BQ2599"/>
    <mergeCell ref="F2601:I2602"/>
    <mergeCell ref="K2601:M2602"/>
    <mergeCell ref="N2601:O2602"/>
    <mergeCell ref="R2601:T2602"/>
    <mergeCell ref="U2601:V2602"/>
    <mergeCell ref="W2601:Z2602"/>
    <mergeCell ref="AA2601:AB2602"/>
    <mergeCell ref="AD2601:AD2602"/>
    <mergeCell ref="AE2601:AH2602"/>
    <mergeCell ref="AI2601:AI2602"/>
    <mergeCell ref="AU2601:AW2602"/>
    <mergeCell ref="AX2601:AY2602"/>
    <mergeCell ref="BE2601:BF2602"/>
    <mergeCell ref="BH2601:BL2602"/>
    <mergeCell ref="BM2601:BO2602"/>
    <mergeCell ref="BP2601:BQ2602"/>
    <mergeCell ref="C2603:D2604"/>
    <mergeCell ref="F2603:I2604"/>
    <mergeCell ref="J2603:M2604"/>
    <mergeCell ref="N2603:O2604"/>
    <mergeCell ref="R2603:T2604"/>
    <mergeCell ref="U2603:V2604"/>
    <mergeCell ref="W2603:Z2604"/>
    <mergeCell ref="AA2603:AB2604"/>
    <mergeCell ref="AD2603:AD2604"/>
    <mergeCell ref="AE2603:AH2604"/>
    <mergeCell ref="AI2603:AI2604"/>
    <mergeCell ref="AM2603:AO2604"/>
    <mergeCell ref="AP2603:AS2604"/>
    <mergeCell ref="BA2603:BC2604"/>
    <mergeCell ref="BD2603:BE2604"/>
    <mergeCell ref="BH2603:BL2604"/>
    <mergeCell ref="BM2603:BO2604"/>
    <mergeCell ref="BP2603:BQ2604"/>
    <mergeCell ref="C2605:D2605"/>
    <mergeCell ref="F2605:I2605"/>
    <mergeCell ref="J2605:M2605"/>
    <mergeCell ref="N2605:O2605"/>
    <mergeCell ref="R2605:T2605"/>
    <mergeCell ref="U2605:V2605"/>
    <mergeCell ref="W2605:Z2605"/>
    <mergeCell ref="AA2605:AB2605"/>
    <mergeCell ref="AE2605:AH2605"/>
    <mergeCell ref="AM2605:AO2605"/>
    <mergeCell ref="AP2605:AS2605"/>
    <mergeCell ref="BA2605:BC2605"/>
    <mergeCell ref="BD2605:BE2605"/>
    <mergeCell ref="BH2605:BL2605"/>
    <mergeCell ref="BM2605:BO2605"/>
    <mergeCell ref="BP2605:BQ2605"/>
    <mergeCell ref="C2607:D2608"/>
    <mergeCell ref="F2607:I2609"/>
    <mergeCell ref="J2607:M2609"/>
    <mergeCell ref="N2607:O2609"/>
    <mergeCell ref="R2607:T2608"/>
    <mergeCell ref="U2607:V2608"/>
    <mergeCell ref="W2607:Z2608"/>
    <mergeCell ref="AA2607:AB2608"/>
    <mergeCell ref="AD2607:AD2608"/>
    <mergeCell ref="AE2607:AH2608"/>
    <mergeCell ref="AI2607:AI2608"/>
    <mergeCell ref="AM2607:AP2608"/>
    <mergeCell ref="AQ2607:AT2608"/>
    <mergeCell ref="BA2607:BC2608"/>
    <mergeCell ref="BD2607:BE2608"/>
    <mergeCell ref="BH2607:BL2608"/>
    <mergeCell ref="BM2607:BO2608"/>
    <mergeCell ref="BP2607:BQ2608"/>
    <mergeCell ref="AM2609:AO2610"/>
    <mergeCell ref="AP2609:AS2610"/>
    <mergeCell ref="BA2609:BC2610"/>
    <mergeCell ref="BD2609:BE2610"/>
    <mergeCell ref="BH2609:BL2610"/>
    <mergeCell ref="BM2609:BO2610"/>
    <mergeCell ref="BP2609:BQ2610"/>
    <mergeCell ref="C2612:D2614"/>
    <mergeCell ref="F2612:I2614"/>
    <mergeCell ref="J2612:M2614"/>
    <mergeCell ref="AM2612:AO2614"/>
    <mergeCell ref="AP2612:AS2614"/>
    <mergeCell ref="AT2612:AV2614"/>
    <mergeCell ref="AX2612:AY2614"/>
    <mergeCell ref="BA2612:BC2614"/>
    <mergeCell ref="BD2612:BE2614"/>
    <mergeCell ref="BH2612:BL2614"/>
    <mergeCell ref="BM2612:BO2614"/>
    <mergeCell ref="BP2612:BQ2614"/>
    <mergeCell ref="AM2615:AO2615"/>
    <mergeCell ref="AP2615:AS2615"/>
    <mergeCell ref="AT2615:AV2615"/>
    <mergeCell ref="AX2615:AY2615"/>
    <mergeCell ref="BA2615:BC2615"/>
    <mergeCell ref="BD2615:BE2615"/>
    <mergeCell ref="BH2615:BL2615"/>
    <mergeCell ref="BM2615:BO2615"/>
    <mergeCell ref="BP2615:BQ2615"/>
    <mergeCell ref="AM2617:AP2617"/>
    <mergeCell ref="AQ2617:AT2617"/>
    <mergeCell ref="AU2617:AX2617"/>
    <mergeCell ref="AY2617:AZ2617"/>
    <mergeCell ref="BA2617:BC2617"/>
    <mergeCell ref="BD2617:BE2617"/>
    <mergeCell ref="C2618:AE2618"/>
    <mergeCell ref="B2620:U2620"/>
    <mergeCell ref="X2620:AG2620"/>
    <mergeCell ref="AM2620:BB2620"/>
    <mergeCell ref="BE2620:BP2620"/>
    <mergeCell ref="E2621:L2621"/>
    <mergeCell ref="O2621:Q2621"/>
    <mergeCell ref="S2621:V2621"/>
    <mergeCell ref="AB2621:AC2621"/>
    <mergeCell ref="AD2621:AE2621"/>
    <mergeCell ref="AR2621:AT2621"/>
    <mergeCell ref="AV2621:BB2621"/>
    <mergeCell ref="BH2621:BL2622"/>
    <mergeCell ref="BN2621:BP2622"/>
    <mergeCell ref="F2623:K2623"/>
    <mergeCell ref="N2623:R2623"/>
    <mergeCell ref="S2623:V2623"/>
    <mergeCell ref="AB2623:AD2623"/>
    <mergeCell ref="AE2623:AI2623"/>
    <mergeCell ref="AR2623:AT2623"/>
    <mergeCell ref="AV2623:AZ2623"/>
    <mergeCell ref="BJ2623:BL2623"/>
    <mergeCell ref="BO2623:BP2623"/>
    <mergeCell ref="BE2625:BF2627"/>
    <mergeCell ref="BJ2625:BL2626"/>
    <mergeCell ref="BO2625:BP2626"/>
    <mergeCell ref="I2628:L2628"/>
    <mergeCell ref="N2628:P2628"/>
    <mergeCell ref="Q2628:S2628"/>
    <mergeCell ref="U2628:W2628"/>
    <mergeCell ref="Z2628:AC2628"/>
    <mergeCell ref="AD2628:AE2628"/>
    <mergeCell ref="AO2628:AT2628"/>
    <mergeCell ref="AV2628:AZ2628"/>
    <mergeCell ref="BA2628:BB2628"/>
    <mergeCell ref="BJ2628:BL2628"/>
    <mergeCell ref="BO2628:BP2628"/>
    <mergeCell ref="H2630:L2631"/>
    <mergeCell ref="N2630:P2631"/>
    <mergeCell ref="Q2630:S2631"/>
    <mergeCell ref="U2630:W2631"/>
    <mergeCell ref="Z2630:AC2631"/>
    <mergeCell ref="AD2630:AE2631"/>
    <mergeCell ref="AO2630:AT2631"/>
    <mergeCell ref="AV2630:AZ2631"/>
    <mergeCell ref="BA2630:BB2631"/>
    <mergeCell ref="BE2630:BE2631"/>
    <mergeCell ref="BJ2630:BL2631"/>
    <mergeCell ref="BO2630:BP2631"/>
    <mergeCell ref="H2632:L2632"/>
    <mergeCell ref="N2632:P2632"/>
    <mergeCell ref="R2632:S2632"/>
    <mergeCell ref="U2632:W2632"/>
    <mergeCell ref="Z2632:AC2632"/>
    <mergeCell ref="AD2632:AE2632"/>
    <mergeCell ref="AO2632:AT2632"/>
    <mergeCell ref="AV2632:AZ2632"/>
    <mergeCell ref="BK2632:BL2632"/>
    <mergeCell ref="C2634:I2636"/>
    <mergeCell ref="AH2634:AO2636"/>
    <mergeCell ref="BE2634:BE2636"/>
    <mergeCell ref="BK2634:BL2636"/>
    <mergeCell ref="BP2634:BP2635"/>
    <mergeCell ref="C2637:G2637"/>
    <mergeCell ref="H2637:L2637"/>
    <mergeCell ref="N2637:P2637"/>
    <mergeCell ref="Q2637:T2637"/>
    <mergeCell ref="U2637:W2637"/>
    <mergeCell ref="Z2637:AC2637"/>
    <mergeCell ref="AD2637:AE2637"/>
    <mergeCell ref="AI2637:AM2637"/>
    <mergeCell ref="AO2637:AT2637"/>
    <mergeCell ref="AV2637:AZ2637"/>
    <mergeCell ref="BK2637:BL2637"/>
    <mergeCell ref="C2639:G2641"/>
    <mergeCell ref="H2639:L2641"/>
    <mergeCell ref="N2639:P2641"/>
    <mergeCell ref="Q2639:T2641"/>
    <mergeCell ref="U2639:W2641"/>
    <mergeCell ref="Z2639:AC2641"/>
    <mergeCell ref="AD2639:AE2641"/>
    <mergeCell ref="AI2639:AM2641"/>
    <mergeCell ref="AO2639:AT2641"/>
    <mergeCell ref="AV2639:AZ2641"/>
    <mergeCell ref="BB2639:BB2641"/>
    <mergeCell ref="C2642:G2642"/>
    <mergeCell ref="H2642:L2642"/>
    <mergeCell ref="N2642:P2642"/>
    <mergeCell ref="Q2642:T2642"/>
    <mergeCell ref="U2642:W2642"/>
    <mergeCell ref="Z2642:AC2642"/>
    <mergeCell ref="AD2642:AE2642"/>
    <mergeCell ref="AI2642:AM2642"/>
    <mergeCell ref="AO2642:AT2642"/>
    <mergeCell ref="AV2642:AZ2642"/>
    <mergeCell ref="C2644:G2645"/>
    <mergeCell ref="H2644:L2645"/>
    <mergeCell ref="N2644:P2645"/>
    <mergeCell ref="Q2644:T2645"/>
    <mergeCell ref="U2644:W2645"/>
    <mergeCell ref="Z2644:AC2645"/>
    <mergeCell ref="AD2644:AE2645"/>
    <mergeCell ref="AI2644:AM2645"/>
    <mergeCell ref="AO2644:AT2645"/>
    <mergeCell ref="AV2644:AZ2645"/>
    <mergeCell ref="BB2644:BB2645"/>
    <mergeCell ref="BE2644:BP2645"/>
    <mergeCell ref="C2646:G2647"/>
    <mergeCell ref="H2646:L2647"/>
    <mergeCell ref="N2646:P2647"/>
    <mergeCell ref="Q2646:T2647"/>
    <mergeCell ref="U2646:W2647"/>
    <mergeCell ref="Z2646:AC2647"/>
    <mergeCell ref="AD2646:AE2647"/>
    <mergeCell ref="AI2646:AN2647"/>
    <mergeCell ref="AO2646:AT2647"/>
    <mergeCell ref="AV2646:AZ2647"/>
    <mergeCell ref="BB2646:BB2647"/>
    <mergeCell ref="BJ2646:BM2647"/>
    <mergeCell ref="BN2646:BP2647"/>
    <mergeCell ref="C2648:G2648"/>
    <mergeCell ref="H2648:L2648"/>
    <mergeCell ref="N2648:P2648"/>
    <mergeCell ref="Q2648:T2648"/>
    <mergeCell ref="U2648:W2648"/>
    <mergeCell ref="Z2648:AC2648"/>
    <mergeCell ref="AD2648:AE2648"/>
    <mergeCell ref="AI2648:AM2648"/>
    <mergeCell ref="AO2648:AT2648"/>
    <mergeCell ref="AV2648:AZ2648"/>
    <mergeCell ref="C2649:G2651"/>
    <mergeCell ref="H2649:L2651"/>
    <mergeCell ref="P2649:S2651"/>
    <mergeCell ref="U2649:W2651"/>
    <mergeCell ref="Z2649:AC2651"/>
    <mergeCell ref="AD2649:AE2651"/>
    <mergeCell ref="AI2649:AM2651"/>
    <mergeCell ref="AO2649:AT2651"/>
    <mergeCell ref="AV2649:AZ2651"/>
    <mergeCell ref="BB2649:BB2651"/>
    <mergeCell ref="BE2649:BE2651"/>
    <mergeCell ref="BH2649:BL2651"/>
    <mergeCell ref="BN2649:BP2651"/>
    <mergeCell ref="C2652:G2652"/>
    <mergeCell ref="H2652:L2652"/>
    <mergeCell ref="P2652:S2652"/>
    <mergeCell ref="U2652:W2652"/>
    <mergeCell ref="Z2652:AC2652"/>
    <mergeCell ref="AD2652:AE2652"/>
    <mergeCell ref="AI2652:AM2652"/>
    <mergeCell ref="AO2652:AT2652"/>
    <mergeCell ref="AV2652:AZ2652"/>
    <mergeCell ref="BH2652:BL2652"/>
    <mergeCell ref="BN2652:BP2652"/>
    <mergeCell ref="C2654:G2656"/>
    <mergeCell ref="H2654:L2656"/>
    <mergeCell ref="N2654:P2656"/>
    <mergeCell ref="Q2654:T2656"/>
    <mergeCell ref="U2654:W2656"/>
    <mergeCell ref="Z2654:AC2656"/>
    <mergeCell ref="AD2654:AE2656"/>
    <mergeCell ref="AI2654:AM2656"/>
    <mergeCell ref="AO2654:AT2656"/>
    <mergeCell ref="AV2654:AZ2656"/>
    <mergeCell ref="BB2654:BB2656"/>
    <mergeCell ref="BE2654:BE2656"/>
    <mergeCell ref="BH2654:BL2656"/>
    <mergeCell ref="BN2654:BP2656"/>
    <mergeCell ref="C2657:G2657"/>
    <mergeCell ref="H2657:L2657"/>
    <mergeCell ref="P2657:S2657"/>
    <mergeCell ref="U2657:W2657"/>
    <mergeCell ref="Z2657:AC2657"/>
    <mergeCell ref="AD2657:AE2657"/>
    <mergeCell ref="AI2657:AM2657"/>
    <mergeCell ref="AO2657:AT2657"/>
    <mergeCell ref="AV2657:AZ2657"/>
    <mergeCell ref="BH2657:BL2657"/>
    <mergeCell ref="BN2657:BP2657"/>
    <mergeCell ref="C2659:G2659"/>
    <mergeCell ref="H2659:L2659"/>
    <mergeCell ref="N2659:P2659"/>
    <mergeCell ref="Q2659:T2659"/>
    <mergeCell ref="U2659:W2659"/>
    <mergeCell ref="Z2659:AC2659"/>
    <mergeCell ref="AD2659:AE2659"/>
    <mergeCell ref="AI2659:AM2659"/>
    <mergeCell ref="AO2659:AT2661"/>
    <mergeCell ref="AV2659:AZ2661"/>
    <mergeCell ref="BE2659:BF2660"/>
    <mergeCell ref="BH2659:BL2659"/>
    <mergeCell ref="BN2659:BP2659"/>
    <mergeCell ref="BE2661:BE2662"/>
    <mergeCell ref="BH2661:BL2662"/>
    <mergeCell ref="BN2661:BP2662"/>
    <mergeCell ref="C2664:I2664"/>
    <mergeCell ref="AH2664:AO2664"/>
    <mergeCell ref="BH2664:BL2664"/>
    <mergeCell ref="BN2664:BP2664"/>
    <mergeCell ref="C2665:G2666"/>
    <mergeCell ref="H2665:L2666"/>
    <mergeCell ref="N2665:P2666"/>
    <mergeCell ref="Q2665:T2666"/>
    <mergeCell ref="U2665:W2666"/>
    <mergeCell ref="Z2665:AC2666"/>
    <mergeCell ref="AD2665:AE2666"/>
    <mergeCell ref="AI2665:AM2666"/>
    <mergeCell ref="AO2665:AT2666"/>
    <mergeCell ref="AV2665:AZ2666"/>
    <mergeCell ref="BB2665:BB2666"/>
    <mergeCell ref="BE2665:BF2666"/>
    <mergeCell ref="BH2665:BL2666"/>
    <mergeCell ref="BN2665:BP2666"/>
    <mergeCell ref="C2667:G2667"/>
    <mergeCell ref="H2667:L2667"/>
    <mergeCell ref="N2667:P2667"/>
    <mergeCell ref="Q2667:T2667"/>
    <mergeCell ref="U2667:W2667"/>
    <mergeCell ref="Z2667:AC2667"/>
    <mergeCell ref="AD2667:AE2667"/>
    <mergeCell ref="AI2667:AM2667"/>
    <mergeCell ref="AO2667:AT2667"/>
    <mergeCell ref="AV2667:AZ2667"/>
    <mergeCell ref="BH2667:BL2667"/>
    <mergeCell ref="BN2667:BP2667"/>
    <mergeCell ref="C2669:G2670"/>
    <mergeCell ref="H2669:L2670"/>
    <mergeCell ref="N2669:P2670"/>
    <mergeCell ref="Q2669:T2670"/>
    <mergeCell ref="U2669:W2670"/>
    <mergeCell ref="Z2669:AC2670"/>
    <mergeCell ref="AD2669:AE2670"/>
    <mergeCell ref="AI2669:AM2670"/>
    <mergeCell ref="AO2669:AT2670"/>
    <mergeCell ref="AV2669:AZ2670"/>
    <mergeCell ref="BB2669:BB2670"/>
    <mergeCell ref="BE2669:BE2670"/>
    <mergeCell ref="BH2669:BL2670"/>
    <mergeCell ref="BN2669:BP2670"/>
    <mergeCell ref="C2671:G2672"/>
    <mergeCell ref="H2671:L2672"/>
    <mergeCell ref="N2671:P2672"/>
    <mergeCell ref="Q2671:T2672"/>
    <mergeCell ref="U2671:W2672"/>
    <mergeCell ref="Z2671:AC2672"/>
    <mergeCell ref="AD2671:AE2672"/>
    <mergeCell ref="AI2671:AM2672"/>
    <mergeCell ref="AO2671:AT2672"/>
    <mergeCell ref="AV2671:AZ2672"/>
    <mergeCell ref="BB2671:BB2672"/>
    <mergeCell ref="BE2671:BE2672"/>
    <mergeCell ref="BH2671:BL2672"/>
    <mergeCell ref="BN2671:BP2672"/>
    <mergeCell ref="BH2673:BL2673"/>
    <mergeCell ref="BN2673:BP2673"/>
    <mergeCell ref="C2675:G2676"/>
    <mergeCell ref="H2675:L2676"/>
    <mergeCell ref="N2675:P2676"/>
    <mergeCell ref="Q2675:T2676"/>
    <mergeCell ref="U2675:W2676"/>
    <mergeCell ref="Z2675:AC2676"/>
    <mergeCell ref="AD2675:AE2676"/>
    <mergeCell ref="AH2675:AM2676"/>
    <mergeCell ref="AO2675:AT2676"/>
    <mergeCell ref="AZ2675:AZ2676"/>
    <mergeCell ref="BB2675:BB2676"/>
    <mergeCell ref="BE2675:BG2676"/>
    <mergeCell ref="BH2675:BL2676"/>
    <mergeCell ref="BN2675:BP2676"/>
    <mergeCell ref="C2677:G2677"/>
    <mergeCell ref="H2677:L2677"/>
    <mergeCell ref="N2677:P2677"/>
    <mergeCell ref="Q2677:T2677"/>
    <mergeCell ref="U2677:W2677"/>
    <mergeCell ref="Z2677:AC2677"/>
    <mergeCell ref="AD2677:AE2677"/>
    <mergeCell ref="AH2677:AN2677"/>
    <mergeCell ref="AO2677:AT2677"/>
    <mergeCell ref="AV2677:AZ2677"/>
    <mergeCell ref="BE2677:BG2677"/>
    <mergeCell ref="BH2677:BL2677"/>
    <mergeCell ref="BN2677:BP2677"/>
    <mergeCell ref="C2679:H2679"/>
    <mergeCell ref="I2679:M2679"/>
    <mergeCell ref="P2679:S2679"/>
    <mergeCell ref="U2679:W2679"/>
    <mergeCell ref="Z2679:AC2679"/>
    <mergeCell ref="AD2679:AE2679"/>
    <mergeCell ref="AH2679:AN2679"/>
    <mergeCell ref="AO2679:AT2679"/>
    <mergeCell ref="AV2679:AZ2679"/>
    <mergeCell ref="C2680:K2681"/>
    <mergeCell ref="P2680:S2681"/>
    <mergeCell ref="U2680:W2681"/>
    <mergeCell ref="AH2680:AM2681"/>
    <mergeCell ref="AO2680:AT2681"/>
    <mergeCell ref="AV2680:AZ2681"/>
    <mergeCell ref="BB2680:BB2681"/>
    <mergeCell ref="C2682:G2682"/>
    <mergeCell ref="H2682:L2682"/>
    <mergeCell ref="P2682:S2682"/>
    <mergeCell ref="U2682:W2682"/>
    <mergeCell ref="Z2682:AC2682"/>
    <mergeCell ref="AD2682:AE2682"/>
    <mergeCell ref="AH2682:AM2682"/>
    <mergeCell ref="AV2682:AZ2682"/>
    <mergeCell ref="BE2682:BP2682"/>
    <mergeCell ref="C2684:G2686"/>
    <mergeCell ref="N2684:P2686"/>
    <mergeCell ref="Q2684:T2686"/>
    <mergeCell ref="U2684:W2686"/>
    <mergeCell ref="AH2684:AR2686"/>
    <mergeCell ref="AV2684:AZ2686"/>
    <mergeCell ref="BB2684:BB2686"/>
    <mergeCell ref="C2687:G2687"/>
    <mergeCell ref="P2687:S2687"/>
    <mergeCell ref="U2687:W2687"/>
    <mergeCell ref="AH2687:AR2687"/>
    <mergeCell ref="AV2687:AZ2687"/>
    <mergeCell ref="BG2687:BJ2687"/>
    <mergeCell ref="BN2687:BP2687"/>
    <mergeCell ref="C2689:G2691"/>
    <mergeCell ref="N2689:P2691"/>
    <mergeCell ref="Q2689:T2691"/>
    <mergeCell ref="U2689:W2691"/>
    <mergeCell ref="AH2689:AR2691"/>
    <mergeCell ref="AV2689:AZ2691"/>
    <mergeCell ref="BB2689:BB2691"/>
    <mergeCell ref="BE2689:BG2691"/>
    <mergeCell ref="BH2689:BK2691"/>
    <mergeCell ref="BN2689:BP2691"/>
    <mergeCell ref="C2692:G2692"/>
    <mergeCell ref="N2692:P2692"/>
    <mergeCell ref="Q2692:T2692"/>
    <mergeCell ref="U2692:W2692"/>
    <mergeCell ref="AH2692:AR2692"/>
    <mergeCell ref="AV2692:AZ2692"/>
    <mergeCell ref="BE2692:BG2692"/>
    <mergeCell ref="BH2692:BK2692"/>
    <mergeCell ref="BN2692:BP2692"/>
    <mergeCell ref="C2694:J2696"/>
    <mergeCell ref="P2694:S2696"/>
    <mergeCell ref="U2694:W2696"/>
    <mergeCell ref="AH2694:AR2696"/>
    <mergeCell ref="AV2694:AZ2696"/>
    <mergeCell ref="BB2694:BB2696"/>
    <mergeCell ref="BE2694:BG2696"/>
    <mergeCell ref="BH2694:BK2695"/>
    <mergeCell ref="C2697:J2697"/>
    <mergeCell ref="N2697:P2697"/>
    <mergeCell ref="Q2697:T2697"/>
    <mergeCell ref="U2697:W2697"/>
    <mergeCell ref="AH2697:AR2697"/>
    <mergeCell ref="AV2697:AZ2697"/>
    <mergeCell ref="BE2697:BG2697"/>
    <mergeCell ref="BH2697:BK2697"/>
    <mergeCell ref="BM2711:BO2711"/>
    <mergeCell ref="BP2711:BQ2711"/>
    <mergeCell ref="BE2699:BG2700"/>
    <mergeCell ref="BH2699:BK2700"/>
    <mergeCell ref="BN2699:BP2700"/>
    <mergeCell ref="C2701:G2701"/>
    <mergeCell ref="H2701:L2701"/>
    <mergeCell ref="N2701:P2701"/>
    <mergeCell ref="Q2701:T2701"/>
    <mergeCell ref="U2701:W2701"/>
    <mergeCell ref="Z2701:AC2701"/>
    <mergeCell ref="AD2701:AE2701"/>
    <mergeCell ref="AH2701:AM2701"/>
    <mergeCell ref="AO2701:AT2701"/>
    <mergeCell ref="AV2701:AZ2701"/>
    <mergeCell ref="BB2701:BC2701"/>
    <mergeCell ref="BE2701:BF2701"/>
    <mergeCell ref="BI2701:BJ2701"/>
    <mergeCell ref="B2703:AJ2704"/>
    <mergeCell ref="AL2703:AZ2704"/>
    <mergeCell ref="BA2703:BQ2704"/>
    <mergeCell ref="G2705:L2705"/>
    <mergeCell ref="N2705:O2705"/>
    <mergeCell ref="P2705:S2705"/>
    <mergeCell ref="U2705:AB2705"/>
    <mergeCell ref="AD2705:AI2705"/>
    <mergeCell ref="AO2705:AR2705"/>
    <mergeCell ref="AU2705:AY2705"/>
    <mergeCell ref="BE2705:BF2705"/>
    <mergeCell ref="BG2705:BL2705"/>
    <mergeCell ref="BM2705:BO2705"/>
    <mergeCell ref="BP2705:BQ2705"/>
    <mergeCell ref="F2707:I2708"/>
    <mergeCell ref="K2707:M2708"/>
    <mergeCell ref="N2707:O2708"/>
    <mergeCell ref="R2707:T2708"/>
    <mergeCell ref="U2707:V2708"/>
    <mergeCell ref="W2707:Z2708"/>
    <mergeCell ref="AA2707:AB2708"/>
    <mergeCell ref="AD2707:AD2708"/>
    <mergeCell ref="AE2707:AH2708"/>
    <mergeCell ref="AI2707:AI2708"/>
    <mergeCell ref="AU2707:AW2708"/>
    <mergeCell ref="AX2707:AY2708"/>
    <mergeCell ref="BE2707:BF2708"/>
    <mergeCell ref="BH2707:BL2708"/>
    <mergeCell ref="BM2707:BO2708"/>
    <mergeCell ref="BP2707:BQ2708"/>
    <mergeCell ref="BL2701:BP2701"/>
    <mergeCell ref="C2713:D2714"/>
    <mergeCell ref="F2713:I2715"/>
    <mergeCell ref="J2713:M2715"/>
    <mergeCell ref="N2713:O2715"/>
    <mergeCell ref="R2713:T2714"/>
    <mergeCell ref="U2713:V2714"/>
    <mergeCell ref="W2713:Z2714"/>
    <mergeCell ref="AA2713:AB2714"/>
    <mergeCell ref="AD2713:AD2714"/>
    <mergeCell ref="AE2713:AH2714"/>
    <mergeCell ref="AI2713:AI2714"/>
    <mergeCell ref="AM2713:AP2714"/>
    <mergeCell ref="AQ2713:AT2714"/>
    <mergeCell ref="BA2713:BC2714"/>
    <mergeCell ref="BD2713:BE2714"/>
    <mergeCell ref="BH2713:BL2714"/>
    <mergeCell ref="BM2713:BO2714"/>
    <mergeCell ref="BP2713:BQ2714"/>
    <mergeCell ref="AM2715:AO2716"/>
    <mergeCell ref="AP2715:AS2716"/>
    <mergeCell ref="C2718:D2720"/>
    <mergeCell ref="F2718:I2720"/>
    <mergeCell ref="J2718:M2720"/>
    <mergeCell ref="AM2718:AO2720"/>
    <mergeCell ref="AP2718:AS2720"/>
    <mergeCell ref="AT2718:AV2720"/>
    <mergeCell ref="AX2718:AY2720"/>
    <mergeCell ref="BA2718:BC2720"/>
    <mergeCell ref="BD2718:BE2720"/>
    <mergeCell ref="BH2718:BL2720"/>
    <mergeCell ref="BM2718:BO2720"/>
    <mergeCell ref="BP2718:BQ2720"/>
    <mergeCell ref="C2709:D2710"/>
    <mergeCell ref="F2709:I2710"/>
    <mergeCell ref="J2709:M2710"/>
    <mergeCell ref="N2709:O2710"/>
    <mergeCell ref="R2709:T2710"/>
    <mergeCell ref="U2709:V2710"/>
    <mergeCell ref="W2709:Z2710"/>
    <mergeCell ref="AA2709:AB2710"/>
    <mergeCell ref="AD2709:AD2710"/>
    <mergeCell ref="AE2709:AH2710"/>
    <mergeCell ref="AI2709:AI2710"/>
    <mergeCell ref="AM2709:AO2710"/>
    <mergeCell ref="AP2709:AS2710"/>
    <mergeCell ref="BA2709:BC2710"/>
    <mergeCell ref="BD2709:BE2710"/>
    <mergeCell ref="BH2709:BL2710"/>
    <mergeCell ref="BM2709:BO2710"/>
    <mergeCell ref="BP2709:BQ2710"/>
    <mergeCell ref="C2711:D2711"/>
    <mergeCell ref="F2711:I2711"/>
    <mergeCell ref="J2711:M2711"/>
    <mergeCell ref="N2711:O2711"/>
    <mergeCell ref="R2711:T2711"/>
    <mergeCell ref="U2711:V2711"/>
    <mergeCell ref="W2711:Z2711"/>
    <mergeCell ref="AA2711:AB2711"/>
    <mergeCell ref="AE2711:AH2711"/>
    <mergeCell ref="AM2711:AO2711"/>
    <mergeCell ref="AP2711:AS2711"/>
    <mergeCell ref="BA2711:BC2711"/>
    <mergeCell ref="BD2711:BE2711"/>
    <mergeCell ref="BH2711:BL2711"/>
    <mergeCell ref="AM2721:AO2721"/>
    <mergeCell ref="AP2721:AS2721"/>
    <mergeCell ref="AT2721:AV2721"/>
    <mergeCell ref="AX2721:AY2721"/>
    <mergeCell ref="BA2721:BC2721"/>
    <mergeCell ref="BD2721:BE2721"/>
    <mergeCell ref="BH2721:BL2721"/>
    <mergeCell ref="BM2721:BO2721"/>
    <mergeCell ref="BP2721:BQ2721"/>
    <mergeCell ref="AM2723:AP2723"/>
    <mergeCell ref="AQ2723:AT2723"/>
    <mergeCell ref="AU2723:AX2723"/>
    <mergeCell ref="AY2723:AZ2723"/>
    <mergeCell ref="BA2723:BC2723"/>
    <mergeCell ref="BD2723:BE2723"/>
    <mergeCell ref="C2724:AE2724"/>
    <mergeCell ref="B2726:U2726"/>
    <mergeCell ref="X2726:AG2726"/>
    <mergeCell ref="AM2726:BB2726"/>
    <mergeCell ref="BE2726:BP2726"/>
    <mergeCell ref="E2727:L2727"/>
    <mergeCell ref="O2727:Q2727"/>
    <mergeCell ref="S2727:V2727"/>
    <mergeCell ref="AB2727:AC2727"/>
    <mergeCell ref="AD2727:AE2727"/>
    <mergeCell ref="AR2727:AT2727"/>
    <mergeCell ref="AV2727:BB2727"/>
    <mergeCell ref="BH2727:BL2728"/>
    <mergeCell ref="BN2727:BP2728"/>
    <mergeCell ref="F2729:K2729"/>
    <mergeCell ref="N2729:R2729"/>
    <mergeCell ref="S2729:V2729"/>
    <mergeCell ref="AB2729:AD2729"/>
    <mergeCell ref="AE2729:AI2729"/>
    <mergeCell ref="AR2729:AT2729"/>
    <mergeCell ref="AV2729:AZ2729"/>
    <mergeCell ref="BJ2729:BL2729"/>
    <mergeCell ref="BO2729:BP2729"/>
    <mergeCell ref="I2734:L2734"/>
    <mergeCell ref="N2734:P2734"/>
    <mergeCell ref="Q2734:S2734"/>
    <mergeCell ref="U2734:W2734"/>
    <mergeCell ref="Z2734:AC2734"/>
    <mergeCell ref="AD2734:AE2734"/>
    <mergeCell ref="AO2734:AT2734"/>
    <mergeCell ref="AV2734:AZ2734"/>
    <mergeCell ref="BA2734:BB2734"/>
    <mergeCell ref="BJ2734:BL2734"/>
    <mergeCell ref="BO2734:BP2734"/>
    <mergeCell ref="H2736:L2737"/>
    <mergeCell ref="N2736:P2737"/>
    <mergeCell ref="Q2736:S2737"/>
    <mergeCell ref="U2736:W2737"/>
    <mergeCell ref="Z2736:AC2737"/>
    <mergeCell ref="AD2736:AE2737"/>
    <mergeCell ref="AO2736:AT2737"/>
    <mergeCell ref="AV2736:AZ2737"/>
    <mergeCell ref="BA2736:BB2737"/>
    <mergeCell ref="BE2736:BE2737"/>
    <mergeCell ref="BJ2736:BL2737"/>
    <mergeCell ref="BO2736:BP2737"/>
    <mergeCell ref="H2738:L2738"/>
    <mergeCell ref="N2738:P2738"/>
    <mergeCell ref="R2738:S2738"/>
    <mergeCell ref="U2738:W2738"/>
    <mergeCell ref="Z2738:AC2738"/>
    <mergeCell ref="AD2738:AE2738"/>
    <mergeCell ref="AO2738:AT2738"/>
    <mergeCell ref="AV2738:AZ2738"/>
    <mergeCell ref="BK2738:BL2738"/>
    <mergeCell ref="C2740:I2742"/>
    <mergeCell ref="AH2740:AO2742"/>
    <mergeCell ref="BE2740:BE2742"/>
    <mergeCell ref="BK2740:BL2742"/>
    <mergeCell ref="BP2740:BP2741"/>
    <mergeCell ref="C2743:G2743"/>
    <mergeCell ref="H2743:L2743"/>
    <mergeCell ref="N2743:P2743"/>
    <mergeCell ref="Q2743:T2743"/>
    <mergeCell ref="U2743:W2743"/>
    <mergeCell ref="Z2743:AC2743"/>
    <mergeCell ref="AD2743:AE2743"/>
    <mergeCell ref="AI2743:AM2743"/>
    <mergeCell ref="AO2743:AT2743"/>
    <mergeCell ref="AV2743:AZ2743"/>
    <mergeCell ref="BK2743:BL2743"/>
    <mergeCell ref="C2745:G2747"/>
    <mergeCell ref="H2745:L2747"/>
    <mergeCell ref="N2745:P2747"/>
    <mergeCell ref="Q2745:T2747"/>
    <mergeCell ref="U2745:W2747"/>
    <mergeCell ref="Z2745:AC2747"/>
    <mergeCell ref="AD2745:AE2747"/>
    <mergeCell ref="AI2745:AM2747"/>
    <mergeCell ref="AO2745:AT2747"/>
    <mergeCell ref="AV2745:AZ2747"/>
    <mergeCell ref="BB2745:BB2747"/>
    <mergeCell ref="C2748:G2748"/>
    <mergeCell ref="H2748:L2748"/>
    <mergeCell ref="N2748:P2748"/>
    <mergeCell ref="Q2748:T2748"/>
    <mergeCell ref="U2748:W2748"/>
    <mergeCell ref="Z2748:AC2748"/>
    <mergeCell ref="AD2748:AE2748"/>
    <mergeCell ref="AI2748:AM2748"/>
    <mergeCell ref="AO2748:AT2748"/>
    <mergeCell ref="AV2748:AZ2748"/>
    <mergeCell ref="C2750:G2751"/>
    <mergeCell ref="H2750:L2751"/>
    <mergeCell ref="N2750:P2751"/>
    <mergeCell ref="Q2750:T2751"/>
    <mergeCell ref="U2750:W2751"/>
    <mergeCell ref="Z2750:AC2751"/>
    <mergeCell ref="AD2750:AE2751"/>
    <mergeCell ref="AI2750:AM2751"/>
    <mergeCell ref="AO2750:AT2751"/>
    <mergeCell ref="AV2750:AZ2751"/>
    <mergeCell ref="BB2750:BB2751"/>
    <mergeCell ref="BE2750:BP2751"/>
    <mergeCell ref="C2752:G2753"/>
    <mergeCell ref="H2752:L2753"/>
    <mergeCell ref="N2752:P2753"/>
    <mergeCell ref="Q2752:T2753"/>
    <mergeCell ref="U2752:W2753"/>
    <mergeCell ref="Z2752:AC2753"/>
    <mergeCell ref="AD2752:AE2753"/>
    <mergeCell ref="AI2752:AN2753"/>
    <mergeCell ref="AO2752:AT2753"/>
    <mergeCell ref="AV2752:AZ2753"/>
    <mergeCell ref="BB2752:BB2753"/>
    <mergeCell ref="BJ2752:BM2753"/>
    <mergeCell ref="BN2752:BP2753"/>
    <mergeCell ref="C2754:G2754"/>
    <mergeCell ref="H2754:L2754"/>
    <mergeCell ref="N2754:P2754"/>
    <mergeCell ref="Q2754:T2754"/>
    <mergeCell ref="U2754:W2754"/>
    <mergeCell ref="Z2754:AC2754"/>
    <mergeCell ref="AD2754:AE2754"/>
    <mergeCell ref="AI2754:AM2754"/>
    <mergeCell ref="AO2754:AT2754"/>
    <mergeCell ref="AV2754:AZ2754"/>
    <mergeCell ref="C2755:G2757"/>
    <mergeCell ref="H2755:L2757"/>
    <mergeCell ref="P2755:S2757"/>
    <mergeCell ref="U2755:W2757"/>
    <mergeCell ref="Z2755:AC2757"/>
    <mergeCell ref="AD2755:AE2757"/>
    <mergeCell ref="AI2755:AM2757"/>
    <mergeCell ref="AO2755:AT2757"/>
    <mergeCell ref="AV2755:AZ2757"/>
    <mergeCell ref="BB2755:BB2757"/>
    <mergeCell ref="BE2755:BE2757"/>
    <mergeCell ref="BH2755:BL2757"/>
    <mergeCell ref="BN2755:BP2757"/>
    <mergeCell ref="C2758:G2758"/>
    <mergeCell ref="H2758:L2758"/>
    <mergeCell ref="P2758:S2758"/>
    <mergeCell ref="U2758:W2758"/>
    <mergeCell ref="Z2758:AC2758"/>
    <mergeCell ref="AD2758:AE2758"/>
    <mergeCell ref="AI2758:AM2758"/>
    <mergeCell ref="AO2758:AT2758"/>
    <mergeCell ref="AV2758:AZ2758"/>
    <mergeCell ref="BH2758:BL2758"/>
    <mergeCell ref="BN2758:BP2758"/>
    <mergeCell ref="C2760:G2762"/>
    <mergeCell ref="H2760:L2762"/>
    <mergeCell ref="N2760:P2762"/>
    <mergeCell ref="Q2760:T2762"/>
    <mergeCell ref="U2760:W2762"/>
    <mergeCell ref="Z2760:AC2762"/>
    <mergeCell ref="AD2760:AE2762"/>
    <mergeCell ref="AI2760:AM2762"/>
    <mergeCell ref="AO2760:AT2762"/>
    <mergeCell ref="AV2760:AZ2762"/>
    <mergeCell ref="BB2760:BB2762"/>
    <mergeCell ref="BE2760:BE2762"/>
    <mergeCell ref="BH2760:BL2762"/>
    <mergeCell ref="BN2760:BP2762"/>
    <mergeCell ref="C2763:G2763"/>
    <mergeCell ref="H2763:L2763"/>
    <mergeCell ref="P2763:S2763"/>
    <mergeCell ref="U2763:W2763"/>
    <mergeCell ref="Z2763:AC2763"/>
    <mergeCell ref="AD2763:AE2763"/>
    <mergeCell ref="AI2763:AM2763"/>
    <mergeCell ref="AO2763:AT2763"/>
    <mergeCell ref="AV2763:AZ2763"/>
    <mergeCell ref="BH2763:BL2763"/>
    <mergeCell ref="BN2763:BP2763"/>
    <mergeCell ref="C2765:G2765"/>
    <mergeCell ref="H2765:L2765"/>
    <mergeCell ref="N2765:P2765"/>
    <mergeCell ref="Q2765:T2765"/>
    <mergeCell ref="U2765:W2765"/>
    <mergeCell ref="Z2765:AC2765"/>
    <mergeCell ref="AD2765:AE2765"/>
    <mergeCell ref="AI2765:AM2765"/>
    <mergeCell ref="AO2765:AT2767"/>
    <mergeCell ref="AV2765:AZ2767"/>
    <mergeCell ref="BE2765:BF2766"/>
    <mergeCell ref="BH2765:BL2765"/>
    <mergeCell ref="BN2765:BP2765"/>
    <mergeCell ref="BE2767:BE2768"/>
    <mergeCell ref="BH2767:BL2768"/>
    <mergeCell ref="BN2767:BP2768"/>
    <mergeCell ref="C2770:I2770"/>
    <mergeCell ref="AH2770:AO2770"/>
    <mergeCell ref="BH2770:BL2770"/>
    <mergeCell ref="BN2770:BP2770"/>
    <mergeCell ref="C2771:G2772"/>
    <mergeCell ref="H2771:L2772"/>
    <mergeCell ref="N2771:P2772"/>
    <mergeCell ref="Q2771:T2772"/>
    <mergeCell ref="U2771:W2772"/>
    <mergeCell ref="Z2771:AC2772"/>
    <mergeCell ref="AD2771:AE2772"/>
    <mergeCell ref="AI2771:AM2772"/>
    <mergeCell ref="AO2771:AT2772"/>
    <mergeCell ref="AV2771:AZ2772"/>
    <mergeCell ref="BB2771:BB2772"/>
    <mergeCell ref="BE2771:BF2772"/>
    <mergeCell ref="BH2771:BL2772"/>
    <mergeCell ref="BN2771:BP2772"/>
    <mergeCell ref="C2773:G2773"/>
    <mergeCell ref="H2773:L2773"/>
    <mergeCell ref="N2773:P2773"/>
    <mergeCell ref="Q2773:T2773"/>
    <mergeCell ref="U2773:W2773"/>
    <mergeCell ref="Z2773:AC2773"/>
    <mergeCell ref="AD2773:AE2773"/>
    <mergeCell ref="AI2773:AM2773"/>
    <mergeCell ref="AO2773:AT2773"/>
    <mergeCell ref="AV2773:AZ2773"/>
    <mergeCell ref="BH2773:BL2773"/>
    <mergeCell ref="BN2773:BP2773"/>
    <mergeCell ref="C2775:G2776"/>
    <mergeCell ref="H2775:L2776"/>
    <mergeCell ref="N2775:P2776"/>
    <mergeCell ref="Q2775:T2776"/>
    <mergeCell ref="U2775:W2776"/>
    <mergeCell ref="Z2775:AC2776"/>
    <mergeCell ref="AD2775:AE2776"/>
    <mergeCell ref="AI2775:AM2776"/>
    <mergeCell ref="AO2775:AT2776"/>
    <mergeCell ref="AV2775:AZ2776"/>
    <mergeCell ref="BB2775:BB2776"/>
    <mergeCell ref="BE2775:BE2776"/>
    <mergeCell ref="BH2775:BL2776"/>
    <mergeCell ref="BN2775:BP2776"/>
    <mergeCell ref="C2777:G2778"/>
    <mergeCell ref="H2777:L2778"/>
    <mergeCell ref="N2777:P2778"/>
    <mergeCell ref="Q2777:T2778"/>
    <mergeCell ref="U2777:W2778"/>
    <mergeCell ref="Z2777:AC2778"/>
    <mergeCell ref="AD2777:AE2778"/>
    <mergeCell ref="AI2777:AM2778"/>
    <mergeCell ref="AO2777:AT2778"/>
    <mergeCell ref="AV2777:AZ2778"/>
    <mergeCell ref="BB2777:BB2778"/>
    <mergeCell ref="BE2777:BE2778"/>
    <mergeCell ref="BH2777:BL2778"/>
    <mergeCell ref="BN2777:BP2778"/>
    <mergeCell ref="C2781:G2782"/>
    <mergeCell ref="H2781:L2782"/>
    <mergeCell ref="N2781:P2782"/>
    <mergeCell ref="Q2781:T2782"/>
    <mergeCell ref="U2781:W2782"/>
    <mergeCell ref="Z2781:AC2782"/>
    <mergeCell ref="AD2781:AE2782"/>
    <mergeCell ref="AH2781:AM2782"/>
    <mergeCell ref="AO2781:AT2782"/>
    <mergeCell ref="AZ2781:AZ2782"/>
    <mergeCell ref="BB2781:BB2782"/>
    <mergeCell ref="BE2781:BG2782"/>
    <mergeCell ref="BH2781:BL2782"/>
    <mergeCell ref="BN2781:BP2782"/>
    <mergeCell ref="C2783:G2783"/>
    <mergeCell ref="H2783:L2783"/>
    <mergeCell ref="N2783:P2783"/>
    <mergeCell ref="Q2783:T2783"/>
    <mergeCell ref="U2783:W2783"/>
    <mergeCell ref="Z2783:AC2783"/>
    <mergeCell ref="AD2783:AE2783"/>
    <mergeCell ref="AH2783:AN2783"/>
    <mergeCell ref="AO2783:AT2783"/>
    <mergeCell ref="AV2783:AZ2783"/>
    <mergeCell ref="BE2783:BG2783"/>
    <mergeCell ref="BH2783:BL2783"/>
    <mergeCell ref="BN2783:BP2783"/>
    <mergeCell ref="C2785:H2785"/>
    <mergeCell ref="I2785:M2785"/>
    <mergeCell ref="P2785:S2785"/>
    <mergeCell ref="U2785:W2785"/>
    <mergeCell ref="Z2785:AC2785"/>
    <mergeCell ref="AD2785:AE2785"/>
    <mergeCell ref="AH2785:AN2785"/>
    <mergeCell ref="AO2785:AT2785"/>
    <mergeCell ref="AV2785:AZ2785"/>
    <mergeCell ref="C2786:K2787"/>
    <mergeCell ref="P2786:S2787"/>
    <mergeCell ref="U2786:W2787"/>
    <mergeCell ref="AH2786:AM2787"/>
    <mergeCell ref="AO2786:AT2787"/>
    <mergeCell ref="AV2786:AZ2787"/>
    <mergeCell ref="BB2786:BB2787"/>
    <mergeCell ref="C2788:G2788"/>
    <mergeCell ref="H2788:L2788"/>
    <mergeCell ref="P2788:S2788"/>
    <mergeCell ref="U2788:W2788"/>
    <mergeCell ref="Z2788:AC2788"/>
    <mergeCell ref="AD2788:AE2788"/>
    <mergeCell ref="AH2788:AM2788"/>
    <mergeCell ref="AV2788:AZ2788"/>
    <mergeCell ref="BE2788:BP2788"/>
    <mergeCell ref="C2790:G2792"/>
    <mergeCell ref="N2790:P2792"/>
    <mergeCell ref="Q2790:T2792"/>
    <mergeCell ref="U2790:W2792"/>
    <mergeCell ref="AH2790:AR2792"/>
    <mergeCell ref="AV2790:AZ2792"/>
    <mergeCell ref="BB2790:BB2792"/>
    <mergeCell ref="C2793:G2793"/>
    <mergeCell ref="P2793:S2793"/>
    <mergeCell ref="U2793:W2793"/>
    <mergeCell ref="AH2793:AR2793"/>
    <mergeCell ref="AV2793:AZ2793"/>
    <mergeCell ref="BG2793:BJ2793"/>
    <mergeCell ref="BN2793:BP2793"/>
    <mergeCell ref="C2795:G2797"/>
    <mergeCell ref="N2795:P2797"/>
    <mergeCell ref="Q2795:T2797"/>
    <mergeCell ref="U2795:W2797"/>
    <mergeCell ref="AH2795:AR2797"/>
    <mergeCell ref="AV2795:AZ2797"/>
    <mergeCell ref="BB2795:BB2797"/>
    <mergeCell ref="BE2795:BG2797"/>
    <mergeCell ref="BH2795:BK2797"/>
    <mergeCell ref="BN2795:BP2797"/>
    <mergeCell ref="C2798:G2798"/>
    <mergeCell ref="N2798:P2798"/>
    <mergeCell ref="Q2798:T2798"/>
    <mergeCell ref="U2798:W2798"/>
    <mergeCell ref="AH2798:AR2798"/>
    <mergeCell ref="AV2798:AZ2798"/>
    <mergeCell ref="BE2798:BG2798"/>
    <mergeCell ref="BH2798:BK2798"/>
    <mergeCell ref="BN2798:BP2798"/>
    <mergeCell ref="C2800:J2802"/>
    <mergeCell ref="P2800:S2802"/>
    <mergeCell ref="U2800:W2802"/>
    <mergeCell ref="AH2800:AR2802"/>
    <mergeCell ref="AV2800:AZ2802"/>
    <mergeCell ref="BB2800:BB2802"/>
    <mergeCell ref="BE2800:BG2802"/>
    <mergeCell ref="BH2800:BK2801"/>
    <mergeCell ref="C2803:J2803"/>
    <mergeCell ref="N2803:P2803"/>
    <mergeCell ref="Q2803:T2803"/>
    <mergeCell ref="U2803:W2803"/>
    <mergeCell ref="AH2803:AR2803"/>
    <mergeCell ref="AV2803:AZ2803"/>
    <mergeCell ref="BE2803:BG2803"/>
    <mergeCell ref="BH2803:BK2803"/>
    <mergeCell ref="BE2805:BG2806"/>
    <mergeCell ref="BH2805:BK2806"/>
    <mergeCell ref="BN2805:BP2806"/>
    <mergeCell ref="C2807:G2807"/>
    <mergeCell ref="H2807:L2807"/>
    <mergeCell ref="N2807:P2807"/>
    <mergeCell ref="Q2807:T2807"/>
    <mergeCell ref="U2807:W2807"/>
    <mergeCell ref="Z2807:AC2807"/>
    <mergeCell ref="AD2807:AE2807"/>
    <mergeCell ref="AH2807:AM2807"/>
    <mergeCell ref="AO2807:AT2807"/>
    <mergeCell ref="AV2807:AZ2807"/>
    <mergeCell ref="BB2807:BC2807"/>
    <mergeCell ref="BE2807:BF2807"/>
    <mergeCell ref="BI2807:BJ2807"/>
    <mergeCell ref="BL2807:BP2807"/>
    <mergeCell ref="B2809:AJ2810"/>
    <mergeCell ref="AL2809:AZ2810"/>
    <mergeCell ref="BA2809:BQ2810"/>
    <mergeCell ref="G2811:L2811"/>
    <mergeCell ref="N2811:O2811"/>
    <mergeCell ref="P2811:S2811"/>
    <mergeCell ref="U2811:AB2811"/>
    <mergeCell ref="AD2811:AI2811"/>
    <mergeCell ref="AO2811:AR2811"/>
    <mergeCell ref="AU2811:AY2811"/>
    <mergeCell ref="BE2811:BF2811"/>
    <mergeCell ref="BG2811:BL2811"/>
    <mergeCell ref="BM2811:BO2811"/>
    <mergeCell ref="BP2811:BQ2811"/>
    <mergeCell ref="F2813:I2814"/>
    <mergeCell ref="K2813:M2814"/>
    <mergeCell ref="N2813:O2814"/>
    <mergeCell ref="R2813:T2814"/>
    <mergeCell ref="U2813:V2814"/>
    <mergeCell ref="W2813:Z2814"/>
    <mergeCell ref="AA2813:AB2814"/>
    <mergeCell ref="AD2813:AD2814"/>
    <mergeCell ref="AE2813:AH2814"/>
    <mergeCell ref="AI2813:AI2814"/>
    <mergeCell ref="AU2813:AW2814"/>
    <mergeCell ref="AX2813:AY2814"/>
    <mergeCell ref="BE2813:BF2814"/>
    <mergeCell ref="BH2813:BL2814"/>
    <mergeCell ref="BM2813:BO2814"/>
    <mergeCell ref="BP2813:BQ2814"/>
    <mergeCell ref="C2815:D2816"/>
    <mergeCell ref="F2815:I2816"/>
    <mergeCell ref="J2815:M2816"/>
    <mergeCell ref="N2815:O2816"/>
    <mergeCell ref="R2815:T2816"/>
    <mergeCell ref="U2815:V2816"/>
    <mergeCell ref="W2815:Z2816"/>
    <mergeCell ref="AA2815:AB2816"/>
    <mergeCell ref="AD2815:AD2816"/>
    <mergeCell ref="AE2815:AH2816"/>
    <mergeCell ref="AI2815:AI2816"/>
    <mergeCell ref="AM2815:AO2816"/>
    <mergeCell ref="AP2815:AS2816"/>
    <mergeCell ref="BA2815:BC2816"/>
    <mergeCell ref="BD2815:BE2816"/>
    <mergeCell ref="BH2815:BL2816"/>
    <mergeCell ref="BM2815:BO2816"/>
    <mergeCell ref="BP2815:BQ2816"/>
    <mergeCell ref="C2817:D2817"/>
    <mergeCell ref="F2817:I2817"/>
    <mergeCell ref="J2817:M2817"/>
    <mergeCell ref="N2817:O2817"/>
    <mergeCell ref="R2817:T2817"/>
    <mergeCell ref="U2817:V2817"/>
    <mergeCell ref="W2817:Z2817"/>
    <mergeCell ref="AA2817:AB2817"/>
    <mergeCell ref="AE2817:AH2817"/>
    <mergeCell ref="AM2817:AO2817"/>
    <mergeCell ref="AP2817:AS2817"/>
    <mergeCell ref="BA2817:BC2817"/>
    <mergeCell ref="BD2817:BE2817"/>
    <mergeCell ref="BH2817:BL2817"/>
    <mergeCell ref="BM2817:BO2817"/>
    <mergeCell ref="BP2817:BQ2817"/>
    <mergeCell ref="C2819:D2820"/>
    <mergeCell ref="F2819:I2821"/>
    <mergeCell ref="J2819:M2821"/>
    <mergeCell ref="N2819:O2821"/>
    <mergeCell ref="R2819:T2820"/>
    <mergeCell ref="U2819:V2820"/>
    <mergeCell ref="W2819:Z2820"/>
    <mergeCell ref="AA2819:AB2820"/>
    <mergeCell ref="AD2819:AD2820"/>
    <mergeCell ref="AE2819:AH2820"/>
    <mergeCell ref="AI2819:AI2820"/>
    <mergeCell ref="AM2819:AP2820"/>
    <mergeCell ref="AQ2819:AT2820"/>
    <mergeCell ref="BA2819:BC2820"/>
    <mergeCell ref="BD2819:BE2820"/>
    <mergeCell ref="BH2819:BL2820"/>
    <mergeCell ref="BM2819:BO2820"/>
    <mergeCell ref="BP2819:BQ2820"/>
    <mergeCell ref="AM2821:AO2822"/>
    <mergeCell ref="AP2821:AS2822"/>
    <mergeCell ref="C2824:D2826"/>
    <mergeCell ref="F2824:I2826"/>
    <mergeCell ref="J2824:M2826"/>
    <mergeCell ref="AM2824:AO2826"/>
    <mergeCell ref="AP2824:AS2826"/>
    <mergeCell ref="AT2824:AV2826"/>
    <mergeCell ref="AX2824:AY2826"/>
    <mergeCell ref="BA2824:BC2826"/>
    <mergeCell ref="BD2824:BE2826"/>
    <mergeCell ref="BH2824:BL2826"/>
    <mergeCell ref="BM2824:BO2826"/>
    <mergeCell ref="BP2824:BQ2826"/>
    <mergeCell ref="AM2827:AO2827"/>
    <mergeCell ref="AP2827:AS2827"/>
    <mergeCell ref="AT2827:AV2827"/>
    <mergeCell ref="AX2827:AY2827"/>
    <mergeCell ref="BA2827:BC2827"/>
    <mergeCell ref="BD2827:BE2827"/>
    <mergeCell ref="BH2827:BL2827"/>
    <mergeCell ref="BM2827:BO2827"/>
    <mergeCell ref="BP2827:BQ2827"/>
    <mergeCell ref="AM2829:AP2829"/>
    <mergeCell ref="AQ2829:AT2829"/>
    <mergeCell ref="AU2829:AX2829"/>
    <mergeCell ref="AY2829:AZ2829"/>
    <mergeCell ref="BA2829:BC2829"/>
    <mergeCell ref="BD2829:BE2829"/>
    <mergeCell ref="C2830:AE2830"/>
    <mergeCell ref="B2832:U2832"/>
    <mergeCell ref="X2832:AG2832"/>
    <mergeCell ref="AM2832:BB2832"/>
    <mergeCell ref="BE2832:BP2832"/>
    <mergeCell ref="E2833:L2833"/>
    <mergeCell ref="O2833:Q2833"/>
    <mergeCell ref="S2833:V2833"/>
    <mergeCell ref="AB2833:AC2833"/>
    <mergeCell ref="AD2833:AE2833"/>
    <mergeCell ref="AR2833:AT2833"/>
    <mergeCell ref="AV2833:BB2833"/>
    <mergeCell ref="BH2833:BL2834"/>
    <mergeCell ref="BN2833:BP2834"/>
    <mergeCell ref="F2835:K2835"/>
    <mergeCell ref="N2835:R2835"/>
    <mergeCell ref="S2835:V2835"/>
    <mergeCell ref="AB2835:AD2835"/>
    <mergeCell ref="AE2835:AI2835"/>
    <mergeCell ref="AR2835:AT2835"/>
    <mergeCell ref="AV2835:AZ2835"/>
    <mergeCell ref="BJ2835:BL2835"/>
    <mergeCell ref="BO2835:BP2835"/>
    <mergeCell ref="BE2837:BF2839"/>
    <mergeCell ref="BJ2837:BL2838"/>
    <mergeCell ref="BO2837:BP2838"/>
    <mergeCell ref="I2840:L2840"/>
    <mergeCell ref="N2840:P2840"/>
    <mergeCell ref="Q2840:S2840"/>
    <mergeCell ref="U2840:W2840"/>
    <mergeCell ref="Z2840:AC2840"/>
    <mergeCell ref="AD2840:AE2840"/>
    <mergeCell ref="AO2840:AT2840"/>
    <mergeCell ref="AV2840:AZ2840"/>
    <mergeCell ref="BA2840:BB2840"/>
    <mergeCell ref="BJ2840:BL2840"/>
    <mergeCell ref="BO2840:BP2840"/>
    <mergeCell ref="H2842:L2843"/>
    <mergeCell ref="N2842:P2843"/>
    <mergeCell ref="Q2842:S2843"/>
    <mergeCell ref="U2842:W2843"/>
    <mergeCell ref="Z2842:AC2843"/>
    <mergeCell ref="AD2842:AE2843"/>
    <mergeCell ref="AO2842:AT2843"/>
    <mergeCell ref="AV2842:AZ2843"/>
    <mergeCell ref="BA2842:BB2843"/>
    <mergeCell ref="BE2842:BE2843"/>
    <mergeCell ref="BJ2842:BL2843"/>
    <mergeCell ref="BO2842:BP2843"/>
    <mergeCell ref="H2844:L2844"/>
    <mergeCell ref="N2844:P2844"/>
    <mergeCell ref="R2844:S2844"/>
    <mergeCell ref="U2844:W2844"/>
    <mergeCell ref="Z2844:AC2844"/>
    <mergeCell ref="AD2844:AE2844"/>
    <mergeCell ref="AO2844:AT2844"/>
    <mergeCell ref="AV2844:AZ2844"/>
    <mergeCell ref="BK2844:BL2844"/>
    <mergeCell ref="C2846:I2848"/>
    <mergeCell ref="AH2846:AO2848"/>
    <mergeCell ref="BE2846:BE2848"/>
    <mergeCell ref="BK2846:BL2848"/>
    <mergeCell ref="BP2846:BP2847"/>
    <mergeCell ref="C2849:G2849"/>
    <mergeCell ref="H2849:L2849"/>
    <mergeCell ref="N2849:P2849"/>
    <mergeCell ref="Q2849:T2849"/>
    <mergeCell ref="U2849:W2849"/>
    <mergeCell ref="Z2849:AC2849"/>
    <mergeCell ref="AD2849:AE2849"/>
    <mergeCell ref="AI2849:AM2849"/>
    <mergeCell ref="AO2849:AT2849"/>
    <mergeCell ref="AV2849:AZ2849"/>
    <mergeCell ref="BK2849:BL2849"/>
    <mergeCell ref="C2851:G2853"/>
    <mergeCell ref="H2851:L2853"/>
    <mergeCell ref="N2851:P2853"/>
    <mergeCell ref="Q2851:T2853"/>
    <mergeCell ref="U2851:W2853"/>
    <mergeCell ref="Z2851:AC2853"/>
    <mergeCell ref="AD2851:AE2853"/>
    <mergeCell ref="AI2851:AM2853"/>
    <mergeCell ref="AO2851:AT2853"/>
    <mergeCell ref="AV2851:AZ2853"/>
    <mergeCell ref="BB2851:BB2853"/>
    <mergeCell ref="C2854:G2854"/>
    <mergeCell ref="H2854:L2854"/>
    <mergeCell ref="N2854:P2854"/>
    <mergeCell ref="Q2854:T2854"/>
    <mergeCell ref="U2854:W2854"/>
    <mergeCell ref="Z2854:AC2854"/>
    <mergeCell ref="AD2854:AE2854"/>
    <mergeCell ref="AI2854:AM2854"/>
    <mergeCell ref="AO2854:AT2854"/>
    <mergeCell ref="AV2854:AZ2854"/>
    <mergeCell ref="C2856:G2857"/>
    <mergeCell ref="H2856:L2857"/>
    <mergeCell ref="N2856:P2857"/>
    <mergeCell ref="Q2856:T2857"/>
    <mergeCell ref="U2856:W2857"/>
    <mergeCell ref="Z2856:AC2857"/>
    <mergeCell ref="AD2856:AE2857"/>
    <mergeCell ref="AI2856:AM2857"/>
    <mergeCell ref="AO2856:AT2857"/>
    <mergeCell ref="AV2856:AZ2857"/>
    <mergeCell ref="BB2856:BB2857"/>
    <mergeCell ref="BE2856:BP2857"/>
    <mergeCell ref="C2858:G2859"/>
    <mergeCell ref="H2858:L2859"/>
    <mergeCell ref="N2858:P2859"/>
    <mergeCell ref="Q2858:T2859"/>
    <mergeCell ref="U2858:W2859"/>
    <mergeCell ref="Z2858:AC2859"/>
    <mergeCell ref="AD2858:AE2859"/>
    <mergeCell ref="AI2858:AN2859"/>
    <mergeCell ref="AO2858:AT2859"/>
    <mergeCell ref="AV2858:AZ2859"/>
    <mergeCell ref="BB2858:BB2859"/>
    <mergeCell ref="BJ2858:BM2859"/>
    <mergeCell ref="BN2858:BP2859"/>
    <mergeCell ref="C2860:G2860"/>
    <mergeCell ref="H2860:L2860"/>
    <mergeCell ref="N2860:P2860"/>
    <mergeCell ref="Q2860:T2860"/>
    <mergeCell ref="U2860:W2860"/>
    <mergeCell ref="Z2860:AC2860"/>
    <mergeCell ref="AD2860:AE2860"/>
    <mergeCell ref="AI2860:AM2860"/>
    <mergeCell ref="AO2860:AT2860"/>
    <mergeCell ref="AV2860:AZ2860"/>
    <mergeCell ref="C2861:G2863"/>
    <mergeCell ref="H2861:L2863"/>
    <mergeCell ref="P2861:S2863"/>
    <mergeCell ref="U2861:W2863"/>
    <mergeCell ref="Z2861:AC2863"/>
    <mergeCell ref="AD2861:AE2863"/>
    <mergeCell ref="AI2861:AM2863"/>
    <mergeCell ref="AO2861:AT2863"/>
    <mergeCell ref="AV2861:AZ2863"/>
    <mergeCell ref="BB2861:BB2863"/>
    <mergeCell ref="BE2861:BE2863"/>
    <mergeCell ref="BH2861:BL2863"/>
    <mergeCell ref="BN2861:BP2863"/>
    <mergeCell ref="C2864:G2864"/>
    <mergeCell ref="H2864:L2864"/>
    <mergeCell ref="P2864:S2864"/>
    <mergeCell ref="U2864:W2864"/>
    <mergeCell ref="Z2864:AC2864"/>
    <mergeCell ref="AD2864:AE2864"/>
    <mergeCell ref="AI2864:AM2864"/>
    <mergeCell ref="AO2864:AT2864"/>
    <mergeCell ref="AV2864:AZ2864"/>
    <mergeCell ref="BH2864:BL2864"/>
    <mergeCell ref="BN2864:BP2864"/>
    <mergeCell ref="C2866:G2868"/>
    <mergeCell ref="H2866:L2868"/>
    <mergeCell ref="N2866:P2868"/>
    <mergeCell ref="Q2866:T2868"/>
    <mergeCell ref="U2866:W2868"/>
    <mergeCell ref="Z2866:AC2868"/>
    <mergeCell ref="AD2866:AE2868"/>
    <mergeCell ref="AI2866:AM2868"/>
    <mergeCell ref="AO2866:AT2868"/>
    <mergeCell ref="AV2866:AZ2868"/>
    <mergeCell ref="BB2866:BB2868"/>
    <mergeCell ref="BE2866:BE2868"/>
    <mergeCell ref="BH2866:BL2868"/>
    <mergeCell ref="BN2866:BP2868"/>
    <mergeCell ref="C2869:G2869"/>
    <mergeCell ref="H2869:L2869"/>
    <mergeCell ref="P2869:S2869"/>
    <mergeCell ref="U2869:W2869"/>
    <mergeCell ref="Z2869:AC2869"/>
    <mergeCell ref="AD2869:AE2869"/>
    <mergeCell ref="AI2869:AM2869"/>
    <mergeCell ref="AO2869:AT2869"/>
    <mergeCell ref="AV2869:AZ2869"/>
    <mergeCell ref="BH2869:BL2869"/>
    <mergeCell ref="BN2869:BP2869"/>
    <mergeCell ref="C2871:G2871"/>
    <mergeCell ref="H2871:L2871"/>
    <mergeCell ref="N2871:P2871"/>
    <mergeCell ref="Q2871:T2871"/>
    <mergeCell ref="U2871:W2871"/>
    <mergeCell ref="Z2871:AC2871"/>
    <mergeCell ref="AD2871:AE2871"/>
    <mergeCell ref="AI2871:AM2871"/>
    <mergeCell ref="AO2871:AT2873"/>
    <mergeCell ref="AV2871:AZ2873"/>
    <mergeCell ref="BE2871:BF2872"/>
    <mergeCell ref="BH2871:BL2871"/>
    <mergeCell ref="BN2871:BP2871"/>
    <mergeCell ref="BE2873:BE2874"/>
    <mergeCell ref="BH2873:BL2874"/>
    <mergeCell ref="BN2873:BP2874"/>
    <mergeCell ref="C2876:I2876"/>
    <mergeCell ref="AH2876:AO2876"/>
    <mergeCell ref="BH2876:BL2876"/>
    <mergeCell ref="BN2876:BP2876"/>
    <mergeCell ref="C2877:G2878"/>
    <mergeCell ref="H2877:L2878"/>
    <mergeCell ref="N2877:P2878"/>
    <mergeCell ref="Q2877:T2878"/>
    <mergeCell ref="U2877:W2878"/>
    <mergeCell ref="Z2877:AC2878"/>
    <mergeCell ref="AD2877:AE2878"/>
    <mergeCell ref="AI2877:AM2878"/>
    <mergeCell ref="AO2877:AT2878"/>
    <mergeCell ref="AV2877:AZ2878"/>
    <mergeCell ref="BB2877:BB2878"/>
    <mergeCell ref="BE2877:BF2878"/>
    <mergeCell ref="BH2877:BL2878"/>
    <mergeCell ref="BN2877:BP2878"/>
    <mergeCell ref="C2879:G2879"/>
    <mergeCell ref="H2879:L2879"/>
    <mergeCell ref="N2879:P2879"/>
    <mergeCell ref="Q2879:T2879"/>
    <mergeCell ref="U2879:W2879"/>
    <mergeCell ref="Z2879:AC2879"/>
    <mergeCell ref="AD2879:AE2879"/>
    <mergeCell ref="AI2879:AM2879"/>
    <mergeCell ref="AO2879:AT2879"/>
    <mergeCell ref="AV2879:AZ2879"/>
    <mergeCell ref="BH2879:BL2879"/>
    <mergeCell ref="BN2879:BP2879"/>
    <mergeCell ref="C2881:G2882"/>
    <mergeCell ref="H2881:L2882"/>
    <mergeCell ref="N2881:P2882"/>
    <mergeCell ref="Q2881:T2882"/>
    <mergeCell ref="U2881:W2882"/>
    <mergeCell ref="Z2881:AC2882"/>
    <mergeCell ref="AD2881:AE2882"/>
    <mergeCell ref="AI2881:AM2882"/>
    <mergeCell ref="AO2881:AT2882"/>
    <mergeCell ref="AV2881:AZ2882"/>
    <mergeCell ref="BB2881:BB2882"/>
    <mergeCell ref="BE2881:BE2882"/>
    <mergeCell ref="BH2881:BL2882"/>
    <mergeCell ref="BN2881:BP2882"/>
    <mergeCell ref="C2883:G2884"/>
    <mergeCell ref="H2883:L2884"/>
    <mergeCell ref="N2883:P2884"/>
    <mergeCell ref="Q2883:T2884"/>
    <mergeCell ref="U2883:W2884"/>
    <mergeCell ref="Z2883:AC2884"/>
    <mergeCell ref="AD2883:AE2884"/>
    <mergeCell ref="AI2883:AM2884"/>
    <mergeCell ref="AO2883:AT2884"/>
    <mergeCell ref="AV2883:AZ2884"/>
    <mergeCell ref="BB2883:BB2884"/>
    <mergeCell ref="BE2883:BE2884"/>
    <mergeCell ref="BH2883:BL2884"/>
    <mergeCell ref="BN2883:BP2884"/>
    <mergeCell ref="BH2885:BL2885"/>
    <mergeCell ref="BN2885:BP2885"/>
    <mergeCell ref="C2887:G2888"/>
    <mergeCell ref="H2887:L2888"/>
    <mergeCell ref="N2887:P2888"/>
    <mergeCell ref="Q2887:T2888"/>
    <mergeCell ref="U2887:W2888"/>
    <mergeCell ref="Z2887:AC2888"/>
    <mergeCell ref="AD2887:AE2888"/>
    <mergeCell ref="AH2887:AM2888"/>
    <mergeCell ref="AO2887:AT2888"/>
    <mergeCell ref="AZ2887:AZ2888"/>
    <mergeCell ref="BB2887:BB2888"/>
    <mergeCell ref="BE2887:BG2888"/>
    <mergeCell ref="BH2887:BL2888"/>
    <mergeCell ref="BN2887:BP2888"/>
    <mergeCell ref="C2889:G2889"/>
    <mergeCell ref="H2889:L2889"/>
    <mergeCell ref="N2889:P2889"/>
    <mergeCell ref="Q2889:T2889"/>
    <mergeCell ref="U2889:W2889"/>
    <mergeCell ref="Z2889:AC2889"/>
    <mergeCell ref="AD2889:AE2889"/>
    <mergeCell ref="AH2889:AN2889"/>
    <mergeCell ref="AO2889:AT2889"/>
    <mergeCell ref="AV2889:AZ2889"/>
    <mergeCell ref="BE2889:BG2889"/>
    <mergeCell ref="BH2889:BL2889"/>
    <mergeCell ref="BN2889:BP2889"/>
    <mergeCell ref="C2891:H2891"/>
    <mergeCell ref="I2891:M2891"/>
    <mergeCell ref="P2891:S2891"/>
    <mergeCell ref="U2891:W2891"/>
    <mergeCell ref="Z2891:AC2891"/>
    <mergeCell ref="AD2891:AE2891"/>
    <mergeCell ref="AH2891:AN2891"/>
    <mergeCell ref="AO2891:AT2891"/>
    <mergeCell ref="AV2891:AZ2891"/>
    <mergeCell ref="C2892:K2893"/>
    <mergeCell ref="P2892:S2893"/>
    <mergeCell ref="U2892:W2893"/>
    <mergeCell ref="AH2892:AM2893"/>
    <mergeCell ref="AO2892:AT2893"/>
    <mergeCell ref="AV2892:AZ2893"/>
    <mergeCell ref="BB2892:BB2893"/>
    <mergeCell ref="C2894:G2894"/>
    <mergeCell ref="H2894:L2894"/>
    <mergeCell ref="P2894:S2894"/>
    <mergeCell ref="U2894:W2894"/>
    <mergeCell ref="Z2894:AC2894"/>
    <mergeCell ref="AD2894:AE2894"/>
    <mergeCell ref="AH2894:AM2894"/>
    <mergeCell ref="AV2894:AZ2894"/>
    <mergeCell ref="BE2894:BP2894"/>
    <mergeCell ref="C2896:G2898"/>
    <mergeCell ref="N2896:P2898"/>
    <mergeCell ref="Q2896:T2898"/>
    <mergeCell ref="U2896:W2898"/>
    <mergeCell ref="AH2896:AR2898"/>
    <mergeCell ref="AV2896:AZ2898"/>
    <mergeCell ref="BB2896:BB2898"/>
    <mergeCell ref="C2899:G2899"/>
    <mergeCell ref="P2899:S2899"/>
    <mergeCell ref="U2899:W2899"/>
    <mergeCell ref="AH2899:AR2899"/>
    <mergeCell ref="AV2899:AZ2899"/>
    <mergeCell ref="BG2899:BJ2899"/>
    <mergeCell ref="BN2899:BP2899"/>
    <mergeCell ref="C2901:G2903"/>
    <mergeCell ref="N2901:P2903"/>
    <mergeCell ref="Q2901:T2903"/>
    <mergeCell ref="U2901:W2903"/>
    <mergeCell ref="AH2901:AR2903"/>
    <mergeCell ref="AV2901:AZ2903"/>
    <mergeCell ref="BB2901:BB2903"/>
    <mergeCell ref="BE2901:BG2903"/>
    <mergeCell ref="BH2901:BK2903"/>
    <mergeCell ref="BN2901:BP2903"/>
    <mergeCell ref="C2904:G2904"/>
    <mergeCell ref="N2904:P2904"/>
    <mergeCell ref="Q2904:T2904"/>
    <mergeCell ref="U2904:W2904"/>
    <mergeCell ref="AH2904:AR2904"/>
    <mergeCell ref="AV2904:AZ2904"/>
    <mergeCell ref="BE2904:BG2904"/>
    <mergeCell ref="BH2904:BK2904"/>
    <mergeCell ref="BN2904:BP2904"/>
    <mergeCell ref="C2906:J2908"/>
    <mergeCell ref="P2906:S2908"/>
    <mergeCell ref="U2906:W2908"/>
    <mergeCell ref="AH2906:AR2908"/>
    <mergeCell ref="AV2906:AZ2908"/>
    <mergeCell ref="BB2906:BB2908"/>
    <mergeCell ref="BE2906:BG2908"/>
    <mergeCell ref="BH2906:BK2907"/>
    <mergeCell ref="C2909:J2909"/>
    <mergeCell ref="N2909:P2909"/>
    <mergeCell ref="Q2909:T2909"/>
    <mergeCell ref="U2909:W2909"/>
    <mergeCell ref="AH2909:AR2909"/>
    <mergeCell ref="AV2909:AZ2909"/>
    <mergeCell ref="BE2909:BG2909"/>
    <mergeCell ref="BH2909:BK2909"/>
    <mergeCell ref="C2913:G2913"/>
    <mergeCell ref="H2913:L2913"/>
    <mergeCell ref="N2913:P2913"/>
    <mergeCell ref="Q2913:T2913"/>
    <mergeCell ref="U2913:W2913"/>
    <mergeCell ref="Z2913:AC2913"/>
    <mergeCell ref="AD2913:AE2913"/>
    <mergeCell ref="AH2913:AM2913"/>
    <mergeCell ref="AO2913:AT2913"/>
    <mergeCell ref="AV2913:AZ2913"/>
    <mergeCell ref="BB2913:BC2913"/>
    <mergeCell ref="BE2913:BF2913"/>
    <mergeCell ref="BI2913:BJ2913"/>
    <mergeCell ref="B2915:AJ2916"/>
    <mergeCell ref="AL2915:AZ2916"/>
    <mergeCell ref="BA2915:BQ2916"/>
    <mergeCell ref="G2917:L2917"/>
    <mergeCell ref="N2917:O2917"/>
    <mergeCell ref="P2917:S2917"/>
    <mergeCell ref="U2917:AB2917"/>
    <mergeCell ref="AD2917:AI2917"/>
    <mergeCell ref="AO2917:AR2917"/>
    <mergeCell ref="AU2917:AY2917"/>
    <mergeCell ref="BE2917:BF2917"/>
    <mergeCell ref="BG2917:BL2917"/>
    <mergeCell ref="BM2917:BO2917"/>
    <mergeCell ref="BP2917:BQ2917"/>
    <mergeCell ref="F2919:I2920"/>
    <mergeCell ref="K2919:M2920"/>
    <mergeCell ref="N2919:O2920"/>
    <mergeCell ref="R2919:T2920"/>
    <mergeCell ref="U2919:V2920"/>
    <mergeCell ref="W2919:Z2920"/>
    <mergeCell ref="AA2919:AB2920"/>
    <mergeCell ref="AD2919:AD2920"/>
    <mergeCell ref="AE2919:AH2920"/>
    <mergeCell ref="AI2919:AI2920"/>
    <mergeCell ref="AU2919:AW2920"/>
    <mergeCell ref="AX2919:AY2920"/>
    <mergeCell ref="BE2919:BF2920"/>
    <mergeCell ref="BH2919:BL2920"/>
    <mergeCell ref="BM2919:BO2920"/>
    <mergeCell ref="BP2919:BQ2920"/>
    <mergeCell ref="BL2913:BP2913"/>
    <mergeCell ref="C2925:D2926"/>
    <mergeCell ref="F2925:I2927"/>
    <mergeCell ref="J2925:M2927"/>
    <mergeCell ref="N2925:O2927"/>
    <mergeCell ref="R2925:T2926"/>
    <mergeCell ref="U2925:V2926"/>
    <mergeCell ref="W2925:Z2926"/>
    <mergeCell ref="AA2925:AB2926"/>
    <mergeCell ref="AD2925:AD2926"/>
    <mergeCell ref="AE2925:AH2926"/>
    <mergeCell ref="AI2925:AI2926"/>
    <mergeCell ref="AM2925:AP2926"/>
    <mergeCell ref="AQ2925:AT2926"/>
    <mergeCell ref="BA2925:BC2926"/>
    <mergeCell ref="BD2925:BE2926"/>
    <mergeCell ref="BH2925:BL2926"/>
    <mergeCell ref="BM2925:BO2926"/>
    <mergeCell ref="BP2925:BQ2926"/>
    <mergeCell ref="AM2927:AO2928"/>
    <mergeCell ref="AP2927:AS2928"/>
    <mergeCell ref="C2930:D2932"/>
    <mergeCell ref="F2930:I2932"/>
    <mergeCell ref="J2930:M2932"/>
    <mergeCell ref="AM2930:AO2932"/>
    <mergeCell ref="AP2930:AS2932"/>
    <mergeCell ref="AT2930:AV2932"/>
    <mergeCell ref="AX2930:AY2932"/>
    <mergeCell ref="BA2930:BC2932"/>
    <mergeCell ref="BD2930:BE2932"/>
    <mergeCell ref="BH2930:BL2932"/>
    <mergeCell ref="BM2930:BO2932"/>
    <mergeCell ref="BP2930:BQ2932"/>
    <mergeCell ref="C2921:D2922"/>
    <mergeCell ref="F2921:I2922"/>
    <mergeCell ref="J2921:M2922"/>
    <mergeCell ref="N2921:O2922"/>
    <mergeCell ref="R2921:T2922"/>
    <mergeCell ref="U2921:V2922"/>
    <mergeCell ref="W2921:Z2922"/>
    <mergeCell ref="AA2921:AB2922"/>
    <mergeCell ref="AD2921:AD2922"/>
    <mergeCell ref="AE2921:AH2922"/>
    <mergeCell ref="AI2921:AI2922"/>
    <mergeCell ref="AM2921:AO2922"/>
    <mergeCell ref="AP2921:AS2922"/>
    <mergeCell ref="BA2921:BC2922"/>
    <mergeCell ref="BD2921:BE2922"/>
    <mergeCell ref="BH2921:BL2922"/>
    <mergeCell ref="BM2921:BO2922"/>
    <mergeCell ref="BP2921:BQ2922"/>
    <mergeCell ref="C2923:D2923"/>
    <mergeCell ref="F2923:I2923"/>
    <mergeCell ref="J2923:M2923"/>
    <mergeCell ref="N2923:O2923"/>
    <mergeCell ref="R2923:T2923"/>
    <mergeCell ref="U2923:V2923"/>
    <mergeCell ref="W2923:Z2923"/>
    <mergeCell ref="AA2923:AB2923"/>
    <mergeCell ref="AE2923:AH2923"/>
    <mergeCell ref="AM2923:AO2923"/>
    <mergeCell ref="AP2923:AS2923"/>
    <mergeCell ref="BA2923:BC2923"/>
    <mergeCell ref="BD2923:BE2923"/>
    <mergeCell ref="BH2923:BL2923"/>
    <mergeCell ref="AM2933:AO2933"/>
    <mergeCell ref="AP2933:AS2933"/>
    <mergeCell ref="AT2933:AV2933"/>
    <mergeCell ref="AX2933:AY2933"/>
    <mergeCell ref="BA2933:BC2933"/>
    <mergeCell ref="BD2933:BE2933"/>
    <mergeCell ref="BH2933:BL2933"/>
    <mergeCell ref="BM2933:BO2933"/>
    <mergeCell ref="BP2933:BQ2933"/>
    <mergeCell ref="AM2935:AP2935"/>
    <mergeCell ref="AQ2935:AT2935"/>
    <mergeCell ref="AU2935:AX2935"/>
    <mergeCell ref="AY2935:AZ2935"/>
    <mergeCell ref="BA2935:BC2935"/>
    <mergeCell ref="BD2935:BE2935"/>
    <mergeCell ref="C2936:AE2936"/>
    <mergeCell ref="B2938:U2938"/>
    <mergeCell ref="X2938:AG2938"/>
    <mergeCell ref="AM2938:BB2938"/>
    <mergeCell ref="BE2938:BP2938"/>
    <mergeCell ref="E2939:L2939"/>
    <mergeCell ref="O2939:Q2939"/>
    <mergeCell ref="S2939:V2939"/>
    <mergeCell ref="AB2939:AC2939"/>
    <mergeCell ref="AD2939:AE2939"/>
    <mergeCell ref="AR2939:AT2939"/>
    <mergeCell ref="AV2939:BB2939"/>
    <mergeCell ref="BH2939:BL2940"/>
    <mergeCell ref="BN2939:BP2940"/>
    <mergeCell ref="F2941:K2941"/>
    <mergeCell ref="N2941:R2941"/>
    <mergeCell ref="S2941:V2941"/>
    <mergeCell ref="AB2941:AD2941"/>
    <mergeCell ref="AE2941:AI2941"/>
    <mergeCell ref="AR2941:AT2941"/>
    <mergeCell ref="AV2941:AZ2941"/>
    <mergeCell ref="BJ2941:BL2941"/>
    <mergeCell ref="BO2941:BP2941"/>
    <mergeCell ref="I2946:L2946"/>
    <mergeCell ref="N2946:P2946"/>
    <mergeCell ref="Q2946:S2946"/>
    <mergeCell ref="U2946:W2946"/>
    <mergeCell ref="Z2946:AC2946"/>
    <mergeCell ref="AD2946:AE2946"/>
    <mergeCell ref="AO2946:AT2946"/>
    <mergeCell ref="AV2946:AZ2946"/>
    <mergeCell ref="BA2946:BB2946"/>
    <mergeCell ref="BJ2946:BL2946"/>
    <mergeCell ref="BO2946:BP2946"/>
    <mergeCell ref="H2948:L2949"/>
    <mergeCell ref="N2948:P2949"/>
    <mergeCell ref="Q2948:S2949"/>
    <mergeCell ref="U2948:W2949"/>
    <mergeCell ref="Z2948:AC2949"/>
    <mergeCell ref="AD2948:AE2949"/>
    <mergeCell ref="AO2948:AT2949"/>
    <mergeCell ref="AV2948:AZ2949"/>
    <mergeCell ref="BA2948:BB2949"/>
    <mergeCell ref="BE2948:BE2949"/>
    <mergeCell ref="BJ2948:BL2949"/>
    <mergeCell ref="BO2948:BP2949"/>
    <mergeCell ref="H2950:L2950"/>
    <mergeCell ref="N2950:P2950"/>
    <mergeCell ref="R2950:S2950"/>
    <mergeCell ref="U2950:W2950"/>
    <mergeCell ref="Z2950:AC2950"/>
    <mergeCell ref="AD2950:AE2950"/>
    <mergeCell ref="AO2950:AT2950"/>
    <mergeCell ref="AV2950:AZ2950"/>
    <mergeCell ref="BK2950:BL2950"/>
    <mergeCell ref="C2952:I2954"/>
    <mergeCell ref="AH2952:AO2954"/>
    <mergeCell ref="BE2952:BE2954"/>
    <mergeCell ref="BK2952:BL2954"/>
    <mergeCell ref="BP2952:BP2953"/>
    <mergeCell ref="C2955:G2955"/>
    <mergeCell ref="H2955:L2955"/>
    <mergeCell ref="N2955:P2955"/>
    <mergeCell ref="Q2955:T2955"/>
    <mergeCell ref="U2955:W2955"/>
    <mergeCell ref="Z2955:AC2955"/>
    <mergeCell ref="AD2955:AE2955"/>
    <mergeCell ref="AI2955:AM2955"/>
    <mergeCell ref="AO2955:AT2955"/>
    <mergeCell ref="AV2955:AZ2955"/>
    <mergeCell ref="BK2955:BL2955"/>
    <mergeCell ref="C2957:G2959"/>
    <mergeCell ref="H2957:L2959"/>
    <mergeCell ref="N2957:P2959"/>
    <mergeCell ref="Q2957:T2959"/>
    <mergeCell ref="U2957:W2959"/>
    <mergeCell ref="Z2957:AC2959"/>
    <mergeCell ref="AD2957:AE2959"/>
    <mergeCell ref="AI2957:AM2959"/>
    <mergeCell ref="AO2957:AT2959"/>
    <mergeCell ref="AV2957:AZ2959"/>
    <mergeCell ref="BB2957:BB2959"/>
    <mergeCell ref="C2960:G2960"/>
    <mergeCell ref="H2960:L2960"/>
    <mergeCell ref="N2960:P2960"/>
    <mergeCell ref="Q2960:T2960"/>
    <mergeCell ref="U2960:W2960"/>
    <mergeCell ref="Z2960:AC2960"/>
    <mergeCell ref="AD2960:AE2960"/>
    <mergeCell ref="AI2960:AM2960"/>
    <mergeCell ref="AO2960:AT2960"/>
    <mergeCell ref="AV2960:AZ2960"/>
    <mergeCell ref="C2962:G2963"/>
    <mergeCell ref="H2962:L2963"/>
    <mergeCell ref="N2962:P2963"/>
    <mergeCell ref="Q2962:T2963"/>
    <mergeCell ref="U2962:W2963"/>
    <mergeCell ref="Z2962:AC2963"/>
    <mergeCell ref="AD2962:AE2963"/>
    <mergeCell ref="AI2962:AM2963"/>
    <mergeCell ref="AO2962:AT2963"/>
    <mergeCell ref="AV2962:AZ2963"/>
    <mergeCell ref="BB2962:BB2963"/>
    <mergeCell ref="BE2962:BP2963"/>
    <mergeCell ref="C2964:G2965"/>
    <mergeCell ref="H2964:L2965"/>
    <mergeCell ref="N2964:P2965"/>
    <mergeCell ref="Q2964:T2965"/>
    <mergeCell ref="U2964:W2965"/>
    <mergeCell ref="Z2964:AC2965"/>
    <mergeCell ref="AD2964:AE2965"/>
    <mergeCell ref="AI2964:AN2965"/>
    <mergeCell ref="AO2964:AT2965"/>
    <mergeCell ref="AV2964:AZ2965"/>
    <mergeCell ref="BB2964:BB2965"/>
    <mergeCell ref="BJ2964:BM2965"/>
    <mergeCell ref="BN2964:BP2965"/>
    <mergeCell ref="C2966:G2966"/>
    <mergeCell ref="H2966:L2966"/>
    <mergeCell ref="N2966:P2966"/>
    <mergeCell ref="Q2966:T2966"/>
    <mergeCell ref="U2966:W2966"/>
    <mergeCell ref="Z2966:AC2966"/>
    <mergeCell ref="AD2966:AE2966"/>
    <mergeCell ref="AI2966:AM2966"/>
    <mergeCell ref="AO2966:AT2966"/>
    <mergeCell ref="AV2966:AZ2966"/>
    <mergeCell ref="C2967:G2969"/>
    <mergeCell ref="H2967:L2969"/>
    <mergeCell ref="P2967:S2969"/>
    <mergeCell ref="U2967:W2969"/>
    <mergeCell ref="Z2967:AC2969"/>
    <mergeCell ref="AD2967:AE2969"/>
    <mergeCell ref="AI2967:AM2969"/>
    <mergeCell ref="AO2967:AT2969"/>
    <mergeCell ref="AV2967:AZ2969"/>
    <mergeCell ref="BB2967:BB2969"/>
    <mergeCell ref="BE2967:BE2969"/>
    <mergeCell ref="BH2967:BL2969"/>
    <mergeCell ref="BN2967:BP2969"/>
    <mergeCell ref="C2970:G2970"/>
    <mergeCell ref="H2970:L2970"/>
    <mergeCell ref="P2970:S2970"/>
    <mergeCell ref="U2970:W2970"/>
    <mergeCell ref="Z2970:AC2970"/>
    <mergeCell ref="AD2970:AE2970"/>
    <mergeCell ref="AI2970:AM2970"/>
    <mergeCell ref="AO2970:AT2970"/>
    <mergeCell ref="AV2970:AZ2970"/>
    <mergeCell ref="BH2970:BL2970"/>
    <mergeCell ref="BN2970:BP2970"/>
    <mergeCell ref="C2972:G2974"/>
    <mergeCell ref="H2972:L2974"/>
    <mergeCell ref="N2972:P2974"/>
    <mergeCell ref="Q2972:T2974"/>
    <mergeCell ref="U2972:W2974"/>
    <mergeCell ref="Z2972:AC2974"/>
    <mergeCell ref="AD2972:AE2974"/>
    <mergeCell ref="AI2972:AM2974"/>
    <mergeCell ref="AO2972:AT2974"/>
    <mergeCell ref="AV2972:AZ2974"/>
    <mergeCell ref="BB2972:BB2974"/>
    <mergeCell ref="BE2972:BE2974"/>
    <mergeCell ref="BH2972:BL2974"/>
    <mergeCell ref="BN2972:BP2974"/>
    <mergeCell ref="C2975:G2975"/>
    <mergeCell ref="H2975:L2975"/>
    <mergeCell ref="P2975:S2975"/>
    <mergeCell ref="U2975:W2975"/>
    <mergeCell ref="Z2975:AC2975"/>
    <mergeCell ref="AD2975:AE2975"/>
    <mergeCell ref="AI2975:AM2975"/>
    <mergeCell ref="AO2975:AT2975"/>
    <mergeCell ref="AV2975:AZ2975"/>
    <mergeCell ref="BH2975:BL2975"/>
    <mergeCell ref="BN2975:BP2975"/>
    <mergeCell ref="C2977:G2977"/>
    <mergeCell ref="H2977:L2977"/>
    <mergeCell ref="N2977:P2977"/>
    <mergeCell ref="Q2977:T2977"/>
    <mergeCell ref="U2977:W2977"/>
    <mergeCell ref="Z2977:AC2977"/>
    <mergeCell ref="AD2977:AE2977"/>
    <mergeCell ref="AI2977:AM2977"/>
    <mergeCell ref="AO2977:AT2979"/>
    <mergeCell ref="AV2977:AZ2979"/>
    <mergeCell ref="BE2977:BF2978"/>
    <mergeCell ref="BH2977:BL2977"/>
    <mergeCell ref="BN2977:BP2977"/>
    <mergeCell ref="BE2979:BE2980"/>
    <mergeCell ref="BH2979:BL2980"/>
    <mergeCell ref="BN2979:BP2980"/>
    <mergeCell ref="C2982:I2982"/>
    <mergeCell ref="AH2982:AO2982"/>
    <mergeCell ref="BH2982:BL2982"/>
    <mergeCell ref="BN2982:BP2982"/>
    <mergeCell ref="C2983:G2984"/>
    <mergeCell ref="H2983:L2984"/>
    <mergeCell ref="N2983:P2984"/>
    <mergeCell ref="Q2983:T2984"/>
    <mergeCell ref="U2983:W2984"/>
    <mergeCell ref="Z2983:AC2984"/>
    <mergeCell ref="AD2983:AE2984"/>
    <mergeCell ref="AI2983:AM2984"/>
    <mergeCell ref="AO2983:AT2984"/>
    <mergeCell ref="AV2983:AZ2984"/>
    <mergeCell ref="BB2983:BB2984"/>
    <mergeCell ref="BE2983:BF2984"/>
    <mergeCell ref="BH2983:BL2984"/>
    <mergeCell ref="BN2983:BP2984"/>
    <mergeCell ref="C2985:G2985"/>
    <mergeCell ref="H2985:L2985"/>
    <mergeCell ref="N2985:P2985"/>
    <mergeCell ref="Q2985:T2985"/>
    <mergeCell ref="U2985:W2985"/>
    <mergeCell ref="Z2985:AC2985"/>
    <mergeCell ref="AD2985:AE2985"/>
    <mergeCell ref="AI2985:AM2985"/>
    <mergeCell ref="AO2985:AT2985"/>
    <mergeCell ref="AV2985:AZ2985"/>
    <mergeCell ref="BH2985:BL2985"/>
    <mergeCell ref="BN2985:BP2985"/>
    <mergeCell ref="C2987:G2988"/>
    <mergeCell ref="H2987:L2988"/>
    <mergeCell ref="N2987:P2988"/>
    <mergeCell ref="Q2987:T2988"/>
    <mergeCell ref="U2987:W2988"/>
    <mergeCell ref="Z2987:AC2988"/>
    <mergeCell ref="AD2987:AE2988"/>
    <mergeCell ref="AI2987:AM2988"/>
    <mergeCell ref="AO2987:AT2988"/>
    <mergeCell ref="AV2987:AZ2988"/>
    <mergeCell ref="BB2987:BB2988"/>
    <mergeCell ref="BE2987:BE2988"/>
    <mergeCell ref="BH2987:BL2988"/>
    <mergeCell ref="BN2987:BP2988"/>
    <mergeCell ref="C2989:G2990"/>
    <mergeCell ref="H2989:L2990"/>
    <mergeCell ref="N2989:P2990"/>
    <mergeCell ref="Q2989:T2990"/>
    <mergeCell ref="U2989:W2990"/>
    <mergeCell ref="Z2989:AC2990"/>
    <mergeCell ref="AD2989:AE2990"/>
    <mergeCell ref="AI2989:AM2990"/>
    <mergeCell ref="AO2989:AT2990"/>
    <mergeCell ref="AV2989:AZ2990"/>
    <mergeCell ref="BB2989:BB2990"/>
    <mergeCell ref="BE2989:BE2990"/>
    <mergeCell ref="BH2989:BL2990"/>
    <mergeCell ref="BN2989:BP2990"/>
    <mergeCell ref="C2993:G2994"/>
    <mergeCell ref="H2993:L2994"/>
    <mergeCell ref="N2993:P2994"/>
    <mergeCell ref="Q2993:T2994"/>
    <mergeCell ref="U2993:W2994"/>
    <mergeCell ref="Z2993:AC2994"/>
    <mergeCell ref="AD2993:AE2994"/>
    <mergeCell ref="AH2993:AM2994"/>
    <mergeCell ref="AO2993:AT2994"/>
    <mergeCell ref="AZ2993:AZ2994"/>
    <mergeCell ref="BB2993:BB2994"/>
    <mergeCell ref="BE2993:BG2994"/>
    <mergeCell ref="BH2993:BL2994"/>
    <mergeCell ref="BN2993:BP2994"/>
    <mergeCell ref="C2995:G2995"/>
    <mergeCell ref="H2995:L2995"/>
    <mergeCell ref="N2995:P2995"/>
    <mergeCell ref="Q2995:T2995"/>
    <mergeCell ref="U2995:W2995"/>
    <mergeCell ref="Z2995:AC2995"/>
    <mergeCell ref="AD2995:AE2995"/>
    <mergeCell ref="AH2995:AN2995"/>
    <mergeCell ref="AO2995:AT2995"/>
    <mergeCell ref="AV2995:AZ2995"/>
    <mergeCell ref="BE2995:BG2995"/>
    <mergeCell ref="BH2995:BL2995"/>
    <mergeCell ref="BN2995:BP2995"/>
    <mergeCell ref="C2997:H2997"/>
    <mergeCell ref="I2997:M2997"/>
    <mergeCell ref="P2997:S2997"/>
    <mergeCell ref="U2997:W2997"/>
    <mergeCell ref="Z2997:AC2997"/>
    <mergeCell ref="AD2997:AE2997"/>
    <mergeCell ref="AH2997:AN2997"/>
    <mergeCell ref="AO2997:AT2997"/>
    <mergeCell ref="AV2997:AZ2997"/>
    <mergeCell ref="C2998:K2999"/>
    <mergeCell ref="P2998:S2999"/>
    <mergeCell ref="U2998:W2999"/>
    <mergeCell ref="AH2998:AM2999"/>
    <mergeCell ref="AO2998:AT2999"/>
    <mergeCell ref="AV2998:AZ2999"/>
    <mergeCell ref="BB2998:BB2999"/>
    <mergeCell ref="C3000:G3000"/>
    <mergeCell ref="H3000:L3000"/>
    <mergeCell ref="P3000:S3000"/>
    <mergeCell ref="U3000:W3000"/>
    <mergeCell ref="Z3000:AC3000"/>
    <mergeCell ref="AD3000:AE3000"/>
    <mergeCell ref="AH3000:AM3000"/>
    <mergeCell ref="AV3000:AZ3000"/>
    <mergeCell ref="BE3000:BP3000"/>
    <mergeCell ref="C3002:G3004"/>
    <mergeCell ref="N3002:P3004"/>
    <mergeCell ref="Q3002:T3004"/>
    <mergeCell ref="U3002:W3004"/>
    <mergeCell ref="AH3002:AR3004"/>
    <mergeCell ref="AV3002:AZ3004"/>
    <mergeCell ref="BB3002:BB3004"/>
    <mergeCell ref="C3005:G3005"/>
    <mergeCell ref="P3005:S3005"/>
    <mergeCell ref="U3005:W3005"/>
    <mergeCell ref="AH3005:AR3005"/>
    <mergeCell ref="AV3005:AZ3005"/>
    <mergeCell ref="BG3005:BJ3005"/>
    <mergeCell ref="BN3005:BP3005"/>
    <mergeCell ref="C3007:G3009"/>
    <mergeCell ref="N3007:P3009"/>
    <mergeCell ref="Q3007:T3009"/>
    <mergeCell ref="U3007:W3009"/>
    <mergeCell ref="AH3007:AR3009"/>
    <mergeCell ref="AV3007:AZ3009"/>
    <mergeCell ref="BB3007:BB3009"/>
    <mergeCell ref="BE3007:BG3009"/>
    <mergeCell ref="BH3007:BK3009"/>
    <mergeCell ref="BN3007:BP3009"/>
    <mergeCell ref="C3010:G3010"/>
    <mergeCell ref="N3010:P3010"/>
    <mergeCell ref="Q3010:T3010"/>
    <mergeCell ref="U3010:W3010"/>
    <mergeCell ref="AH3010:AR3010"/>
    <mergeCell ref="AV3010:AZ3010"/>
    <mergeCell ref="BE3010:BG3010"/>
    <mergeCell ref="BH3010:BK3010"/>
    <mergeCell ref="BN3010:BP3010"/>
    <mergeCell ref="C3012:J3014"/>
    <mergeCell ref="P3012:S3014"/>
    <mergeCell ref="U3012:W3014"/>
    <mergeCell ref="AH3012:AR3014"/>
    <mergeCell ref="AV3012:AZ3014"/>
    <mergeCell ref="BB3012:BB3014"/>
    <mergeCell ref="BE3012:BG3014"/>
    <mergeCell ref="BH3012:BK3013"/>
    <mergeCell ref="C3015:J3015"/>
    <mergeCell ref="N3015:P3015"/>
    <mergeCell ref="Q3015:T3015"/>
    <mergeCell ref="U3015:W3015"/>
    <mergeCell ref="AH3015:AR3015"/>
    <mergeCell ref="AV3015:AZ3015"/>
    <mergeCell ref="BE3015:BG3015"/>
    <mergeCell ref="BH3015:BK3015"/>
    <mergeCell ref="BE3017:BG3018"/>
    <mergeCell ref="BH3017:BK3018"/>
    <mergeCell ref="BN3017:BP3018"/>
    <mergeCell ref="C3019:G3019"/>
    <mergeCell ref="H3019:L3019"/>
    <mergeCell ref="N3019:P3019"/>
    <mergeCell ref="Q3019:T3019"/>
    <mergeCell ref="U3019:W3019"/>
    <mergeCell ref="Z3019:AC3019"/>
    <mergeCell ref="AD3019:AE3019"/>
    <mergeCell ref="AH3019:AM3019"/>
    <mergeCell ref="AO3019:AT3019"/>
    <mergeCell ref="AV3019:AZ3019"/>
    <mergeCell ref="BB3019:BC3019"/>
    <mergeCell ref="BE3019:BF3019"/>
    <mergeCell ref="BI3019:BJ3019"/>
    <mergeCell ref="BL3019:BP3019"/>
    <mergeCell ref="B3021:AJ3022"/>
    <mergeCell ref="AL3021:AZ3022"/>
    <mergeCell ref="BA3021:BQ3022"/>
    <mergeCell ref="G3023:L3023"/>
    <mergeCell ref="N3023:O3023"/>
    <mergeCell ref="P3023:S3023"/>
    <mergeCell ref="U3023:AB3023"/>
    <mergeCell ref="AD3023:AI3023"/>
    <mergeCell ref="AO3023:AR3023"/>
    <mergeCell ref="AU3023:AY3023"/>
    <mergeCell ref="BE3023:BF3023"/>
    <mergeCell ref="BG3023:BL3023"/>
    <mergeCell ref="BM3023:BO3023"/>
    <mergeCell ref="BP3023:BQ3023"/>
    <mergeCell ref="F3025:I3026"/>
    <mergeCell ref="K3025:M3026"/>
    <mergeCell ref="N3025:O3026"/>
    <mergeCell ref="R3025:T3026"/>
    <mergeCell ref="U3025:V3026"/>
    <mergeCell ref="W3025:Z3026"/>
    <mergeCell ref="AA3025:AB3026"/>
    <mergeCell ref="AD3025:AD3026"/>
    <mergeCell ref="AE3025:AH3026"/>
    <mergeCell ref="AI3025:AI3026"/>
    <mergeCell ref="AU3025:AW3026"/>
    <mergeCell ref="AX3025:AY3026"/>
    <mergeCell ref="BE3025:BF3026"/>
    <mergeCell ref="BH3025:BL3026"/>
    <mergeCell ref="BM3025:BO3026"/>
    <mergeCell ref="BP3025:BQ3026"/>
    <mergeCell ref="C3027:D3028"/>
    <mergeCell ref="F3027:I3028"/>
    <mergeCell ref="J3027:M3028"/>
    <mergeCell ref="N3027:O3028"/>
    <mergeCell ref="R3027:T3028"/>
    <mergeCell ref="U3027:V3028"/>
    <mergeCell ref="W3027:Z3028"/>
    <mergeCell ref="AA3027:AB3028"/>
    <mergeCell ref="AD3027:AD3028"/>
    <mergeCell ref="AE3027:AH3028"/>
    <mergeCell ref="AI3027:AI3028"/>
    <mergeCell ref="AM3027:AO3028"/>
    <mergeCell ref="AP3027:AS3028"/>
    <mergeCell ref="BA3027:BC3028"/>
    <mergeCell ref="BD3027:BE3028"/>
    <mergeCell ref="BH3027:BL3028"/>
    <mergeCell ref="BM3027:BO3028"/>
    <mergeCell ref="BP3027:BQ3028"/>
    <mergeCell ref="C3029:D3029"/>
    <mergeCell ref="F3029:I3029"/>
    <mergeCell ref="J3029:M3029"/>
    <mergeCell ref="N3029:O3029"/>
    <mergeCell ref="R3029:T3029"/>
    <mergeCell ref="U3029:V3029"/>
    <mergeCell ref="W3029:Z3029"/>
    <mergeCell ref="AA3029:AB3029"/>
    <mergeCell ref="AE3029:AH3029"/>
    <mergeCell ref="AM3029:AO3029"/>
    <mergeCell ref="AP3029:AS3029"/>
    <mergeCell ref="BA3029:BC3029"/>
    <mergeCell ref="BD3029:BE3029"/>
    <mergeCell ref="BH3029:BL3029"/>
    <mergeCell ref="BM3029:BO3029"/>
    <mergeCell ref="BP3029:BQ3029"/>
    <mergeCell ref="C3031:D3032"/>
    <mergeCell ref="F3031:I3033"/>
    <mergeCell ref="J3031:M3033"/>
    <mergeCell ref="N3031:O3033"/>
    <mergeCell ref="R3031:T3032"/>
    <mergeCell ref="U3031:V3032"/>
    <mergeCell ref="W3031:Z3032"/>
    <mergeCell ref="AA3031:AB3032"/>
    <mergeCell ref="AD3031:AD3032"/>
    <mergeCell ref="AE3031:AH3032"/>
    <mergeCell ref="AI3031:AI3032"/>
    <mergeCell ref="AM3031:AP3032"/>
    <mergeCell ref="AQ3031:AT3032"/>
    <mergeCell ref="BA3031:BC3032"/>
    <mergeCell ref="BD3031:BE3032"/>
    <mergeCell ref="BH3031:BL3032"/>
    <mergeCell ref="BM3031:BO3032"/>
    <mergeCell ref="BP3031:BQ3032"/>
    <mergeCell ref="AM3033:AO3034"/>
    <mergeCell ref="AP3033:AS3034"/>
    <mergeCell ref="C3036:D3038"/>
    <mergeCell ref="F3036:I3038"/>
    <mergeCell ref="J3036:M3038"/>
    <mergeCell ref="AM3036:AO3038"/>
    <mergeCell ref="AP3036:AS3038"/>
    <mergeCell ref="AT3036:AV3038"/>
    <mergeCell ref="AX3036:AY3038"/>
    <mergeCell ref="BA3036:BC3038"/>
    <mergeCell ref="BD3036:BE3038"/>
    <mergeCell ref="BH3036:BL3038"/>
    <mergeCell ref="BM3036:BO3038"/>
    <mergeCell ref="BP3036:BQ3038"/>
    <mergeCell ref="AM3039:AO3039"/>
    <mergeCell ref="AP3039:AS3039"/>
    <mergeCell ref="AT3039:AV3039"/>
    <mergeCell ref="AX3039:AY3039"/>
    <mergeCell ref="BA3039:BC3039"/>
    <mergeCell ref="BD3039:BE3039"/>
    <mergeCell ref="BH3039:BL3039"/>
    <mergeCell ref="BM3039:BO3039"/>
    <mergeCell ref="BP3039:BQ3039"/>
    <mergeCell ref="AM3041:AP3041"/>
    <mergeCell ref="AQ3041:AT3041"/>
    <mergeCell ref="AU3041:AX3041"/>
    <mergeCell ref="AY3041:AZ3041"/>
    <mergeCell ref="BA3041:BC3041"/>
    <mergeCell ref="BD3041:BE3041"/>
    <mergeCell ref="C3042:AE3042"/>
    <mergeCell ref="B3044:U3044"/>
    <mergeCell ref="X3044:AG3044"/>
    <mergeCell ref="AM3044:BB3044"/>
    <mergeCell ref="BE3044:BP3044"/>
    <mergeCell ref="E3045:L3045"/>
    <mergeCell ref="O3045:Q3045"/>
    <mergeCell ref="S3045:V3045"/>
    <mergeCell ref="AB3045:AC3045"/>
    <mergeCell ref="AD3045:AE3045"/>
    <mergeCell ref="AR3045:AT3045"/>
    <mergeCell ref="AV3045:BB3045"/>
    <mergeCell ref="BH3045:BL3046"/>
    <mergeCell ref="BN3045:BP3046"/>
    <mergeCell ref="F3047:K3047"/>
    <mergeCell ref="N3047:R3047"/>
    <mergeCell ref="S3047:V3047"/>
    <mergeCell ref="AB3047:AD3047"/>
    <mergeCell ref="AE3047:AI3047"/>
    <mergeCell ref="AR3047:AT3047"/>
    <mergeCell ref="AV3047:AZ3047"/>
    <mergeCell ref="BJ3047:BL3047"/>
    <mergeCell ref="BO3047:BP3047"/>
    <mergeCell ref="BE3049:BF3051"/>
    <mergeCell ref="BJ3049:BL3050"/>
    <mergeCell ref="BO3049:BP3050"/>
    <mergeCell ref="I3052:L3052"/>
    <mergeCell ref="N3052:P3052"/>
    <mergeCell ref="Q3052:S3052"/>
    <mergeCell ref="U3052:W3052"/>
    <mergeCell ref="Z3052:AC3052"/>
    <mergeCell ref="AD3052:AE3052"/>
    <mergeCell ref="AO3052:AT3052"/>
    <mergeCell ref="AV3052:AZ3052"/>
    <mergeCell ref="BA3052:BB3052"/>
    <mergeCell ref="BJ3052:BL3052"/>
    <mergeCell ref="BO3052:BP3052"/>
    <mergeCell ref="H3054:L3055"/>
    <mergeCell ref="N3054:P3055"/>
    <mergeCell ref="Q3054:S3055"/>
    <mergeCell ref="U3054:W3055"/>
    <mergeCell ref="Z3054:AC3055"/>
    <mergeCell ref="AD3054:AE3055"/>
    <mergeCell ref="AO3054:AT3055"/>
    <mergeCell ref="AV3054:AZ3055"/>
    <mergeCell ref="BA3054:BB3055"/>
    <mergeCell ref="BE3054:BE3055"/>
    <mergeCell ref="BJ3054:BL3055"/>
    <mergeCell ref="BO3054:BP3055"/>
    <mergeCell ref="H3056:L3056"/>
    <mergeCell ref="N3056:P3056"/>
    <mergeCell ref="R3056:S3056"/>
    <mergeCell ref="U3056:W3056"/>
    <mergeCell ref="Z3056:AC3056"/>
    <mergeCell ref="AD3056:AE3056"/>
    <mergeCell ref="AO3056:AT3056"/>
    <mergeCell ref="AV3056:AZ3056"/>
    <mergeCell ref="BK3056:BL3056"/>
    <mergeCell ref="C3058:I3060"/>
    <mergeCell ref="AH3058:AO3060"/>
    <mergeCell ref="BE3058:BE3060"/>
    <mergeCell ref="BK3058:BL3060"/>
    <mergeCell ref="BP3058:BP3059"/>
    <mergeCell ref="C3061:G3061"/>
    <mergeCell ref="H3061:L3061"/>
    <mergeCell ref="N3061:P3061"/>
    <mergeCell ref="Q3061:T3061"/>
    <mergeCell ref="U3061:W3061"/>
    <mergeCell ref="Z3061:AC3061"/>
    <mergeCell ref="AD3061:AE3061"/>
    <mergeCell ref="AI3061:AM3061"/>
    <mergeCell ref="AO3061:AT3061"/>
    <mergeCell ref="AV3061:AZ3061"/>
    <mergeCell ref="BK3061:BL3061"/>
    <mergeCell ref="C3063:G3065"/>
    <mergeCell ref="H3063:L3065"/>
    <mergeCell ref="N3063:P3065"/>
    <mergeCell ref="Q3063:T3065"/>
    <mergeCell ref="U3063:W3065"/>
    <mergeCell ref="Z3063:AC3065"/>
    <mergeCell ref="AD3063:AE3065"/>
    <mergeCell ref="AI3063:AM3065"/>
    <mergeCell ref="AO3063:AT3065"/>
    <mergeCell ref="AV3063:AZ3065"/>
    <mergeCell ref="BB3063:BB3065"/>
    <mergeCell ref="C3066:G3066"/>
    <mergeCell ref="H3066:L3066"/>
    <mergeCell ref="N3066:P3066"/>
    <mergeCell ref="Q3066:T3066"/>
    <mergeCell ref="U3066:W3066"/>
    <mergeCell ref="Z3066:AC3066"/>
    <mergeCell ref="AD3066:AE3066"/>
    <mergeCell ref="AI3066:AM3066"/>
    <mergeCell ref="AO3066:AT3066"/>
    <mergeCell ref="AV3066:AZ3066"/>
    <mergeCell ref="C3068:G3069"/>
    <mergeCell ref="H3068:L3069"/>
    <mergeCell ref="N3068:P3069"/>
    <mergeCell ref="Q3068:T3069"/>
    <mergeCell ref="U3068:W3069"/>
    <mergeCell ref="Z3068:AC3069"/>
    <mergeCell ref="AD3068:AE3069"/>
    <mergeCell ref="AI3068:AM3069"/>
    <mergeCell ref="AO3068:AT3069"/>
    <mergeCell ref="AV3068:AZ3069"/>
    <mergeCell ref="BB3068:BB3069"/>
    <mergeCell ref="BE3068:BP3069"/>
    <mergeCell ref="C3070:G3071"/>
    <mergeCell ref="H3070:L3071"/>
    <mergeCell ref="N3070:P3071"/>
    <mergeCell ref="Q3070:T3071"/>
    <mergeCell ref="U3070:W3071"/>
    <mergeCell ref="Z3070:AC3071"/>
    <mergeCell ref="AD3070:AE3071"/>
    <mergeCell ref="AI3070:AN3071"/>
    <mergeCell ref="AO3070:AT3071"/>
    <mergeCell ref="AV3070:AZ3071"/>
    <mergeCell ref="BB3070:BB3071"/>
    <mergeCell ref="BJ3070:BM3071"/>
    <mergeCell ref="BN3070:BP3071"/>
    <mergeCell ref="C3072:G3072"/>
    <mergeCell ref="H3072:L3072"/>
    <mergeCell ref="N3072:P3072"/>
    <mergeCell ref="Q3072:T3072"/>
    <mergeCell ref="U3072:W3072"/>
    <mergeCell ref="Z3072:AC3072"/>
    <mergeCell ref="AD3072:AE3072"/>
    <mergeCell ref="AI3072:AM3072"/>
    <mergeCell ref="AO3072:AT3072"/>
    <mergeCell ref="AV3072:AZ3072"/>
    <mergeCell ref="C3073:G3075"/>
    <mergeCell ref="H3073:L3075"/>
    <mergeCell ref="P3073:S3075"/>
    <mergeCell ref="U3073:W3075"/>
    <mergeCell ref="Z3073:AC3075"/>
    <mergeCell ref="AD3073:AE3075"/>
    <mergeCell ref="AI3073:AM3075"/>
    <mergeCell ref="AO3073:AT3075"/>
    <mergeCell ref="AV3073:AZ3075"/>
    <mergeCell ref="BB3073:BB3075"/>
    <mergeCell ref="BE3073:BE3075"/>
    <mergeCell ref="BH3073:BL3075"/>
    <mergeCell ref="BN3073:BP3075"/>
    <mergeCell ref="C3076:G3076"/>
    <mergeCell ref="H3076:L3076"/>
    <mergeCell ref="P3076:S3076"/>
    <mergeCell ref="U3076:W3076"/>
    <mergeCell ref="Z3076:AC3076"/>
    <mergeCell ref="AD3076:AE3076"/>
    <mergeCell ref="AI3076:AM3076"/>
    <mergeCell ref="AO3076:AT3076"/>
    <mergeCell ref="AV3076:AZ3076"/>
    <mergeCell ref="BH3076:BL3076"/>
    <mergeCell ref="BN3076:BP3076"/>
    <mergeCell ref="C3078:G3080"/>
    <mergeCell ref="H3078:L3080"/>
    <mergeCell ref="N3078:P3080"/>
    <mergeCell ref="Q3078:T3080"/>
    <mergeCell ref="U3078:W3080"/>
    <mergeCell ref="Z3078:AC3080"/>
    <mergeCell ref="AD3078:AE3080"/>
    <mergeCell ref="AI3078:AM3080"/>
    <mergeCell ref="AO3078:AT3080"/>
    <mergeCell ref="AV3078:AZ3080"/>
    <mergeCell ref="BB3078:BB3080"/>
    <mergeCell ref="BE3078:BE3080"/>
    <mergeCell ref="BH3078:BL3080"/>
    <mergeCell ref="BN3078:BP3080"/>
    <mergeCell ref="C3081:G3081"/>
    <mergeCell ref="H3081:L3081"/>
    <mergeCell ref="P3081:S3081"/>
    <mergeCell ref="U3081:W3081"/>
    <mergeCell ref="Z3081:AC3081"/>
    <mergeCell ref="AD3081:AE3081"/>
    <mergeCell ref="AI3081:AM3081"/>
    <mergeCell ref="AO3081:AT3081"/>
    <mergeCell ref="AV3081:AZ3081"/>
    <mergeCell ref="BH3081:BL3081"/>
    <mergeCell ref="BN3081:BP3081"/>
    <mergeCell ref="C3083:G3083"/>
    <mergeCell ref="H3083:L3083"/>
    <mergeCell ref="N3083:P3083"/>
    <mergeCell ref="Q3083:T3083"/>
    <mergeCell ref="U3083:W3083"/>
    <mergeCell ref="Z3083:AC3083"/>
    <mergeCell ref="AD3083:AE3083"/>
    <mergeCell ref="AI3083:AM3083"/>
    <mergeCell ref="AO3083:AT3085"/>
    <mergeCell ref="AV3083:AZ3085"/>
    <mergeCell ref="BE3083:BF3084"/>
    <mergeCell ref="BH3083:BL3083"/>
    <mergeCell ref="BN3083:BP3083"/>
    <mergeCell ref="BE3085:BE3086"/>
    <mergeCell ref="BH3085:BL3086"/>
    <mergeCell ref="BN3085:BP3086"/>
    <mergeCell ref="C3088:I3088"/>
    <mergeCell ref="AH3088:AO3088"/>
    <mergeCell ref="BH3088:BL3088"/>
    <mergeCell ref="BN3088:BP3088"/>
    <mergeCell ref="C3089:G3090"/>
    <mergeCell ref="H3089:L3090"/>
    <mergeCell ref="N3089:P3090"/>
    <mergeCell ref="Q3089:T3090"/>
    <mergeCell ref="U3089:W3090"/>
    <mergeCell ref="Z3089:AC3090"/>
    <mergeCell ref="AD3089:AE3090"/>
    <mergeCell ref="AI3089:AM3090"/>
    <mergeCell ref="AO3089:AT3090"/>
    <mergeCell ref="AV3089:AZ3090"/>
    <mergeCell ref="BB3089:BB3090"/>
    <mergeCell ref="BE3089:BF3090"/>
    <mergeCell ref="BH3089:BL3090"/>
    <mergeCell ref="BN3089:BP3090"/>
    <mergeCell ref="C3091:G3091"/>
    <mergeCell ref="H3091:L3091"/>
    <mergeCell ref="N3091:P3091"/>
    <mergeCell ref="Q3091:T3091"/>
    <mergeCell ref="U3091:W3091"/>
    <mergeCell ref="Z3091:AC3091"/>
    <mergeCell ref="AD3091:AE3091"/>
    <mergeCell ref="AI3091:AM3091"/>
    <mergeCell ref="AO3091:AT3091"/>
    <mergeCell ref="AV3091:AZ3091"/>
    <mergeCell ref="BH3091:BL3091"/>
    <mergeCell ref="BN3091:BP3091"/>
    <mergeCell ref="C3093:G3094"/>
    <mergeCell ref="H3093:L3094"/>
    <mergeCell ref="N3093:P3094"/>
    <mergeCell ref="Q3093:T3094"/>
    <mergeCell ref="U3093:W3094"/>
    <mergeCell ref="Z3093:AC3094"/>
    <mergeCell ref="AD3093:AE3094"/>
    <mergeCell ref="AI3093:AM3094"/>
    <mergeCell ref="AO3093:AT3094"/>
    <mergeCell ref="AV3093:AZ3094"/>
    <mergeCell ref="BB3093:BB3094"/>
    <mergeCell ref="BE3093:BE3094"/>
    <mergeCell ref="BH3093:BL3094"/>
    <mergeCell ref="BN3093:BP3094"/>
    <mergeCell ref="C3095:G3096"/>
    <mergeCell ref="H3095:L3096"/>
    <mergeCell ref="N3095:P3096"/>
    <mergeCell ref="Q3095:T3096"/>
    <mergeCell ref="U3095:W3096"/>
    <mergeCell ref="Z3095:AC3096"/>
    <mergeCell ref="AD3095:AE3096"/>
    <mergeCell ref="AI3095:AM3096"/>
    <mergeCell ref="AO3095:AT3096"/>
    <mergeCell ref="AV3095:AZ3096"/>
    <mergeCell ref="BB3095:BB3096"/>
    <mergeCell ref="BE3095:BE3096"/>
    <mergeCell ref="BH3095:BL3096"/>
    <mergeCell ref="BN3095:BP3096"/>
    <mergeCell ref="BH3097:BL3097"/>
    <mergeCell ref="BN3097:BP3097"/>
    <mergeCell ref="C3099:G3100"/>
    <mergeCell ref="H3099:L3100"/>
    <mergeCell ref="N3099:P3100"/>
    <mergeCell ref="Q3099:T3100"/>
    <mergeCell ref="U3099:W3100"/>
    <mergeCell ref="Z3099:AC3100"/>
    <mergeCell ref="AD3099:AE3100"/>
    <mergeCell ref="AH3099:AM3100"/>
    <mergeCell ref="AO3099:AT3100"/>
    <mergeCell ref="AZ3099:AZ3100"/>
    <mergeCell ref="BB3099:BB3100"/>
    <mergeCell ref="BE3099:BG3100"/>
    <mergeCell ref="BH3099:BL3100"/>
    <mergeCell ref="BN3099:BP3100"/>
    <mergeCell ref="C3101:G3101"/>
    <mergeCell ref="H3101:L3101"/>
    <mergeCell ref="N3101:P3101"/>
    <mergeCell ref="Q3101:T3101"/>
    <mergeCell ref="U3101:W3101"/>
    <mergeCell ref="Z3101:AC3101"/>
    <mergeCell ref="AD3101:AE3101"/>
    <mergeCell ref="AH3101:AN3101"/>
    <mergeCell ref="AO3101:AT3101"/>
    <mergeCell ref="AV3101:AZ3101"/>
    <mergeCell ref="BE3101:BG3101"/>
    <mergeCell ref="BH3101:BL3101"/>
    <mergeCell ref="BN3101:BP3101"/>
    <mergeCell ref="C3103:H3103"/>
    <mergeCell ref="I3103:M3103"/>
    <mergeCell ref="P3103:S3103"/>
    <mergeCell ref="U3103:W3103"/>
    <mergeCell ref="Z3103:AC3103"/>
    <mergeCell ref="AD3103:AE3103"/>
    <mergeCell ref="AH3103:AN3103"/>
    <mergeCell ref="AO3103:AT3103"/>
    <mergeCell ref="AV3103:AZ3103"/>
    <mergeCell ref="C3104:K3105"/>
    <mergeCell ref="P3104:S3105"/>
    <mergeCell ref="U3104:W3105"/>
    <mergeCell ref="AH3104:AM3105"/>
    <mergeCell ref="AO3104:AT3105"/>
    <mergeCell ref="AV3104:AZ3105"/>
    <mergeCell ref="BB3104:BB3105"/>
    <mergeCell ref="C3106:G3106"/>
    <mergeCell ref="H3106:L3106"/>
    <mergeCell ref="P3106:S3106"/>
    <mergeCell ref="U3106:W3106"/>
    <mergeCell ref="Z3106:AC3106"/>
    <mergeCell ref="AD3106:AE3106"/>
    <mergeCell ref="AH3106:AM3106"/>
    <mergeCell ref="AV3106:AZ3106"/>
    <mergeCell ref="BE3106:BP3106"/>
    <mergeCell ref="C3108:G3110"/>
    <mergeCell ref="N3108:P3110"/>
    <mergeCell ref="Q3108:T3110"/>
    <mergeCell ref="U3108:W3110"/>
    <mergeCell ref="AH3108:AR3110"/>
    <mergeCell ref="AV3108:AZ3110"/>
    <mergeCell ref="BB3108:BB3110"/>
    <mergeCell ref="C3111:G3111"/>
    <mergeCell ref="P3111:S3111"/>
    <mergeCell ref="U3111:W3111"/>
    <mergeCell ref="AH3111:AR3111"/>
    <mergeCell ref="AV3111:AZ3111"/>
    <mergeCell ref="BG3111:BJ3111"/>
    <mergeCell ref="BN3111:BP3111"/>
    <mergeCell ref="C3113:G3115"/>
    <mergeCell ref="N3113:P3115"/>
    <mergeCell ref="Q3113:T3115"/>
    <mergeCell ref="U3113:W3115"/>
    <mergeCell ref="AH3113:AR3115"/>
    <mergeCell ref="AV3113:AZ3115"/>
    <mergeCell ref="BB3113:BB3115"/>
    <mergeCell ref="BE3113:BG3115"/>
    <mergeCell ref="BH3113:BK3115"/>
    <mergeCell ref="BN3113:BP3115"/>
    <mergeCell ref="C3116:G3116"/>
    <mergeCell ref="N3116:P3116"/>
    <mergeCell ref="Q3116:T3116"/>
    <mergeCell ref="U3116:W3116"/>
    <mergeCell ref="AH3116:AR3116"/>
    <mergeCell ref="AV3116:AZ3116"/>
    <mergeCell ref="BE3116:BG3116"/>
    <mergeCell ref="BH3116:BK3116"/>
    <mergeCell ref="BN3116:BP3116"/>
    <mergeCell ref="C3118:J3120"/>
    <mergeCell ref="P3118:S3120"/>
    <mergeCell ref="U3118:W3120"/>
    <mergeCell ref="AH3118:AR3120"/>
    <mergeCell ref="AV3118:AZ3120"/>
    <mergeCell ref="BB3118:BB3120"/>
    <mergeCell ref="BE3118:BG3120"/>
    <mergeCell ref="BH3118:BK3119"/>
    <mergeCell ref="C3121:J3121"/>
    <mergeCell ref="N3121:P3121"/>
    <mergeCell ref="Q3121:T3121"/>
    <mergeCell ref="U3121:W3121"/>
    <mergeCell ref="AH3121:AR3121"/>
    <mergeCell ref="AV3121:AZ3121"/>
    <mergeCell ref="BE3121:BG3121"/>
    <mergeCell ref="BH3121:BK3121"/>
    <mergeCell ref="C3125:G3125"/>
    <mergeCell ref="H3125:L3125"/>
    <mergeCell ref="N3125:P3125"/>
    <mergeCell ref="Q3125:T3125"/>
    <mergeCell ref="U3125:W3125"/>
    <mergeCell ref="Z3125:AC3125"/>
    <mergeCell ref="AD3125:AE3125"/>
    <mergeCell ref="AH3125:AM3125"/>
    <mergeCell ref="AO3125:AT3125"/>
    <mergeCell ref="AV3125:AZ3125"/>
    <mergeCell ref="BB3125:BC3125"/>
    <mergeCell ref="BE3125:BF3125"/>
    <mergeCell ref="BI3125:BJ3125"/>
    <mergeCell ref="B3127:AJ3128"/>
    <mergeCell ref="AL3127:AZ3128"/>
    <mergeCell ref="BA3127:BQ3128"/>
    <mergeCell ref="G3129:L3129"/>
    <mergeCell ref="N3129:O3129"/>
    <mergeCell ref="P3129:S3129"/>
    <mergeCell ref="U3129:AB3129"/>
    <mergeCell ref="AD3129:AI3129"/>
    <mergeCell ref="AO3129:AR3129"/>
    <mergeCell ref="AU3129:AY3129"/>
    <mergeCell ref="BE3129:BF3129"/>
    <mergeCell ref="BG3129:BL3129"/>
    <mergeCell ref="BM3129:BO3129"/>
    <mergeCell ref="BP3129:BQ3129"/>
    <mergeCell ref="F3131:I3132"/>
    <mergeCell ref="K3131:M3132"/>
    <mergeCell ref="N3131:O3132"/>
    <mergeCell ref="R3131:T3132"/>
    <mergeCell ref="U3131:V3132"/>
    <mergeCell ref="W3131:Z3132"/>
    <mergeCell ref="AA3131:AB3132"/>
    <mergeCell ref="AD3131:AD3132"/>
    <mergeCell ref="AE3131:AH3132"/>
    <mergeCell ref="AI3131:AI3132"/>
    <mergeCell ref="AU3131:AW3132"/>
    <mergeCell ref="AX3131:AY3132"/>
    <mergeCell ref="BE3131:BF3132"/>
    <mergeCell ref="BH3131:BL3132"/>
    <mergeCell ref="BM3131:BO3132"/>
    <mergeCell ref="BP3131:BQ3132"/>
    <mergeCell ref="BL3125:BP3125"/>
    <mergeCell ref="C3137:D3138"/>
    <mergeCell ref="F3137:I3139"/>
    <mergeCell ref="J3137:M3139"/>
    <mergeCell ref="N3137:O3139"/>
    <mergeCell ref="R3137:T3138"/>
    <mergeCell ref="U3137:V3138"/>
    <mergeCell ref="W3137:Z3138"/>
    <mergeCell ref="AA3137:AB3138"/>
    <mergeCell ref="AD3137:AD3138"/>
    <mergeCell ref="AE3137:AH3138"/>
    <mergeCell ref="AI3137:AI3138"/>
    <mergeCell ref="AM3137:AP3138"/>
    <mergeCell ref="AQ3137:AT3138"/>
    <mergeCell ref="BA3137:BC3138"/>
    <mergeCell ref="BD3137:BE3138"/>
    <mergeCell ref="BH3137:BL3138"/>
    <mergeCell ref="BM3137:BO3138"/>
    <mergeCell ref="BP3137:BQ3138"/>
    <mergeCell ref="AM3139:AO3140"/>
    <mergeCell ref="AP3139:AS3140"/>
    <mergeCell ref="C3142:D3144"/>
    <mergeCell ref="F3142:I3144"/>
    <mergeCell ref="J3142:M3144"/>
    <mergeCell ref="AM3142:AO3144"/>
    <mergeCell ref="AP3142:AS3144"/>
    <mergeCell ref="AT3142:AV3144"/>
    <mergeCell ref="AX3142:AY3144"/>
    <mergeCell ref="BA3142:BC3144"/>
    <mergeCell ref="BD3142:BE3144"/>
    <mergeCell ref="BH3142:BL3144"/>
    <mergeCell ref="BM3142:BO3144"/>
    <mergeCell ref="BP3142:BQ3144"/>
    <mergeCell ref="C3133:D3134"/>
    <mergeCell ref="F3133:I3134"/>
    <mergeCell ref="J3133:M3134"/>
    <mergeCell ref="N3133:O3134"/>
    <mergeCell ref="R3133:T3134"/>
    <mergeCell ref="U3133:V3134"/>
    <mergeCell ref="W3133:Z3134"/>
    <mergeCell ref="AA3133:AB3134"/>
    <mergeCell ref="AD3133:AD3134"/>
    <mergeCell ref="AE3133:AH3134"/>
    <mergeCell ref="AI3133:AI3134"/>
    <mergeCell ref="AM3133:AO3134"/>
    <mergeCell ref="AP3133:AS3134"/>
    <mergeCell ref="BA3133:BC3134"/>
    <mergeCell ref="BD3133:BE3134"/>
    <mergeCell ref="BH3133:BL3134"/>
    <mergeCell ref="BM3133:BO3134"/>
    <mergeCell ref="BP3133:BQ3134"/>
    <mergeCell ref="C3135:D3135"/>
    <mergeCell ref="F3135:I3135"/>
    <mergeCell ref="J3135:M3135"/>
    <mergeCell ref="N3135:O3135"/>
    <mergeCell ref="R3135:T3135"/>
    <mergeCell ref="U3135:V3135"/>
    <mergeCell ref="W3135:Z3135"/>
    <mergeCell ref="AA3135:AB3135"/>
    <mergeCell ref="AE3135:AH3135"/>
    <mergeCell ref="AM3135:AO3135"/>
    <mergeCell ref="AP3135:AS3135"/>
    <mergeCell ref="BA3135:BC3135"/>
    <mergeCell ref="BD3135:BE3135"/>
    <mergeCell ref="BH3135:BL3135"/>
    <mergeCell ref="AM3145:AO3145"/>
    <mergeCell ref="AP3145:AS3145"/>
    <mergeCell ref="AT3145:AV3145"/>
    <mergeCell ref="AX3145:AY3145"/>
    <mergeCell ref="BA3145:BC3145"/>
    <mergeCell ref="BD3145:BE3145"/>
    <mergeCell ref="BH3145:BL3145"/>
    <mergeCell ref="BM3145:BO3145"/>
    <mergeCell ref="BP3145:BQ3145"/>
    <mergeCell ref="AM3147:AP3147"/>
    <mergeCell ref="AQ3147:AT3147"/>
    <mergeCell ref="AU3147:AX3147"/>
    <mergeCell ref="AY3147:AZ3147"/>
    <mergeCell ref="BA3147:BC3147"/>
    <mergeCell ref="BD3147:BE3147"/>
    <mergeCell ref="C3148:AE3148"/>
    <mergeCell ref="B3150:U3150"/>
    <mergeCell ref="X3150:AG3150"/>
    <mergeCell ref="AM3150:BB3150"/>
    <mergeCell ref="BE3150:BP3150"/>
    <mergeCell ref="E3151:L3151"/>
    <mergeCell ref="O3151:Q3151"/>
    <mergeCell ref="S3151:V3151"/>
    <mergeCell ref="AB3151:AC3151"/>
    <mergeCell ref="AD3151:AE3151"/>
    <mergeCell ref="AR3151:AT3151"/>
    <mergeCell ref="AV3151:BB3151"/>
    <mergeCell ref="BH3151:BL3152"/>
    <mergeCell ref="BN3151:BP3152"/>
    <mergeCell ref="F3153:K3153"/>
    <mergeCell ref="N3153:R3153"/>
    <mergeCell ref="S3153:V3153"/>
    <mergeCell ref="AB3153:AD3153"/>
    <mergeCell ref="AE3153:AI3153"/>
    <mergeCell ref="AR3153:AT3153"/>
    <mergeCell ref="AV3153:AZ3153"/>
    <mergeCell ref="BJ3153:BL3153"/>
    <mergeCell ref="BO3153:BP3153"/>
    <mergeCell ref="I3158:L3158"/>
    <mergeCell ref="N3158:P3158"/>
    <mergeCell ref="Q3158:S3158"/>
    <mergeCell ref="U3158:W3158"/>
    <mergeCell ref="Z3158:AC3158"/>
    <mergeCell ref="AD3158:AE3158"/>
    <mergeCell ref="AO3158:AT3158"/>
    <mergeCell ref="AV3158:AZ3158"/>
    <mergeCell ref="BA3158:BB3158"/>
    <mergeCell ref="BJ3158:BL3158"/>
    <mergeCell ref="BO3158:BP3158"/>
    <mergeCell ref="H3160:L3161"/>
    <mergeCell ref="N3160:P3161"/>
    <mergeCell ref="Q3160:S3161"/>
    <mergeCell ref="U3160:W3161"/>
    <mergeCell ref="Z3160:AC3161"/>
    <mergeCell ref="AD3160:AE3161"/>
    <mergeCell ref="AO3160:AT3161"/>
    <mergeCell ref="AV3160:AZ3161"/>
    <mergeCell ref="BA3160:BB3161"/>
    <mergeCell ref="BE3160:BE3161"/>
    <mergeCell ref="BJ3160:BL3161"/>
    <mergeCell ref="BO3160:BP3161"/>
    <mergeCell ref="H3162:L3162"/>
    <mergeCell ref="N3162:P3162"/>
    <mergeCell ref="R3162:S3162"/>
    <mergeCell ref="U3162:W3162"/>
    <mergeCell ref="Z3162:AC3162"/>
    <mergeCell ref="AD3162:AE3162"/>
    <mergeCell ref="AO3162:AT3162"/>
    <mergeCell ref="AV3162:AZ3162"/>
    <mergeCell ref="BK3162:BL3162"/>
    <mergeCell ref="C3164:I3166"/>
    <mergeCell ref="AH3164:AO3166"/>
    <mergeCell ref="BE3164:BE3166"/>
    <mergeCell ref="BK3164:BL3166"/>
    <mergeCell ref="BP3164:BP3165"/>
    <mergeCell ref="C3167:G3167"/>
    <mergeCell ref="H3167:L3167"/>
    <mergeCell ref="N3167:P3167"/>
    <mergeCell ref="Q3167:T3167"/>
    <mergeCell ref="U3167:W3167"/>
    <mergeCell ref="Z3167:AC3167"/>
    <mergeCell ref="AD3167:AE3167"/>
    <mergeCell ref="AI3167:AM3167"/>
    <mergeCell ref="AO3167:AT3167"/>
    <mergeCell ref="AV3167:AZ3167"/>
    <mergeCell ref="BK3167:BL3167"/>
    <mergeCell ref="C3169:G3171"/>
    <mergeCell ref="H3169:L3171"/>
    <mergeCell ref="N3169:P3171"/>
    <mergeCell ref="Q3169:T3171"/>
    <mergeCell ref="U3169:W3171"/>
    <mergeCell ref="Z3169:AC3171"/>
    <mergeCell ref="AD3169:AE3171"/>
    <mergeCell ref="AI3169:AM3171"/>
    <mergeCell ref="AO3169:AT3171"/>
    <mergeCell ref="AV3169:AZ3171"/>
    <mergeCell ref="BB3169:BB3171"/>
    <mergeCell ref="C3172:G3172"/>
    <mergeCell ref="H3172:L3172"/>
    <mergeCell ref="N3172:P3172"/>
    <mergeCell ref="Q3172:T3172"/>
    <mergeCell ref="U3172:W3172"/>
    <mergeCell ref="Z3172:AC3172"/>
    <mergeCell ref="AD3172:AE3172"/>
    <mergeCell ref="AI3172:AM3172"/>
    <mergeCell ref="AO3172:AT3172"/>
    <mergeCell ref="AV3172:AZ3172"/>
    <mergeCell ref="C3174:G3175"/>
    <mergeCell ref="H3174:L3175"/>
    <mergeCell ref="N3174:P3175"/>
    <mergeCell ref="Q3174:T3175"/>
    <mergeCell ref="U3174:W3175"/>
    <mergeCell ref="Z3174:AC3175"/>
    <mergeCell ref="AD3174:AE3175"/>
    <mergeCell ref="AI3174:AM3175"/>
    <mergeCell ref="AO3174:AT3175"/>
    <mergeCell ref="AV3174:AZ3175"/>
    <mergeCell ref="BB3174:BB3175"/>
    <mergeCell ref="BE3174:BP3175"/>
    <mergeCell ref="C3176:G3177"/>
    <mergeCell ref="H3176:L3177"/>
    <mergeCell ref="N3176:P3177"/>
    <mergeCell ref="Q3176:T3177"/>
    <mergeCell ref="U3176:W3177"/>
    <mergeCell ref="Z3176:AC3177"/>
    <mergeCell ref="AD3176:AE3177"/>
    <mergeCell ref="AI3176:AN3177"/>
    <mergeCell ref="AO3176:AT3177"/>
    <mergeCell ref="AV3176:AZ3177"/>
    <mergeCell ref="BB3176:BB3177"/>
    <mergeCell ref="BJ3176:BM3177"/>
    <mergeCell ref="BN3176:BP3177"/>
    <mergeCell ref="C3178:G3178"/>
    <mergeCell ref="H3178:L3178"/>
    <mergeCell ref="N3178:P3178"/>
    <mergeCell ref="Q3178:T3178"/>
    <mergeCell ref="U3178:W3178"/>
    <mergeCell ref="Z3178:AC3178"/>
    <mergeCell ref="AD3178:AE3178"/>
    <mergeCell ref="AI3178:AM3178"/>
    <mergeCell ref="AO3178:AT3178"/>
    <mergeCell ref="AV3178:AZ3178"/>
    <mergeCell ref="C3179:G3181"/>
    <mergeCell ref="H3179:L3181"/>
    <mergeCell ref="P3179:S3181"/>
    <mergeCell ref="U3179:W3181"/>
    <mergeCell ref="Z3179:AC3181"/>
    <mergeCell ref="AD3179:AE3181"/>
    <mergeCell ref="AI3179:AM3181"/>
    <mergeCell ref="AO3179:AT3181"/>
    <mergeCell ref="AV3179:AZ3181"/>
    <mergeCell ref="BB3179:BB3181"/>
    <mergeCell ref="BE3179:BE3181"/>
    <mergeCell ref="BH3179:BL3181"/>
    <mergeCell ref="BN3179:BP3181"/>
    <mergeCell ref="C3182:G3182"/>
    <mergeCell ref="H3182:L3182"/>
    <mergeCell ref="P3182:S3182"/>
    <mergeCell ref="U3182:W3182"/>
    <mergeCell ref="Z3182:AC3182"/>
    <mergeCell ref="AD3182:AE3182"/>
    <mergeCell ref="AI3182:AM3182"/>
    <mergeCell ref="AO3182:AT3182"/>
    <mergeCell ref="AV3182:AZ3182"/>
    <mergeCell ref="BH3182:BL3182"/>
    <mergeCell ref="BN3182:BP3182"/>
    <mergeCell ref="C3184:G3186"/>
    <mergeCell ref="H3184:L3186"/>
    <mergeCell ref="N3184:P3186"/>
    <mergeCell ref="Q3184:T3186"/>
    <mergeCell ref="U3184:W3186"/>
    <mergeCell ref="Z3184:AC3186"/>
    <mergeCell ref="AD3184:AE3186"/>
    <mergeCell ref="AI3184:AM3186"/>
    <mergeCell ref="AO3184:AT3186"/>
    <mergeCell ref="AV3184:AZ3186"/>
    <mergeCell ref="BB3184:BB3186"/>
    <mergeCell ref="BE3184:BE3186"/>
    <mergeCell ref="BH3184:BL3186"/>
    <mergeCell ref="BN3184:BP3186"/>
    <mergeCell ref="C3187:G3187"/>
    <mergeCell ref="H3187:L3187"/>
    <mergeCell ref="P3187:S3187"/>
    <mergeCell ref="U3187:W3187"/>
    <mergeCell ref="Z3187:AC3187"/>
    <mergeCell ref="AD3187:AE3187"/>
    <mergeCell ref="AI3187:AM3187"/>
    <mergeCell ref="AO3187:AT3187"/>
    <mergeCell ref="AV3187:AZ3187"/>
    <mergeCell ref="BH3187:BL3187"/>
    <mergeCell ref="BN3187:BP3187"/>
    <mergeCell ref="C3189:G3189"/>
    <mergeCell ref="H3189:L3189"/>
    <mergeCell ref="N3189:P3189"/>
    <mergeCell ref="Q3189:T3189"/>
    <mergeCell ref="U3189:W3189"/>
    <mergeCell ref="Z3189:AC3189"/>
    <mergeCell ref="AD3189:AE3189"/>
    <mergeCell ref="AI3189:AM3189"/>
    <mergeCell ref="AO3189:AT3191"/>
    <mergeCell ref="AV3189:AZ3191"/>
    <mergeCell ref="BE3189:BF3190"/>
    <mergeCell ref="BH3189:BL3189"/>
    <mergeCell ref="BN3189:BP3189"/>
    <mergeCell ref="BE3191:BE3192"/>
    <mergeCell ref="BH3191:BL3192"/>
    <mergeCell ref="BN3191:BP3192"/>
    <mergeCell ref="C3194:I3194"/>
    <mergeCell ref="AH3194:AO3194"/>
    <mergeCell ref="BH3194:BL3194"/>
    <mergeCell ref="BN3194:BP3194"/>
    <mergeCell ref="C3195:G3196"/>
    <mergeCell ref="H3195:L3196"/>
    <mergeCell ref="N3195:P3196"/>
    <mergeCell ref="Q3195:T3196"/>
    <mergeCell ref="U3195:W3196"/>
    <mergeCell ref="Z3195:AC3196"/>
    <mergeCell ref="AD3195:AE3196"/>
    <mergeCell ref="AI3195:AM3196"/>
    <mergeCell ref="AO3195:AT3196"/>
    <mergeCell ref="AV3195:AZ3196"/>
    <mergeCell ref="BB3195:BB3196"/>
    <mergeCell ref="BE3195:BF3196"/>
    <mergeCell ref="BH3195:BL3196"/>
    <mergeCell ref="BN3195:BP3196"/>
    <mergeCell ref="C3197:G3197"/>
    <mergeCell ref="H3197:L3197"/>
    <mergeCell ref="N3197:P3197"/>
    <mergeCell ref="Q3197:T3197"/>
    <mergeCell ref="U3197:W3197"/>
    <mergeCell ref="Z3197:AC3197"/>
    <mergeCell ref="AD3197:AE3197"/>
    <mergeCell ref="AI3197:AM3197"/>
    <mergeCell ref="AO3197:AT3197"/>
    <mergeCell ref="AV3197:AZ3197"/>
    <mergeCell ref="BH3197:BL3197"/>
    <mergeCell ref="BN3197:BP3197"/>
    <mergeCell ref="C3199:G3200"/>
    <mergeCell ref="H3199:L3200"/>
    <mergeCell ref="N3199:P3200"/>
    <mergeCell ref="Q3199:T3200"/>
    <mergeCell ref="U3199:W3200"/>
    <mergeCell ref="Z3199:AC3200"/>
    <mergeCell ref="AD3199:AE3200"/>
    <mergeCell ref="AI3199:AM3200"/>
    <mergeCell ref="AO3199:AT3200"/>
    <mergeCell ref="AV3199:AZ3200"/>
    <mergeCell ref="BB3199:BB3200"/>
    <mergeCell ref="BE3199:BE3200"/>
    <mergeCell ref="BH3199:BL3200"/>
    <mergeCell ref="BN3199:BP3200"/>
    <mergeCell ref="C3201:G3202"/>
    <mergeCell ref="H3201:L3202"/>
    <mergeCell ref="N3201:P3202"/>
    <mergeCell ref="Q3201:T3202"/>
    <mergeCell ref="U3201:W3202"/>
    <mergeCell ref="Z3201:AC3202"/>
    <mergeCell ref="AD3201:AE3202"/>
    <mergeCell ref="AI3201:AM3202"/>
    <mergeCell ref="AO3201:AT3202"/>
    <mergeCell ref="AV3201:AZ3202"/>
    <mergeCell ref="BB3201:BB3202"/>
    <mergeCell ref="BE3201:BE3202"/>
    <mergeCell ref="BH3201:BL3202"/>
    <mergeCell ref="BN3201:BP3202"/>
    <mergeCell ref="C3205:G3206"/>
    <mergeCell ref="H3205:L3206"/>
    <mergeCell ref="N3205:P3206"/>
    <mergeCell ref="Q3205:T3206"/>
    <mergeCell ref="U3205:W3206"/>
    <mergeCell ref="Z3205:AC3206"/>
    <mergeCell ref="AD3205:AE3206"/>
    <mergeCell ref="AH3205:AM3206"/>
    <mergeCell ref="AO3205:AT3206"/>
    <mergeCell ref="AZ3205:AZ3206"/>
    <mergeCell ref="BB3205:BB3206"/>
    <mergeCell ref="BE3205:BG3206"/>
    <mergeCell ref="BH3205:BL3206"/>
    <mergeCell ref="BN3205:BP3206"/>
    <mergeCell ref="C3207:G3207"/>
    <mergeCell ref="H3207:L3207"/>
    <mergeCell ref="N3207:P3207"/>
    <mergeCell ref="Q3207:T3207"/>
    <mergeCell ref="U3207:W3207"/>
    <mergeCell ref="Z3207:AC3207"/>
    <mergeCell ref="AD3207:AE3207"/>
    <mergeCell ref="AH3207:AN3207"/>
    <mergeCell ref="AO3207:AT3207"/>
    <mergeCell ref="AV3207:AZ3207"/>
    <mergeCell ref="BE3207:BG3207"/>
    <mergeCell ref="BH3207:BL3207"/>
    <mergeCell ref="BN3207:BP3207"/>
    <mergeCell ref="C3209:H3209"/>
    <mergeCell ref="I3209:M3209"/>
    <mergeCell ref="P3209:S3209"/>
    <mergeCell ref="U3209:W3209"/>
    <mergeCell ref="Z3209:AC3209"/>
    <mergeCell ref="AD3209:AE3209"/>
    <mergeCell ref="AH3209:AN3209"/>
    <mergeCell ref="AO3209:AT3209"/>
    <mergeCell ref="AV3209:AZ3209"/>
    <mergeCell ref="C3210:K3211"/>
    <mergeCell ref="P3210:S3211"/>
    <mergeCell ref="U3210:W3211"/>
    <mergeCell ref="AH3210:AM3211"/>
    <mergeCell ref="AO3210:AT3211"/>
    <mergeCell ref="AV3210:AZ3211"/>
    <mergeCell ref="BB3210:BB3211"/>
    <mergeCell ref="C3212:G3212"/>
    <mergeCell ref="H3212:L3212"/>
    <mergeCell ref="P3212:S3212"/>
    <mergeCell ref="U3212:W3212"/>
    <mergeCell ref="Z3212:AC3212"/>
    <mergeCell ref="AD3212:AE3212"/>
    <mergeCell ref="AH3212:AM3212"/>
    <mergeCell ref="AV3212:AZ3212"/>
    <mergeCell ref="BE3212:BP3212"/>
    <mergeCell ref="C3214:G3216"/>
    <mergeCell ref="N3214:P3216"/>
    <mergeCell ref="Q3214:T3216"/>
    <mergeCell ref="U3214:W3216"/>
    <mergeCell ref="AH3214:AR3216"/>
    <mergeCell ref="AV3214:AZ3216"/>
    <mergeCell ref="BB3214:BB3216"/>
    <mergeCell ref="C3217:G3217"/>
    <mergeCell ref="P3217:S3217"/>
    <mergeCell ref="U3217:W3217"/>
    <mergeCell ref="AH3217:AR3217"/>
    <mergeCell ref="AV3217:AZ3217"/>
    <mergeCell ref="BG3217:BJ3217"/>
    <mergeCell ref="BN3217:BP3217"/>
    <mergeCell ref="C3219:G3221"/>
    <mergeCell ref="N3219:P3221"/>
    <mergeCell ref="Q3219:T3221"/>
    <mergeCell ref="U3219:W3221"/>
    <mergeCell ref="AH3219:AR3221"/>
    <mergeCell ref="AV3219:AZ3221"/>
    <mergeCell ref="BB3219:BB3221"/>
    <mergeCell ref="BE3219:BG3221"/>
    <mergeCell ref="BH3219:BK3221"/>
    <mergeCell ref="BN3219:BP3221"/>
    <mergeCell ref="C3222:G3222"/>
    <mergeCell ref="N3222:P3222"/>
    <mergeCell ref="Q3222:T3222"/>
    <mergeCell ref="U3222:W3222"/>
    <mergeCell ref="AH3222:AR3222"/>
    <mergeCell ref="AV3222:AZ3222"/>
    <mergeCell ref="BE3222:BG3222"/>
    <mergeCell ref="BH3222:BK3222"/>
    <mergeCell ref="BN3222:BP3222"/>
    <mergeCell ref="C3224:J3226"/>
    <mergeCell ref="P3224:S3226"/>
    <mergeCell ref="U3224:W3226"/>
    <mergeCell ref="AH3224:AR3226"/>
    <mergeCell ref="AV3224:AZ3226"/>
    <mergeCell ref="BB3224:BB3226"/>
    <mergeCell ref="BE3224:BG3226"/>
    <mergeCell ref="BH3224:BK3225"/>
    <mergeCell ref="C3227:J3227"/>
    <mergeCell ref="N3227:P3227"/>
    <mergeCell ref="Q3227:T3227"/>
    <mergeCell ref="U3227:W3227"/>
    <mergeCell ref="AH3227:AR3227"/>
    <mergeCell ref="AV3227:AZ3227"/>
    <mergeCell ref="BE3227:BG3227"/>
    <mergeCell ref="BH3227:BK3227"/>
    <mergeCell ref="BE3229:BG3230"/>
    <mergeCell ref="BH3229:BK3230"/>
    <mergeCell ref="BN3229:BP3230"/>
    <mergeCell ref="C3231:G3231"/>
    <mergeCell ref="H3231:L3231"/>
    <mergeCell ref="N3231:P3231"/>
    <mergeCell ref="Q3231:T3231"/>
    <mergeCell ref="U3231:W3231"/>
    <mergeCell ref="Z3231:AC3231"/>
    <mergeCell ref="AD3231:AE3231"/>
    <mergeCell ref="AH3231:AM3231"/>
    <mergeCell ref="AO3231:AT3231"/>
    <mergeCell ref="AV3231:AZ3231"/>
    <mergeCell ref="BB3231:BC3231"/>
    <mergeCell ref="BE3231:BF3231"/>
    <mergeCell ref="BI3231:BJ3231"/>
    <mergeCell ref="BL3231:BP3231"/>
    <mergeCell ref="B3233:AJ3234"/>
    <mergeCell ref="AL3233:AZ3234"/>
    <mergeCell ref="BA3233:BQ3234"/>
    <mergeCell ref="G3235:L3235"/>
    <mergeCell ref="N3235:O3235"/>
    <mergeCell ref="P3235:S3235"/>
    <mergeCell ref="U3235:AB3235"/>
    <mergeCell ref="AD3235:AI3235"/>
    <mergeCell ref="AO3235:AR3235"/>
    <mergeCell ref="AU3235:AY3235"/>
    <mergeCell ref="BE3235:BF3235"/>
    <mergeCell ref="BG3235:BL3235"/>
    <mergeCell ref="BM3235:BO3235"/>
    <mergeCell ref="BP3235:BQ3235"/>
    <mergeCell ref="F3237:I3238"/>
    <mergeCell ref="K3237:M3238"/>
    <mergeCell ref="N3237:O3238"/>
    <mergeCell ref="R3237:T3238"/>
    <mergeCell ref="U3237:V3238"/>
    <mergeCell ref="W3237:Z3238"/>
    <mergeCell ref="AA3237:AB3238"/>
    <mergeCell ref="AD3237:AD3238"/>
    <mergeCell ref="AE3237:AH3238"/>
    <mergeCell ref="AI3237:AI3238"/>
    <mergeCell ref="AU3237:AW3238"/>
    <mergeCell ref="AX3237:AY3238"/>
    <mergeCell ref="BE3237:BF3238"/>
    <mergeCell ref="BH3237:BL3238"/>
    <mergeCell ref="BM3237:BO3238"/>
    <mergeCell ref="BP3237:BQ3238"/>
    <mergeCell ref="C3239:D3240"/>
    <mergeCell ref="F3239:I3240"/>
    <mergeCell ref="J3239:M3240"/>
    <mergeCell ref="N3239:O3240"/>
    <mergeCell ref="R3239:T3240"/>
    <mergeCell ref="U3239:V3240"/>
    <mergeCell ref="W3239:Z3240"/>
    <mergeCell ref="AA3239:AB3240"/>
    <mergeCell ref="AD3239:AD3240"/>
    <mergeCell ref="AE3239:AH3240"/>
    <mergeCell ref="AI3239:AI3240"/>
    <mergeCell ref="AM3239:AO3240"/>
    <mergeCell ref="AP3239:AS3240"/>
    <mergeCell ref="BA3239:BC3240"/>
    <mergeCell ref="BD3239:BE3240"/>
    <mergeCell ref="BH3239:BL3240"/>
    <mergeCell ref="BM3239:BO3240"/>
    <mergeCell ref="BP3239:BQ3240"/>
    <mergeCell ref="C3241:D3241"/>
    <mergeCell ref="F3241:I3241"/>
    <mergeCell ref="J3241:M3241"/>
    <mergeCell ref="N3241:O3241"/>
    <mergeCell ref="R3241:T3241"/>
    <mergeCell ref="U3241:V3241"/>
    <mergeCell ref="W3241:Z3241"/>
    <mergeCell ref="AA3241:AB3241"/>
    <mergeCell ref="AE3241:AH3241"/>
    <mergeCell ref="AM3241:AO3241"/>
    <mergeCell ref="AP3241:AS3241"/>
    <mergeCell ref="BA3241:BC3241"/>
    <mergeCell ref="BD3241:BE3241"/>
    <mergeCell ref="BH3241:BL3241"/>
    <mergeCell ref="BM3241:BO3241"/>
    <mergeCell ref="BP3241:BQ3241"/>
    <mergeCell ref="C3243:D3244"/>
    <mergeCell ref="F3243:I3245"/>
    <mergeCell ref="J3243:M3245"/>
    <mergeCell ref="N3243:O3245"/>
    <mergeCell ref="R3243:T3244"/>
    <mergeCell ref="U3243:V3244"/>
    <mergeCell ref="W3243:Z3244"/>
    <mergeCell ref="AA3243:AB3244"/>
    <mergeCell ref="AD3243:AD3244"/>
    <mergeCell ref="AE3243:AH3244"/>
    <mergeCell ref="AI3243:AI3244"/>
    <mergeCell ref="AM3243:AP3244"/>
    <mergeCell ref="AQ3243:AT3244"/>
    <mergeCell ref="BA3243:BC3244"/>
    <mergeCell ref="BD3243:BE3244"/>
    <mergeCell ref="BH3243:BL3244"/>
    <mergeCell ref="BM3243:BO3244"/>
    <mergeCell ref="BP3243:BQ3244"/>
    <mergeCell ref="AM3245:AO3246"/>
    <mergeCell ref="AP3245:AS3246"/>
    <mergeCell ref="C3248:D3250"/>
    <mergeCell ref="F3248:I3250"/>
    <mergeCell ref="J3248:M3250"/>
    <mergeCell ref="AM3248:AO3250"/>
    <mergeCell ref="AP3248:AS3250"/>
    <mergeCell ref="AT3248:AV3250"/>
    <mergeCell ref="AX3248:AY3250"/>
    <mergeCell ref="BA3248:BC3250"/>
    <mergeCell ref="BD3248:BE3250"/>
    <mergeCell ref="BH3248:BL3250"/>
    <mergeCell ref="BM3248:BO3250"/>
    <mergeCell ref="BP3248:BQ3250"/>
    <mergeCell ref="AM3251:AO3251"/>
    <mergeCell ref="AP3251:AS3251"/>
    <mergeCell ref="AT3251:AV3251"/>
    <mergeCell ref="AX3251:AY3251"/>
    <mergeCell ref="BA3251:BC3251"/>
    <mergeCell ref="BD3251:BE3251"/>
    <mergeCell ref="BH3251:BL3251"/>
    <mergeCell ref="BM3251:BO3251"/>
    <mergeCell ref="BP3251:BQ3251"/>
    <mergeCell ref="AM3253:AP3253"/>
    <mergeCell ref="AQ3253:AT3253"/>
    <mergeCell ref="AU3253:AX3253"/>
    <mergeCell ref="AY3253:AZ3253"/>
    <mergeCell ref="BA3253:BC3253"/>
    <mergeCell ref="BD3253:BE3253"/>
    <mergeCell ref="C3254:AE3254"/>
    <mergeCell ref="B3256:U3256"/>
    <mergeCell ref="X3256:AG3256"/>
    <mergeCell ref="AM3256:BB3256"/>
    <mergeCell ref="BE3256:BP3256"/>
    <mergeCell ref="E3257:L3257"/>
    <mergeCell ref="O3257:Q3257"/>
    <mergeCell ref="S3257:V3257"/>
    <mergeCell ref="AB3257:AC3257"/>
    <mergeCell ref="AD3257:AE3257"/>
    <mergeCell ref="AR3257:AT3257"/>
    <mergeCell ref="AV3257:BB3257"/>
    <mergeCell ref="BH3257:BL3258"/>
    <mergeCell ref="BN3257:BP3258"/>
    <mergeCell ref="F3259:K3259"/>
    <mergeCell ref="N3259:R3259"/>
    <mergeCell ref="S3259:V3259"/>
    <mergeCell ref="AB3259:AD3259"/>
    <mergeCell ref="AE3259:AI3259"/>
    <mergeCell ref="AR3259:AT3259"/>
    <mergeCell ref="AV3259:AZ3259"/>
    <mergeCell ref="BJ3259:BL3259"/>
    <mergeCell ref="BO3259:BP3259"/>
    <mergeCell ref="BE3261:BF3263"/>
    <mergeCell ref="BJ3261:BL3262"/>
    <mergeCell ref="BO3261:BP3262"/>
    <mergeCell ref="I3264:L3264"/>
    <mergeCell ref="N3264:P3264"/>
    <mergeCell ref="Q3264:S3264"/>
    <mergeCell ref="U3264:W3264"/>
    <mergeCell ref="Z3264:AC3264"/>
    <mergeCell ref="AD3264:AE3264"/>
    <mergeCell ref="AO3264:AT3264"/>
    <mergeCell ref="AV3264:AZ3264"/>
    <mergeCell ref="BA3264:BB3264"/>
    <mergeCell ref="BJ3264:BL3264"/>
    <mergeCell ref="BO3264:BP3264"/>
    <mergeCell ref="H3266:L3267"/>
    <mergeCell ref="N3266:P3267"/>
    <mergeCell ref="Q3266:S3267"/>
    <mergeCell ref="U3266:W3267"/>
    <mergeCell ref="Z3266:AC3267"/>
    <mergeCell ref="AD3266:AE3267"/>
    <mergeCell ref="AO3266:AT3267"/>
    <mergeCell ref="AV3266:AZ3267"/>
    <mergeCell ref="BA3266:BB3267"/>
    <mergeCell ref="BE3266:BE3267"/>
    <mergeCell ref="BJ3266:BL3267"/>
    <mergeCell ref="BO3266:BP3267"/>
    <mergeCell ref="H3268:L3268"/>
    <mergeCell ref="N3268:P3268"/>
    <mergeCell ref="R3268:S3268"/>
    <mergeCell ref="U3268:W3268"/>
    <mergeCell ref="Z3268:AC3268"/>
    <mergeCell ref="AD3268:AE3268"/>
    <mergeCell ref="AO3268:AT3268"/>
    <mergeCell ref="AV3268:AZ3268"/>
    <mergeCell ref="BK3268:BL3268"/>
    <mergeCell ref="C3270:I3272"/>
    <mergeCell ref="AH3270:AO3272"/>
    <mergeCell ref="BE3270:BE3272"/>
    <mergeCell ref="BK3270:BL3272"/>
    <mergeCell ref="BP3270:BP3271"/>
    <mergeCell ref="C3273:G3273"/>
    <mergeCell ref="H3273:L3273"/>
    <mergeCell ref="N3273:P3273"/>
    <mergeCell ref="Q3273:T3273"/>
    <mergeCell ref="U3273:W3273"/>
    <mergeCell ref="Z3273:AC3273"/>
    <mergeCell ref="AD3273:AE3273"/>
    <mergeCell ref="AI3273:AM3273"/>
    <mergeCell ref="AO3273:AT3273"/>
    <mergeCell ref="AV3273:AZ3273"/>
    <mergeCell ref="BK3273:BL3273"/>
    <mergeCell ref="C3275:G3277"/>
    <mergeCell ref="H3275:L3277"/>
    <mergeCell ref="N3275:P3277"/>
    <mergeCell ref="Q3275:T3277"/>
    <mergeCell ref="U3275:W3277"/>
    <mergeCell ref="Z3275:AC3277"/>
    <mergeCell ref="AD3275:AE3277"/>
    <mergeCell ref="AI3275:AM3277"/>
    <mergeCell ref="AO3275:AT3277"/>
    <mergeCell ref="AV3275:AZ3277"/>
    <mergeCell ref="BB3275:BB3277"/>
    <mergeCell ref="C3278:G3278"/>
    <mergeCell ref="H3278:L3278"/>
    <mergeCell ref="N3278:P3278"/>
    <mergeCell ref="Q3278:T3278"/>
    <mergeCell ref="U3278:W3278"/>
    <mergeCell ref="Z3278:AC3278"/>
    <mergeCell ref="AD3278:AE3278"/>
    <mergeCell ref="AI3278:AM3278"/>
    <mergeCell ref="AO3278:AT3278"/>
    <mergeCell ref="AV3278:AZ3278"/>
    <mergeCell ref="C3280:G3281"/>
    <mergeCell ref="H3280:L3281"/>
    <mergeCell ref="N3280:P3281"/>
    <mergeCell ref="Q3280:T3281"/>
    <mergeCell ref="U3280:W3281"/>
    <mergeCell ref="Z3280:AC3281"/>
    <mergeCell ref="AD3280:AE3281"/>
    <mergeCell ref="AI3280:AM3281"/>
    <mergeCell ref="AO3280:AT3281"/>
    <mergeCell ref="AV3280:AZ3281"/>
    <mergeCell ref="BB3280:BB3281"/>
    <mergeCell ref="BE3280:BP3281"/>
    <mergeCell ref="C3282:G3283"/>
    <mergeCell ref="H3282:L3283"/>
    <mergeCell ref="N3282:P3283"/>
    <mergeCell ref="Q3282:T3283"/>
    <mergeCell ref="U3282:W3283"/>
    <mergeCell ref="Z3282:AC3283"/>
    <mergeCell ref="AD3282:AE3283"/>
    <mergeCell ref="AI3282:AN3283"/>
    <mergeCell ref="AO3282:AT3283"/>
    <mergeCell ref="AV3282:AZ3283"/>
    <mergeCell ref="BB3282:BB3283"/>
    <mergeCell ref="BJ3282:BM3283"/>
    <mergeCell ref="BN3282:BP3283"/>
    <mergeCell ref="C3284:G3284"/>
    <mergeCell ref="H3284:L3284"/>
    <mergeCell ref="N3284:P3284"/>
    <mergeCell ref="Q3284:T3284"/>
    <mergeCell ref="U3284:W3284"/>
    <mergeCell ref="Z3284:AC3284"/>
    <mergeCell ref="AD3284:AE3284"/>
    <mergeCell ref="AI3284:AM3284"/>
    <mergeCell ref="AO3284:AT3284"/>
    <mergeCell ref="AV3284:AZ3284"/>
    <mergeCell ref="C3285:G3287"/>
    <mergeCell ref="H3285:L3287"/>
    <mergeCell ref="P3285:S3287"/>
    <mergeCell ref="U3285:W3287"/>
    <mergeCell ref="Z3285:AC3287"/>
    <mergeCell ref="AD3285:AE3287"/>
    <mergeCell ref="AI3285:AM3287"/>
    <mergeCell ref="AO3285:AT3287"/>
    <mergeCell ref="AV3285:AZ3287"/>
    <mergeCell ref="BB3285:BB3287"/>
    <mergeCell ref="BE3285:BE3287"/>
    <mergeCell ref="BH3285:BL3287"/>
    <mergeCell ref="BN3285:BP3287"/>
    <mergeCell ref="C3288:G3288"/>
    <mergeCell ref="H3288:L3288"/>
    <mergeCell ref="P3288:S3288"/>
    <mergeCell ref="U3288:W3288"/>
    <mergeCell ref="Z3288:AC3288"/>
    <mergeCell ref="AD3288:AE3288"/>
    <mergeCell ref="AI3288:AM3288"/>
    <mergeCell ref="AO3288:AT3288"/>
    <mergeCell ref="AV3288:AZ3288"/>
    <mergeCell ref="BH3288:BL3288"/>
    <mergeCell ref="BN3288:BP3288"/>
    <mergeCell ref="C3290:G3292"/>
    <mergeCell ref="H3290:L3292"/>
    <mergeCell ref="N3290:P3292"/>
    <mergeCell ref="Q3290:T3292"/>
    <mergeCell ref="U3290:W3292"/>
    <mergeCell ref="Z3290:AC3292"/>
    <mergeCell ref="AD3290:AE3292"/>
    <mergeCell ref="AI3290:AM3292"/>
    <mergeCell ref="AO3290:AT3292"/>
    <mergeCell ref="AV3290:AZ3292"/>
    <mergeCell ref="BB3290:BB3292"/>
    <mergeCell ref="BE3290:BE3292"/>
    <mergeCell ref="BH3290:BL3292"/>
    <mergeCell ref="BN3290:BP3292"/>
    <mergeCell ref="C3293:G3293"/>
    <mergeCell ref="H3293:L3293"/>
    <mergeCell ref="P3293:S3293"/>
    <mergeCell ref="U3293:W3293"/>
    <mergeCell ref="Z3293:AC3293"/>
    <mergeCell ref="AD3293:AE3293"/>
    <mergeCell ref="AI3293:AM3293"/>
    <mergeCell ref="AO3293:AT3293"/>
    <mergeCell ref="AV3293:AZ3293"/>
    <mergeCell ref="BH3293:BL3293"/>
    <mergeCell ref="BN3293:BP3293"/>
    <mergeCell ref="C3295:G3295"/>
    <mergeCell ref="H3295:L3295"/>
    <mergeCell ref="N3295:P3295"/>
    <mergeCell ref="Q3295:T3295"/>
    <mergeCell ref="U3295:W3295"/>
    <mergeCell ref="Z3295:AC3295"/>
    <mergeCell ref="AD3295:AE3295"/>
    <mergeCell ref="AI3295:AM3295"/>
    <mergeCell ref="AO3295:AT3297"/>
    <mergeCell ref="AV3295:AZ3297"/>
    <mergeCell ref="BE3295:BF3296"/>
    <mergeCell ref="BH3295:BL3295"/>
    <mergeCell ref="BN3295:BP3295"/>
    <mergeCell ref="BE3297:BE3298"/>
    <mergeCell ref="BH3297:BL3298"/>
    <mergeCell ref="BN3297:BP3298"/>
    <mergeCell ref="C3300:I3300"/>
    <mergeCell ref="AH3300:AO3300"/>
    <mergeCell ref="BH3300:BL3300"/>
    <mergeCell ref="BN3300:BP3300"/>
    <mergeCell ref="C3301:G3302"/>
    <mergeCell ref="H3301:L3302"/>
    <mergeCell ref="N3301:P3302"/>
    <mergeCell ref="Q3301:T3302"/>
    <mergeCell ref="U3301:W3302"/>
    <mergeCell ref="Z3301:AC3302"/>
    <mergeCell ref="AD3301:AE3302"/>
    <mergeCell ref="AI3301:AM3302"/>
    <mergeCell ref="AO3301:AT3302"/>
    <mergeCell ref="AV3301:AZ3302"/>
    <mergeCell ref="BB3301:BB3302"/>
    <mergeCell ref="BE3301:BF3302"/>
    <mergeCell ref="BH3301:BL3302"/>
    <mergeCell ref="BN3301:BP3302"/>
    <mergeCell ref="C3303:G3303"/>
    <mergeCell ref="H3303:L3303"/>
    <mergeCell ref="N3303:P3303"/>
    <mergeCell ref="Q3303:T3303"/>
    <mergeCell ref="U3303:W3303"/>
    <mergeCell ref="Z3303:AC3303"/>
    <mergeCell ref="AD3303:AE3303"/>
    <mergeCell ref="AI3303:AM3303"/>
    <mergeCell ref="AO3303:AT3303"/>
    <mergeCell ref="AV3303:AZ3303"/>
    <mergeCell ref="BH3303:BL3303"/>
    <mergeCell ref="BN3303:BP3303"/>
    <mergeCell ref="C3305:G3306"/>
    <mergeCell ref="H3305:L3306"/>
    <mergeCell ref="N3305:P3306"/>
    <mergeCell ref="Q3305:T3306"/>
    <mergeCell ref="U3305:W3306"/>
    <mergeCell ref="Z3305:AC3306"/>
    <mergeCell ref="AD3305:AE3306"/>
    <mergeCell ref="AI3305:AM3306"/>
    <mergeCell ref="AO3305:AT3306"/>
    <mergeCell ref="AV3305:AZ3306"/>
    <mergeCell ref="BB3305:BB3306"/>
    <mergeCell ref="BE3305:BE3306"/>
    <mergeCell ref="BH3305:BL3306"/>
    <mergeCell ref="BN3305:BP3306"/>
    <mergeCell ref="C3307:G3308"/>
    <mergeCell ref="H3307:L3308"/>
    <mergeCell ref="N3307:P3308"/>
    <mergeCell ref="Q3307:T3308"/>
    <mergeCell ref="U3307:W3308"/>
    <mergeCell ref="Z3307:AC3308"/>
    <mergeCell ref="AD3307:AE3308"/>
    <mergeCell ref="AI3307:AM3308"/>
    <mergeCell ref="AO3307:AT3308"/>
    <mergeCell ref="AV3307:AZ3308"/>
    <mergeCell ref="BB3307:BB3308"/>
    <mergeCell ref="BE3307:BE3308"/>
    <mergeCell ref="BH3307:BL3308"/>
    <mergeCell ref="BN3307:BP3308"/>
    <mergeCell ref="BH3309:BL3309"/>
    <mergeCell ref="BN3309:BP3309"/>
    <mergeCell ref="C3311:G3312"/>
    <mergeCell ref="H3311:L3312"/>
    <mergeCell ref="N3311:P3312"/>
    <mergeCell ref="Q3311:T3312"/>
    <mergeCell ref="U3311:W3312"/>
    <mergeCell ref="Z3311:AC3312"/>
    <mergeCell ref="AD3311:AE3312"/>
    <mergeCell ref="AH3311:AM3312"/>
    <mergeCell ref="AO3311:AT3312"/>
    <mergeCell ref="AZ3311:AZ3312"/>
    <mergeCell ref="BB3311:BB3312"/>
    <mergeCell ref="BE3311:BG3312"/>
    <mergeCell ref="BH3311:BL3312"/>
    <mergeCell ref="BN3311:BP3312"/>
    <mergeCell ref="C3313:G3313"/>
    <mergeCell ref="H3313:L3313"/>
    <mergeCell ref="N3313:P3313"/>
    <mergeCell ref="Q3313:T3313"/>
    <mergeCell ref="U3313:W3313"/>
    <mergeCell ref="Z3313:AC3313"/>
    <mergeCell ref="AD3313:AE3313"/>
    <mergeCell ref="AH3313:AN3313"/>
    <mergeCell ref="AO3313:AT3313"/>
    <mergeCell ref="AV3313:AZ3313"/>
    <mergeCell ref="BE3313:BG3313"/>
    <mergeCell ref="BH3313:BL3313"/>
    <mergeCell ref="BN3313:BP3313"/>
    <mergeCell ref="C3315:H3315"/>
    <mergeCell ref="I3315:M3315"/>
    <mergeCell ref="P3315:S3315"/>
    <mergeCell ref="U3315:W3315"/>
    <mergeCell ref="Z3315:AC3315"/>
    <mergeCell ref="AD3315:AE3315"/>
    <mergeCell ref="AH3315:AN3315"/>
    <mergeCell ref="AO3315:AT3315"/>
    <mergeCell ref="AV3315:AZ3315"/>
    <mergeCell ref="C3316:K3317"/>
    <mergeCell ref="P3316:S3317"/>
    <mergeCell ref="U3316:W3317"/>
    <mergeCell ref="AH3316:AM3317"/>
    <mergeCell ref="AO3316:AT3317"/>
    <mergeCell ref="AV3316:AZ3317"/>
    <mergeCell ref="BB3316:BB3317"/>
    <mergeCell ref="C3318:G3318"/>
    <mergeCell ref="H3318:L3318"/>
    <mergeCell ref="P3318:S3318"/>
    <mergeCell ref="U3318:W3318"/>
    <mergeCell ref="Z3318:AC3318"/>
    <mergeCell ref="AD3318:AE3318"/>
    <mergeCell ref="AH3318:AM3318"/>
    <mergeCell ref="AV3318:AZ3318"/>
    <mergeCell ref="BE3318:BP3318"/>
    <mergeCell ref="C3320:G3322"/>
    <mergeCell ref="N3320:P3322"/>
    <mergeCell ref="Q3320:T3322"/>
    <mergeCell ref="U3320:W3322"/>
    <mergeCell ref="AH3320:AR3322"/>
    <mergeCell ref="AV3320:AZ3322"/>
    <mergeCell ref="BB3320:BB3322"/>
    <mergeCell ref="C3323:G3323"/>
    <mergeCell ref="P3323:S3323"/>
    <mergeCell ref="U3323:W3323"/>
    <mergeCell ref="AH3323:AR3323"/>
    <mergeCell ref="AV3323:AZ3323"/>
    <mergeCell ref="BG3323:BJ3323"/>
    <mergeCell ref="BN3323:BP3323"/>
    <mergeCell ref="C3325:G3327"/>
    <mergeCell ref="N3325:P3327"/>
    <mergeCell ref="Q3325:T3327"/>
    <mergeCell ref="U3325:W3327"/>
    <mergeCell ref="AH3325:AR3327"/>
    <mergeCell ref="AV3325:AZ3327"/>
    <mergeCell ref="BB3325:BB3327"/>
    <mergeCell ref="BE3325:BG3327"/>
    <mergeCell ref="BH3325:BK3327"/>
    <mergeCell ref="BN3325:BP3327"/>
    <mergeCell ref="C3328:G3328"/>
    <mergeCell ref="N3328:P3328"/>
    <mergeCell ref="Q3328:T3328"/>
    <mergeCell ref="U3328:W3328"/>
    <mergeCell ref="AH3328:AR3328"/>
    <mergeCell ref="AV3328:AZ3328"/>
    <mergeCell ref="BE3328:BG3328"/>
    <mergeCell ref="BH3328:BK3328"/>
    <mergeCell ref="BN3328:BP3328"/>
    <mergeCell ref="C3330:J3332"/>
    <mergeCell ref="P3330:S3332"/>
    <mergeCell ref="U3330:W3332"/>
    <mergeCell ref="AH3330:AR3332"/>
    <mergeCell ref="AV3330:AZ3332"/>
    <mergeCell ref="BB3330:BB3332"/>
    <mergeCell ref="BE3330:BG3332"/>
    <mergeCell ref="BH3330:BK3331"/>
    <mergeCell ref="C3333:J3333"/>
    <mergeCell ref="N3333:P3333"/>
    <mergeCell ref="Q3333:T3333"/>
    <mergeCell ref="U3333:W3333"/>
    <mergeCell ref="AH3333:AR3333"/>
    <mergeCell ref="AV3333:AZ3333"/>
    <mergeCell ref="BE3333:BG3333"/>
    <mergeCell ref="BH3333:BK3333"/>
    <mergeCell ref="BN3335:BP3336"/>
    <mergeCell ref="C3337:G3337"/>
    <mergeCell ref="H3337:L3337"/>
    <mergeCell ref="N3337:P3337"/>
    <mergeCell ref="Q3337:T3337"/>
    <mergeCell ref="U3337:W3337"/>
    <mergeCell ref="Z3337:AC3337"/>
    <mergeCell ref="AD3337:AE3337"/>
    <mergeCell ref="AH3337:AM3337"/>
    <mergeCell ref="AO3337:AT3337"/>
    <mergeCell ref="AV3337:AZ3337"/>
    <mergeCell ref="BB3337:BC3337"/>
    <mergeCell ref="BE3337:BF3337"/>
    <mergeCell ref="BI3337:BJ3337"/>
    <mergeCell ref="B3339:AJ3340"/>
    <mergeCell ref="AL3339:AZ3340"/>
    <mergeCell ref="BA3339:BQ3340"/>
    <mergeCell ref="G3341:L3341"/>
    <mergeCell ref="N3341:O3341"/>
    <mergeCell ref="P3341:S3341"/>
    <mergeCell ref="U3341:AB3341"/>
    <mergeCell ref="AD3341:AI3341"/>
    <mergeCell ref="AO3341:AR3341"/>
    <mergeCell ref="AU3341:AY3341"/>
    <mergeCell ref="BE3341:BF3341"/>
    <mergeCell ref="BG3341:BL3341"/>
    <mergeCell ref="BM3341:BO3341"/>
    <mergeCell ref="BP3341:BQ3341"/>
    <mergeCell ref="F3343:I3344"/>
    <mergeCell ref="K3343:M3344"/>
    <mergeCell ref="N3343:O3344"/>
    <mergeCell ref="R3343:T3344"/>
    <mergeCell ref="U3343:V3344"/>
    <mergeCell ref="W3343:Z3344"/>
    <mergeCell ref="AA3343:AB3344"/>
    <mergeCell ref="AD3343:AD3344"/>
    <mergeCell ref="AE3343:AH3344"/>
    <mergeCell ref="AI3343:AI3344"/>
    <mergeCell ref="AU3343:AW3344"/>
    <mergeCell ref="AX3343:AY3344"/>
    <mergeCell ref="BE3343:BF3344"/>
    <mergeCell ref="BH3343:BL3344"/>
    <mergeCell ref="BM3343:BO3344"/>
    <mergeCell ref="BP3343:BQ3344"/>
    <mergeCell ref="BL3337:BP3337"/>
    <mergeCell ref="C3349:D3350"/>
    <mergeCell ref="F3349:I3351"/>
    <mergeCell ref="J3349:M3351"/>
    <mergeCell ref="N3349:O3351"/>
    <mergeCell ref="R3349:T3350"/>
    <mergeCell ref="U3349:V3350"/>
    <mergeCell ref="W3349:Z3350"/>
    <mergeCell ref="AA3349:AB3350"/>
    <mergeCell ref="AD3349:AD3350"/>
    <mergeCell ref="AE3349:AH3350"/>
    <mergeCell ref="AI3349:AI3350"/>
    <mergeCell ref="AM3349:AP3350"/>
    <mergeCell ref="AQ3349:AT3350"/>
    <mergeCell ref="BA3349:BC3350"/>
    <mergeCell ref="BD3349:BE3350"/>
    <mergeCell ref="BH3349:BL3350"/>
    <mergeCell ref="BM3349:BO3350"/>
    <mergeCell ref="BP3349:BQ3350"/>
    <mergeCell ref="AM3351:AO3352"/>
    <mergeCell ref="AP3351:AS3352"/>
    <mergeCell ref="C3354:D3356"/>
    <mergeCell ref="F3354:I3356"/>
    <mergeCell ref="J3354:M3356"/>
    <mergeCell ref="AM3354:AO3356"/>
    <mergeCell ref="AP3354:AS3356"/>
    <mergeCell ref="AT3354:AV3356"/>
    <mergeCell ref="AX3354:AY3356"/>
    <mergeCell ref="BA3354:BC3356"/>
    <mergeCell ref="BD3354:BE3356"/>
    <mergeCell ref="BH3354:BL3356"/>
    <mergeCell ref="BM3354:BO3356"/>
    <mergeCell ref="BP3354:BQ3356"/>
    <mergeCell ref="C3345:D3346"/>
    <mergeCell ref="F3345:I3346"/>
    <mergeCell ref="J3345:M3346"/>
    <mergeCell ref="N3345:O3346"/>
    <mergeCell ref="R3345:T3346"/>
    <mergeCell ref="U3345:V3346"/>
    <mergeCell ref="W3345:Z3346"/>
    <mergeCell ref="AA3345:AB3346"/>
    <mergeCell ref="AD3345:AD3346"/>
    <mergeCell ref="AE3345:AH3346"/>
    <mergeCell ref="AI3345:AI3346"/>
    <mergeCell ref="AM3345:AO3346"/>
    <mergeCell ref="AP3345:AS3346"/>
    <mergeCell ref="BA3345:BC3346"/>
    <mergeCell ref="BD3345:BE3346"/>
    <mergeCell ref="BH3345:BL3346"/>
    <mergeCell ref="BM3345:BO3346"/>
    <mergeCell ref="BP3345:BQ3346"/>
    <mergeCell ref="C3347:D3347"/>
    <mergeCell ref="F3347:I3347"/>
    <mergeCell ref="J3347:M3347"/>
    <mergeCell ref="N3347:O3347"/>
    <mergeCell ref="R3347:T3347"/>
    <mergeCell ref="U3347:V3347"/>
    <mergeCell ref="W3347:Z3347"/>
    <mergeCell ref="AA3347:AB3347"/>
    <mergeCell ref="AE3347:AH3347"/>
    <mergeCell ref="AM3347:AO3347"/>
    <mergeCell ref="AP3347:AS3347"/>
    <mergeCell ref="BA3347:BC3347"/>
    <mergeCell ref="BD3347:BE3347"/>
    <mergeCell ref="BH3347:BL3347"/>
    <mergeCell ref="AM3357:AO3357"/>
    <mergeCell ref="AP3357:AS3357"/>
    <mergeCell ref="AT3357:AV3357"/>
    <mergeCell ref="AX3357:AY3357"/>
    <mergeCell ref="BA3357:BC3357"/>
    <mergeCell ref="BD3357:BE3357"/>
    <mergeCell ref="BH3357:BL3357"/>
    <mergeCell ref="BM3357:BO3357"/>
    <mergeCell ref="BP3357:BQ3357"/>
    <mergeCell ref="AM3359:AP3359"/>
    <mergeCell ref="AQ3359:AT3359"/>
    <mergeCell ref="AU3359:AX3359"/>
    <mergeCell ref="AY3359:AZ3359"/>
    <mergeCell ref="BA3359:BC3359"/>
    <mergeCell ref="BD3359:BE3359"/>
    <mergeCell ref="C3360:AE3360"/>
    <mergeCell ref="B3362:U3362"/>
    <mergeCell ref="X3362:AG3362"/>
    <mergeCell ref="AM3362:BB3362"/>
    <mergeCell ref="BE3362:BP3362"/>
    <mergeCell ref="E3363:L3363"/>
    <mergeCell ref="O3363:Q3363"/>
    <mergeCell ref="S3363:V3363"/>
    <mergeCell ref="AB3363:AC3363"/>
    <mergeCell ref="AD3363:AE3363"/>
    <mergeCell ref="AR3363:AT3363"/>
    <mergeCell ref="AV3363:BB3363"/>
    <mergeCell ref="BH3363:BL3364"/>
    <mergeCell ref="BN3363:BP3364"/>
    <mergeCell ref="F3365:K3365"/>
    <mergeCell ref="N3365:R3365"/>
    <mergeCell ref="S3365:V3365"/>
    <mergeCell ref="AB3365:AD3365"/>
    <mergeCell ref="AE3365:AI3365"/>
    <mergeCell ref="AR3365:AT3365"/>
    <mergeCell ref="AV3365:AZ3365"/>
    <mergeCell ref="BJ3365:BL3365"/>
    <mergeCell ref="BO3365:BP3365"/>
    <mergeCell ref="BE3367:BF3369"/>
    <mergeCell ref="BJ3367:BL3368"/>
    <mergeCell ref="BO3367:BP3368"/>
    <mergeCell ref="I3370:L3370"/>
    <mergeCell ref="N3370:P3370"/>
    <mergeCell ref="Q3370:S3370"/>
    <mergeCell ref="U3370:W3370"/>
    <mergeCell ref="Z3370:AC3370"/>
    <mergeCell ref="AD3370:AE3370"/>
    <mergeCell ref="AO3370:AT3370"/>
    <mergeCell ref="AV3370:AZ3370"/>
    <mergeCell ref="BA3370:BB3370"/>
    <mergeCell ref="BJ3370:BL3370"/>
    <mergeCell ref="BO3370:BP3370"/>
    <mergeCell ref="H3372:L3373"/>
    <mergeCell ref="N3372:P3373"/>
    <mergeCell ref="Q3372:S3373"/>
    <mergeCell ref="U3372:W3373"/>
    <mergeCell ref="Z3372:AC3373"/>
    <mergeCell ref="AD3372:AE3373"/>
    <mergeCell ref="AO3372:AT3373"/>
    <mergeCell ref="AV3372:AZ3373"/>
    <mergeCell ref="BA3372:BB3373"/>
    <mergeCell ref="BE3372:BE3373"/>
    <mergeCell ref="BJ3372:BL3373"/>
    <mergeCell ref="BO3372:BP3373"/>
    <mergeCell ref="H3374:L3374"/>
    <mergeCell ref="N3374:P3374"/>
    <mergeCell ref="R3374:S3374"/>
    <mergeCell ref="U3374:W3374"/>
    <mergeCell ref="Z3374:AC3374"/>
    <mergeCell ref="AD3374:AE3374"/>
    <mergeCell ref="AO3374:AT3374"/>
    <mergeCell ref="AV3374:AZ3374"/>
    <mergeCell ref="BK3374:BL3374"/>
    <mergeCell ref="C3376:I3378"/>
    <mergeCell ref="AH3376:AO3378"/>
    <mergeCell ref="BE3376:BE3378"/>
    <mergeCell ref="BK3376:BL3378"/>
    <mergeCell ref="BP3376:BP3377"/>
    <mergeCell ref="C3379:G3379"/>
    <mergeCell ref="H3379:L3379"/>
    <mergeCell ref="N3379:P3379"/>
    <mergeCell ref="Q3379:T3379"/>
    <mergeCell ref="U3379:W3379"/>
    <mergeCell ref="Z3379:AC3379"/>
    <mergeCell ref="AD3379:AE3379"/>
    <mergeCell ref="AI3379:AM3379"/>
    <mergeCell ref="AO3379:AT3379"/>
    <mergeCell ref="AV3379:AZ3379"/>
    <mergeCell ref="BK3379:BL3379"/>
    <mergeCell ref="C3381:G3383"/>
    <mergeCell ref="H3381:L3383"/>
    <mergeCell ref="N3381:P3383"/>
    <mergeCell ref="Q3381:T3383"/>
    <mergeCell ref="U3381:W3383"/>
    <mergeCell ref="Z3381:AC3383"/>
    <mergeCell ref="AD3381:AE3383"/>
    <mergeCell ref="AI3381:AM3383"/>
    <mergeCell ref="AO3381:AT3383"/>
    <mergeCell ref="AV3381:AZ3383"/>
    <mergeCell ref="BB3381:BB3383"/>
    <mergeCell ref="C3384:G3384"/>
    <mergeCell ref="H3384:L3384"/>
    <mergeCell ref="N3384:P3384"/>
    <mergeCell ref="Q3384:T3384"/>
    <mergeCell ref="U3384:W3384"/>
    <mergeCell ref="Z3384:AC3384"/>
    <mergeCell ref="AD3384:AE3384"/>
    <mergeCell ref="AI3384:AM3384"/>
    <mergeCell ref="AO3384:AT3384"/>
    <mergeCell ref="AV3384:AZ3384"/>
    <mergeCell ref="C3386:G3387"/>
    <mergeCell ref="H3386:L3387"/>
    <mergeCell ref="N3386:P3387"/>
    <mergeCell ref="Q3386:T3387"/>
    <mergeCell ref="U3386:W3387"/>
    <mergeCell ref="Z3386:AC3387"/>
    <mergeCell ref="AD3386:AE3387"/>
    <mergeCell ref="AI3386:AM3387"/>
    <mergeCell ref="AO3386:AT3387"/>
    <mergeCell ref="AV3386:AZ3387"/>
    <mergeCell ref="BB3386:BB3387"/>
    <mergeCell ref="BE3386:BP3387"/>
    <mergeCell ref="C3388:G3389"/>
    <mergeCell ref="H3388:L3389"/>
    <mergeCell ref="N3388:P3389"/>
    <mergeCell ref="Q3388:T3389"/>
    <mergeCell ref="U3388:W3389"/>
    <mergeCell ref="Z3388:AC3389"/>
    <mergeCell ref="AD3388:AE3389"/>
    <mergeCell ref="AI3388:AN3389"/>
    <mergeCell ref="AO3388:AT3389"/>
    <mergeCell ref="AV3388:AZ3389"/>
    <mergeCell ref="BB3388:BB3389"/>
    <mergeCell ref="BJ3388:BM3389"/>
    <mergeCell ref="BN3388:BP3389"/>
    <mergeCell ref="C3390:G3390"/>
    <mergeCell ref="H3390:L3390"/>
    <mergeCell ref="N3390:P3390"/>
    <mergeCell ref="Q3390:T3390"/>
    <mergeCell ref="U3390:W3390"/>
    <mergeCell ref="Z3390:AC3390"/>
    <mergeCell ref="AD3390:AE3390"/>
    <mergeCell ref="AI3390:AM3390"/>
    <mergeCell ref="AO3390:AT3390"/>
    <mergeCell ref="AV3390:AZ3390"/>
    <mergeCell ref="C3391:G3393"/>
    <mergeCell ref="H3391:L3393"/>
    <mergeCell ref="P3391:S3393"/>
    <mergeCell ref="U3391:W3393"/>
    <mergeCell ref="Z3391:AC3393"/>
    <mergeCell ref="AD3391:AE3393"/>
    <mergeCell ref="AI3391:AM3393"/>
    <mergeCell ref="AO3391:AT3393"/>
    <mergeCell ref="AV3391:AZ3393"/>
    <mergeCell ref="BB3391:BB3393"/>
    <mergeCell ref="BE3391:BE3393"/>
    <mergeCell ref="BH3391:BL3393"/>
    <mergeCell ref="BN3391:BP3393"/>
    <mergeCell ref="C3394:G3394"/>
    <mergeCell ref="H3394:L3394"/>
    <mergeCell ref="P3394:S3394"/>
    <mergeCell ref="U3394:W3394"/>
    <mergeCell ref="Z3394:AC3394"/>
    <mergeCell ref="AD3394:AE3394"/>
    <mergeCell ref="AI3394:AM3394"/>
    <mergeCell ref="AO3394:AT3394"/>
    <mergeCell ref="AV3394:AZ3394"/>
    <mergeCell ref="BH3394:BL3394"/>
    <mergeCell ref="BN3394:BP3394"/>
    <mergeCell ref="C3396:G3398"/>
    <mergeCell ref="H3396:L3398"/>
    <mergeCell ref="N3396:P3398"/>
    <mergeCell ref="Q3396:T3398"/>
    <mergeCell ref="U3396:W3398"/>
    <mergeCell ref="Z3396:AC3398"/>
    <mergeCell ref="AD3396:AE3398"/>
    <mergeCell ref="AI3396:AM3398"/>
    <mergeCell ref="AO3396:AT3398"/>
    <mergeCell ref="AV3396:AZ3398"/>
    <mergeCell ref="BB3396:BB3398"/>
    <mergeCell ref="BE3396:BE3398"/>
    <mergeCell ref="BH3396:BL3398"/>
    <mergeCell ref="BN3396:BP3398"/>
    <mergeCell ref="C3399:G3399"/>
    <mergeCell ref="H3399:L3399"/>
    <mergeCell ref="P3399:S3399"/>
    <mergeCell ref="U3399:W3399"/>
    <mergeCell ref="Z3399:AC3399"/>
    <mergeCell ref="AD3399:AE3399"/>
    <mergeCell ref="AI3399:AM3399"/>
    <mergeCell ref="AO3399:AT3399"/>
    <mergeCell ref="AV3399:AZ3399"/>
    <mergeCell ref="BH3399:BL3399"/>
    <mergeCell ref="BN3399:BP3399"/>
    <mergeCell ref="C3401:G3401"/>
    <mergeCell ref="H3401:L3401"/>
    <mergeCell ref="N3401:P3401"/>
    <mergeCell ref="Q3401:T3401"/>
    <mergeCell ref="U3401:W3401"/>
    <mergeCell ref="Z3401:AC3401"/>
    <mergeCell ref="AD3401:AE3401"/>
    <mergeCell ref="AI3401:AM3401"/>
    <mergeCell ref="AO3401:AT3403"/>
    <mergeCell ref="AV3401:AZ3403"/>
    <mergeCell ref="BE3401:BF3402"/>
    <mergeCell ref="BH3401:BL3401"/>
    <mergeCell ref="BN3401:BP3401"/>
    <mergeCell ref="BE3403:BE3404"/>
    <mergeCell ref="BH3403:BL3404"/>
    <mergeCell ref="BN3403:BP3404"/>
    <mergeCell ref="C3406:I3406"/>
    <mergeCell ref="AH3406:AO3406"/>
    <mergeCell ref="BH3406:BL3406"/>
    <mergeCell ref="BN3406:BP3406"/>
    <mergeCell ref="C3407:G3408"/>
    <mergeCell ref="H3407:L3408"/>
    <mergeCell ref="N3407:P3408"/>
    <mergeCell ref="Q3407:T3408"/>
    <mergeCell ref="U3407:W3408"/>
    <mergeCell ref="Z3407:AC3408"/>
    <mergeCell ref="AD3407:AE3408"/>
    <mergeCell ref="AI3407:AM3408"/>
    <mergeCell ref="AO3407:AT3408"/>
    <mergeCell ref="AV3407:AZ3408"/>
    <mergeCell ref="BB3407:BB3408"/>
    <mergeCell ref="BE3407:BF3408"/>
    <mergeCell ref="BH3407:BL3408"/>
    <mergeCell ref="BN3407:BP3408"/>
    <mergeCell ref="C3409:G3409"/>
    <mergeCell ref="H3409:L3409"/>
    <mergeCell ref="N3409:P3409"/>
    <mergeCell ref="Q3409:T3409"/>
    <mergeCell ref="U3409:W3409"/>
    <mergeCell ref="Z3409:AC3409"/>
    <mergeCell ref="AD3409:AE3409"/>
    <mergeCell ref="AI3409:AM3409"/>
    <mergeCell ref="AO3409:AT3409"/>
    <mergeCell ref="AV3409:AZ3409"/>
    <mergeCell ref="BH3409:BL3409"/>
    <mergeCell ref="BN3409:BP3409"/>
    <mergeCell ref="C3411:G3412"/>
    <mergeCell ref="H3411:L3412"/>
    <mergeCell ref="N3411:P3412"/>
    <mergeCell ref="Q3411:T3412"/>
    <mergeCell ref="U3411:W3412"/>
    <mergeCell ref="Z3411:AC3412"/>
    <mergeCell ref="AD3411:AE3412"/>
    <mergeCell ref="AI3411:AM3412"/>
    <mergeCell ref="AO3411:AT3412"/>
    <mergeCell ref="AV3411:AZ3412"/>
    <mergeCell ref="BB3411:BB3412"/>
    <mergeCell ref="BE3411:BE3412"/>
    <mergeCell ref="BH3411:BL3412"/>
    <mergeCell ref="BN3411:BP3412"/>
    <mergeCell ref="C3413:G3414"/>
    <mergeCell ref="H3413:L3414"/>
    <mergeCell ref="N3413:P3414"/>
    <mergeCell ref="Q3413:T3414"/>
    <mergeCell ref="U3413:W3414"/>
    <mergeCell ref="Z3413:AC3414"/>
    <mergeCell ref="AD3413:AE3414"/>
    <mergeCell ref="AI3413:AM3414"/>
    <mergeCell ref="AO3413:AT3414"/>
    <mergeCell ref="AV3413:AZ3414"/>
    <mergeCell ref="BB3413:BB3414"/>
    <mergeCell ref="BE3413:BE3414"/>
    <mergeCell ref="BH3413:BL3414"/>
    <mergeCell ref="BN3413:BP3414"/>
    <mergeCell ref="BH3415:BL3415"/>
    <mergeCell ref="BN3415:BP3415"/>
    <mergeCell ref="C3417:G3418"/>
    <mergeCell ref="H3417:L3418"/>
    <mergeCell ref="N3417:P3418"/>
    <mergeCell ref="Q3417:T3418"/>
    <mergeCell ref="U3417:W3418"/>
    <mergeCell ref="Z3417:AC3418"/>
    <mergeCell ref="AD3417:AE3418"/>
    <mergeCell ref="AH3417:AM3418"/>
    <mergeCell ref="AO3417:AT3418"/>
    <mergeCell ref="AZ3417:AZ3418"/>
    <mergeCell ref="BB3417:BB3418"/>
    <mergeCell ref="BE3417:BG3418"/>
    <mergeCell ref="BH3417:BL3418"/>
    <mergeCell ref="BN3417:BP3418"/>
    <mergeCell ref="C3419:G3419"/>
    <mergeCell ref="H3419:L3419"/>
    <mergeCell ref="N3419:P3419"/>
    <mergeCell ref="Q3419:T3419"/>
    <mergeCell ref="U3419:W3419"/>
    <mergeCell ref="Z3419:AC3419"/>
    <mergeCell ref="AD3419:AE3419"/>
    <mergeCell ref="AH3419:AN3419"/>
    <mergeCell ref="AO3419:AT3419"/>
    <mergeCell ref="AV3419:AZ3419"/>
    <mergeCell ref="BE3419:BG3419"/>
    <mergeCell ref="BH3419:BL3419"/>
    <mergeCell ref="BN3419:BP3419"/>
    <mergeCell ref="C3421:H3421"/>
    <mergeCell ref="I3421:M3421"/>
    <mergeCell ref="P3421:S3421"/>
    <mergeCell ref="U3421:W3421"/>
    <mergeCell ref="Z3421:AC3421"/>
    <mergeCell ref="AD3421:AE3421"/>
    <mergeCell ref="AH3421:AN3421"/>
    <mergeCell ref="AO3421:AT3421"/>
    <mergeCell ref="AV3421:AZ3421"/>
    <mergeCell ref="C3422:K3423"/>
    <mergeCell ref="P3422:S3423"/>
    <mergeCell ref="U3422:W3423"/>
    <mergeCell ref="AH3422:AM3423"/>
    <mergeCell ref="AO3422:AT3423"/>
    <mergeCell ref="AV3422:AZ3423"/>
    <mergeCell ref="BB3422:BB3423"/>
    <mergeCell ref="C3424:G3424"/>
    <mergeCell ref="H3424:L3424"/>
    <mergeCell ref="P3424:S3424"/>
    <mergeCell ref="U3424:W3424"/>
    <mergeCell ref="Z3424:AC3424"/>
    <mergeCell ref="AD3424:AE3424"/>
    <mergeCell ref="AH3424:AM3424"/>
    <mergeCell ref="AV3424:AZ3424"/>
    <mergeCell ref="BE3424:BP3424"/>
    <mergeCell ref="C3426:G3428"/>
    <mergeCell ref="N3426:P3428"/>
    <mergeCell ref="Q3426:T3428"/>
    <mergeCell ref="U3426:W3428"/>
    <mergeCell ref="AH3426:AR3428"/>
    <mergeCell ref="AV3426:AZ3428"/>
    <mergeCell ref="BB3426:BB3428"/>
    <mergeCell ref="C3429:G3429"/>
    <mergeCell ref="P3429:S3429"/>
    <mergeCell ref="U3429:W3429"/>
    <mergeCell ref="AH3429:AR3429"/>
    <mergeCell ref="AV3429:AZ3429"/>
    <mergeCell ref="BG3429:BJ3429"/>
    <mergeCell ref="BN3429:BP3429"/>
    <mergeCell ref="C3431:G3433"/>
    <mergeCell ref="N3431:P3433"/>
    <mergeCell ref="Q3431:T3433"/>
    <mergeCell ref="U3431:W3433"/>
    <mergeCell ref="AH3431:AR3433"/>
    <mergeCell ref="AV3431:AZ3433"/>
    <mergeCell ref="BB3431:BB3433"/>
    <mergeCell ref="BE3431:BG3433"/>
    <mergeCell ref="BH3431:BK3433"/>
    <mergeCell ref="BN3431:BP3433"/>
    <mergeCell ref="C3434:G3434"/>
    <mergeCell ref="N3434:P3434"/>
    <mergeCell ref="Q3434:T3434"/>
    <mergeCell ref="U3434:W3434"/>
    <mergeCell ref="AH3434:AR3434"/>
    <mergeCell ref="AV3434:AZ3434"/>
    <mergeCell ref="BE3434:BG3434"/>
    <mergeCell ref="BH3434:BK3434"/>
    <mergeCell ref="BN3434:BP3434"/>
    <mergeCell ref="C3436:J3438"/>
    <mergeCell ref="P3436:S3438"/>
    <mergeCell ref="U3436:W3438"/>
    <mergeCell ref="AH3436:AR3438"/>
    <mergeCell ref="AV3436:AZ3438"/>
    <mergeCell ref="BB3436:BB3438"/>
    <mergeCell ref="BE3436:BG3438"/>
    <mergeCell ref="BH3436:BK3437"/>
    <mergeCell ref="C3439:J3439"/>
    <mergeCell ref="N3439:P3439"/>
    <mergeCell ref="Q3439:T3439"/>
    <mergeCell ref="U3439:W3439"/>
    <mergeCell ref="AH3439:AR3439"/>
    <mergeCell ref="AV3439:AZ3439"/>
    <mergeCell ref="BE3439:BG3439"/>
    <mergeCell ref="BH3439:BK3439"/>
    <mergeCell ref="BE3441:BG3442"/>
    <mergeCell ref="BH3441:BK3442"/>
    <mergeCell ref="BN3441:BP3442"/>
    <mergeCell ref="C3443:G3443"/>
    <mergeCell ref="H3443:L3443"/>
    <mergeCell ref="N3443:P3443"/>
    <mergeCell ref="Q3443:T3443"/>
    <mergeCell ref="U3443:W3443"/>
    <mergeCell ref="Z3443:AC3443"/>
    <mergeCell ref="AD3443:AE3443"/>
    <mergeCell ref="AH3443:AM3443"/>
    <mergeCell ref="AO3443:AT3443"/>
    <mergeCell ref="AV3443:AZ3443"/>
    <mergeCell ref="BB3443:BC3443"/>
    <mergeCell ref="BE3443:BF3443"/>
    <mergeCell ref="BI3443:BJ3443"/>
    <mergeCell ref="BL3443:BP3443"/>
    <mergeCell ref="B3445:AJ3446"/>
    <mergeCell ref="AL3445:AZ3446"/>
    <mergeCell ref="BA3445:BQ3446"/>
    <mergeCell ref="G3447:L3447"/>
    <mergeCell ref="N3447:O3447"/>
    <mergeCell ref="P3447:S3447"/>
    <mergeCell ref="U3447:AB3447"/>
    <mergeCell ref="AD3447:AI3447"/>
    <mergeCell ref="AO3447:AR3447"/>
    <mergeCell ref="AU3447:AY3447"/>
    <mergeCell ref="BE3447:BF3447"/>
    <mergeCell ref="BG3447:BL3447"/>
    <mergeCell ref="BM3447:BO3447"/>
    <mergeCell ref="BP3447:BQ3447"/>
    <mergeCell ref="F3449:I3450"/>
    <mergeCell ref="K3449:M3450"/>
    <mergeCell ref="N3449:O3450"/>
    <mergeCell ref="R3449:T3450"/>
    <mergeCell ref="U3449:V3450"/>
    <mergeCell ref="W3449:Z3450"/>
    <mergeCell ref="AA3449:AB3450"/>
    <mergeCell ref="AD3449:AD3450"/>
    <mergeCell ref="AE3449:AH3450"/>
    <mergeCell ref="AI3449:AI3450"/>
    <mergeCell ref="AU3449:AW3450"/>
    <mergeCell ref="AX3449:AY3450"/>
    <mergeCell ref="BE3449:BF3450"/>
    <mergeCell ref="BH3449:BL3450"/>
    <mergeCell ref="BM3449:BO3450"/>
    <mergeCell ref="BP3449:BQ3450"/>
    <mergeCell ref="C3451:D3452"/>
    <mergeCell ref="F3451:I3452"/>
    <mergeCell ref="J3451:M3452"/>
    <mergeCell ref="N3451:O3452"/>
    <mergeCell ref="R3451:T3452"/>
    <mergeCell ref="U3451:V3452"/>
    <mergeCell ref="W3451:Z3452"/>
    <mergeCell ref="AA3451:AB3452"/>
    <mergeCell ref="AD3451:AD3452"/>
    <mergeCell ref="AE3451:AH3452"/>
    <mergeCell ref="AI3451:AI3452"/>
    <mergeCell ref="AM3451:AO3452"/>
    <mergeCell ref="AP3451:AS3452"/>
    <mergeCell ref="BA3451:BC3452"/>
    <mergeCell ref="BD3451:BE3452"/>
    <mergeCell ref="BH3451:BL3452"/>
    <mergeCell ref="BM3451:BO3452"/>
    <mergeCell ref="BP3451:BQ3452"/>
    <mergeCell ref="C3453:D3453"/>
    <mergeCell ref="F3453:I3453"/>
    <mergeCell ref="J3453:M3453"/>
    <mergeCell ref="N3453:O3453"/>
    <mergeCell ref="R3453:T3453"/>
    <mergeCell ref="U3453:V3453"/>
    <mergeCell ref="W3453:Z3453"/>
    <mergeCell ref="AA3453:AB3453"/>
    <mergeCell ref="AE3453:AH3453"/>
    <mergeCell ref="AM3453:AO3453"/>
    <mergeCell ref="AP3453:AS3453"/>
    <mergeCell ref="BA3453:BC3453"/>
    <mergeCell ref="BD3453:BE3453"/>
    <mergeCell ref="BH3453:BL3453"/>
    <mergeCell ref="BM3453:BO3453"/>
    <mergeCell ref="BP3453:BQ3453"/>
    <mergeCell ref="C3455:D3456"/>
    <mergeCell ref="F3455:I3457"/>
    <mergeCell ref="J3455:M3457"/>
    <mergeCell ref="N3455:O3457"/>
    <mergeCell ref="R3455:T3456"/>
    <mergeCell ref="U3455:V3456"/>
    <mergeCell ref="W3455:Z3456"/>
    <mergeCell ref="AA3455:AB3456"/>
    <mergeCell ref="AD3455:AD3456"/>
    <mergeCell ref="AE3455:AH3456"/>
    <mergeCell ref="AI3455:AI3456"/>
    <mergeCell ref="AM3455:AP3456"/>
    <mergeCell ref="AQ3455:AT3456"/>
    <mergeCell ref="BA3455:BC3456"/>
    <mergeCell ref="BD3455:BE3456"/>
    <mergeCell ref="BH3455:BL3456"/>
    <mergeCell ref="BM3455:BO3456"/>
    <mergeCell ref="BP3455:BQ3456"/>
    <mergeCell ref="AM3457:AO3458"/>
    <mergeCell ref="AP3457:AS3458"/>
    <mergeCell ref="BA3457:BC3458"/>
    <mergeCell ref="BD3457:BE3458"/>
    <mergeCell ref="BH3457:BL3458"/>
    <mergeCell ref="BM3457:BO3458"/>
    <mergeCell ref="BP3457:BQ3458"/>
    <mergeCell ref="C3460:D3462"/>
    <mergeCell ref="F3460:I3462"/>
    <mergeCell ref="J3460:M3462"/>
    <mergeCell ref="AM3460:AO3462"/>
    <mergeCell ref="AP3460:AS3462"/>
    <mergeCell ref="AT3460:AV3462"/>
    <mergeCell ref="AX3460:AY3462"/>
    <mergeCell ref="BA3460:BC3462"/>
    <mergeCell ref="BD3460:BE3462"/>
    <mergeCell ref="BH3460:BL3462"/>
    <mergeCell ref="BM3460:BO3462"/>
    <mergeCell ref="BP3460:BQ3462"/>
    <mergeCell ref="AM3463:AO3463"/>
    <mergeCell ref="AP3463:AS3463"/>
    <mergeCell ref="AT3463:AV3463"/>
    <mergeCell ref="AX3463:AY3463"/>
    <mergeCell ref="BA3463:BC3463"/>
    <mergeCell ref="BD3463:BE3463"/>
    <mergeCell ref="BH3463:BL3463"/>
    <mergeCell ref="BM3463:BO3463"/>
    <mergeCell ref="BP3463:BQ3463"/>
    <mergeCell ref="AM3465:AP3465"/>
    <mergeCell ref="AQ3465:AT3465"/>
    <mergeCell ref="AU3465:AX3465"/>
    <mergeCell ref="AY3465:AZ3465"/>
    <mergeCell ref="BA3465:BC3465"/>
    <mergeCell ref="BD3465:BE3465"/>
    <mergeCell ref="C3466:AE3466"/>
    <mergeCell ref="B3468:U3468"/>
    <mergeCell ref="X3468:AG3468"/>
    <mergeCell ref="AM3468:BB3468"/>
    <mergeCell ref="BE3468:BP3468"/>
    <mergeCell ref="E3469:L3469"/>
    <mergeCell ref="O3469:Q3469"/>
    <mergeCell ref="S3469:V3469"/>
    <mergeCell ref="AB3469:AC3469"/>
    <mergeCell ref="AD3469:AE3469"/>
    <mergeCell ref="AR3469:AT3469"/>
    <mergeCell ref="AV3469:BB3469"/>
    <mergeCell ref="BH3469:BL3470"/>
    <mergeCell ref="BN3469:BP3470"/>
    <mergeCell ref="F3471:K3471"/>
    <mergeCell ref="N3471:R3471"/>
    <mergeCell ref="S3471:V3471"/>
    <mergeCell ref="AB3471:AD3471"/>
    <mergeCell ref="AE3471:AI3471"/>
    <mergeCell ref="AR3471:AT3471"/>
    <mergeCell ref="AV3471:AZ3471"/>
    <mergeCell ref="BJ3471:BL3471"/>
    <mergeCell ref="BO3471:BP3471"/>
    <mergeCell ref="BE3473:BF3475"/>
    <mergeCell ref="BJ3473:BL3474"/>
    <mergeCell ref="BO3473:BP3474"/>
    <mergeCell ref="I3476:L3476"/>
    <mergeCell ref="N3476:P3476"/>
    <mergeCell ref="Q3476:S3476"/>
    <mergeCell ref="U3476:W3476"/>
    <mergeCell ref="Z3476:AC3476"/>
    <mergeCell ref="AD3476:AE3476"/>
    <mergeCell ref="AO3476:AT3476"/>
    <mergeCell ref="AV3476:AZ3476"/>
    <mergeCell ref="BA3476:BB3476"/>
    <mergeCell ref="BJ3476:BL3476"/>
    <mergeCell ref="BO3476:BP3476"/>
    <mergeCell ref="H3478:L3479"/>
    <mergeCell ref="N3478:P3479"/>
    <mergeCell ref="Q3478:S3479"/>
    <mergeCell ref="U3478:W3479"/>
    <mergeCell ref="Z3478:AC3479"/>
    <mergeCell ref="AD3478:AE3479"/>
    <mergeCell ref="AO3478:AT3479"/>
    <mergeCell ref="AV3478:AZ3479"/>
    <mergeCell ref="BA3478:BB3479"/>
    <mergeCell ref="BE3478:BE3479"/>
    <mergeCell ref="BJ3478:BL3479"/>
    <mergeCell ref="BO3478:BP3479"/>
    <mergeCell ref="H3480:L3480"/>
    <mergeCell ref="N3480:P3480"/>
    <mergeCell ref="R3480:S3480"/>
    <mergeCell ref="U3480:W3480"/>
    <mergeCell ref="Z3480:AC3480"/>
    <mergeCell ref="AD3480:AE3480"/>
    <mergeCell ref="AO3480:AT3480"/>
    <mergeCell ref="AV3480:AZ3480"/>
    <mergeCell ref="BK3480:BL3480"/>
    <mergeCell ref="C3482:I3484"/>
    <mergeCell ref="AH3482:AO3484"/>
    <mergeCell ref="BE3482:BE3484"/>
    <mergeCell ref="BK3482:BL3484"/>
    <mergeCell ref="BP3482:BP3483"/>
    <mergeCell ref="C3485:G3485"/>
    <mergeCell ref="H3485:L3485"/>
    <mergeCell ref="N3485:P3485"/>
    <mergeCell ref="Q3485:T3485"/>
    <mergeCell ref="U3485:W3485"/>
    <mergeCell ref="Z3485:AC3485"/>
    <mergeCell ref="AD3485:AE3485"/>
    <mergeCell ref="AI3485:AM3485"/>
    <mergeCell ref="AO3485:AT3485"/>
    <mergeCell ref="AV3485:AZ3485"/>
    <mergeCell ref="BK3485:BL3485"/>
    <mergeCell ref="C3487:G3489"/>
    <mergeCell ref="H3487:L3489"/>
    <mergeCell ref="N3487:P3489"/>
    <mergeCell ref="Q3487:T3489"/>
    <mergeCell ref="U3487:W3489"/>
    <mergeCell ref="Z3487:AC3489"/>
    <mergeCell ref="AD3487:AE3489"/>
    <mergeCell ref="AI3487:AM3489"/>
    <mergeCell ref="AO3487:AT3489"/>
    <mergeCell ref="AV3487:AZ3489"/>
    <mergeCell ref="BB3487:BB3489"/>
    <mergeCell ref="C3490:G3490"/>
    <mergeCell ref="H3490:L3490"/>
    <mergeCell ref="N3490:P3490"/>
    <mergeCell ref="Q3490:T3490"/>
    <mergeCell ref="U3490:W3490"/>
    <mergeCell ref="Z3490:AC3490"/>
    <mergeCell ref="AD3490:AE3490"/>
    <mergeCell ref="AI3490:AM3490"/>
    <mergeCell ref="AO3490:AT3490"/>
    <mergeCell ref="AV3490:AZ3490"/>
    <mergeCell ref="C3492:G3493"/>
    <mergeCell ref="H3492:L3493"/>
    <mergeCell ref="N3492:P3493"/>
    <mergeCell ref="Q3492:T3493"/>
    <mergeCell ref="U3492:W3493"/>
    <mergeCell ref="Z3492:AC3493"/>
    <mergeCell ref="AD3492:AE3493"/>
    <mergeCell ref="AI3492:AM3493"/>
    <mergeCell ref="AO3492:AT3493"/>
    <mergeCell ref="AV3492:AZ3493"/>
    <mergeCell ref="BB3492:BB3493"/>
    <mergeCell ref="BE3492:BP3493"/>
    <mergeCell ref="C3494:G3495"/>
    <mergeCell ref="H3494:L3495"/>
    <mergeCell ref="N3494:P3495"/>
    <mergeCell ref="Q3494:T3495"/>
    <mergeCell ref="U3494:W3495"/>
    <mergeCell ref="Z3494:AC3495"/>
    <mergeCell ref="AD3494:AE3495"/>
    <mergeCell ref="AI3494:AN3495"/>
    <mergeCell ref="AO3494:AT3495"/>
    <mergeCell ref="AV3494:AZ3495"/>
    <mergeCell ref="BB3494:BB3495"/>
    <mergeCell ref="BJ3494:BM3495"/>
    <mergeCell ref="BN3494:BP3495"/>
    <mergeCell ref="C3496:G3496"/>
    <mergeCell ref="H3496:L3496"/>
    <mergeCell ref="N3496:P3496"/>
    <mergeCell ref="Q3496:T3496"/>
    <mergeCell ref="U3496:W3496"/>
    <mergeCell ref="Z3496:AC3496"/>
    <mergeCell ref="AD3496:AE3496"/>
    <mergeCell ref="AI3496:AM3496"/>
    <mergeCell ref="AO3496:AT3496"/>
    <mergeCell ref="AV3496:AZ3496"/>
    <mergeCell ref="C3497:G3499"/>
    <mergeCell ref="H3497:L3499"/>
    <mergeCell ref="P3497:S3499"/>
    <mergeCell ref="U3497:W3499"/>
    <mergeCell ref="Z3497:AC3499"/>
    <mergeCell ref="AD3497:AE3499"/>
    <mergeCell ref="AI3497:AM3499"/>
    <mergeCell ref="AO3497:AT3499"/>
    <mergeCell ref="AV3497:AZ3499"/>
    <mergeCell ref="BB3497:BB3499"/>
    <mergeCell ref="BE3497:BE3499"/>
    <mergeCell ref="BH3497:BL3499"/>
    <mergeCell ref="BN3497:BP3499"/>
    <mergeCell ref="C3500:G3500"/>
    <mergeCell ref="H3500:L3500"/>
    <mergeCell ref="P3500:S3500"/>
    <mergeCell ref="U3500:W3500"/>
    <mergeCell ref="Z3500:AC3500"/>
    <mergeCell ref="AD3500:AE3500"/>
    <mergeCell ref="AI3500:AM3500"/>
    <mergeCell ref="AO3500:AT3500"/>
    <mergeCell ref="AV3500:AZ3500"/>
    <mergeCell ref="BH3500:BL3500"/>
    <mergeCell ref="BN3500:BP3500"/>
    <mergeCell ref="C3502:G3504"/>
    <mergeCell ref="H3502:L3504"/>
    <mergeCell ref="N3502:P3504"/>
    <mergeCell ref="Q3502:T3504"/>
    <mergeCell ref="U3502:W3504"/>
    <mergeCell ref="Z3502:AC3504"/>
    <mergeCell ref="AD3502:AE3504"/>
    <mergeCell ref="AI3502:AM3504"/>
    <mergeCell ref="AO3502:AT3504"/>
    <mergeCell ref="AV3502:AZ3504"/>
    <mergeCell ref="BB3502:BB3504"/>
    <mergeCell ref="BE3502:BE3504"/>
    <mergeCell ref="BH3502:BL3504"/>
    <mergeCell ref="BN3502:BP3504"/>
    <mergeCell ref="C3505:G3505"/>
    <mergeCell ref="H3505:L3505"/>
    <mergeCell ref="P3505:S3505"/>
    <mergeCell ref="U3505:W3505"/>
    <mergeCell ref="Z3505:AC3505"/>
    <mergeCell ref="AD3505:AE3505"/>
    <mergeCell ref="AI3505:AM3505"/>
    <mergeCell ref="AO3505:AT3505"/>
    <mergeCell ref="AV3505:AZ3505"/>
    <mergeCell ref="BH3505:BL3505"/>
    <mergeCell ref="BN3505:BP3505"/>
    <mergeCell ref="C3507:G3507"/>
    <mergeCell ref="H3507:L3507"/>
    <mergeCell ref="N3507:P3507"/>
    <mergeCell ref="Q3507:T3507"/>
    <mergeCell ref="U3507:W3507"/>
    <mergeCell ref="Z3507:AC3507"/>
    <mergeCell ref="AD3507:AE3507"/>
    <mergeCell ref="AI3507:AM3507"/>
    <mergeCell ref="AO3507:AT3509"/>
    <mergeCell ref="AV3507:AZ3509"/>
    <mergeCell ref="BE3507:BF3508"/>
    <mergeCell ref="BH3507:BL3507"/>
    <mergeCell ref="BN3507:BP3507"/>
    <mergeCell ref="BE3509:BE3510"/>
    <mergeCell ref="BH3509:BL3510"/>
    <mergeCell ref="BN3509:BP3510"/>
    <mergeCell ref="C3512:I3512"/>
    <mergeCell ref="AH3512:AO3512"/>
    <mergeCell ref="BH3512:BL3512"/>
    <mergeCell ref="BN3512:BP3512"/>
    <mergeCell ref="C3513:G3514"/>
    <mergeCell ref="H3513:L3514"/>
    <mergeCell ref="N3513:P3514"/>
    <mergeCell ref="Q3513:T3514"/>
    <mergeCell ref="U3513:W3514"/>
    <mergeCell ref="Z3513:AC3514"/>
    <mergeCell ref="AD3513:AE3514"/>
    <mergeCell ref="AI3513:AM3514"/>
    <mergeCell ref="AO3513:AT3514"/>
    <mergeCell ref="AV3513:AZ3514"/>
    <mergeCell ref="BB3513:BB3514"/>
    <mergeCell ref="BE3513:BF3514"/>
    <mergeCell ref="BH3513:BL3514"/>
    <mergeCell ref="BN3513:BP3514"/>
    <mergeCell ref="C3515:G3515"/>
    <mergeCell ref="H3515:L3515"/>
    <mergeCell ref="N3515:P3515"/>
    <mergeCell ref="Q3515:T3515"/>
    <mergeCell ref="U3515:W3515"/>
    <mergeCell ref="Z3515:AC3515"/>
    <mergeCell ref="AD3515:AE3515"/>
    <mergeCell ref="AI3515:AM3515"/>
    <mergeCell ref="AO3515:AT3515"/>
    <mergeCell ref="AV3515:AZ3515"/>
    <mergeCell ref="BH3515:BL3515"/>
    <mergeCell ref="BN3515:BP3515"/>
    <mergeCell ref="C3517:G3518"/>
    <mergeCell ref="H3517:L3518"/>
    <mergeCell ref="N3517:P3518"/>
    <mergeCell ref="Q3517:T3518"/>
    <mergeCell ref="U3517:W3518"/>
    <mergeCell ref="Z3517:AC3518"/>
    <mergeCell ref="AD3517:AE3518"/>
    <mergeCell ref="AI3517:AM3518"/>
    <mergeCell ref="AO3517:AT3518"/>
    <mergeCell ref="AV3517:AZ3518"/>
    <mergeCell ref="BB3517:BB3518"/>
    <mergeCell ref="BE3517:BE3518"/>
    <mergeCell ref="BH3517:BL3518"/>
    <mergeCell ref="BN3517:BP3518"/>
    <mergeCell ref="C3519:G3520"/>
    <mergeCell ref="H3519:L3520"/>
    <mergeCell ref="N3519:P3520"/>
    <mergeCell ref="Q3519:T3520"/>
    <mergeCell ref="U3519:W3520"/>
    <mergeCell ref="Z3519:AC3520"/>
    <mergeCell ref="AD3519:AE3520"/>
    <mergeCell ref="AI3519:AM3520"/>
    <mergeCell ref="AO3519:AT3520"/>
    <mergeCell ref="AV3519:AZ3520"/>
    <mergeCell ref="BB3519:BB3520"/>
    <mergeCell ref="BE3519:BE3520"/>
    <mergeCell ref="BH3519:BL3520"/>
    <mergeCell ref="BN3519:BP3520"/>
    <mergeCell ref="BH3521:BL3521"/>
    <mergeCell ref="BN3521:BP3521"/>
    <mergeCell ref="C3523:G3524"/>
    <mergeCell ref="H3523:L3524"/>
    <mergeCell ref="N3523:P3524"/>
    <mergeCell ref="Q3523:T3524"/>
    <mergeCell ref="U3523:W3524"/>
    <mergeCell ref="Z3523:AC3524"/>
    <mergeCell ref="AD3523:AE3524"/>
    <mergeCell ref="AH3523:AM3524"/>
    <mergeCell ref="AO3523:AT3524"/>
    <mergeCell ref="AZ3523:AZ3524"/>
    <mergeCell ref="BB3523:BB3524"/>
    <mergeCell ref="BE3523:BG3524"/>
    <mergeCell ref="BH3523:BL3524"/>
    <mergeCell ref="BN3523:BP3524"/>
    <mergeCell ref="C3525:G3525"/>
    <mergeCell ref="H3525:L3525"/>
    <mergeCell ref="N3525:P3525"/>
    <mergeCell ref="Q3525:T3525"/>
    <mergeCell ref="U3525:W3525"/>
    <mergeCell ref="Z3525:AC3525"/>
    <mergeCell ref="AD3525:AE3525"/>
    <mergeCell ref="AH3525:AN3525"/>
    <mergeCell ref="AO3525:AT3525"/>
    <mergeCell ref="AV3525:AZ3525"/>
    <mergeCell ref="BE3525:BG3525"/>
    <mergeCell ref="BH3525:BL3525"/>
    <mergeCell ref="BN3525:BP3525"/>
    <mergeCell ref="C3527:H3527"/>
    <mergeCell ref="I3527:M3527"/>
    <mergeCell ref="P3527:S3527"/>
    <mergeCell ref="U3527:W3527"/>
    <mergeCell ref="Z3527:AC3527"/>
    <mergeCell ref="AD3527:AE3527"/>
    <mergeCell ref="AH3527:AN3527"/>
    <mergeCell ref="AO3527:AT3527"/>
    <mergeCell ref="AV3527:AZ3527"/>
    <mergeCell ref="C3528:K3529"/>
    <mergeCell ref="P3528:S3529"/>
    <mergeCell ref="U3528:W3529"/>
    <mergeCell ref="AH3528:AM3529"/>
    <mergeCell ref="AO3528:AT3529"/>
    <mergeCell ref="AV3528:AZ3529"/>
    <mergeCell ref="BB3528:BB3529"/>
    <mergeCell ref="C3530:G3530"/>
    <mergeCell ref="H3530:L3530"/>
    <mergeCell ref="P3530:S3530"/>
    <mergeCell ref="U3530:W3530"/>
    <mergeCell ref="Z3530:AC3530"/>
    <mergeCell ref="AD3530:AE3530"/>
    <mergeCell ref="AH3530:AM3530"/>
    <mergeCell ref="AV3530:AZ3530"/>
    <mergeCell ref="BE3530:BP3530"/>
    <mergeCell ref="C3532:G3534"/>
    <mergeCell ref="N3532:P3534"/>
    <mergeCell ref="Q3532:T3534"/>
    <mergeCell ref="U3532:W3534"/>
    <mergeCell ref="AH3532:AR3534"/>
    <mergeCell ref="AV3532:AZ3534"/>
    <mergeCell ref="BB3532:BB3534"/>
    <mergeCell ref="C3535:G3535"/>
    <mergeCell ref="P3535:S3535"/>
    <mergeCell ref="U3535:W3535"/>
    <mergeCell ref="AH3535:AR3535"/>
    <mergeCell ref="AV3535:AZ3535"/>
    <mergeCell ref="BG3535:BJ3535"/>
    <mergeCell ref="BN3535:BP3535"/>
    <mergeCell ref="C3537:G3539"/>
    <mergeCell ref="N3537:P3539"/>
    <mergeCell ref="Q3537:T3539"/>
    <mergeCell ref="U3537:W3539"/>
    <mergeCell ref="AH3537:AR3539"/>
    <mergeCell ref="AV3537:AZ3539"/>
    <mergeCell ref="BB3537:BB3539"/>
    <mergeCell ref="BE3537:BG3539"/>
    <mergeCell ref="BH3537:BK3539"/>
    <mergeCell ref="BN3537:BP3539"/>
    <mergeCell ref="C3540:G3540"/>
    <mergeCell ref="N3540:P3540"/>
    <mergeCell ref="Q3540:T3540"/>
    <mergeCell ref="U3540:W3540"/>
    <mergeCell ref="AH3540:AR3540"/>
    <mergeCell ref="AV3540:AZ3540"/>
    <mergeCell ref="BE3540:BG3540"/>
    <mergeCell ref="BH3540:BK3540"/>
    <mergeCell ref="BN3540:BP3540"/>
    <mergeCell ref="C3542:J3544"/>
    <mergeCell ref="P3542:S3544"/>
    <mergeCell ref="U3542:W3544"/>
    <mergeCell ref="AH3542:AR3544"/>
    <mergeCell ref="AV3542:AZ3544"/>
    <mergeCell ref="BB3542:BB3544"/>
    <mergeCell ref="BE3542:BG3544"/>
    <mergeCell ref="BH3542:BK3543"/>
    <mergeCell ref="C3545:J3545"/>
    <mergeCell ref="N3545:P3545"/>
    <mergeCell ref="Q3545:T3545"/>
    <mergeCell ref="U3545:W3545"/>
    <mergeCell ref="AH3545:AR3545"/>
    <mergeCell ref="AV3545:AZ3545"/>
    <mergeCell ref="BE3545:BG3545"/>
    <mergeCell ref="BH3545:BK3545"/>
    <mergeCell ref="BM3559:BO3559"/>
    <mergeCell ref="BP3559:BQ3559"/>
    <mergeCell ref="BE3547:BG3548"/>
    <mergeCell ref="BH3547:BK3548"/>
    <mergeCell ref="BN3547:BP3548"/>
    <mergeCell ref="C3549:G3549"/>
    <mergeCell ref="H3549:L3549"/>
    <mergeCell ref="N3549:P3549"/>
    <mergeCell ref="Q3549:T3549"/>
    <mergeCell ref="U3549:W3549"/>
    <mergeCell ref="Z3549:AC3549"/>
    <mergeCell ref="AD3549:AE3549"/>
    <mergeCell ref="AH3549:AM3549"/>
    <mergeCell ref="AO3549:AT3549"/>
    <mergeCell ref="AV3549:AZ3549"/>
    <mergeCell ref="BB3549:BC3549"/>
    <mergeCell ref="BE3549:BF3549"/>
    <mergeCell ref="BI3549:BJ3549"/>
    <mergeCell ref="B3551:AJ3552"/>
    <mergeCell ref="AL3551:AZ3552"/>
    <mergeCell ref="BA3551:BQ3552"/>
    <mergeCell ref="G3553:L3553"/>
    <mergeCell ref="N3553:O3553"/>
    <mergeCell ref="P3553:S3553"/>
    <mergeCell ref="U3553:AB3553"/>
    <mergeCell ref="AD3553:AI3553"/>
    <mergeCell ref="AO3553:AR3553"/>
    <mergeCell ref="AU3553:AY3553"/>
    <mergeCell ref="BE3553:BF3553"/>
    <mergeCell ref="BG3553:BL3553"/>
    <mergeCell ref="BM3553:BO3553"/>
    <mergeCell ref="BP3553:BQ3553"/>
    <mergeCell ref="F3555:I3556"/>
    <mergeCell ref="K3555:M3556"/>
    <mergeCell ref="N3555:O3556"/>
    <mergeCell ref="R3555:T3556"/>
    <mergeCell ref="U3555:V3556"/>
    <mergeCell ref="W3555:Z3556"/>
    <mergeCell ref="AA3555:AB3556"/>
    <mergeCell ref="AD3555:AD3556"/>
    <mergeCell ref="AE3555:AH3556"/>
    <mergeCell ref="AI3555:AI3556"/>
    <mergeCell ref="AU3555:AW3556"/>
    <mergeCell ref="AX3555:AY3556"/>
    <mergeCell ref="BE3555:BF3556"/>
    <mergeCell ref="BH3555:BL3556"/>
    <mergeCell ref="BM3555:BO3556"/>
    <mergeCell ref="BP3555:BQ3556"/>
    <mergeCell ref="BL3549:BP3549"/>
    <mergeCell ref="C3561:D3562"/>
    <mergeCell ref="F3561:I3563"/>
    <mergeCell ref="J3561:M3563"/>
    <mergeCell ref="N3561:O3563"/>
    <mergeCell ref="R3561:T3562"/>
    <mergeCell ref="U3561:V3562"/>
    <mergeCell ref="W3561:Z3562"/>
    <mergeCell ref="AA3561:AB3562"/>
    <mergeCell ref="AD3561:AD3562"/>
    <mergeCell ref="AE3561:AH3562"/>
    <mergeCell ref="AI3561:AI3562"/>
    <mergeCell ref="AM3561:AP3562"/>
    <mergeCell ref="AQ3561:AT3562"/>
    <mergeCell ref="BA3561:BC3562"/>
    <mergeCell ref="BD3561:BE3562"/>
    <mergeCell ref="BH3561:BL3562"/>
    <mergeCell ref="BM3561:BO3562"/>
    <mergeCell ref="BP3561:BQ3562"/>
    <mergeCell ref="AM3563:AO3564"/>
    <mergeCell ref="AP3563:AS3564"/>
    <mergeCell ref="C3566:D3568"/>
    <mergeCell ref="F3566:I3568"/>
    <mergeCell ref="J3566:M3568"/>
    <mergeCell ref="AM3566:AO3568"/>
    <mergeCell ref="AP3566:AS3568"/>
    <mergeCell ref="AT3566:AV3568"/>
    <mergeCell ref="AX3566:AY3568"/>
    <mergeCell ref="BA3566:BC3568"/>
    <mergeCell ref="BD3566:BE3568"/>
    <mergeCell ref="BH3566:BL3568"/>
    <mergeCell ref="BM3566:BO3568"/>
    <mergeCell ref="BP3566:BQ3568"/>
    <mergeCell ref="C3557:D3558"/>
    <mergeCell ref="F3557:I3558"/>
    <mergeCell ref="J3557:M3558"/>
    <mergeCell ref="N3557:O3558"/>
    <mergeCell ref="R3557:T3558"/>
    <mergeCell ref="U3557:V3558"/>
    <mergeCell ref="W3557:Z3558"/>
    <mergeCell ref="AA3557:AB3558"/>
    <mergeCell ref="AD3557:AD3558"/>
    <mergeCell ref="AE3557:AH3558"/>
    <mergeCell ref="AI3557:AI3558"/>
    <mergeCell ref="AM3557:AO3558"/>
    <mergeCell ref="AP3557:AS3558"/>
    <mergeCell ref="BA3557:BC3558"/>
    <mergeCell ref="BD3557:BE3558"/>
    <mergeCell ref="BH3557:BL3558"/>
    <mergeCell ref="BM3557:BO3558"/>
    <mergeCell ref="BP3557:BQ3558"/>
    <mergeCell ref="C3559:D3559"/>
    <mergeCell ref="F3559:I3559"/>
    <mergeCell ref="J3559:M3559"/>
    <mergeCell ref="N3559:O3559"/>
    <mergeCell ref="R3559:T3559"/>
    <mergeCell ref="U3559:V3559"/>
    <mergeCell ref="W3559:Z3559"/>
    <mergeCell ref="AA3559:AB3559"/>
    <mergeCell ref="AE3559:AH3559"/>
    <mergeCell ref="AM3559:AO3559"/>
    <mergeCell ref="AP3559:AS3559"/>
    <mergeCell ref="BA3559:BC3559"/>
    <mergeCell ref="BD3559:BE3559"/>
    <mergeCell ref="BH3559:BL3559"/>
    <mergeCell ref="AM3569:AO3569"/>
    <mergeCell ref="AP3569:AS3569"/>
    <mergeCell ref="AT3569:AV3569"/>
    <mergeCell ref="AX3569:AY3569"/>
    <mergeCell ref="BA3569:BC3569"/>
    <mergeCell ref="BD3569:BE3569"/>
    <mergeCell ref="BH3569:BL3569"/>
    <mergeCell ref="BM3569:BO3569"/>
    <mergeCell ref="BP3569:BQ3569"/>
    <mergeCell ref="AM3571:AP3571"/>
    <mergeCell ref="AQ3571:AT3571"/>
    <mergeCell ref="AU3571:AX3571"/>
    <mergeCell ref="AY3571:AZ3571"/>
    <mergeCell ref="BA3571:BC3571"/>
    <mergeCell ref="BD3571:BE3571"/>
    <mergeCell ref="C3572:AE3572"/>
    <mergeCell ref="B3574:U3574"/>
    <mergeCell ref="X3574:AG3574"/>
    <mergeCell ref="AM3574:BB3574"/>
    <mergeCell ref="BE3574:BP3574"/>
    <mergeCell ref="E3575:L3575"/>
    <mergeCell ref="O3575:Q3575"/>
    <mergeCell ref="S3575:V3575"/>
    <mergeCell ref="AB3575:AC3575"/>
    <mergeCell ref="AD3575:AE3575"/>
    <mergeCell ref="AR3575:AT3575"/>
    <mergeCell ref="AV3575:BB3575"/>
    <mergeCell ref="BH3575:BL3576"/>
    <mergeCell ref="BN3575:BP3576"/>
    <mergeCell ref="F3577:K3577"/>
    <mergeCell ref="N3577:R3577"/>
    <mergeCell ref="S3577:V3577"/>
    <mergeCell ref="AB3577:AD3577"/>
    <mergeCell ref="AE3577:AI3577"/>
    <mergeCell ref="AR3577:AT3577"/>
    <mergeCell ref="AV3577:AZ3577"/>
    <mergeCell ref="BJ3577:BL3577"/>
    <mergeCell ref="BO3577:BP3577"/>
    <mergeCell ref="I3582:L3582"/>
    <mergeCell ref="N3582:P3582"/>
    <mergeCell ref="Q3582:S3582"/>
    <mergeCell ref="U3582:W3582"/>
    <mergeCell ref="Z3582:AC3582"/>
    <mergeCell ref="AD3582:AE3582"/>
    <mergeCell ref="AO3582:AT3582"/>
    <mergeCell ref="AV3582:AZ3582"/>
    <mergeCell ref="BA3582:BB3582"/>
    <mergeCell ref="BJ3582:BL3582"/>
    <mergeCell ref="BO3582:BP3582"/>
    <mergeCell ref="H3584:L3585"/>
    <mergeCell ref="N3584:P3585"/>
    <mergeCell ref="Q3584:S3585"/>
    <mergeCell ref="U3584:W3585"/>
    <mergeCell ref="Z3584:AC3585"/>
    <mergeCell ref="AD3584:AE3585"/>
    <mergeCell ref="AO3584:AT3585"/>
    <mergeCell ref="AV3584:AZ3585"/>
    <mergeCell ref="BA3584:BB3585"/>
    <mergeCell ref="BE3584:BE3585"/>
    <mergeCell ref="BJ3584:BL3585"/>
    <mergeCell ref="BO3584:BP3585"/>
    <mergeCell ref="H3586:L3586"/>
    <mergeCell ref="N3586:P3586"/>
    <mergeCell ref="R3586:S3586"/>
    <mergeCell ref="U3586:W3586"/>
    <mergeCell ref="Z3586:AC3586"/>
    <mergeCell ref="AD3586:AE3586"/>
    <mergeCell ref="AO3586:AT3586"/>
    <mergeCell ref="AV3586:AZ3586"/>
    <mergeCell ref="BK3586:BL3586"/>
    <mergeCell ref="C3588:I3590"/>
    <mergeCell ref="AH3588:AO3590"/>
    <mergeCell ref="BE3588:BE3590"/>
    <mergeCell ref="BK3588:BL3590"/>
    <mergeCell ref="BP3588:BP3589"/>
    <mergeCell ref="C3591:G3591"/>
    <mergeCell ref="H3591:L3591"/>
    <mergeCell ref="N3591:P3591"/>
    <mergeCell ref="Q3591:T3591"/>
    <mergeCell ref="U3591:W3591"/>
    <mergeCell ref="Z3591:AC3591"/>
    <mergeCell ref="AD3591:AE3591"/>
    <mergeCell ref="AI3591:AM3591"/>
    <mergeCell ref="AO3591:AT3591"/>
    <mergeCell ref="AV3591:AZ3591"/>
    <mergeCell ref="BK3591:BL3591"/>
    <mergeCell ref="C3593:G3595"/>
    <mergeCell ref="H3593:L3595"/>
    <mergeCell ref="N3593:P3595"/>
    <mergeCell ref="Q3593:T3595"/>
    <mergeCell ref="U3593:W3595"/>
    <mergeCell ref="Z3593:AC3595"/>
    <mergeCell ref="AD3593:AE3595"/>
    <mergeCell ref="AI3593:AM3595"/>
    <mergeCell ref="AO3593:AT3595"/>
    <mergeCell ref="AV3593:AZ3595"/>
    <mergeCell ref="BB3593:BB3595"/>
    <mergeCell ref="C3596:G3596"/>
    <mergeCell ref="H3596:L3596"/>
    <mergeCell ref="N3596:P3596"/>
    <mergeCell ref="Q3596:T3596"/>
    <mergeCell ref="U3596:W3596"/>
    <mergeCell ref="Z3596:AC3596"/>
    <mergeCell ref="AD3596:AE3596"/>
    <mergeCell ref="AI3596:AM3596"/>
    <mergeCell ref="AO3596:AT3596"/>
    <mergeCell ref="AV3596:AZ3596"/>
    <mergeCell ref="C3598:G3599"/>
    <mergeCell ref="H3598:L3599"/>
    <mergeCell ref="N3598:P3599"/>
    <mergeCell ref="Q3598:T3599"/>
    <mergeCell ref="U3598:W3599"/>
    <mergeCell ref="Z3598:AC3599"/>
    <mergeCell ref="AD3598:AE3599"/>
    <mergeCell ref="AI3598:AM3599"/>
    <mergeCell ref="AO3598:AT3599"/>
    <mergeCell ref="AV3598:AZ3599"/>
    <mergeCell ref="BB3598:BB3599"/>
    <mergeCell ref="BE3598:BP3599"/>
    <mergeCell ref="C3600:G3601"/>
    <mergeCell ref="H3600:L3601"/>
    <mergeCell ref="N3600:P3601"/>
    <mergeCell ref="Q3600:T3601"/>
    <mergeCell ref="U3600:W3601"/>
    <mergeCell ref="Z3600:AC3601"/>
    <mergeCell ref="AD3600:AE3601"/>
    <mergeCell ref="AI3600:AN3601"/>
    <mergeCell ref="AO3600:AT3601"/>
    <mergeCell ref="AV3600:AZ3601"/>
    <mergeCell ref="BB3600:BB3601"/>
    <mergeCell ref="BJ3600:BM3601"/>
    <mergeCell ref="BN3600:BP3601"/>
    <mergeCell ref="C3602:G3602"/>
    <mergeCell ref="H3602:L3602"/>
    <mergeCell ref="N3602:P3602"/>
    <mergeCell ref="Q3602:T3602"/>
    <mergeCell ref="U3602:W3602"/>
    <mergeCell ref="Z3602:AC3602"/>
    <mergeCell ref="AD3602:AE3602"/>
    <mergeCell ref="AI3602:AM3602"/>
    <mergeCell ref="AO3602:AT3602"/>
    <mergeCell ref="AV3602:AZ3602"/>
    <mergeCell ref="C3603:G3605"/>
    <mergeCell ref="H3603:L3605"/>
    <mergeCell ref="P3603:S3605"/>
    <mergeCell ref="U3603:W3605"/>
    <mergeCell ref="Z3603:AC3605"/>
    <mergeCell ref="AD3603:AE3605"/>
    <mergeCell ref="AI3603:AM3605"/>
    <mergeCell ref="AO3603:AT3605"/>
    <mergeCell ref="AV3603:AZ3605"/>
    <mergeCell ref="BB3603:BB3605"/>
    <mergeCell ref="BE3603:BE3605"/>
    <mergeCell ref="BH3603:BL3605"/>
    <mergeCell ref="BN3603:BP3605"/>
    <mergeCell ref="C3606:G3606"/>
    <mergeCell ref="H3606:L3606"/>
    <mergeCell ref="P3606:S3606"/>
    <mergeCell ref="U3606:W3606"/>
    <mergeCell ref="Z3606:AC3606"/>
    <mergeCell ref="AD3606:AE3606"/>
    <mergeCell ref="AI3606:AM3606"/>
    <mergeCell ref="AO3606:AT3606"/>
    <mergeCell ref="AV3606:AZ3606"/>
    <mergeCell ref="BH3606:BL3606"/>
    <mergeCell ref="BN3606:BP3606"/>
    <mergeCell ref="C3608:G3610"/>
    <mergeCell ref="H3608:L3610"/>
    <mergeCell ref="N3608:P3610"/>
    <mergeCell ref="Q3608:T3610"/>
    <mergeCell ref="U3608:W3610"/>
    <mergeCell ref="Z3608:AC3610"/>
    <mergeCell ref="AD3608:AE3610"/>
    <mergeCell ref="AI3608:AM3610"/>
    <mergeCell ref="AO3608:AT3610"/>
    <mergeCell ref="AV3608:AZ3610"/>
    <mergeCell ref="BB3608:BB3610"/>
    <mergeCell ref="BE3608:BE3610"/>
    <mergeCell ref="BH3608:BL3610"/>
    <mergeCell ref="BN3608:BP3610"/>
    <mergeCell ref="C3611:G3611"/>
    <mergeCell ref="H3611:L3611"/>
    <mergeCell ref="P3611:S3611"/>
    <mergeCell ref="U3611:W3611"/>
    <mergeCell ref="Z3611:AC3611"/>
    <mergeCell ref="AD3611:AE3611"/>
    <mergeCell ref="AI3611:AM3611"/>
    <mergeCell ref="AO3611:AT3611"/>
    <mergeCell ref="AV3611:AZ3611"/>
    <mergeCell ref="BH3611:BL3611"/>
    <mergeCell ref="BN3611:BP3611"/>
    <mergeCell ref="C3613:G3613"/>
    <mergeCell ref="H3613:L3613"/>
    <mergeCell ref="N3613:P3613"/>
    <mergeCell ref="Q3613:T3613"/>
    <mergeCell ref="U3613:W3613"/>
    <mergeCell ref="Z3613:AC3613"/>
    <mergeCell ref="AD3613:AE3613"/>
    <mergeCell ref="AI3613:AM3613"/>
    <mergeCell ref="AO3613:AT3615"/>
    <mergeCell ref="AV3613:AZ3615"/>
    <mergeCell ref="BE3613:BF3614"/>
    <mergeCell ref="BH3613:BL3613"/>
    <mergeCell ref="BN3613:BP3613"/>
    <mergeCell ref="BE3615:BE3616"/>
    <mergeCell ref="BH3615:BL3616"/>
    <mergeCell ref="BN3615:BP3616"/>
    <mergeCell ref="C3618:I3618"/>
    <mergeCell ref="AH3618:AO3618"/>
    <mergeCell ref="BH3618:BL3618"/>
    <mergeCell ref="BN3618:BP3618"/>
    <mergeCell ref="C3619:G3620"/>
    <mergeCell ref="H3619:L3620"/>
    <mergeCell ref="N3619:P3620"/>
    <mergeCell ref="Q3619:T3620"/>
    <mergeCell ref="U3619:W3620"/>
    <mergeCell ref="Z3619:AC3620"/>
    <mergeCell ref="AD3619:AE3620"/>
    <mergeCell ref="AI3619:AM3620"/>
    <mergeCell ref="AO3619:AT3620"/>
    <mergeCell ref="AV3619:AZ3620"/>
    <mergeCell ref="BB3619:BB3620"/>
    <mergeCell ref="BE3619:BF3620"/>
    <mergeCell ref="BH3619:BL3620"/>
    <mergeCell ref="BN3619:BP3620"/>
    <mergeCell ref="C3621:G3621"/>
    <mergeCell ref="H3621:L3621"/>
    <mergeCell ref="N3621:P3621"/>
    <mergeCell ref="Q3621:T3621"/>
    <mergeCell ref="U3621:W3621"/>
    <mergeCell ref="Z3621:AC3621"/>
    <mergeCell ref="AD3621:AE3621"/>
    <mergeCell ref="AI3621:AM3621"/>
    <mergeCell ref="AO3621:AT3621"/>
    <mergeCell ref="AV3621:AZ3621"/>
    <mergeCell ref="BH3621:BL3621"/>
    <mergeCell ref="BN3621:BP3621"/>
    <mergeCell ref="C3623:G3624"/>
    <mergeCell ref="H3623:L3624"/>
    <mergeCell ref="N3623:P3624"/>
    <mergeCell ref="Q3623:T3624"/>
    <mergeCell ref="U3623:W3624"/>
    <mergeCell ref="Z3623:AC3624"/>
    <mergeCell ref="AD3623:AE3624"/>
    <mergeCell ref="AI3623:AM3624"/>
    <mergeCell ref="AO3623:AT3624"/>
    <mergeCell ref="AV3623:AZ3624"/>
    <mergeCell ref="BB3623:BB3624"/>
    <mergeCell ref="BE3623:BE3624"/>
    <mergeCell ref="BH3623:BL3624"/>
    <mergeCell ref="BN3623:BP3624"/>
    <mergeCell ref="C3625:G3626"/>
    <mergeCell ref="H3625:L3626"/>
    <mergeCell ref="N3625:P3626"/>
    <mergeCell ref="Q3625:T3626"/>
    <mergeCell ref="U3625:W3626"/>
    <mergeCell ref="Z3625:AC3626"/>
    <mergeCell ref="AD3625:AE3626"/>
    <mergeCell ref="AI3625:AM3626"/>
    <mergeCell ref="AO3625:AT3626"/>
    <mergeCell ref="AV3625:AZ3626"/>
    <mergeCell ref="BB3625:BB3626"/>
    <mergeCell ref="BE3625:BE3626"/>
    <mergeCell ref="BH3625:BL3626"/>
    <mergeCell ref="BN3625:BP3626"/>
    <mergeCell ref="C3629:G3630"/>
    <mergeCell ref="H3629:L3630"/>
    <mergeCell ref="N3629:P3630"/>
    <mergeCell ref="Q3629:T3630"/>
    <mergeCell ref="U3629:W3630"/>
    <mergeCell ref="Z3629:AC3630"/>
    <mergeCell ref="AD3629:AE3630"/>
    <mergeCell ref="AH3629:AM3630"/>
    <mergeCell ref="AO3629:AT3630"/>
    <mergeCell ref="AZ3629:AZ3630"/>
    <mergeCell ref="BB3629:BB3630"/>
    <mergeCell ref="BE3629:BG3630"/>
    <mergeCell ref="BH3629:BL3630"/>
    <mergeCell ref="BN3629:BP3630"/>
    <mergeCell ref="C3631:G3631"/>
    <mergeCell ref="H3631:L3631"/>
    <mergeCell ref="N3631:P3631"/>
    <mergeCell ref="Q3631:T3631"/>
    <mergeCell ref="U3631:W3631"/>
    <mergeCell ref="Z3631:AC3631"/>
    <mergeCell ref="AD3631:AE3631"/>
    <mergeCell ref="AH3631:AN3631"/>
    <mergeCell ref="AO3631:AT3631"/>
    <mergeCell ref="AV3631:AZ3631"/>
    <mergeCell ref="BE3631:BG3631"/>
    <mergeCell ref="BH3631:BL3631"/>
    <mergeCell ref="BN3631:BP3631"/>
    <mergeCell ref="C3633:H3633"/>
    <mergeCell ref="I3633:M3633"/>
    <mergeCell ref="P3633:S3633"/>
    <mergeCell ref="U3633:W3633"/>
    <mergeCell ref="Z3633:AC3633"/>
    <mergeCell ref="AD3633:AE3633"/>
    <mergeCell ref="AH3633:AN3633"/>
    <mergeCell ref="AO3633:AT3633"/>
    <mergeCell ref="AV3633:AZ3633"/>
    <mergeCell ref="C3634:K3635"/>
    <mergeCell ref="P3634:S3635"/>
    <mergeCell ref="U3634:W3635"/>
    <mergeCell ref="AH3634:AM3635"/>
    <mergeCell ref="AO3634:AT3635"/>
    <mergeCell ref="AV3634:AZ3635"/>
    <mergeCell ref="BB3634:BB3635"/>
    <mergeCell ref="C3636:G3636"/>
    <mergeCell ref="H3636:L3636"/>
    <mergeCell ref="P3636:S3636"/>
    <mergeCell ref="U3636:W3636"/>
    <mergeCell ref="Z3636:AC3636"/>
    <mergeCell ref="AD3636:AE3636"/>
    <mergeCell ref="AH3636:AM3636"/>
    <mergeCell ref="AV3636:AZ3636"/>
    <mergeCell ref="BE3636:BP3636"/>
    <mergeCell ref="C3638:G3640"/>
    <mergeCell ref="N3638:P3640"/>
    <mergeCell ref="Q3638:T3640"/>
    <mergeCell ref="U3638:W3640"/>
    <mergeCell ref="AH3638:AR3640"/>
    <mergeCell ref="AV3638:AZ3640"/>
    <mergeCell ref="BB3638:BB3640"/>
    <mergeCell ref="C3641:G3641"/>
    <mergeCell ref="P3641:S3641"/>
    <mergeCell ref="U3641:W3641"/>
    <mergeCell ref="AH3641:AR3641"/>
    <mergeCell ref="AV3641:AZ3641"/>
    <mergeCell ref="BG3641:BJ3641"/>
    <mergeCell ref="BN3641:BP3641"/>
    <mergeCell ref="C3643:G3645"/>
    <mergeCell ref="N3643:P3645"/>
    <mergeCell ref="Q3643:T3645"/>
    <mergeCell ref="U3643:W3645"/>
    <mergeCell ref="AH3643:AR3645"/>
    <mergeCell ref="AV3643:AZ3645"/>
    <mergeCell ref="BB3643:BB3645"/>
    <mergeCell ref="BE3643:BG3645"/>
    <mergeCell ref="BH3643:BK3645"/>
    <mergeCell ref="BN3643:BP3645"/>
    <mergeCell ref="C3646:G3646"/>
    <mergeCell ref="N3646:P3646"/>
    <mergeCell ref="Q3646:T3646"/>
    <mergeCell ref="U3646:W3646"/>
    <mergeCell ref="AH3646:AR3646"/>
    <mergeCell ref="AV3646:AZ3646"/>
    <mergeCell ref="BE3646:BG3646"/>
    <mergeCell ref="BH3646:BK3646"/>
    <mergeCell ref="BN3646:BP3646"/>
    <mergeCell ref="C3648:J3650"/>
    <mergeCell ref="P3648:S3650"/>
    <mergeCell ref="U3648:W3650"/>
    <mergeCell ref="AH3648:AR3650"/>
    <mergeCell ref="AV3648:AZ3650"/>
    <mergeCell ref="BB3648:BB3650"/>
    <mergeCell ref="BE3648:BG3650"/>
    <mergeCell ref="BH3648:BK3649"/>
    <mergeCell ref="C3651:J3651"/>
    <mergeCell ref="N3651:P3651"/>
    <mergeCell ref="Q3651:T3651"/>
    <mergeCell ref="U3651:W3651"/>
    <mergeCell ref="AH3651:AR3651"/>
    <mergeCell ref="AV3651:AZ3651"/>
    <mergeCell ref="BE3651:BG3651"/>
    <mergeCell ref="BH3651:BK3651"/>
    <mergeCell ref="BE3653:BG3654"/>
    <mergeCell ref="BH3653:BK3654"/>
    <mergeCell ref="BN3653:BP3654"/>
    <mergeCell ref="C3655:G3655"/>
    <mergeCell ref="H3655:L3655"/>
    <mergeCell ref="N3655:P3655"/>
    <mergeCell ref="Q3655:T3655"/>
    <mergeCell ref="U3655:W3655"/>
    <mergeCell ref="Z3655:AC3655"/>
    <mergeCell ref="AD3655:AE3655"/>
    <mergeCell ref="AH3655:AM3655"/>
    <mergeCell ref="AO3655:AT3655"/>
    <mergeCell ref="AV3655:AZ3655"/>
    <mergeCell ref="BB3655:BC3655"/>
    <mergeCell ref="BE3655:BF3655"/>
    <mergeCell ref="BI3655:BJ3655"/>
    <mergeCell ref="BL3655:BP3655"/>
    <mergeCell ref="B3657:AJ3658"/>
    <mergeCell ref="AL3657:AZ3658"/>
    <mergeCell ref="BA3657:BQ3658"/>
    <mergeCell ref="G3659:L3659"/>
    <mergeCell ref="N3659:O3659"/>
    <mergeCell ref="P3659:S3659"/>
    <mergeCell ref="U3659:AB3659"/>
    <mergeCell ref="AD3659:AI3659"/>
    <mergeCell ref="AO3659:AR3659"/>
    <mergeCell ref="AU3659:AY3659"/>
    <mergeCell ref="BE3659:BF3659"/>
    <mergeCell ref="BG3659:BL3659"/>
    <mergeCell ref="BM3659:BO3659"/>
    <mergeCell ref="BP3659:BQ3659"/>
    <mergeCell ref="F3661:I3662"/>
    <mergeCell ref="K3661:M3662"/>
    <mergeCell ref="N3661:O3662"/>
    <mergeCell ref="R3661:T3662"/>
    <mergeCell ref="U3661:V3662"/>
    <mergeCell ref="W3661:Z3662"/>
    <mergeCell ref="AA3661:AB3662"/>
    <mergeCell ref="AD3661:AD3662"/>
    <mergeCell ref="AE3661:AH3662"/>
    <mergeCell ref="AI3661:AI3662"/>
    <mergeCell ref="AU3661:AW3662"/>
    <mergeCell ref="AX3661:AY3662"/>
    <mergeCell ref="BE3661:BF3662"/>
    <mergeCell ref="BH3661:BL3662"/>
    <mergeCell ref="BM3661:BO3662"/>
    <mergeCell ref="BP3661:BQ3662"/>
    <mergeCell ref="C3663:D3664"/>
    <mergeCell ref="F3663:I3664"/>
    <mergeCell ref="J3663:M3664"/>
    <mergeCell ref="N3663:O3664"/>
    <mergeCell ref="R3663:T3664"/>
    <mergeCell ref="U3663:V3664"/>
    <mergeCell ref="W3663:Z3664"/>
    <mergeCell ref="AA3663:AB3664"/>
    <mergeCell ref="AD3663:AD3664"/>
    <mergeCell ref="AE3663:AH3664"/>
    <mergeCell ref="AI3663:AI3664"/>
    <mergeCell ref="AM3663:AO3664"/>
    <mergeCell ref="AP3663:AS3664"/>
    <mergeCell ref="BA3663:BC3664"/>
    <mergeCell ref="BD3663:BE3664"/>
    <mergeCell ref="BH3663:BL3664"/>
    <mergeCell ref="BM3663:BO3664"/>
    <mergeCell ref="BP3663:BQ3664"/>
    <mergeCell ref="C3665:D3665"/>
    <mergeCell ref="F3665:I3665"/>
    <mergeCell ref="J3665:M3665"/>
    <mergeCell ref="N3665:O3665"/>
    <mergeCell ref="R3665:T3665"/>
    <mergeCell ref="U3665:V3665"/>
    <mergeCell ref="W3665:Z3665"/>
    <mergeCell ref="AA3665:AB3665"/>
    <mergeCell ref="AE3665:AH3665"/>
    <mergeCell ref="AM3665:AO3665"/>
    <mergeCell ref="AP3665:AS3665"/>
    <mergeCell ref="BA3665:BC3665"/>
    <mergeCell ref="BD3665:BE3665"/>
    <mergeCell ref="BH3665:BL3665"/>
    <mergeCell ref="BM3665:BO3665"/>
    <mergeCell ref="BP3665:BQ3665"/>
    <mergeCell ref="C3667:D3668"/>
    <mergeCell ref="F3667:I3669"/>
    <mergeCell ref="J3667:M3669"/>
    <mergeCell ref="N3667:O3669"/>
    <mergeCell ref="R3667:T3668"/>
    <mergeCell ref="U3667:V3668"/>
    <mergeCell ref="W3667:Z3668"/>
    <mergeCell ref="AA3667:AB3668"/>
    <mergeCell ref="AD3667:AD3668"/>
    <mergeCell ref="AE3667:AH3668"/>
    <mergeCell ref="AI3667:AI3668"/>
    <mergeCell ref="AM3667:AP3668"/>
    <mergeCell ref="AQ3667:AT3668"/>
    <mergeCell ref="BA3667:BC3668"/>
    <mergeCell ref="BD3667:BE3668"/>
    <mergeCell ref="BH3667:BL3668"/>
    <mergeCell ref="BM3667:BO3668"/>
    <mergeCell ref="BP3667:BQ3668"/>
    <mergeCell ref="AM3669:AO3670"/>
    <mergeCell ref="AP3669:AS3670"/>
    <mergeCell ref="C3672:D3674"/>
    <mergeCell ref="F3672:I3674"/>
    <mergeCell ref="J3672:M3674"/>
    <mergeCell ref="AM3672:AO3674"/>
    <mergeCell ref="AP3672:AS3674"/>
    <mergeCell ref="AT3672:AV3674"/>
    <mergeCell ref="AX3672:AY3674"/>
    <mergeCell ref="BA3672:BC3674"/>
    <mergeCell ref="BD3672:BE3674"/>
    <mergeCell ref="BH3672:BL3674"/>
    <mergeCell ref="BM3672:BO3674"/>
    <mergeCell ref="BP3672:BQ3674"/>
    <mergeCell ref="AM3675:AO3675"/>
    <mergeCell ref="AP3675:AS3675"/>
    <mergeCell ref="AT3675:AV3675"/>
    <mergeCell ref="AX3675:AY3675"/>
    <mergeCell ref="BA3675:BC3675"/>
    <mergeCell ref="BD3675:BE3675"/>
    <mergeCell ref="BH3675:BL3675"/>
    <mergeCell ref="BM3675:BO3675"/>
    <mergeCell ref="BP3675:BQ3675"/>
    <mergeCell ref="AM3677:AP3677"/>
    <mergeCell ref="AQ3677:AT3677"/>
    <mergeCell ref="AU3677:AX3677"/>
    <mergeCell ref="AY3677:AZ3677"/>
    <mergeCell ref="BA3677:BC3677"/>
    <mergeCell ref="BD3677:BE3677"/>
    <mergeCell ref="C3678:AE3678"/>
    <mergeCell ref="B3680:U3680"/>
    <mergeCell ref="X3680:AG3680"/>
    <mergeCell ref="AM3680:BB3680"/>
    <mergeCell ref="BE3680:BP3680"/>
    <mergeCell ref="E3681:L3681"/>
    <mergeCell ref="O3681:Q3681"/>
    <mergeCell ref="S3681:V3681"/>
    <mergeCell ref="AB3681:AC3681"/>
    <mergeCell ref="AD3681:AE3681"/>
    <mergeCell ref="AR3681:AT3681"/>
    <mergeCell ref="AV3681:BB3681"/>
    <mergeCell ref="BH3681:BL3682"/>
    <mergeCell ref="BN3681:BP3682"/>
    <mergeCell ref="F3683:K3683"/>
    <mergeCell ref="N3683:R3683"/>
    <mergeCell ref="S3683:V3683"/>
    <mergeCell ref="AB3683:AD3683"/>
    <mergeCell ref="AE3683:AI3683"/>
    <mergeCell ref="AR3683:AT3683"/>
    <mergeCell ref="AV3683:AZ3683"/>
    <mergeCell ref="BJ3683:BL3683"/>
    <mergeCell ref="BO3683:BP3683"/>
    <mergeCell ref="BE3685:BF3687"/>
    <mergeCell ref="BJ3685:BL3686"/>
    <mergeCell ref="BO3685:BP3686"/>
    <mergeCell ref="I3688:L3688"/>
    <mergeCell ref="N3688:P3688"/>
    <mergeCell ref="Q3688:S3688"/>
    <mergeCell ref="U3688:W3688"/>
    <mergeCell ref="Z3688:AC3688"/>
    <mergeCell ref="AD3688:AE3688"/>
    <mergeCell ref="AO3688:AT3688"/>
    <mergeCell ref="AV3688:AZ3688"/>
    <mergeCell ref="BA3688:BB3688"/>
    <mergeCell ref="BJ3688:BL3688"/>
    <mergeCell ref="BO3688:BP3688"/>
    <mergeCell ref="H3690:L3691"/>
    <mergeCell ref="N3690:P3691"/>
    <mergeCell ref="Q3690:S3691"/>
    <mergeCell ref="U3690:W3691"/>
    <mergeCell ref="Z3690:AC3691"/>
    <mergeCell ref="AD3690:AE3691"/>
    <mergeCell ref="AO3690:AT3691"/>
    <mergeCell ref="AV3690:AZ3691"/>
    <mergeCell ref="BA3690:BB3691"/>
    <mergeCell ref="BE3690:BE3691"/>
    <mergeCell ref="BJ3690:BL3691"/>
    <mergeCell ref="BO3690:BP3691"/>
    <mergeCell ref="H3692:L3692"/>
    <mergeCell ref="N3692:P3692"/>
    <mergeCell ref="R3692:S3692"/>
    <mergeCell ref="U3692:W3692"/>
    <mergeCell ref="Z3692:AC3692"/>
    <mergeCell ref="AD3692:AE3692"/>
    <mergeCell ref="AO3692:AT3692"/>
    <mergeCell ref="AV3692:AZ3692"/>
    <mergeCell ref="BK3692:BL3692"/>
    <mergeCell ref="C3694:I3696"/>
    <mergeCell ref="AH3694:AO3696"/>
    <mergeCell ref="BE3694:BE3696"/>
    <mergeCell ref="BK3694:BL3696"/>
    <mergeCell ref="BP3694:BP3695"/>
    <mergeCell ref="C3697:G3697"/>
    <mergeCell ref="H3697:L3697"/>
    <mergeCell ref="N3697:P3697"/>
    <mergeCell ref="Q3697:T3697"/>
    <mergeCell ref="U3697:W3697"/>
    <mergeCell ref="Z3697:AC3697"/>
    <mergeCell ref="AD3697:AE3697"/>
    <mergeCell ref="AI3697:AM3697"/>
    <mergeCell ref="AO3697:AT3697"/>
    <mergeCell ref="AV3697:AZ3697"/>
    <mergeCell ref="BK3697:BL3697"/>
    <mergeCell ref="C3699:G3701"/>
    <mergeCell ref="H3699:L3701"/>
    <mergeCell ref="N3699:P3701"/>
    <mergeCell ref="Q3699:T3701"/>
    <mergeCell ref="U3699:W3701"/>
    <mergeCell ref="Z3699:AC3701"/>
    <mergeCell ref="AD3699:AE3701"/>
    <mergeCell ref="AI3699:AM3701"/>
    <mergeCell ref="AO3699:AT3701"/>
    <mergeCell ref="AV3699:AZ3701"/>
    <mergeCell ref="BB3699:BB3701"/>
    <mergeCell ref="C3702:G3702"/>
    <mergeCell ref="H3702:L3702"/>
    <mergeCell ref="N3702:P3702"/>
    <mergeCell ref="Q3702:T3702"/>
    <mergeCell ref="U3702:W3702"/>
    <mergeCell ref="Z3702:AC3702"/>
    <mergeCell ref="AD3702:AE3702"/>
    <mergeCell ref="AI3702:AM3702"/>
    <mergeCell ref="AO3702:AT3702"/>
    <mergeCell ref="AV3702:AZ3702"/>
    <mergeCell ref="C3704:G3705"/>
    <mergeCell ref="H3704:L3705"/>
    <mergeCell ref="N3704:P3705"/>
    <mergeCell ref="Q3704:T3705"/>
    <mergeCell ref="U3704:W3705"/>
    <mergeCell ref="Z3704:AC3705"/>
    <mergeCell ref="AD3704:AE3705"/>
    <mergeCell ref="AI3704:AM3705"/>
    <mergeCell ref="AO3704:AT3705"/>
    <mergeCell ref="AV3704:AZ3705"/>
    <mergeCell ref="BB3704:BB3705"/>
    <mergeCell ref="BE3704:BP3705"/>
    <mergeCell ref="C3706:G3707"/>
    <mergeCell ref="H3706:L3707"/>
    <mergeCell ref="N3706:P3707"/>
    <mergeCell ref="Q3706:T3707"/>
    <mergeCell ref="U3706:W3707"/>
    <mergeCell ref="Z3706:AC3707"/>
    <mergeCell ref="AD3706:AE3707"/>
    <mergeCell ref="AI3706:AN3707"/>
    <mergeCell ref="AO3706:AT3707"/>
    <mergeCell ref="AV3706:AZ3707"/>
    <mergeCell ref="BB3706:BB3707"/>
    <mergeCell ref="BJ3706:BM3707"/>
    <mergeCell ref="BN3706:BP3707"/>
    <mergeCell ref="C3708:G3708"/>
    <mergeCell ref="H3708:L3708"/>
    <mergeCell ref="N3708:P3708"/>
    <mergeCell ref="Q3708:T3708"/>
    <mergeCell ref="U3708:W3708"/>
    <mergeCell ref="Z3708:AC3708"/>
    <mergeCell ref="AD3708:AE3708"/>
    <mergeCell ref="AI3708:AM3708"/>
    <mergeCell ref="AO3708:AT3708"/>
    <mergeCell ref="AV3708:AZ3708"/>
    <mergeCell ref="C3709:G3711"/>
    <mergeCell ref="H3709:L3711"/>
    <mergeCell ref="P3709:S3711"/>
    <mergeCell ref="U3709:W3711"/>
    <mergeCell ref="Z3709:AC3711"/>
    <mergeCell ref="AD3709:AE3711"/>
    <mergeCell ref="AI3709:AM3711"/>
    <mergeCell ref="AO3709:AT3711"/>
    <mergeCell ref="AV3709:AZ3711"/>
    <mergeCell ref="BB3709:BB3711"/>
    <mergeCell ref="BE3709:BE3711"/>
    <mergeCell ref="BH3709:BL3711"/>
    <mergeCell ref="BN3709:BP3711"/>
    <mergeCell ref="C3712:G3712"/>
    <mergeCell ref="H3712:L3712"/>
    <mergeCell ref="P3712:S3712"/>
    <mergeCell ref="U3712:W3712"/>
    <mergeCell ref="Z3712:AC3712"/>
    <mergeCell ref="AD3712:AE3712"/>
    <mergeCell ref="AI3712:AM3712"/>
    <mergeCell ref="AO3712:AT3712"/>
    <mergeCell ref="AV3712:AZ3712"/>
    <mergeCell ref="BH3712:BL3712"/>
    <mergeCell ref="BN3712:BP3712"/>
    <mergeCell ref="C3714:G3716"/>
    <mergeCell ref="H3714:L3716"/>
    <mergeCell ref="N3714:P3716"/>
    <mergeCell ref="Q3714:T3716"/>
    <mergeCell ref="U3714:W3716"/>
    <mergeCell ref="Z3714:AC3716"/>
    <mergeCell ref="AD3714:AE3716"/>
    <mergeCell ref="AI3714:AM3716"/>
    <mergeCell ref="AO3714:AT3716"/>
    <mergeCell ref="AV3714:AZ3716"/>
    <mergeCell ref="BB3714:BB3716"/>
    <mergeCell ref="BE3714:BE3716"/>
    <mergeCell ref="BH3714:BL3716"/>
    <mergeCell ref="BN3714:BP3716"/>
    <mergeCell ref="C3717:G3717"/>
    <mergeCell ref="H3717:L3717"/>
    <mergeCell ref="P3717:S3717"/>
    <mergeCell ref="U3717:W3717"/>
    <mergeCell ref="Z3717:AC3717"/>
    <mergeCell ref="AD3717:AE3717"/>
    <mergeCell ref="AI3717:AM3717"/>
    <mergeCell ref="AO3717:AT3717"/>
    <mergeCell ref="AV3717:AZ3717"/>
    <mergeCell ref="BH3717:BL3717"/>
    <mergeCell ref="BN3717:BP3717"/>
    <mergeCell ref="C3719:G3719"/>
    <mergeCell ref="H3719:L3719"/>
    <mergeCell ref="N3719:P3719"/>
    <mergeCell ref="Q3719:T3719"/>
    <mergeCell ref="U3719:W3719"/>
    <mergeCell ref="Z3719:AC3719"/>
    <mergeCell ref="AD3719:AE3719"/>
    <mergeCell ref="AI3719:AM3719"/>
    <mergeCell ref="AO3719:AT3721"/>
    <mergeCell ref="AV3719:AZ3721"/>
    <mergeCell ref="BE3719:BF3720"/>
    <mergeCell ref="BH3719:BL3719"/>
    <mergeCell ref="BN3719:BP3719"/>
    <mergeCell ref="BE3721:BE3722"/>
    <mergeCell ref="BH3721:BL3722"/>
    <mergeCell ref="BN3721:BP3722"/>
    <mergeCell ref="C3724:I3724"/>
    <mergeCell ref="AH3724:AO3724"/>
    <mergeCell ref="BH3724:BL3724"/>
    <mergeCell ref="BN3724:BP3724"/>
    <mergeCell ref="C3725:G3726"/>
    <mergeCell ref="H3725:L3726"/>
    <mergeCell ref="N3725:P3726"/>
    <mergeCell ref="Q3725:T3726"/>
    <mergeCell ref="U3725:W3726"/>
    <mergeCell ref="Z3725:AC3726"/>
    <mergeCell ref="AD3725:AE3726"/>
    <mergeCell ref="AI3725:AM3726"/>
    <mergeCell ref="AO3725:AT3726"/>
    <mergeCell ref="AV3725:AZ3726"/>
    <mergeCell ref="BB3725:BB3726"/>
    <mergeCell ref="BE3725:BF3726"/>
    <mergeCell ref="BH3725:BL3726"/>
    <mergeCell ref="BN3725:BP3726"/>
    <mergeCell ref="C3727:G3727"/>
    <mergeCell ref="H3727:L3727"/>
    <mergeCell ref="N3727:P3727"/>
    <mergeCell ref="Q3727:T3727"/>
    <mergeCell ref="U3727:W3727"/>
    <mergeCell ref="Z3727:AC3727"/>
    <mergeCell ref="AD3727:AE3727"/>
    <mergeCell ref="AI3727:AM3727"/>
    <mergeCell ref="AO3727:AT3727"/>
    <mergeCell ref="AV3727:AZ3727"/>
    <mergeCell ref="BH3727:BL3727"/>
    <mergeCell ref="BN3727:BP3727"/>
    <mergeCell ref="C3729:G3730"/>
    <mergeCell ref="H3729:L3730"/>
    <mergeCell ref="N3729:P3730"/>
    <mergeCell ref="Q3729:T3730"/>
    <mergeCell ref="U3729:W3730"/>
    <mergeCell ref="Z3729:AC3730"/>
    <mergeCell ref="AD3729:AE3730"/>
    <mergeCell ref="AI3729:AM3730"/>
    <mergeCell ref="AO3729:AT3730"/>
    <mergeCell ref="AV3729:AZ3730"/>
    <mergeCell ref="BB3729:BB3730"/>
    <mergeCell ref="BE3729:BE3730"/>
    <mergeCell ref="BH3729:BL3730"/>
    <mergeCell ref="BN3729:BP3730"/>
    <mergeCell ref="C3731:G3732"/>
    <mergeCell ref="H3731:L3732"/>
    <mergeCell ref="N3731:P3732"/>
    <mergeCell ref="Q3731:T3732"/>
    <mergeCell ref="U3731:W3732"/>
    <mergeCell ref="Z3731:AC3732"/>
    <mergeCell ref="AD3731:AE3732"/>
    <mergeCell ref="AI3731:AM3732"/>
    <mergeCell ref="AO3731:AT3732"/>
    <mergeCell ref="AV3731:AZ3732"/>
    <mergeCell ref="BB3731:BB3732"/>
    <mergeCell ref="BE3731:BE3732"/>
    <mergeCell ref="BH3731:BL3732"/>
    <mergeCell ref="BN3731:BP3732"/>
    <mergeCell ref="BH3733:BL3733"/>
    <mergeCell ref="BN3733:BP3733"/>
    <mergeCell ref="C3735:G3736"/>
    <mergeCell ref="H3735:L3736"/>
    <mergeCell ref="N3735:P3736"/>
    <mergeCell ref="Q3735:T3736"/>
    <mergeCell ref="U3735:W3736"/>
    <mergeCell ref="Z3735:AC3736"/>
    <mergeCell ref="AD3735:AE3736"/>
    <mergeCell ref="AH3735:AM3736"/>
    <mergeCell ref="AO3735:AT3736"/>
    <mergeCell ref="AZ3735:AZ3736"/>
    <mergeCell ref="BB3735:BB3736"/>
    <mergeCell ref="BE3735:BG3736"/>
    <mergeCell ref="BH3735:BL3736"/>
    <mergeCell ref="BN3735:BP3736"/>
    <mergeCell ref="C3737:G3737"/>
    <mergeCell ref="H3737:L3737"/>
    <mergeCell ref="N3737:P3737"/>
    <mergeCell ref="Q3737:T3737"/>
    <mergeCell ref="U3737:W3737"/>
    <mergeCell ref="Z3737:AC3737"/>
    <mergeCell ref="AD3737:AE3737"/>
    <mergeCell ref="AH3737:AN3737"/>
    <mergeCell ref="AO3737:AT3737"/>
    <mergeCell ref="AV3737:AZ3737"/>
    <mergeCell ref="BE3737:BG3737"/>
    <mergeCell ref="BH3737:BL3737"/>
    <mergeCell ref="BN3737:BP3737"/>
    <mergeCell ref="C3739:H3739"/>
    <mergeCell ref="I3739:M3739"/>
    <mergeCell ref="P3739:S3739"/>
    <mergeCell ref="U3739:W3739"/>
    <mergeCell ref="Z3739:AC3739"/>
    <mergeCell ref="AD3739:AE3739"/>
    <mergeCell ref="AH3739:AN3739"/>
    <mergeCell ref="AO3739:AT3739"/>
    <mergeCell ref="AV3739:AZ3739"/>
    <mergeCell ref="C3740:K3741"/>
    <mergeCell ref="P3740:S3741"/>
    <mergeCell ref="U3740:W3741"/>
    <mergeCell ref="AH3740:AM3741"/>
    <mergeCell ref="AO3740:AT3741"/>
    <mergeCell ref="AV3740:AZ3741"/>
    <mergeCell ref="BB3740:BB3741"/>
    <mergeCell ref="C3742:G3742"/>
    <mergeCell ref="H3742:L3742"/>
    <mergeCell ref="P3742:S3742"/>
    <mergeCell ref="U3742:W3742"/>
    <mergeCell ref="Z3742:AC3742"/>
    <mergeCell ref="AD3742:AE3742"/>
    <mergeCell ref="AH3742:AM3742"/>
    <mergeCell ref="AV3742:AZ3742"/>
    <mergeCell ref="BE3742:BP3742"/>
    <mergeCell ref="C3744:G3746"/>
    <mergeCell ref="N3744:P3746"/>
    <mergeCell ref="Q3744:T3746"/>
    <mergeCell ref="U3744:W3746"/>
    <mergeCell ref="AH3744:AR3746"/>
    <mergeCell ref="AV3744:AZ3746"/>
    <mergeCell ref="BB3744:BB3746"/>
    <mergeCell ref="C3747:G3747"/>
    <mergeCell ref="P3747:S3747"/>
    <mergeCell ref="U3747:W3747"/>
    <mergeCell ref="AH3747:AR3747"/>
    <mergeCell ref="AV3747:AZ3747"/>
    <mergeCell ref="BG3747:BJ3747"/>
    <mergeCell ref="BN3747:BP3747"/>
    <mergeCell ref="C3749:G3751"/>
    <mergeCell ref="N3749:P3751"/>
    <mergeCell ref="Q3749:T3751"/>
    <mergeCell ref="U3749:W3751"/>
    <mergeCell ref="AH3749:AR3751"/>
    <mergeCell ref="AV3749:AZ3751"/>
    <mergeCell ref="BB3749:BB3751"/>
    <mergeCell ref="BE3749:BG3751"/>
    <mergeCell ref="BH3749:BK3751"/>
    <mergeCell ref="BN3749:BP3751"/>
    <mergeCell ref="C3752:G3752"/>
    <mergeCell ref="N3752:P3752"/>
    <mergeCell ref="Q3752:T3752"/>
    <mergeCell ref="U3752:W3752"/>
    <mergeCell ref="AH3752:AR3752"/>
    <mergeCell ref="AV3752:AZ3752"/>
    <mergeCell ref="BE3752:BG3752"/>
    <mergeCell ref="BH3752:BK3752"/>
    <mergeCell ref="BN3752:BP3752"/>
    <mergeCell ref="C3754:J3756"/>
    <mergeCell ref="P3754:S3756"/>
    <mergeCell ref="U3754:W3756"/>
    <mergeCell ref="AH3754:AR3756"/>
    <mergeCell ref="AV3754:AZ3756"/>
    <mergeCell ref="BB3754:BB3756"/>
    <mergeCell ref="BE3754:BG3756"/>
    <mergeCell ref="BH3754:BK3755"/>
    <mergeCell ref="C3757:J3757"/>
    <mergeCell ref="N3757:P3757"/>
    <mergeCell ref="Q3757:T3757"/>
    <mergeCell ref="U3757:W3757"/>
    <mergeCell ref="AH3757:AR3757"/>
    <mergeCell ref="AV3757:AZ3757"/>
    <mergeCell ref="BE3757:BG3757"/>
    <mergeCell ref="BH3757:BK3757"/>
    <mergeCell ref="C3761:G3761"/>
    <mergeCell ref="H3761:L3761"/>
    <mergeCell ref="N3761:P3761"/>
    <mergeCell ref="Q3761:T3761"/>
    <mergeCell ref="U3761:W3761"/>
    <mergeCell ref="Z3761:AC3761"/>
    <mergeCell ref="AD3761:AE3761"/>
    <mergeCell ref="AH3761:AM3761"/>
    <mergeCell ref="AO3761:AT3761"/>
    <mergeCell ref="AV3761:AZ3761"/>
    <mergeCell ref="BB3761:BC3761"/>
    <mergeCell ref="BE3761:BF3761"/>
    <mergeCell ref="BI3761:BJ3761"/>
    <mergeCell ref="B3763:AJ3764"/>
    <mergeCell ref="AL3763:AZ3764"/>
    <mergeCell ref="BA3763:BQ3764"/>
    <mergeCell ref="G3765:L3765"/>
    <mergeCell ref="N3765:O3765"/>
    <mergeCell ref="P3765:S3765"/>
    <mergeCell ref="U3765:AB3765"/>
    <mergeCell ref="AD3765:AI3765"/>
    <mergeCell ref="AO3765:AR3765"/>
    <mergeCell ref="AU3765:AY3765"/>
    <mergeCell ref="BE3765:BF3765"/>
    <mergeCell ref="BG3765:BL3765"/>
    <mergeCell ref="BM3765:BO3765"/>
    <mergeCell ref="BP3765:BQ3765"/>
    <mergeCell ref="F3767:I3768"/>
    <mergeCell ref="K3767:M3768"/>
    <mergeCell ref="N3767:O3768"/>
    <mergeCell ref="R3767:T3768"/>
    <mergeCell ref="U3767:V3768"/>
    <mergeCell ref="W3767:Z3768"/>
    <mergeCell ref="AA3767:AB3768"/>
    <mergeCell ref="AD3767:AD3768"/>
    <mergeCell ref="AE3767:AH3768"/>
    <mergeCell ref="AI3767:AI3768"/>
    <mergeCell ref="AU3767:AW3768"/>
    <mergeCell ref="AX3767:AY3768"/>
    <mergeCell ref="BE3767:BF3768"/>
    <mergeCell ref="BH3767:BL3768"/>
    <mergeCell ref="BM3767:BO3768"/>
    <mergeCell ref="BP3767:BQ3768"/>
    <mergeCell ref="BL3761:BP3761"/>
    <mergeCell ref="C3773:D3774"/>
    <mergeCell ref="F3773:I3775"/>
    <mergeCell ref="J3773:M3775"/>
    <mergeCell ref="N3773:O3775"/>
    <mergeCell ref="R3773:T3774"/>
    <mergeCell ref="U3773:V3774"/>
    <mergeCell ref="W3773:Z3774"/>
    <mergeCell ref="AA3773:AB3774"/>
    <mergeCell ref="AD3773:AD3774"/>
    <mergeCell ref="AE3773:AH3774"/>
    <mergeCell ref="AI3773:AI3774"/>
    <mergeCell ref="AM3773:AP3774"/>
    <mergeCell ref="AQ3773:AT3774"/>
    <mergeCell ref="BA3773:BC3774"/>
    <mergeCell ref="BD3773:BE3774"/>
    <mergeCell ref="BH3773:BL3774"/>
    <mergeCell ref="BM3773:BO3774"/>
    <mergeCell ref="BP3773:BQ3774"/>
    <mergeCell ref="AM3775:AO3776"/>
    <mergeCell ref="AP3775:AS3776"/>
    <mergeCell ref="C3778:D3780"/>
    <mergeCell ref="F3778:I3780"/>
    <mergeCell ref="J3778:M3780"/>
    <mergeCell ref="AM3778:AO3780"/>
    <mergeCell ref="AP3778:AS3780"/>
    <mergeCell ref="AT3778:AV3780"/>
    <mergeCell ref="AX3778:AY3780"/>
    <mergeCell ref="BA3778:BC3780"/>
    <mergeCell ref="BD3778:BE3780"/>
    <mergeCell ref="BH3778:BL3780"/>
    <mergeCell ref="BM3778:BO3780"/>
    <mergeCell ref="BP3778:BQ3780"/>
    <mergeCell ref="C3769:D3770"/>
    <mergeCell ref="F3769:I3770"/>
    <mergeCell ref="J3769:M3770"/>
    <mergeCell ref="N3769:O3770"/>
    <mergeCell ref="R3769:T3770"/>
    <mergeCell ref="U3769:V3770"/>
    <mergeCell ref="W3769:Z3770"/>
    <mergeCell ref="AA3769:AB3770"/>
    <mergeCell ref="AD3769:AD3770"/>
    <mergeCell ref="AE3769:AH3770"/>
    <mergeCell ref="AI3769:AI3770"/>
    <mergeCell ref="AM3769:AO3770"/>
    <mergeCell ref="AP3769:AS3770"/>
    <mergeCell ref="BA3769:BC3770"/>
    <mergeCell ref="BD3769:BE3770"/>
    <mergeCell ref="BH3769:BL3770"/>
    <mergeCell ref="BM3769:BO3770"/>
    <mergeCell ref="BP3769:BQ3770"/>
    <mergeCell ref="C3771:D3771"/>
    <mergeCell ref="F3771:I3771"/>
    <mergeCell ref="J3771:M3771"/>
    <mergeCell ref="N3771:O3771"/>
    <mergeCell ref="R3771:T3771"/>
    <mergeCell ref="U3771:V3771"/>
    <mergeCell ref="W3771:Z3771"/>
    <mergeCell ref="AA3771:AB3771"/>
    <mergeCell ref="AE3771:AH3771"/>
    <mergeCell ref="AM3771:AO3771"/>
    <mergeCell ref="AP3771:AS3771"/>
    <mergeCell ref="BA3771:BC3771"/>
    <mergeCell ref="BD3771:BE3771"/>
    <mergeCell ref="BH3771:BL3771"/>
    <mergeCell ref="AM3781:AO3781"/>
    <mergeCell ref="AP3781:AS3781"/>
    <mergeCell ref="AT3781:AV3781"/>
    <mergeCell ref="AX3781:AY3781"/>
    <mergeCell ref="BA3781:BC3781"/>
    <mergeCell ref="BD3781:BE3781"/>
    <mergeCell ref="BH3781:BL3781"/>
    <mergeCell ref="BM3781:BO3781"/>
    <mergeCell ref="BP3781:BQ3781"/>
    <mergeCell ref="AM3783:AP3783"/>
    <mergeCell ref="AQ3783:AT3783"/>
    <mergeCell ref="AU3783:AX3783"/>
    <mergeCell ref="AY3783:AZ3783"/>
    <mergeCell ref="BA3783:BC3783"/>
    <mergeCell ref="BD3783:BE3783"/>
    <mergeCell ref="C3784:AE3784"/>
    <mergeCell ref="B3786:U3786"/>
    <mergeCell ref="X3786:AG3786"/>
    <mergeCell ref="AM3786:BB3786"/>
    <mergeCell ref="BE3786:BP3786"/>
    <mergeCell ref="E3787:L3787"/>
    <mergeCell ref="O3787:Q3787"/>
    <mergeCell ref="S3787:V3787"/>
    <mergeCell ref="AB3787:AC3787"/>
    <mergeCell ref="AD3787:AE3787"/>
    <mergeCell ref="AR3787:AT3787"/>
    <mergeCell ref="AV3787:BB3787"/>
    <mergeCell ref="BH3787:BL3788"/>
    <mergeCell ref="BN3787:BP3788"/>
    <mergeCell ref="F3789:K3789"/>
    <mergeCell ref="N3789:R3789"/>
    <mergeCell ref="S3789:V3789"/>
    <mergeCell ref="AB3789:AD3789"/>
    <mergeCell ref="AE3789:AI3789"/>
    <mergeCell ref="AR3789:AT3789"/>
    <mergeCell ref="AV3789:AZ3789"/>
    <mergeCell ref="BJ3789:BL3789"/>
    <mergeCell ref="BO3789:BP3789"/>
    <mergeCell ref="I3794:L3794"/>
    <mergeCell ref="N3794:P3794"/>
    <mergeCell ref="Q3794:S3794"/>
    <mergeCell ref="U3794:W3794"/>
    <mergeCell ref="Z3794:AC3794"/>
    <mergeCell ref="AD3794:AE3794"/>
    <mergeCell ref="AO3794:AT3794"/>
    <mergeCell ref="AV3794:AZ3794"/>
    <mergeCell ref="BA3794:BB3794"/>
    <mergeCell ref="BJ3794:BL3794"/>
    <mergeCell ref="BO3794:BP3794"/>
    <mergeCell ref="H3796:L3797"/>
    <mergeCell ref="N3796:P3797"/>
    <mergeCell ref="Q3796:S3797"/>
    <mergeCell ref="U3796:W3797"/>
    <mergeCell ref="Z3796:AC3797"/>
    <mergeCell ref="AD3796:AE3797"/>
    <mergeCell ref="AO3796:AT3797"/>
    <mergeCell ref="AV3796:AZ3797"/>
    <mergeCell ref="BA3796:BB3797"/>
    <mergeCell ref="BE3796:BE3797"/>
    <mergeCell ref="BJ3796:BL3797"/>
    <mergeCell ref="BO3796:BP3797"/>
    <mergeCell ref="H3798:L3798"/>
    <mergeCell ref="N3798:P3798"/>
    <mergeCell ref="R3798:S3798"/>
    <mergeCell ref="U3798:W3798"/>
    <mergeCell ref="Z3798:AC3798"/>
    <mergeCell ref="AD3798:AE3798"/>
    <mergeCell ref="AO3798:AT3798"/>
    <mergeCell ref="AV3798:AZ3798"/>
    <mergeCell ref="BK3798:BL3798"/>
    <mergeCell ref="C3800:I3802"/>
    <mergeCell ref="AH3800:AO3802"/>
    <mergeCell ref="BE3800:BE3802"/>
    <mergeCell ref="BK3800:BL3802"/>
    <mergeCell ref="BP3800:BP3801"/>
    <mergeCell ref="C3803:G3803"/>
    <mergeCell ref="H3803:L3803"/>
    <mergeCell ref="N3803:P3803"/>
    <mergeCell ref="Q3803:T3803"/>
    <mergeCell ref="U3803:W3803"/>
    <mergeCell ref="Z3803:AC3803"/>
    <mergeCell ref="AD3803:AE3803"/>
    <mergeCell ref="AI3803:AM3803"/>
    <mergeCell ref="AO3803:AT3803"/>
    <mergeCell ref="AV3803:AZ3803"/>
    <mergeCell ref="BK3803:BL3803"/>
    <mergeCell ref="C3805:G3807"/>
    <mergeCell ref="H3805:L3807"/>
    <mergeCell ref="N3805:P3807"/>
    <mergeCell ref="Q3805:T3807"/>
    <mergeCell ref="U3805:W3807"/>
    <mergeCell ref="Z3805:AC3807"/>
    <mergeCell ref="AD3805:AE3807"/>
    <mergeCell ref="AI3805:AM3807"/>
    <mergeCell ref="AO3805:AT3807"/>
    <mergeCell ref="AV3805:AZ3807"/>
    <mergeCell ref="BB3805:BB3807"/>
    <mergeCell ref="C3808:G3808"/>
    <mergeCell ref="H3808:L3808"/>
    <mergeCell ref="N3808:P3808"/>
    <mergeCell ref="Q3808:T3808"/>
    <mergeCell ref="U3808:W3808"/>
    <mergeCell ref="Z3808:AC3808"/>
    <mergeCell ref="AD3808:AE3808"/>
    <mergeCell ref="AI3808:AM3808"/>
    <mergeCell ref="AO3808:AT3808"/>
    <mergeCell ref="AV3808:AZ3808"/>
    <mergeCell ref="C3810:G3811"/>
    <mergeCell ref="H3810:L3811"/>
    <mergeCell ref="N3810:P3811"/>
    <mergeCell ref="Q3810:T3811"/>
    <mergeCell ref="U3810:W3811"/>
    <mergeCell ref="Z3810:AC3811"/>
    <mergeCell ref="AD3810:AE3811"/>
    <mergeCell ref="AI3810:AM3811"/>
    <mergeCell ref="AO3810:AT3811"/>
    <mergeCell ref="AV3810:AZ3811"/>
    <mergeCell ref="BB3810:BB3811"/>
    <mergeCell ref="BE3810:BP3811"/>
    <mergeCell ref="C3812:G3813"/>
    <mergeCell ref="H3812:L3813"/>
    <mergeCell ref="N3812:P3813"/>
    <mergeCell ref="Q3812:T3813"/>
    <mergeCell ref="U3812:W3813"/>
    <mergeCell ref="Z3812:AC3813"/>
    <mergeCell ref="AD3812:AE3813"/>
    <mergeCell ref="AI3812:AN3813"/>
    <mergeCell ref="AO3812:AT3813"/>
    <mergeCell ref="AV3812:AZ3813"/>
    <mergeCell ref="BB3812:BB3813"/>
    <mergeCell ref="BJ3812:BM3813"/>
    <mergeCell ref="BN3812:BP3813"/>
    <mergeCell ref="C3814:G3814"/>
    <mergeCell ref="H3814:L3814"/>
    <mergeCell ref="N3814:P3814"/>
    <mergeCell ref="Q3814:T3814"/>
    <mergeCell ref="U3814:W3814"/>
    <mergeCell ref="Z3814:AC3814"/>
    <mergeCell ref="AD3814:AE3814"/>
    <mergeCell ref="AI3814:AM3814"/>
    <mergeCell ref="AO3814:AT3814"/>
    <mergeCell ref="AV3814:AZ3814"/>
    <mergeCell ref="C3815:G3817"/>
    <mergeCell ref="H3815:L3817"/>
    <mergeCell ref="P3815:S3817"/>
    <mergeCell ref="U3815:W3817"/>
    <mergeCell ref="Z3815:AC3817"/>
    <mergeCell ref="AD3815:AE3817"/>
    <mergeCell ref="AI3815:AM3817"/>
    <mergeCell ref="AO3815:AT3817"/>
    <mergeCell ref="AV3815:AZ3817"/>
    <mergeCell ref="BB3815:BB3817"/>
    <mergeCell ref="BE3815:BE3817"/>
    <mergeCell ref="BH3815:BL3817"/>
    <mergeCell ref="BN3815:BP3817"/>
    <mergeCell ref="C3818:G3818"/>
    <mergeCell ref="H3818:L3818"/>
    <mergeCell ref="P3818:S3818"/>
    <mergeCell ref="U3818:W3818"/>
    <mergeCell ref="Z3818:AC3818"/>
    <mergeCell ref="AD3818:AE3818"/>
    <mergeCell ref="AI3818:AM3818"/>
    <mergeCell ref="AO3818:AT3818"/>
    <mergeCell ref="AV3818:AZ3818"/>
    <mergeCell ref="BH3818:BL3818"/>
    <mergeCell ref="BN3818:BP3818"/>
    <mergeCell ref="C3820:G3822"/>
    <mergeCell ref="H3820:L3822"/>
    <mergeCell ref="N3820:P3822"/>
    <mergeCell ref="Q3820:T3822"/>
    <mergeCell ref="U3820:W3822"/>
    <mergeCell ref="Z3820:AC3822"/>
    <mergeCell ref="AD3820:AE3822"/>
    <mergeCell ref="AI3820:AM3822"/>
    <mergeCell ref="AO3820:AT3822"/>
    <mergeCell ref="AV3820:AZ3822"/>
    <mergeCell ref="BB3820:BB3822"/>
    <mergeCell ref="BE3820:BE3822"/>
    <mergeCell ref="BH3820:BL3822"/>
    <mergeCell ref="BN3820:BP3822"/>
    <mergeCell ref="C3823:G3823"/>
    <mergeCell ref="H3823:L3823"/>
    <mergeCell ref="P3823:S3823"/>
    <mergeCell ref="U3823:W3823"/>
    <mergeCell ref="Z3823:AC3823"/>
    <mergeCell ref="AD3823:AE3823"/>
    <mergeCell ref="AI3823:AM3823"/>
    <mergeCell ref="AO3823:AT3823"/>
    <mergeCell ref="AV3823:AZ3823"/>
    <mergeCell ref="BH3823:BL3823"/>
    <mergeCell ref="BN3823:BP3823"/>
    <mergeCell ref="C3825:G3825"/>
    <mergeCell ref="H3825:L3825"/>
    <mergeCell ref="N3825:P3825"/>
    <mergeCell ref="Q3825:T3825"/>
    <mergeCell ref="U3825:W3825"/>
    <mergeCell ref="Z3825:AC3825"/>
    <mergeCell ref="AD3825:AE3825"/>
    <mergeCell ref="AI3825:AM3825"/>
    <mergeCell ref="AO3825:AT3827"/>
    <mergeCell ref="AV3825:AZ3827"/>
    <mergeCell ref="BE3825:BF3826"/>
    <mergeCell ref="BH3825:BL3825"/>
    <mergeCell ref="BN3825:BP3825"/>
    <mergeCell ref="BE3827:BE3828"/>
    <mergeCell ref="BH3827:BL3828"/>
    <mergeCell ref="BN3827:BP3828"/>
    <mergeCell ref="C3830:I3830"/>
    <mergeCell ref="AH3830:AO3830"/>
    <mergeCell ref="BH3830:BL3830"/>
    <mergeCell ref="BN3830:BP3830"/>
    <mergeCell ref="C3831:G3832"/>
    <mergeCell ref="H3831:L3832"/>
    <mergeCell ref="N3831:P3832"/>
    <mergeCell ref="Q3831:T3832"/>
    <mergeCell ref="U3831:W3832"/>
    <mergeCell ref="Z3831:AC3832"/>
    <mergeCell ref="AD3831:AE3832"/>
    <mergeCell ref="AI3831:AM3832"/>
    <mergeCell ref="AO3831:AT3832"/>
    <mergeCell ref="AV3831:AZ3832"/>
    <mergeCell ref="BB3831:BB3832"/>
    <mergeCell ref="BE3831:BF3832"/>
    <mergeCell ref="BH3831:BL3832"/>
    <mergeCell ref="BN3831:BP3832"/>
    <mergeCell ref="C3833:G3833"/>
    <mergeCell ref="H3833:L3833"/>
    <mergeCell ref="N3833:P3833"/>
    <mergeCell ref="Q3833:T3833"/>
    <mergeCell ref="U3833:W3833"/>
    <mergeCell ref="Z3833:AC3833"/>
    <mergeCell ref="AD3833:AE3833"/>
    <mergeCell ref="AI3833:AM3833"/>
    <mergeCell ref="AO3833:AT3833"/>
    <mergeCell ref="AV3833:AZ3833"/>
    <mergeCell ref="BH3833:BL3833"/>
    <mergeCell ref="BN3833:BP3833"/>
    <mergeCell ref="C3835:G3836"/>
    <mergeCell ref="H3835:L3836"/>
    <mergeCell ref="N3835:P3836"/>
    <mergeCell ref="Q3835:T3836"/>
    <mergeCell ref="U3835:W3836"/>
    <mergeCell ref="Z3835:AC3836"/>
    <mergeCell ref="AD3835:AE3836"/>
    <mergeCell ref="AI3835:AM3836"/>
    <mergeCell ref="AO3835:AT3836"/>
    <mergeCell ref="AV3835:AZ3836"/>
    <mergeCell ref="BB3835:BB3836"/>
    <mergeCell ref="BE3835:BE3836"/>
    <mergeCell ref="BH3835:BL3836"/>
    <mergeCell ref="BN3835:BP3836"/>
    <mergeCell ref="C3837:G3838"/>
    <mergeCell ref="H3837:L3838"/>
    <mergeCell ref="N3837:P3838"/>
    <mergeCell ref="Q3837:T3838"/>
    <mergeCell ref="U3837:W3838"/>
    <mergeCell ref="Z3837:AC3838"/>
    <mergeCell ref="AD3837:AE3838"/>
    <mergeCell ref="AI3837:AM3838"/>
    <mergeCell ref="AO3837:AT3838"/>
    <mergeCell ref="AV3837:AZ3838"/>
    <mergeCell ref="BB3837:BB3838"/>
    <mergeCell ref="BE3837:BE3838"/>
    <mergeCell ref="BH3837:BL3838"/>
    <mergeCell ref="BN3837:BP3838"/>
    <mergeCell ref="C3841:G3842"/>
    <mergeCell ref="H3841:L3842"/>
    <mergeCell ref="N3841:P3842"/>
    <mergeCell ref="Q3841:T3842"/>
    <mergeCell ref="U3841:W3842"/>
    <mergeCell ref="Z3841:AC3842"/>
    <mergeCell ref="AD3841:AE3842"/>
    <mergeCell ref="AH3841:AM3842"/>
    <mergeCell ref="AO3841:AT3842"/>
    <mergeCell ref="AZ3841:AZ3842"/>
    <mergeCell ref="BB3841:BB3842"/>
    <mergeCell ref="BE3841:BG3842"/>
    <mergeCell ref="BH3841:BL3842"/>
    <mergeCell ref="BN3841:BP3842"/>
    <mergeCell ref="C3843:G3843"/>
    <mergeCell ref="H3843:L3843"/>
    <mergeCell ref="N3843:P3843"/>
    <mergeCell ref="Q3843:T3843"/>
    <mergeCell ref="U3843:W3843"/>
    <mergeCell ref="Z3843:AC3843"/>
    <mergeCell ref="AD3843:AE3843"/>
    <mergeCell ref="AH3843:AN3843"/>
    <mergeCell ref="AO3843:AT3843"/>
    <mergeCell ref="AV3843:AZ3843"/>
    <mergeCell ref="BE3843:BG3843"/>
    <mergeCell ref="BH3843:BL3843"/>
    <mergeCell ref="BN3843:BP3843"/>
    <mergeCell ref="C3845:H3845"/>
    <mergeCell ref="I3845:M3845"/>
    <mergeCell ref="P3845:S3845"/>
    <mergeCell ref="U3845:W3845"/>
    <mergeCell ref="Z3845:AC3845"/>
    <mergeCell ref="AD3845:AE3845"/>
    <mergeCell ref="AH3845:AN3845"/>
    <mergeCell ref="AO3845:AT3845"/>
    <mergeCell ref="AV3845:AZ3845"/>
    <mergeCell ref="C3846:K3847"/>
    <mergeCell ref="P3846:S3847"/>
    <mergeCell ref="U3846:W3847"/>
    <mergeCell ref="AH3846:AM3847"/>
    <mergeCell ref="AO3846:AT3847"/>
    <mergeCell ref="AV3846:AZ3847"/>
    <mergeCell ref="BB3846:BB3847"/>
    <mergeCell ref="C3848:G3848"/>
    <mergeCell ref="H3848:L3848"/>
    <mergeCell ref="P3848:S3848"/>
    <mergeCell ref="U3848:W3848"/>
    <mergeCell ref="Z3848:AC3848"/>
    <mergeCell ref="AD3848:AE3848"/>
    <mergeCell ref="AH3848:AM3848"/>
    <mergeCell ref="AV3848:AZ3848"/>
    <mergeCell ref="BE3848:BP3848"/>
    <mergeCell ref="C3850:G3852"/>
    <mergeCell ref="N3850:P3852"/>
    <mergeCell ref="Q3850:T3852"/>
    <mergeCell ref="U3850:W3852"/>
    <mergeCell ref="AH3850:AR3852"/>
    <mergeCell ref="AV3850:AZ3852"/>
    <mergeCell ref="BB3850:BB3852"/>
    <mergeCell ref="C3853:G3853"/>
    <mergeCell ref="P3853:S3853"/>
    <mergeCell ref="U3853:W3853"/>
    <mergeCell ref="AH3853:AR3853"/>
    <mergeCell ref="AV3853:AZ3853"/>
    <mergeCell ref="BG3853:BJ3853"/>
    <mergeCell ref="BN3853:BP3853"/>
    <mergeCell ref="C3855:G3857"/>
    <mergeCell ref="N3855:P3857"/>
    <mergeCell ref="Q3855:T3857"/>
    <mergeCell ref="U3855:W3857"/>
    <mergeCell ref="AH3855:AR3857"/>
    <mergeCell ref="AV3855:AZ3857"/>
    <mergeCell ref="BB3855:BB3857"/>
    <mergeCell ref="BE3855:BG3857"/>
    <mergeCell ref="BH3855:BK3857"/>
    <mergeCell ref="BN3855:BP3857"/>
    <mergeCell ref="C3858:G3858"/>
    <mergeCell ref="N3858:P3858"/>
    <mergeCell ref="Q3858:T3858"/>
    <mergeCell ref="U3858:W3858"/>
    <mergeCell ref="AH3858:AR3858"/>
    <mergeCell ref="AV3858:AZ3858"/>
    <mergeCell ref="BE3858:BG3858"/>
    <mergeCell ref="BH3858:BK3858"/>
    <mergeCell ref="BN3858:BP3858"/>
    <mergeCell ref="C3860:J3862"/>
    <mergeCell ref="P3860:S3862"/>
    <mergeCell ref="U3860:W3862"/>
    <mergeCell ref="AH3860:AR3862"/>
    <mergeCell ref="AV3860:AZ3862"/>
    <mergeCell ref="BB3860:BB3862"/>
    <mergeCell ref="BE3860:BG3862"/>
    <mergeCell ref="BH3860:BK3861"/>
    <mergeCell ref="C3863:J3863"/>
    <mergeCell ref="N3863:P3863"/>
    <mergeCell ref="Q3863:T3863"/>
    <mergeCell ref="U3863:W3863"/>
    <mergeCell ref="AH3863:AR3863"/>
    <mergeCell ref="AV3863:AZ3863"/>
    <mergeCell ref="BE3863:BG3863"/>
    <mergeCell ref="BH3863:BK3863"/>
    <mergeCell ref="BE3865:BG3866"/>
    <mergeCell ref="BH3865:BK3866"/>
    <mergeCell ref="BN3865:BP3866"/>
    <mergeCell ref="C3867:G3867"/>
    <mergeCell ref="H3867:L3867"/>
    <mergeCell ref="N3867:P3867"/>
    <mergeCell ref="Q3867:T3867"/>
    <mergeCell ref="U3867:W3867"/>
    <mergeCell ref="Z3867:AC3867"/>
    <mergeCell ref="AD3867:AE3867"/>
    <mergeCell ref="AH3867:AM3867"/>
    <mergeCell ref="AO3867:AT3867"/>
    <mergeCell ref="AV3867:AZ3867"/>
    <mergeCell ref="BB3867:BC3867"/>
    <mergeCell ref="BE3867:BF3867"/>
    <mergeCell ref="BI3867:BJ3867"/>
    <mergeCell ref="BL3867:BP3867"/>
    <mergeCell ref="B3869:AJ3870"/>
    <mergeCell ref="AL3869:AZ3870"/>
    <mergeCell ref="BA3869:BQ3870"/>
    <mergeCell ref="G3871:L3871"/>
    <mergeCell ref="N3871:O3871"/>
    <mergeCell ref="P3871:S3871"/>
    <mergeCell ref="U3871:AB3871"/>
    <mergeCell ref="AD3871:AI3871"/>
    <mergeCell ref="AO3871:AR3871"/>
    <mergeCell ref="AU3871:AY3871"/>
    <mergeCell ref="BE3871:BF3871"/>
    <mergeCell ref="BG3871:BL3871"/>
    <mergeCell ref="BM3871:BO3871"/>
    <mergeCell ref="BP3871:BQ3871"/>
    <mergeCell ref="F3873:I3874"/>
    <mergeCell ref="K3873:M3874"/>
    <mergeCell ref="N3873:O3874"/>
    <mergeCell ref="R3873:T3874"/>
    <mergeCell ref="U3873:V3874"/>
    <mergeCell ref="W3873:Z3874"/>
    <mergeCell ref="AA3873:AB3874"/>
    <mergeCell ref="AD3873:AD3874"/>
    <mergeCell ref="AE3873:AH3874"/>
    <mergeCell ref="AI3873:AI3874"/>
    <mergeCell ref="AU3873:AW3874"/>
    <mergeCell ref="AX3873:AY3874"/>
    <mergeCell ref="BE3873:BF3874"/>
    <mergeCell ref="BH3873:BL3874"/>
    <mergeCell ref="BM3873:BO3874"/>
    <mergeCell ref="BP3873:BQ3874"/>
    <mergeCell ref="C3875:D3876"/>
    <mergeCell ref="F3875:I3876"/>
    <mergeCell ref="J3875:M3876"/>
    <mergeCell ref="N3875:O3876"/>
    <mergeCell ref="R3875:T3876"/>
    <mergeCell ref="U3875:V3876"/>
    <mergeCell ref="W3875:Z3876"/>
    <mergeCell ref="AA3875:AB3876"/>
    <mergeCell ref="AD3875:AD3876"/>
    <mergeCell ref="AE3875:AH3876"/>
    <mergeCell ref="AI3875:AI3876"/>
    <mergeCell ref="AM3875:AO3876"/>
    <mergeCell ref="AP3875:AS3876"/>
    <mergeCell ref="BA3875:BC3876"/>
    <mergeCell ref="BD3875:BE3876"/>
    <mergeCell ref="BH3875:BL3876"/>
    <mergeCell ref="BM3875:BO3876"/>
    <mergeCell ref="BP3875:BQ3876"/>
    <mergeCell ref="C3877:D3877"/>
    <mergeCell ref="F3877:I3877"/>
    <mergeCell ref="J3877:M3877"/>
    <mergeCell ref="N3877:O3877"/>
    <mergeCell ref="R3877:T3877"/>
    <mergeCell ref="U3877:V3877"/>
    <mergeCell ref="W3877:Z3877"/>
    <mergeCell ref="AA3877:AB3877"/>
    <mergeCell ref="AE3877:AH3877"/>
    <mergeCell ref="AM3877:AO3877"/>
    <mergeCell ref="AP3877:AS3877"/>
    <mergeCell ref="BA3877:BC3877"/>
    <mergeCell ref="BD3877:BE3877"/>
    <mergeCell ref="BH3877:BL3877"/>
    <mergeCell ref="BM3877:BO3877"/>
    <mergeCell ref="BP3877:BQ3877"/>
    <mergeCell ref="C3879:D3880"/>
    <mergeCell ref="F3879:I3881"/>
    <mergeCell ref="J3879:M3881"/>
    <mergeCell ref="N3879:O3881"/>
    <mergeCell ref="R3879:T3880"/>
    <mergeCell ref="U3879:V3880"/>
    <mergeCell ref="W3879:Z3880"/>
    <mergeCell ref="AA3879:AB3880"/>
    <mergeCell ref="AD3879:AD3880"/>
    <mergeCell ref="AE3879:AH3880"/>
    <mergeCell ref="AI3879:AI3880"/>
    <mergeCell ref="AM3879:AP3880"/>
    <mergeCell ref="AQ3879:AT3880"/>
    <mergeCell ref="BA3879:BC3880"/>
    <mergeCell ref="BD3879:BE3880"/>
    <mergeCell ref="BH3879:BL3880"/>
    <mergeCell ref="BM3879:BO3880"/>
    <mergeCell ref="BP3879:BQ3880"/>
    <mergeCell ref="AM3881:AO3882"/>
    <mergeCell ref="AP3881:AS3882"/>
    <mergeCell ref="C3884:D3886"/>
    <mergeCell ref="F3884:I3886"/>
    <mergeCell ref="J3884:M3886"/>
    <mergeCell ref="AM3884:AO3886"/>
    <mergeCell ref="AP3884:AS3886"/>
    <mergeCell ref="AT3884:AV3886"/>
    <mergeCell ref="AX3884:AY3886"/>
    <mergeCell ref="BA3884:BC3886"/>
    <mergeCell ref="BD3884:BE3886"/>
    <mergeCell ref="BH3884:BL3886"/>
    <mergeCell ref="BM3884:BO3886"/>
    <mergeCell ref="BP3884:BQ3886"/>
    <mergeCell ref="AM3887:AO3887"/>
    <mergeCell ref="AP3887:AS3887"/>
    <mergeCell ref="AT3887:AV3887"/>
    <mergeCell ref="AX3887:AY3887"/>
    <mergeCell ref="BA3887:BC3887"/>
    <mergeCell ref="BD3887:BE3887"/>
    <mergeCell ref="BH3887:BL3887"/>
    <mergeCell ref="BM3887:BO3887"/>
    <mergeCell ref="BP3887:BQ3887"/>
    <mergeCell ref="AM3889:AP3889"/>
    <mergeCell ref="AQ3889:AT3889"/>
    <mergeCell ref="AU3889:AX3889"/>
    <mergeCell ref="AY3889:AZ3889"/>
    <mergeCell ref="BA3889:BC3889"/>
    <mergeCell ref="BD3889:BE3889"/>
    <mergeCell ref="C3890:AE3890"/>
    <mergeCell ref="B3892:U3892"/>
    <mergeCell ref="X3892:AG3892"/>
    <mergeCell ref="AM3892:BB3892"/>
    <mergeCell ref="BE3892:BP3892"/>
    <mergeCell ref="E3893:L3893"/>
    <mergeCell ref="O3893:Q3893"/>
    <mergeCell ref="S3893:V3893"/>
    <mergeCell ref="AB3893:AC3893"/>
    <mergeCell ref="AD3893:AE3893"/>
    <mergeCell ref="AR3893:AT3893"/>
    <mergeCell ref="AV3893:BB3893"/>
    <mergeCell ref="BH3893:BL3894"/>
    <mergeCell ref="BN3893:BP3894"/>
    <mergeCell ref="F3895:K3895"/>
    <mergeCell ref="N3895:R3895"/>
    <mergeCell ref="S3895:V3895"/>
    <mergeCell ref="AB3895:AD3895"/>
    <mergeCell ref="AE3895:AI3895"/>
    <mergeCell ref="AR3895:AT3895"/>
    <mergeCell ref="AV3895:AZ3895"/>
    <mergeCell ref="BJ3895:BL3895"/>
    <mergeCell ref="BO3895:BP3895"/>
    <mergeCell ref="BE3897:BF3899"/>
    <mergeCell ref="BJ3897:BL3898"/>
    <mergeCell ref="BO3897:BP3898"/>
    <mergeCell ref="I3900:L3900"/>
    <mergeCell ref="N3900:P3900"/>
    <mergeCell ref="Q3900:S3900"/>
    <mergeCell ref="U3900:W3900"/>
    <mergeCell ref="Z3900:AC3900"/>
    <mergeCell ref="AD3900:AE3900"/>
    <mergeCell ref="AO3900:AT3900"/>
    <mergeCell ref="AV3900:AZ3900"/>
    <mergeCell ref="BA3900:BB3900"/>
    <mergeCell ref="BJ3900:BL3900"/>
    <mergeCell ref="BO3900:BP3900"/>
    <mergeCell ref="H3902:L3903"/>
    <mergeCell ref="N3902:P3903"/>
    <mergeCell ref="Q3902:S3903"/>
    <mergeCell ref="U3902:W3903"/>
    <mergeCell ref="Z3902:AC3903"/>
    <mergeCell ref="AD3902:AE3903"/>
    <mergeCell ref="AO3902:AT3903"/>
    <mergeCell ref="AV3902:AZ3903"/>
    <mergeCell ref="BA3902:BB3903"/>
    <mergeCell ref="BE3902:BE3903"/>
    <mergeCell ref="BJ3902:BL3903"/>
    <mergeCell ref="BO3902:BP3903"/>
    <mergeCell ref="H3904:L3904"/>
    <mergeCell ref="N3904:P3904"/>
    <mergeCell ref="R3904:S3904"/>
    <mergeCell ref="U3904:W3904"/>
    <mergeCell ref="Z3904:AC3904"/>
    <mergeCell ref="AD3904:AE3904"/>
    <mergeCell ref="AO3904:AT3904"/>
    <mergeCell ref="AV3904:AZ3904"/>
    <mergeCell ref="BK3904:BL3904"/>
    <mergeCell ref="C3906:I3908"/>
    <mergeCell ref="AH3906:AO3908"/>
    <mergeCell ref="BE3906:BE3908"/>
    <mergeCell ref="BK3906:BL3908"/>
    <mergeCell ref="BP3906:BP3907"/>
    <mergeCell ref="C3909:G3909"/>
    <mergeCell ref="H3909:L3909"/>
    <mergeCell ref="N3909:P3909"/>
    <mergeCell ref="Q3909:T3909"/>
    <mergeCell ref="U3909:W3909"/>
    <mergeCell ref="Z3909:AC3909"/>
    <mergeCell ref="AD3909:AE3909"/>
    <mergeCell ref="AI3909:AM3909"/>
    <mergeCell ref="AO3909:AT3909"/>
    <mergeCell ref="AV3909:AZ3909"/>
    <mergeCell ref="BK3909:BL3909"/>
    <mergeCell ref="C3911:G3913"/>
    <mergeCell ref="H3911:L3913"/>
    <mergeCell ref="N3911:P3913"/>
    <mergeCell ref="Q3911:T3913"/>
    <mergeCell ref="U3911:W3913"/>
    <mergeCell ref="Z3911:AC3913"/>
    <mergeCell ref="AD3911:AE3913"/>
    <mergeCell ref="AI3911:AM3913"/>
    <mergeCell ref="AO3911:AT3913"/>
    <mergeCell ref="AV3911:AZ3913"/>
    <mergeCell ref="BB3911:BB3913"/>
    <mergeCell ref="C3914:G3914"/>
    <mergeCell ref="H3914:L3914"/>
    <mergeCell ref="N3914:P3914"/>
    <mergeCell ref="Q3914:T3914"/>
    <mergeCell ref="U3914:W3914"/>
    <mergeCell ref="Z3914:AC3914"/>
    <mergeCell ref="AD3914:AE3914"/>
    <mergeCell ref="AI3914:AM3914"/>
    <mergeCell ref="AO3914:AT3914"/>
    <mergeCell ref="AV3914:AZ3914"/>
    <mergeCell ref="C3916:G3917"/>
    <mergeCell ref="H3916:L3917"/>
    <mergeCell ref="N3916:P3917"/>
    <mergeCell ref="Q3916:T3917"/>
    <mergeCell ref="U3916:W3917"/>
    <mergeCell ref="Z3916:AC3917"/>
    <mergeCell ref="AD3916:AE3917"/>
    <mergeCell ref="AI3916:AM3917"/>
    <mergeCell ref="AO3916:AT3917"/>
    <mergeCell ref="AV3916:AZ3917"/>
    <mergeCell ref="BB3916:BB3917"/>
    <mergeCell ref="BE3916:BP3917"/>
    <mergeCell ref="C3918:G3919"/>
    <mergeCell ref="H3918:L3919"/>
    <mergeCell ref="N3918:P3919"/>
    <mergeCell ref="Q3918:T3919"/>
    <mergeCell ref="U3918:W3919"/>
    <mergeCell ref="Z3918:AC3919"/>
    <mergeCell ref="AD3918:AE3919"/>
    <mergeCell ref="AI3918:AN3919"/>
    <mergeCell ref="AO3918:AT3919"/>
    <mergeCell ref="AV3918:AZ3919"/>
    <mergeCell ref="BB3918:BB3919"/>
    <mergeCell ref="BJ3918:BM3919"/>
    <mergeCell ref="BN3918:BP3919"/>
    <mergeCell ref="C3920:G3920"/>
    <mergeCell ref="H3920:L3920"/>
    <mergeCell ref="N3920:P3920"/>
    <mergeCell ref="Q3920:T3920"/>
    <mergeCell ref="U3920:W3920"/>
    <mergeCell ref="Z3920:AC3920"/>
    <mergeCell ref="AD3920:AE3920"/>
    <mergeCell ref="AI3920:AM3920"/>
    <mergeCell ref="AO3920:AT3920"/>
    <mergeCell ref="AV3920:AZ3920"/>
    <mergeCell ref="C3921:G3923"/>
    <mergeCell ref="H3921:L3923"/>
    <mergeCell ref="P3921:S3923"/>
    <mergeCell ref="U3921:W3923"/>
    <mergeCell ref="Z3921:AC3923"/>
    <mergeCell ref="AD3921:AE3923"/>
    <mergeCell ref="AI3921:AM3923"/>
    <mergeCell ref="AO3921:AT3923"/>
    <mergeCell ref="AV3921:AZ3923"/>
    <mergeCell ref="BB3921:BB3923"/>
    <mergeCell ref="BE3921:BE3923"/>
    <mergeCell ref="BH3921:BL3923"/>
    <mergeCell ref="BN3921:BP3923"/>
    <mergeCell ref="C3924:G3924"/>
    <mergeCell ref="H3924:L3924"/>
    <mergeCell ref="P3924:S3924"/>
    <mergeCell ref="U3924:W3924"/>
    <mergeCell ref="Z3924:AC3924"/>
    <mergeCell ref="AD3924:AE3924"/>
    <mergeCell ref="AI3924:AM3924"/>
    <mergeCell ref="AO3924:AT3924"/>
    <mergeCell ref="AV3924:AZ3924"/>
    <mergeCell ref="BH3924:BL3924"/>
    <mergeCell ref="BN3924:BP3924"/>
    <mergeCell ref="C3926:G3928"/>
    <mergeCell ref="H3926:L3928"/>
    <mergeCell ref="N3926:P3928"/>
    <mergeCell ref="Q3926:T3928"/>
    <mergeCell ref="U3926:W3928"/>
    <mergeCell ref="Z3926:AC3928"/>
    <mergeCell ref="AD3926:AE3928"/>
    <mergeCell ref="AI3926:AM3928"/>
    <mergeCell ref="AO3926:AT3928"/>
    <mergeCell ref="AV3926:AZ3928"/>
    <mergeCell ref="BB3926:BB3928"/>
    <mergeCell ref="BE3926:BE3928"/>
    <mergeCell ref="BH3926:BL3928"/>
    <mergeCell ref="BN3926:BP3928"/>
    <mergeCell ref="C3929:G3929"/>
    <mergeCell ref="H3929:L3929"/>
    <mergeCell ref="P3929:S3929"/>
    <mergeCell ref="U3929:W3929"/>
    <mergeCell ref="Z3929:AC3929"/>
    <mergeCell ref="AD3929:AE3929"/>
    <mergeCell ref="AI3929:AM3929"/>
    <mergeCell ref="AO3929:AT3929"/>
    <mergeCell ref="AV3929:AZ3929"/>
    <mergeCell ref="BH3929:BL3929"/>
    <mergeCell ref="BN3929:BP3929"/>
    <mergeCell ref="C3931:G3931"/>
    <mergeCell ref="H3931:L3931"/>
    <mergeCell ref="N3931:P3931"/>
    <mergeCell ref="Q3931:T3931"/>
    <mergeCell ref="U3931:W3931"/>
    <mergeCell ref="Z3931:AC3931"/>
    <mergeCell ref="AD3931:AE3931"/>
    <mergeCell ref="AI3931:AM3931"/>
    <mergeCell ref="AO3931:AT3933"/>
    <mergeCell ref="AV3931:AZ3933"/>
    <mergeCell ref="BE3931:BF3932"/>
    <mergeCell ref="BH3931:BL3931"/>
    <mergeCell ref="BN3931:BP3931"/>
    <mergeCell ref="BE3933:BE3934"/>
    <mergeCell ref="BH3933:BL3934"/>
    <mergeCell ref="BN3933:BP3934"/>
    <mergeCell ref="C3936:I3936"/>
    <mergeCell ref="AH3936:AO3936"/>
    <mergeCell ref="BH3936:BL3936"/>
    <mergeCell ref="BN3936:BP3936"/>
    <mergeCell ref="C3937:G3938"/>
    <mergeCell ref="H3937:L3938"/>
    <mergeCell ref="N3937:P3938"/>
    <mergeCell ref="Q3937:T3938"/>
    <mergeCell ref="U3937:W3938"/>
    <mergeCell ref="Z3937:AC3938"/>
    <mergeCell ref="AD3937:AE3938"/>
    <mergeCell ref="AI3937:AM3938"/>
    <mergeCell ref="AO3937:AT3938"/>
    <mergeCell ref="AV3937:AZ3938"/>
    <mergeCell ref="BB3937:BB3938"/>
    <mergeCell ref="BE3937:BF3938"/>
    <mergeCell ref="BH3937:BL3938"/>
    <mergeCell ref="BN3937:BP3938"/>
    <mergeCell ref="C3939:G3939"/>
    <mergeCell ref="H3939:L3939"/>
    <mergeCell ref="N3939:P3939"/>
    <mergeCell ref="Q3939:T3939"/>
    <mergeCell ref="U3939:W3939"/>
    <mergeCell ref="Z3939:AC3939"/>
    <mergeCell ref="AD3939:AE3939"/>
    <mergeCell ref="AI3939:AM3939"/>
    <mergeCell ref="AO3939:AT3939"/>
    <mergeCell ref="AV3939:AZ3939"/>
    <mergeCell ref="BH3939:BL3939"/>
    <mergeCell ref="BN3939:BP3939"/>
    <mergeCell ref="C3941:G3942"/>
    <mergeCell ref="H3941:L3942"/>
    <mergeCell ref="N3941:P3942"/>
    <mergeCell ref="Q3941:T3942"/>
    <mergeCell ref="U3941:W3942"/>
    <mergeCell ref="Z3941:AC3942"/>
    <mergeCell ref="AD3941:AE3942"/>
    <mergeCell ref="AI3941:AM3942"/>
    <mergeCell ref="AO3941:AT3942"/>
    <mergeCell ref="AV3941:AZ3942"/>
    <mergeCell ref="BB3941:BB3942"/>
    <mergeCell ref="BE3941:BE3942"/>
    <mergeCell ref="BH3941:BL3942"/>
    <mergeCell ref="BN3941:BP3942"/>
    <mergeCell ref="C3943:G3944"/>
    <mergeCell ref="H3943:L3944"/>
    <mergeCell ref="N3943:P3944"/>
    <mergeCell ref="Q3943:T3944"/>
    <mergeCell ref="U3943:W3944"/>
    <mergeCell ref="Z3943:AC3944"/>
    <mergeCell ref="AD3943:AE3944"/>
    <mergeCell ref="AI3943:AM3944"/>
    <mergeCell ref="AO3943:AT3944"/>
    <mergeCell ref="AV3943:AZ3944"/>
    <mergeCell ref="BB3943:BB3944"/>
    <mergeCell ref="BE3943:BE3944"/>
    <mergeCell ref="BH3943:BL3944"/>
    <mergeCell ref="BN3943:BP3944"/>
    <mergeCell ref="BH3945:BL3945"/>
    <mergeCell ref="BN3945:BP3945"/>
    <mergeCell ref="C3947:G3948"/>
    <mergeCell ref="H3947:L3948"/>
    <mergeCell ref="N3947:P3948"/>
    <mergeCell ref="Q3947:T3948"/>
    <mergeCell ref="U3947:W3948"/>
    <mergeCell ref="Z3947:AC3948"/>
    <mergeCell ref="AD3947:AE3948"/>
    <mergeCell ref="AH3947:AM3948"/>
    <mergeCell ref="AO3947:AT3948"/>
    <mergeCell ref="AZ3947:AZ3948"/>
    <mergeCell ref="BB3947:BB3948"/>
    <mergeCell ref="BE3947:BG3948"/>
    <mergeCell ref="BH3947:BL3948"/>
    <mergeCell ref="BN3947:BP3948"/>
    <mergeCell ref="C3949:G3949"/>
    <mergeCell ref="H3949:L3949"/>
    <mergeCell ref="N3949:P3949"/>
    <mergeCell ref="Q3949:T3949"/>
    <mergeCell ref="U3949:W3949"/>
    <mergeCell ref="Z3949:AC3949"/>
    <mergeCell ref="AD3949:AE3949"/>
    <mergeCell ref="AH3949:AN3949"/>
    <mergeCell ref="AO3949:AT3949"/>
    <mergeCell ref="AV3949:AZ3949"/>
    <mergeCell ref="BE3949:BG3949"/>
    <mergeCell ref="BH3949:BL3949"/>
    <mergeCell ref="BN3949:BP3949"/>
    <mergeCell ref="C3951:H3951"/>
    <mergeCell ref="I3951:M3951"/>
    <mergeCell ref="P3951:S3951"/>
    <mergeCell ref="U3951:W3951"/>
    <mergeCell ref="Z3951:AC3951"/>
    <mergeCell ref="AD3951:AE3951"/>
    <mergeCell ref="AH3951:AN3951"/>
    <mergeCell ref="AO3951:AT3951"/>
    <mergeCell ref="AV3951:AZ3951"/>
    <mergeCell ref="C3952:K3953"/>
    <mergeCell ref="P3952:S3953"/>
    <mergeCell ref="U3952:W3953"/>
    <mergeCell ref="AH3952:AM3953"/>
    <mergeCell ref="AO3952:AT3953"/>
    <mergeCell ref="AV3952:AZ3953"/>
    <mergeCell ref="BB3952:BB3953"/>
    <mergeCell ref="C3954:G3954"/>
    <mergeCell ref="H3954:L3954"/>
    <mergeCell ref="P3954:S3954"/>
    <mergeCell ref="U3954:W3954"/>
    <mergeCell ref="Z3954:AC3954"/>
    <mergeCell ref="AD3954:AE3954"/>
    <mergeCell ref="AH3954:AM3954"/>
    <mergeCell ref="AV3954:AZ3954"/>
    <mergeCell ref="BE3954:BP3954"/>
    <mergeCell ref="C3956:G3958"/>
    <mergeCell ref="N3956:P3958"/>
    <mergeCell ref="Q3956:T3958"/>
    <mergeCell ref="U3956:W3958"/>
    <mergeCell ref="AH3956:AR3958"/>
    <mergeCell ref="AV3956:AZ3958"/>
    <mergeCell ref="BB3956:BB3958"/>
    <mergeCell ref="C3959:G3959"/>
    <mergeCell ref="P3959:S3959"/>
    <mergeCell ref="U3959:W3959"/>
    <mergeCell ref="AH3959:AR3959"/>
    <mergeCell ref="AV3959:AZ3959"/>
    <mergeCell ref="BG3959:BJ3959"/>
    <mergeCell ref="BN3959:BP3959"/>
    <mergeCell ref="C3961:G3963"/>
    <mergeCell ref="N3961:P3963"/>
    <mergeCell ref="Q3961:T3963"/>
    <mergeCell ref="U3961:W3963"/>
    <mergeCell ref="AH3961:AR3963"/>
    <mergeCell ref="AV3961:AZ3963"/>
    <mergeCell ref="BB3961:BB3963"/>
    <mergeCell ref="BE3961:BG3963"/>
    <mergeCell ref="BH3961:BK3963"/>
    <mergeCell ref="BN3961:BP3963"/>
    <mergeCell ref="C3964:G3964"/>
    <mergeCell ref="N3964:P3964"/>
    <mergeCell ref="Q3964:T3964"/>
    <mergeCell ref="U3964:W3964"/>
    <mergeCell ref="AH3964:AR3964"/>
    <mergeCell ref="AV3964:AZ3964"/>
    <mergeCell ref="BE3964:BG3964"/>
    <mergeCell ref="BH3964:BK3964"/>
    <mergeCell ref="BN3964:BP3964"/>
    <mergeCell ref="C3966:J3968"/>
    <mergeCell ref="P3966:S3968"/>
    <mergeCell ref="U3966:W3968"/>
    <mergeCell ref="AH3966:AR3968"/>
    <mergeCell ref="AV3966:AZ3968"/>
    <mergeCell ref="BB3966:BB3968"/>
    <mergeCell ref="BE3966:BG3968"/>
    <mergeCell ref="BH3966:BK3967"/>
    <mergeCell ref="C3969:J3969"/>
    <mergeCell ref="N3969:P3969"/>
    <mergeCell ref="Q3969:T3969"/>
    <mergeCell ref="U3969:W3969"/>
    <mergeCell ref="AH3969:AR3969"/>
    <mergeCell ref="AV3969:AZ3969"/>
    <mergeCell ref="BE3969:BG3969"/>
    <mergeCell ref="BH3969:BK3969"/>
    <mergeCell ref="C3973:G3973"/>
    <mergeCell ref="H3973:L3973"/>
    <mergeCell ref="N3973:P3973"/>
    <mergeCell ref="Q3973:T3973"/>
    <mergeCell ref="U3973:W3973"/>
    <mergeCell ref="Z3973:AC3973"/>
    <mergeCell ref="AD3973:AE3973"/>
    <mergeCell ref="AH3973:AM3973"/>
    <mergeCell ref="AO3973:AT3973"/>
    <mergeCell ref="AV3973:AZ3973"/>
    <mergeCell ref="BB3973:BC3973"/>
    <mergeCell ref="BE3973:BF3973"/>
    <mergeCell ref="BI3973:BJ3973"/>
    <mergeCell ref="B3975:AJ3976"/>
    <mergeCell ref="AL3975:AZ3976"/>
    <mergeCell ref="BA3975:BQ3976"/>
    <mergeCell ref="G3977:L3977"/>
    <mergeCell ref="N3977:O3977"/>
    <mergeCell ref="P3977:S3977"/>
    <mergeCell ref="U3977:AB3977"/>
    <mergeCell ref="AD3977:AI3977"/>
    <mergeCell ref="AO3977:AR3977"/>
    <mergeCell ref="AU3977:AY3977"/>
    <mergeCell ref="BE3977:BF3977"/>
    <mergeCell ref="BG3977:BL3977"/>
    <mergeCell ref="BM3977:BO3977"/>
    <mergeCell ref="BP3977:BQ3977"/>
    <mergeCell ref="F3979:I3980"/>
    <mergeCell ref="K3979:M3980"/>
    <mergeCell ref="N3979:O3980"/>
    <mergeCell ref="R3979:T3980"/>
    <mergeCell ref="U3979:V3980"/>
    <mergeCell ref="W3979:Z3980"/>
    <mergeCell ref="AA3979:AB3980"/>
    <mergeCell ref="AD3979:AD3980"/>
    <mergeCell ref="AE3979:AH3980"/>
    <mergeCell ref="AI3979:AI3980"/>
    <mergeCell ref="AU3979:AW3980"/>
    <mergeCell ref="AX3979:AY3980"/>
    <mergeCell ref="BE3979:BF3980"/>
    <mergeCell ref="BH3979:BL3980"/>
    <mergeCell ref="BM3979:BO3980"/>
    <mergeCell ref="BP3979:BQ3980"/>
    <mergeCell ref="BL3973:BP3973"/>
    <mergeCell ref="C3985:D3986"/>
    <mergeCell ref="F3985:I3987"/>
    <mergeCell ref="J3985:M3987"/>
    <mergeCell ref="N3985:O3987"/>
    <mergeCell ref="R3985:T3986"/>
    <mergeCell ref="U3985:V3986"/>
    <mergeCell ref="W3985:Z3986"/>
    <mergeCell ref="AA3985:AB3986"/>
    <mergeCell ref="AD3985:AD3986"/>
    <mergeCell ref="AE3985:AH3986"/>
    <mergeCell ref="AI3985:AI3986"/>
    <mergeCell ref="AM3985:AP3986"/>
    <mergeCell ref="AQ3985:AT3986"/>
    <mergeCell ref="BA3985:BC3986"/>
    <mergeCell ref="BD3985:BE3986"/>
    <mergeCell ref="BH3985:BL3986"/>
    <mergeCell ref="BM3985:BO3986"/>
    <mergeCell ref="BP3985:BQ3986"/>
    <mergeCell ref="AM3987:AO3988"/>
    <mergeCell ref="AP3987:AS3988"/>
    <mergeCell ref="C3990:D3992"/>
    <mergeCell ref="F3990:I3992"/>
    <mergeCell ref="J3990:M3992"/>
    <mergeCell ref="AM3990:AO3992"/>
    <mergeCell ref="AP3990:AS3992"/>
    <mergeCell ref="AT3990:AV3992"/>
    <mergeCell ref="AX3990:AY3992"/>
    <mergeCell ref="BA3990:BC3992"/>
    <mergeCell ref="BD3990:BE3992"/>
    <mergeCell ref="BH3990:BL3992"/>
    <mergeCell ref="BM3990:BO3992"/>
    <mergeCell ref="BP3990:BQ3992"/>
    <mergeCell ref="C3981:D3982"/>
    <mergeCell ref="F3981:I3982"/>
    <mergeCell ref="J3981:M3982"/>
    <mergeCell ref="N3981:O3982"/>
    <mergeCell ref="R3981:T3982"/>
    <mergeCell ref="U3981:V3982"/>
    <mergeCell ref="W3981:Z3982"/>
    <mergeCell ref="AA3981:AB3982"/>
    <mergeCell ref="AD3981:AD3982"/>
    <mergeCell ref="AE3981:AH3982"/>
    <mergeCell ref="AI3981:AI3982"/>
    <mergeCell ref="AM3981:AO3982"/>
    <mergeCell ref="AP3981:AS3982"/>
    <mergeCell ref="BA3981:BC3982"/>
    <mergeCell ref="BD3981:BE3982"/>
    <mergeCell ref="BH3981:BL3982"/>
    <mergeCell ref="BM3981:BO3982"/>
    <mergeCell ref="BP3981:BQ3982"/>
    <mergeCell ref="C3983:D3983"/>
    <mergeCell ref="F3983:I3983"/>
    <mergeCell ref="J3983:M3983"/>
    <mergeCell ref="N3983:O3983"/>
    <mergeCell ref="R3983:T3983"/>
    <mergeCell ref="U3983:V3983"/>
    <mergeCell ref="W3983:Z3983"/>
    <mergeCell ref="AA3983:AB3983"/>
    <mergeCell ref="AE3983:AH3983"/>
    <mergeCell ref="AM3983:AO3983"/>
    <mergeCell ref="AP3983:AS3983"/>
    <mergeCell ref="BA3983:BC3983"/>
    <mergeCell ref="BD3983:BE3983"/>
    <mergeCell ref="BH3983:BL3983"/>
    <mergeCell ref="AM3993:AO3993"/>
    <mergeCell ref="AP3993:AS3993"/>
    <mergeCell ref="AT3993:AV3993"/>
    <mergeCell ref="AX3993:AY3993"/>
    <mergeCell ref="BA3993:BC3993"/>
    <mergeCell ref="BD3993:BE3993"/>
    <mergeCell ref="BH3993:BL3993"/>
    <mergeCell ref="BM3993:BO3993"/>
    <mergeCell ref="BP3993:BQ3993"/>
    <mergeCell ref="AM3995:AP3995"/>
    <mergeCell ref="AQ3995:AT3995"/>
    <mergeCell ref="AU3995:AX3995"/>
    <mergeCell ref="AY3995:AZ3995"/>
    <mergeCell ref="BA3995:BC3995"/>
    <mergeCell ref="BD3995:BE3995"/>
    <mergeCell ref="C3996:AE3996"/>
    <mergeCell ref="B3998:U3998"/>
    <mergeCell ref="X3998:AG3998"/>
    <mergeCell ref="AM3998:BB3998"/>
    <mergeCell ref="BE3998:BP3998"/>
    <mergeCell ref="E3999:L3999"/>
    <mergeCell ref="O3999:Q3999"/>
    <mergeCell ref="S3999:V3999"/>
    <mergeCell ref="AB3999:AC3999"/>
    <mergeCell ref="AD3999:AE3999"/>
    <mergeCell ref="AR3999:AT3999"/>
    <mergeCell ref="AV3999:BB3999"/>
    <mergeCell ref="BH3999:BL4000"/>
    <mergeCell ref="BN3999:BP4000"/>
    <mergeCell ref="F4001:K4001"/>
    <mergeCell ref="N4001:R4001"/>
    <mergeCell ref="S4001:V4001"/>
    <mergeCell ref="AB4001:AD4001"/>
    <mergeCell ref="AE4001:AI4001"/>
    <mergeCell ref="AR4001:AT4001"/>
    <mergeCell ref="AV4001:AZ4001"/>
    <mergeCell ref="BJ4001:BL4001"/>
    <mergeCell ref="BO4001:BP4001"/>
    <mergeCell ref="I4006:L4006"/>
    <mergeCell ref="N4006:P4006"/>
    <mergeCell ref="Q4006:S4006"/>
    <mergeCell ref="U4006:W4006"/>
    <mergeCell ref="Z4006:AC4006"/>
    <mergeCell ref="AD4006:AE4006"/>
    <mergeCell ref="AO4006:AT4006"/>
    <mergeCell ref="AV4006:AZ4006"/>
    <mergeCell ref="BA4006:BB4006"/>
    <mergeCell ref="BJ4006:BL4006"/>
    <mergeCell ref="BO4006:BP4006"/>
    <mergeCell ref="H4008:L4009"/>
    <mergeCell ref="N4008:P4009"/>
    <mergeCell ref="Q4008:S4009"/>
    <mergeCell ref="U4008:W4009"/>
    <mergeCell ref="Z4008:AC4009"/>
    <mergeCell ref="AD4008:AE4009"/>
    <mergeCell ref="AO4008:AT4009"/>
    <mergeCell ref="AV4008:AZ4009"/>
    <mergeCell ref="BA4008:BB4009"/>
    <mergeCell ref="BE4008:BE4009"/>
    <mergeCell ref="BJ4008:BL4009"/>
    <mergeCell ref="BO4008:BP4009"/>
    <mergeCell ref="H4010:L4010"/>
    <mergeCell ref="N4010:P4010"/>
    <mergeCell ref="R4010:S4010"/>
    <mergeCell ref="U4010:W4010"/>
    <mergeCell ref="Z4010:AC4010"/>
    <mergeCell ref="AD4010:AE4010"/>
    <mergeCell ref="AO4010:AT4010"/>
    <mergeCell ref="AV4010:AZ4010"/>
    <mergeCell ref="BK4010:BL4010"/>
    <mergeCell ref="C4012:I4014"/>
    <mergeCell ref="AH4012:AO4014"/>
    <mergeCell ref="BE4012:BE4014"/>
    <mergeCell ref="BK4012:BL4014"/>
    <mergeCell ref="BP4012:BP4013"/>
    <mergeCell ref="C4015:G4015"/>
    <mergeCell ref="H4015:L4015"/>
    <mergeCell ref="N4015:P4015"/>
    <mergeCell ref="Q4015:T4015"/>
    <mergeCell ref="U4015:W4015"/>
    <mergeCell ref="Z4015:AC4015"/>
    <mergeCell ref="AD4015:AE4015"/>
    <mergeCell ref="AI4015:AM4015"/>
    <mergeCell ref="AO4015:AT4015"/>
    <mergeCell ref="AV4015:AZ4015"/>
    <mergeCell ref="BK4015:BL4015"/>
    <mergeCell ref="C4017:G4019"/>
    <mergeCell ref="H4017:L4019"/>
    <mergeCell ref="N4017:P4019"/>
    <mergeCell ref="Q4017:T4019"/>
    <mergeCell ref="U4017:W4019"/>
    <mergeCell ref="Z4017:AC4019"/>
    <mergeCell ref="AD4017:AE4019"/>
    <mergeCell ref="AI4017:AM4019"/>
    <mergeCell ref="AO4017:AT4019"/>
    <mergeCell ref="AV4017:AZ4019"/>
    <mergeCell ref="BB4017:BB4019"/>
    <mergeCell ref="C4020:G4020"/>
    <mergeCell ref="H4020:L4020"/>
    <mergeCell ref="N4020:P4020"/>
    <mergeCell ref="Q4020:T4020"/>
    <mergeCell ref="U4020:W4020"/>
    <mergeCell ref="Z4020:AC4020"/>
    <mergeCell ref="AD4020:AE4020"/>
    <mergeCell ref="AI4020:AM4020"/>
    <mergeCell ref="AO4020:AT4020"/>
    <mergeCell ref="AV4020:AZ4020"/>
    <mergeCell ref="C4022:G4023"/>
    <mergeCell ref="H4022:L4023"/>
    <mergeCell ref="N4022:P4023"/>
    <mergeCell ref="Q4022:T4023"/>
    <mergeCell ref="U4022:W4023"/>
    <mergeCell ref="Z4022:AC4023"/>
    <mergeCell ref="AD4022:AE4023"/>
    <mergeCell ref="AI4022:AM4023"/>
    <mergeCell ref="AO4022:AT4023"/>
    <mergeCell ref="AV4022:AZ4023"/>
    <mergeCell ref="BB4022:BB4023"/>
    <mergeCell ref="BE4022:BP4023"/>
    <mergeCell ref="C4024:G4025"/>
    <mergeCell ref="H4024:L4025"/>
    <mergeCell ref="N4024:P4025"/>
    <mergeCell ref="Q4024:T4025"/>
    <mergeCell ref="U4024:W4025"/>
    <mergeCell ref="Z4024:AC4025"/>
    <mergeCell ref="AD4024:AE4025"/>
    <mergeCell ref="AI4024:AN4025"/>
    <mergeCell ref="AO4024:AT4025"/>
    <mergeCell ref="AV4024:AZ4025"/>
    <mergeCell ref="BB4024:BB4025"/>
    <mergeCell ref="BJ4024:BM4025"/>
    <mergeCell ref="BN4024:BP4025"/>
    <mergeCell ref="C4026:G4026"/>
    <mergeCell ref="H4026:L4026"/>
    <mergeCell ref="N4026:P4026"/>
    <mergeCell ref="Q4026:T4026"/>
    <mergeCell ref="U4026:W4026"/>
    <mergeCell ref="Z4026:AC4026"/>
    <mergeCell ref="AD4026:AE4026"/>
    <mergeCell ref="AI4026:AM4026"/>
    <mergeCell ref="AO4026:AT4026"/>
    <mergeCell ref="AV4026:AZ4026"/>
    <mergeCell ref="C4027:G4029"/>
    <mergeCell ref="H4027:L4029"/>
    <mergeCell ref="P4027:S4029"/>
    <mergeCell ref="U4027:W4029"/>
    <mergeCell ref="Z4027:AC4029"/>
    <mergeCell ref="AD4027:AE4029"/>
    <mergeCell ref="AI4027:AM4029"/>
    <mergeCell ref="AO4027:AT4029"/>
    <mergeCell ref="AV4027:AZ4029"/>
    <mergeCell ref="BB4027:BB4029"/>
    <mergeCell ref="BE4027:BE4029"/>
    <mergeCell ref="BH4027:BL4029"/>
    <mergeCell ref="BN4027:BP4029"/>
    <mergeCell ref="C4030:G4030"/>
    <mergeCell ref="H4030:L4030"/>
    <mergeCell ref="P4030:S4030"/>
    <mergeCell ref="U4030:W4030"/>
    <mergeCell ref="Z4030:AC4030"/>
    <mergeCell ref="AD4030:AE4030"/>
    <mergeCell ref="AI4030:AM4030"/>
    <mergeCell ref="AO4030:AT4030"/>
    <mergeCell ref="AV4030:AZ4030"/>
    <mergeCell ref="BH4030:BL4030"/>
    <mergeCell ref="BN4030:BP4030"/>
    <mergeCell ref="C4032:G4034"/>
    <mergeCell ref="H4032:L4034"/>
    <mergeCell ref="N4032:P4034"/>
    <mergeCell ref="Q4032:T4034"/>
    <mergeCell ref="U4032:W4034"/>
    <mergeCell ref="Z4032:AC4034"/>
    <mergeCell ref="AD4032:AE4034"/>
    <mergeCell ref="AI4032:AM4034"/>
    <mergeCell ref="AO4032:AT4034"/>
    <mergeCell ref="AV4032:AZ4034"/>
    <mergeCell ref="BB4032:BB4034"/>
    <mergeCell ref="BE4032:BE4034"/>
    <mergeCell ref="BH4032:BL4034"/>
    <mergeCell ref="BN4032:BP4034"/>
    <mergeCell ref="C4035:G4035"/>
    <mergeCell ref="H4035:L4035"/>
    <mergeCell ref="P4035:S4035"/>
    <mergeCell ref="U4035:W4035"/>
    <mergeCell ref="Z4035:AC4035"/>
    <mergeCell ref="AD4035:AE4035"/>
    <mergeCell ref="AI4035:AM4035"/>
    <mergeCell ref="AO4035:AT4035"/>
    <mergeCell ref="AV4035:AZ4035"/>
    <mergeCell ref="BH4035:BL4035"/>
    <mergeCell ref="BN4035:BP4035"/>
    <mergeCell ref="C4037:G4037"/>
    <mergeCell ref="H4037:L4037"/>
    <mergeCell ref="N4037:P4037"/>
    <mergeCell ref="Q4037:T4037"/>
    <mergeCell ref="U4037:W4037"/>
    <mergeCell ref="Z4037:AC4037"/>
    <mergeCell ref="AD4037:AE4037"/>
    <mergeCell ref="AI4037:AM4037"/>
    <mergeCell ref="AO4037:AT4039"/>
    <mergeCell ref="AV4037:AZ4039"/>
    <mergeCell ref="BE4037:BF4038"/>
    <mergeCell ref="BH4037:BL4037"/>
    <mergeCell ref="BN4037:BP4037"/>
    <mergeCell ref="BE4039:BE4040"/>
    <mergeCell ref="BH4039:BL4040"/>
    <mergeCell ref="BN4039:BP4040"/>
    <mergeCell ref="C4042:I4042"/>
    <mergeCell ref="AH4042:AO4042"/>
    <mergeCell ref="BH4042:BL4042"/>
    <mergeCell ref="BN4042:BP4042"/>
    <mergeCell ref="C4043:G4044"/>
    <mergeCell ref="H4043:L4044"/>
    <mergeCell ref="N4043:P4044"/>
    <mergeCell ref="Q4043:T4044"/>
    <mergeCell ref="U4043:W4044"/>
    <mergeCell ref="Z4043:AC4044"/>
    <mergeCell ref="AD4043:AE4044"/>
    <mergeCell ref="AI4043:AM4044"/>
    <mergeCell ref="AO4043:AT4044"/>
    <mergeCell ref="AV4043:AZ4044"/>
    <mergeCell ref="BB4043:BB4044"/>
    <mergeCell ref="BE4043:BF4044"/>
    <mergeCell ref="BH4043:BL4044"/>
    <mergeCell ref="BN4043:BP4044"/>
    <mergeCell ref="C4045:G4045"/>
    <mergeCell ref="H4045:L4045"/>
    <mergeCell ref="N4045:P4045"/>
    <mergeCell ref="Q4045:T4045"/>
    <mergeCell ref="U4045:W4045"/>
    <mergeCell ref="Z4045:AC4045"/>
    <mergeCell ref="AD4045:AE4045"/>
    <mergeCell ref="AI4045:AM4045"/>
    <mergeCell ref="AO4045:AT4045"/>
    <mergeCell ref="AV4045:AZ4045"/>
    <mergeCell ref="BH4045:BL4045"/>
    <mergeCell ref="BN4045:BP4045"/>
    <mergeCell ref="C4047:G4048"/>
    <mergeCell ref="H4047:L4048"/>
    <mergeCell ref="N4047:P4048"/>
    <mergeCell ref="Q4047:T4048"/>
    <mergeCell ref="U4047:W4048"/>
    <mergeCell ref="Z4047:AC4048"/>
    <mergeCell ref="AD4047:AE4048"/>
    <mergeCell ref="AI4047:AM4048"/>
    <mergeCell ref="AO4047:AT4048"/>
    <mergeCell ref="AV4047:AZ4048"/>
    <mergeCell ref="BB4047:BB4048"/>
    <mergeCell ref="BE4047:BE4048"/>
    <mergeCell ref="BH4047:BL4048"/>
    <mergeCell ref="BN4047:BP4048"/>
    <mergeCell ref="C4049:G4050"/>
    <mergeCell ref="H4049:L4050"/>
    <mergeCell ref="N4049:P4050"/>
    <mergeCell ref="Q4049:T4050"/>
    <mergeCell ref="U4049:W4050"/>
    <mergeCell ref="Z4049:AC4050"/>
    <mergeCell ref="AD4049:AE4050"/>
    <mergeCell ref="AI4049:AM4050"/>
    <mergeCell ref="AO4049:AT4050"/>
    <mergeCell ref="AV4049:AZ4050"/>
    <mergeCell ref="BB4049:BB4050"/>
    <mergeCell ref="BE4049:BE4050"/>
    <mergeCell ref="BH4049:BL4050"/>
    <mergeCell ref="BN4049:BP4050"/>
    <mergeCell ref="C4053:G4054"/>
    <mergeCell ref="H4053:L4054"/>
    <mergeCell ref="N4053:P4054"/>
    <mergeCell ref="Q4053:T4054"/>
    <mergeCell ref="U4053:W4054"/>
    <mergeCell ref="Z4053:AC4054"/>
    <mergeCell ref="AD4053:AE4054"/>
    <mergeCell ref="AH4053:AM4054"/>
    <mergeCell ref="AO4053:AT4054"/>
    <mergeCell ref="AZ4053:AZ4054"/>
    <mergeCell ref="BB4053:BB4054"/>
    <mergeCell ref="BE4053:BG4054"/>
    <mergeCell ref="BH4053:BL4054"/>
    <mergeCell ref="BN4053:BP4054"/>
    <mergeCell ref="C4055:G4055"/>
    <mergeCell ref="H4055:L4055"/>
    <mergeCell ref="N4055:P4055"/>
    <mergeCell ref="Q4055:T4055"/>
    <mergeCell ref="U4055:W4055"/>
    <mergeCell ref="Z4055:AC4055"/>
    <mergeCell ref="AD4055:AE4055"/>
    <mergeCell ref="AH4055:AN4055"/>
    <mergeCell ref="AO4055:AT4055"/>
    <mergeCell ref="AV4055:AZ4055"/>
    <mergeCell ref="BE4055:BG4055"/>
    <mergeCell ref="BH4055:BL4055"/>
    <mergeCell ref="BN4055:BP4055"/>
    <mergeCell ref="C4057:H4057"/>
    <mergeCell ref="I4057:M4057"/>
    <mergeCell ref="P4057:S4057"/>
    <mergeCell ref="U4057:W4057"/>
    <mergeCell ref="Z4057:AC4057"/>
    <mergeCell ref="AD4057:AE4057"/>
    <mergeCell ref="AH4057:AN4057"/>
    <mergeCell ref="AO4057:AT4057"/>
    <mergeCell ref="AV4057:AZ4057"/>
    <mergeCell ref="C4058:K4059"/>
    <mergeCell ref="P4058:S4059"/>
    <mergeCell ref="U4058:W4059"/>
    <mergeCell ref="AH4058:AM4059"/>
    <mergeCell ref="AO4058:AT4059"/>
    <mergeCell ref="AV4058:AZ4059"/>
    <mergeCell ref="BB4058:BB4059"/>
    <mergeCell ref="C4060:G4060"/>
    <mergeCell ref="H4060:L4060"/>
    <mergeCell ref="P4060:S4060"/>
    <mergeCell ref="U4060:W4060"/>
    <mergeCell ref="Z4060:AC4060"/>
    <mergeCell ref="AD4060:AE4060"/>
    <mergeCell ref="AH4060:AM4060"/>
    <mergeCell ref="AV4060:AZ4060"/>
    <mergeCell ref="BE4060:BP4060"/>
    <mergeCell ref="C4062:G4064"/>
    <mergeCell ref="N4062:P4064"/>
    <mergeCell ref="Q4062:T4064"/>
    <mergeCell ref="U4062:W4064"/>
    <mergeCell ref="AH4062:AR4064"/>
    <mergeCell ref="AV4062:AZ4064"/>
    <mergeCell ref="BB4062:BB4064"/>
    <mergeCell ref="C4065:G4065"/>
    <mergeCell ref="P4065:S4065"/>
    <mergeCell ref="U4065:W4065"/>
    <mergeCell ref="AH4065:AR4065"/>
    <mergeCell ref="AV4065:AZ4065"/>
    <mergeCell ref="BG4065:BJ4065"/>
    <mergeCell ref="BN4065:BP4065"/>
    <mergeCell ref="C4067:G4069"/>
    <mergeCell ref="N4067:P4069"/>
    <mergeCell ref="Q4067:T4069"/>
    <mergeCell ref="U4067:W4069"/>
    <mergeCell ref="AH4067:AR4069"/>
    <mergeCell ref="AV4067:AZ4069"/>
    <mergeCell ref="BB4067:BB4069"/>
    <mergeCell ref="BE4067:BG4069"/>
    <mergeCell ref="BH4067:BK4069"/>
    <mergeCell ref="BN4067:BP4069"/>
    <mergeCell ref="C4070:G4070"/>
    <mergeCell ref="N4070:P4070"/>
    <mergeCell ref="Q4070:T4070"/>
    <mergeCell ref="U4070:W4070"/>
    <mergeCell ref="AH4070:AR4070"/>
    <mergeCell ref="AV4070:AZ4070"/>
    <mergeCell ref="BE4070:BG4070"/>
    <mergeCell ref="BH4070:BK4070"/>
    <mergeCell ref="BN4070:BP4070"/>
    <mergeCell ref="C4072:J4074"/>
    <mergeCell ref="P4072:S4074"/>
    <mergeCell ref="U4072:W4074"/>
    <mergeCell ref="AH4072:AR4074"/>
    <mergeCell ref="AV4072:AZ4074"/>
    <mergeCell ref="BB4072:BB4074"/>
    <mergeCell ref="BE4072:BG4074"/>
    <mergeCell ref="BH4072:BK4073"/>
    <mergeCell ref="C4075:J4075"/>
    <mergeCell ref="N4075:P4075"/>
    <mergeCell ref="Q4075:T4075"/>
    <mergeCell ref="U4075:W4075"/>
    <mergeCell ref="AH4075:AR4075"/>
    <mergeCell ref="AV4075:AZ4075"/>
    <mergeCell ref="BE4075:BG4075"/>
    <mergeCell ref="BH4075:BK4075"/>
    <mergeCell ref="BE4077:BG4078"/>
    <mergeCell ref="BH4077:BK4078"/>
    <mergeCell ref="BN4077:BP4078"/>
    <mergeCell ref="C4079:G4079"/>
    <mergeCell ref="H4079:L4079"/>
    <mergeCell ref="N4079:P4079"/>
    <mergeCell ref="Q4079:T4079"/>
    <mergeCell ref="U4079:W4079"/>
    <mergeCell ref="Z4079:AC4079"/>
    <mergeCell ref="AD4079:AE4079"/>
    <mergeCell ref="AH4079:AM4079"/>
    <mergeCell ref="AO4079:AT4079"/>
    <mergeCell ref="AV4079:AZ4079"/>
    <mergeCell ref="BB4079:BC4079"/>
    <mergeCell ref="BE4079:BF4079"/>
    <mergeCell ref="BI4079:BJ4079"/>
    <mergeCell ref="BL4079:BP4079"/>
    <mergeCell ref="B4081:AJ4082"/>
    <mergeCell ref="AL4081:AZ4082"/>
    <mergeCell ref="BA4081:BQ4082"/>
    <mergeCell ref="G4083:L4083"/>
    <mergeCell ref="N4083:O4083"/>
    <mergeCell ref="P4083:S4083"/>
    <mergeCell ref="U4083:AB4083"/>
    <mergeCell ref="AD4083:AI4083"/>
    <mergeCell ref="AO4083:AR4083"/>
    <mergeCell ref="AU4083:AY4083"/>
    <mergeCell ref="BE4083:BF4083"/>
    <mergeCell ref="BG4083:BL4083"/>
    <mergeCell ref="BM4083:BO4083"/>
    <mergeCell ref="BP4083:BQ4083"/>
    <mergeCell ref="F4085:I4086"/>
    <mergeCell ref="K4085:M4086"/>
    <mergeCell ref="N4085:O4086"/>
    <mergeCell ref="R4085:T4086"/>
    <mergeCell ref="U4085:V4086"/>
    <mergeCell ref="W4085:Z4086"/>
    <mergeCell ref="AA4085:AB4086"/>
    <mergeCell ref="AD4085:AD4086"/>
    <mergeCell ref="AE4085:AH4086"/>
    <mergeCell ref="AI4085:AI4086"/>
    <mergeCell ref="AU4085:AW4086"/>
    <mergeCell ref="AX4085:AY4086"/>
    <mergeCell ref="BE4085:BF4086"/>
    <mergeCell ref="BH4085:BL4086"/>
    <mergeCell ref="BM4085:BO4086"/>
    <mergeCell ref="BP4085:BQ4086"/>
    <mergeCell ref="C4087:D4088"/>
    <mergeCell ref="F4087:I4088"/>
    <mergeCell ref="J4087:M4088"/>
    <mergeCell ref="N4087:O4088"/>
    <mergeCell ref="R4087:T4088"/>
    <mergeCell ref="U4087:V4088"/>
    <mergeCell ref="W4087:Z4088"/>
    <mergeCell ref="AA4087:AB4088"/>
    <mergeCell ref="AD4087:AD4088"/>
    <mergeCell ref="AE4087:AH4088"/>
    <mergeCell ref="AI4087:AI4088"/>
    <mergeCell ref="AM4087:AO4088"/>
    <mergeCell ref="AP4087:AS4088"/>
    <mergeCell ref="BA4087:BC4088"/>
    <mergeCell ref="BD4087:BE4088"/>
    <mergeCell ref="BH4087:BL4088"/>
    <mergeCell ref="BM4087:BO4088"/>
    <mergeCell ref="BP4087:BQ4088"/>
    <mergeCell ref="C4089:D4089"/>
    <mergeCell ref="F4089:I4089"/>
    <mergeCell ref="J4089:M4089"/>
    <mergeCell ref="N4089:O4089"/>
    <mergeCell ref="R4089:T4089"/>
    <mergeCell ref="U4089:V4089"/>
    <mergeCell ref="W4089:Z4089"/>
    <mergeCell ref="AA4089:AB4089"/>
    <mergeCell ref="AE4089:AH4089"/>
    <mergeCell ref="AM4089:AO4089"/>
    <mergeCell ref="AP4089:AS4089"/>
    <mergeCell ref="BA4089:BC4089"/>
    <mergeCell ref="BD4089:BE4089"/>
    <mergeCell ref="BH4089:BL4089"/>
    <mergeCell ref="BM4089:BO4089"/>
    <mergeCell ref="BP4089:BQ4089"/>
    <mergeCell ref="C4091:D4092"/>
    <mergeCell ref="F4091:I4093"/>
    <mergeCell ref="J4091:M4093"/>
    <mergeCell ref="N4091:O4093"/>
    <mergeCell ref="R4091:T4092"/>
    <mergeCell ref="U4091:V4092"/>
    <mergeCell ref="W4091:Z4092"/>
    <mergeCell ref="AA4091:AB4092"/>
    <mergeCell ref="AD4091:AD4092"/>
    <mergeCell ref="AE4091:AH4092"/>
    <mergeCell ref="AI4091:AI4092"/>
    <mergeCell ref="AM4091:AP4092"/>
    <mergeCell ref="AQ4091:AT4092"/>
    <mergeCell ref="BA4091:BC4092"/>
    <mergeCell ref="BD4091:BE4092"/>
    <mergeCell ref="BH4091:BL4092"/>
    <mergeCell ref="BM4091:BO4092"/>
    <mergeCell ref="BP4091:BQ4092"/>
    <mergeCell ref="AM4093:AO4094"/>
    <mergeCell ref="AP4093:AS4094"/>
    <mergeCell ref="C4096:D4098"/>
    <mergeCell ref="F4096:I4098"/>
    <mergeCell ref="J4096:M4098"/>
    <mergeCell ref="AM4096:AO4098"/>
    <mergeCell ref="AP4096:AS4098"/>
    <mergeCell ref="AT4096:AV4098"/>
    <mergeCell ref="AX4096:AY4098"/>
    <mergeCell ref="BA4096:BC4098"/>
    <mergeCell ref="BD4096:BE4098"/>
    <mergeCell ref="BH4096:BL4098"/>
    <mergeCell ref="BM4096:BO4098"/>
    <mergeCell ref="BP4096:BQ4098"/>
    <mergeCell ref="AM4099:AO4099"/>
    <mergeCell ref="AP4099:AS4099"/>
    <mergeCell ref="AT4099:AV4099"/>
    <mergeCell ref="AX4099:AY4099"/>
    <mergeCell ref="BA4099:BC4099"/>
    <mergeCell ref="BD4099:BE4099"/>
    <mergeCell ref="BH4099:BL4099"/>
    <mergeCell ref="BM4099:BO4099"/>
    <mergeCell ref="BP4099:BQ4099"/>
    <mergeCell ref="AM4101:AP4101"/>
    <mergeCell ref="AQ4101:AT4101"/>
    <mergeCell ref="AU4101:AX4101"/>
    <mergeCell ref="AY4101:AZ4101"/>
    <mergeCell ref="BA4101:BC4101"/>
    <mergeCell ref="BD4101:BE4101"/>
    <mergeCell ref="C4102:AE4102"/>
    <mergeCell ref="B4104:U4104"/>
    <mergeCell ref="X4104:AG4104"/>
    <mergeCell ref="AM4104:BB4104"/>
    <mergeCell ref="BE4104:BP4104"/>
    <mergeCell ref="E4105:L4105"/>
    <mergeCell ref="O4105:Q4105"/>
    <mergeCell ref="S4105:V4105"/>
    <mergeCell ref="AB4105:AC4105"/>
    <mergeCell ref="AD4105:AE4105"/>
    <mergeCell ref="AR4105:AT4105"/>
    <mergeCell ref="AV4105:BB4105"/>
    <mergeCell ref="BH4105:BL4106"/>
    <mergeCell ref="BN4105:BP4106"/>
    <mergeCell ref="F4107:K4107"/>
    <mergeCell ref="N4107:R4107"/>
    <mergeCell ref="S4107:V4107"/>
    <mergeCell ref="AB4107:AD4107"/>
    <mergeCell ref="AE4107:AI4107"/>
    <mergeCell ref="AR4107:AT4107"/>
    <mergeCell ref="AV4107:AZ4107"/>
    <mergeCell ref="BJ4107:BL4107"/>
    <mergeCell ref="BO4107:BP4107"/>
    <mergeCell ref="BE4109:BF4111"/>
    <mergeCell ref="BJ4109:BL4110"/>
    <mergeCell ref="BO4109:BP4110"/>
    <mergeCell ref="I4112:L4112"/>
    <mergeCell ref="N4112:P4112"/>
    <mergeCell ref="Q4112:S4112"/>
    <mergeCell ref="U4112:W4112"/>
    <mergeCell ref="Z4112:AC4112"/>
    <mergeCell ref="AD4112:AE4112"/>
    <mergeCell ref="AO4112:AT4112"/>
    <mergeCell ref="AV4112:AZ4112"/>
    <mergeCell ref="BA4112:BB4112"/>
    <mergeCell ref="BJ4112:BL4112"/>
    <mergeCell ref="BO4112:BP4112"/>
    <mergeCell ref="H4114:L4115"/>
    <mergeCell ref="N4114:P4115"/>
    <mergeCell ref="Q4114:S4115"/>
    <mergeCell ref="U4114:W4115"/>
    <mergeCell ref="Z4114:AC4115"/>
    <mergeCell ref="AD4114:AE4115"/>
    <mergeCell ref="AO4114:AT4115"/>
    <mergeCell ref="AV4114:AZ4115"/>
    <mergeCell ref="BA4114:BB4115"/>
    <mergeCell ref="BE4114:BE4115"/>
    <mergeCell ref="BJ4114:BL4115"/>
    <mergeCell ref="BO4114:BP4115"/>
    <mergeCell ref="H4116:L4116"/>
    <mergeCell ref="N4116:P4116"/>
    <mergeCell ref="R4116:S4116"/>
    <mergeCell ref="U4116:W4116"/>
    <mergeCell ref="Z4116:AC4116"/>
    <mergeCell ref="AD4116:AE4116"/>
    <mergeCell ref="AO4116:AT4116"/>
    <mergeCell ref="AV4116:AZ4116"/>
    <mergeCell ref="BK4116:BL4116"/>
    <mergeCell ref="C4118:I4120"/>
    <mergeCell ref="AH4118:AO4120"/>
    <mergeCell ref="BE4118:BE4120"/>
    <mergeCell ref="BK4118:BL4120"/>
    <mergeCell ref="BP4118:BP4119"/>
    <mergeCell ref="C4121:G4121"/>
    <mergeCell ref="H4121:L4121"/>
    <mergeCell ref="N4121:P4121"/>
    <mergeCell ref="Q4121:T4121"/>
    <mergeCell ref="U4121:W4121"/>
    <mergeCell ref="Z4121:AC4121"/>
    <mergeCell ref="AD4121:AE4121"/>
    <mergeCell ref="AI4121:AM4121"/>
    <mergeCell ref="AO4121:AT4121"/>
    <mergeCell ref="AV4121:AZ4121"/>
    <mergeCell ref="BK4121:BL4121"/>
    <mergeCell ref="C4123:G4125"/>
    <mergeCell ref="H4123:L4125"/>
    <mergeCell ref="N4123:P4125"/>
    <mergeCell ref="Q4123:T4125"/>
    <mergeCell ref="U4123:W4125"/>
    <mergeCell ref="Z4123:AC4125"/>
    <mergeCell ref="AD4123:AE4125"/>
    <mergeCell ref="AI4123:AM4125"/>
    <mergeCell ref="AO4123:AT4125"/>
    <mergeCell ref="AV4123:AZ4125"/>
    <mergeCell ref="BB4123:BB4125"/>
    <mergeCell ref="C4126:G4126"/>
    <mergeCell ref="H4126:L4126"/>
    <mergeCell ref="N4126:P4126"/>
    <mergeCell ref="Q4126:T4126"/>
    <mergeCell ref="U4126:W4126"/>
    <mergeCell ref="Z4126:AC4126"/>
    <mergeCell ref="AD4126:AE4126"/>
    <mergeCell ref="AI4126:AM4126"/>
    <mergeCell ref="AO4126:AT4126"/>
    <mergeCell ref="AV4126:AZ4126"/>
    <mergeCell ref="C4128:G4129"/>
    <mergeCell ref="H4128:L4129"/>
    <mergeCell ref="N4128:P4129"/>
    <mergeCell ref="Q4128:T4129"/>
    <mergeCell ref="U4128:W4129"/>
    <mergeCell ref="Z4128:AC4129"/>
    <mergeCell ref="AD4128:AE4129"/>
    <mergeCell ref="AI4128:AM4129"/>
    <mergeCell ref="AO4128:AT4129"/>
    <mergeCell ref="AV4128:AZ4129"/>
    <mergeCell ref="BB4128:BB4129"/>
    <mergeCell ref="BE4128:BP4129"/>
    <mergeCell ref="C4130:G4131"/>
    <mergeCell ref="H4130:L4131"/>
    <mergeCell ref="N4130:P4131"/>
    <mergeCell ref="Q4130:T4131"/>
    <mergeCell ref="U4130:W4131"/>
    <mergeCell ref="Z4130:AC4131"/>
    <mergeCell ref="AD4130:AE4131"/>
    <mergeCell ref="AI4130:AN4131"/>
    <mergeCell ref="AO4130:AT4131"/>
    <mergeCell ref="AV4130:AZ4131"/>
    <mergeCell ref="BB4130:BB4131"/>
    <mergeCell ref="BJ4130:BM4131"/>
    <mergeCell ref="BN4130:BP4131"/>
    <mergeCell ref="C4132:G4132"/>
    <mergeCell ref="H4132:L4132"/>
    <mergeCell ref="N4132:P4132"/>
    <mergeCell ref="Q4132:T4132"/>
    <mergeCell ref="U4132:W4132"/>
    <mergeCell ref="Z4132:AC4132"/>
    <mergeCell ref="AD4132:AE4132"/>
    <mergeCell ref="AI4132:AM4132"/>
    <mergeCell ref="AO4132:AT4132"/>
    <mergeCell ref="AV4132:AZ4132"/>
    <mergeCell ref="C4133:G4135"/>
    <mergeCell ref="H4133:L4135"/>
    <mergeCell ref="P4133:S4135"/>
    <mergeCell ref="U4133:W4135"/>
    <mergeCell ref="Z4133:AC4135"/>
    <mergeCell ref="AD4133:AE4135"/>
    <mergeCell ref="AI4133:AM4135"/>
    <mergeCell ref="AO4133:AT4135"/>
    <mergeCell ref="AV4133:AZ4135"/>
    <mergeCell ref="BB4133:BB4135"/>
    <mergeCell ref="BE4133:BE4135"/>
    <mergeCell ref="BH4133:BL4135"/>
    <mergeCell ref="BN4133:BP4135"/>
    <mergeCell ref="C4136:G4136"/>
    <mergeCell ref="H4136:L4136"/>
    <mergeCell ref="P4136:S4136"/>
    <mergeCell ref="U4136:W4136"/>
    <mergeCell ref="Z4136:AC4136"/>
    <mergeCell ref="AD4136:AE4136"/>
    <mergeCell ref="AI4136:AM4136"/>
    <mergeCell ref="AO4136:AT4136"/>
    <mergeCell ref="AV4136:AZ4136"/>
    <mergeCell ref="BH4136:BL4136"/>
    <mergeCell ref="BN4136:BP4136"/>
    <mergeCell ref="C4138:G4140"/>
    <mergeCell ref="H4138:L4140"/>
    <mergeCell ref="N4138:P4140"/>
    <mergeCell ref="Q4138:T4140"/>
    <mergeCell ref="U4138:W4140"/>
    <mergeCell ref="Z4138:AC4140"/>
    <mergeCell ref="AD4138:AE4140"/>
    <mergeCell ref="AI4138:AM4140"/>
    <mergeCell ref="AO4138:AT4140"/>
    <mergeCell ref="AV4138:AZ4140"/>
    <mergeCell ref="BB4138:BB4140"/>
    <mergeCell ref="BE4138:BE4140"/>
    <mergeCell ref="BH4138:BL4140"/>
    <mergeCell ref="BN4138:BP4140"/>
    <mergeCell ref="C4141:G4141"/>
    <mergeCell ref="H4141:L4141"/>
    <mergeCell ref="P4141:S4141"/>
    <mergeCell ref="U4141:W4141"/>
    <mergeCell ref="Z4141:AC4141"/>
    <mergeCell ref="AD4141:AE4141"/>
    <mergeCell ref="AI4141:AM4141"/>
    <mergeCell ref="AO4141:AT4141"/>
    <mergeCell ref="AV4141:AZ4141"/>
    <mergeCell ref="BH4141:BL4141"/>
    <mergeCell ref="BN4141:BP4141"/>
    <mergeCell ref="C4143:G4143"/>
    <mergeCell ref="H4143:L4143"/>
    <mergeCell ref="N4143:P4143"/>
    <mergeCell ref="Q4143:T4143"/>
    <mergeCell ref="U4143:W4143"/>
    <mergeCell ref="Z4143:AC4143"/>
    <mergeCell ref="AD4143:AE4143"/>
    <mergeCell ref="AI4143:AM4143"/>
    <mergeCell ref="AO4143:AT4145"/>
    <mergeCell ref="AV4143:AZ4145"/>
    <mergeCell ref="BE4143:BF4144"/>
    <mergeCell ref="BH4143:BL4143"/>
    <mergeCell ref="BN4143:BP4143"/>
    <mergeCell ref="BE4145:BE4146"/>
    <mergeCell ref="BH4145:BL4146"/>
    <mergeCell ref="BN4145:BP4146"/>
    <mergeCell ref="C4148:I4148"/>
    <mergeCell ref="AH4148:AO4148"/>
    <mergeCell ref="BH4148:BL4148"/>
    <mergeCell ref="BN4148:BP4148"/>
    <mergeCell ref="C4149:G4150"/>
    <mergeCell ref="H4149:L4150"/>
    <mergeCell ref="N4149:P4150"/>
    <mergeCell ref="Q4149:T4150"/>
    <mergeCell ref="U4149:W4150"/>
    <mergeCell ref="Z4149:AC4150"/>
    <mergeCell ref="AD4149:AE4150"/>
    <mergeCell ref="AI4149:AM4150"/>
    <mergeCell ref="AO4149:AT4150"/>
    <mergeCell ref="AV4149:AZ4150"/>
    <mergeCell ref="BB4149:BB4150"/>
    <mergeCell ref="BE4149:BF4150"/>
    <mergeCell ref="BH4149:BL4150"/>
    <mergeCell ref="BN4149:BP4150"/>
    <mergeCell ref="C4151:G4151"/>
    <mergeCell ref="H4151:L4151"/>
    <mergeCell ref="N4151:P4151"/>
    <mergeCell ref="Q4151:T4151"/>
    <mergeCell ref="U4151:W4151"/>
    <mergeCell ref="Z4151:AC4151"/>
    <mergeCell ref="AD4151:AE4151"/>
    <mergeCell ref="AI4151:AM4151"/>
    <mergeCell ref="AO4151:AT4151"/>
    <mergeCell ref="AV4151:AZ4151"/>
    <mergeCell ref="BH4151:BL4151"/>
    <mergeCell ref="BN4151:BP4151"/>
    <mergeCell ref="C4153:G4154"/>
    <mergeCell ref="H4153:L4154"/>
    <mergeCell ref="N4153:P4154"/>
    <mergeCell ref="Q4153:T4154"/>
    <mergeCell ref="U4153:W4154"/>
    <mergeCell ref="Z4153:AC4154"/>
    <mergeCell ref="AD4153:AE4154"/>
    <mergeCell ref="AI4153:AM4154"/>
    <mergeCell ref="AO4153:AT4154"/>
    <mergeCell ref="AV4153:AZ4154"/>
    <mergeCell ref="BB4153:BB4154"/>
    <mergeCell ref="BE4153:BE4154"/>
    <mergeCell ref="BH4153:BL4154"/>
    <mergeCell ref="BN4153:BP4154"/>
    <mergeCell ref="C4155:G4156"/>
    <mergeCell ref="H4155:L4156"/>
    <mergeCell ref="N4155:P4156"/>
    <mergeCell ref="Q4155:T4156"/>
    <mergeCell ref="U4155:W4156"/>
    <mergeCell ref="Z4155:AC4156"/>
    <mergeCell ref="AD4155:AE4156"/>
    <mergeCell ref="AI4155:AM4156"/>
    <mergeCell ref="AO4155:AT4156"/>
    <mergeCell ref="AV4155:AZ4156"/>
    <mergeCell ref="BB4155:BB4156"/>
    <mergeCell ref="BE4155:BE4156"/>
    <mergeCell ref="BH4155:BL4156"/>
    <mergeCell ref="BN4155:BP4156"/>
    <mergeCell ref="BH4157:BL4157"/>
    <mergeCell ref="BN4157:BP4157"/>
    <mergeCell ref="C4159:G4160"/>
    <mergeCell ref="H4159:L4160"/>
    <mergeCell ref="N4159:P4160"/>
    <mergeCell ref="Q4159:T4160"/>
    <mergeCell ref="U4159:W4160"/>
    <mergeCell ref="Z4159:AC4160"/>
    <mergeCell ref="AD4159:AE4160"/>
    <mergeCell ref="AH4159:AM4160"/>
    <mergeCell ref="AO4159:AT4160"/>
    <mergeCell ref="AZ4159:AZ4160"/>
    <mergeCell ref="BB4159:BB4160"/>
    <mergeCell ref="BE4159:BG4160"/>
    <mergeCell ref="BH4159:BL4160"/>
    <mergeCell ref="BN4159:BP4160"/>
    <mergeCell ref="C4161:G4161"/>
    <mergeCell ref="H4161:L4161"/>
    <mergeCell ref="N4161:P4161"/>
    <mergeCell ref="Q4161:T4161"/>
    <mergeCell ref="U4161:W4161"/>
    <mergeCell ref="Z4161:AC4161"/>
    <mergeCell ref="AD4161:AE4161"/>
    <mergeCell ref="AH4161:AN4161"/>
    <mergeCell ref="AO4161:AT4161"/>
    <mergeCell ref="AV4161:AZ4161"/>
    <mergeCell ref="BE4161:BG4161"/>
    <mergeCell ref="BH4161:BL4161"/>
    <mergeCell ref="BN4161:BP4161"/>
    <mergeCell ref="C4163:H4163"/>
    <mergeCell ref="I4163:M4163"/>
    <mergeCell ref="P4163:S4163"/>
    <mergeCell ref="U4163:W4163"/>
    <mergeCell ref="Z4163:AC4163"/>
    <mergeCell ref="AD4163:AE4163"/>
    <mergeCell ref="AH4163:AN4163"/>
    <mergeCell ref="AO4163:AT4163"/>
    <mergeCell ref="AV4163:AZ4163"/>
    <mergeCell ref="C4164:K4165"/>
    <mergeCell ref="P4164:S4165"/>
    <mergeCell ref="U4164:W4165"/>
    <mergeCell ref="AH4164:AM4165"/>
    <mergeCell ref="AO4164:AT4165"/>
    <mergeCell ref="AV4164:AZ4165"/>
    <mergeCell ref="BB4164:BB4165"/>
    <mergeCell ref="C4166:G4166"/>
    <mergeCell ref="H4166:L4166"/>
    <mergeCell ref="P4166:S4166"/>
    <mergeCell ref="U4166:W4166"/>
    <mergeCell ref="Z4166:AC4166"/>
    <mergeCell ref="AD4166:AE4166"/>
    <mergeCell ref="AH4166:AM4166"/>
    <mergeCell ref="AV4166:AZ4166"/>
    <mergeCell ref="BE4166:BP4166"/>
    <mergeCell ref="C4168:G4170"/>
    <mergeCell ref="N4168:P4170"/>
    <mergeCell ref="Q4168:T4170"/>
    <mergeCell ref="U4168:W4170"/>
    <mergeCell ref="AH4168:AR4170"/>
    <mergeCell ref="AV4168:AZ4170"/>
    <mergeCell ref="BB4168:BB4170"/>
    <mergeCell ref="C4171:G4171"/>
    <mergeCell ref="P4171:S4171"/>
    <mergeCell ref="U4171:W4171"/>
    <mergeCell ref="AH4171:AR4171"/>
    <mergeCell ref="AV4171:AZ4171"/>
    <mergeCell ref="BG4171:BJ4171"/>
    <mergeCell ref="BN4171:BP4171"/>
    <mergeCell ref="C4173:G4175"/>
    <mergeCell ref="N4173:P4175"/>
    <mergeCell ref="Q4173:T4175"/>
    <mergeCell ref="U4173:W4175"/>
    <mergeCell ref="AH4173:AR4175"/>
    <mergeCell ref="AV4173:AZ4175"/>
    <mergeCell ref="BB4173:BB4175"/>
    <mergeCell ref="BE4173:BG4175"/>
    <mergeCell ref="BH4173:BK4175"/>
    <mergeCell ref="BN4173:BP4175"/>
    <mergeCell ref="C4176:G4176"/>
    <mergeCell ref="N4176:P4176"/>
    <mergeCell ref="Q4176:T4176"/>
    <mergeCell ref="U4176:W4176"/>
    <mergeCell ref="AH4176:AR4176"/>
    <mergeCell ref="AV4176:AZ4176"/>
    <mergeCell ref="BE4176:BG4176"/>
    <mergeCell ref="BH4176:BK4176"/>
    <mergeCell ref="BN4176:BP4176"/>
    <mergeCell ref="C4178:J4180"/>
    <mergeCell ref="P4178:S4180"/>
    <mergeCell ref="U4178:W4180"/>
    <mergeCell ref="AH4178:AR4180"/>
    <mergeCell ref="AV4178:AZ4180"/>
    <mergeCell ref="BB4178:BB4180"/>
    <mergeCell ref="BE4178:BG4180"/>
    <mergeCell ref="BH4178:BK4179"/>
    <mergeCell ref="C4181:J4181"/>
    <mergeCell ref="N4181:P4181"/>
    <mergeCell ref="Q4181:T4181"/>
    <mergeCell ref="U4181:W4181"/>
    <mergeCell ref="AH4181:AR4181"/>
    <mergeCell ref="AV4181:AZ4181"/>
    <mergeCell ref="BE4181:BG4181"/>
    <mergeCell ref="BH4181:BK4181"/>
    <mergeCell ref="BN4183:BP4184"/>
    <mergeCell ref="C4185:G4185"/>
    <mergeCell ref="H4185:L4185"/>
    <mergeCell ref="N4185:P4185"/>
    <mergeCell ref="Q4185:T4185"/>
    <mergeCell ref="U4185:W4185"/>
    <mergeCell ref="Z4185:AC4185"/>
    <mergeCell ref="AD4185:AE4185"/>
    <mergeCell ref="AH4185:AM4185"/>
    <mergeCell ref="AO4185:AT4185"/>
    <mergeCell ref="AV4185:AZ4185"/>
    <mergeCell ref="BB4185:BC4185"/>
    <mergeCell ref="BE4185:BF4185"/>
    <mergeCell ref="BI4185:BJ4185"/>
    <mergeCell ref="B4187:AJ4188"/>
    <mergeCell ref="AL4187:AZ4188"/>
    <mergeCell ref="BA4187:BQ4188"/>
    <mergeCell ref="G4189:L4189"/>
    <mergeCell ref="N4189:O4189"/>
    <mergeCell ref="P4189:S4189"/>
    <mergeCell ref="U4189:AB4189"/>
    <mergeCell ref="AD4189:AI4189"/>
    <mergeCell ref="AO4189:AR4189"/>
    <mergeCell ref="AU4189:AY4189"/>
    <mergeCell ref="BE4189:BF4189"/>
    <mergeCell ref="BG4189:BL4189"/>
    <mergeCell ref="BM4189:BO4189"/>
    <mergeCell ref="BP4189:BQ4189"/>
    <mergeCell ref="F4191:I4192"/>
    <mergeCell ref="K4191:M4192"/>
    <mergeCell ref="N4191:O4192"/>
    <mergeCell ref="R4191:T4192"/>
    <mergeCell ref="U4191:V4192"/>
    <mergeCell ref="W4191:Z4192"/>
    <mergeCell ref="AA4191:AB4192"/>
    <mergeCell ref="AD4191:AD4192"/>
    <mergeCell ref="AE4191:AH4192"/>
    <mergeCell ref="AI4191:AI4192"/>
    <mergeCell ref="AU4191:AW4192"/>
    <mergeCell ref="AX4191:AY4192"/>
    <mergeCell ref="BE4191:BF4192"/>
    <mergeCell ref="BH4191:BL4192"/>
    <mergeCell ref="BM4191:BO4192"/>
    <mergeCell ref="BP4191:BQ4192"/>
    <mergeCell ref="BL4185:BP4185"/>
    <mergeCell ref="C4197:D4198"/>
    <mergeCell ref="F4197:I4199"/>
    <mergeCell ref="J4197:M4199"/>
    <mergeCell ref="N4197:O4199"/>
    <mergeCell ref="R4197:T4198"/>
    <mergeCell ref="U4197:V4198"/>
    <mergeCell ref="W4197:Z4198"/>
    <mergeCell ref="AA4197:AB4198"/>
    <mergeCell ref="AD4197:AD4198"/>
    <mergeCell ref="AE4197:AH4198"/>
    <mergeCell ref="AI4197:AI4198"/>
    <mergeCell ref="AM4197:AP4198"/>
    <mergeCell ref="AQ4197:AT4198"/>
    <mergeCell ref="BA4197:BC4198"/>
    <mergeCell ref="BD4197:BE4198"/>
    <mergeCell ref="BH4197:BL4198"/>
    <mergeCell ref="BM4197:BO4198"/>
    <mergeCell ref="BP4197:BQ4198"/>
    <mergeCell ref="AM4199:AO4200"/>
    <mergeCell ref="AP4199:AS4200"/>
    <mergeCell ref="C4202:D4204"/>
    <mergeCell ref="F4202:I4204"/>
    <mergeCell ref="J4202:M4204"/>
    <mergeCell ref="AM4202:AO4204"/>
    <mergeCell ref="AP4202:AS4204"/>
    <mergeCell ref="AT4202:AV4204"/>
    <mergeCell ref="AX4202:AY4204"/>
    <mergeCell ref="BA4202:BC4204"/>
    <mergeCell ref="BD4202:BE4204"/>
    <mergeCell ref="BH4202:BL4204"/>
    <mergeCell ref="BM4202:BO4204"/>
    <mergeCell ref="BP4202:BQ4204"/>
    <mergeCell ref="C4193:D4194"/>
    <mergeCell ref="F4193:I4194"/>
    <mergeCell ref="J4193:M4194"/>
    <mergeCell ref="N4193:O4194"/>
    <mergeCell ref="R4193:T4194"/>
    <mergeCell ref="U4193:V4194"/>
    <mergeCell ref="W4193:Z4194"/>
    <mergeCell ref="AA4193:AB4194"/>
    <mergeCell ref="AD4193:AD4194"/>
    <mergeCell ref="AE4193:AH4194"/>
    <mergeCell ref="AI4193:AI4194"/>
    <mergeCell ref="AM4193:AO4194"/>
    <mergeCell ref="AP4193:AS4194"/>
    <mergeCell ref="BA4193:BC4194"/>
    <mergeCell ref="BD4193:BE4194"/>
    <mergeCell ref="BH4193:BL4194"/>
    <mergeCell ref="BM4193:BO4194"/>
    <mergeCell ref="BP4193:BQ4194"/>
    <mergeCell ref="C4195:D4195"/>
    <mergeCell ref="F4195:I4195"/>
    <mergeCell ref="J4195:M4195"/>
    <mergeCell ref="N4195:O4195"/>
    <mergeCell ref="R4195:T4195"/>
    <mergeCell ref="U4195:V4195"/>
    <mergeCell ref="W4195:Z4195"/>
    <mergeCell ref="AA4195:AB4195"/>
    <mergeCell ref="AE4195:AH4195"/>
    <mergeCell ref="AM4195:AO4195"/>
    <mergeCell ref="AP4195:AS4195"/>
    <mergeCell ref="BA4195:BC4195"/>
    <mergeCell ref="BD4195:BE4195"/>
    <mergeCell ref="BH4195:BL4195"/>
    <mergeCell ref="AM4205:AO4205"/>
    <mergeCell ref="AP4205:AS4205"/>
    <mergeCell ref="AT4205:AV4205"/>
    <mergeCell ref="AX4205:AY4205"/>
    <mergeCell ref="BA4205:BC4205"/>
    <mergeCell ref="BD4205:BE4205"/>
    <mergeCell ref="BH4205:BL4205"/>
    <mergeCell ref="BM4205:BO4205"/>
    <mergeCell ref="BP4205:BQ4205"/>
    <mergeCell ref="AM4207:AP4207"/>
    <mergeCell ref="AQ4207:AT4207"/>
    <mergeCell ref="AU4207:AX4207"/>
    <mergeCell ref="AY4207:AZ4207"/>
    <mergeCell ref="BA4207:BC4207"/>
    <mergeCell ref="BD4207:BE4207"/>
    <mergeCell ref="C4208:AE4208"/>
    <mergeCell ref="B4210:U4210"/>
    <mergeCell ref="X4210:AG4210"/>
    <mergeCell ref="AM4210:BB4210"/>
    <mergeCell ref="BE4210:BP4210"/>
    <mergeCell ref="E4211:L4211"/>
    <mergeCell ref="O4211:Q4211"/>
    <mergeCell ref="S4211:V4211"/>
    <mergeCell ref="AB4211:AC4211"/>
    <mergeCell ref="AD4211:AE4211"/>
    <mergeCell ref="AR4211:AT4211"/>
    <mergeCell ref="AV4211:BB4211"/>
    <mergeCell ref="BH4211:BL4212"/>
    <mergeCell ref="BN4211:BP4212"/>
    <mergeCell ref="F4213:K4213"/>
    <mergeCell ref="N4213:R4213"/>
    <mergeCell ref="S4213:V4213"/>
    <mergeCell ref="AB4213:AD4213"/>
    <mergeCell ref="AE4213:AI4213"/>
    <mergeCell ref="AR4213:AT4213"/>
    <mergeCell ref="AV4213:AZ4213"/>
    <mergeCell ref="BJ4213:BL4213"/>
    <mergeCell ref="BO4213:BP4213"/>
    <mergeCell ref="BE4215:BF4217"/>
    <mergeCell ref="BJ4215:BL4216"/>
    <mergeCell ref="BO4215:BP4216"/>
    <mergeCell ref="I4218:L4218"/>
    <mergeCell ref="N4218:P4218"/>
    <mergeCell ref="Q4218:S4218"/>
    <mergeCell ref="U4218:W4218"/>
    <mergeCell ref="Z4218:AC4218"/>
    <mergeCell ref="AD4218:AE4218"/>
    <mergeCell ref="AO4218:AT4218"/>
    <mergeCell ref="AV4218:AZ4218"/>
    <mergeCell ref="BA4218:BB4218"/>
    <mergeCell ref="BJ4218:BL4218"/>
    <mergeCell ref="BO4218:BP4218"/>
    <mergeCell ref="H4220:L4221"/>
    <mergeCell ref="N4220:P4221"/>
    <mergeCell ref="Q4220:S4221"/>
    <mergeCell ref="U4220:W4221"/>
    <mergeCell ref="Z4220:AC4221"/>
    <mergeCell ref="AD4220:AE4221"/>
    <mergeCell ref="AO4220:AT4221"/>
    <mergeCell ref="AV4220:AZ4221"/>
    <mergeCell ref="BA4220:BB4221"/>
    <mergeCell ref="BE4220:BE4221"/>
    <mergeCell ref="BJ4220:BL4221"/>
    <mergeCell ref="BO4220:BP4221"/>
    <mergeCell ref="H4222:L4222"/>
    <mergeCell ref="N4222:P4222"/>
    <mergeCell ref="R4222:S4222"/>
    <mergeCell ref="U4222:W4222"/>
    <mergeCell ref="Z4222:AC4222"/>
    <mergeCell ref="AD4222:AE4222"/>
    <mergeCell ref="AO4222:AT4222"/>
    <mergeCell ref="AV4222:AZ4222"/>
    <mergeCell ref="BK4222:BL4222"/>
    <mergeCell ref="C4224:I4226"/>
    <mergeCell ref="AH4224:AO4226"/>
    <mergeCell ref="BE4224:BE4226"/>
    <mergeCell ref="BK4224:BL4226"/>
    <mergeCell ref="BP4224:BP4225"/>
    <mergeCell ref="C4227:G4227"/>
    <mergeCell ref="H4227:L4227"/>
    <mergeCell ref="N4227:P4227"/>
    <mergeCell ref="Q4227:T4227"/>
    <mergeCell ref="U4227:W4227"/>
    <mergeCell ref="Z4227:AC4227"/>
    <mergeCell ref="AD4227:AE4227"/>
    <mergeCell ref="AI4227:AM4227"/>
    <mergeCell ref="AO4227:AT4227"/>
    <mergeCell ref="AV4227:AZ4227"/>
    <mergeCell ref="BK4227:BL4227"/>
    <mergeCell ref="C4229:G4231"/>
    <mergeCell ref="H4229:L4231"/>
    <mergeCell ref="N4229:P4231"/>
    <mergeCell ref="Q4229:T4231"/>
    <mergeCell ref="U4229:W4231"/>
    <mergeCell ref="Z4229:AC4231"/>
    <mergeCell ref="AD4229:AE4231"/>
    <mergeCell ref="AI4229:AM4231"/>
    <mergeCell ref="AO4229:AT4231"/>
    <mergeCell ref="AV4229:AZ4231"/>
    <mergeCell ref="BB4229:BB4231"/>
    <mergeCell ref="C4232:G4232"/>
    <mergeCell ref="H4232:L4232"/>
    <mergeCell ref="N4232:P4232"/>
    <mergeCell ref="Q4232:T4232"/>
    <mergeCell ref="U4232:W4232"/>
    <mergeCell ref="Z4232:AC4232"/>
    <mergeCell ref="AD4232:AE4232"/>
    <mergeCell ref="AI4232:AM4232"/>
    <mergeCell ref="AO4232:AT4232"/>
    <mergeCell ref="AV4232:AZ4232"/>
    <mergeCell ref="C4234:G4235"/>
    <mergeCell ref="H4234:L4235"/>
    <mergeCell ref="N4234:P4235"/>
    <mergeCell ref="Q4234:T4235"/>
    <mergeCell ref="U4234:W4235"/>
    <mergeCell ref="Z4234:AC4235"/>
    <mergeCell ref="AD4234:AE4235"/>
    <mergeCell ref="AI4234:AM4235"/>
    <mergeCell ref="AO4234:AT4235"/>
    <mergeCell ref="AV4234:AZ4235"/>
    <mergeCell ref="BB4234:BB4235"/>
    <mergeCell ref="BE4234:BP4235"/>
    <mergeCell ref="C4236:G4237"/>
    <mergeCell ref="H4236:L4237"/>
    <mergeCell ref="N4236:P4237"/>
    <mergeCell ref="Q4236:T4237"/>
    <mergeCell ref="U4236:W4237"/>
    <mergeCell ref="Z4236:AC4237"/>
    <mergeCell ref="AD4236:AE4237"/>
    <mergeCell ref="AI4236:AN4237"/>
    <mergeCell ref="AO4236:AT4237"/>
    <mergeCell ref="AV4236:AZ4237"/>
    <mergeCell ref="BB4236:BB4237"/>
    <mergeCell ref="BJ4236:BM4237"/>
    <mergeCell ref="BN4236:BP4237"/>
    <mergeCell ref="C4238:G4238"/>
    <mergeCell ref="H4238:L4238"/>
    <mergeCell ref="N4238:P4238"/>
    <mergeCell ref="Q4238:T4238"/>
    <mergeCell ref="U4238:W4238"/>
    <mergeCell ref="Z4238:AC4238"/>
    <mergeCell ref="AD4238:AE4238"/>
    <mergeCell ref="AI4238:AM4238"/>
    <mergeCell ref="AO4238:AT4238"/>
    <mergeCell ref="AV4238:AZ4238"/>
    <mergeCell ref="C4239:G4241"/>
    <mergeCell ref="H4239:L4241"/>
    <mergeCell ref="P4239:S4241"/>
    <mergeCell ref="U4239:W4241"/>
    <mergeCell ref="Z4239:AC4241"/>
    <mergeCell ref="AD4239:AE4241"/>
    <mergeCell ref="AI4239:AM4241"/>
    <mergeCell ref="AO4239:AT4241"/>
    <mergeCell ref="AV4239:AZ4241"/>
    <mergeCell ref="BB4239:BB4241"/>
    <mergeCell ref="BE4239:BE4241"/>
    <mergeCell ref="BH4239:BL4241"/>
    <mergeCell ref="BN4239:BP4241"/>
    <mergeCell ref="C4242:G4242"/>
    <mergeCell ref="H4242:L4242"/>
    <mergeCell ref="P4242:S4242"/>
    <mergeCell ref="U4242:W4242"/>
    <mergeCell ref="Z4242:AC4242"/>
    <mergeCell ref="AD4242:AE4242"/>
    <mergeCell ref="AI4242:AM4242"/>
    <mergeCell ref="AO4242:AT4242"/>
    <mergeCell ref="AV4242:AZ4242"/>
    <mergeCell ref="BH4242:BL4242"/>
    <mergeCell ref="BN4242:BP4242"/>
    <mergeCell ref="C4244:G4246"/>
    <mergeCell ref="H4244:L4246"/>
    <mergeCell ref="N4244:P4246"/>
    <mergeCell ref="Q4244:T4246"/>
    <mergeCell ref="U4244:W4246"/>
    <mergeCell ref="Z4244:AC4246"/>
    <mergeCell ref="AD4244:AE4246"/>
    <mergeCell ref="AI4244:AM4246"/>
    <mergeCell ref="AO4244:AT4246"/>
    <mergeCell ref="AV4244:AZ4246"/>
    <mergeCell ref="BB4244:BB4246"/>
    <mergeCell ref="BE4244:BE4246"/>
    <mergeCell ref="BH4244:BL4246"/>
    <mergeCell ref="BN4244:BP4246"/>
    <mergeCell ref="C4247:G4247"/>
    <mergeCell ref="H4247:L4247"/>
    <mergeCell ref="P4247:S4247"/>
    <mergeCell ref="U4247:W4247"/>
    <mergeCell ref="Z4247:AC4247"/>
    <mergeCell ref="AD4247:AE4247"/>
    <mergeCell ref="AI4247:AM4247"/>
    <mergeCell ref="AO4247:AT4247"/>
    <mergeCell ref="AV4247:AZ4247"/>
    <mergeCell ref="BH4247:BL4247"/>
    <mergeCell ref="BN4247:BP4247"/>
    <mergeCell ref="C4249:G4249"/>
    <mergeCell ref="H4249:L4249"/>
    <mergeCell ref="N4249:P4249"/>
    <mergeCell ref="Q4249:T4249"/>
    <mergeCell ref="U4249:W4249"/>
    <mergeCell ref="Z4249:AC4249"/>
    <mergeCell ref="AD4249:AE4249"/>
    <mergeCell ref="AI4249:AM4249"/>
    <mergeCell ref="AO4249:AT4251"/>
    <mergeCell ref="AV4249:AZ4251"/>
    <mergeCell ref="BE4249:BF4250"/>
    <mergeCell ref="BH4249:BL4249"/>
    <mergeCell ref="BN4249:BP4249"/>
    <mergeCell ref="BE4251:BE4252"/>
    <mergeCell ref="BH4251:BL4252"/>
    <mergeCell ref="BN4251:BP4252"/>
    <mergeCell ref="C4254:I4254"/>
    <mergeCell ref="AH4254:AO4254"/>
    <mergeCell ref="BH4254:BL4254"/>
    <mergeCell ref="BN4254:BP4254"/>
    <mergeCell ref="C4255:G4256"/>
    <mergeCell ref="H4255:L4256"/>
    <mergeCell ref="N4255:P4256"/>
    <mergeCell ref="Q4255:T4256"/>
    <mergeCell ref="U4255:W4256"/>
    <mergeCell ref="Z4255:AC4256"/>
    <mergeCell ref="AD4255:AE4256"/>
    <mergeCell ref="AI4255:AM4256"/>
    <mergeCell ref="AO4255:AT4256"/>
    <mergeCell ref="AV4255:AZ4256"/>
    <mergeCell ref="BB4255:BB4256"/>
    <mergeCell ref="BE4255:BF4256"/>
    <mergeCell ref="BH4255:BL4256"/>
    <mergeCell ref="BN4255:BP4256"/>
    <mergeCell ref="C4257:G4257"/>
    <mergeCell ref="H4257:L4257"/>
    <mergeCell ref="N4257:P4257"/>
    <mergeCell ref="Q4257:T4257"/>
    <mergeCell ref="U4257:W4257"/>
    <mergeCell ref="Z4257:AC4257"/>
    <mergeCell ref="AD4257:AE4257"/>
    <mergeCell ref="AI4257:AM4257"/>
    <mergeCell ref="AO4257:AT4257"/>
    <mergeCell ref="AV4257:AZ4257"/>
    <mergeCell ref="BH4257:BL4257"/>
    <mergeCell ref="BN4257:BP4257"/>
    <mergeCell ref="C4259:G4260"/>
    <mergeCell ref="H4259:L4260"/>
    <mergeCell ref="N4259:P4260"/>
    <mergeCell ref="Q4259:T4260"/>
    <mergeCell ref="U4259:W4260"/>
    <mergeCell ref="Z4259:AC4260"/>
    <mergeCell ref="AD4259:AE4260"/>
    <mergeCell ref="AI4259:AM4260"/>
    <mergeCell ref="AO4259:AT4260"/>
    <mergeCell ref="AV4259:AZ4260"/>
    <mergeCell ref="BB4259:BB4260"/>
    <mergeCell ref="BE4259:BE4260"/>
    <mergeCell ref="BH4259:BL4260"/>
    <mergeCell ref="BN4259:BP4260"/>
    <mergeCell ref="C4261:G4262"/>
    <mergeCell ref="H4261:L4262"/>
    <mergeCell ref="N4261:P4262"/>
    <mergeCell ref="Q4261:T4262"/>
    <mergeCell ref="U4261:W4262"/>
    <mergeCell ref="Z4261:AC4262"/>
    <mergeCell ref="AD4261:AE4262"/>
    <mergeCell ref="AI4261:AM4262"/>
    <mergeCell ref="AO4261:AT4262"/>
    <mergeCell ref="AV4261:AZ4262"/>
    <mergeCell ref="BB4261:BB4262"/>
    <mergeCell ref="BE4261:BE4262"/>
    <mergeCell ref="BH4261:BL4262"/>
    <mergeCell ref="BN4261:BP4262"/>
    <mergeCell ref="BH4263:BL4263"/>
    <mergeCell ref="BN4263:BP4263"/>
    <mergeCell ref="C4265:G4266"/>
    <mergeCell ref="H4265:L4266"/>
    <mergeCell ref="N4265:P4266"/>
    <mergeCell ref="Q4265:T4266"/>
    <mergeCell ref="U4265:W4266"/>
    <mergeCell ref="Z4265:AC4266"/>
    <mergeCell ref="AD4265:AE4266"/>
    <mergeCell ref="AH4265:AM4266"/>
    <mergeCell ref="AO4265:AT4266"/>
    <mergeCell ref="AZ4265:AZ4266"/>
    <mergeCell ref="BB4265:BB4266"/>
    <mergeCell ref="BE4265:BG4266"/>
    <mergeCell ref="BH4265:BL4266"/>
    <mergeCell ref="BN4265:BP4266"/>
    <mergeCell ref="C4267:G4267"/>
    <mergeCell ref="H4267:L4267"/>
    <mergeCell ref="N4267:P4267"/>
    <mergeCell ref="Q4267:T4267"/>
    <mergeCell ref="U4267:W4267"/>
    <mergeCell ref="Z4267:AC4267"/>
    <mergeCell ref="AD4267:AE4267"/>
    <mergeCell ref="AH4267:AN4267"/>
    <mergeCell ref="AO4267:AT4267"/>
    <mergeCell ref="AV4267:AZ4267"/>
    <mergeCell ref="BE4267:BG4267"/>
    <mergeCell ref="BH4267:BL4267"/>
    <mergeCell ref="BN4267:BP4267"/>
    <mergeCell ref="C4269:H4269"/>
    <mergeCell ref="I4269:M4269"/>
    <mergeCell ref="P4269:S4269"/>
    <mergeCell ref="U4269:W4269"/>
    <mergeCell ref="Z4269:AC4269"/>
    <mergeCell ref="AD4269:AE4269"/>
    <mergeCell ref="AH4269:AN4269"/>
    <mergeCell ref="AO4269:AT4269"/>
    <mergeCell ref="AV4269:AZ4269"/>
    <mergeCell ref="C4270:K4271"/>
    <mergeCell ref="P4270:S4271"/>
    <mergeCell ref="U4270:W4271"/>
    <mergeCell ref="AH4270:AM4271"/>
    <mergeCell ref="AO4270:AT4271"/>
    <mergeCell ref="AV4270:AZ4271"/>
    <mergeCell ref="BB4270:BB4271"/>
    <mergeCell ref="C4272:G4272"/>
    <mergeCell ref="H4272:L4272"/>
    <mergeCell ref="P4272:S4272"/>
    <mergeCell ref="U4272:W4272"/>
    <mergeCell ref="Z4272:AC4272"/>
    <mergeCell ref="AD4272:AE4272"/>
    <mergeCell ref="AH4272:AM4272"/>
    <mergeCell ref="AV4272:AZ4272"/>
    <mergeCell ref="BE4272:BP4272"/>
    <mergeCell ref="C4274:G4276"/>
    <mergeCell ref="N4274:P4276"/>
    <mergeCell ref="Q4274:T4276"/>
    <mergeCell ref="U4274:W4276"/>
    <mergeCell ref="AH4274:AR4276"/>
    <mergeCell ref="AV4274:AZ4276"/>
    <mergeCell ref="BB4274:BB4276"/>
    <mergeCell ref="C4277:G4277"/>
    <mergeCell ref="P4277:S4277"/>
    <mergeCell ref="U4277:W4277"/>
    <mergeCell ref="AH4277:AR4277"/>
    <mergeCell ref="AV4277:AZ4277"/>
    <mergeCell ref="BG4277:BJ4277"/>
    <mergeCell ref="BN4277:BP4277"/>
    <mergeCell ref="C4279:G4281"/>
    <mergeCell ref="N4279:P4281"/>
    <mergeCell ref="Q4279:T4281"/>
    <mergeCell ref="U4279:W4281"/>
    <mergeCell ref="AH4279:AR4281"/>
    <mergeCell ref="AV4279:AZ4281"/>
    <mergeCell ref="BB4279:BB4281"/>
    <mergeCell ref="BE4279:BG4281"/>
    <mergeCell ref="BH4279:BK4281"/>
    <mergeCell ref="BN4279:BP4281"/>
    <mergeCell ref="C4282:G4282"/>
    <mergeCell ref="N4282:P4282"/>
    <mergeCell ref="Q4282:T4282"/>
    <mergeCell ref="U4282:W4282"/>
    <mergeCell ref="AH4282:AR4282"/>
    <mergeCell ref="AV4282:AZ4282"/>
    <mergeCell ref="BE4282:BG4282"/>
    <mergeCell ref="BH4282:BK4282"/>
    <mergeCell ref="BN4282:BP4282"/>
    <mergeCell ref="C4284:J4286"/>
    <mergeCell ref="P4284:S4286"/>
    <mergeCell ref="U4284:W4286"/>
    <mergeCell ref="AH4284:AR4286"/>
    <mergeCell ref="AV4284:AZ4286"/>
    <mergeCell ref="BB4284:BB4286"/>
    <mergeCell ref="BE4284:BG4286"/>
    <mergeCell ref="BH4284:BK4285"/>
    <mergeCell ref="C4287:J4287"/>
    <mergeCell ref="N4287:P4287"/>
    <mergeCell ref="Q4287:T4287"/>
    <mergeCell ref="U4287:W4287"/>
    <mergeCell ref="AH4287:AR4287"/>
    <mergeCell ref="AV4287:AZ4287"/>
    <mergeCell ref="BE4287:BG4287"/>
    <mergeCell ref="BH4287:BK4287"/>
    <mergeCell ref="BE4289:BG4290"/>
    <mergeCell ref="BH4289:BK4290"/>
    <mergeCell ref="BN4289:BP4290"/>
    <mergeCell ref="C4291:G4291"/>
    <mergeCell ref="H4291:L4291"/>
    <mergeCell ref="N4291:P4291"/>
    <mergeCell ref="Q4291:T4291"/>
    <mergeCell ref="U4291:W4291"/>
    <mergeCell ref="Z4291:AC4291"/>
    <mergeCell ref="AD4291:AE4291"/>
    <mergeCell ref="AH4291:AM4291"/>
    <mergeCell ref="AO4291:AT4291"/>
    <mergeCell ref="AV4291:AZ4291"/>
    <mergeCell ref="BB4291:BC4291"/>
    <mergeCell ref="BE4291:BF4291"/>
    <mergeCell ref="BI4291:BJ4291"/>
    <mergeCell ref="BL4291:BP4291"/>
    <mergeCell ref="B4293:AJ4294"/>
    <mergeCell ref="AL4293:AZ4294"/>
    <mergeCell ref="BA4293:BQ4294"/>
    <mergeCell ref="G4295:L4295"/>
    <mergeCell ref="N4295:O4295"/>
    <mergeCell ref="P4295:S4295"/>
    <mergeCell ref="U4295:AB4295"/>
    <mergeCell ref="AD4295:AI4295"/>
    <mergeCell ref="AO4295:AR4295"/>
    <mergeCell ref="AU4295:AY4295"/>
    <mergeCell ref="BE4295:BF4295"/>
    <mergeCell ref="BG4295:BL4295"/>
    <mergeCell ref="BM4295:BO4295"/>
    <mergeCell ref="BP4295:BQ4295"/>
    <mergeCell ref="F4297:I4298"/>
    <mergeCell ref="K4297:M4298"/>
    <mergeCell ref="N4297:O4298"/>
    <mergeCell ref="R4297:T4298"/>
    <mergeCell ref="U4297:V4298"/>
    <mergeCell ref="W4297:Z4298"/>
    <mergeCell ref="AA4297:AB4298"/>
    <mergeCell ref="AD4297:AD4298"/>
    <mergeCell ref="AE4297:AH4298"/>
    <mergeCell ref="AI4297:AI4298"/>
    <mergeCell ref="AU4297:AW4298"/>
    <mergeCell ref="AX4297:AY4298"/>
    <mergeCell ref="BE4297:BF4298"/>
    <mergeCell ref="BH4297:BL4298"/>
    <mergeCell ref="BM4297:BO4298"/>
    <mergeCell ref="BP4297:BQ4298"/>
    <mergeCell ref="C4299:D4300"/>
    <mergeCell ref="F4299:I4300"/>
    <mergeCell ref="J4299:M4300"/>
    <mergeCell ref="N4299:O4300"/>
    <mergeCell ref="R4299:T4300"/>
    <mergeCell ref="U4299:V4300"/>
    <mergeCell ref="W4299:Z4300"/>
    <mergeCell ref="AA4299:AB4300"/>
    <mergeCell ref="AD4299:AD4300"/>
    <mergeCell ref="AE4299:AH4300"/>
    <mergeCell ref="AI4299:AI4300"/>
    <mergeCell ref="AM4299:AO4300"/>
    <mergeCell ref="AP4299:AS4300"/>
    <mergeCell ref="BA4299:BC4300"/>
    <mergeCell ref="BD4299:BE4300"/>
    <mergeCell ref="BH4299:BL4300"/>
    <mergeCell ref="BM4299:BO4300"/>
    <mergeCell ref="BP4299:BQ4300"/>
    <mergeCell ref="C4301:D4301"/>
    <mergeCell ref="F4301:I4301"/>
    <mergeCell ref="J4301:M4301"/>
    <mergeCell ref="N4301:O4301"/>
    <mergeCell ref="R4301:T4301"/>
    <mergeCell ref="U4301:V4301"/>
    <mergeCell ref="W4301:Z4301"/>
    <mergeCell ref="AA4301:AB4301"/>
    <mergeCell ref="AE4301:AH4301"/>
    <mergeCell ref="AM4301:AO4301"/>
    <mergeCell ref="AP4301:AS4301"/>
    <mergeCell ref="BA4301:BC4301"/>
    <mergeCell ref="BD4301:BE4301"/>
    <mergeCell ref="BH4301:BL4301"/>
    <mergeCell ref="BM4301:BO4301"/>
    <mergeCell ref="BP4301:BQ4301"/>
    <mergeCell ref="C4303:D4304"/>
    <mergeCell ref="F4303:I4305"/>
    <mergeCell ref="J4303:M4305"/>
    <mergeCell ref="N4303:O4305"/>
    <mergeCell ref="R4303:T4304"/>
    <mergeCell ref="U4303:V4304"/>
    <mergeCell ref="W4303:Z4304"/>
    <mergeCell ref="AA4303:AB4304"/>
    <mergeCell ref="AD4303:AD4304"/>
    <mergeCell ref="AE4303:AH4304"/>
    <mergeCell ref="AI4303:AI4304"/>
    <mergeCell ref="AM4303:AP4304"/>
    <mergeCell ref="AQ4303:AT4304"/>
    <mergeCell ref="BA4303:BC4304"/>
    <mergeCell ref="BD4303:BE4304"/>
    <mergeCell ref="BH4303:BL4304"/>
    <mergeCell ref="BM4303:BO4304"/>
    <mergeCell ref="BP4303:BQ4304"/>
    <mergeCell ref="AM4305:AO4306"/>
    <mergeCell ref="AP4305:AS4306"/>
    <mergeCell ref="BA4305:BC4306"/>
    <mergeCell ref="BD4305:BE4306"/>
    <mergeCell ref="BH4305:BL4306"/>
    <mergeCell ref="BM4305:BO4306"/>
    <mergeCell ref="BP4305:BQ4306"/>
    <mergeCell ref="C4308:D4310"/>
    <mergeCell ref="F4308:I4310"/>
    <mergeCell ref="J4308:M4310"/>
    <mergeCell ref="AM4308:AO4310"/>
    <mergeCell ref="AP4308:AS4310"/>
    <mergeCell ref="AT4308:AV4310"/>
    <mergeCell ref="AX4308:AY4310"/>
    <mergeCell ref="BA4308:BC4310"/>
    <mergeCell ref="BD4308:BE4310"/>
    <mergeCell ref="BH4308:BL4310"/>
    <mergeCell ref="BM4308:BO4310"/>
    <mergeCell ref="BP4308:BQ4310"/>
    <mergeCell ref="AM4311:AO4311"/>
    <mergeCell ref="AP4311:AS4311"/>
    <mergeCell ref="AT4311:AV4311"/>
    <mergeCell ref="AX4311:AY4311"/>
    <mergeCell ref="BA4311:BC4311"/>
    <mergeCell ref="BD4311:BE4311"/>
    <mergeCell ref="BH4311:BL4311"/>
    <mergeCell ref="BM4311:BO4311"/>
    <mergeCell ref="BP4311:BQ4311"/>
    <mergeCell ref="AM4313:AP4313"/>
    <mergeCell ref="AQ4313:AT4313"/>
    <mergeCell ref="AU4313:AX4313"/>
    <mergeCell ref="AY4313:AZ4313"/>
    <mergeCell ref="BA4313:BC4313"/>
    <mergeCell ref="BD4313:BE4313"/>
    <mergeCell ref="C4314:AE4314"/>
    <mergeCell ref="B4316:U4316"/>
    <mergeCell ref="X4316:AG4316"/>
    <mergeCell ref="AM4316:BB4316"/>
    <mergeCell ref="BE4316:BP4316"/>
    <mergeCell ref="E4317:L4317"/>
    <mergeCell ref="O4317:Q4317"/>
    <mergeCell ref="S4317:V4317"/>
    <mergeCell ref="AB4317:AC4317"/>
    <mergeCell ref="AD4317:AE4317"/>
    <mergeCell ref="AR4317:AT4317"/>
    <mergeCell ref="AV4317:BB4317"/>
    <mergeCell ref="BH4317:BL4318"/>
    <mergeCell ref="BN4317:BP4318"/>
    <mergeCell ref="F4319:K4319"/>
    <mergeCell ref="N4319:R4319"/>
    <mergeCell ref="S4319:V4319"/>
    <mergeCell ref="AB4319:AD4319"/>
    <mergeCell ref="AE4319:AI4319"/>
    <mergeCell ref="AR4319:AT4319"/>
    <mergeCell ref="AV4319:AZ4319"/>
    <mergeCell ref="BJ4319:BL4319"/>
    <mergeCell ref="BO4319:BP4319"/>
    <mergeCell ref="BE4321:BF4323"/>
    <mergeCell ref="BJ4321:BL4322"/>
    <mergeCell ref="BO4321:BP4322"/>
    <mergeCell ref="I4324:L4324"/>
    <mergeCell ref="N4324:P4324"/>
    <mergeCell ref="Q4324:S4324"/>
    <mergeCell ref="U4324:W4324"/>
    <mergeCell ref="Z4324:AC4324"/>
    <mergeCell ref="AD4324:AE4324"/>
    <mergeCell ref="AO4324:AT4324"/>
    <mergeCell ref="AV4324:AZ4324"/>
    <mergeCell ref="BA4324:BB4324"/>
    <mergeCell ref="BJ4324:BL4324"/>
    <mergeCell ref="BO4324:BP4324"/>
    <mergeCell ref="H4326:L4327"/>
    <mergeCell ref="N4326:P4327"/>
    <mergeCell ref="Q4326:S4327"/>
    <mergeCell ref="U4326:W4327"/>
    <mergeCell ref="Z4326:AC4327"/>
    <mergeCell ref="AD4326:AE4327"/>
    <mergeCell ref="AO4326:AT4327"/>
    <mergeCell ref="AV4326:AZ4327"/>
    <mergeCell ref="BA4326:BB4327"/>
    <mergeCell ref="BE4326:BE4327"/>
    <mergeCell ref="BJ4326:BL4327"/>
    <mergeCell ref="BO4326:BP4327"/>
    <mergeCell ref="H4328:L4328"/>
    <mergeCell ref="N4328:P4328"/>
    <mergeCell ref="R4328:S4328"/>
    <mergeCell ref="U4328:W4328"/>
    <mergeCell ref="Z4328:AC4328"/>
    <mergeCell ref="AD4328:AE4328"/>
    <mergeCell ref="AO4328:AT4328"/>
    <mergeCell ref="AV4328:AZ4328"/>
    <mergeCell ref="BK4328:BL4328"/>
    <mergeCell ref="C4330:I4332"/>
    <mergeCell ref="AH4330:AO4332"/>
    <mergeCell ref="BE4330:BE4332"/>
    <mergeCell ref="BK4330:BL4332"/>
    <mergeCell ref="BP4330:BP4331"/>
    <mergeCell ref="C4333:G4333"/>
    <mergeCell ref="H4333:L4333"/>
    <mergeCell ref="N4333:P4333"/>
    <mergeCell ref="Q4333:T4333"/>
    <mergeCell ref="U4333:W4333"/>
    <mergeCell ref="Z4333:AC4333"/>
    <mergeCell ref="AD4333:AE4333"/>
    <mergeCell ref="AI4333:AM4333"/>
    <mergeCell ref="AO4333:AT4333"/>
    <mergeCell ref="AV4333:AZ4333"/>
    <mergeCell ref="BK4333:BL4333"/>
    <mergeCell ref="C4335:G4337"/>
    <mergeCell ref="H4335:L4337"/>
    <mergeCell ref="N4335:P4337"/>
    <mergeCell ref="Q4335:T4337"/>
    <mergeCell ref="U4335:W4337"/>
    <mergeCell ref="Z4335:AC4337"/>
    <mergeCell ref="AD4335:AE4337"/>
    <mergeCell ref="AI4335:AM4337"/>
    <mergeCell ref="AO4335:AT4337"/>
    <mergeCell ref="AV4335:AZ4337"/>
    <mergeCell ref="BB4335:BB4337"/>
    <mergeCell ref="C4338:G4338"/>
    <mergeCell ref="H4338:L4338"/>
    <mergeCell ref="N4338:P4338"/>
    <mergeCell ref="Q4338:T4338"/>
    <mergeCell ref="U4338:W4338"/>
    <mergeCell ref="Z4338:AC4338"/>
    <mergeCell ref="AD4338:AE4338"/>
    <mergeCell ref="AI4338:AM4338"/>
    <mergeCell ref="AO4338:AT4338"/>
    <mergeCell ref="AV4338:AZ4338"/>
    <mergeCell ref="C4340:G4341"/>
    <mergeCell ref="H4340:L4341"/>
    <mergeCell ref="N4340:P4341"/>
    <mergeCell ref="Q4340:T4341"/>
    <mergeCell ref="U4340:W4341"/>
    <mergeCell ref="Z4340:AC4341"/>
    <mergeCell ref="AD4340:AE4341"/>
    <mergeCell ref="AI4340:AM4341"/>
    <mergeCell ref="AO4340:AT4341"/>
    <mergeCell ref="AV4340:AZ4341"/>
    <mergeCell ref="BB4340:BB4341"/>
    <mergeCell ref="BE4340:BP4341"/>
    <mergeCell ref="C4342:G4343"/>
    <mergeCell ref="H4342:L4343"/>
    <mergeCell ref="N4342:P4343"/>
    <mergeCell ref="Q4342:T4343"/>
    <mergeCell ref="U4342:W4343"/>
    <mergeCell ref="Z4342:AC4343"/>
    <mergeCell ref="AD4342:AE4343"/>
    <mergeCell ref="AI4342:AN4343"/>
    <mergeCell ref="AO4342:AT4343"/>
    <mergeCell ref="AV4342:AZ4343"/>
    <mergeCell ref="BB4342:BB4343"/>
    <mergeCell ref="BJ4342:BM4343"/>
    <mergeCell ref="BN4342:BP4343"/>
    <mergeCell ref="C4344:G4344"/>
    <mergeCell ref="H4344:L4344"/>
    <mergeCell ref="N4344:P4344"/>
    <mergeCell ref="Q4344:T4344"/>
    <mergeCell ref="U4344:W4344"/>
    <mergeCell ref="Z4344:AC4344"/>
    <mergeCell ref="AD4344:AE4344"/>
    <mergeCell ref="AI4344:AM4344"/>
    <mergeCell ref="AO4344:AT4344"/>
    <mergeCell ref="AV4344:AZ4344"/>
    <mergeCell ref="C4345:G4347"/>
    <mergeCell ref="H4345:L4347"/>
    <mergeCell ref="P4345:S4347"/>
    <mergeCell ref="U4345:W4347"/>
    <mergeCell ref="Z4345:AC4347"/>
    <mergeCell ref="AD4345:AE4347"/>
    <mergeCell ref="AI4345:AM4347"/>
    <mergeCell ref="AO4345:AT4347"/>
    <mergeCell ref="AV4345:AZ4347"/>
    <mergeCell ref="BB4345:BB4347"/>
    <mergeCell ref="BE4345:BE4347"/>
    <mergeCell ref="BH4345:BL4347"/>
    <mergeCell ref="BN4345:BP4347"/>
    <mergeCell ref="C4348:G4348"/>
    <mergeCell ref="H4348:L4348"/>
    <mergeCell ref="P4348:S4348"/>
    <mergeCell ref="U4348:W4348"/>
    <mergeCell ref="Z4348:AC4348"/>
    <mergeCell ref="AD4348:AE4348"/>
    <mergeCell ref="AI4348:AM4348"/>
    <mergeCell ref="AO4348:AT4348"/>
    <mergeCell ref="AV4348:AZ4348"/>
    <mergeCell ref="BH4348:BL4348"/>
    <mergeCell ref="BN4348:BP4348"/>
    <mergeCell ref="C4350:G4352"/>
    <mergeCell ref="H4350:L4352"/>
    <mergeCell ref="N4350:P4352"/>
    <mergeCell ref="Q4350:T4352"/>
    <mergeCell ref="U4350:W4352"/>
    <mergeCell ref="Z4350:AC4352"/>
    <mergeCell ref="AD4350:AE4352"/>
    <mergeCell ref="AI4350:AM4352"/>
    <mergeCell ref="AO4350:AT4352"/>
    <mergeCell ref="AV4350:AZ4352"/>
    <mergeCell ref="BB4350:BB4352"/>
    <mergeCell ref="BE4350:BE4352"/>
    <mergeCell ref="BH4350:BL4352"/>
    <mergeCell ref="BN4350:BP4352"/>
    <mergeCell ref="C4353:G4353"/>
    <mergeCell ref="H4353:L4353"/>
    <mergeCell ref="P4353:S4353"/>
    <mergeCell ref="U4353:W4353"/>
    <mergeCell ref="Z4353:AC4353"/>
    <mergeCell ref="AD4353:AE4353"/>
    <mergeCell ref="AI4353:AM4353"/>
    <mergeCell ref="AO4353:AT4353"/>
    <mergeCell ref="AV4353:AZ4353"/>
    <mergeCell ref="BH4353:BL4353"/>
    <mergeCell ref="BN4353:BP4353"/>
    <mergeCell ref="C4355:G4355"/>
    <mergeCell ref="H4355:L4355"/>
    <mergeCell ref="N4355:P4355"/>
    <mergeCell ref="Q4355:T4355"/>
    <mergeCell ref="U4355:W4355"/>
    <mergeCell ref="Z4355:AC4355"/>
    <mergeCell ref="AD4355:AE4355"/>
    <mergeCell ref="AI4355:AM4355"/>
    <mergeCell ref="AO4355:AT4357"/>
    <mergeCell ref="AV4355:AZ4357"/>
    <mergeCell ref="BE4355:BF4356"/>
    <mergeCell ref="BH4355:BL4355"/>
    <mergeCell ref="BN4355:BP4355"/>
    <mergeCell ref="BE4357:BE4358"/>
    <mergeCell ref="BH4357:BL4358"/>
    <mergeCell ref="BN4357:BP4358"/>
    <mergeCell ref="C4360:I4360"/>
    <mergeCell ref="AH4360:AO4360"/>
    <mergeCell ref="BH4360:BL4360"/>
    <mergeCell ref="BN4360:BP4360"/>
    <mergeCell ref="C4361:G4362"/>
    <mergeCell ref="H4361:L4362"/>
    <mergeCell ref="N4361:P4362"/>
    <mergeCell ref="Q4361:T4362"/>
    <mergeCell ref="U4361:W4362"/>
    <mergeCell ref="Z4361:AC4362"/>
    <mergeCell ref="AD4361:AE4362"/>
    <mergeCell ref="AI4361:AM4362"/>
    <mergeCell ref="AO4361:AT4362"/>
    <mergeCell ref="AV4361:AZ4362"/>
    <mergeCell ref="BB4361:BB4362"/>
    <mergeCell ref="BE4361:BF4362"/>
    <mergeCell ref="BH4361:BL4362"/>
    <mergeCell ref="BN4361:BP4362"/>
    <mergeCell ref="C4363:G4363"/>
    <mergeCell ref="H4363:L4363"/>
    <mergeCell ref="N4363:P4363"/>
    <mergeCell ref="Q4363:T4363"/>
    <mergeCell ref="U4363:W4363"/>
    <mergeCell ref="Z4363:AC4363"/>
    <mergeCell ref="AD4363:AE4363"/>
    <mergeCell ref="AI4363:AM4363"/>
    <mergeCell ref="AO4363:AT4363"/>
    <mergeCell ref="AV4363:AZ4363"/>
    <mergeCell ref="BH4363:BL4363"/>
    <mergeCell ref="BN4363:BP4363"/>
    <mergeCell ref="C4365:G4366"/>
    <mergeCell ref="H4365:L4366"/>
    <mergeCell ref="N4365:P4366"/>
    <mergeCell ref="Q4365:T4366"/>
    <mergeCell ref="U4365:W4366"/>
    <mergeCell ref="Z4365:AC4366"/>
    <mergeCell ref="AD4365:AE4366"/>
    <mergeCell ref="AI4365:AM4366"/>
    <mergeCell ref="AO4365:AT4366"/>
    <mergeCell ref="AV4365:AZ4366"/>
    <mergeCell ref="BB4365:BB4366"/>
    <mergeCell ref="BE4365:BE4366"/>
    <mergeCell ref="BH4365:BL4366"/>
    <mergeCell ref="BN4365:BP4366"/>
    <mergeCell ref="C4367:G4368"/>
    <mergeCell ref="H4367:L4368"/>
    <mergeCell ref="N4367:P4368"/>
    <mergeCell ref="Q4367:T4368"/>
    <mergeCell ref="U4367:W4368"/>
    <mergeCell ref="Z4367:AC4368"/>
    <mergeCell ref="AD4367:AE4368"/>
    <mergeCell ref="AI4367:AM4368"/>
    <mergeCell ref="AO4367:AT4368"/>
    <mergeCell ref="AV4367:AZ4368"/>
    <mergeCell ref="BB4367:BB4368"/>
    <mergeCell ref="BE4367:BE4368"/>
    <mergeCell ref="BH4367:BL4368"/>
    <mergeCell ref="BN4367:BP4368"/>
    <mergeCell ref="BH4369:BL4369"/>
    <mergeCell ref="BN4369:BP4369"/>
    <mergeCell ref="C4371:G4372"/>
    <mergeCell ref="H4371:L4372"/>
    <mergeCell ref="N4371:P4372"/>
    <mergeCell ref="Q4371:T4372"/>
    <mergeCell ref="U4371:W4372"/>
    <mergeCell ref="Z4371:AC4372"/>
    <mergeCell ref="AD4371:AE4372"/>
    <mergeCell ref="AH4371:AM4372"/>
    <mergeCell ref="AO4371:AT4372"/>
    <mergeCell ref="AZ4371:AZ4372"/>
    <mergeCell ref="BB4371:BB4372"/>
    <mergeCell ref="BE4371:BG4372"/>
    <mergeCell ref="BH4371:BL4372"/>
    <mergeCell ref="BN4371:BP4372"/>
    <mergeCell ref="C4373:G4373"/>
    <mergeCell ref="H4373:L4373"/>
    <mergeCell ref="N4373:P4373"/>
    <mergeCell ref="Q4373:T4373"/>
    <mergeCell ref="U4373:W4373"/>
    <mergeCell ref="Z4373:AC4373"/>
    <mergeCell ref="AD4373:AE4373"/>
    <mergeCell ref="AH4373:AN4373"/>
    <mergeCell ref="AO4373:AT4373"/>
    <mergeCell ref="AV4373:AZ4373"/>
    <mergeCell ref="BE4373:BG4373"/>
    <mergeCell ref="BH4373:BL4373"/>
    <mergeCell ref="BN4373:BP4373"/>
    <mergeCell ref="C4375:H4375"/>
    <mergeCell ref="I4375:M4375"/>
    <mergeCell ref="P4375:S4375"/>
    <mergeCell ref="U4375:W4375"/>
    <mergeCell ref="Z4375:AC4375"/>
    <mergeCell ref="AD4375:AE4375"/>
    <mergeCell ref="AH4375:AN4375"/>
    <mergeCell ref="AO4375:AT4375"/>
    <mergeCell ref="AV4375:AZ4375"/>
    <mergeCell ref="C4376:K4377"/>
    <mergeCell ref="P4376:S4377"/>
    <mergeCell ref="U4376:W4377"/>
    <mergeCell ref="AH4376:AM4377"/>
    <mergeCell ref="AO4376:AT4377"/>
    <mergeCell ref="AV4376:AZ4377"/>
    <mergeCell ref="BB4376:BB4377"/>
    <mergeCell ref="C4378:G4378"/>
    <mergeCell ref="H4378:L4378"/>
    <mergeCell ref="P4378:S4378"/>
    <mergeCell ref="U4378:W4378"/>
    <mergeCell ref="Z4378:AC4378"/>
    <mergeCell ref="AD4378:AE4378"/>
    <mergeCell ref="AH4378:AM4378"/>
    <mergeCell ref="AV4378:AZ4378"/>
    <mergeCell ref="BE4378:BP4378"/>
    <mergeCell ref="C4380:G4382"/>
    <mergeCell ref="N4380:P4382"/>
    <mergeCell ref="Q4380:T4382"/>
    <mergeCell ref="U4380:W4382"/>
    <mergeCell ref="AH4380:AR4382"/>
    <mergeCell ref="AV4380:AZ4382"/>
    <mergeCell ref="BB4380:BB4382"/>
    <mergeCell ref="C4383:G4383"/>
    <mergeCell ref="P4383:S4383"/>
    <mergeCell ref="U4383:W4383"/>
    <mergeCell ref="AH4383:AR4383"/>
    <mergeCell ref="AV4383:AZ4383"/>
    <mergeCell ref="BG4383:BJ4383"/>
    <mergeCell ref="BN4383:BP4383"/>
    <mergeCell ref="C4385:G4387"/>
    <mergeCell ref="N4385:P4387"/>
    <mergeCell ref="Q4385:T4387"/>
    <mergeCell ref="U4385:W4387"/>
    <mergeCell ref="AH4385:AR4387"/>
    <mergeCell ref="AV4385:AZ4387"/>
    <mergeCell ref="BB4385:BB4387"/>
    <mergeCell ref="BE4385:BG4387"/>
    <mergeCell ref="BH4385:BK4387"/>
    <mergeCell ref="BN4385:BP4387"/>
    <mergeCell ref="C4388:G4388"/>
    <mergeCell ref="N4388:P4388"/>
    <mergeCell ref="Q4388:T4388"/>
    <mergeCell ref="U4388:W4388"/>
    <mergeCell ref="AH4388:AR4388"/>
    <mergeCell ref="AV4388:AZ4388"/>
    <mergeCell ref="BE4388:BG4388"/>
    <mergeCell ref="BH4388:BK4388"/>
    <mergeCell ref="BN4388:BP4388"/>
    <mergeCell ref="C4390:J4392"/>
    <mergeCell ref="P4390:S4392"/>
    <mergeCell ref="U4390:W4392"/>
    <mergeCell ref="AH4390:AR4392"/>
    <mergeCell ref="AV4390:AZ4392"/>
    <mergeCell ref="BB4390:BB4392"/>
    <mergeCell ref="BE4390:BG4392"/>
    <mergeCell ref="BH4390:BK4391"/>
    <mergeCell ref="C4393:J4393"/>
    <mergeCell ref="N4393:P4393"/>
    <mergeCell ref="Q4393:T4393"/>
    <mergeCell ref="U4393:W4393"/>
    <mergeCell ref="AH4393:AR4393"/>
    <mergeCell ref="AV4393:AZ4393"/>
    <mergeCell ref="BE4393:BG4393"/>
    <mergeCell ref="BH4393:BK4393"/>
    <mergeCell ref="BM4407:BO4407"/>
    <mergeCell ref="BP4407:BQ4407"/>
    <mergeCell ref="BE4395:BG4396"/>
    <mergeCell ref="BH4395:BK4396"/>
    <mergeCell ref="BN4395:BP4396"/>
    <mergeCell ref="C4397:G4397"/>
    <mergeCell ref="H4397:L4397"/>
    <mergeCell ref="N4397:P4397"/>
    <mergeCell ref="Q4397:T4397"/>
    <mergeCell ref="U4397:W4397"/>
    <mergeCell ref="Z4397:AC4397"/>
    <mergeCell ref="AD4397:AE4397"/>
    <mergeCell ref="AH4397:AM4397"/>
    <mergeCell ref="AO4397:AT4397"/>
    <mergeCell ref="AV4397:AZ4397"/>
    <mergeCell ref="BB4397:BC4397"/>
    <mergeCell ref="BE4397:BF4397"/>
    <mergeCell ref="BI4397:BJ4397"/>
    <mergeCell ref="B4399:AJ4400"/>
    <mergeCell ref="AL4399:AZ4400"/>
    <mergeCell ref="BA4399:BQ4400"/>
    <mergeCell ref="G4401:L4401"/>
    <mergeCell ref="N4401:O4401"/>
    <mergeCell ref="P4401:S4401"/>
    <mergeCell ref="U4401:AB4401"/>
    <mergeCell ref="AD4401:AI4401"/>
    <mergeCell ref="AO4401:AR4401"/>
    <mergeCell ref="AU4401:AY4401"/>
    <mergeCell ref="BE4401:BF4401"/>
    <mergeCell ref="BG4401:BL4401"/>
    <mergeCell ref="BM4401:BO4401"/>
    <mergeCell ref="BP4401:BQ4401"/>
    <mergeCell ref="F4403:I4404"/>
    <mergeCell ref="K4403:M4404"/>
    <mergeCell ref="N4403:O4404"/>
    <mergeCell ref="R4403:T4404"/>
    <mergeCell ref="U4403:V4404"/>
    <mergeCell ref="W4403:Z4404"/>
    <mergeCell ref="AA4403:AB4404"/>
    <mergeCell ref="AD4403:AD4404"/>
    <mergeCell ref="AE4403:AH4404"/>
    <mergeCell ref="AI4403:AI4404"/>
    <mergeCell ref="AU4403:AW4404"/>
    <mergeCell ref="AX4403:AY4404"/>
    <mergeCell ref="BE4403:BF4404"/>
    <mergeCell ref="BH4403:BL4404"/>
    <mergeCell ref="BM4403:BO4404"/>
    <mergeCell ref="BP4403:BQ4404"/>
    <mergeCell ref="BL4397:BP4397"/>
    <mergeCell ref="C4409:D4410"/>
    <mergeCell ref="F4409:I4411"/>
    <mergeCell ref="J4409:M4411"/>
    <mergeCell ref="N4409:O4411"/>
    <mergeCell ref="R4409:T4410"/>
    <mergeCell ref="U4409:V4410"/>
    <mergeCell ref="W4409:Z4410"/>
    <mergeCell ref="AA4409:AB4410"/>
    <mergeCell ref="AD4409:AD4410"/>
    <mergeCell ref="AE4409:AH4410"/>
    <mergeCell ref="AI4409:AI4410"/>
    <mergeCell ref="AM4409:AP4410"/>
    <mergeCell ref="AQ4409:AT4410"/>
    <mergeCell ref="BA4409:BC4410"/>
    <mergeCell ref="BD4409:BE4410"/>
    <mergeCell ref="BH4409:BL4410"/>
    <mergeCell ref="BM4409:BO4410"/>
    <mergeCell ref="BP4409:BQ4410"/>
    <mergeCell ref="AM4411:AO4412"/>
    <mergeCell ref="AP4411:AS4412"/>
    <mergeCell ref="C4414:D4416"/>
    <mergeCell ref="F4414:I4416"/>
    <mergeCell ref="J4414:M4416"/>
    <mergeCell ref="AM4414:AO4416"/>
    <mergeCell ref="AP4414:AS4416"/>
    <mergeCell ref="AT4414:AV4416"/>
    <mergeCell ref="AX4414:AY4416"/>
    <mergeCell ref="BA4414:BC4416"/>
    <mergeCell ref="BD4414:BE4416"/>
    <mergeCell ref="BH4414:BL4416"/>
    <mergeCell ref="BM4414:BO4416"/>
    <mergeCell ref="BP4414:BQ4416"/>
    <mergeCell ref="C4405:D4406"/>
    <mergeCell ref="F4405:I4406"/>
    <mergeCell ref="J4405:M4406"/>
    <mergeCell ref="N4405:O4406"/>
    <mergeCell ref="R4405:T4406"/>
    <mergeCell ref="U4405:V4406"/>
    <mergeCell ref="W4405:Z4406"/>
    <mergeCell ref="AA4405:AB4406"/>
    <mergeCell ref="AD4405:AD4406"/>
    <mergeCell ref="AE4405:AH4406"/>
    <mergeCell ref="AI4405:AI4406"/>
    <mergeCell ref="AM4405:AO4406"/>
    <mergeCell ref="AP4405:AS4406"/>
    <mergeCell ref="BA4405:BC4406"/>
    <mergeCell ref="BD4405:BE4406"/>
    <mergeCell ref="BH4405:BL4406"/>
    <mergeCell ref="BM4405:BO4406"/>
    <mergeCell ref="BP4405:BQ4406"/>
    <mergeCell ref="C4407:D4407"/>
    <mergeCell ref="F4407:I4407"/>
    <mergeCell ref="J4407:M4407"/>
    <mergeCell ref="N4407:O4407"/>
    <mergeCell ref="R4407:T4407"/>
    <mergeCell ref="U4407:V4407"/>
    <mergeCell ref="W4407:Z4407"/>
    <mergeCell ref="AA4407:AB4407"/>
    <mergeCell ref="AE4407:AH4407"/>
    <mergeCell ref="AM4407:AO4407"/>
    <mergeCell ref="AP4407:AS4407"/>
    <mergeCell ref="BA4407:BC4407"/>
    <mergeCell ref="BD4407:BE4407"/>
    <mergeCell ref="BH4407:BL4407"/>
    <mergeCell ref="AM4417:AO4417"/>
    <mergeCell ref="AP4417:AS4417"/>
    <mergeCell ref="AT4417:AV4417"/>
    <mergeCell ref="AX4417:AY4417"/>
    <mergeCell ref="BA4417:BC4417"/>
    <mergeCell ref="BD4417:BE4417"/>
    <mergeCell ref="BH4417:BL4417"/>
    <mergeCell ref="BM4417:BO4417"/>
    <mergeCell ref="BP4417:BQ4417"/>
    <mergeCell ref="AM4419:AP4419"/>
    <mergeCell ref="AQ4419:AT4419"/>
    <mergeCell ref="AU4419:AX4419"/>
    <mergeCell ref="AY4419:AZ4419"/>
    <mergeCell ref="BA4419:BC4419"/>
    <mergeCell ref="BD4419:BE4419"/>
    <mergeCell ref="C4420:AE4420"/>
    <mergeCell ref="B4422:U4422"/>
    <mergeCell ref="X4422:AG4422"/>
    <mergeCell ref="AM4422:BB4422"/>
    <mergeCell ref="BE4422:BP4422"/>
    <mergeCell ref="E4423:L4423"/>
    <mergeCell ref="O4423:Q4423"/>
    <mergeCell ref="S4423:V4423"/>
    <mergeCell ref="AB4423:AC4423"/>
    <mergeCell ref="AD4423:AE4423"/>
    <mergeCell ref="AR4423:AT4423"/>
    <mergeCell ref="AV4423:BB4423"/>
    <mergeCell ref="BH4423:BL4424"/>
    <mergeCell ref="BN4423:BP4424"/>
    <mergeCell ref="F4425:K4425"/>
    <mergeCell ref="N4425:R4425"/>
    <mergeCell ref="S4425:V4425"/>
    <mergeCell ref="AB4425:AD4425"/>
    <mergeCell ref="AE4425:AI4425"/>
    <mergeCell ref="AR4425:AT4425"/>
    <mergeCell ref="AV4425:AZ4425"/>
    <mergeCell ref="BJ4425:BL4425"/>
    <mergeCell ref="BO4425:BP4425"/>
    <mergeCell ref="I4430:L4430"/>
    <mergeCell ref="N4430:P4430"/>
    <mergeCell ref="Q4430:S4430"/>
    <mergeCell ref="U4430:W4430"/>
    <mergeCell ref="Z4430:AC4430"/>
    <mergeCell ref="AD4430:AE4430"/>
    <mergeCell ref="AO4430:AT4430"/>
    <mergeCell ref="AV4430:AZ4430"/>
    <mergeCell ref="BA4430:BB4430"/>
    <mergeCell ref="BJ4430:BL4430"/>
    <mergeCell ref="BO4430:BP4430"/>
    <mergeCell ref="H4432:L4433"/>
    <mergeCell ref="N4432:P4433"/>
    <mergeCell ref="Q4432:S4433"/>
    <mergeCell ref="U4432:W4433"/>
    <mergeCell ref="Z4432:AC4433"/>
    <mergeCell ref="AD4432:AE4433"/>
    <mergeCell ref="AO4432:AT4433"/>
    <mergeCell ref="AV4432:AZ4433"/>
    <mergeCell ref="BA4432:BB4433"/>
    <mergeCell ref="BE4432:BE4433"/>
    <mergeCell ref="BJ4432:BL4433"/>
    <mergeCell ref="BO4432:BP4433"/>
    <mergeCell ref="H4434:L4434"/>
    <mergeCell ref="N4434:P4434"/>
    <mergeCell ref="R4434:S4434"/>
    <mergeCell ref="U4434:W4434"/>
    <mergeCell ref="Z4434:AC4434"/>
    <mergeCell ref="AD4434:AE4434"/>
    <mergeCell ref="AO4434:AT4434"/>
    <mergeCell ref="AV4434:AZ4434"/>
    <mergeCell ref="BK4434:BL4434"/>
    <mergeCell ref="C4436:I4438"/>
    <mergeCell ref="AH4436:AO4438"/>
    <mergeCell ref="BE4436:BE4438"/>
    <mergeCell ref="BK4436:BL4438"/>
    <mergeCell ref="BP4436:BP4437"/>
    <mergeCell ref="C4439:G4439"/>
    <mergeCell ref="H4439:L4439"/>
    <mergeCell ref="N4439:P4439"/>
    <mergeCell ref="Q4439:T4439"/>
    <mergeCell ref="U4439:W4439"/>
    <mergeCell ref="Z4439:AC4439"/>
    <mergeCell ref="AD4439:AE4439"/>
    <mergeCell ref="AI4439:AM4439"/>
    <mergeCell ref="AO4439:AT4439"/>
    <mergeCell ref="AV4439:AZ4439"/>
    <mergeCell ref="BK4439:BL4439"/>
    <mergeCell ref="C4441:G4443"/>
    <mergeCell ref="H4441:L4443"/>
    <mergeCell ref="N4441:P4443"/>
    <mergeCell ref="Q4441:T4443"/>
    <mergeCell ref="U4441:W4443"/>
    <mergeCell ref="Z4441:AC4443"/>
    <mergeCell ref="AD4441:AE4443"/>
    <mergeCell ref="AI4441:AM4443"/>
    <mergeCell ref="AO4441:AT4443"/>
    <mergeCell ref="AV4441:AZ4443"/>
    <mergeCell ref="BB4441:BB4443"/>
    <mergeCell ref="C4444:G4444"/>
    <mergeCell ref="H4444:L4444"/>
    <mergeCell ref="N4444:P4444"/>
    <mergeCell ref="Q4444:T4444"/>
    <mergeCell ref="U4444:W4444"/>
    <mergeCell ref="Z4444:AC4444"/>
    <mergeCell ref="AD4444:AE4444"/>
    <mergeCell ref="AI4444:AM4444"/>
    <mergeCell ref="AO4444:AT4444"/>
    <mergeCell ref="AV4444:AZ4444"/>
    <mergeCell ref="C4446:G4447"/>
    <mergeCell ref="H4446:L4447"/>
    <mergeCell ref="N4446:P4447"/>
    <mergeCell ref="Q4446:T4447"/>
    <mergeCell ref="U4446:W4447"/>
    <mergeCell ref="Z4446:AC4447"/>
    <mergeCell ref="AD4446:AE4447"/>
    <mergeCell ref="AI4446:AM4447"/>
    <mergeCell ref="AO4446:AT4447"/>
    <mergeCell ref="AV4446:AZ4447"/>
    <mergeCell ref="BB4446:BB4447"/>
    <mergeCell ref="BE4446:BP4447"/>
    <mergeCell ref="C4448:G4449"/>
    <mergeCell ref="H4448:L4449"/>
    <mergeCell ref="N4448:P4449"/>
    <mergeCell ref="Q4448:T4449"/>
    <mergeCell ref="U4448:W4449"/>
    <mergeCell ref="Z4448:AC4449"/>
    <mergeCell ref="AD4448:AE4449"/>
    <mergeCell ref="AI4448:AN4449"/>
    <mergeCell ref="AO4448:AT4449"/>
    <mergeCell ref="AV4448:AZ4449"/>
    <mergeCell ref="BB4448:BB4449"/>
    <mergeCell ref="BJ4448:BM4449"/>
    <mergeCell ref="BN4448:BP4449"/>
    <mergeCell ref="C4450:G4450"/>
    <mergeCell ref="H4450:L4450"/>
    <mergeCell ref="N4450:P4450"/>
    <mergeCell ref="Q4450:T4450"/>
    <mergeCell ref="U4450:W4450"/>
    <mergeCell ref="Z4450:AC4450"/>
    <mergeCell ref="AD4450:AE4450"/>
    <mergeCell ref="AI4450:AM4450"/>
    <mergeCell ref="AO4450:AT4450"/>
    <mergeCell ref="AV4450:AZ4450"/>
    <mergeCell ref="C4451:G4453"/>
    <mergeCell ref="H4451:L4453"/>
    <mergeCell ref="P4451:S4453"/>
    <mergeCell ref="U4451:W4453"/>
    <mergeCell ref="Z4451:AC4453"/>
    <mergeCell ref="AD4451:AE4453"/>
    <mergeCell ref="AI4451:AM4453"/>
    <mergeCell ref="AO4451:AT4453"/>
    <mergeCell ref="AV4451:AZ4453"/>
    <mergeCell ref="BB4451:BB4453"/>
    <mergeCell ref="BE4451:BE4453"/>
    <mergeCell ref="BH4451:BL4453"/>
    <mergeCell ref="BN4451:BP4453"/>
    <mergeCell ref="C4454:G4454"/>
    <mergeCell ref="H4454:L4454"/>
    <mergeCell ref="P4454:S4454"/>
    <mergeCell ref="U4454:W4454"/>
    <mergeCell ref="Z4454:AC4454"/>
    <mergeCell ref="AD4454:AE4454"/>
    <mergeCell ref="AI4454:AM4454"/>
    <mergeCell ref="AO4454:AT4454"/>
    <mergeCell ref="AV4454:AZ4454"/>
    <mergeCell ref="BH4454:BL4454"/>
    <mergeCell ref="BN4454:BP4454"/>
    <mergeCell ref="C4456:G4458"/>
    <mergeCell ref="H4456:L4458"/>
    <mergeCell ref="N4456:P4458"/>
    <mergeCell ref="Q4456:T4458"/>
    <mergeCell ref="U4456:W4458"/>
    <mergeCell ref="Z4456:AC4458"/>
    <mergeCell ref="AD4456:AE4458"/>
    <mergeCell ref="AI4456:AM4458"/>
    <mergeCell ref="AO4456:AT4458"/>
    <mergeCell ref="AV4456:AZ4458"/>
    <mergeCell ref="BB4456:BB4458"/>
    <mergeCell ref="BE4456:BE4458"/>
    <mergeCell ref="BH4456:BL4458"/>
    <mergeCell ref="BN4456:BP4458"/>
    <mergeCell ref="C4459:G4459"/>
    <mergeCell ref="H4459:L4459"/>
    <mergeCell ref="P4459:S4459"/>
    <mergeCell ref="U4459:W4459"/>
    <mergeCell ref="Z4459:AC4459"/>
    <mergeCell ref="AD4459:AE4459"/>
    <mergeCell ref="AI4459:AM4459"/>
    <mergeCell ref="AO4459:AT4459"/>
    <mergeCell ref="AV4459:AZ4459"/>
    <mergeCell ref="BH4459:BL4459"/>
    <mergeCell ref="BN4459:BP4459"/>
    <mergeCell ref="C4461:G4461"/>
    <mergeCell ref="H4461:L4461"/>
    <mergeCell ref="N4461:P4461"/>
    <mergeCell ref="Q4461:T4461"/>
    <mergeCell ref="U4461:W4461"/>
    <mergeCell ref="Z4461:AC4461"/>
    <mergeCell ref="AD4461:AE4461"/>
    <mergeCell ref="AI4461:AM4461"/>
    <mergeCell ref="AO4461:AT4463"/>
    <mergeCell ref="AV4461:AZ4463"/>
    <mergeCell ref="BE4461:BF4462"/>
    <mergeCell ref="BH4461:BL4461"/>
    <mergeCell ref="BN4461:BP4461"/>
    <mergeCell ref="BE4463:BE4464"/>
    <mergeCell ref="BH4463:BL4464"/>
    <mergeCell ref="BN4463:BP4464"/>
    <mergeCell ref="C4466:I4466"/>
    <mergeCell ref="AH4466:AO4466"/>
    <mergeCell ref="BH4466:BL4466"/>
    <mergeCell ref="BN4466:BP4466"/>
    <mergeCell ref="C4467:G4468"/>
    <mergeCell ref="H4467:L4468"/>
    <mergeCell ref="N4467:P4468"/>
    <mergeCell ref="Q4467:T4468"/>
    <mergeCell ref="U4467:W4468"/>
    <mergeCell ref="Z4467:AC4468"/>
    <mergeCell ref="AD4467:AE4468"/>
    <mergeCell ref="AI4467:AM4468"/>
    <mergeCell ref="AO4467:AT4468"/>
    <mergeCell ref="AV4467:AZ4468"/>
    <mergeCell ref="BB4467:BB4468"/>
    <mergeCell ref="BE4467:BF4468"/>
    <mergeCell ref="BH4467:BL4468"/>
    <mergeCell ref="BN4467:BP4468"/>
    <mergeCell ref="C4469:G4469"/>
    <mergeCell ref="H4469:L4469"/>
    <mergeCell ref="N4469:P4469"/>
    <mergeCell ref="Q4469:T4469"/>
    <mergeCell ref="U4469:W4469"/>
    <mergeCell ref="Z4469:AC4469"/>
    <mergeCell ref="AD4469:AE4469"/>
    <mergeCell ref="AI4469:AM4469"/>
    <mergeCell ref="AO4469:AT4469"/>
    <mergeCell ref="AV4469:AZ4469"/>
    <mergeCell ref="BH4469:BL4469"/>
    <mergeCell ref="BN4469:BP4469"/>
    <mergeCell ref="C4471:G4472"/>
    <mergeCell ref="H4471:L4472"/>
    <mergeCell ref="N4471:P4472"/>
    <mergeCell ref="Q4471:T4472"/>
    <mergeCell ref="U4471:W4472"/>
    <mergeCell ref="Z4471:AC4472"/>
    <mergeCell ref="AD4471:AE4472"/>
    <mergeCell ref="AI4471:AM4472"/>
    <mergeCell ref="AO4471:AT4472"/>
    <mergeCell ref="AV4471:AZ4472"/>
    <mergeCell ref="BB4471:BB4472"/>
    <mergeCell ref="BE4471:BE4472"/>
    <mergeCell ref="BH4471:BL4472"/>
    <mergeCell ref="BN4471:BP4472"/>
    <mergeCell ref="C4473:G4474"/>
    <mergeCell ref="H4473:L4474"/>
    <mergeCell ref="N4473:P4474"/>
    <mergeCell ref="Q4473:T4474"/>
    <mergeCell ref="U4473:W4474"/>
    <mergeCell ref="Z4473:AC4474"/>
    <mergeCell ref="AD4473:AE4474"/>
    <mergeCell ref="AI4473:AM4474"/>
    <mergeCell ref="AO4473:AT4474"/>
    <mergeCell ref="AV4473:AZ4474"/>
    <mergeCell ref="BB4473:BB4474"/>
    <mergeCell ref="BE4473:BE4474"/>
    <mergeCell ref="BH4473:BL4474"/>
    <mergeCell ref="BN4473:BP4474"/>
    <mergeCell ref="C4477:G4478"/>
    <mergeCell ref="H4477:L4478"/>
    <mergeCell ref="N4477:P4478"/>
    <mergeCell ref="Q4477:T4478"/>
    <mergeCell ref="U4477:W4478"/>
    <mergeCell ref="Z4477:AC4478"/>
    <mergeCell ref="AD4477:AE4478"/>
    <mergeCell ref="AH4477:AM4478"/>
    <mergeCell ref="AO4477:AT4478"/>
    <mergeCell ref="AZ4477:AZ4478"/>
    <mergeCell ref="BB4477:BB4478"/>
    <mergeCell ref="BE4477:BG4478"/>
    <mergeCell ref="BH4477:BL4478"/>
    <mergeCell ref="BN4477:BP4478"/>
    <mergeCell ref="C4479:G4479"/>
    <mergeCell ref="H4479:L4479"/>
    <mergeCell ref="N4479:P4479"/>
    <mergeCell ref="Q4479:T4479"/>
    <mergeCell ref="U4479:W4479"/>
    <mergeCell ref="Z4479:AC4479"/>
    <mergeCell ref="AD4479:AE4479"/>
    <mergeCell ref="AH4479:AN4479"/>
    <mergeCell ref="AO4479:AT4479"/>
    <mergeCell ref="AV4479:AZ4479"/>
    <mergeCell ref="BE4479:BG4479"/>
    <mergeCell ref="BH4479:BL4479"/>
    <mergeCell ref="BN4479:BP4479"/>
    <mergeCell ref="C4481:H4481"/>
    <mergeCell ref="I4481:M4481"/>
    <mergeCell ref="P4481:S4481"/>
    <mergeCell ref="U4481:W4481"/>
    <mergeCell ref="Z4481:AC4481"/>
    <mergeCell ref="AD4481:AE4481"/>
    <mergeCell ref="AH4481:AN4481"/>
    <mergeCell ref="AO4481:AT4481"/>
    <mergeCell ref="AV4481:AZ4481"/>
    <mergeCell ref="C4482:K4483"/>
    <mergeCell ref="P4482:S4483"/>
    <mergeCell ref="U4482:W4483"/>
    <mergeCell ref="AH4482:AM4483"/>
    <mergeCell ref="AO4482:AT4483"/>
    <mergeCell ref="AV4482:AZ4483"/>
    <mergeCell ref="BB4482:BB4483"/>
    <mergeCell ref="C4484:G4484"/>
    <mergeCell ref="H4484:L4484"/>
    <mergeCell ref="P4484:S4484"/>
    <mergeCell ref="U4484:W4484"/>
    <mergeCell ref="Z4484:AC4484"/>
    <mergeCell ref="AD4484:AE4484"/>
    <mergeCell ref="AH4484:AM4484"/>
    <mergeCell ref="AV4484:AZ4484"/>
    <mergeCell ref="BE4484:BP4484"/>
    <mergeCell ref="C4486:G4488"/>
    <mergeCell ref="N4486:P4488"/>
    <mergeCell ref="Q4486:T4488"/>
    <mergeCell ref="U4486:W4488"/>
    <mergeCell ref="AH4486:AR4488"/>
    <mergeCell ref="AV4486:AZ4488"/>
    <mergeCell ref="BB4486:BB4488"/>
    <mergeCell ref="C4489:G4489"/>
    <mergeCell ref="P4489:S4489"/>
    <mergeCell ref="U4489:W4489"/>
    <mergeCell ref="AH4489:AR4489"/>
    <mergeCell ref="AV4489:AZ4489"/>
    <mergeCell ref="BG4489:BJ4489"/>
    <mergeCell ref="BN4489:BP4489"/>
    <mergeCell ref="C4491:G4493"/>
    <mergeCell ref="N4491:P4493"/>
    <mergeCell ref="Q4491:T4493"/>
    <mergeCell ref="U4491:W4493"/>
    <mergeCell ref="AH4491:AR4493"/>
    <mergeCell ref="AV4491:AZ4493"/>
    <mergeCell ref="BB4491:BB4493"/>
    <mergeCell ref="BE4491:BG4493"/>
    <mergeCell ref="BH4491:BK4493"/>
    <mergeCell ref="BN4491:BP4493"/>
    <mergeCell ref="C4494:G4494"/>
    <mergeCell ref="N4494:P4494"/>
    <mergeCell ref="Q4494:T4494"/>
    <mergeCell ref="U4494:W4494"/>
    <mergeCell ref="AH4494:AR4494"/>
    <mergeCell ref="AV4494:AZ4494"/>
    <mergeCell ref="BE4494:BG4494"/>
    <mergeCell ref="BH4494:BK4494"/>
    <mergeCell ref="BN4494:BP4494"/>
    <mergeCell ref="C4496:J4498"/>
    <mergeCell ref="P4496:S4498"/>
    <mergeCell ref="U4496:W4498"/>
    <mergeCell ref="AH4496:AR4498"/>
    <mergeCell ref="AV4496:AZ4498"/>
    <mergeCell ref="BB4496:BB4498"/>
    <mergeCell ref="BE4496:BG4498"/>
    <mergeCell ref="BH4496:BK4497"/>
    <mergeCell ref="C4499:J4499"/>
    <mergeCell ref="N4499:P4499"/>
    <mergeCell ref="Q4499:T4499"/>
    <mergeCell ref="U4499:W4499"/>
    <mergeCell ref="AH4499:AR4499"/>
    <mergeCell ref="AV4499:AZ4499"/>
    <mergeCell ref="BE4499:BG4499"/>
    <mergeCell ref="BH4499:BK4499"/>
    <mergeCell ref="BE4501:BG4502"/>
    <mergeCell ref="BH4501:BK4502"/>
    <mergeCell ref="BN4501:BP4502"/>
    <mergeCell ref="C4503:G4503"/>
    <mergeCell ref="H4503:L4503"/>
    <mergeCell ref="N4503:P4503"/>
    <mergeCell ref="Q4503:T4503"/>
    <mergeCell ref="U4503:W4503"/>
    <mergeCell ref="Z4503:AC4503"/>
    <mergeCell ref="AD4503:AE4503"/>
    <mergeCell ref="AH4503:AM4503"/>
    <mergeCell ref="AO4503:AT4503"/>
    <mergeCell ref="AV4503:AZ4503"/>
    <mergeCell ref="BB4503:BC4503"/>
    <mergeCell ref="BE4503:BF4503"/>
    <mergeCell ref="BI4503:BJ4503"/>
    <mergeCell ref="BL4503:BP4503"/>
    <mergeCell ref="B4505:AJ4506"/>
    <mergeCell ref="AL4505:AZ4506"/>
    <mergeCell ref="BA4505:BQ4506"/>
    <mergeCell ref="G4507:L4507"/>
    <mergeCell ref="N4507:O4507"/>
    <mergeCell ref="P4507:S4507"/>
    <mergeCell ref="U4507:AB4507"/>
    <mergeCell ref="AD4507:AI4507"/>
    <mergeCell ref="AO4507:AR4507"/>
    <mergeCell ref="AU4507:AY4507"/>
    <mergeCell ref="BE4507:BF4507"/>
    <mergeCell ref="BG4507:BL4507"/>
    <mergeCell ref="BM4507:BO4507"/>
    <mergeCell ref="BP4507:BQ4507"/>
    <mergeCell ref="F4509:I4510"/>
    <mergeCell ref="K4509:M4510"/>
    <mergeCell ref="N4509:O4510"/>
    <mergeCell ref="R4509:T4510"/>
    <mergeCell ref="U4509:V4510"/>
    <mergeCell ref="W4509:Z4510"/>
    <mergeCell ref="AA4509:AB4510"/>
    <mergeCell ref="AD4509:AD4510"/>
    <mergeCell ref="AE4509:AH4510"/>
    <mergeCell ref="AI4509:AI4510"/>
    <mergeCell ref="AU4509:AW4510"/>
    <mergeCell ref="AX4509:AY4510"/>
    <mergeCell ref="BE4509:BF4510"/>
    <mergeCell ref="BH4509:BL4510"/>
    <mergeCell ref="BM4509:BO4510"/>
    <mergeCell ref="BP4509:BQ4510"/>
    <mergeCell ref="C4511:D4512"/>
    <mergeCell ref="F4511:I4512"/>
    <mergeCell ref="J4511:M4512"/>
    <mergeCell ref="N4511:O4512"/>
    <mergeCell ref="R4511:T4512"/>
    <mergeCell ref="U4511:V4512"/>
    <mergeCell ref="W4511:Z4512"/>
    <mergeCell ref="AA4511:AB4512"/>
    <mergeCell ref="AD4511:AD4512"/>
    <mergeCell ref="AE4511:AH4512"/>
    <mergeCell ref="AI4511:AI4512"/>
    <mergeCell ref="AM4511:AO4512"/>
    <mergeCell ref="AP4511:AS4512"/>
    <mergeCell ref="BA4511:BC4512"/>
    <mergeCell ref="BD4511:BE4512"/>
    <mergeCell ref="BH4511:BL4512"/>
    <mergeCell ref="BM4511:BO4512"/>
    <mergeCell ref="BP4511:BQ4512"/>
    <mergeCell ref="C4513:D4513"/>
    <mergeCell ref="F4513:I4513"/>
    <mergeCell ref="J4513:M4513"/>
    <mergeCell ref="N4513:O4513"/>
    <mergeCell ref="R4513:T4513"/>
    <mergeCell ref="U4513:V4513"/>
    <mergeCell ref="W4513:Z4513"/>
    <mergeCell ref="AA4513:AB4513"/>
    <mergeCell ref="AE4513:AH4513"/>
    <mergeCell ref="AM4513:AO4513"/>
    <mergeCell ref="AP4513:AS4513"/>
    <mergeCell ref="BA4513:BC4513"/>
    <mergeCell ref="BD4513:BE4513"/>
    <mergeCell ref="BH4513:BL4513"/>
    <mergeCell ref="BM4513:BO4513"/>
    <mergeCell ref="BP4513:BQ4513"/>
    <mergeCell ref="C4515:D4516"/>
    <mergeCell ref="F4515:I4517"/>
    <mergeCell ref="J4515:M4517"/>
    <mergeCell ref="N4515:O4517"/>
    <mergeCell ref="R4515:T4516"/>
    <mergeCell ref="U4515:V4516"/>
    <mergeCell ref="W4515:Z4516"/>
    <mergeCell ref="AA4515:AB4516"/>
    <mergeCell ref="AD4515:AD4516"/>
    <mergeCell ref="AE4515:AH4516"/>
    <mergeCell ref="AI4515:AI4516"/>
    <mergeCell ref="AM4515:AP4516"/>
    <mergeCell ref="AQ4515:AT4516"/>
    <mergeCell ref="BA4515:BC4516"/>
    <mergeCell ref="BD4515:BE4516"/>
    <mergeCell ref="BH4515:BL4516"/>
    <mergeCell ref="BM4515:BO4516"/>
    <mergeCell ref="BP4515:BQ4516"/>
    <mergeCell ref="AM4517:AO4518"/>
    <mergeCell ref="AP4517:AS4518"/>
    <mergeCell ref="C4520:D4522"/>
    <mergeCell ref="F4520:I4522"/>
    <mergeCell ref="J4520:M4522"/>
    <mergeCell ref="AM4520:AO4522"/>
    <mergeCell ref="AP4520:AS4522"/>
    <mergeCell ref="AT4520:AV4522"/>
    <mergeCell ref="AX4520:AY4522"/>
    <mergeCell ref="BA4520:BC4522"/>
    <mergeCell ref="BD4520:BE4522"/>
    <mergeCell ref="BH4520:BL4522"/>
    <mergeCell ref="BM4520:BO4522"/>
    <mergeCell ref="BP4520:BQ4522"/>
    <mergeCell ref="AM4523:AO4523"/>
    <mergeCell ref="AP4523:AS4523"/>
    <mergeCell ref="AT4523:AV4523"/>
    <mergeCell ref="AX4523:AY4523"/>
    <mergeCell ref="BA4523:BC4523"/>
    <mergeCell ref="BD4523:BE4523"/>
    <mergeCell ref="BH4523:BL4523"/>
    <mergeCell ref="BM4523:BO4523"/>
    <mergeCell ref="BP4523:BQ4523"/>
    <mergeCell ref="AM4525:AP4525"/>
    <mergeCell ref="AQ4525:AT4525"/>
    <mergeCell ref="AU4525:AX4525"/>
    <mergeCell ref="AY4525:AZ4525"/>
    <mergeCell ref="BA4525:BC4525"/>
    <mergeCell ref="BD4525:BE4525"/>
    <mergeCell ref="C4526:AE4526"/>
    <mergeCell ref="B4528:U4528"/>
    <mergeCell ref="X4528:AG4528"/>
    <mergeCell ref="AM4528:BB4528"/>
    <mergeCell ref="BE4528:BP4528"/>
    <mergeCell ref="E4529:L4529"/>
    <mergeCell ref="O4529:Q4529"/>
    <mergeCell ref="S4529:V4529"/>
    <mergeCell ref="AB4529:AC4529"/>
    <mergeCell ref="AD4529:AE4529"/>
    <mergeCell ref="AR4529:AT4529"/>
    <mergeCell ref="AV4529:BB4529"/>
    <mergeCell ref="BH4529:BL4530"/>
    <mergeCell ref="BN4529:BP4530"/>
    <mergeCell ref="F4531:K4531"/>
    <mergeCell ref="N4531:R4531"/>
    <mergeCell ref="S4531:V4531"/>
    <mergeCell ref="AB4531:AD4531"/>
    <mergeCell ref="AE4531:AI4531"/>
    <mergeCell ref="AR4531:AT4531"/>
    <mergeCell ref="AV4531:AZ4531"/>
    <mergeCell ref="BJ4531:BL4531"/>
    <mergeCell ref="BO4531:BP4531"/>
    <mergeCell ref="BE4533:BF4535"/>
    <mergeCell ref="BJ4533:BL4534"/>
    <mergeCell ref="BO4533:BP4534"/>
    <mergeCell ref="I4536:L4536"/>
    <mergeCell ref="N4536:P4536"/>
    <mergeCell ref="Q4536:S4536"/>
    <mergeCell ref="U4536:W4536"/>
    <mergeCell ref="Z4536:AC4536"/>
    <mergeCell ref="AD4536:AE4536"/>
    <mergeCell ref="AO4536:AT4536"/>
    <mergeCell ref="AV4536:AZ4536"/>
    <mergeCell ref="BA4536:BB4536"/>
    <mergeCell ref="BJ4536:BL4536"/>
    <mergeCell ref="BO4536:BP4536"/>
    <mergeCell ref="H4538:L4539"/>
    <mergeCell ref="N4538:P4539"/>
    <mergeCell ref="Q4538:S4539"/>
    <mergeCell ref="U4538:W4539"/>
    <mergeCell ref="Z4538:AC4539"/>
    <mergeCell ref="AD4538:AE4539"/>
    <mergeCell ref="AO4538:AT4539"/>
    <mergeCell ref="AV4538:AZ4539"/>
    <mergeCell ref="BA4538:BB4539"/>
    <mergeCell ref="BE4538:BE4539"/>
    <mergeCell ref="BJ4538:BL4539"/>
    <mergeCell ref="BO4538:BP4539"/>
    <mergeCell ref="H4540:L4540"/>
    <mergeCell ref="N4540:P4540"/>
    <mergeCell ref="R4540:S4540"/>
    <mergeCell ref="U4540:W4540"/>
    <mergeCell ref="Z4540:AC4540"/>
    <mergeCell ref="AD4540:AE4540"/>
    <mergeCell ref="AO4540:AT4540"/>
    <mergeCell ref="AV4540:AZ4540"/>
    <mergeCell ref="BK4540:BL4540"/>
    <mergeCell ref="C4542:I4544"/>
    <mergeCell ref="AH4542:AO4544"/>
    <mergeCell ref="BE4542:BE4544"/>
    <mergeCell ref="BK4542:BL4544"/>
    <mergeCell ref="BP4542:BP4543"/>
    <mergeCell ref="C4545:G4545"/>
    <mergeCell ref="H4545:L4545"/>
    <mergeCell ref="N4545:P4545"/>
    <mergeCell ref="Q4545:T4545"/>
    <mergeCell ref="U4545:W4545"/>
    <mergeCell ref="Z4545:AC4545"/>
    <mergeCell ref="AD4545:AE4545"/>
    <mergeCell ref="AI4545:AM4545"/>
    <mergeCell ref="AO4545:AT4545"/>
    <mergeCell ref="AV4545:AZ4545"/>
    <mergeCell ref="BK4545:BL4545"/>
    <mergeCell ref="C4547:G4549"/>
    <mergeCell ref="H4547:L4549"/>
    <mergeCell ref="N4547:P4549"/>
    <mergeCell ref="Q4547:T4549"/>
    <mergeCell ref="U4547:W4549"/>
    <mergeCell ref="Z4547:AC4549"/>
    <mergeCell ref="AD4547:AE4549"/>
    <mergeCell ref="AI4547:AM4549"/>
    <mergeCell ref="AO4547:AT4549"/>
    <mergeCell ref="AV4547:AZ4549"/>
    <mergeCell ref="BB4547:BB4549"/>
    <mergeCell ref="C4550:G4550"/>
    <mergeCell ref="H4550:L4550"/>
    <mergeCell ref="N4550:P4550"/>
    <mergeCell ref="Q4550:T4550"/>
    <mergeCell ref="U4550:W4550"/>
    <mergeCell ref="Z4550:AC4550"/>
    <mergeCell ref="AD4550:AE4550"/>
    <mergeCell ref="AI4550:AM4550"/>
    <mergeCell ref="AO4550:AT4550"/>
    <mergeCell ref="AV4550:AZ4550"/>
    <mergeCell ref="C4552:G4553"/>
    <mergeCell ref="H4552:L4553"/>
    <mergeCell ref="N4552:P4553"/>
    <mergeCell ref="Q4552:T4553"/>
    <mergeCell ref="U4552:W4553"/>
    <mergeCell ref="Z4552:AC4553"/>
    <mergeCell ref="AD4552:AE4553"/>
    <mergeCell ref="AI4552:AM4553"/>
    <mergeCell ref="AO4552:AT4553"/>
    <mergeCell ref="AV4552:AZ4553"/>
    <mergeCell ref="BB4552:BB4553"/>
    <mergeCell ref="BE4552:BP4553"/>
    <mergeCell ref="C4554:G4555"/>
    <mergeCell ref="H4554:L4555"/>
    <mergeCell ref="N4554:P4555"/>
    <mergeCell ref="Q4554:T4555"/>
    <mergeCell ref="U4554:W4555"/>
    <mergeCell ref="Z4554:AC4555"/>
    <mergeCell ref="AD4554:AE4555"/>
    <mergeCell ref="AI4554:AN4555"/>
    <mergeCell ref="AO4554:AT4555"/>
    <mergeCell ref="AV4554:AZ4555"/>
    <mergeCell ref="BB4554:BB4555"/>
    <mergeCell ref="BJ4554:BM4555"/>
    <mergeCell ref="BN4554:BP4555"/>
    <mergeCell ref="C4556:G4556"/>
    <mergeCell ref="H4556:L4556"/>
    <mergeCell ref="N4556:P4556"/>
    <mergeCell ref="Q4556:T4556"/>
    <mergeCell ref="U4556:W4556"/>
    <mergeCell ref="Z4556:AC4556"/>
    <mergeCell ref="AD4556:AE4556"/>
    <mergeCell ref="AI4556:AM4556"/>
    <mergeCell ref="AO4556:AT4556"/>
    <mergeCell ref="AV4556:AZ4556"/>
    <mergeCell ref="C4557:G4559"/>
    <mergeCell ref="H4557:L4559"/>
    <mergeCell ref="P4557:S4559"/>
    <mergeCell ref="U4557:W4559"/>
    <mergeCell ref="Z4557:AC4559"/>
    <mergeCell ref="AD4557:AE4559"/>
    <mergeCell ref="AI4557:AM4559"/>
    <mergeCell ref="AO4557:AT4559"/>
    <mergeCell ref="AV4557:AZ4559"/>
    <mergeCell ref="BB4557:BB4559"/>
    <mergeCell ref="BE4557:BE4559"/>
    <mergeCell ref="BH4557:BL4559"/>
    <mergeCell ref="BN4557:BP4559"/>
    <mergeCell ref="C4560:G4560"/>
    <mergeCell ref="H4560:L4560"/>
    <mergeCell ref="P4560:S4560"/>
    <mergeCell ref="U4560:W4560"/>
    <mergeCell ref="Z4560:AC4560"/>
    <mergeCell ref="AD4560:AE4560"/>
    <mergeCell ref="AI4560:AM4560"/>
    <mergeCell ref="AO4560:AT4560"/>
    <mergeCell ref="AV4560:AZ4560"/>
    <mergeCell ref="BH4560:BL4560"/>
    <mergeCell ref="BN4560:BP4560"/>
    <mergeCell ref="C4562:G4564"/>
    <mergeCell ref="H4562:L4564"/>
    <mergeCell ref="N4562:P4564"/>
    <mergeCell ref="Q4562:T4564"/>
    <mergeCell ref="U4562:W4564"/>
    <mergeCell ref="Z4562:AC4564"/>
    <mergeCell ref="AD4562:AE4564"/>
    <mergeCell ref="AI4562:AM4564"/>
    <mergeCell ref="AO4562:AT4564"/>
    <mergeCell ref="AV4562:AZ4564"/>
    <mergeCell ref="BB4562:BB4564"/>
    <mergeCell ref="BE4562:BE4564"/>
    <mergeCell ref="BH4562:BL4564"/>
    <mergeCell ref="BN4562:BP4564"/>
    <mergeCell ref="C4565:G4565"/>
    <mergeCell ref="H4565:L4565"/>
    <mergeCell ref="P4565:S4565"/>
    <mergeCell ref="U4565:W4565"/>
    <mergeCell ref="Z4565:AC4565"/>
    <mergeCell ref="AD4565:AE4565"/>
    <mergeCell ref="AI4565:AM4565"/>
    <mergeCell ref="AO4565:AT4565"/>
    <mergeCell ref="AV4565:AZ4565"/>
    <mergeCell ref="BH4565:BL4565"/>
    <mergeCell ref="BN4565:BP4565"/>
    <mergeCell ref="C4567:G4567"/>
    <mergeCell ref="H4567:L4567"/>
    <mergeCell ref="N4567:P4567"/>
    <mergeCell ref="Q4567:T4567"/>
    <mergeCell ref="U4567:W4567"/>
    <mergeCell ref="Z4567:AC4567"/>
    <mergeCell ref="AD4567:AE4567"/>
    <mergeCell ref="AI4567:AM4567"/>
    <mergeCell ref="AO4567:AT4569"/>
    <mergeCell ref="AV4567:AZ4569"/>
    <mergeCell ref="BE4567:BF4568"/>
    <mergeCell ref="BH4567:BL4567"/>
    <mergeCell ref="BN4567:BP4567"/>
    <mergeCell ref="BE4569:BE4570"/>
    <mergeCell ref="BH4569:BL4570"/>
    <mergeCell ref="BN4569:BP4570"/>
    <mergeCell ref="C4572:I4572"/>
    <mergeCell ref="AH4572:AO4572"/>
    <mergeCell ref="BH4572:BL4572"/>
    <mergeCell ref="BN4572:BP4572"/>
    <mergeCell ref="C4573:G4574"/>
    <mergeCell ref="H4573:L4574"/>
    <mergeCell ref="N4573:P4574"/>
    <mergeCell ref="Q4573:T4574"/>
    <mergeCell ref="U4573:W4574"/>
    <mergeCell ref="Z4573:AC4574"/>
    <mergeCell ref="AD4573:AE4574"/>
    <mergeCell ref="AI4573:AM4574"/>
    <mergeCell ref="AO4573:AT4574"/>
    <mergeCell ref="AV4573:AZ4574"/>
    <mergeCell ref="BB4573:BB4574"/>
    <mergeCell ref="BE4573:BF4574"/>
    <mergeCell ref="BH4573:BL4574"/>
    <mergeCell ref="BN4573:BP4574"/>
    <mergeCell ref="C4575:G4575"/>
    <mergeCell ref="H4575:L4575"/>
    <mergeCell ref="N4575:P4575"/>
    <mergeCell ref="Q4575:T4575"/>
    <mergeCell ref="U4575:W4575"/>
    <mergeCell ref="Z4575:AC4575"/>
    <mergeCell ref="AD4575:AE4575"/>
    <mergeCell ref="AI4575:AM4575"/>
    <mergeCell ref="AO4575:AT4575"/>
    <mergeCell ref="AV4575:AZ4575"/>
    <mergeCell ref="BH4575:BL4575"/>
    <mergeCell ref="BN4575:BP4575"/>
    <mergeCell ref="C4577:G4578"/>
    <mergeCell ref="H4577:L4578"/>
    <mergeCell ref="N4577:P4578"/>
    <mergeCell ref="Q4577:T4578"/>
    <mergeCell ref="U4577:W4578"/>
    <mergeCell ref="Z4577:AC4578"/>
    <mergeCell ref="AD4577:AE4578"/>
    <mergeCell ref="AI4577:AM4578"/>
    <mergeCell ref="AO4577:AT4578"/>
    <mergeCell ref="AV4577:AZ4578"/>
    <mergeCell ref="BB4577:BB4578"/>
    <mergeCell ref="BE4577:BE4578"/>
    <mergeCell ref="BH4577:BL4578"/>
    <mergeCell ref="BN4577:BP4578"/>
    <mergeCell ref="C4579:G4580"/>
    <mergeCell ref="H4579:L4580"/>
    <mergeCell ref="N4579:P4580"/>
    <mergeCell ref="Q4579:T4580"/>
    <mergeCell ref="U4579:W4580"/>
    <mergeCell ref="Z4579:AC4580"/>
    <mergeCell ref="AD4579:AE4580"/>
    <mergeCell ref="AI4579:AM4580"/>
    <mergeCell ref="AO4579:AT4580"/>
    <mergeCell ref="AV4579:AZ4580"/>
    <mergeCell ref="BB4579:BB4580"/>
    <mergeCell ref="BE4579:BE4580"/>
    <mergeCell ref="BH4579:BL4580"/>
    <mergeCell ref="BN4579:BP4580"/>
    <mergeCell ref="BH4581:BL4581"/>
    <mergeCell ref="BN4581:BP4581"/>
    <mergeCell ref="C4583:G4584"/>
    <mergeCell ref="H4583:L4584"/>
    <mergeCell ref="N4583:P4584"/>
    <mergeCell ref="Q4583:T4584"/>
    <mergeCell ref="U4583:W4584"/>
    <mergeCell ref="Z4583:AC4584"/>
    <mergeCell ref="AD4583:AE4584"/>
    <mergeCell ref="AH4583:AM4584"/>
    <mergeCell ref="AO4583:AT4584"/>
    <mergeCell ref="AZ4583:AZ4584"/>
    <mergeCell ref="BB4583:BB4584"/>
    <mergeCell ref="BE4583:BG4584"/>
    <mergeCell ref="BH4583:BL4584"/>
    <mergeCell ref="BN4583:BP4584"/>
    <mergeCell ref="C4585:G4585"/>
    <mergeCell ref="H4585:L4585"/>
    <mergeCell ref="N4585:P4585"/>
    <mergeCell ref="Q4585:T4585"/>
    <mergeCell ref="U4585:W4585"/>
    <mergeCell ref="Z4585:AC4585"/>
    <mergeCell ref="AD4585:AE4585"/>
    <mergeCell ref="AH4585:AN4585"/>
    <mergeCell ref="AO4585:AT4585"/>
    <mergeCell ref="AV4585:AZ4585"/>
    <mergeCell ref="BE4585:BG4585"/>
    <mergeCell ref="BH4585:BL4585"/>
    <mergeCell ref="BN4585:BP4585"/>
    <mergeCell ref="C4587:H4587"/>
    <mergeCell ref="I4587:M4587"/>
    <mergeCell ref="P4587:S4587"/>
    <mergeCell ref="U4587:W4587"/>
    <mergeCell ref="Z4587:AC4587"/>
    <mergeCell ref="AD4587:AE4587"/>
    <mergeCell ref="AH4587:AN4587"/>
    <mergeCell ref="AO4587:AT4587"/>
    <mergeCell ref="AV4587:AZ4587"/>
    <mergeCell ref="C4588:K4589"/>
    <mergeCell ref="P4588:S4589"/>
    <mergeCell ref="U4588:W4589"/>
    <mergeCell ref="AH4588:AM4589"/>
    <mergeCell ref="AO4588:AT4589"/>
    <mergeCell ref="AV4588:AZ4589"/>
    <mergeCell ref="BB4588:BB4589"/>
    <mergeCell ref="C4590:G4590"/>
    <mergeCell ref="H4590:L4590"/>
    <mergeCell ref="P4590:S4590"/>
    <mergeCell ref="U4590:W4590"/>
    <mergeCell ref="Z4590:AC4590"/>
    <mergeCell ref="AD4590:AE4590"/>
    <mergeCell ref="AH4590:AM4590"/>
    <mergeCell ref="AV4590:AZ4590"/>
    <mergeCell ref="BE4590:BP4590"/>
    <mergeCell ref="C4592:G4594"/>
    <mergeCell ref="N4592:P4594"/>
    <mergeCell ref="Q4592:T4594"/>
    <mergeCell ref="U4592:W4594"/>
    <mergeCell ref="AH4592:AR4594"/>
    <mergeCell ref="AV4592:AZ4594"/>
    <mergeCell ref="BB4592:BB4594"/>
    <mergeCell ref="C4595:G4595"/>
    <mergeCell ref="P4595:S4595"/>
    <mergeCell ref="U4595:W4595"/>
    <mergeCell ref="AH4595:AR4595"/>
    <mergeCell ref="AV4595:AZ4595"/>
    <mergeCell ref="BG4595:BJ4595"/>
    <mergeCell ref="BN4595:BP4595"/>
    <mergeCell ref="C4597:G4599"/>
    <mergeCell ref="N4597:P4599"/>
    <mergeCell ref="Q4597:T4599"/>
    <mergeCell ref="U4597:W4599"/>
    <mergeCell ref="AH4597:AR4599"/>
    <mergeCell ref="AV4597:AZ4599"/>
    <mergeCell ref="BB4597:BB4599"/>
    <mergeCell ref="BE4597:BG4599"/>
    <mergeCell ref="BH4597:BK4599"/>
    <mergeCell ref="BN4597:BP4599"/>
    <mergeCell ref="C4600:G4600"/>
    <mergeCell ref="N4600:P4600"/>
    <mergeCell ref="Q4600:T4600"/>
    <mergeCell ref="U4600:W4600"/>
    <mergeCell ref="AH4600:AR4600"/>
    <mergeCell ref="AV4600:AZ4600"/>
    <mergeCell ref="BE4600:BG4600"/>
    <mergeCell ref="BH4600:BK4600"/>
    <mergeCell ref="BN4600:BP4600"/>
    <mergeCell ref="C4602:J4604"/>
    <mergeCell ref="P4602:S4604"/>
    <mergeCell ref="U4602:W4604"/>
    <mergeCell ref="AH4602:AR4604"/>
    <mergeCell ref="AV4602:AZ4604"/>
    <mergeCell ref="BB4602:BB4604"/>
    <mergeCell ref="BE4602:BG4604"/>
    <mergeCell ref="BH4602:BK4603"/>
    <mergeCell ref="C4605:J4605"/>
    <mergeCell ref="N4605:P4605"/>
    <mergeCell ref="Q4605:T4605"/>
    <mergeCell ref="U4605:W4605"/>
    <mergeCell ref="AH4605:AR4605"/>
    <mergeCell ref="AV4605:AZ4605"/>
    <mergeCell ref="BE4605:BG4605"/>
    <mergeCell ref="BH4605:BK4605"/>
    <mergeCell ref="C4609:G4609"/>
    <mergeCell ref="H4609:L4609"/>
    <mergeCell ref="N4609:P4609"/>
    <mergeCell ref="Q4609:T4609"/>
    <mergeCell ref="U4609:W4609"/>
    <mergeCell ref="Z4609:AC4609"/>
    <mergeCell ref="AD4609:AE4609"/>
    <mergeCell ref="AH4609:AM4609"/>
    <mergeCell ref="AO4609:AT4609"/>
    <mergeCell ref="AV4609:AZ4609"/>
    <mergeCell ref="BB4609:BC4609"/>
    <mergeCell ref="BE4609:BF4609"/>
    <mergeCell ref="BI4609:BJ4609"/>
    <mergeCell ref="B4611:AJ4612"/>
    <mergeCell ref="AL4611:AZ4612"/>
    <mergeCell ref="BA4611:BQ4612"/>
    <mergeCell ref="G4613:L4613"/>
    <mergeCell ref="N4613:O4613"/>
    <mergeCell ref="P4613:S4613"/>
    <mergeCell ref="U4613:AB4613"/>
    <mergeCell ref="AD4613:AI4613"/>
    <mergeCell ref="AO4613:AR4613"/>
    <mergeCell ref="AU4613:AY4613"/>
    <mergeCell ref="BE4613:BF4613"/>
    <mergeCell ref="BG4613:BL4613"/>
    <mergeCell ref="BM4613:BO4613"/>
    <mergeCell ref="BP4613:BQ4613"/>
    <mergeCell ref="F4615:I4616"/>
    <mergeCell ref="K4615:M4616"/>
    <mergeCell ref="N4615:O4616"/>
    <mergeCell ref="R4615:T4616"/>
    <mergeCell ref="U4615:V4616"/>
    <mergeCell ref="W4615:Z4616"/>
    <mergeCell ref="AA4615:AB4616"/>
    <mergeCell ref="AD4615:AD4616"/>
    <mergeCell ref="AE4615:AH4616"/>
    <mergeCell ref="AI4615:AI4616"/>
    <mergeCell ref="AU4615:AW4616"/>
    <mergeCell ref="AX4615:AY4616"/>
    <mergeCell ref="BE4615:BF4616"/>
    <mergeCell ref="BH4615:BL4616"/>
    <mergeCell ref="BM4615:BO4616"/>
    <mergeCell ref="BP4615:BQ4616"/>
    <mergeCell ref="BL4609:BP4609"/>
    <mergeCell ref="C4621:D4622"/>
    <mergeCell ref="F4621:I4623"/>
    <mergeCell ref="J4621:M4623"/>
    <mergeCell ref="N4621:O4623"/>
    <mergeCell ref="R4621:T4622"/>
    <mergeCell ref="U4621:V4622"/>
    <mergeCell ref="W4621:Z4622"/>
    <mergeCell ref="AA4621:AB4622"/>
    <mergeCell ref="AD4621:AD4622"/>
    <mergeCell ref="AE4621:AH4622"/>
    <mergeCell ref="AI4621:AI4622"/>
    <mergeCell ref="AM4621:AP4622"/>
    <mergeCell ref="AQ4621:AT4622"/>
    <mergeCell ref="BA4621:BC4622"/>
    <mergeCell ref="BD4621:BE4622"/>
    <mergeCell ref="BH4621:BL4622"/>
    <mergeCell ref="BM4621:BO4622"/>
    <mergeCell ref="BP4621:BQ4622"/>
    <mergeCell ref="AM4623:AO4624"/>
    <mergeCell ref="AP4623:AS4624"/>
    <mergeCell ref="C4626:D4628"/>
    <mergeCell ref="F4626:I4628"/>
    <mergeCell ref="J4626:M4628"/>
    <mergeCell ref="AM4626:AO4628"/>
    <mergeCell ref="AP4626:AS4628"/>
    <mergeCell ref="AT4626:AV4628"/>
    <mergeCell ref="AX4626:AY4628"/>
    <mergeCell ref="BA4626:BC4628"/>
    <mergeCell ref="BD4626:BE4628"/>
    <mergeCell ref="BH4626:BL4628"/>
    <mergeCell ref="BM4626:BO4628"/>
    <mergeCell ref="BP4626:BQ4628"/>
    <mergeCell ref="C4617:D4618"/>
    <mergeCell ref="F4617:I4618"/>
    <mergeCell ref="J4617:M4618"/>
    <mergeCell ref="N4617:O4618"/>
    <mergeCell ref="R4617:T4618"/>
    <mergeCell ref="U4617:V4618"/>
    <mergeCell ref="W4617:Z4618"/>
    <mergeCell ref="AA4617:AB4618"/>
    <mergeCell ref="AD4617:AD4618"/>
    <mergeCell ref="AE4617:AH4618"/>
    <mergeCell ref="AI4617:AI4618"/>
    <mergeCell ref="AM4617:AO4618"/>
    <mergeCell ref="AP4617:AS4618"/>
    <mergeCell ref="BA4617:BC4618"/>
    <mergeCell ref="BD4617:BE4618"/>
    <mergeCell ref="BH4617:BL4618"/>
    <mergeCell ref="BM4617:BO4618"/>
    <mergeCell ref="BP4617:BQ4618"/>
    <mergeCell ref="C4619:D4619"/>
    <mergeCell ref="F4619:I4619"/>
    <mergeCell ref="J4619:M4619"/>
    <mergeCell ref="N4619:O4619"/>
    <mergeCell ref="R4619:T4619"/>
    <mergeCell ref="U4619:V4619"/>
    <mergeCell ref="W4619:Z4619"/>
    <mergeCell ref="AA4619:AB4619"/>
    <mergeCell ref="AE4619:AH4619"/>
    <mergeCell ref="AM4619:AO4619"/>
    <mergeCell ref="AP4619:AS4619"/>
    <mergeCell ref="BA4619:BC4619"/>
    <mergeCell ref="BD4619:BE4619"/>
    <mergeCell ref="BH4619:BL4619"/>
    <mergeCell ref="AM4629:AO4629"/>
    <mergeCell ref="AP4629:AS4629"/>
    <mergeCell ref="AT4629:AV4629"/>
    <mergeCell ref="AX4629:AY4629"/>
    <mergeCell ref="BA4629:BC4629"/>
    <mergeCell ref="BD4629:BE4629"/>
    <mergeCell ref="BH4629:BL4629"/>
    <mergeCell ref="BM4629:BO4629"/>
    <mergeCell ref="BP4629:BQ4629"/>
    <mergeCell ref="AM4631:AP4631"/>
    <mergeCell ref="AQ4631:AT4631"/>
    <mergeCell ref="AU4631:AX4631"/>
    <mergeCell ref="AY4631:AZ4631"/>
    <mergeCell ref="BA4631:BC4631"/>
    <mergeCell ref="BD4631:BE4631"/>
    <mergeCell ref="C4632:AE4632"/>
    <mergeCell ref="B4634:U4634"/>
    <mergeCell ref="X4634:AG4634"/>
    <mergeCell ref="AM4634:BB4634"/>
    <mergeCell ref="BE4634:BP4634"/>
    <mergeCell ref="E4635:L4635"/>
    <mergeCell ref="O4635:Q4635"/>
    <mergeCell ref="S4635:V4635"/>
    <mergeCell ref="AB4635:AC4635"/>
    <mergeCell ref="AD4635:AE4635"/>
    <mergeCell ref="AR4635:AT4635"/>
    <mergeCell ref="AV4635:BB4635"/>
    <mergeCell ref="BH4635:BL4636"/>
    <mergeCell ref="BN4635:BP4636"/>
    <mergeCell ref="F4637:K4637"/>
    <mergeCell ref="N4637:R4637"/>
    <mergeCell ref="S4637:V4637"/>
    <mergeCell ref="AB4637:AD4637"/>
    <mergeCell ref="AE4637:AI4637"/>
    <mergeCell ref="AR4637:AT4637"/>
    <mergeCell ref="AV4637:AZ4637"/>
    <mergeCell ref="BJ4637:BL4637"/>
    <mergeCell ref="BO4637:BP4637"/>
    <mergeCell ref="I4642:L4642"/>
    <mergeCell ref="N4642:P4642"/>
    <mergeCell ref="Q4642:S4642"/>
    <mergeCell ref="U4642:W4642"/>
    <mergeCell ref="Z4642:AC4642"/>
    <mergeCell ref="AD4642:AE4642"/>
    <mergeCell ref="AO4642:AT4642"/>
    <mergeCell ref="AV4642:AZ4642"/>
    <mergeCell ref="BA4642:BB4642"/>
    <mergeCell ref="BJ4642:BL4642"/>
    <mergeCell ref="BO4642:BP4642"/>
    <mergeCell ref="H4644:L4645"/>
    <mergeCell ref="N4644:P4645"/>
    <mergeCell ref="Q4644:S4645"/>
    <mergeCell ref="U4644:W4645"/>
    <mergeCell ref="Z4644:AC4645"/>
    <mergeCell ref="AD4644:AE4645"/>
    <mergeCell ref="AO4644:AT4645"/>
    <mergeCell ref="AV4644:AZ4645"/>
    <mergeCell ref="BA4644:BB4645"/>
    <mergeCell ref="BE4644:BE4645"/>
    <mergeCell ref="BJ4644:BL4645"/>
    <mergeCell ref="BO4644:BP4645"/>
    <mergeCell ref="H4646:L4646"/>
    <mergeCell ref="N4646:P4646"/>
    <mergeCell ref="R4646:S4646"/>
    <mergeCell ref="U4646:W4646"/>
    <mergeCell ref="Z4646:AC4646"/>
    <mergeCell ref="AD4646:AE4646"/>
    <mergeCell ref="AO4646:AT4646"/>
    <mergeCell ref="AV4646:AZ4646"/>
    <mergeCell ref="BK4646:BL4646"/>
    <mergeCell ref="C4648:I4650"/>
    <mergeCell ref="AH4648:AO4650"/>
    <mergeCell ref="BE4648:BE4650"/>
    <mergeCell ref="BK4648:BL4650"/>
    <mergeCell ref="BP4648:BP4649"/>
    <mergeCell ref="C4651:G4651"/>
    <mergeCell ref="H4651:L4651"/>
    <mergeCell ref="N4651:P4651"/>
    <mergeCell ref="Q4651:T4651"/>
    <mergeCell ref="U4651:W4651"/>
    <mergeCell ref="Z4651:AC4651"/>
    <mergeCell ref="AD4651:AE4651"/>
    <mergeCell ref="AI4651:AM4651"/>
    <mergeCell ref="AO4651:AT4651"/>
    <mergeCell ref="AV4651:AZ4651"/>
    <mergeCell ref="BK4651:BL4651"/>
    <mergeCell ref="C4653:G4655"/>
    <mergeCell ref="H4653:L4655"/>
    <mergeCell ref="N4653:P4655"/>
    <mergeCell ref="Q4653:T4655"/>
    <mergeCell ref="U4653:W4655"/>
    <mergeCell ref="Z4653:AC4655"/>
    <mergeCell ref="AD4653:AE4655"/>
    <mergeCell ref="AI4653:AM4655"/>
    <mergeCell ref="AO4653:AT4655"/>
    <mergeCell ref="AV4653:AZ4655"/>
    <mergeCell ref="BB4653:BB4655"/>
    <mergeCell ref="C4656:G4656"/>
    <mergeCell ref="H4656:L4656"/>
    <mergeCell ref="N4656:P4656"/>
    <mergeCell ref="Q4656:T4656"/>
    <mergeCell ref="U4656:W4656"/>
    <mergeCell ref="Z4656:AC4656"/>
    <mergeCell ref="AD4656:AE4656"/>
    <mergeCell ref="AI4656:AM4656"/>
    <mergeCell ref="AO4656:AT4656"/>
    <mergeCell ref="AV4656:AZ4656"/>
    <mergeCell ref="C4658:G4659"/>
    <mergeCell ref="H4658:L4659"/>
    <mergeCell ref="N4658:P4659"/>
    <mergeCell ref="Q4658:T4659"/>
    <mergeCell ref="U4658:W4659"/>
    <mergeCell ref="Z4658:AC4659"/>
    <mergeCell ref="AD4658:AE4659"/>
    <mergeCell ref="AI4658:AM4659"/>
    <mergeCell ref="AO4658:AT4659"/>
    <mergeCell ref="AV4658:AZ4659"/>
    <mergeCell ref="BB4658:BB4659"/>
    <mergeCell ref="BE4658:BP4659"/>
    <mergeCell ref="C4660:G4661"/>
    <mergeCell ref="H4660:L4661"/>
    <mergeCell ref="N4660:P4661"/>
    <mergeCell ref="Q4660:T4661"/>
    <mergeCell ref="U4660:W4661"/>
    <mergeCell ref="Z4660:AC4661"/>
    <mergeCell ref="AD4660:AE4661"/>
    <mergeCell ref="AI4660:AN4661"/>
    <mergeCell ref="AO4660:AT4661"/>
    <mergeCell ref="AV4660:AZ4661"/>
    <mergeCell ref="BB4660:BB4661"/>
    <mergeCell ref="BJ4660:BM4661"/>
    <mergeCell ref="BN4660:BP4661"/>
    <mergeCell ref="C4662:G4662"/>
    <mergeCell ref="H4662:L4662"/>
    <mergeCell ref="N4662:P4662"/>
    <mergeCell ref="Q4662:T4662"/>
    <mergeCell ref="U4662:W4662"/>
    <mergeCell ref="Z4662:AC4662"/>
    <mergeCell ref="AD4662:AE4662"/>
    <mergeCell ref="AI4662:AM4662"/>
    <mergeCell ref="AO4662:AT4662"/>
    <mergeCell ref="AV4662:AZ4662"/>
    <mergeCell ref="C4663:G4665"/>
    <mergeCell ref="H4663:L4665"/>
    <mergeCell ref="P4663:S4665"/>
    <mergeCell ref="U4663:W4665"/>
    <mergeCell ref="Z4663:AC4665"/>
    <mergeCell ref="AD4663:AE4665"/>
    <mergeCell ref="AI4663:AM4665"/>
    <mergeCell ref="AO4663:AT4665"/>
    <mergeCell ref="AV4663:AZ4665"/>
    <mergeCell ref="BB4663:BB4665"/>
    <mergeCell ref="BE4663:BE4665"/>
    <mergeCell ref="BH4663:BL4665"/>
    <mergeCell ref="BN4663:BP4665"/>
    <mergeCell ref="C4666:G4666"/>
    <mergeCell ref="H4666:L4666"/>
    <mergeCell ref="P4666:S4666"/>
    <mergeCell ref="U4666:W4666"/>
    <mergeCell ref="Z4666:AC4666"/>
    <mergeCell ref="AD4666:AE4666"/>
    <mergeCell ref="AI4666:AM4666"/>
    <mergeCell ref="AO4666:AT4666"/>
    <mergeCell ref="AV4666:AZ4666"/>
    <mergeCell ref="BH4666:BL4666"/>
    <mergeCell ref="BN4666:BP4666"/>
    <mergeCell ref="C4668:G4670"/>
    <mergeCell ref="H4668:L4670"/>
    <mergeCell ref="N4668:P4670"/>
    <mergeCell ref="Q4668:T4670"/>
    <mergeCell ref="U4668:W4670"/>
    <mergeCell ref="Z4668:AC4670"/>
    <mergeCell ref="AD4668:AE4670"/>
    <mergeCell ref="AI4668:AM4670"/>
    <mergeCell ref="AO4668:AT4670"/>
    <mergeCell ref="AV4668:AZ4670"/>
    <mergeCell ref="BB4668:BB4670"/>
    <mergeCell ref="BE4668:BE4670"/>
    <mergeCell ref="BH4668:BL4670"/>
    <mergeCell ref="BN4668:BP4670"/>
    <mergeCell ref="C4671:G4671"/>
    <mergeCell ref="H4671:L4671"/>
    <mergeCell ref="P4671:S4671"/>
    <mergeCell ref="U4671:W4671"/>
    <mergeCell ref="Z4671:AC4671"/>
    <mergeCell ref="AD4671:AE4671"/>
    <mergeCell ref="AI4671:AM4671"/>
    <mergeCell ref="AO4671:AT4671"/>
    <mergeCell ref="AV4671:AZ4671"/>
    <mergeCell ref="BH4671:BL4671"/>
    <mergeCell ref="BN4671:BP4671"/>
    <mergeCell ref="C4673:G4673"/>
    <mergeCell ref="H4673:L4673"/>
    <mergeCell ref="N4673:P4673"/>
    <mergeCell ref="Q4673:T4673"/>
    <mergeCell ref="U4673:W4673"/>
    <mergeCell ref="Z4673:AC4673"/>
    <mergeCell ref="AD4673:AE4673"/>
    <mergeCell ref="AI4673:AM4673"/>
    <mergeCell ref="AO4673:AT4675"/>
    <mergeCell ref="AV4673:AZ4675"/>
    <mergeCell ref="BE4673:BF4674"/>
    <mergeCell ref="BH4673:BL4673"/>
    <mergeCell ref="BN4673:BP4673"/>
    <mergeCell ref="BE4675:BE4676"/>
    <mergeCell ref="BH4675:BL4676"/>
    <mergeCell ref="BN4675:BP4676"/>
    <mergeCell ref="C4678:I4678"/>
    <mergeCell ref="AH4678:AO4678"/>
    <mergeCell ref="BH4678:BL4678"/>
    <mergeCell ref="BN4678:BP4678"/>
    <mergeCell ref="C4679:G4680"/>
    <mergeCell ref="H4679:L4680"/>
    <mergeCell ref="N4679:P4680"/>
    <mergeCell ref="Q4679:T4680"/>
    <mergeCell ref="U4679:W4680"/>
    <mergeCell ref="Z4679:AC4680"/>
    <mergeCell ref="AD4679:AE4680"/>
    <mergeCell ref="AI4679:AM4680"/>
    <mergeCell ref="AO4679:AT4680"/>
    <mergeCell ref="AV4679:AZ4680"/>
    <mergeCell ref="BB4679:BB4680"/>
    <mergeCell ref="BE4679:BF4680"/>
    <mergeCell ref="BH4679:BL4680"/>
    <mergeCell ref="BN4679:BP4680"/>
    <mergeCell ref="C4681:G4681"/>
    <mergeCell ref="H4681:L4681"/>
    <mergeCell ref="N4681:P4681"/>
    <mergeCell ref="Q4681:T4681"/>
    <mergeCell ref="U4681:W4681"/>
    <mergeCell ref="Z4681:AC4681"/>
    <mergeCell ref="AD4681:AE4681"/>
    <mergeCell ref="AI4681:AM4681"/>
    <mergeCell ref="AO4681:AT4681"/>
    <mergeCell ref="AV4681:AZ4681"/>
    <mergeCell ref="BH4681:BL4681"/>
    <mergeCell ref="BN4681:BP4681"/>
    <mergeCell ref="C4683:G4684"/>
    <mergeCell ref="H4683:L4684"/>
    <mergeCell ref="N4683:P4684"/>
    <mergeCell ref="Q4683:T4684"/>
    <mergeCell ref="U4683:W4684"/>
    <mergeCell ref="Z4683:AC4684"/>
    <mergeCell ref="AD4683:AE4684"/>
    <mergeCell ref="AI4683:AM4684"/>
    <mergeCell ref="AO4683:AT4684"/>
    <mergeCell ref="AV4683:AZ4684"/>
    <mergeCell ref="BB4683:BB4684"/>
    <mergeCell ref="BE4683:BE4684"/>
    <mergeCell ref="BH4683:BL4684"/>
    <mergeCell ref="BN4683:BP4684"/>
    <mergeCell ref="C4685:G4686"/>
    <mergeCell ref="H4685:L4686"/>
    <mergeCell ref="N4685:P4686"/>
    <mergeCell ref="Q4685:T4686"/>
    <mergeCell ref="U4685:W4686"/>
    <mergeCell ref="Z4685:AC4686"/>
    <mergeCell ref="AD4685:AE4686"/>
    <mergeCell ref="AI4685:AM4686"/>
    <mergeCell ref="AO4685:AT4686"/>
    <mergeCell ref="AV4685:AZ4686"/>
    <mergeCell ref="BB4685:BB4686"/>
    <mergeCell ref="BE4685:BE4686"/>
    <mergeCell ref="BH4685:BL4686"/>
    <mergeCell ref="BN4685:BP4686"/>
    <mergeCell ref="C4689:G4690"/>
    <mergeCell ref="H4689:L4690"/>
    <mergeCell ref="N4689:P4690"/>
    <mergeCell ref="Q4689:T4690"/>
    <mergeCell ref="U4689:W4690"/>
    <mergeCell ref="Z4689:AC4690"/>
    <mergeCell ref="AD4689:AE4690"/>
    <mergeCell ref="AH4689:AM4690"/>
    <mergeCell ref="AO4689:AT4690"/>
    <mergeCell ref="AZ4689:AZ4690"/>
    <mergeCell ref="BB4689:BB4690"/>
    <mergeCell ref="BE4689:BG4690"/>
    <mergeCell ref="BH4689:BL4690"/>
    <mergeCell ref="BN4689:BP4690"/>
    <mergeCell ref="C4691:G4691"/>
    <mergeCell ref="H4691:L4691"/>
    <mergeCell ref="N4691:P4691"/>
    <mergeCell ref="Q4691:T4691"/>
    <mergeCell ref="U4691:W4691"/>
    <mergeCell ref="Z4691:AC4691"/>
    <mergeCell ref="AD4691:AE4691"/>
    <mergeCell ref="AH4691:AN4691"/>
    <mergeCell ref="AO4691:AT4691"/>
    <mergeCell ref="AV4691:AZ4691"/>
    <mergeCell ref="BE4691:BG4691"/>
    <mergeCell ref="BH4691:BL4691"/>
    <mergeCell ref="BN4691:BP4691"/>
    <mergeCell ref="C4693:H4693"/>
    <mergeCell ref="I4693:M4693"/>
    <mergeCell ref="P4693:S4693"/>
    <mergeCell ref="U4693:W4693"/>
    <mergeCell ref="Z4693:AC4693"/>
    <mergeCell ref="AD4693:AE4693"/>
    <mergeCell ref="AH4693:AN4693"/>
    <mergeCell ref="AO4693:AT4693"/>
    <mergeCell ref="AV4693:AZ4693"/>
    <mergeCell ref="C4694:K4695"/>
    <mergeCell ref="P4694:S4695"/>
    <mergeCell ref="U4694:W4695"/>
    <mergeCell ref="AH4694:AM4695"/>
    <mergeCell ref="AO4694:AT4695"/>
    <mergeCell ref="AV4694:AZ4695"/>
    <mergeCell ref="BB4694:BB4695"/>
    <mergeCell ref="C4696:G4696"/>
    <mergeCell ref="H4696:L4696"/>
    <mergeCell ref="P4696:S4696"/>
    <mergeCell ref="U4696:W4696"/>
    <mergeCell ref="Z4696:AC4696"/>
    <mergeCell ref="AD4696:AE4696"/>
    <mergeCell ref="AH4696:AM4696"/>
    <mergeCell ref="AV4696:AZ4696"/>
    <mergeCell ref="BE4696:BP4696"/>
    <mergeCell ref="C4698:G4700"/>
    <mergeCell ref="N4698:P4700"/>
    <mergeCell ref="Q4698:T4700"/>
    <mergeCell ref="U4698:W4700"/>
    <mergeCell ref="AH4698:AR4700"/>
    <mergeCell ref="AV4698:AZ4700"/>
    <mergeCell ref="BB4698:BB4700"/>
    <mergeCell ref="C4701:G4701"/>
    <mergeCell ref="P4701:S4701"/>
    <mergeCell ref="U4701:W4701"/>
    <mergeCell ref="AH4701:AR4701"/>
    <mergeCell ref="AV4701:AZ4701"/>
    <mergeCell ref="BG4701:BJ4701"/>
    <mergeCell ref="BN4701:BP4701"/>
    <mergeCell ref="C4703:G4705"/>
    <mergeCell ref="N4703:P4705"/>
    <mergeCell ref="Q4703:T4705"/>
    <mergeCell ref="U4703:W4705"/>
    <mergeCell ref="AH4703:AR4705"/>
    <mergeCell ref="AV4703:AZ4705"/>
    <mergeCell ref="BB4703:BB4705"/>
    <mergeCell ref="BE4703:BG4705"/>
    <mergeCell ref="BH4703:BK4705"/>
    <mergeCell ref="BN4703:BP4705"/>
    <mergeCell ref="C4706:G4706"/>
    <mergeCell ref="N4706:P4706"/>
    <mergeCell ref="Q4706:T4706"/>
    <mergeCell ref="U4706:W4706"/>
    <mergeCell ref="AH4706:AR4706"/>
    <mergeCell ref="AV4706:AZ4706"/>
    <mergeCell ref="BE4706:BG4706"/>
    <mergeCell ref="BH4706:BK4706"/>
    <mergeCell ref="BN4706:BP4706"/>
    <mergeCell ref="C4708:J4710"/>
    <mergeCell ref="P4708:S4710"/>
    <mergeCell ref="U4708:W4710"/>
    <mergeCell ref="AH4708:AR4710"/>
    <mergeCell ref="AV4708:AZ4710"/>
    <mergeCell ref="BB4708:BB4710"/>
    <mergeCell ref="BE4708:BG4710"/>
    <mergeCell ref="BH4708:BK4709"/>
    <mergeCell ref="C4711:J4711"/>
    <mergeCell ref="N4711:P4711"/>
    <mergeCell ref="Q4711:T4711"/>
    <mergeCell ref="U4711:W4711"/>
    <mergeCell ref="AH4711:AR4711"/>
    <mergeCell ref="AV4711:AZ4711"/>
    <mergeCell ref="BE4711:BG4711"/>
    <mergeCell ref="BH4711:BK4711"/>
    <mergeCell ref="BE4713:BG4714"/>
    <mergeCell ref="BH4713:BK4714"/>
    <mergeCell ref="BN4713:BP4714"/>
    <mergeCell ref="C4715:G4715"/>
    <mergeCell ref="H4715:L4715"/>
    <mergeCell ref="N4715:P4715"/>
    <mergeCell ref="Q4715:T4715"/>
    <mergeCell ref="U4715:W4715"/>
    <mergeCell ref="Z4715:AC4715"/>
    <mergeCell ref="AD4715:AE4715"/>
    <mergeCell ref="AH4715:AM4715"/>
    <mergeCell ref="AO4715:AT4715"/>
    <mergeCell ref="AV4715:AZ4715"/>
    <mergeCell ref="BB4715:BC4715"/>
    <mergeCell ref="BE4715:BF4715"/>
    <mergeCell ref="BI4715:BJ4715"/>
    <mergeCell ref="BL4715:BP4715"/>
    <mergeCell ref="B4717:AJ4718"/>
    <mergeCell ref="AL4717:AZ4718"/>
    <mergeCell ref="BA4717:BQ4718"/>
    <mergeCell ref="G4719:L4719"/>
    <mergeCell ref="N4719:O4719"/>
    <mergeCell ref="P4719:S4719"/>
    <mergeCell ref="U4719:AB4719"/>
    <mergeCell ref="AD4719:AI4719"/>
    <mergeCell ref="AO4719:AR4719"/>
    <mergeCell ref="AU4719:AY4719"/>
    <mergeCell ref="BE4719:BF4719"/>
    <mergeCell ref="BG4719:BL4719"/>
    <mergeCell ref="BM4719:BO4719"/>
    <mergeCell ref="BP4719:BQ4719"/>
    <mergeCell ref="F4721:I4722"/>
    <mergeCell ref="K4721:M4722"/>
    <mergeCell ref="N4721:O4722"/>
    <mergeCell ref="R4721:T4722"/>
    <mergeCell ref="U4721:V4722"/>
    <mergeCell ref="W4721:Z4722"/>
    <mergeCell ref="AA4721:AB4722"/>
    <mergeCell ref="AD4721:AD4722"/>
    <mergeCell ref="AE4721:AH4722"/>
    <mergeCell ref="AI4721:AI4722"/>
    <mergeCell ref="AU4721:AW4722"/>
    <mergeCell ref="AX4721:AY4722"/>
    <mergeCell ref="BE4721:BF4722"/>
    <mergeCell ref="BH4721:BL4722"/>
    <mergeCell ref="BM4721:BO4722"/>
    <mergeCell ref="BP4721:BQ4722"/>
    <mergeCell ref="C4723:D4724"/>
    <mergeCell ref="F4723:I4724"/>
    <mergeCell ref="J4723:M4724"/>
    <mergeCell ref="N4723:O4724"/>
    <mergeCell ref="R4723:T4724"/>
    <mergeCell ref="U4723:V4724"/>
    <mergeCell ref="W4723:Z4724"/>
    <mergeCell ref="AA4723:AB4724"/>
    <mergeCell ref="AD4723:AD4724"/>
    <mergeCell ref="AE4723:AH4724"/>
    <mergeCell ref="AI4723:AI4724"/>
    <mergeCell ref="AM4723:AO4724"/>
    <mergeCell ref="AP4723:AS4724"/>
    <mergeCell ref="BA4723:BC4724"/>
    <mergeCell ref="BD4723:BE4724"/>
    <mergeCell ref="BH4723:BL4724"/>
    <mergeCell ref="BM4723:BO4724"/>
    <mergeCell ref="BP4723:BQ4724"/>
    <mergeCell ref="C4725:D4725"/>
    <mergeCell ref="F4725:I4725"/>
    <mergeCell ref="J4725:M4725"/>
    <mergeCell ref="N4725:O4725"/>
    <mergeCell ref="R4725:T4725"/>
    <mergeCell ref="U4725:V4725"/>
    <mergeCell ref="W4725:Z4725"/>
    <mergeCell ref="AA4725:AB4725"/>
    <mergeCell ref="AE4725:AH4725"/>
    <mergeCell ref="AM4725:AO4725"/>
    <mergeCell ref="AP4725:AS4725"/>
    <mergeCell ref="BA4725:BC4725"/>
    <mergeCell ref="BD4725:BE4725"/>
    <mergeCell ref="BH4725:BL4725"/>
    <mergeCell ref="BM4725:BO4725"/>
    <mergeCell ref="BP4725:BQ4725"/>
    <mergeCell ref="C4727:D4728"/>
    <mergeCell ref="F4727:I4729"/>
    <mergeCell ref="J4727:M4729"/>
    <mergeCell ref="N4727:O4729"/>
    <mergeCell ref="R4727:T4728"/>
    <mergeCell ref="U4727:V4728"/>
    <mergeCell ref="W4727:Z4728"/>
    <mergeCell ref="AA4727:AB4728"/>
    <mergeCell ref="AD4727:AD4728"/>
    <mergeCell ref="AE4727:AH4728"/>
    <mergeCell ref="AI4727:AI4728"/>
    <mergeCell ref="AM4727:AP4728"/>
    <mergeCell ref="AQ4727:AT4728"/>
    <mergeCell ref="BA4727:BC4728"/>
    <mergeCell ref="BD4727:BE4728"/>
    <mergeCell ref="BH4727:BL4728"/>
    <mergeCell ref="BM4727:BO4728"/>
    <mergeCell ref="BP4727:BQ4728"/>
    <mergeCell ref="AM4729:AO4730"/>
    <mergeCell ref="AP4729:AS4730"/>
    <mergeCell ref="C4732:D4734"/>
    <mergeCell ref="F4732:I4734"/>
    <mergeCell ref="J4732:M4734"/>
    <mergeCell ref="AM4732:AO4734"/>
    <mergeCell ref="AP4732:AS4734"/>
    <mergeCell ref="AT4732:AV4734"/>
    <mergeCell ref="AX4732:AY4734"/>
    <mergeCell ref="BA4732:BC4734"/>
    <mergeCell ref="BD4732:BE4734"/>
    <mergeCell ref="BH4732:BL4734"/>
    <mergeCell ref="BM4732:BO4734"/>
    <mergeCell ref="BP4732:BQ4734"/>
    <mergeCell ref="AM4735:AO4735"/>
    <mergeCell ref="AP4735:AS4735"/>
    <mergeCell ref="AT4735:AV4735"/>
    <mergeCell ref="AX4735:AY4735"/>
    <mergeCell ref="BA4735:BC4735"/>
    <mergeCell ref="BD4735:BE4735"/>
    <mergeCell ref="BH4735:BL4735"/>
    <mergeCell ref="BM4735:BO4735"/>
    <mergeCell ref="BP4735:BQ4735"/>
    <mergeCell ref="AM4737:AP4737"/>
    <mergeCell ref="AQ4737:AT4737"/>
    <mergeCell ref="AU4737:AX4737"/>
    <mergeCell ref="AY4737:AZ4737"/>
    <mergeCell ref="BA4737:BC4737"/>
    <mergeCell ref="BD4737:BE4737"/>
    <mergeCell ref="C4738:AE4738"/>
    <mergeCell ref="B4740:U4740"/>
    <mergeCell ref="X4740:AG4740"/>
    <mergeCell ref="AM4740:BB4740"/>
    <mergeCell ref="BE4740:BP4740"/>
    <mergeCell ref="E4741:L4741"/>
    <mergeCell ref="O4741:Q4741"/>
    <mergeCell ref="S4741:V4741"/>
    <mergeCell ref="AB4741:AC4741"/>
    <mergeCell ref="AD4741:AE4741"/>
    <mergeCell ref="AR4741:AT4741"/>
    <mergeCell ref="AV4741:BB4741"/>
    <mergeCell ref="BH4741:BL4742"/>
    <mergeCell ref="BN4741:BP4742"/>
    <mergeCell ref="F4743:K4743"/>
    <mergeCell ref="N4743:R4743"/>
    <mergeCell ref="S4743:V4743"/>
    <mergeCell ref="AB4743:AD4743"/>
    <mergeCell ref="AE4743:AI4743"/>
    <mergeCell ref="AR4743:AT4743"/>
    <mergeCell ref="AV4743:AZ4743"/>
    <mergeCell ref="BJ4743:BL4743"/>
    <mergeCell ref="BO4743:BP4743"/>
    <mergeCell ref="BE4745:BF4747"/>
    <mergeCell ref="BJ4745:BL4746"/>
    <mergeCell ref="BO4745:BP4746"/>
    <mergeCell ref="I4748:L4748"/>
    <mergeCell ref="N4748:P4748"/>
    <mergeCell ref="Q4748:S4748"/>
    <mergeCell ref="U4748:W4748"/>
    <mergeCell ref="Z4748:AC4748"/>
    <mergeCell ref="AD4748:AE4748"/>
    <mergeCell ref="AO4748:AT4748"/>
    <mergeCell ref="AV4748:AZ4748"/>
    <mergeCell ref="BA4748:BB4748"/>
    <mergeCell ref="BJ4748:BL4748"/>
    <mergeCell ref="BO4748:BP4748"/>
    <mergeCell ref="H4750:L4751"/>
    <mergeCell ref="N4750:P4751"/>
    <mergeCell ref="Q4750:S4751"/>
    <mergeCell ref="U4750:W4751"/>
    <mergeCell ref="Z4750:AC4751"/>
    <mergeCell ref="AD4750:AE4751"/>
    <mergeCell ref="AO4750:AT4751"/>
    <mergeCell ref="AV4750:AZ4751"/>
    <mergeCell ref="BA4750:BB4751"/>
    <mergeCell ref="BE4750:BE4751"/>
    <mergeCell ref="BJ4750:BL4751"/>
    <mergeCell ref="BO4750:BP4751"/>
    <mergeCell ref="H4752:L4752"/>
    <mergeCell ref="N4752:P4752"/>
    <mergeCell ref="R4752:S4752"/>
    <mergeCell ref="U4752:W4752"/>
    <mergeCell ref="Z4752:AC4752"/>
    <mergeCell ref="AD4752:AE4752"/>
    <mergeCell ref="AO4752:AT4752"/>
    <mergeCell ref="AV4752:AZ4752"/>
    <mergeCell ref="BK4752:BL4752"/>
    <mergeCell ref="C4754:I4756"/>
    <mergeCell ref="AH4754:AO4756"/>
    <mergeCell ref="BE4754:BE4756"/>
    <mergeCell ref="BK4754:BL4756"/>
    <mergeCell ref="BP4754:BP4755"/>
    <mergeCell ref="C4757:G4757"/>
    <mergeCell ref="H4757:L4757"/>
    <mergeCell ref="N4757:P4757"/>
    <mergeCell ref="Q4757:T4757"/>
    <mergeCell ref="U4757:W4757"/>
    <mergeCell ref="Z4757:AC4757"/>
    <mergeCell ref="AD4757:AE4757"/>
    <mergeCell ref="AI4757:AM4757"/>
    <mergeCell ref="AO4757:AT4757"/>
    <mergeCell ref="AV4757:AZ4757"/>
    <mergeCell ref="BK4757:BL4757"/>
    <mergeCell ref="C4759:G4761"/>
    <mergeCell ref="H4759:L4761"/>
    <mergeCell ref="N4759:P4761"/>
    <mergeCell ref="Q4759:T4761"/>
    <mergeCell ref="U4759:W4761"/>
    <mergeCell ref="Z4759:AC4761"/>
    <mergeCell ref="AD4759:AE4761"/>
    <mergeCell ref="AI4759:AM4761"/>
    <mergeCell ref="AO4759:AT4761"/>
    <mergeCell ref="AV4759:AZ4761"/>
    <mergeCell ref="BB4759:BB4761"/>
    <mergeCell ref="C4762:G4762"/>
    <mergeCell ref="H4762:L4762"/>
    <mergeCell ref="N4762:P4762"/>
    <mergeCell ref="Q4762:T4762"/>
    <mergeCell ref="U4762:W4762"/>
    <mergeCell ref="Z4762:AC4762"/>
    <mergeCell ref="AD4762:AE4762"/>
    <mergeCell ref="AI4762:AM4762"/>
    <mergeCell ref="AO4762:AT4762"/>
    <mergeCell ref="AV4762:AZ4762"/>
    <mergeCell ref="C4764:G4765"/>
    <mergeCell ref="H4764:L4765"/>
    <mergeCell ref="N4764:P4765"/>
    <mergeCell ref="Q4764:T4765"/>
    <mergeCell ref="U4764:W4765"/>
    <mergeCell ref="Z4764:AC4765"/>
    <mergeCell ref="AD4764:AE4765"/>
    <mergeCell ref="AI4764:AM4765"/>
    <mergeCell ref="AO4764:AT4765"/>
    <mergeCell ref="AV4764:AZ4765"/>
    <mergeCell ref="BB4764:BB4765"/>
    <mergeCell ref="BE4764:BP4765"/>
    <mergeCell ref="C4766:G4767"/>
    <mergeCell ref="H4766:L4767"/>
    <mergeCell ref="N4766:P4767"/>
    <mergeCell ref="Q4766:T4767"/>
    <mergeCell ref="U4766:W4767"/>
    <mergeCell ref="Z4766:AC4767"/>
    <mergeCell ref="AD4766:AE4767"/>
    <mergeCell ref="AI4766:AN4767"/>
    <mergeCell ref="AO4766:AT4767"/>
    <mergeCell ref="AV4766:AZ4767"/>
    <mergeCell ref="BB4766:BB4767"/>
    <mergeCell ref="BJ4766:BM4767"/>
    <mergeCell ref="BN4766:BP4767"/>
    <mergeCell ref="C4768:G4768"/>
    <mergeCell ref="H4768:L4768"/>
    <mergeCell ref="N4768:P4768"/>
    <mergeCell ref="Q4768:T4768"/>
    <mergeCell ref="U4768:W4768"/>
    <mergeCell ref="Z4768:AC4768"/>
    <mergeCell ref="AD4768:AE4768"/>
    <mergeCell ref="AI4768:AM4768"/>
    <mergeCell ref="AO4768:AT4768"/>
    <mergeCell ref="AV4768:AZ4768"/>
    <mergeCell ref="C4769:G4771"/>
    <mergeCell ref="H4769:L4771"/>
    <mergeCell ref="P4769:S4771"/>
    <mergeCell ref="U4769:W4771"/>
    <mergeCell ref="Z4769:AC4771"/>
    <mergeCell ref="AD4769:AE4771"/>
    <mergeCell ref="AI4769:AM4771"/>
    <mergeCell ref="AO4769:AT4771"/>
    <mergeCell ref="AV4769:AZ4771"/>
    <mergeCell ref="BB4769:BB4771"/>
    <mergeCell ref="BE4769:BE4771"/>
    <mergeCell ref="BH4769:BL4771"/>
    <mergeCell ref="BN4769:BP4771"/>
    <mergeCell ref="C4772:G4772"/>
    <mergeCell ref="H4772:L4772"/>
    <mergeCell ref="P4772:S4772"/>
    <mergeCell ref="U4772:W4772"/>
    <mergeCell ref="Z4772:AC4772"/>
    <mergeCell ref="AD4772:AE4772"/>
    <mergeCell ref="AI4772:AM4772"/>
    <mergeCell ref="AO4772:AT4772"/>
    <mergeCell ref="AV4772:AZ4772"/>
    <mergeCell ref="BH4772:BL4772"/>
    <mergeCell ref="BN4772:BP4772"/>
    <mergeCell ref="C4774:G4776"/>
    <mergeCell ref="H4774:L4776"/>
    <mergeCell ref="N4774:P4776"/>
    <mergeCell ref="Q4774:T4776"/>
    <mergeCell ref="U4774:W4776"/>
    <mergeCell ref="Z4774:AC4776"/>
    <mergeCell ref="AD4774:AE4776"/>
    <mergeCell ref="AI4774:AM4776"/>
    <mergeCell ref="AO4774:AT4776"/>
    <mergeCell ref="AV4774:AZ4776"/>
    <mergeCell ref="BB4774:BB4776"/>
    <mergeCell ref="BE4774:BE4776"/>
    <mergeCell ref="BH4774:BL4776"/>
    <mergeCell ref="BN4774:BP4776"/>
    <mergeCell ref="C4777:G4777"/>
    <mergeCell ref="H4777:L4777"/>
    <mergeCell ref="P4777:S4777"/>
    <mergeCell ref="U4777:W4777"/>
    <mergeCell ref="Z4777:AC4777"/>
    <mergeCell ref="AD4777:AE4777"/>
    <mergeCell ref="AI4777:AM4777"/>
    <mergeCell ref="AO4777:AT4777"/>
    <mergeCell ref="AV4777:AZ4777"/>
    <mergeCell ref="BH4777:BL4777"/>
    <mergeCell ref="BN4777:BP4777"/>
    <mergeCell ref="C4779:G4779"/>
    <mergeCell ref="H4779:L4779"/>
    <mergeCell ref="N4779:P4779"/>
    <mergeCell ref="Q4779:T4779"/>
    <mergeCell ref="U4779:W4779"/>
    <mergeCell ref="Z4779:AC4779"/>
    <mergeCell ref="AD4779:AE4779"/>
    <mergeCell ref="AI4779:AM4779"/>
    <mergeCell ref="AO4779:AT4781"/>
    <mergeCell ref="AV4779:AZ4781"/>
    <mergeCell ref="BE4779:BF4780"/>
    <mergeCell ref="BH4779:BL4779"/>
    <mergeCell ref="BN4779:BP4779"/>
    <mergeCell ref="BE4781:BE4782"/>
    <mergeCell ref="BH4781:BL4782"/>
    <mergeCell ref="BN4781:BP4782"/>
    <mergeCell ref="C4784:I4784"/>
    <mergeCell ref="AH4784:AO4784"/>
    <mergeCell ref="BH4784:BL4784"/>
    <mergeCell ref="BN4784:BP4784"/>
    <mergeCell ref="C4785:G4786"/>
    <mergeCell ref="H4785:L4786"/>
    <mergeCell ref="N4785:P4786"/>
    <mergeCell ref="Q4785:T4786"/>
    <mergeCell ref="U4785:W4786"/>
    <mergeCell ref="Z4785:AC4786"/>
    <mergeCell ref="AD4785:AE4786"/>
    <mergeCell ref="AI4785:AM4786"/>
    <mergeCell ref="AO4785:AT4786"/>
    <mergeCell ref="AV4785:AZ4786"/>
    <mergeCell ref="BB4785:BB4786"/>
    <mergeCell ref="BE4785:BF4786"/>
    <mergeCell ref="BH4785:BL4786"/>
    <mergeCell ref="BN4785:BP4786"/>
    <mergeCell ref="C4787:G4787"/>
    <mergeCell ref="H4787:L4787"/>
    <mergeCell ref="N4787:P4787"/>
    <mergeCell ref="Q4787:T4787"/>
    <mergeCell ref="U4787:W4787"/>
    <mergeCell ref="Z4787:AC4787"/>
    <mergeCell ref="AD4787:AE4787"/>
    <mergeCell ref="AI4787:AM4787"/>
    <mergeCell ref="AO4787:AT4787"/>
    <mergeCell ref="AV4787:AZ4787"/>
    <mergeCell ref="BH4787:BL4787"/>
    <mergeCell ref="BN4787:BP4787"/>
    <mergeCell ref="C4789:G4790"/>
    <mergeCell ref="H4789:L4790"/>
    <mergeCell ref="N4789:P4790"/>
    <mergeCell ref="Q4789:T4790"/>
    <mergeCell ref="U4789:W4790"/>
    <mergeCell ref="Z4789:AC4790"/>
    <mergeCell ref="AD4789:AE4790"/>
    <mergeCell ref="AI4789:AM4790"/>
    <mergeCell ref="AO4789:AT4790"/>
    <mergeCell ref="AV4789:AZ4790"/>
    <mergeCell ref="BB4789:BB4790"/>
    <mergeCell ref="BE4789:BE4790"/>
    <mergeCell ref="BH4789:BL4790"/>
    <mergeCell ref="BN4789:BP4790"/>
    <mergeCell ref="C4791:G4792"/>
    <mergeCell ref="H4791:L4792"/>
    <mergeCell ref="N4791:P4792"/>
    <mergeCell ref="Q4791:T4792"/>
    <mergeCell ref="U4791:W4792"/>
    <mergeCell ref="Z4791:AC4792"/>
    <mergeCell ref="AD4791:AE4792"/>
    <mergeCell ref="AI4791:AM4792"/>
    <mergeCell ref="AO4791:AT4792"/>
    <mergeCell ref="AV4791:AZ4792"/>
    <mergeCell ref="BB4791:BB4792"/>
    <mergeCell ref="BE4791:BE4792"/>
    <mergeCell ref="BH4791:BL4792"/>
    <mergeCell ref="BN4791:BP4792"/>
    <mergeCell ref="BH4793:BL4793"/>
    <mergeCell ref="BN4793:BP4793"/>
    <mergeCell ref="C4795:G4796"/>
    <mergeCell ref="H4795:L4796"/>
    <mergeCell ref="N4795:P4796"/>
    <mergeCell ref="Q4795:T4796"/>
    <mergeCell ref="U4795:W4796"/>
    <mergeCell ref="Z4795:AC4796"/>
    <mergeCell ref="AD4795:AE4796"/>
    <mergeCell ref="AH4795:AM4796"/>
    <mergeCell ref="AO4795:AT4796"/>
    <mergeCell ref="AZ4795:AZ4796"/>
    <mergeCell ref="BB4795:BB4796"/>
    <mergeCell ref="BE4795:BG4796"/>
    <mergeCell ref="BH4795:BL4796"/>
    <mergeCell ref="BN4795:BP4796"/>
    <mergeCell ref="C4797:G4797"/>
    <mergeCell ref="H4797:L4797"/>
    <mergeCell ref="N4797:P4797"/>
    <mergeCell ref="Q4797:T4797"/>
    <mergeCell ref="U4797:W4797"/>
    <mergeCell ref="Z4797:AC4797"/>
    <mergeCell ref="AD4797:AE4797"/>
    <mergeCell ref="AH4797:AN4797"/>
    <mergeCell ref="AO4797:AT4797"/>
    <mergeCell ref="AV4797:AZ4797"/>
    <mergeCell ref="BE4797:BG4797"/>
    <mergeCell ref="BH4797:BL4797"/>
    <mergeCell ref="BN4797:BP4797"/>
    <mergeCell ref="C4799:H4799"/>
    <mergeCell ref="I4799:M4799"/>
    <mergeCell ref="P4799:S4799"/>
    <mergeCell ref="U4799:W4799"/>
    <mergeCell ref="Z4799:AC4799"/>
    <mergeCell ref="AD4799:AE4799"/>
    <mergeCell ref="AH4799:AN4799"/>
    <mergeCell ref="AO4799:AT4799"/>
    <mergeCell ref="AV4799:AZ4799"/>
    <mergeCell ref="C4800:K4801"/>
    <mergeCell ref="P4800:S4801"/>
    <mergeCell ref="U4800:W4801"/>
    <mergeCell ref="AH4800:AM4801"/>
    <mergeCell ref="AO4800:AT4801"/>
    <mergeCell ref="AV4800:AZ4801"/>
    <mergeCell ref="BB4800:BB4801"/>
    <mergeCell ref="C4802:G4802"/>
    <mergeCell ref="H4802:L4802"/>
    <mergeCell ref="P4802:S4802"/>
    <mergeCell ref="U4802:W4802"/>
    <mergeCell ref="Z4802:AC4802"/>
    <mergeCell ref="AD4802:AE4802"/>
    <mergeCell ref="AH4802:AM4802"/>
    <mergeCell ref="AV4802:AZ4802"/>
    <mergeCell ref="BE4802:BP4802"/>
    <mergeCell ref="C4804:G4806"/>
    <mergeCell ref="N4804:P4806"/>
    <mergeCell ref="Q4804:T4806"/>
    <mergeCell ref="U4804:W4806"/>
    <mergeCell ref="AH4804:AR4806"/>
    <mergeCell ref="AV4804:AZ4806"/>
    <mergeCell ref="BB4804:BB4806"/>
    <mergeCell ref="C4807:G4807"/>
    <mergeCell ref="P4807:S4807"/>
    <mergeCell ref="U4807:W4807"/>
    <mergeCell ref="AH4807:AR4807"/>
    <mergeCell ref="AV4807:AZ4807"/>
    <mergeCell ref="BG4807:BJ4807"/>
    <mergeCell ref="BN4807:BP4807"/>
    <mergeCell ref="C4809:G4811"/>
    <mergeCell ref="N4809:P4811"/>
    <mergeCell ref="Q4809:T4811"/>
    <mergeCell ref="U4809:W4811"/>
    <mergeCell ref="AH4809:AR4811"/>
    <mergeCell ref="AV4809:AZ4811"/>
    <mergeCell ref="BB4809:BB4811"/>
    <mergeCell ref="BE4809:BG4811"/>
    <mergeCell ref="BH4809:BK4811"/>
    <mergeCell ref="BN4809:BP4811"/>
    <mergeCell ref="C4812:G4812"/>
    <mergeCell ref="N4812:P4812"/>
    <mergeCell ref="Q4812:T4812"/>
    <mergeCell ref="U4812:W4812"/>
    <mergeCell ref="AH4812:AR4812"/>
    <mergeCell ref="AV4812:AZ4812"/>
    <mergeCell ref="BE4812:BG4812"/>
    <mergeCell ref="BH4812:BK4812"/>
    <mergeCell ref="BN4812:BP4812"/>
    <mergeCell ref="C4814:J4816"/>
    <mergeCell ref="P4814:S4816"/>
    <mergeCell ref="U4814:W4816"/>
    <mergeCell ref="AH4814:AR4816"/>
    <mergeCell ref="AV4814:AZ4816"/>
    <mergeCell ref="BB4814:BB4816"/>
    <mergeCell ref="BE4814:BG4816"/>
    <mergeCell ref="BH4814:BK4815"/>
    <mergeCell ref="C4817:J4817"/>
    <mergeCell ref="N4817:P4817"/>
    <mergeCell ref="Q4817:T4817"/>
    <mergeCell ref="U4817:W4817"/>
    <mergeCell ref="AH4817:AR4817"/>
    <mergeCell ref="AV4817:AZ4817"/>
    <mergeCell ref="BE4817:BG4817"/>
    <mergeCell ref="BH4817:BK4817"/>
    <mergeCell ref="C4821:G4821"/>
    <mergeCell ref="H4821:L4821"/>
    <mergeCell ref="N4821:P4821"/>
    <mergeCell ref="Q4821:T4821"/>
    <mergeCell ref="U4821:W4821"/>
    <mergeCell ref="Z4821:AC4821"/>
    <mergeCell ref="AD4821:AE4821"/>
    <mergeCell ref="AH4821:AM4821"/>
    <mergeCell ref="AO4821:AT4821"/>
    <mergeCell ref="AV4821:AZ4821"/>
    <mergeCell ref="BB4821:BC4821"/>
    <mergeCell ref="BE4821:BF4821"/>
    <mergeCell ref="BI4821:BJ4821"/>
    <mergeCell ref="B4823:AJ4824"/>
    <mergeCell ref="AL4823:AZ4824"/>
    <mergeCell ref="BA4823:BQ4824"/>
    <mergeCell ref="G4825:L4825"/>
    <mergeCell ref="N4825:O4825"/>
    <mergeCell ref="P4825:S4825"/>
    <mergeCell ref="U4825:AB4825"/>
    <mergeCell ref="AD4825:AI4825"/>
    <mergeCell ref="AO4825:AR4825"/>
    <mergeCell ref="AU4825:AY4825"/>
    <mergeCell ref="BE4825:BF4825"/>
    <mergeCell ref="BG4825:BL4825"/>
    <mergeCell ref="BM4825:BO4825"/>
    <mergeCell ref="BP4825:BQ4825"/>
    <mergeCell ref="F4827:I4828"/>
    <mergeCell ref="K4827:M4828"/>
    <mergeCell ref="N4827:O4828"/>
    <mergeCell ref="R4827:T4828"/>
    <mergeCell ref="U4827:V4828"/>
    <mergeCell ref="W4827:Z4828"/>
    <mergeCell ref="AA4827:AB4828"/>
    <mergeCell ref="AD4827:AD4828"/>
    <mergeCell ref="AE4827:AH4828"/>
    <mergeCell ref="AI4827:AI4828"/>
    <mergeCell ref="AU4827:AW4828"/>
    <mergeCell ref="AX4827:AY4828"/>
    <mergeCell ref="BE4827:BF4828"/>
    <mergeCell ref="BH4827:BL4828"/>
    <mergeCell ref="BM4827:BO4828"/>
    <mergeCell ref="BP4827:BQ4828"/>
    <mergeCell ref="BL4821:BP4821"/>
    <mergeCell ref="C4833:D4834"/>
    <mergeCell ref="F4833:I4835"/>
    <mergeCell ref="J4833:M4835"/>
    <mergeCell ref="N4833:O4835"/>
    <mergeCell ref="R4833:T4834"/>
    <mergeCell ref="U4833:V4834"/>
    <mergeCell ref="W4833:Z4834"/>
    <mergeCell ref="AA4833:AB4834"/>
    <mergeCell ref="AD4833:AD4834"/>
    <mergeCell ref="AE4833:AH4834"/>
    <mergeCell ref="AI4833:AI4834"/>
    <mergeCell ref="AM4833:AP4834"/>
    <mergeCell ref="AQ4833:AT4834"/>
    <mergeCell ref="BA4833:BC4834"/>
    <mergeCell ref="BD4833:BE4834"/>
    <mergeCell ref="BH4833:BL4834"/>
    <mergeCell ref="BM4833:BO4834"/>
    <mergeCell ref="BP4833:BQ4834"/>
    <mergeCell ref="AM4835:AO4836"/>
    <mergeCell ref="AP4835:AS4836"/>
    <mergeCell ref="C4838:D4840"/>
    <mergeCell ref="F4838:I4840"/>
    <mergeCell ref="J4838:M4840"/>
    <mergeCell ref="AM4838:AO4840"/>
    <mergeCell ref="AP4838:AS4840"/>
    <mergeCell ref="AT4838:AV4840"/>
    <mergeCell ref="AX4838:AY4840"/>
    <mergeCell ref="BA4838:BC4840"/>
    <mergeCell ref="BD4838:BE4840"/>
    <mergeCell ref="BH4838:BL4840"/>
    <mergeCell ref="BM4838:BO4840"/>
    <mergeCell ref="BP4838:BQ4840"/>
    <mergeCell ref="C4829:D4830"/>
    <mergeCell ref="F4829:I4830"/>
    <mergeCell ref="J4829:M4830"/>
    <mergeCell ref="N4829:O4830"/>
    <mergeCell ref="R4829:T4830"/>
    <mergeCell ref="U4829:V4830"/>
    <mergeCell ref="W4829:Z4830"/>
    <mergeCell ref="AA4829:AB4830"/>
    <mergeCell ref="AD4829:AD4830"/>
    <mergeCell ref="AE4829:AH4830"/>
    <mergeCell ref="AI4829:AI4830"/>
    <mergeCell ref="AM4829:AO4830"/>
    <mergeCell ref="AP4829:AS4830"/>
    <mergeCell ref="BA4829:BC4830"/>
    <mergeCell ref="BD4829:BE4830"/>
    <mergeCell ref="BH4829:BL4830"/>
    <mergeCell ref="BM4829:BO4830"/>
    <mergeCell ref="BP4829:BQ4830"/>
    <mergeCell ref="C4831:D4831"/>
    <mergeCell ref="F4831:I4831"/>
    <mergeCell ref="J4831:M4831"/>
    <mergeCell ref="N4831:O4831"/>
    <mergeCell ref="R4831:T4831"/>
    <mergeCell ref="U4831:V4831"/>
    <mergeCell ref="W4831:Z4831"/>
    <mergeCell ref="AA4831:AB4831"/>
    <mergeCell ref="AE4831:AH4831"/>
    <mergeCell ref="AM4831:AO4831"/>
    <mergeCell ref="AP4831:AS4831"/>
    <mergeCell ref="BA4831:BC4831"/>
    <mergeCell ref="BD4831:BE4831"/>
    <mergeCell ref="BH4831:BL4831"/>
    <mergeCell ref="AM4841:AO4841"/>
    <mergeCell ref="AP4841:AS4841"/>
    <mergeCell ref="AT4841:AV4841"/>
    <mergeCell ref="AX4841:AY4841"/>
    <mergeCell ref="BA4841:BC4841"/>
    <mergeCell ref="BD4841:BE4841"/>
    <mergeCell ref="BH4841:BL4841"/>
    <mergeCell ref="BM4841:BO4841"/>
    <mergeCell ref="BP4841:BQ4841"/>
    <mergeCell ref="AM4843:AP4843"/>
    <mergeCell ref="AQ4843:AT4843"/>
    <mergeCell ref="AU4843:AX4843"/>
    <mergeCell ref="AY4843:AZ4843"/>
    <mergeCell ref="BA4843:BC4843"/>
    <mergeCell ref="BD4843:BE4843"/>
    <mergeCell ref="C4844:AE4844"/>
    <mergeCell ref="B4846:U4846"/>
    <mergeCell ref="X4846:AG4846"/>
    <mergeCell ref="AM4846:BB4846"/>
    <mergeCell ref="BE4846:BP4846"/>
    <mergeCell ref="E4847:L4847"/>
    <mergeCell ref="O4847:Q4847"/>
    <mergeCell ref="S4847:V4847"/>
    <mergeCell ref="AB4847:AC4847"/>
    <mergeCell ref="AD4847:AE4847"/>
    <mergeCell ref="AR4847:AT4847"/>
    <mergeCell ref="AV4847:BB4847"/>
    <mergeCell ref="BH4847:BL4848"/>
    <mergeCell ref="BN4847:BP4848"/>
    <mergeCell ref="F4849:K4849"/>
    <mergeCell ref="N4849:R4849"/>
    <mergeCell ref="S4849:V4849"/>
    <mergeCell ref="AB4849:AD4849"/>
    <mergeCell ref="AE4849:AI4849"/>
    <mergeCell ref="AR4849:AT4849"/>
    <mergeCell ref="AV4849:AZ4849"/>
    <mergeCell ref="BJ4849:BL4849"/>
    <mergeCell ref="BO4849:BP4849"/>
    <mergeCell ref="I4854:L4854"/>
    <mergeCell ref="N4854:P4854"/>
    <mergeCell ref="Q4854:S4854"/>
    <mergeCell ref="U4854:W4854"/>
    <mergeCell ref="Z4854:AC4854"/>
    <mergeCell ref="AD4854:AE4854"/>
    <mergeCell ref="AO4854:AT4854"/>
    <mergeCell ref="AV4854:AZ4854"/>
    <mergeCell ref="BA4854:BB4854"/>
    <mergeCell ref="BJ4854:BL4854"/>
    <mergeCell ref="BO4854:BP4854"/>
    <mergeCell ref="H4856:L4857"/>
    <mergeCell ref="N4856:P4857"/>
    <mergeCell ref="Q4856:S4857"/>
    <mergeCell ref="U4856:W4857"/>
    <mergeCell ref="Z4856:AC4857"/>
    <mergeCell ref="AD4856:AE4857"/>
    <mergeCell ref="AO4856:AT4857"/>
    <mergeCell ref="AV4856:AZ4857"/>
    <mergeCell ref="BA4856:BB4857"/>
    <mergeCell ref="BE4856:BE4857"/>
    <mergeCell ref="BJ4856:BL4857"/>
    <mergeCell ref="BO4856:BP4857"/>
    <mergeCell ref="H4858:L4858"/>
    <mergeCell ref="N4858:P4858"/>
    <mergeCell ref="R4858:S4858"/>
    <mergeCell ref="U4858:W4858"/>
    <mergeCell ref="Z4858:AC4858"/>
    <mergeCell ref="AD4858:AE4858"/>
    <mergeCell ref="AO4858:AT4858"/>
    <mergeCell ref="AV4858:AZ4858"/>
    <mergeCell ref="BK4858:BL4858"/>
    <mergeCell ref="C4860:I4862"/>
    <mergeCell ref="AH4860:AO4862"/>
    <mergeCell ref="BE4860:BE4862"/>
    <mergeCell ref="BK4860:BL4862"/>
    <mergeCell ref="BP4860:BP4861"/>
    <mergeCell ref="C4863:G4863"/>
    <mergeCell ref="H4863:L4863"/>
    <mergeCell ref="N4863:P4863"/>
    <mergeCell ref="Q4863:T4863"/>
    <mergeCell ref="U4863:W4863"/>
    <mergeCell ref="Z4863:AC4863"/>
    <mergeCell ref="AD4863:AE4863"/>
    <mergeCell ref="AI4863:AM4863"/>
    <mergeCell ref="AO4863:AT4863"/>
    <mergeCell ref="AV4863:AZ4863"/>
    <mergeCell ref="BK4863:BL4863"/>
    <mergeCell ref="C4865:G4867"/>
    <mergeCell ref="H4865:L4867"/>
    <mergeCell ref="N4865:P4867"/>
    <mergeCell ref="Q4865:T4867"/>
    <mergeCell ref="U4865:W4867"/>
    <mergeCell ref="Z4865:AC4867"/>
    <mergeCell ref="AD4865:AE4867"/>
    <mergeCell ref="AI4865:AM4867"/>
    <mergeCell ref="AO4865:AT4867"/>
    <mergeCell ref="AV4865:AZ4867"/>
    <mergeCell ref="BB4865:BB4867"/>
    <mergeCell ref="C4868:G4868"/>
    <mergeCell ref="H4868:L4868"/>
    <mergeCell ref="N4868:P4868"/>
    <mergeCell ref="Q4868:T4868"/>
    <mergeCell ref="U4868:W4868"/>
    <mergeCell ref="Z4868:AC4868"/>
    <mergeCell ref="AD4868:AE4868"/>
    <mergeCell ref="AI4868:AM4868"/>
    <mergeCell ref="AO4868:AT4868"/>
    <mergeCell ref="AV4868:AZ4868"/>
    <mergeCell ref="C4870:G4871"/>
    <mergeCell ref="H4870:L4871"/>
    <mergeCell ref="N4870:P4871"/>
    <mergeCell ref="Q4870:T4871"/>
    <mergeCell ref="U4870:W4871"/>
    <mergeCell ref="Z4870:AC4871"/>
    <mergeCell ref="AD4870:AE4871"/>
    <mergeCell ref="AI4870:AM4871"/>
    <mergeCell ref="AO4870:AT4871"/>
    <mergeCell ref="AV4870:AZ4871"/>
    <mergeCell ref="BB4870:BB4871"/>
    <mergeCell ref="BE4870:BP4871"/>
    <mergeCell ref="C4872:G4873"/>
    <mergeCell ref="H4872:L4873"/>
    <mergeCell ref="N4872:P4873"/>
    <mergeCell ref="Q4872:T4873"/>
    <mergeCell ref="U4872:W4873"/>
    <mergeCell ref="Z4872:AC4873"/>
    <mergeCell ref="AD4872:AE4873"/>
    <mergeCell ref="AI4872:AN4873"/>
    <mergeCell ref="AO4872:AT4873"/>
    <mergeCell ref="AV4872:AZ4873"/>
    <mergeCell ref="BB4872:BB4873"/>
    <mergeCell ref="BJ4872:BM4873"/>
    <mergeCell ref="BN4872:BP4873"/>
    <mergeCell ref="C4874:G4874"/>
    <mergeCell ref="H4874:L4874"/>
    <mergeCell ref="N4874:P4874"/>
    <mergeCell ref="Q4874:T4874"/>
    <mergeCell ref="U4874:W4874"/>
    <mergeCell ref="Z4874:AC4874"/>
    <mergeCell ref="AD4874:AE4874"/>
    <mergeCell ref="AI4874:AM4874"/>
    <mergeCell ref="AO4874:AT4874"/>
    <mergeCell ref="AV4874:AZ4874"/>
    <mergeCell ref="C4875:G4877"/>
    <mergeCell ref="H4875:L4877"/>
    <mergeCell ref="P4875:S4877"/>
    <mergeCell ref="U4875:W4877"/>
    <mergeCell ref="Z4875:AC4877"/>
    <mergeCell ref="AD4875:AE4877"/>
    <mergeCell ref="AI4875:AM4877"/>
    <mergeCell ref="AO4875:AT4877"/>
    <mergeCell ref="AV4875:AZ4877"/>
    <mergeCell ref="BB4875:BB4877"/>
    <mergeCell ref="BE4875:BE4877"/>
    <mergeCell ref="BH4875:BL4877"/>
    <mergeCell ref="BN4875:BP4877"/>
    <mergeCell ref="C4878:G4878"/>
    <mergeCell ref="H4878:L4878"/>
    <mergeCell ref="P4878:S4878"/>
    <mergeCell ref="U4878:W4878"/>
    <mergeCell ref="Z4878:AC4878"/>
    <mergeCell ref="AD4878:AE4878"/>
    <mergeCell ref="AI4878:AM4878"/>
    <mergeCell ref="AO4878:AT4878"/>
    <mergeCell ref="AV4878:AZ4878"/>
    <mergeCell ref="BH4878:BL4878"/>
    <mergeCell ref="BN4878:BP4878"/>
    <mergeCell ref="C4880:G4882"/>
    <mergeCell ref="H4880:L4882"/>
    <mergeCell ref="N4880:P4882"/>
    <mergeCell ref="Q4880:T4882"/>
    <mergeCell ref="U4880:W4882"/>
    <mergeCell ref="Z4880:AC4882"/>
    <mergeCell ref="AD4880:AE4882"/>
    <mergeCell ref="AI4880:AM4882"/>
    <mergeCell ref="AO4880:AT4882"/>
    <mergeCell ref="AV4880:AZ4882"/>
    <mergeCell ref="BB4880:BB4882"/>
    <mergeCell ref="BE4880:BE4882"/>
    <mergeCell ref="BH4880:BL4882"/>
    <mergeCell ref="BN4880:BP4882"/>
    <mergeCell ref="C4883:G4883"/>
    <mergeCell ref="H4883:L4883"/>
    <mergeCell ref="P4883:S4883"/>
    <mergeCell ref="U4883:W4883"/>
    <mergeCell ref="Z4883:AC4883"/>
    <mergeCell ref="AD4883:AE4883"/>
    <mergeCell ref="AI4883:AM4883"/>
    <mergeCell ref="AO4883:AT4883"/>
    <mergeCell ref="AV4883:AZ4883"/>
    <mergeCell ref="BH4883:BL4883"/>
    <mergeCell ref="BN4883:BP4883"/>
    <mergeCell ref="C4885:G4885"/>
    <mergeCell ref="H4885:L4885"/>
    <mergeCell ref="N4885:P4885"/>
    <mergeCell ref="Q4885:T4885"/>
    <mergeCell ref="U4885:W4885"/>
    <mergeCell ref="Z4885:AC4885"/>
    <mergeCell ref="AD4885:AE4885"/>
    <mergeCell ref="AI4885:AM4885"/>
    <mergeCell ref="AO4885:AT4887"/>
    <mergeCell ref="AV4885:AZ4887"/>
    <mergeCell ref="BE4885:BF4886"/>
    <mergeCell ref="BH4885:BL4885"/>
    <mergeCell ref="BN4885:BP4885"/>
    <mergeCell ref="BE4887:BE4888"/>
    <mergeCell ref="BH4887:BL4888"/>
    <mergeCell ref="BN4887:BP4888"/>
    <mergeCell ref="C4890:I4890"/>
    <mergeCell ref="AH4890:AO4890"/>
    <mergeCell ref="BH4890:BL4890"/>
    <mergeCell ref="BN4890:BP4890"/>
    <mergeCell ref="C4891:G4892"/>
    <mergeCell ref="H4891:L4892"/>
    <mergeCell ref="N4891:P4892"/>
    <mergeCell ref="Q4891:T4892"/>
    <mergeCell ref="U4891:W4892"/>
    <mergeCell ref="Z4891:AC4892"/>
    <mergeCell ref="AD4891:AE4892"/>
    <mergeCell ref="AI4891:AM4892"/>
    <mergeCell ref="AO4891:AT4892"/>
    <mergeCell ref="AV4891:AZ4892"/>
    <mergeCell ref="BB4891:BB4892"/>
    <mergeCell ref="BE4891:BF4892"/>
    <mergeCell ref="BH4891:BL4892"/>
    <mergeCell ref="BN4891:BP4892"/>
    <mergeCell ref="C4893:G4893"/>
    <mergeCell ref="H4893:L4893"/>
    <mergeCell ref="N4893:P4893"/>
    <mergeCell ref="Q4893:T4893"/>
    <mergeCell ref="U4893:W4893"/>
    <mergeCell ref="Z4893:AC4893"/>
    <mergeCell ref="AD4893:AE4893"/>
    <mergeCell ref="AI4893:AM4893"/>
    <mergeCell ref="AO4893:AT4893"/>
    <mergeCell ref="AV4893:AZ4893"/>
    <mergeCell ref="BH4893:BL4893"/>
    <mergeCell ref="BN4893:BP4893"/>
    <mergeCell ref="C4895:G4896"/>
    <mergeCell ref="H4895:L4896"/>
    <mergeCell ref="N4895:P4896"/>
    <mergeCell ref="Q4895:T4896"/>
    <mergeCell ref="U4895:W4896"/>
    <mergeCell ref="Z4895:AC4896"/>
    <mergeCell ref="AD4895:AE4896"/>
    <mergeCell ref="AI4895:AM4896"/>
    <mergeCell ref="AO4895:AT4896"/>
    <mergeCell ref="AV4895:AZ4896"/>
    <mergeCell ref="BB4895:BB4896"/>
    <mergeCell ref="BE4895:BE4896"/>
    <mergeCell ref="BH4895:BL4896"/>
    <mergeCell ref="BN4895:BP4896"/>
    <mergeCell ref="C4897:G4898"/>
    <mergeCell ref="H4897:L4898"/>
    <mergeCell ref="N4897:P4898"/>
    <mergeCell ref="Q4897:T4898"/>
    <mergeCell ref="U4897:W4898"/>
    <mergeCell ref="Z4897:AC4898"/>
    <mergeCell ref="AD4897:AE4898"/>
    <mergeCell ref="AI4897:AM4898"/>
    <mergeCell ref="AO4897:AT4898"/>
    <mergeCell ref="AV4897:AZ4898"/>
    <mergeCell ref="BB4897:BB4898"/>
    <mergeCell ref="BE4897:BE4898"/>
    <mergeCell ref="BH4897:BL4898"/>
    <mergeCell ref="BN4897:BP4898"/>
    <mergeCell ref="C4901:G4902"/>
    <mergeCell ref="H4901:L4902"/>
    <mergeCell ref="N4901:P4902"/>
    <mergeCell ref="Q4901:T4902"/>
    <mergeCell ref="U4901:W4902"/>
    <mergeCell ref="Z4901:AC4902"/>
    <mergeCell ref="AD4901:AE4902"/>
    <mergeCell ref="AH4901:AM4902"/>
    <mergeCell ref="AO4901:AT4902"/>
    <mergeCell ref="AZ4901:AZ4902"/>
    <mergeCell ref="BB4901:BB4902"/>
    <mergeCell ref="BE4901:BG4902"/>
    <mergeCell ref="BH4901:BL4902"/>
    <mergeCell ref="BN4901:BP4902"/>
    <mergeCell ref="C4903:G4903"/>
    <mergeCell ref="H4903:L4903"/>
    <mergeCell ref="N4903:P4903"/>
    <mergeCell ref="Q4903:T4903"/>
    <mergeCell ref="U4903:W4903"/>
    <mergeCell ref="Z4903:AC4903"/>
    <mergeCell ref="AD4903:AE4903"/>
    <mergeCell ref="AH4903:AN4903"/>
    <mergeCell ref="AO4903:AT4903"/>
    <mergeCell ref="AV4903:AZ4903"/>
    <mergeCell ref="BE4903:BG4903"/>
    <mergeCell ref="BH4903:BL4903"/>
    <mergeCell ref="BN4903:BP4903"/>
    <mergeCell ref="C4905:H4905"/>
    <mergeCell ref="I4905:M4905"/>
    <mergeCell ref="P4905:S4905"/>
    <mergeCell ref="U4905:W4905"/>
    <mergeCell ref="Z4905:AC4905"/>
    <mergeCell ref="AD4905:AE4905"/>
    <mergeCell ref="AH4905:AN4905"/>
    <mergeCell ref="AO4905:AT4905"/>
    <mergeCell ref="AV4905:AZ4905"/>
    <mergeCell ref="C4906:K4907"/>
    <mergeCell ref="P4906:S4907"/>
    <mergeCell ref="U4906:W4907"/>
    <mergeCell ref="AH4906:AM4907"/>
    <mergeCell ref="AO4906:AT4907"/>
    <mergeCell ref="AV4906:AZ4907"/>
    <mergeCell ref="BB4906:BB4907"/>
    <mergeCell ref="C4908:G4908"/>
    <mergeCell ref="H4908:L4908"/>
    <mergeCell ref="P4908:S4908"/>
    <mergeCell ref="U4908:W4908"/>
    <mergeCell ref="Z4908:AC4908"/>
    <mergeCell ref="AD4908:AE4908"/>
    <mergeCell ref="AH4908:AM4908"/>
    <mergeCell ref="AV4908:AZ4908"/>
    <mergeCell ref="BE4908:BP4908"/>
    <mergeCell ref="C4910:G4912"/>
    <mergeCell ref="N4910:P4912"/>
    <mergeCell ref="Q4910:T4912"/>
    <mergeCell ref="U4910:W4912"/>
    <mergeCell ref="AH4910:AR4912"/>
    <mergeCell ref="AV4910:AZ4912"/>
    <mergeCell ref="BB4910:BB4912"/>
    <mergeCell ref="C4913:G4913"/>
    <mergeCell ref="P4913:S4913"/>
    <mergeCell ref="U4913:W4913"/>
    <mergeCell ref="AH4913:AR4913"/>
    <mergeCell ref="AV4913:AZ4913"/>
    <mergeCell ref="BG4913:BJ4913"/>
    <mergeCell ref="BN4913:BP4913"/>
    <mergeCell ref="C4915:G4917"/>
    <mergeCell ref="N4915:P4917"/>
    <mergeCell ref="Q4915:T4917"/>
    <mergeCell ref="U4915:W4917"/>
    <mergeCell ref="AH4915:AR4917"/>
    <mergeCell ref="AV4915:AZ4917"/>
    <mergeCell ref="BB4915:BB4917"/>
    <mergeCell ref="BE4915:BG4917"/>
    <mergeCell ref="BH4915:BK4917"/>
    <mergeCell ref="BN4915:BP4917"/>
    <mergeCell ref="C4918:G4918"/>
    <mergeCell ref="N4918:P4918"/>
    <mergeCell ref="Q4918:T4918"/>
    <mergeCell ref="U4918:W4918"/>
    <mergeCell ref="AH4918:AR4918"/>
    <mergeCell ref="AV4918:AZ4918"/>
    <mergeCell ref="BE4918:BG4918"/>
    <mergeCell ref="BH4918:BK4918"/>
    <mergeCell ref="BN4918:BP4918"/>
    <mergeCell ref="C4920:J4922"/>
    <mergeCell ref="P4920:S4922"/>
    <mergeCell ref="U4920:W4922"/>
    <mergeCell ref="AH4920:AR4922"/>
    <mergeCell ref="AV4920:AZ4922"/>
    <mergeCell ref="BB4920:BB4922"/>
    <mergeCell ref="BE4920:BG4922"/>
    <mergeCell ref="BH4920:BK4921"/>
    <mergeCell ref="C4923:J4923"/>
    <mergeCell ref="N4923:P4923"/>
    <mergeCell ref="Q4923:T4923"/>
    <mergeCell ref="U4923:W4923"/>
    <mergeCell ref="AH4923:AR4923"/>
    <mergeCell ref="AV4923:AZ4923"/>
    <mergeCell ref="BE4923:BG4923"/>
    <mergeCell ref="BH4923:BK4923"/>
    <mergeCell ref="BE4925:BG4926"/>
    <mergeCell ref="BH4925:BK4926"/>
    <mergeCell ref="BN4925:BP4926"/>
    <mergeCell ref="C4927:G4927"/>
    <mergeCell ref="H4927:L4927"/>
    <mergeCell ref="N4927:P4927"/>
    <mergeCell ref="Q4927:T4927"/>
    <mergeCell ref="U4927:W4927"/>
    <mergeCell ref="Z4927:AC4927"/>
    <mergeCell ref="AD4927:AE4927"/>
    <mergeCell ref="AH4927:AM4927"/>
    <mergeCell ref="AO4927:AT4927"/>
    <mergeCell ref="AV4927:AZ4927"/>
    <mergeCell ref="BB4927:BC4927"/>
    <mergeCell ref="BE4927:BF4927"/>
    <mergeCell ref="BI4927:BJ4927"/>
    <mergeCell ref="BL4927:BP4927"/>
    <mergeCell ref="B4929:AJ4930"/>
    <mergeCell ref="AL4929:AZ4930"/>
    <mergeCell ref="BA4929:BQ4930"/>
    <mergeCell ref="G4931:L4931"/>
    <mergeCell ref="N4931:O4931"/>
    <mergeCell ref="P4931:S4931"/>
    <mergeCell ref="U4931:AB4931"/>
    <mergeCell ref="AD4931:AI4931"/>
    <mergeCell ref="AO4931:AR4931"/>
    <mergeCell ref="AU4931:AY4931"/>
    <mergeCell ref="BE4931:BF4931"/>
    <mergeCell ref="BG4931:BL4931"/>
    <mergeCell ref="BM4931:BO4931"/>
    <mergeCell ref="BP4931:BQ4931"/>
    <mergeCell ref="F4933:I4934"/>
    <mergeCell ref="K4933:M4934"/>
    <mergeCell ref="N4933:O4934"/>
    <mergeCell ref="R4933:T4934"/>
    <mergeCell ref="U4933:V4934"/>
    <mergeCell ref="W4933:Z4934"/>
    <mergeCell ref="AA4933:AB4934"/>
    <mergeCell ref="AD4933:AD4934"/>
    <mergeCell ref="AE4933:AH4934"/>
    <mergeCell ref="AI4933:AI4934"/>
    <mergeCell ref="AU4933:AW4934"/>
    <mergeCell ref="AX4933:AY4934"/>
    <mergeCell ref="BE4933:BF4934"/>
    <mergeCell ref="BH4933:BL4934"/>
    <mergeCell ref="BM4933:BO4934"/>
    <mergeCell ref="BP4933:BQ4934"/>
    <mergeCell ref="C4935:D4936"/>
    <mergeCell ref="F4935:I4936"/>
    <mergeCell ref="J4935:M4936"/>
    <mergeCell ref="N4935:O4936"/>
    <mergeCell ref="R4935:T4936"/>
    <mergeCell ref="U4935:V4936"/>
    <mergeCell ref="W4935:Z4936"/>
    <mergeCell ref="AA4935:AB4936"/>
    <mergeCell ref="AD4935:AD4936"/>
    <mergeCell ref="AE4935:AH4936"/>
    <mergeCell ref="AI4935:AI4936"/>
    <mergeCell ref="AM4935:AO4936"/>
    <mergeCell ref="AP4935:AS4936"/>
    <mergeCell ref="BA4935:BC4936"/>
    <mergeCell ref="BD4935:BE4936"/>
    <mergeCell ref="BH4935:BL4936"/>
    <mergeCell ref="BM4935:BO4936"/>
    <mergeCell ref="BP4935:BQ4936"/>
    <mergeCell ref="C4937:D4937"/>
    <mergeCell ref="F4937:I4937"/>
    <mergeCell ref="J4937:M4937"/>
    <mergeCell ref="N4937:O4937"/>
    <mergeCell ref="R4937:T4937"/>
    <mergeCell ref="U4937:V4937"/>
    <mergeCell ref="W4937:Z4937"/>
    <mergeCell ref="AA4937:AB4937"/>
    <mergeCell ref="AE4937:AH4937"/>
    <mergeCell ref="AM4937:AO4937"/>
    <mergeCell ref="AP4937:AS4937"/>
    <mergeCell ref="BA4937:BC4937"/>
    <mergeCell ref="BD4937:BE4937"/>
    <mergeCell ref="BH4937:BL4937"/>
    <mergeCell ref="BM4937:BO4937"/>
    <mergeCell ref="BP4937:BQ4937"/>
    <mergeCell ref="C4939:D4940"/>
    <mergeCell ref="F4939:I4941"/>
    <mergeCell ref="J4939:M4941"/>
    <mergeCell ref="N4939:O4941"/>
    <mergeCell ref="R4939:T4940"/>
    <mergeCell ref="U4939:V4940"/>
    <mergeCell ref="W4939:Z4940"/>
    <mergeCell ref="AA4939:AB4940"/>
    <mergeCell ref="AD4939:AD4940"/>
    <mergeCell ref="AE4939:AH4940"/>
    <mergeCell ref="AI4939:AI4940"/>
    <mergeCell ref="AM4939:AP4940"/>
    <mergeCell ref="AQ4939:AT4940"/>
    <mergeCell ref="BA4939:BC4940"/>
    <mergeCell ref="BD4939:BE4940"/>
    <mergeCell ref="BH4939:BL4940"/>
    <mergeCell ref="BM4939:BO4940"/>
    <mergeCell ref="BP4939:BQ4940"/>
    <mergeCell ref="AM4941:AO4942"/>
    <mergeCell ref="AP4941:AS4942"/>
    <mergeCell ref="C4944:D4946"/>
    <mergeCell ref="F4944:I4946"/>
    <mergeCell ref="J4944:M4946"/>
    <mergeCell ref="AM4944:AO4946"/>
    <mergeCell ref="AP4944:AS4946"/>
    <mergeCell ref="AT4944:AV4946"/>
    <mergeCell ref="AX4944:AY4946"/>
    <mergeCell ref="BA4944:BC4946"/>
    <mergeCell ref="BD4944:BE4946"/>
    <mergeCell ref="BH4944:BL4946"/>
    <mergeCell ref="BM4944:BO4946"/>
    <mergeCell ref="BP4944:BQ4946"/>
    <mergeCell ref="AM4947:AO4947"/>
    <mergeCell ref="AP4947:AS4947"/>
    <mergeCell ref="AT4947:AV4947"/>
    <mergeCell ref="AX4947:AY4947"/>
    <mergeCell ref="BA4947:BC4947"/>
    <mergeCell ref="BD4947:BE4947"/>
    <mergeCell ref="BH4947:BL4947"/>
    <mergeCell ref="BM4947:BO4947"/>
    <mergeCell ref="BP4947:BQ4947"/>
    <mergeCell ref="AM4949:AP4949"/>
    <mergeCell ref="AQ4949:AT4949"/>
    <mergeCell ref="AU4949:AX4949"/>
    <mergeCell ref="AY4949:AZ4949"/>
    <mergeCell ref="BA4949:BC4949"/>
    <mergeCell ref="BD4949:BE4949"/>
    <mergeCell ref="C4950:AE4950"/>
    <mergeCell ref="B4952:U4952"/>
    <mergeCell ref="X4952:AG4952"/>
    <mergeCell ref="AM4952:BB4952"/>
    <mergeCell ref="BE4952:BP4952"/>
    <mergeCell ref="E4953:L4953"/>
    <mergeCell ref="O4953:Q4953"/>
    <mergeCell ref="S4953:V4953"/>
    <mergeCell ref="AB4953:AC4953"/>
    <mergeCell ref="AD4953:AE4953"/>
    <mergeCell ref="AR4953:AT4953"/>
    <mergeCell ref="AV4953:BB4953"/>
    <mergeCell ref="BH4953:BL4954"/>
    <mergeCell ref="BN4953:BP4954"/>
    <mergeCell ref="F4955:K4955"/>
    <mergeCell ref="N4955:R4955"/>
    <mergeCell ref="S4955:V4955"/>
    <mergeCell ref="AB4955:AD4955"/>
    <mergeCell ref="AE4955:AI4955"/>
    <mergeCell ref="AR4955:AT4955"/>
    <mergeCell ref="AV4955:AZ4955"/>
    <mergeCell ref="BJ4955:BL4955"/>
    <mergeCell ref="BO4955:BP4955"/>
    <mergeCell ref="BE4957:BF4959"/>
    <mergeCell ref="BJ4957:BL4958"/>
    <mergeCell ref="BO4957:BP4958"/>
    <mergeCell ref="I4960:L4960"/>
    <mergeCell ref="N4960:P4960"/>
    <mergeCell ref="Q4960:S4960"/>
    <mergeCell ref="U4960:W4960"/>
    <mergeCell ref="Z4960:AC4960"/>
    <mergeCell ref="AD4960:AE4960"/>
    <mergeCell ref="AO4960:AT4960"/>
    <mergeCell ref="AV4960:AZ4960"/>
    <mergeCell ref="BA4960:BB4960"/>
    <mergeCell ref="BJ4960:BL4960"/>
    <mergeCell ref="BO4960:BP4960"/>
    <mergeCell ref="H4962:L4963"/>
    <mergeCell ref="N4962:P4963"/>
    <mergeCell ref="Q4962:S4963"/>
    <mergeCell ref="U4962:W4963"/>
    <mergeCell ref="Z4962:AC4963"/>
    <mergeCell ref="AD4962:AE4963"/>
    <mergeCell ref="AO4962:AT4963"/>
    <mergeCell ref="AV4962:AZ4963"/>
    <mergeCell ref="BA4962:BB4963"/>
    <mergeCell ref="BE4962:BE4963"/>
    <mergeCell ref="BJ4962:BL4963"/>
    <mergeCell ref="BO4962:BP4963"/>
    <mergeCell ref="H4964:L4964"/>
    <mergeCell ref="N4964:P4964"/>
    <mergeCell ref="R4964:S4964"/>
    <mergeCell ref="U4964:W4964"/>
    <mergeCell ref="Z4964:AC4964"/>
    <mergeCell ref="AD4964:AE4964"/>
    <mergeCell ref="AO4964:AT4964"/>
    <mergeCell ref="AV4964:AZ4964"/>
    <mergeCell ref="BK4964:BL4964"/>
    <mergeCell ref="C4966:I4968"/>
    <mergeCell ref="AH4966:AO4968"/>
    <mergeCell ref="BE4966:BE4968"/>
    <mergeCell ref="BK4966:BL4968"/>
    <mergeCell ref="BP4966:BP4967"/>
    <mergeCell ref="C4969:G4969"/>
    <mergeCell ref="H4969:L4969"/>
    <mergeCell ref="N4969:P4969"/>
    <mergeCell ref="Q4969:T4969"/>
    <mergeCell ref="U4969:W4969"/>
    <mergeCell ref="Z4969:AC4969"/>
    <mergeCell ref="AD4969:AE4969"/>
    <mergeCell ref="AI4969:AM4969"/>
    <mergeCell ref="AO4969:AT4969"/>
    <mergeCell ref="AV4969:AZ4969"/>
    <mergeCell ref="BK4969:BL4969"/>
    <mergeCell ref="C4971:G4973"/>
    <mergeCell ref="H4971:L4973"/>
    <mergeCell ref="N4971:P4973"/>
    <mergeCell ref="Q4971:T4973"/>
    <mergeCell ref="U4971:W4973"/>
    <mergeCell ref="Z4971:AC4973"/>
    <mergeCell ref="AD4971:AE4973"/>
    <mergeCell ref="AI4971:AM4973"/>
    <mergeCell ref="AO4971:AT4973"/>
    <mergeCell ref="AV4971:AZ4973"/>
    <mergeCell ref="BB4971:BB4973"/>
    <mergeCell ref="C4974:G4974"/>
    <mergeCell ref="H4974:L4974"/>
    <mergeCell ref="N4974:P4974"/>
    <mergeCell ref="Q4974:T4974"/>
    <mergeCell ref="U4974:W4974"/>
    <mergeCell ref="Z4974:AC4974"/>
    <mergeCell ref="AD4974:AE4974"/>
    <mergeCell ref="AI4974:AM4974"/>
    <mergeCell ref="AO4974:AT4974"/>
    <mergeCell ref="AV4974:AZ4974"/>
    <mergeCell ref="C4976:G4977"/>
    <mergeCell ref="H4976:L4977"/>
    <mergeCell ref="N4976:P4977"/>
    <mergeCell ref="Q4976:T4977"/>
    <mergeCell ref="U4976:W4977"/>
    <mergeCell ref="Z4976:AC4977"/>
    <mergeCell ref="AD4976:AE4977"/>
    <mergeCell ref="AI4976:AM4977"/>
    <mergeCell ref="AO4976:AT4977"/>
    <mergeCell ref="AV4976:AZ4977"/>
    <mergeCell ref="BB4976:BB4977"/>
    <mergeCell ref="BE4976:BP4977"/>
    <mergeCell ref="C4978:G4979"/>
    <mergeCell ref="H4978:L4979"/>
    <mergeCell ref="N4978:P4979"/>
    <mergeCell ref="Q4978:T4979"/>
    <mergeCell ref="U4978:W4979"/>
    <mergeCell ref="Z4978:AC4979"/>
    <mergeCell ref="AD4978:AE4979"/>
    <mergeCell ref="AI4978:AN4979"/>
    <mergeCell ref="AO4978:AT4979"/>
    <mergeCell ref="AV4978:AZ4979"/>
    <mergeCell ref="BB4978:BB4979"/>
    <mergeCell ref="BJ4978:BM4979"/>
    <mergeCell ref="BN4978:BP4979"/>
    <mergeCell ref="C4980:G4980"/>
    <mergeCell ref="H4980:L4980"/>
    <mergeCell ref="N4980:P4980"/>
    <mergeCell ref="Q4980:T4980"/>
    <mergeCell ref="U4980:W4980"/>
    <mergeCell ref="Z4980:AC4980"/>
    <mergeCell ref="AD4980:AE4980"/>
    <mergeCell ref="AI4980:AM4980"/>
    <mergeCell ref="AO4980:AT4980"/>
    <mergeCell ref="AV4980:AZ4980"/>
    <mergeCell ref="C4981:G4983"/>
    <mergeCell ref="H4981:L4983"/>
    <mergeCell ref="P4981:S4983"/>
    <mergeCell ref="U4981:W4983"/>
    <mergeCell ref="Z4981:AC4983"/>
    <mergeCell ref="AD4981:AE4983"/>
    <mergeCell ref="AI4981:AM4983"/>
    <mergeCell ref="AO4981:AT4983"/>
    <mergeCell ref="AV4981:AZ4983"/>
    <mergeCell ref="BB4981:BB4983"/>
    <mergeCell ref="BE4981:BE4983"/>
    <mergeCell ref="BH4981:BL4983"/>
    <mergeCell ref="BN4981:BP4983"/>
    <mergeCell ref="C4984:G4984"/>
    <mergeCell ref="H4984:L4984"/>
    <mergeCell ref="P4984:S4984"/>
    <mergeCell ref="U4984:W4984"/>
    <mergeCell ref="Z4984:AC4984"/>
    <mergeCell ref="AD4984:AE4984"/>
    <mergeCell ref="AI4984:AM4984"/>
    <mergeCell ref="AO4984:AT4984"/>
    <mergeCell ref="AV4984:AZ4984"/>
    <mergeCell ref="BH4984:BL4984"/>
    <mergeCell ref="BN4984:BP4984"/>
    <mergeCell ref="C4986:G4988"/>
    <mergeCell ref="H4986:L4988"/>
    <mergeCell ref="N4986:P4988"/>
    <mergeCell ref="Q4986:T4988"/>
    <mergeCell ref="U4986:W4988"/>
    <mergeCell ref="Z4986:AC4988"/>
    <mergeCell ref="AD4986:AE4988"/>
    <mergeCell ref="AI4986:AM4988"/>
    <mergeCell ref="AO4986:AT4988"/>
    <mergeCell ref="AV4986:AZ4988"/>
    <mergeCell ref="BB4986:BB4988"/>
    <mergeCell ref="BE4986:BE4988"/>
    <mergeCell ref="BH4986:BL4988"/>
    <mergeCell ref="BN4986:BP4988"/>
    <mergeCell ref="C4989:G4989"/>
    <mergeCell ref="H4989:L4989"/>
    <mergeCell ref="P4989:S4989"/>
    <mergeCell ref="U4989:W4989"/>
    <mergeCell ref="Z4989:AC4989"/>
    <mergeCell ref="AD4989:AE4989"/>
    <mergeCell ref="AI4989:AM4989"/>
    <mergeCell ref="AO4989:AT4989"/>
    <mergeCell ref="AV4989:AZ4989"/>
    <mergeCell ref="BH4989:BL4989"/>
    <mergeCell ref="BN4989:BP4989"/>
    <mergeCell ref="C4991:G4991"/>
    <mergeCell ref="H4991:L4991"/>
    <mergeCell ref="N4991:P4991"/>
    <mergeCell ref="Q4991:T4991"/>
    <mergeCell ref="U4991:W4991"/>
    <mergeCell ref="Z4991:AC4991"/>
    <mergeCell ref="AD4991:AE4991"/>
    <mergeCell ref="AI4991:AM4991"/>
    <mergeCell ref="AO4991:AT4993"/>
    <mergeCell ref="AV4991:AZ4993"/>
    <mergeCell ref="BE4991:BF4992"/>
    <mergeCell ref="BH4991:BL4991"/>
    <mergeCell ref="BN4991:BP4991"/>
    <mergeCell ref="BE4993:BE4994"/>
    <mergeCell ref="BH4993:BL4994"/>
    <mergeCell ref="BN4993:BP4994"/>
    <mergeCell ref="C4996:I4996"/>
    <mergeCell ref="AH4996:AO4996"/>
    <mergeCell ref="BH4996:BL4996"/>
    <mergeCell ref="BN4996:BP4996"/>
    <mergeCell ref="C4997:G4998"/>
    <mergeCell ref="H4997:L4998"/>
    <mergeCell ref="N4997:P4998"/>
    <mergeCell ref="Q4997:T4998"/>
    <mergeCell ref="U4997:W4998"/>
    <mergeCell ref="Z4997:AC4998"/>
    <mergeCell ref="AD4997:AE4998"/>
    <mergeCell ref="AI4997:AM4998"/>
    <mergeCell ref="AO4997:AT4998"/>
    <mergeCell ref="AV4997:AZ4998"/>
    <mergeCell ref="BB4997:BB4998"/>
    <mergeCell ref="BE4997:BF4998"/>
    <mergeCell ref="BH4997:BL4998"/>
    <mergeCell ref="BN4997:BP4998"/>
    <mergeCell ref="C4999:G4999"/>
    <mergeCell ref="H4999:L4999"/>
    <mergeCell ref="N4999:P4999"/>
    <mergeCell ref="Q4999:T4999"/>
    <mergeCell ref="U4999:W4999"/>
    <mergeCell ref="Z4999:AC4999"/>
    <mergeCell ref="AD4999:AE4999"/>
    <mergeCell ref="AI4999:AM4999"/>
    <mergeCell ref="AO4999:AT4999"/>
    <mergeCell ref="AV4999:AZ4999"/>
    <mergeCell ref="BH4999:BL4999"/>
    <mergeCell ref="BN4999:BP4999"/>
    <mergeCell ref="C5001:G5002"/>
    <mergeCell ref="H5001:L5002"/>
    <mergeCell ref="N5001:P5002"/>
    <mergeCell ref="Q5001:T5002"/>
    <mergeCell ref="U5001:W5002"/>
    <mergeCell ref="Z5001:AC5002"/>
    <mergeCell ref="AD5001:AE5002"/>
    <mergeCell ref="AI5001:AM5002"/>
    <mergeCell ref="AO5001:AT5002"/>
    <mergeCell ref="AV5001:AZ5002"/>
    <mergeCell ref="BB5001:BB5002"/>
    <mergeCell ref="BE5001:BE5002"/>
    <mergeCell ref="BH5001:BL5002"/>
    <mergeCell ref="BN5001:BP5002"/>
    <mergeCell ref="C5003:G5004"/>
    <mergeCell ref="H5003:L5004"/>
    <mergeCell ref="N5003:P5004"/>
    <mergeCell ref="Q5003:T5004"/>
    <mergeCell ref="U5003:W5004"/>
    <mergeCell ref="Z5003:AC5004"/>
    <mergeCell ref="AD5003:AE5004"/>
    <mergeCell ref="AI5003:AM5004"/>
    <mergeCell ref="AO5003:AT5004"/>
    <mergeCell ref="AV5003:AZ5004"/>
    <mergeCell ref="BB5003:BB5004"/>
    <mergeCell ref="BE5003:BE5004"/>
    <mergeCell ref="BH5003:BL5004"/>
    <mergeCell ref="BN5003:BP5004"/>
    <mergeCell ref="BH5005:BL5005"/>
    <mergeCell ref="BN5005:BP5005"/>
    <mergeCell ref="C5007:G5008"/>
    <mergeCell ref="H5007:L5008"/>
    <mergeCell ref="N5007:P5008"/>
    <mergeCell ref="Q5007:T5008"/>
    <mergeCell ref="U5007:W5008"/>
    <mergeCell ref="Z5007:AC5008"/>
    <mergeCell ref="AD5007:AE5008"/>
    <mergeCell ref="AH5007:AM5008"/>
    <mergeCell ref="AO5007:AT5008"/>
    <mergeCell ref="AZ5007:AZ5008"/>
    <mergeCell ref="BB5007:BB5008"/>
    <mergeCell ref="BE5007:BG5008"/>
    <mergeCell ref="BH5007:BL5008"/>
    <mergeCell ref="BN5007:BP5008"/>
    <mergeCell ref="C5009:G5009"/>
    <mergeCell ref="H5009:L5009"/>
    <mergeCell ref="N5009:P5009"/>
    <mergeCell ref="Q5009:T5009"/>
    <mergeCell ref="U5009:W5009"/>
    <mergeCell ref="Z5009:AC5009"/>
    <mergeCell ref="AD5009:AE5009"/>
    <mergeCell ref="AH5009:AN5009"/>
    <mergeCell ref="AO5009:AT5009"/>
    <mergeCell ref="AV5009:AZ5009"/>
    <mergeCell ref="BE5009:BG5009"/>
    <mergeCell ref="BH5009:BL5009"/>
    <mergeCell ref="BN5009:BP5009"/>
    <mergeCell ref="C5011:H5011"/>
    <mergeCell ref="I5011:M5011"/>
    <mergeCell ref="P5011:S5011"/>
    <mergeCell ref="U5011:W5011"/>
    <mergeCell ref="Z5011:AC5011"/>
    <mergeCell ref="AD5011:AE5011"/>
    <mergeCell ref="AH5011:AN5011"/>
    <mergeCell ref="AO5011:AT5011"/>
    <mergeCell ref="AV5011:AZ5011"/>
    <mergeCell ref="C5012:K5013"/>
    <mergeCell ref="P5012:S5013"/>
    <mergeCell ref="U5012:W5013"/>
    <mergeCell ref="AH5012:AM5013"/>
    <mergeCell ref="AO5012:AT5013"/>
    <mergeCell ref="AV5012:AZ5013"/>
    <mergeCell ref="BB5012:BB5013"/>
    <mergeCell ref="C5014:G5014"/>
    <mergeCell ref="H5014:L5014"/>
    <mergeCell ref="P5014:S5014"/>
    <mergeCell ref="U5014:W5014"/>
    <mergeCell ref="Z5014:AC5014"/>
    <mergeCell ref="AD5014:AE5014"/>
    <mergeCell ref="AH5014:AM5014"/>
    <mergeCell ref="AV5014:AZ5014"/>
    <mergeCell ref="BE5014:BP5014"/>
    <mergeCell ref="C5016:G5018"/>
    <mergeCell ref="N5016:P5018"/>
    <mergeCell ref="Q5016:T5018"/>
    <mergeCell ref="U5016:W5018"/>
    <mergeCell ref="AH5016:AR5018"/>
    <mergeCell ref="AV5016:AZ5018"/>
    <mergeCell ref="BB5016:BB5018"/>
    <mergeCell ref="C5019:G5019"/>
    <mergeCell ref="P5019:S5019"/>
    <mergeCell ref="U5019:W5019"/>
    <mergeCell ref="AH5019:AR5019"/>
    <mergeCell ref="AV5019:AZ5019"/>
    <mergeCell ref="BG5019:BJ5019"/>
    <mergeCell ref="BN5019:BP5019"/>
    <mergeCell ref="C5021:G5023"/>
    <mergeCell ref="N5021:P5023"/>
    <mergeCell ref="Q5021:T5023"/>
    <mergeCell ref="U5021:W5023"/>
    <mergeCell ref="AH5021:AR5023"/>
    <mergeCell ref="AV5021:AZ5023"/>
    <mergeCell ref="BB5021:BB5023"/>
    <mergeCell ref="BE5021:BG5023"/>
    <mergeCell ref="BH5021:BK5023"/>
    <mergeCell ref="BN5021:BP5023"/>
    <mergeCell ref="C5024:G5024"/>
    <mergeCell ref="N5024:P5024"/>
    <mergeCell ref="Q5024:T5024"/>
    <mergeCell ref="U5024:W5024"/>
    <mergeCell ref="AH5024:AR5024"/>
    <mergeCell ref="AV5024:AZ5024"/>
    <mergeCell ref="BE5024:BG5024"/>
    <mergeCell ref="BH5024:BK5024"/>
    <mergeCell ref="BN5024:BP5024"/>
    <mergeCell ref="C5026:J5028"/>
    <mergeCell ref="P5026:S5028"/>
    <mergeCell ref="U5026:W5028"/>
    <mergeCell ref="AH5026:AR5028"/>
    <mergeCell ref="AV5026:AZ5028"/>
    <mergeCell ref="BB5026:BB5028"/>
    <mergeCell ref="BE5026:BG5028"/>
    <mergeCell ref="BH5026:BK5027"/>
    <mergeCell ref="C5029:J5029"/>
    <mergeCell ref="N5029:P5029"/>
    <mergeCell ref="Q5029:T5029"/>
    <mergeCell ref="U5029:W5029"/>
    <mergeCell ref="AH5029:AR5029"/>
    <mergeCell ref="AV5029:AZ5029"/>
    <mergeCell ref="BE5029:BG5029"/>
    <mergeCell ref="BH5029:BK5029"/>
    <mergeCell ref="BN5031:BP5032"/>
    <mergeCell ref="C5033:G5033"/>
    <mergeCell ref="H5033:L5033"/>
    <mergeCell ref="N5033:P5033"/>
    <mergeCell ref="Q5033:T5033"/>
    <mergeCell ref="U5033:W5033"/>
    <mergeCell ref="Z5033:AC5033"/>
    <mergeCell ref="AD5033:AE5033"/>
    <mergeCell ref="AH5033:AM5033"/>
    <mergeCell ref="AO5033:AT5033"/>
    <mergeCell ref="AV5033:AZ5033"/>
    <mergeCell ref="BB5033:BC5033"/>
    <mergeCell ref="BE5033:BF5033"/>
    <mergeCell ref="BI5033:BJ5033"/>
    <mergeCell ref="B5035:AJ5036"/>
    <mergeCell ref="AL5035:AZ5036"/>
    <mergeCell ref="BA5035:BQ5036"/>
    <mergeCell ref="G5037:L5037"/>
    <mergeCell ref="N5037:O5037"/>
    <mergeCell ref="P5037:S5037"/>
    <mergeCell ref="U5037:AB5037"/>
    <mergeCell ref="AD5037:AI5037"/>
    <mergeCell ref="AO5037:AR5037"/>
    <mergeCell ref="AU5037:AY5037"/>
    <mergeCell ref="BE5037:BF5037"/>
    <mergeCell ref="BG5037:BL5037"/>
    <mergeCell ref="BM5037:BO5037"/>
    <mergeCell ref="BP5037:BQ5037"/>
    <mergeCell ref="F5039:I5040"/>
    <mergeCell ref="K5039:M5040"/>
    <mergeCell ref="N5039:O5040"/>
    <mergeCell ref="R5039:T5040"/>
    <mergeCell ref="U5039:V5040"/>
    <mergeCell ref="W5039:Z5040"/>
    <mergeCell ref="AA5039:AB5040"/>
    <mergeCell ref="AD5039:AD5040"/>
    <mergeCell ref="AE5039:AH5040"/>
    <mergeCell ref="AI5039:AI5040"/>
    <mergeCell ref="AU5039:AW5040"/>
    <mergeCell ref="AX5039:AY5040"/>
    <mergeCell ref="BE5039:BF5040"/>
    <mergeCell ref="BH5039:BL5040"/>
    <mergeCell ref="BM5039:BO5040"/>
    <mergeCell ref="BP5039:BQ5040"/>
    <mergeCell ref="BL5033:BP5033"/>
    <mergeCell ref="C5045:D5046"/>
    <mergeCell ref="F5045:I5047"/>
    <mergeCell ref="J5045:M5047"/>
    <mergeCell ref="N5045:O5047"/>
    <mergeCell ref="R5045:T5046"/>
    <mergeCell ref="U5045:V5046"/>
    <mergeCell ref="W5045:Z5046"/>
    <mergeCell ref="AA5045:AB5046"/>
    <mergeCell ref="AD5045:AD5046"/>
    <mergeCell ref="AE5045:AH5046"/>
    <mergeCell ref="AI5045:AI5046"/>
    <mergeCell ref="AM5045:AP5046"/>
    <mergeCell ref="AQ5045:AT5046"/>
    <mergeCell ref="BA5045:BC5046"/>
    <mergeCell ref="BD5045:BE5046"/>
    <mergeCell ref="BH5045:BL5046"/>
    <mergeCell ref="BM5045:BO5046"/>
    <mergeCell ref="BP5045:BQ5046"/>
    <mergeCell ref="AM5047:AO5048"/>
    <mergeCell ref="AP5047:AS5048"/>
    <mergeCell ref="C5050:D5052"/>
    <mergeCell ref="F5050:I5052"/>
    <mergeCell ref="J5050:M5052"/>
    <mergeCell ref="AM5050:AO5052"/>
    <mergeCell ref="AP5050:AS5052"/>
    <mergeCell ref="AT5050:AV5052"/>
    <mergeCell ref="AX5050:AY5052"/>
    <mergeCell ref="BA5050:BC5052"/>
    <mergeCell ref="BD5050:BE5052"/>
    <mergeCell ref="BH5050:BL5052"/>
    <mergeCell ref="BM5050:BO5052"/>
    <mergeCell ref="BP5050:BQ5052"/>
    <mergeCell ref="C5041:D5042"/>
    <mergeCell ref="F5041:I5042"/>
    <mergeCell ref="J5041:M5042"/>
    <mergeCell ref="N5041:O5042"/>
    <mergeCell ref="R5041:T5042"/>
    <mergeCell ref="U5041:V5042"/>
    <mergeCell ref="W5041:Z5042"/>
    <mergeCell ref="AA5041:AB5042"/>
    <mergeCell ref="AD5041:AD5042"/>
    <mergeCell ref="AE5041:AH5042"/>
    <mergeCell ref="AI5041:AI5042"/>
    <mergeCell ref="AM5041:AO5042"/>
    <mergeCell ref="AP5041:AS5042"/>
    <mergeCell ref="BA5041:BC5042"/>
    <mergeCell ref="BD5041:BE5042"/>
    <mergeCell ref="BH5041:BL5042"/>
    <mergeCell ref="BM5041:BO5042"/>
    <mergeCell ref="BP5041:BQ5042"/>
    <mergeCell ref="C5043:D5043"/>
    <mergeCell ref="F5043:I5043"/>
    <mergeCell ref="J5043:M5043"/>
    <mergeCell ref="N5043:O5043"/>
    <mergeCell ref="R5043:T5043"/>
    <mergeCell ref="U5043:V5043"/>
    <mergeCell ref="W5043:Z5043"/>
    <mergeCell ref="AA5043:AB5043"/>
    <mergeCell ref="AE5043:AH5043"/>
    <mergeCell ref="AM5043:AO5043"/>
    <mergeCell ref="AP5043:AS5043"/>
    <mergeCell ref="BA5043:BC5043"/>
    <mergeCell ref="BD5043:BE5043"/>
    <mergeCell ref="BH5043:BL5043"/>
    <mergeCell ref="AM5053:AO5053"/>
    <mergeCell ref="AP5053:AS5053"/>
    <mergeCell ref="AT5053:AV5053"/>
    <mergeCell ref="AX5053:AY5053"/>
    <mergeCell ref="BA5053:BC5053"/>
    <mergeCell ref="BD5053:BE5053"/>
    <mergeCell ref="BH5053:BL5053"/>
    <mergeCell ref="BM5053:BO5053"/>
    <mergeCell ref="BP5053:BQ5053"/>
    <mergeCell ref="AM5055:AP5055"/>
    <mergeCell ref="AQ5055:AT5055"/>
    <mergeCell ref="AU5055:AX5055"/>
    <mergeCell ref="AY5055:AZ5055"/>
    <mergeCell ref="BA5055:BC5055"/>
    <mergeCell ref="BD5055:BE5055"/>
    <mergeCell ref="C5056:AE5056"/>
    <mergeCell ref="B5058:U5058"/>
    <mergeCell ref="X5058:AG5058"/>
    <mergeCell ref="AM5058:BB5058"/>
    <mergeCell ref="BE5058:BP5058"/>
    <mergeCell ref="E5059:L5059"/>
    <mergeCell ref="O5059:Q5059"/>
    <mergeCell ref="S5059:V5059"/>
    <mergeCell ref="AB5059:AC5059"/>
    <mergeCell ref="AD5059:AE5059"/>
    <mergeCell ref="AR5059:AT5059"/>
    <mergeCell ref="AV5059:BB5059"/>
    <mergeCell ref="BH5059:BL5060"/>
    <mergeCell ref="BN5059:BP5060"/>
    <mergeCell ref="F5061:K5061"/>
    <mergeCell ref="N5061:R5061"/>
    <mergeCell ref="S5061:V5061"/>
    <mergeCell ref="AB5061:AD5061"/>
    <mergeCell ref="AE5061:AI5061"/>
    <mergeCell ref="AR5061:AT5061"/>
    <mergeCell ref="AV5061:AZ5061"/>
    <mergeCell ref="BJ5061:BL5061"/>
    <mergeCell ref="BO5061:BP5061"/>
    <mergeCell ref="BE5063:BF5065"/>
    <mergeCell ref="BJ5063:BL5064"/>
    <mergeCell ref="BO5063:BP5064"/>
    <mergeCell ref="I5066:L5066"/>
    <mergeCell ref="N5066:P5066"/>
    <mergeCell ref="Q5066:S5066"/>
    <mergeCell ref="U5066:W5066"/>
    <mergeCell ref="Z5066:AC5066"/>
    <mergeCell ref="AD5066:AE5066"/>
    <mergeCell ref="AO5066:AT5066"/>
    <mergeCell ref="AV5066:AZ5066"/>
    <mergeCell ref="BA5066:BB5066"/>
    <mergeCell ref="BJ5066:BL5066"/>
    <mergeCell ref="BO5066:BP5066"/>
    <mergeCell ref="H5068:L5069"/>
    <mergeCell ref="N5068:P5069"/>
    <mergeCell ref="Q5068:S5069"/>
    <mergeCell ref="U5068:W5069"/>
    <mergeCell ref="Z5068:AC5069"/>
    <mergeCell ref="AD5068:AE5069"/>
    <mergeCell ref="AO5068:AT5069"/>
    <mergeCell ref="AV5068:AZ5069"/>
    <mergeCell ref="BA5068:BB5069"/>
    <mergeCell ref="BE5068:BE5069"/>
    <mergeCell ref="BJ5068:BL5069"/>
    <mergeCell ref="BO5068:BP5069"/>
    <mergeCell ref="H5070:L5070"/>
    <mergeCell ref="N5070:P5070"/>
    <mergeCell ref="R5070:S5070"/>
    <mergeCell ref="U5070:W5070"/>
    <mergeCell ref="Z5070:AC5070"/>
    <mergeCell ref="AD5070:AE5070"/>
    <mergeCell ref="AO5070:AT5070"/>
    <mergeCell ref="AV5070:AZ5070"/>
    <mergeCell ref="BK5070:BL5070"/>
    <mergeCell ref="C5072:I5074"/>
    <mergeCell ref="AH5072:AO5074"/>
    <mergeCell ref="BE5072:BE5074"/>
    <mergeCell ref="BK5072:BL5074"/>
    <mergeCell ref="BP5072:BP5073"/>
    <mergeCell ref="C5075:G5075"/>
    <mergeCell ref="H5075:L5075"/>
    <mergeCell ref="N5075:P5075"/>
    <mergeCell ref="Q5075:T5075"/>
    <mergeCell ref="U5075:W5075"/>
    <mergeCell ref="Z5075:AC5075"/>
    <mergeCell ref="AD5075:AE5075"/>
    <mergeCell ref="AI5075:AM5075"/>
    <mergeCell ref="AO5075:AT5075"/>
    <mergeCell ref="AV5075:AZ5075"/>
    <mergeCell ref="BK5075:BL5075"/>
    <mergeCell ref="C5077:G5079"/>
    <mergeCell ref="H5077:L5079"/>
    <mergeCell ref="N5077:P5079"/>
    <mergeCell ref="Q5077:T5079"/>
    <mergeCell ref="U5077:W5079"/>
    <mergeCell ref="Z5077:AC5079"/>
    <mergeCell ref="AD5077:AE5079"/>
    <mergeCell ref="AI5077:AM5079"/>
    <mergeCell ref="AO5077:AT5079"/>
    <mergeCell ref="AV5077:AZ5079"/>
    <mergeCell ref="BB5077:BB5079"/>
    <mergeCell ref="C5080:G5080"/>
    <mergeCell ref="H5080:L5080"/>
    <mergeCell ref="N5080:P5080"/>
    <mergeCell ref="Q5080:T5080"/>
    <mergeCell ref="U5080:W5080"/>
    <mergeCell ref="Z5080:AC5080"/>
    <mergeCell ref="AD5080:AE5080"/>
    <mergeCell ref="AI5080:AM5080"/>
    <mergeCell ref="AO5080:AT5080"/>
    <mergeCell ref="AV5080:AZ5080"/>
    <mergeCell ref="C5082:G5083"/>
    <mergeCell ref="H5082:L5083"/>
    <mergeCell ref="N5082:P5083"/>
    <mergeCell ref="Q5082:T5083"/>
    <mergeCell ref="U5082:W5083"/>
    <mergeCell ref="Z5082:AC5083"/>
    <mergeCell ref="AD5082:AE5083"/>
    <mergeCell ref="AI5082:AM5083"/>
    <mergeCell ref="AO5082:AT5083"/>
    <mergeCell ref="AV5082:AZ5083"/>
    <mergeCell ref="BB5082:BB5083"/>
    <mergeCell ref="BE5082:BP5083"/>
    <mergeCell ref="C5084:G5085"/>
    <mergeCell ref="H5084:L5085"/>
    <mergeCell ref="N5084:P5085"/>
    <mergeCell ref="Q5084:T5085"/>
    <mergeCell ref="U5084:W5085"/>
    <mergeCell ref="Z5084:AC5085"/>
    <mergeCell ref="AD5084:AE5085"/>
    <mergeCell ref="AI5084:AN5085"/>
    <mergeCell ref="AO5084:AT5085"/>
    <mergeCell ref="AV5084:AZ5085"/>
    <mergeCell ref="BB5084:BB5085"/>
    <mergeCell ref="BJ5084:BM5085"/>
    <mergeCell ref="BN5084:BP5085"/>
    <mergeCell ref="C5086:G5086"/>
    <mergeCell ref="H5086:L5086"/>
    <mergeCell ref="N5086:P5086"/>
    <mergeCell ref="Q5086:T5086"/>
    <mergeCell ref="U5086:W5086"/>
    <mergeCell ref="Z5086:AC5086"/>
    <mergeCell ref="AD5086:AE5086"/>
    <mergeCell ref="AI5086:AM5086"/>
    <mergeCell ref="AO5086:AT5086"/>
    <mergeCell ref="AV5086:AZ5086"/>
    <mergeCell ref="C5087:G5089"/>
    <mergeCell ref="H5087:L5089"/>
    <mergeCell ref="P5087:S5089"/>
    <mergeCell ref="U5087:W5089"/>
    <mergeCell ref="Z5087:AC5089"/>
    <mergeCell ref="AD5087:AE5089"/>
    <mergeCell ref="AI5087:AM5089"/>
    <mergeCell ref="AO5087:AT5089"/>
    <mergeCell ref="AV5087:AZ5089"/>
    <mergeCell ref="BB5087:BB5089"/>
    <mergeCell ref="BE5087:BE5089"/>
    <mergeCell ref="BH5087:BL5089"/>
    <mergeCell ref="BN5087:BP5089"/>
    <mergeCell ref="C5090:G5090"/>
    <mergeCell ref="H5090:L5090"/>
    <mergeCell ref="P5090:S5090"/>
    <mergeCell ref="U5090:W5090"/>
    <mergeCell ref="Z5090:AC5090"/>
    <mergeCell ref="AD5090:AE5090"/>
    <mergeCell ref="AI5090:AM5090"/>
    <mergeCell ref="AO5090:AT5090"/>
    <mergeCell ref="AV5090:AZ5090"/>
    <mergeCell ref="BH5090:BL5090"/>
    <mergeCell ref="BN5090:BP5090"/>
    <mergeCell ref="C5092:G5094"/>
    <mergeCell ref="H5092:L5094"/>
    <mergeCell ref="N5092:P5094"/>
    <mergeCell ref="Q5092:T5094"/>
    <mergeCell ref="U5092:W5094"/>
    <mergeCell ref="Z5092:AC5094"/>
    <mergeCell ref="AD5092:AE5094"/>
    <mergeCell ref="AI5092:AM5094"/>
    <mergeCell ref="AO5092:AT5094"/>
    <mergeCell ref="AV5092:AZ5094"/>
    <mergeCell ref="BB5092:BB5094"/>
    <mergeCell ref="BE5092:BE5094"/>
    <mergeCell ref="BH5092:BL5094"/>
    <mergeCell ref="BN5092:BP5094"/>
    <mergeCell ref="C5095:G5095"/>
    <mergeCell ref="H5095:L5095"/>
    <mergeCell ref="P5095:S5095"/>
    <mergeCell ref="U5095:W5095"/>
    <mergeCell ref="Z5095:AC5095"/>
    <mergeCell ref="AD5095:AE5095"/>
    <mergeCell ref="AI5095:AM5095"/>
    <mergeCell ref="AO5095:AT5095"/>
    <mergeCell ref="AV5095:AZ5095"/>
    <mergeCell ref="BH5095:BL5095"/>
    <mergeCell ref="BN5095:BP5095"/>
    <mergeCell ref="C5097:G5097"/>
    <mergeCell ref="H5097:L5097"/>
    <mergeCell ref="N5097:P5097"/>
    <mergeCell ref="Q5097:T5097"/>
    <mergeCell ref="U5097:W5097"/>
    <mergeCell ref="Z5097:AC5097"/>
    <mergeCell ref="AD5097:AE5097"/>
    <mergeCell ref="AI5097:AM5097"/>
    <mergeCell ref="AO5097:AT5099"/>
    <mergeCell ref="AV5097:AZ5099"/>
    <mergeCell ref="BE5097:BF5098"/>
    <mergeCell ref="BH5097:BL5097"/>
    <mergeCell ref="BN5097:BP5097"/>
    <mergeCell ref="BE5099:BE5100"/>
    <mergeCell ref="BH5099:BL5100"/>
    <mergeCell ref="BN5099:BP5100"/>
    <mergeCell ref="C5102:I5102"/>
    <mergeCell ref="AH5102:AO5102"/>
    <mergeCell ref="BH5102:BL5102"/>
    <mergeCell ref="BN5102:BP5102"/>
    <mergeCell ref="C5103:G5104"/>
    <mergeCell ref="H5103:L5104"/>
    <mergeCell ref="N5103:P5104"/>
    <mergeCell ref="Q5103:T5104"/>
    <mergeCell ref="U5103:W5104"/>
    <mergeCell ref="Z5103:AC5104"/>
    <mergeCell ref="AD5103:AE5104"/>
    <mergeCell ref="AI5103:AM5104"/>
    <mergeCell ref="AO5103:AT5104"/>
    <mergeCell ref="AV5103:AZ5104"/>
    <mergeCell ref="BB5103:BB5104"/>
    <mergeCell ref="BE5103:BF5104"/>
    <mergeCell ref="BH5103:BL5104"/>
    <mergeCell ref="BN5103:BP5104"/>
    <mergeCell ref="C5105:G5105"/>
    <mergeCell ref="H5105:L5105"/>
    <mergeCell ref="N5105:P5105"/>
    <mergeCell ref="Q5105:T5105"/>
    <mergeCell ref="U5105:W5105"/>
    <mergeCell ref="Z5105:AC5105"/>
    <mergeCell ref="AD5105:AE5105"/>
    <mergeCell ref="AI5105:AM5105"/>
    <mergeCell ref="AO5105:AT5105"/>
    <mergeCell ref="AV5105:AZ5105"/>
    <mergeCell ref="BH5105:BL5105"/>
    <mergeCell ref="BN5105:BP5105"/>
    <mergeCell ref="C5107:G5108"/>
    <mergeCell ref="H5107:L5108"/>
    <mergeCell ref="N5107:P5108"/>
    <mergeCell ref="Q5107:T5108"/>
    <mergeCell ref="U5107:W5108"/>
    <mergeCell ref="Z5107:AC5108"/>
    <mergeCell ref="AD5107:AE5108"/>
    <mergeCell ref="AI5107:AM5108"/>
    <mergeCell ref="AO5107:AT5108"/>
    <mergeCell ref="AV5107:AZ5108"/>
    <mergeCell ref="BB5107:BB5108"/>
    <mergeCell ref="BE5107:BE5108"/>
    <mergeCell ref="BH5107:BL5108"/>
    <mergeCell ref="BN5107:BP5108"/>
    <mergeCell ref="C5109:G5110"/>
    <mergeCell ref="H5109:L5110"/>
    <mergeCell ref="N5109:P5110"/>
    <mergeCell ref="Q5109:T5110"/>
    <mergeCell ref="U5109:W5110"/>
    <mergeCell ref="Z5109:AC5110"/>
    <mergeCell ref="AD5109:AE5110"/>
    <mergeCell ref="AI5109:AM5110"/>
    <mergeCell ref="AO5109:AT5110"/>
    <mergeCell ref="AV5109:AZ5110"/>
    <mergeCell ref="BB5109:BB5110"/>
    <mergeCell ref="BE5109:BE5110"/>
    <mergeCell ref="BH5109:BL5110"/>
    <mergeCell ref="BN5109:BP5110"/>
    <mergeCell ref="BH5111:BL5111"/>
    <mergeCell ref="BN5111:BP5111"/>
    <mergeCell ref="C5113:G5114"/>
    <mergeCell ref="H5113:L5114"/>
    <mergeCell ref="N5113:P5114"/>
    <mergeCell ref="Q5113:T5114"/>
    <mergeCell ref="U5113:W5114"/>
    <mergeCell ref="Z5113:AC5114"/>
    <mergeCell ref="AD5113:AE5114"/>
    <mergeCell ref="AH5113:AM5114"/>
    <mergeCell ref="AO5113:AT5114"/>
    <mergeCell ref="AZ5113:AZ5114"/>
    <mergeCell ref="BB5113:BB5114"/>
    <mergeCell ref="BE5113:BG5114"/>
    <mergeCell ref="BH5113:BL5114"/>
    <mergeCell ref="BN5113:BP5114"/>
    <mergeCell ref="C5115:G5115"/>
    <mergeCell ref="H5115:L5115"/>
    <mergeCell ref="N5115:P5115"/>
    <mergeCell ref="Q5115:T5115"/>
    <mergeCell ref="U5115:W5115"/>
    <mergeCell ref="Z5115:AC5115"/>
    <mergeCell ref="AD5115:AE5115"/>
    <mergeCell ref="AH5115:AN5115"/>
    <mergeCell ref="AO5115:AT5115"/>
    <mergeCell ref="AV5115:AZ5115"/>
    <mergeCell ref="BE5115:BG5115"/>
    <mergeCell ref="BH5115:BL5115"/>
    <mergeCell ref="BN5115:BP5115"/>
    <mergeCell ref="C5117:H5117"/>
    <mergeCell ref="I5117:M5117"/>
    <mergeCell ref="P5117:S5117"/>
    <mergeCell ref="U5117:W5117"/>
    <mergeCell ref="Z5117:AC5117"/>
    <mergeCell ref="AD5117:AE5117"/>
    <mergeCell ref="AH5117:AN5117"/>
    <mergeCell ref="AO5117:AT5117"/>
    <mergeCell ref="AV5117:AZ5117"/>
    <mergeCell ref="C5118:K5119"/>
    <mergeCell ref="P5118:S5119"/>
    <mergeCell ref="U5118:W5119"/>
    <mergeCell ref="AH5118:AM5119"/>
    <mergeCell ref="AO5118:AT5119"/>
    <mergeCell ref="AV5118:AZ5119"/>
    <mergeCell ref="BB5118:BB5119"/>
    <mergeCell ref="C5120:G5120"/>
    <mergeCell ref="H5120:L5120"/>
    <mergeCell ref="P5120:S5120"/>
    <mergeCell ref="U5120:W5120"/>
    <mergeCell ref="Z5120:AC5120"/>
    <mergeCell ref="AD5120:AE5120"/>
    <mergeCell ref="AH5120:AM5120"/>
    <mergeCell ref="AV5120:AZ5120"/>
    <mergeCell ref="BE5120:BP5120"/>
    <mergeCell ref="C5122:G5124"/>
    <mergeCell ref="N5122:P5124"/>
    <mergeCell ref="Q5122:T5124"/>
    <mergeCell ref="U5122:W5124"/>
    <mergeCell ref="AH5122:AR5124"/>
    <mergeCell ref="AV5122:AZ5124"/>
    <mergeCell ref="BB5122:BB5124"/>
    <mergeCell ref="C5125:G5125"/>
    <mergeCell ref="P5125:S5125"/>
    <mergeCell ref="U5125:W5125"/>
    <mergeCell ref="AH5125:AR5125"/>
    <mergeCell ref="AV5125:AZ5125"/>
    <mergeCell ref="BG5125:BJ5125"/>
    <mergeCell ref="BN5125:BP5125"/>
    <mergeCell ref="C5127:G5129"/>
    <mergeCell ref="N5127:P5129"/>
    <mergeCell ref="Q5127:T5129"/>
    <mergeCell ref="U5127:W5129"/>
    <mergeCell ref="AH5127:AR5129"/>
    <mergeCell ref="AV5127:AZ5129"/>
    <mergeCell ref="BB5127:BB5129"/>
    <mergeCell ref="BE5127:BG5129"/>
    <mergeCell ref="BH5127:BK5129"/>
    <mergeCell ref="BN5127:BP5129"/>
    <mergeCell ref="C5130:G5130"/>
    <mergeCell ref="N5130:P5130"/>
    <mergeCell ref="Q5130:T5130"/>
    <mergeCell ref="U5130:W5130"/>
    <mergeCell ref="AH5130:AR5130"/>
    <mergeCell ref="AV5130:AZ5130"/>
    <mergeCell ref="BE5130:BG5130"/>
    <mergeCell ref="BH5130:BK5130"/>
    <mergeCell ref="BN5130:BP5130"/>
    <mergeCell ref="C5132:J5134"/>
    <mergeCell ref="P5132:S5134"/>
    <mergeCell ref="U5132:W5134"/>
    <mergeCell ref="AH5132:AR5134"/>
    <mergeCell ref="AV5132:AZ5134"/>
    <mergeCell ref="BB5132:BB5134"/>
    <mergeCell ref="BE5132:BG5134"/>
    <mergeCell ref="BH5132:BK5133"/>
    <mergeCell ref="C5135:J5135"/>
    <mergeCell ref="N5135:P5135"/>
    <mergeCell ref="Q5135:T5135"/>
    <mergeCell ref="U5135:W5135"/>
    <mergeCell ref="AH5135:AR5135"/>
    <mergeCell ref="AV5135:AZ5135"/>
    <mergeCell ref="BE5135:BG5135"/>
    <mergeCell ref="BH5135:BK5135"/>
    <mergeCell ref="BE5137:BG5138"/>
    <mergeCell ref="BH5137:BK5138"/>
    <mergeCell ref="BN5137:BP5138"/>
    <mergeCell ref="C5139:G5139"/>
    <mergeCell ref="H5139:L5139"/>
    <mergeCell ref="N5139:P5139"/>
    <mergeCell ref="Q5139:T5139"/>
    <mergeCell ref="U5139:W5139"/>
    <mergeCell ref="Z5139:AC5139"/>
    <mergeCell ref="AD5139:AE5139"/>
    <mergeCell ref="AH5139:AM5139"/>
    <mergeCell ref="AO5139:AT5139"/>
    <mergeCell ref="AV5139:AZ5139"/>
    <mergeCell ref="BB5139:BC5139"/>
    <mergeCell ref="BE5139:BF5139"/>
    <mergeCell ref="BI5139:BJ5139"/>
    <mergeCell ref="BL5139:BP5139"/>
    <mergeCell ref="B5141:AJ5142"/>
    <mergeCell ref="AL5141:AZ5142"/>
    <mergeCell ref="BA5141:BQ5142"/>
    <mergeCell ref="G5143:L5143"/>
    <mergeCell ref="N5143:O5143"/>
    <mergeCell ref="P5143:S5143"/>
    <mergeCell ref="U5143:AB5143"/>
    <mergeCell ref="AD5143:AI5143"/>
    <mergeCell ref="AO5143:AR5143"/>
    <mergeCell ref="AU5143:AY5143"/>
    <mergeCell ref="BE5143:BF5143"/>
    <mergeCell ref="BG5143:BL5143"/>
    <mergeCell ref="BM5143:BO5143"/>
    <mergeCell ref="BP5143:BQ5143"/>
    <mergeCell ref="F5145:I5146"/>
    <mergeCell ref="K5145:M5146"/>
    <mergeCell ref="N5145:O5146"/>
    <mergeCell ref="R5145:T5146"/>
    <mergeCell ref="U5145:V5146"/>
    <mergeCell ref="W5145:Z5146"/>
    <mergeCell ref="AA5145:AB5146"/>
    <mergeCell ref="AD5145:AD5146"/>
    <mergeCell ref="AE5145:AH5146"/>
    <mergeCell ref="AI5145:AI5146"/>
    <mergeCell ref="AU5145:AW5146"/>
    <mergeCell ref="AX5145:AY5146"/>
    <mergeCell ref="BE5145:BF5146"/>
    <mergeCell ref="BH5145:BL5146"/>
    <mergeCell ref="BM5145:BO5146"/>
    <mergeCell ref="BP5145:BQ5146"/>
    <mergeCell ref="C5147:D5148"/>
    <mergeCell ref="F5147:I5148"/>
    <mergeCell ref="J5147:M5148"/>
    <mergeCell ref="N5147:O5148"/>
    <mergeCell ref="R5147:T5148"/>
    <mergeCell ref="U5147:V5148"/>
    <mergeCell ref="W5147:Z5148"/>
    <mergeCell ref="AA5147:AB5148"/>
    <mergeCell ref="AD5147:AD5148"/>
    <mergeCell ref="AE5147:AH5148"/>
    <mergeCell ref="AI5147:AI5148"/>
    <mergeCell ref="AM5147:AO5148"/>
    <mergeCell ref="AP5147:AS5148"/>
    <mergeCell ref="BA5147:BC5148"/>
    <mergeCell ref="BD5147:BE5148"/>
    <mergeCell ref="BH5147:BL5148"/>
    <mergeCell ref="BM5147:BO5148"/>
    <mergeCell ref="BP5147:BQ5148"/>
    <mergeCell ref="C5149:D5149"/>
    <mergeCell ref="F5149:I5149"/>
    <mergeCell ref="J5149:M5149"/>
    <mergeCell ref="N5149:O5149"/>
    <mergeCell ref="R5149:T5149"/>
    <mergeCell ref="U5149:V5149"/>
    <mergeCell ref="W5149:Z5149"/>
    <mergeCell ref="AA5149:AB5149"/>
    <mergeCell ref="AE5149:AH5149"/>
    <mergeCell ref="AM5149:AO5149"/>
    <mergeCell ref="AP5149:AS5149"/>
    <mergeCell ref="BA5149:BC5149"/>
    <mergeCell ref="BD5149:BE5149"/>
    <mergeCell ref="BH5149:BL5149"/>
    <mergeCell ref="BM5149:BO5149"/>
    <mergeCell ref="BP5149:BQ5149"/>
    <mergeCell ref="C5151:D5152"/>
    <mergeCell ref="F5151:I5153"/>
    <mergeCell ref="J5151:M5153"/>
    <mergeCell ref="N5151:O5153"/>
    <mergeCell ref="R5151:T5152"/>
    <mergeCell ref="U5151:V5152"/>
    <mergeCell ref="W5151:Z5152"/>
    <mergeCell ref="AA5151:AB5152"/>
    <mergeCell ref="AD5151:AD5152"/>
    <mergeCell ref="AE5151:AH5152"/>
    <mergeCell ref="AI5151:AI5152"/>
    <mergeCell ref="AM5151:AP5152"/>
    <mergeCell ref="AQ5151:AT5152"/>
    <mergeCell ref="BA5151:BC5152"/>
    <mergeCell ref="BD5151:BE5152"/>
    <mergeCell ref="BH5151:BL5152"/>
    <mergeCell ref="BM5151:BO5152"/>
    <mergeCell ref="BP5151:BQ5152"/>
    <mergeCell ref="AM5153:AO5154"/>
    <mergeCell ref="AP5153:AS5154"/>
    <mergeCell ref="BA5153:BC5154"/>
    <mergeCell ref="BD5153:BE5154"/>
    <mergeCell ref="BH5153:BL5154"/>
    <mergeCell ref="BM5153:BO5154"/>
    <mergeCell ref="BP5153:BQ5154"/>
    <mergeCell ref="C5156:D5158"/>
    <mergeCell ref="F5156:I5158"/>
    <mergeCell ref="J5156:M5158"/>
    <mergeCell ref="AM5156:AO5158"/>
    <mergeCell ref="AP5156:AS5158"/>
    <mergeCell ref="AT5156:AV5158"/>
    <mergeCell ref="AX5156:AY5158"/>
    <mergeCell ref="BA5156:BC5158"/>
    <mergeCell ref="BD5156:BE5158"/>
    <mergeCell ref="BH5156:BL5158"/>
    <mergeCell ref="BM5156:BO5158"/>
    <mergeCell ref="BP5156:BQ5158"/>
    <mergeCell ref="AM5159:AO5159"/>
    <mergeCell ref="AP5159:AS5159"/>
    <mergeCell ref="AT5159:AV5159"/>
    <mergeCell ref="AX5159:AY5159"/>
    <mergeCell ref="BA5159:BC5159"/>
    <mergeCell ref="BD5159:BE5159"/>
    <mergeCell ref="BH5159:BL5159"/>
    <mergeCell ref="BM5159:BO5159"/>
    <mergeCell ref="BP5159:BQ5159"/>
    <mergeCell ref="AM5161:AP5161"/>
    <mergeCell ref="AQ5161:AT5161"/>
    <mergeCell ref="AU5161:AX5161"/>
    <mergeCell ref="AY5161:AZ5161"/>
    <mergeCell ref="BA5161:BC5161"/>
    <mergeCell ref="BD5161:BE5161"/>
    <mergeCell ref="C5162:AE5162"/>
    <mergeCell ref="B5164:U5164"/>
    <mergeCell ref="X5164:AG5164"/>
    <mergeCell ref="AM5164:BB5164"/>
    <mergeCell ref="BE5164:BP5164"/>
    <mergeCell ref="E5165:L5165"/>
    <mergeCell ref="O5165:Q5165"/>
    <mergeCell ref="S5165:V5165"/>
    <mergeCell ref="AB5165:AC5165"/>
    <mergeCell ref="AD5165:AE5165"/>
    <mergeCell ref="AR5165:AT5165"/>
    <mergeCell ref="AV5165:BB5165"/>
    <mergeCell ref="BH5165:BL5166"/>
    <mergeCell ref="BN5165:BP5166"/>
    <mergeCell ref="F5167:K5167"/>
    <mergeCell ref="N5167:R5167"/>
    <mergeCell ref="S5167:V5167"/>
    <mergeCell ref="AB5167:AD5167"/>
    <mergeCell ref="AE5167:AI5167"/>
    <mergeCell ref="AR5167:AT5167"/>
    <mergeCell ref="AV5167:AZ5167"/>
    <mergeCell ref="BJ5167:BL5167"/>
    <mergeCell ref="BO5167:BP5167"/>
    <mergeCell ref="BE5169:BF5171"/>
    <mergeCell ref="BJ5169:BL5170"/>
    <mergeCell ref="BO5169:BP5170"/>
    <mergeCell ref="I5172:L5172"/>
    <mergeCell ref="N5172:P5172"/>
    <mergeCell ref="Q5172:S5172"/>
    <mergeCell ref="U5172:W5172"/>
    <mergeCell ref="Z5172:AC5172"/>
    <mergeCell ref="AD5172:AE5172"/>
    <mergeCell ref="AO5172:AT5172"/>
    <mergeCell ref="AV5172:AZ5172"/>
    <mergeCell ref="BA5172:BB5172"/>
    <mergeCell ref="BJ5172:BL5172"/>
    <mergeCell ref="BO5172:BP5172"/>
    <mergeCell ref="H5174:L5175"/>
    <mergeCell ref="N5174:P5175"/>
    <mergeCell ref="Q5174:S5175"/>
    <mergeCell ref="U5174:W5175"/>
    <mergeCell ref="Z5174:AC5175"/>
    <mergeCell ref="AD5174:AE5175"/>
    <mergeCell ref="AO5174:AT5175"/>
    <mergeCell ref="AV5174:AZ5175"/>
    <mergeCell ref="BA5174:BB5175"/>
    <mergeCell ref="BE5174:BE5175"/>
    <mergeCell ref="BJ5174:BL5175"/>
    <mergeCell ref="BO5174:BP5175"/>
    <mergeCell ref="H5176:L5176"/>
    <mergeCell ref="N5176:P5176"/>
    <mergeCell ref="R5176:S5176"/>
    <mergeCell ref="U5176:W5176"/>
    <mergeCell ref="Z5176:AC5176"/>
    <mergeCell ref="AD5176:AE5176"/>
    <mergeCell ref="AO5176:AT5176"/>
    <mergeCell ref="AV5176:AZ5176"/>
    <mergeCell ref="BK5176:BL5176"/>
    <mergeCell ref="C5178:I5180"/>
    <mergeCell ref="AH5178:AO5180"/>
    <mergeCell ref="BE5178:BE5180"/>
    <mergeCell ref="BK5178:BL5180"/>
    <mergeCell ref="BP5178:BP5179"/>
    <mergeCell ref="C5181:G5181"/>
    <mergeCell ref="H5181:L5181"/>
    <mergeCell ref="N5181:P5181"/>
    <mergeCell ref="Q5181:T5181"/>
    <mergeCell ref="U5181:W5181"/>
    <mergeCell ref="Z5181:AC5181"/>
    <mergeCell ref="AD5181:AE5181"/>
    <mergeCell ref="AI5181:AM5181"/>
    <mergeCell ref="AO5181:AT5181"/>
    <mergeCell ref="AV5181:AZ5181"/>
    <mergeCell ref="BK5181:BL5181"/>
    <mergeCell ref="C5183:G5185"/>
    <mergeCell ref="H5183:L5185"/>
    <mergeCell ref="N5183:P5185"/>
    <mergeCell ref="Q5183:T5185"/>
    <mergeCell ref="U5183:W5185"/>
    <mergeCell ref="Z5183:AC5185"/>
    <mergeCell ref="AD5183:AE5185"/>
    <mergeCell ref="AI5183:AM5185"/>
    <mergeCell ref="AO5183:AT5185"/>
    <mergeCell ref="AV5183:AZ5185"/>
    <mergeCell ref="BB5183:BB5185"/>
    <mergeCell ref="C5186:G5186"/>
    <mergeCell ref="H5186:L5186"/>
    <mergeCell ref="N5186:P5186"/>
    <mergeCell ref="Q5186:T5186"/>
    <mergeCell ref="U5186:W5186"/>
    <mergeCell ref="Z5186:AC5186"/>
    <mergeCell ref="AD5186:AE5186"/>
    <mergeCell ref="AI5186:AM5186"/>
    <mergeCell ref="AO5186:AT5186"/>
    <mergeCell ref="AV5186:AZ5186"/>
    <mergeCell ref="C5188:G5189"/>
    <mergeCell ref="H5188:L5189"/>
    <mergeCell ref="N5188:P5189"/>
    <mergeCell ref="Q5188:T5189"/>
    <mergeCell ref="U5188:W5189"/>
    <mergeCell ref="Z5188:AC5189"/>
    <mergeCell ref="AD5188:AE5189"/>
    <mergeCell ref="AI5188:AM5189"/>
    <mergeCell ref="AO5188:AT5189"/>
    <mergeCell ref="AV5188:AZ5189"/>
    <mergeCell ref="BB5188:BB5189"/>
    <mergeCell ref="BE5188:BP5189"/>
    <mergeCell ref="C5190:G5191"/>
    <mergeCell ref="H5190:L5191"/>
    <mergeCell ref="N5190:P5191"/>
    <mergeCell ref="Q5190:T5191"/>
    <mergeCell ref="U5190:W5191"/>
    <mergeCell ref="Z5190:AC5191"/>
    <mergeCell ref="AD5190:AE5191"/>
    <mergeCell ref="AI5190:AN5191"/>
    <mergeCell ref="AO5190:AT5191"/>
    <mergeCell ref="AV5190:AZ5191"/>
    <mergeCell ref="BB5190:BB5191"/>
    <mergeCell ref="BJ5190:BM5191"/>
    <mergeCell ref="BN5190:BP5191"/>
    <mergeCell ref="C5192:G5192"/>
    <mergeCell ref="H5192:L5192"/>
    <mergeCell ref="N5192:P5192"/>
    <mergeCell ref="Q5192:T5192"/>
    <mergeCell ref="U5192:W5192"/>
    <mergeCell ref="Z5192:AC5192"/>
    <mergeCell ref="AD5192:AE5192"/>
    <mergeCell ref="AI5192:AM5192"/>
    <mergeCell ref="AO5192:AT5192"/>
    <mergeCell ref="AV5192:AZ5192"/>
    <mergeCell ref="C5193:G5195"/>
    <mergeCell ref="H5193:L5195"/>
    <mergeCell ref="P5193:S5195"/>
    <mergeCell ref="U5193:W5195"/>
    <mergeCell ref="Z5193:AC5195"/>
    <mergeCell ref="AD5193:AE5195"/>
    <mergeCell ref="AI5193:AM5195"/>
    <mergeCell ref="AO5193:AT5195"/>
    <mergeCell ref="AV5193:AZ5195"/>
    <mergeCell ref="BB5193:BB5195"/>
    <mergeCell ref="BE5193:BE5195"/>
    <mergeCell ref="BH5193:BL5195"/>
    <mergeCell ref="BN5193:BP5195"/>
    <mergeCell ref="C5196:G5196"/>
    <mergeCell ref="H5196:L5196"/>
    <mergeCell ref="P5196:S5196"/>
    <mergeCell ref="U5196:W5196"/>
    <mergeCell ref="Z5196:AC5196"/>
    <mergeCell ref="AD5196:AE5196"/>
    <mergeCell ref="AI5196:AM5196"/>
    <mergeCell ref="AO5196:AT5196"/>
    <mergeCell ref="AV5196:AZ5196"/>
    <mergeCell ref="BH5196:BL5196"/>
    <mergeCell ref="BN5196:BP5196"/>
    <mergeCell ref="C5198:G5200"/>
    <mergeCell ref="H5198:L5200"/>
    <mergeCell ref="N5198:P5200"/>
    <mergeCell ref="Q5198:T5200"/>
    <mergeCell ref="U5198:W5200"/>
    <mergeCell ref="Z5198:AC5200"/>
    <mergeCell ref="AD5198:AE5200"/>
    <mergeCell ref="AI5198:AM5200"/>
    <mergeCell ref="AO5198:AT5200"/>
    <mergeCell ref="AV5198:AZ5200"/>
    <mergeCell ref="BB5198:BB5200"/>
    <mergeCell ref="BE5198:BE5200"/>
    <mergeCell ref="BH5198:BL5200"/>
    <mergeCell ref="BN5198:BP5200"/>
    <mergeCell ref="C5201:G5201"/>
    <mergeCell ref="H5201:L5201"/>
    <mergeCell ref="P5201:S5201"/>
    <mergeCell ref="U5201:W5201"/>
    <mergeCell ref="Z5201:AC5201"/>
    <mergeCell ref="AD5201:AE5201"/>
    <mergeCell ref="AI5201:AM5201"/>
    <mergeCell ref="AO5201:AT5201"/>
    <mergeCell ref="AV5201:AZ5201"/>
    <mergeCell ref="BH5201:BL5201"/>
    <mergeCell ref="BN5201:BP5201"/>
    <mergeCell ref="C5203:G5203"/>
    <mergeCell ref="H5203:L5203"/>
    <mergeCell ref="N5203:P5203"/>
    <mergeCell ref="Q5203:T5203"/>
    <mergeCell ref="U5203:W5203"/>
    <mergeCell ref="Z5203:AC5203"/>
    <mergeCell ref="AD5203:AE5203"/>
    <mergeCell ref="AI5203:AM5203"/>
    <mergeCell ref="AO5203:AT5205"/>
    <mergeCell ref="AV5203:AZ5205"/>
    <mergeCell ref="BE5203:BF5204"/>
    <mergeCell ref="BH5203:BL5203"/>
    <mergeCell ref="BN5203:BP5203"/>
    <mergeCell ref="BE5205:BE5206"/>
    <mergeCell ref="BH5205:BL5206"/>
    <mergeCell ref="BN5205:BP5206"/>
    <mergeCell ref="C5208:I5208"/>
    <mergeCell ref="AH5208:AO5208"/>
    <mergeCell ref="BH5208:BL5208"/>
    <mergeCell ref="BN5208:BP5208"/>
    <mergeCell ref="C5209:G5210"/>
    <mergeCell ref="H5209:L5210"/>
    <mergeCell ref="N5209:P5210"/>
    <mergeCell ref="Q5209:T5210"/>
    <mergeCell ref="U5209:W5210"/>
    <mergeCell ref="Z5209:AC5210"/>
    <mergeCell ref="AD5209:AE5210"/>
    <mergeCell ref="AI5209:AM5210"/>
    <mergeCell ref="AO5209:AT5210"/>
    <mergeCell ref="AV5209:AZ5210"/>
    <mergeCell ref="BB5209:BB5210"/>
    <mergeCell ref="BE5209:BF5210"/>
    <mergeCell ref="BH5209:BL5210"/>
    <mergeCell ref="BN5209:BP5210"/>
    <mergeCell ref="C5211:G5211"/>
    <mergeCell ref="H5211:L5211"/>
    <mergeCell ref="N5211:P5211"/>
    <mergeCell ref="Q5211:T5211"/>
    <mergeCell ref="U5211:W5211"/>
    <mergeCell ref="Z5211:AC5211"/>
    <mergeCell ref="AD5211:AE5211"/>
    <mergeCell ref="AI5211:AM5211"/>
    <mergeCell ref="AO5211:AT5211"/>
    <mergeCell ref="AV5211:AZ5211"/>
    <mergeCell ref="BH5211:BL5211"/>
    <mergeCell ref="BN5211:BP5211"/>
    <mergeCell ref="C5213:G5214"/>
    <mergeCell ref="H5213:L5214"/>
    <mergeCell ref="N5213:P5214"/>
    <mergeCell ref="Q5213:T5214"/>
    <mergeCell ref="U5213:W5214"/>
    <mergeCell ref="Z5213:AC5214"/>
    <mergeCell ref="AD5213:AE5214"/>
    <mergeCell ref="AI5213:AM5214"/>
    <mergeCell ref="AO5213:AT5214"/>
    <mergeCell ref="AV5213:AZ5214"/>
    <mergeCell ref="BB5213:BB5214"/>
    <mergeCell ref="BE5213:BE5214"/>
    <mergeCell ref="BH5213:BL5214"/>
    <mergeCell ref="BN5213:BP5214"/>
    <mergeCell ref="C5215:G5216"/>
    <mergeCell ref="H5215:L5216"/>
    <mergeCell ref="N5215:P5216"/>
    <mergeCell ref="Q5215:T5216"/>
    <mergeCell ref="U5215:W5216"/>
    <mergeCell ref="Z5215:AC5216"/>
    <mergeCell ref="AD5215:AE5216"/>
    <mergeCell ref="AI5215:AM5216"/>
    <mergeCell ref="AO5215:AT5216"/>
    <mergeCell ref="AV5215:AZ5216"/>
    <mergeCell ref="BB5215:BB5216"/>
    <mergeCell ref="BE5215:BE5216"/>
    <mergeCell ref="BH5215:BL5216"/>
    <mergeCell ref="BN5215:BP5216"/>
    <mergeCell ref="BH5217:BL5217"/>
    <mergeCell ref="BN5217:BP5217"/>
    <mergeCell ref="C5219:G5220"/>
    <mergeCell ref="H5219:L5220"/>
    <mergeCell ref="N5219:P5220"/>
    <mergeCell ref="Q5219:T5220"/>
    <mergeCell ref="U5219:W5220"/>
    <mergeCell ref="Z5219:AC5220"/>
    <mergeCell ref="AD5219:AE5220"/>
    <mergeCell ref="AH5219:AM5220"/>
    <mergeCell ref="AO5219:AT5220"/>
    <mergeCell ref="AZ5219:AZ5220"/>
    <mergeCell ref="BB5219:BB5220"/>
    <mergeCell ref="BE5219:BG5220"/>
    <mergeCell ref="BH5219:BL5220"/>
    <mergeCell ref="BN5219:BP5220"/>
    <mergeCell ref="C5221:G5221"/>
    <mergeCell ref="H5221:L5221"/>
    <mergeCell ref="N5221:P5221"/>
    <mergeCell ref="Q5221:T5221"/>
    <mergeCell ref="U5221:W5221"/>
    <mergeCell ref="Z5221:AC5221"/>
    <mergeCell ref="AD5221:AE5221"/>
    <mergeCell ref="AH5221:AN5221"/>
    <mergeCell ref="AO5221:AT5221"/>
    <mergeCell ref="AV5221:AZ5221"/>
    <mergeCell ref="BE5221:BG5221"/>
    <mergeCell ref="BH5221:BL5221"/>
    <mergeCell ref="BN5221:BP5221"/>
    <mergeCell ref="C5223:H5223"/>
    <mergeCell ref="I5223:M5223"/>
    <mergeCell ref="P5223:S5223"/>
    <mergeCell ref="U5223:W5223"/>
    <mergeCell ref="Z5223:AC5223"/>
    <mergeCell ref="AD5223:AE5223"/>
    <mergeCell ref="AH5223:AN5223"/>
    <mergeCell ref="AO5223:AT5223"/>
    <mergeCell ref="AV5223:AZ5223"/>
    <mergeCell ref="C5224:K5225"/>
    <mergeCell ref="P5224:S5225"/>
    <mergeCell ref="U5224:W5225"/>
    <mergeCell ref="AH5224:AM5225"/>
    <mergeCell ref="AO5224:AT5225"/>
    <mergeCell ref="AV5224:AZ5225"/>
    <mergeCell ref="BB5224:BB5225"/>
    <mergeCell ref="C5226:G5226"/>
    <mergeCell ref="H5226:L5226"/>
    <mergeCell ref="P5226:S5226"/>
    <mergeCell ref="U5226:W5226"/>
    <mergeCell ref="Z5226:AC5226"/>
    <mergeCell ref="AD5226:AE5226"/>
    <mergeCell ref="AH5226:AM5226"/>
    <mergeCell ref="AV5226:AZ5226"/>
    <mergeCell ref="BE5226:BP5226"/>
    <mergeCell ref="C5228:G5230"/>
    <mergeCell ref="N5228:P5230"/>
    <mergeCell ref="Q5228:T5230"/>
    <mergeCell ref="U5228:W5230"/>
    <mergeCell ref="AH5228:AR5230"/>
    <mergeCell ref="AV5228:AZ5230"/>
    <mergeCell ref="BB5228:BB5230"/>
    <mergeCell ref="C5231:G5231"/>
    <mergeCell ref="P5231:S5231"/>
    <mergeCell ref="U5231:W5231"/>
    <mergeCell ref="AH5231:AR5231"/>
    <mergeCell ref="AV5231:AZ5231"/>
    <mergeCell ref="BG5231:BJ5231"/>
    <mergeCell ref="BN5231:BP5231"/>
    <mergeCell ref="C5233:G5235"/>
    <mergeCell ref="N5233:P5235"/>
    <mergeCell ref="Q5233:T5235"/>
    <mergeCell ref="U5233:W5235"/>
    <mergeCell ref="AH5233:AR5235"/>
    <mergeCell ref="AV5233:AZ5235"/>
    <mergeCell ref="BB5233:BB5235"/>
    <mergeCell ref="BE5233:BG5235"/>
    <mergeCell ref="BH5233:BK5235"/>
    <mergeCell ref="BN5233:BP5235"/>
    <mergeCell ref="C5236:G5236"/>
    <mergeCell ref="N5236:P5236"/>
    <mergeCell ref="Q5236:T5236"/>
    <mergeCell ref="U5236:W5236"/>
    <mergeCell ref="AH5236:AR5236"/>
    <mergeCell ref="AV5236:AZ5236"/>
    <mergeCell ref="BE5236:BG5236"/>
    <mergeCell ref="BH5236:BK5236"/>
    <mergeCell ref="BN5236:BP5236"/>
    <mergeCell ref="C5238:J5240"/>
    <mergeCell ref="P5238:S5240"/>
    <mergeCell ref="U5238:W5240"/>
    <mergeCell ref="AH5238:AR5240"/>
    <mergeCell ref="AV5238:AZ5240"/>
    <mergeCell ref="BB5238:BB5240"/>
    <mergeCell ref="BE5238:BG5240"/>
    <mergeCell ref="BH5238:BK5239"/>
    <mergeCell ref="C5241:J5241"/>
    <mergeCell ref="N5241:P5241"/>
    <mergeCell ref="Q5241:T5241"/>
    <mergeCell ref="U5241:W5241"/>
    <mergeCell ref="AH5241:AR5241"/>
    <mergeCell ref="AV5241:AZ5241"/>
    <mergeCell ref="BE5241:BG5241"/>
    <mergeCell ref="BH5241:BK5241"/>
    <mergeCell ref="BM5255:BO5255"/>
    <mergeCell ref="BP5255:BQ5255"/>
    <mergeCell ref="BE5243:BG5244"/>
    <mergeCell ref="BH5243:BK5244"/>
    <mergeCell ref="BN5243:BP5244"/>
    <mergeCell ref="C5245:G5245"/>
    <mergeCell ref="H5245:L5245"/>
    <mergeCell ref="N5245:P5245"/>
    <mergeCell ref="Q5245:T5245"/>
    <mergeCell ref="U5245:W5245"/>
    <mergeCell ref="Z5245:AC5245"/>
    <mergeCell ref="AD5245:AE5245"/>
    <mergeCell ref="AH5245:AM5245"/>
    <mergeCell ref="AO5245:AT5245"/>
    <mergeCell ref="AV5245:AZ5245"/>
    <mergeCell ref="BB5245:BC5245"/>
    <mergeCell ref="BE5245:BF5245"/>
    <mergeCell ref="BI5245:BJ5245"/>
    <mergeCell ref="B5247:AJ5248"/>
    <mergeCell ref="AL5247:AZ5248"/>
    <mergeCell ref="BA5247:BQ5248"/>
    <mergeCell ref="G5249:L5249"/>
    <mergeCell ref="N5249:O5249"/>
    <mergeCell ref="P5249:S5249"/>
    <mergeCell ref="U5249:AB5249"/>
    <mergeCell ref="AD5249:AI5249"/>
    <mergeCell ref="AO5249:AR5249"/>
    <mergeCell ref="AU5249:AY5249"/>
    <mergeCell ref="BE5249:BF5249"/>
    <mergeCell ref="BG5249:BL5249"/>
    <mergeCell ref="BM5249:BO5249"/>
    <mergeCell ref="BP5249:BQ5249"/>
    <mergeCell ref="F5251:I5252"/>
    <mergeCell ref="K5251:M5252"/>
    <mergeCell ref="N5251:O5252"/>
    <mergeCell ref="R5251:T5252"/>
    <mergeCell ref="U5251:V5252"/>
    <mergeCell ref="W5251:Z5252"/>
    <mergeCell ref="AA5251:AB5252"/>
    <mergeCell ref="AD5251:AD5252"/>
    <mergeCell ref="AE5251:AH5252"/>
    <mergeCell ref="AI5251:AI5252"/>
    <mergeCell ref="AU5251:AW5252"/>
    <mergeCell ref="AX5251:AY5252"/>
    <mergeCell ref="BE5251:BF5252"/>
    <mergeCell ref="BH5251:BL5252"/>
    <mergeCell ref="BM5251:BO5252"/>
    <mergeCell ref="BP5251:BQ5252"/>
    <mergeCell ref="BL5245:BP5245"/>
    <mergeCell ref="C5257:D5258"/>
    <mergeCell ref="F5257:I5259"/>
    <mergeCell ref="J5257:M5259"/>
    <mergeCell ref="N5257:O5259"/>
    <mergeCell ref="R5257:T5258"/>
    <mergeCell ref="U5257:V5258"/>
    <mergeCell ref="W5257:Z5258"/>
    <mergeCell ref="AA5257:AB5258"/>
    <mergeCell ref="AD5257:AD5258"/>
    <mergeCell ref="AE5257:AH5258"/>
    <mergeCell ref="AI5257:AI5258"/>
    <mergeCell ref="AM5257:AP5258"/>
    <mergeCell ref="AQ5257:AT5258"/>
    <mergeCell ref="BA5257:BC5258"/>
    <mergeCell ref="BD5257:BE5258"/>
    <mergeCell ref="BH5257:BL5258"/>
    <mergeCell ref="BM5257:BO5258"/>
    <mergeCell ref="BP5257:BQ5258"/>
    <mergeCell ref="AM5259:AO5260"/>
    <mergeCell ref="AP5259:AS5260"/>
    <mergeCell ref="C5262:D5264"/>
    <mergeCell ref="F5262:I5264"/>
    <mergeCell ref="J5262:M5264"/>
    <mergeCell ref="AM5262:AO5264"/>
    <mergeCell ref="AP5262:AS5264"/>
    <mergeCell ref="AT5262:AV5264"/>
    <mergeCell ref="AX5262:AY5264"/>
    <mergeCell ref="BA5262:BC5264"/>
    <mergeCell ref="BD5262:BE5264"/>
    <mergeCell ref="BH5262:BL5264"/>
    <mergeCell ref="BM5262:BO5264"/>
    <mergeCell ref="BP5262:BQ5264"/>
    <mergeCell ref="C5253:D5254"/>
    <mergeCell ref="F5253:I5254"/>
    <mergeCell ref="J5253:M5254"/>
    <mergeCell ref="N5253:O5254"/>
    <mergeCell ref="R5253:T5254"/>
    <mergeCell ref="U5253:V5254"/>
    <mergeCell ref="W5253:Z5254"/>
    <mergeCell ref="AA5253:AB5254"/>
    <mergeCell ref="AD5253:AD5254"/>
    <mergeCell ref="AE5253:AH5254"/>
    <mergeCell ref="AI5253:AI5254"/>
    <mergeCell ref="AM5253:AO5254"/>
    <mergeCell ref="AP5253:AS5254"/>
    <mergeCell ref="BA5253:BC5254"/>
    <mergeCell ref="BD5253:BE5254"/>
    <mergeCell ref="BH5253:BL5254"/>
    <mergeCell ref="BM5253:BO5254"/>
    <mergeCell ref="BP5253:BQ5254"/>
    <mergeCell ref="C5255:D5255"/>
    <mergeCell ref="F5255:I5255"/>
    <mergeCell ref="J5255:M5255"/>
    <mergeCell ref="N5255:O5255"/>
    <mergeCell ref="R5255:T5255"/>
    <mergeCell ref="U5255:V5255"/>
    <mergeCell ref="W5255:Z5255"/>
    <mergeCell ref="AA5255:AB5255"/>
    <mergeCell ref="AE5255:AH5255"/>
    <mergeCell ref="AM5255:AO5255"/>
    <mergeCell ref="AP5255:AS5255"/>
    <mergeCell ref="BA5255:BC5255"/>
    <mergeCell ref="BD5255:BE5255"/>
    <mergeCell ref="BH5255:BL5255"/>
    <mergeCell ref="AM5265:AO5265"/>
    <mergeCell ref="AP5265:AS5265"/>
    <mergeCell ref="AT5265:AV5265"/>
    <mergeCell ref="AX5265:AY5265"/>
    <mergeCell ref="BA5265:BC5265"/>
    <mergeCell ref="BD5265:BE5265"/>
    <mergeCell ref="BH5265:BL5265"/>
    <mergeCell ref="BM5265:BO5265"/>
    <mergeCell ref="BP5265:BQ5265"/>
    <mergeCell ref="AM5267:AP5267"/>
    <mergeCell ref="AQ5267:AT5267"/>
    <mergeCell ref="AU5267:AX5267"/>
    <mergeCell ref="AY5267:AZ5267"/>
    <mergeCell ref="BA5267:BC5267"/>
    <mergeCell ref="BD5267:BE5267"/>
    <mergeCell ref="C5268:AE5268"/>
    <mergeCell ref="B5270:U5270"/>
    <mergeCell ref="X5270:AG5270"/>
    <mergeCell ref="AM5270:BB5270"/>
    <mergeCell ref="BE5270:BP5270"/>
    <mergeCell ref="E5271:L5271"/>
    <mergeCell ref="O5271:Q5271"/>
    <mergeCell ref="S5271:V5271"/>
    <mergeCell ref="AB5271:AC5271"/>
    <mergeCell ref="AD5271:AE5271"/>
    <mergeCell ref="AR5271:AT5271"/>
    <mergeCell ref="AV5271:BB5271"/>
    <mergeCell ref="BH5271:BL5272"/>
    <mergeCell ref="BN5271:BP5272"/>
    <mergeCell ref="F5273:K5273"/>
    <mergeCell ref="N5273:R5273"/>
    <mergeCell ref="S5273:V5273"/>
    <mergeCell ref="AB5273:AD5273"/>
    <mergeCell ref="AE5273:AI5273"/>
    <mergeCell ref="AR5273:AT5273"/>
    <mergeCell ref="AV5273:AZ5273"/>
    <mergeCell ref="BJ5273:BL5273"/>
    <mergeCell ref="BO5273:BP5273"/>
    <mergeCell ref="BE5275:BF5277"/>
    <mergeCell ref="BJ5275:BL5276"/>
    <mergeCell ref="BO5275:BP5276"/>
    <mergeCell ref="I5278:L5278"/>
    <mergeCell ref="N5278:P5278"/>
    <mergeCell ref="Q5278:S5278"/>
    <mergeCell ref="U5278:W5278"/>
    <mergeCell ref="Z5278:AC5278"/>
    <mergeCell ref="AD5278:AE5278"/>
    <mergeCell ref="AO5278:AT5278"/>
    <mergeCell ref="AV5278:AZ5278"/>
    <mergeCell ref="BA5278:BB5278"/>
    <mergeCell ref="BJ5278:BL5278"/>
    <mergeCell ref="BO5278:BP5278"/>
    <mergeCell ref="H5280:L5281"/>
    <mergeCell ref="N5280:P5281"/>
    <mergeCell ref="Q5280:S5281"/>
    <mergeCell ref="U5280:W5281"/>
    <mergeCell ref="Z5280:AC5281"/>
    <mergeCell ref="AD5280:AE5281"/>
    <mergeCell ref="AO5280:AT5281"/>
    <mergeCell ref="AV5280:AZ5281"/>
    <mergeCell ref="BA5280:BB5281"/>
    <mergeCell ref="BE5280:BE5281"/>
    <mergeCell ref="BJ5280:BL5281"/>
    <mergeCell ref="BO5280:BP5281"/>
    <mergeCell ref="H5282:L5282"/>
    <mergeCell ref="N5282:P5282"/>
    <mergeCell ref="R5282:S5282"/>
    <mergeCell ref="U5282:W5282"/>
    <mergeCell ref="Z5282:AC5282"/>
    <mergeCell ref="AD5282:AE5282"/>
    <mergeCell ref="AO5282:AT5282"/>
    <mergeCell ref="AV5282:AZ5282"/>
    <mergeCell ref="BK5282:BL5282"/>
    <mergeCell ref="C5284:I5286"/>
    <mergeCell ref="AH5284:AO5286"/>
    <mergeCell ref="BE5284:BE5286"/>
    <mergeCell ref="BK5284:BL5286"/>
    <mergeCell ref="BP5284:BP5285"/>
    <mergeCell ref="C5287:G5287"/>
    <mergeCell ref="H5287:L5287"/>
    <mergeCell ref="N5287:P5287"/>
    <mergeCell ref="Q5287:T5287"/>
    <mergeCell ref="U5287:W5287"/>
    <mergeCell ref="Z5287:AC5287"/>
    <mergeCell ref="AD5287:AE5287"/>
    <mergeCell ref="AI5287:AM5287"/>
    <mergeCell ref="AO5287:AT5287"/>
    <mergeCell ref="AV5287:AZ5287"/>
    <mergeCell ref="BK5287:BL5287"/>
    <mergeCell ref="C5289:G5291"/>
    <mergeCell ref="H5289:L5291"/>
    <mergeCell ref="N5289:P5291"/>
    <mergeCell ref="Q5289:T5291"/>
    <mergeCell ref="U5289:W5291"/>
    <mergeCell ref="Z5289:AC5291"/>
    <mergeCell ref="AD5289:AE5291"/>
    <mergeCell ref="AI5289:AM5291"/>
    <mergeCell ref="AO5289:AT5291"/>
    <mergeCell ref="AV5289:AZ5291"/>
    <mergeCell ref="BB5289:BB5291"/>
    <mergeCell ref="C5292:G5292"/>
    <mergeCell ref="H5292:L5292"/>
    <mergeCell ref="N5292:P5292"/>
    <mergeCell ref="Q5292:T5292"/>
    <mergeCell ref="U5292:W5292"/>
    <mergeCell ref="Z5292:AC5292"/>
    <mergeCell ref="AD5292:AE5292"/>
    <mergeCell ref="AI5292:AM5292"/>
    <mergeCell ref="AO5292:AT5292"/>
    <mergeCell ref="AV5292:AZ5292"/>
    <mergeCell ref="C5294:G5295"/>
    <mergeCell ref="H5294:L5295"/>
    <mergeCell ref="N5294:P5295"/>
    <mergeCell ref="Q5294:T5295"/>
    <mergeCell ref="U5294:W5295"/>
    <mergeCell ref="Z5294:AC5295"/>
    <mergeCell ref="AD5294:AE5295"/>
    <mergeCell ref="AI5294:AM5295"/>
    <mergeCell ref="AO5294:AT5295"/>
    <mergeCell ref="AV5294:AZ5295"/>
    <mergeCell ref="BB5294:BB5295"/>
    <mergeCell ref="BE5294:BP5295"/>
    <mergeCell ref="C5296:G5297"/>
    <mergeCell ref="H5296:L5297"/>
    <mergeCell ref="N5296:P5297"/>
    <mergeCell ref="Q5296:T5297"/>
    <mergeCell ref="U5296:W5297"/>
    <mergeCell ref="Z5296:AC5297"/>
    <mergeCell ref="AD5296:AE5297"/>
    <mergeCell ref="AI5296:AN5297"/>
    <mergeCell ref="AO5296:AT5297"/>
    <mergeCell ref="AV5296:AZ5297"/>
    <mergeCell ref="BB5296:BB5297"/>
    <mergeCell ref="BJ5296:BM5297"/>
    <mergeCell ref="BN5296:BP5297"/>
    <mergeCell ref="C5298:G5298"/>
    <mergeCell ref="H5298:L5298"/>
    <mergeCell ref="N5298:P5298"/>
    <mergeCell ref="Q5298:T5298"/>
    <mergeCell ref="U5298:W5298"/>
    <mergeCell ref="Z5298:AC5298"/>
    <mergeCell ref="AD5298:AE5298"/>
    <mergeCell ref="AI5298:AM5298"/>
    <mergeCell ref="AO5298:AT5298"/>
    <mergeCell ref="AV5298:AZ5298"/>
    <mergeCell ref="C5299:G5301"/>
    <mergeCell ref="H5299:L5301"/>
    <mergeCell ref="P5299:S5301"/>
    <mergeCell ref="U5299:W5301"/>
    <mergeCell ref="Z5299:AC5301"/>
    <mergeCell ref="AD5299:AE5301"/>
    <mergeCell ref="AI5299:AM5301"/>
    <mergeCell ref="AO5299:AT5301"/>
    <mergeCell ref="AV5299:AZ5301"/>
    <mergeCell ref="BB5299:BB5301"/>
    <mergeCell ref="BE5299:BE5301"/>
    <mergeCell ref="BH5299:BL5301"/>
    <mergeCell ref="BN5299:BP5301"/>
    <mergeCell ref="C5302:G5302"/>
    <mergeCell ref="H5302:L5302"/>
    <mergeCell ref="P5302:S5302"/>
    <mergeCell ref="U5302:W5302"/>
    <mergeCell ref="Z5302:AC5302"/>
    <mergeCell ref="AD5302:AE5302"/>
    <mergeCell ref="AI5302:AM5302"/>
    <mergeCell ref="AO5302:AT5302"/>
    <mergeCell ref="AV5302:AZ5302"/>
    <mergeCell ref="BH5302:BL5302"/>
    <mergeCell ref="BN5302:BP5302"/>
    <mergeCell ref="C5304:G5306"/>
    <mergeCell ref="H5304:L5306"/>
    <mergeCell ref="N5304:P5306"/>
    <mergeCell ref="Q5304:T5306"/>
    <mergeCell ref="U5304:W5306"/>
    <mergeCell ref="Z5304:AC5306"/>
    <mergeCell ref="AD5304:AE5306"/>
    <mergeCell ref="AI5304:AM5306"/>
    <mergeCell ref="AO5304:AT5306"/>
    <mergeCell ref="AV5304:AZ5306"/>
    <mergeCell ref="BB5304:BB5306"/>
    <mergeCell ref="BE5304:BE5306"/>
    <mergeCell ref="BH5304:BL5306"/>
    <mergeCell ref="BN5304:BP5306"/>
    <mergeCell ref="C5307:G5307"/>
    <mergeCell ref="H5307:L5307"/>
    <mergeCell ref="P5307:S5307"/>
    <mergeCell ref="U5307:W5307"/>
    <mergeCell ref="Z5307:AC5307"/>
    <mergeCell ref="AD5307:AE5307"/>
    <mergeCell ref="AI5307:AM5307"/>
    <mergeCell ref="AO5307:AT5307"/>
    <mergeCell ref="AV5307:AZ5307"/>
    <mergeCell ref="BH5307:BL5307"/>
    <mergeCell ref="BN5307:BP5307"/>
    <mergeCell ref="C5309:G5309"/>
    <mergeCell ref="H5309:L5309"/>
    <mergeCell ref="N5309:P5309"/>
    <mergeCell ref="Q5309:T5309"/>
    <mergeCell ref="U5309:W5309"/>
    <mergeCell ref="Z5309:AC5309"/>
    <mergeCell ref="AD5309:AE5309"/>
    <mergeCell ref="AI5309:AM5309"/>
    <mergeCell ref="AO5309:AT5311"/>
    <mergeCell ref="AV5309:AZ5311"/>
    <mergeCell ref="BE5309:BF5310"/>
    <mergeCell ref="BH5309:BL5309"/>
    <mergeCell ref="BN5309:BP5309"/>
    <mergeCell ref="BE5311:BE5312"/>
    <mergeCell ref="BH5311:BL5312"/>
    <mergeCell ref="BN5311:BP5312"/>
    <mergeCell ref="C5314:I5314"/>
    <mergeCell ref="AH5314:AO5314"/>
    <mergeCell ref="BH5314:BL5314"/>
    <mergeCell ref="BN5314:BP5314"/>
    <mergeCell ref="C5315:G5316"/>
    <mergeCell ref="H5315:L5316"/>
    <mergeCell ref="N5315:P5316"/>
    <mergeCell ref="Q5315:T5316"/>
    <mergeCell ref="U5315:W5316"/>
    <mergeCell ref="Z5315:AC5316"/>
    <mergeCell ref="AD5315:AE5316"/>
    <mergeCell ref="AI5315:AM5316"/>
    <mergeCell ref="AO5315:AT5316"/>
    <mergeCell ref="AV5315:AZ5316"/>
    <mergeCell ref="BB5315:BB5316"/>
    <mergeCell ref="BE5315:BF5316"/>
    <mergeCell ref="BH5315:BL5316"/>
    <mergeCell ref="BN5315:BP5316"/>
    <mergeCell ref="C5317:G5317"/>
    <mergeCell ref="H5317:L5317"/>
    <mergeCell ref="N5317:P5317"/>
    <mergeCell ref="Q5317:T5317"/>
    <mergeCell ref="U5317:W5317"/>
    <mergeCell ref="Z5317:AC5317"/>
    <mergeCell ref="AD5317:AE5317"/>
    <mergeCell ref="AI5317:AM5317"/>
    <mergeCell ref="AO5317:AT5317"/>
    <mergeCell ref="AV5317:AZ5317"/>
    <mergeCell ref="BH5317:BL5317"/>
    <mergeCell ref="BN5317:BP5317"/>
    <mergeCell ref="C5319:G5320"/>
    <mergeCell ref="H5319:L5320"/>
    <mergeCell ref="N5319:P5320"/>
    <mergeCell ref="Q5319:T5320"/>
    <mergeCell ref="U5319:W5320"/>
    <mergeCell ref="Z5319:AC5320"/>
    <mergeCell ref="AD5319:AE5320"/>
    <mergeCell ref="AI5319:AM5320"/>
    <mergeCell ref="AO5319:AT5320"/>
    <mergeCell ref="AV5319:AZ5320"/>
    <mergeCell ref="BB5319:BB5320"/>
    <mergeCell ref="BE5319:BE5320"/>
    <mergeCell ref="BH5319:BL5320"/>
    <mergeCell ref="BN5319:BP5320"/>
    <mergeCell ref="C5321:G5322"/>
    <mergeCell ref="H5321:L5322"/>
    <mergeCell ref="N5321:P5322"/>
    <mergeCell ref="Q5321:T5322"/>
    <mergeCell ref="U5321:W5322"/>
    <mergeCell ref="Z5321:AC5322"/>
    <mergeCell ref="AD5321:AE5322"/>
    <mergeCell ref="AI5321:AM5322"/>
    <mergeCell ref="AO5321:AT5322"/>
    <mergeCell ref="AV5321:AZ5322"/>
    <mergeCell ref="BB5321:BB5322"/>
    <mergeCell ref="BE5321:BE5322"/>
    <mergeCell ref="BH5321:BL5322"/>
    <mergeCell ref="BN5321:BP5322"/>
    <mergeCell ref="BH5323:BL5323"/>
    <mergeCell ref="BN5323:BP5323"/>
    <mergeCell ref="C5325:G5326"/>
    <mergeCell ref="H5325:L5326"/>
    <mergeCell ref="N5325:P5326"/>
    <mergeCell ref="Q5325:T5326"/>
    <mergeCell ref="U5325:W5326"/>
    <mergeCell ref="Z5325:AC5326"/>
    <mergeCell ref="AD5325:AE5326"/>
    <mergeCell ref="AH5325:AM5326"/>
    <mergeCell ref="AO5325:AT5326"/>
    <mergeCell ref="AZ5325:AZ5326"/>
    <mergeCell ref="BB5325:BB5326"/>
    <mergeCell ref="BE5325:BG5326"/>
    <mergeCell ref="BH5325:BL5326"/>
    <mergeCell ref="BN5325:BP5326"/>
    <mergeCell ref="C5327:G5327"/>
    <mergeCell ref="H5327:L5327"/>
    <mergeCell ref="N5327:P5327"/>
    <mergeCell ref="Q5327:T5327"/>
    <mergeCell ref="U5327:W5327"/>
    <mergeCell ref="Z5327:AC5327"/>
    <mergeCell ref="AD5327:AE5327"/>
    <mergeCell ref="AH5327:AN5327"/>
    <mergeCell ref="AO5327:AT5327"/>
    <mergeCell ref="AV5327:AZ5327"/>
    <mergeCell ref="BE5327:BG5327"/>
    <mergeCell ref="BH5327:BL5327"/>
    <mergeCell ref="BN5327:BP5327"/>
    <mergeCell ref="C5329:H5329"/>
    <mergeCell ref="I5329:M5329"/>
    <mergeCell ref="P5329:S5329"/>
    <mergeCell ref="U5329:W5329"/>
    <mergeCell ref="Z5329:AC5329"/>
    <mergeCell ref="AD5329:AE5329"/>
    <mergeCell ref="AH5329:AN5329"/>
    <mergeCell ref="AO5329:AT5329"/>
    <mergeCell ref="AV5329:AZ5329"/>
    <mergeCell ref="C5330:K5331"/>
    <mergeCell ref="P5330:S5331"/>
    <mergeCell ref="U5330:W5331"/>
    <mergeCell ref="AH5330:AM5331"/>
    <mergeCell ref="AO5330:AT5331"/>
    <mergeCell ref="AV5330:AZ5331"/>
    <mergeCell ref="BB5330:BB5331"/>
    <mergeCell ref="C5332:G5332"/>
    <mergeCell ref="H5332:L5332"/>
    <mergeCell ref="P5332:S5332"/>
    <mergeCell ref="U5332:W5332"/>
    <mergeCell ref="Z5332:AC5332"/>
    <mergeCell ref="AD5332:AE5332"/>
    <mergeCell ref="AH5332:AM5332"/>
    <mergeCell ref="AV5332:AZ5332"/>
    <mergeCell ref="BE5332:BP5332"/>
    <mergeCell ref="C5334:G5336"/>
    <mergeCell ref="N5334:P5336"/>
    <mergeCell ref="Q5334:T5336"/>
    <mergeCell ref="U5334:W5336"/>
    <mergeCell ref="AH5334:AR5336"/>
    <mergeCell ref="AV5334:AZ5336"/>
    <mergeCell ref="BB5334:BB5336"/>
    <mergeCell ref="C5337:G5337"/>
    <mergeCell ref="P5337:S5337"/>
    <mergeCell ref="U5337:W5337"/>
    <mergeCell ref="AH5337:AR5337"/>
    <mergeCell ref="AV5337:AZ5337"/>
    <mergeCell ref="BG5337:BJ5337"/>
    <mergeCell ref="BN5337:BP5337"/>
    <mergeCell ref="C5339:G5341"/>
    <mergeCell ref="N5339:P5341"/>
    <mergeCell ref="Q5339:T5341"/>
    <mergeCell ref="U5339:W5341"/>
    <mergeCell ref="AH5339:AR5341"/>
    <mergeCell ref="AV5339:AZ5341"/>
    <mergeCell ref="BB5339:BB5341"/>
    <mergeCell ref="BE5339:BG5341"/>
    <mergeCell ref="BH5339:BK5341"/>
    <mergeCell ref="BN5339:BP5341"/>
    <mergeCell ref="C5342:G5342"/>
    <mergeCell ref="N5342:P5342"/>
    <mergeCell ref="Q5342:T5342"/>
    <mergeCell ref="U5342:W5342"/>
    <mergeCell ref="AH5342:AR5342"/>
    <mergeCell ref="AV5342:AZ5342"/>
    <mergeCell ref="BE5342:BG5342"/>
    <mergeCell ref="BH5342:BK5342"/>
    <mergeCell ref="BN5342:BP5342"/>
    <mergeCell ref="C5344:J5346"/>
    <mergeCell ref="P5344:S5346"/>
    <mergeCell ref="U5344:W5346"/>
    <mergeCell ref="AH5344:AR5346"/>
    <mergeCell ref="AV5344:AZ5346"/>
    <mergeCell ref="BB5344:BB5346"/>
    <mergeCell ref="BE5344:BG5346"/>
    <mergeCell ref="BH5344:BK5345"/>
    <mergeCell ref="C5347:J5347"/>
    <mergeCell ref="N5347:P5347"/>
    <mergeCell ref="Q5347:T5347"/>
    <mergeCell ref="U5347:W5347"/>
    <mergeCell ref="AH5347:AR5347"/>
    <mergeCell ref="AV5347:AZ5347"/>
    <mergeCell ref="BE5347:BG5347"/>
    <mergeCell ref="BH5347:BK5347"/>
    <mergeCell ref="BE5349:BG5350"/>
    <mergeCell ref="BH5349:BK5350"/>
    <mergeCell ref="BN5349:BP5350"/>
    <mergeCell ref="C5351:G5351"/>
    <mergeCell ref="H5351:L5351"/>
    <mergeCell ref="N5351:P5351"/>
    <mergeCell ref="Q5351:T5351"/>
    <mergeCell ref="U5351:W5351"/>
    <mergeCell ref="Z5351:AC5351"/>
    <mergeCell ref="AD5351:AE5351"/>
    <mergeCell ref="AH5351:AM5351"/>
    <mergeCell ref="AO5351:AT5351"/>
    <mergeCell ref="AV5351:AZ5351"/>
    <mergeCell ref="BB5351:BC5351"/>
    <mergeCell ref="BE5351:BF5351"/>
    <mergeCell ref="BI5351:BJ5351"/>
    <mergeCell ref="BL5351:BP5351"/>
    <mergeCell ref="B5353:AJ5354"/>
    <mergeCell ref="AL5353:AZ5354"/>
    <mergeCell ref="BA5353:BQ5354"/>
    <mergeCell ref="G5355:L5355"/>
    <mergeCell ref="N5355:O5355"/>
    <mergeCell ref="P5355:S5355"/>
    <mergeCell ref="U5355:AB5355"/>
    <mergeCell ref="AD5355:AI5355"/>
    <mergeCell ref="AO5355:AR5355"/>
    <mergeCell ref="AU5355:AY5355"/>
    <mergeCell ref="BE5355:BF5355"/>
    <mergeCell ref="BG5355:BL5355"/>
    <mergeCell ref="BM5355:BO5355"/>
    <mergeCell ref="BP5355:BQ5355"/>
    <mergeCell ref="F5357:I5358"/>
    <mergeCell ref="K5357:M5358"/>
    <mergeCell ref="N5357:O5358"/>
    <mergeCell ref="R5357:T5358"/>
    <mergeCell ref="U5357:V5358"/>
    <mergeCell ref="W5357:Z5358"/>
    <mergeCell ref="AA5357:AB5358"/>
    <mergeCell ref="AD5357:AD5358"/>
    <mergeCell ref="AE5357:AH5358"/>
    <mergeCell ref="AI5357:AI5358"/>
    <mergeCell ref="AU5357:AW5358"/>
    <mergeCell ref="AX5357:AY5358"/>
    <mergeCell ref="BE5357:BF5358"/>
    <mergeCell ref="BH5357:BL5358"/>
    <mergeCell ref="BM5357:BO5358"/>
    <mergeCell ref="BP5357:BQ5358"/>
    <mergeCell ref="C5359:D5360"/>
    <mergeCell ref="F5359:I5360"/>
    <mergeCell ref="J5359:M5360"/>
    <mergeCell ref="N5359:O5360"/>
    <mergeCell ref="R5359:T5360"/>
    <mergeCell ref="U5359:V5360"/>
    <mergeCell ref="W5359:Z5360"/>
    <mergeCell ref="AA5359:AB5360"/>
    <mergeCell ref="AD5359:AD5360"/>
    <mergeCell ref="AE5359:AH5360"/>
    <mergeCell ref="AI5359:AI5360"/>
    <mergeCell ref="AM5359:AO5360"/>
    <mergeCell ref="AP5359:AS5360"/>
    <mergeCell ref="BA5359:BC5360"/>
    <mergeCell ref="BD5359:BE5360"/>
    <mergeCell ref="BH5359:BL5360"/>
    <mergeCell ref="BM5359:BO5360"/>
    <mergeCell ref="BP5359:BQ5360"/>
    <mergeCell ref="C5361:D5361"/>
    <mergeCell ref="F5361:I5361"/>
    <mergeCell ref="J5361:M5361"/>
    <mergeCell ref="N5361:O5361"/>
    <mergeCell ref="R5361:T5361"/>
    <mergeCell ref="U5361:V5361"/>
    <mergeCell ref="W5361:Z5361"/>
    <mergeCell ref="AA5361:AB5361"/>
    <mergeCell ref="AE5361:AH5361"/>
    <mergeCell ref="AM5361:AO5361"/>
    <mergeCell ref="AP5361:AS5361"/>
    <mergeCell ref="BA5361:BC5361"/>
    <mergeCell ref="BD5361:BE5361"/>
    <mergeCell ref="BH5361:BL5361"/>
    <mergeCell ref="BM5361:BO5361"/>
    <mergeCell ref="BP5361:BQ5361"/>
    <mergeCell ref="C5363:D5364"/>
    <mergeCell ref="F5363:I5365"/>
    <mergeCell ref="J5363:M5365"/>
    <mergeCell ref="N5363:O5365"/>
    <mergeCell ref="R5363:T5364"/>
    <mergeCell ref="U5363:V5364"/>
    <mergeCell ref="W5363:Z5364"/>
    <mergeCell ref="AA5363:AB5364"/>
    <mergeCell ref="AD5363:AD5364"/>
    <mergeCell ref="AE5363:AH5364"/>
    <mergeCell ref="AI5363:AI5364"/>
    <mergeCell ref="AM5363:AP5364"/>
    <mergeCell ref="AQ5363:AT5364"/>
    <mergeCell ref="BA5363:BC5364"/>
    <mergeCell ref="BD5363:BE5364"/>
    <mergeCell ref="BH5363:BL5364"/>
    <mergeCell ref="BM5363:BO5364"/>
    <mergeCell ref="BP5363:BQ5364"/>
    <mergeCell ref="AM5365:AO5366"/>
    <mergeCell ref="AP5365:AS5366"/>
    <mergeCell ref="C5368:D5370"/>
    <mergeCell ref="F5368:I5370"/>
    <mergeCell ref="J5368:M5370"/>
    <mergeCell ref="AM5368:AO5370"/>
    <mergeCell ref="AP5368:AS5370"/>
    <mergeCell ref="AT5368:AV5370"/>
    <mergeCell ref="AX5368:AY5370"/>
    <mergeCell ref="BA5368:BC5370"/>
    <mergeCell ref="BD5368:BE5370"/>
    <mergeCell ref="BH5368:BL5370"/>
    <mergeCell ref="BM5368:BO5370"/>
    <mergeCell ref="BP5368:BQ5370"/>
    <mergeCell ref="AM5371:AO5371"/>
    <mergeCell ref="AP5371:AS5371"/>
    <mergeCell ref="AT5371:AV5371"/>
    <mergeCell ref="AX5371:AY5371"/>
    <mergeCell ref="BA5371:BC5371"/>
    <mergeCell ref="BD5371:BE5371"/>
    <mergeCell ref="BH5371:BL5371"/>
    <mergeCell ref="BM5371:BO5371"/>
    <mergeCell ref="BP5371:BQ5371"/>
    <mergeCell ref="AM5373:AP5373"/>
    <mergeCell ref="AQ5373:AT5373"/>
    <mergeCell ref="AU5373:AX5373"/>
    <mergeCell ref="AY5373:AZ5373"/>
    <mergeCell ref="BA5373:BC5373"/>
    <mergeCell ref="BD5373:BE5373"/>
    <mergeCell ref="C5374:AE5374"/>
    <mergeCell ref="B5376:U5376"/>
    <mergeCell ref="X5376:AG5376"/>
    <mergeCell ref="AM5376:BB5376"/>
    <mergeCell ref="BE5376:BP5376"/>
    <mergeCell ref="E5377:L5377"/>
    <mergeCell ref="O5377:Q5377"/>
    <mergeCell ref="S5377:V5377"/>
    <mergeCell ref="AB5377:AC5377"/>
    <mergeCell ref="AD5377:AE5377"/>
    <mergeCell ref="AR5377:AT5377"/>
    <mergeCell ref="AV5377:BB5377"/>
    <mergeCell ref="BH5377:BL5378"/>
    <mergeCell ref="BN5377:BP5378"/>
    <mergeCell ref="F5379:K5379"/>
    <mergeCell ref="N5379:R5379"/>
    <mergeCell ref="S5379:V5379"/>
    <mergeCell ref="AB5379:AD5379"/>
    <mergeCell ref="AE5379:AI5379"/>
    <mergeCell ref="AR5379:AT5379"/>
    <mergeCell ref="AV5379:AZ5379"/>
    <mergeCell ref="BJ5379:BL5379"/>
    <mergeCell ref="BO5379:BP5379"/>
    <mergeCell ref="BE5381:BF5383"/>
    <mergeCell ref="BJ5381:BL5382"/>
    <mergeCell ref="BO5381:BP5382"/>
    <mergeCell ref="I5384:L5384"/>
    <mergeCell ref="N5384:P5384"/>
    <mergeCell ref="Q5384:S5384"/>
    <mergeCell ref="U5384:W5384"/>
    <mergeCell ref="Z5384:AC5384"/>
    <mergeCell ref="AD5384:AE5384"/>
    <mergeCell ref="AO5384:AT5384"/>
    <mergeCell ref="AV5384:AZ5384"/>
    <mergeCell ref="BA5384:BB5384"/>
    <mergeCell ref="BJ5384:BL5384"/>
    <mergeCell ref="BO5384:BP5384"/>
    <mergeCell ref="H5386:L5387"/>
    <mergeCell ref="N5386:P5387"/>
    <mergeCell ref="Q5386:S5387"/>
    <mergeCell ref="U5386:W5387"/>
    <mergeCell ref="Z5386:AC5387"/>
    <mergeCell ref="AD5386:AE5387"/>
    <mergeCell ref="AO5386:AT5387"/>
    <mergeCell ref="AV5386:AZ5387"/>
    <mergeCell ref="BA5386:BB5387"/>
    <mergeCell ref="BE5386:BE5387"/>
    <mergeCell ref="BJ5386:BL5387"/>
    <mergeCell ref="BO5386:BP5387"/>
    <mergeCell ref="H5388:L5388"/>
    <mergeCell ref="N5388:P5388"/>
    <mergeCell ref="R5388:S5388"/>
    <mergeCell ref="U5388:W5388"/>
    <mergeCell ref="Z5388:AC5388"/>
    <mergeCell ref="AD5388:AE5388"/>
    <mergeCell ref="AO5388:AT5388"/>
    <mergeCell ref="AV5388:AZ5388"/>
    <mergeCell ref="BK5388:BL5388"/>
    <mergeCell ref="C5390:I5392"/>
    <mergeCell ref="AH5390:AO5392"/>
    <mergeCell ref="BE5390:BE5392"/>
    <mergeCell ref="BK5390:BL5392"/>
    <mergeCell ref="BP5390:BP5391"/>
    <mergeCell ref="C5393:G5393"/>
    <mergeCell ref="H5393:L5393"/>
    <mergeCell ref="N5393:P5393"/>
    <mergeCell ref="Q5393:T5393"/>
    <mergeCell ref="U5393:W5393"/>
    <mergeCell ref="Z5393:AC5393"/>
    <mergeCell ref="AD5393:AE5393"/>
    <mergeCell ref="AI5393:AM5393"/>
    <mergeCell ref="AO5393:AT5393"/>
    <mergeCell ref="AV5393:AZ5393"/>
    <mergeCell ref="BK5393:BL5393"/>
    <mergeCell ref="C5395:G5397"/>
    <mergeCell ref="H5395:L5397"/>
    <mergeCell ref="N5395:P5397"/>
    <mergeCell ref="Q5395:T5397"/>
    <mergeCell ref="U5395:W5397"/>
    <mergeCell ref="Z5395:AC5397"/>
    <mergeCell ref="AD5395:AE5397"/>
    <mergeCell ref="AI5395:AM5397"/>
    <mergeCell ref="AO5395:AT5397"/>
    <mergeCell ref="AV5395:AZ5397"/>
    <mergeCell ref="BB5395:BB5397"/>
    <mergeCell ref="C5398:G5398"/>
    <mergeCell ref="H5398:L5398"/>
    <mergeCell ref="N5398:P5398"/>
    <mergeCell ref="Q5398:T5398"/>
    <mergeCell ref="U5398:W5398"/>
    <mergeCell ref="Z5398:AC5398"/>
    <mergeCell ref="AD5398:AE5398"/>
    <mergeCell ref="AI5398:AM5398"/>
    <mergeCell ref="AO5398:AT5398"/>
    <mergeCell ref="AV5398:AZ5398"/>
    <mergeCell ref="C5400:G5401"/>
    <mergeCell ref="H5400:L5401"/>
    <mergeCell ref="N5400:P5401"/>
    <mergeCell ref="Q5400:T5401"/>
    <mergeCell ref="U5400:W5401"/>
    <mergeCell ref="Z5400:AC5401"/>
    <mergeCell ref="AD5400:AE5401"/>
    <mergeCell ref="AI5400:AM5401"/>
    <mergeCell ref="AO5400:AT5401"/>
    <mergeCell ref="AV5400:AZ5401"/>
    <mergeCell ref="BB5400:BB5401"/>
    <mergeCell ref="BE5400:BP5401"/>
    <mergeCell ref="C5402:G5403"/>
    <mergeCell ref="H5402:L5403"/>
    <mergeCell ref="N5402:P5403"/>
    <mergeCell ref="Q5402:T5403"/>
    <mergeCell ref="U5402:W5403"/>
    <mergeCell ref="Z5402:AC5403"/>
    <mergeCell ref="AD5402:AE5403"/>
    <mergeCell ref="AI5402:AN5403"/>
    <mergeCell ref="AO5402:AT5403"/>
    <mergeCell ref="AV5402:AZ5403"/>
    <mergeCell ref="BB5402:BB5403"/>
    <mergeCell ref="BJ5402:BM5403"/>
    <mergeCell ref="BN5402:BP5403"/>
    <mergeCell ref="C5404:G5404"/>
    <mergeCell ref="H5404:L5404"/>
    <mergeCell ref="N5404:P5404"/>
    <mergeCell ref="Q5404:T5404"/>
    <mergeCell ref="U5404:W5404"/>
    <mergeCell ref="Z5404:AC5404"/>
    <mergeCell ref="AD5404:AE5404"/>
    <mergeCell ref="AI5404:AM5404"/>
    <mergeCell ref="AO5404:AT5404"/>
    <mergeCell ref="AV5404:AZ5404"/>
    <mergeCell ref="C5405:G5407"/>
    <mergeCell ref="H5405:L5407"/>
    <mergeCell ref="P5405:S5407"/>
    <mergeCell ref="U5405:W5407"/>
    <mergeCell ref="Z5405:AC5407"/>
    <mergeCell ref="AD5405:AE5407"/>
    <mergeCell ref="AI5405:AM5407"/>
    <mergeCell ref="AO5405:AT5407"/>
    <mergeCell ref="AV5405:AZ5407"/>
    <mergeCell ref="BB5405:BB5407"/>
    <mergeCell ref="BE5405:BE5407"/>
    <mergeCell ref="BH5405:BL5407"/>
    <mergeCell ref="BN5405:BP5407"/>
    <mergeCell ref="C5408:G5408"/>
    <mergeCell ref="H5408:L5408"/>
    <mergeCell ref="P5408:S5408"/>
    <mergeCell ref="U5408:W5408"/>
    <mergeCell ref="Z5408:AC5408"/>
    <mergeCell ref="AD5408:AE5408"/>
    <mergeCell ref="AI5408:AM5408"/>
    <mergeCell ref="AO5408:AT5408"/>
    <mergeCell ref="AV5408:AZ5408"/>
    <mergeCell ref="BH5408:BL5408"/>
    <mergeCell ref="BN5408:BP5408"/>
    <mergeCell ref="C5410:G5412"/>
    <mergeCell ref="H5410:L5412"/>
    <mergeCell ref="N5410:P5412"/>
    <mergeCell ref="Q5410:T5412"/>
    <mergeCell ref="U5410:W5412"/>
    <mergeCell ref="Z5410:AC5412"/>
    <mergeCell ref="AD5410:AE5412"/>
    <mergeCell ref="AI5410:AM5412"/>
    <mergeCell ref="AO5410:AT5412"/>
    <mergeCell ref="AV5410:AZ5412"/>
    <mergeCell ref="BB5410:BB5412"/>
    <mergeCell ref="BE5410:BE5412"/>
    <mergeCell ref="BH5410:BL5412"/>
    <mergeCell ref="BN5410:BP5412"/>
    <mergeCell ref="C5413:G5413"/>
    <mergeCell ref="H5413:L5413"/>
    <mergeCell ref="P5413:S5413"/>
    <mergeCell ref="U5413:W5413"/>
    <mergeCell ref="Z5413:AC5413"/>
    <mergeCell ref="AD5413:AE5413"/>
    <mergeCell ref="AI5413:AM5413"/>
    <mergeCell ref="AO5413:AT5413"/>
    <mergeCell ref="AV5413:AZ5413"/>
    <mergeCell ref="BH5413:BL5413"/>
    <mergeCell ref="BN5413:BP5413"/>
    <mergeCell ref="C5415:G5415"/>
    <mergeCell ref="H5415:L5415"/>
    <mergeCell ref="N5415:P5415"/>
    <mergeCell ref="Q5415:T5415"/>
    <mergeCell ref="U5415:W5415"/>
    <mergeCell ref="Z5415:AC5415"/>
    <mergeCell ref="AD5415:AE5415"/>
    <mergeCell ref="AI5415:AM5415"/>
    <mergeCell ref="AO5415:AT5417"/>
    <mergeCell ref="AV5415:AZ5417"/>
    <mergeCell ref="BE5415:BF5416"/>
    <mergeCell ref="BH5415:BL5415"/>
    <mergeCell ref="BN5415:BP5415"/>
    <mergeCell ref="BE5417:BE5418"/>
    <mergeCell ref="BH5417:BL5418"/>
    <mergeCell ref="BN5417:BP5418"/>
    <mergeCell ref="C5420:I5420"/>
    <mergeCell ref="AH5420:AO5420"/>
    <mergeCell ref="BH5420:BL5420"/>
    <mergeCell ref="BN5420:BP5420"/>
    <mergeCell ref="C5421:G5422"/>
    <mergeCell ref="H5421:L5422"/>
    <mergeCell ref="N5421:P5422"/>
    <mergeCell ref="Q5421:T5422"/>
    <mergeCell ref="U5421:W5422"/>
    <mergeCell ref="Z5421:AC5422"/>
    <mergeCell ref="AD5421:AE5422"/>
    <mergeCell ref="AI5421:AM5422"/>
    <mergeCell ref="AO5421:AT5422"/>
    <mergeCell ref="AV5421:AZ5422"/>
    <mergeCell ref="BB5421:BB5422"/>
    <mergeCell ref="BE5421:BF5422"/>
    <mergeCell ref="BH5421:BL5422"/>
    <mergeCell ref="BN5421:BP5422"/>
    <mergeCell ref="C5423:G5423"/>
    <mergeCell ref="H5423:L5423"/>
    <mergeCell ref="N5423:P5423"/>
    <mergeCell ref="Q5423:T5423"/>
    <mergeCell ref="U5423:W5423"/>
    <mergeCell ref="Z5423:AC5423"/>
    <mergeCell ref="AD5423:AE5423"/>
    <mergeCell ref="AI5423:AM5423"/>
    <mergeCell ref="AO5423:AT5423"/>
    <mergeCell ref="AV5423:AZ5423"/>
    <mergeCell ref="BH5423:BL5423"/>
    <mergeCell ref="BN5423:BP5423"/>
    <mergeCell ref="C5425:G5426"/>
    <mergeCell ref="H5425:L5426"/>
    <mergeCell ref="N5425:P5426"/>
    <mergeCell ref="Q5425:T5426"/>
    <mergeCell ref="U5425:W5426"/>
    <mergeCell ref="Z5425:AC5426"/>
    <mergeCell ref="AD5425:AE5426"/>
    <mergeCell ref="AI5425:AM5426"/>
    <mergeCell ref="AO5425:AT5426"/>
    <mergeCell ref="AV5425:AZ5426"/>
    <mergeCell ref="BB5425:BB5426"/>
    <mergeCell ref="BE5425:BE5426"/>
    <mergeCell ref="BH5425:BL5426"/>
    <mergeCell ref="BN5425:BP5426"/>
    <mergeCell ref="C5427:G5428"/>
    <mergeCell ref="H5427:L5428"/>
    <mergeCell ref="N5427:P5428"/>
    <mergeCell ref="Q5427:T5428"/>
    <mergeCell ref="U5427:W5428"/>
    <mergeCell ref="Z5427:AC5428"/>
    <mergeCell ref="AD5427:AE5428"/>
    <mergeCell ref="AI5427:AM5428"/>
    <mergeCell ref="AO5427:AT5428"/>
    <mergeCell ref="AV5427:AZ5428"/>
    <mergeCell ref="BB5427:BB5428"/>
    <mergeCell ref="BE5427:BE5428"/>
    <mergeCell ref="BH5427:BL5428"/>
    <mergeCell ref="BN5427:BP5428"/>
    <mergeCell ref="BH5429:BL5429"/>
    <mergeCell ref="BN5429:BP5429"/>
    <mergeCell ref="C5431:G5432"/>
    <mergeCell ref="H5431:L5432"/>
    <mergeCell ref="N5431:P5432"/>
    <mergeCell ref="Q5431:T5432"/>
    <mergeCell ref="U5431:W5432"/>
    <mergeCell ref="Z5431:AC5432"/>
    <mergeCell ref="AD5431:AE5432"/>
    <mergeCell ref="AH5431:AM5432"/>
    <mergeCell ref="AO5431:AT5432"/>
    <mergeCell ref="AZ5431:AZ5432"/>
    <mergeCell ref="BB5431:BB5432"/>
    <mergeCell ref="BE5431:BG5432"/>
    <mergeCell ref="BH5431:BL5432"/>
    <mergeCell ref="BN5431:BP5432"/>
    <mergeCell ref="C5433:G5433"/>
    <mergeCell ref="H5433:L5433"/>
    <mergeCell ref="N5433:P5433"/>
    <mergeCell ref="Q5433:T5433"/>
    <mergeCell ref="U5433:W5433"/>
    <mergeCell ref="Z5433:AC5433"/>
    <mergeCell ref="AD5433:AE5433"/>
    <mergeCell ref="AH5433:AN5433"/>
    <mergeCell ref="AO5433:AT5433"/>
    <mergeCell ref="AV5433:AZ5433"/>
    <mergeCell ref="BE5433:BG5433"/>
    <mergeCell ref="BH5433:BL5433"/>
    <mergeCell ref="BN5433:BP5433"/>
    <mergeCell ref="C5435:H5435"/>
    <mergeCell ref="I5435:M5435"/>
    <mergeCell ref="P5435:S5435"/>
    <mergeCell ref="U5435:W5435"/>
    <mergeCell ref="Z5435:AC5435"/>
    <mergeCell ref="AD5435:AE5435"/>
    <mergeCell ref="AH5435:AN5435"/>
    <mergeCell ref="AO5435:AT5435"/>
    <mergeCell ref="AV5435:AZ5435"/>
    <mergeCell ref="C5436:K5437"/>
    <mergeCell ref="P5436:S5437"/>
    <mergeCell ref="U5436:W5437"/>
    <mergeCell ref="AH5436:AM5437"/>
    <mergeCell ref="AO5436:AT5437"/>
    <mergeCell ref="AV5436:AZ5437"/>
    <mergeCell ref="BB5436:BB5437"/>
    <mergeCell ref="C5438:G5438"/>
    <mergeCell ref="H5438:L5438"/>
    <mergeCell ref="P5438:S5438"/>
    <mergeCell ref="U5438:W5438"/>
    <mergeCell ref="Z5438:AC5438"/>
    <mergeCell ref="AD5438:AE5438"/>
    <mergeCell ref="AH5438:AM5438"/>
    <mergeCell ref="AV5438:AZ5438"/>
    <mergeCell ref="BE5438:BP5438"/>
    <mergeCell ref="C5440:G5442"/>
    <mergeCell ref="N5440:P5442"/>
    <mergeCell ref="Q5440:T5442"/>
    <mergeCell ref="U5440:W5442"/>
    <mergeCell ref="AH5440:AR5442"/>
    <mergeCell ref="AV5440:AZ5442"/>
    <mergeCell ref="BB5440:BB5442"/>
    <mergeCell ref="C5443:G5443"/>
    <mergeCell ref="P5443:S5443"/>
    <mergeCell ref="U5443:W5443"/>
    <mergeCell ref="AH5443:AR5443"/>
    <mergeCell ref="AV5443:AZ5443"/>
    <mergeCell ref="BG5443:BJ5443"/>
    <mergeCell ref="BN5443:BP5443"/>
    <mergeCell ref="C5445:G5447"/>
    <mergeCell ref="N5445:P5447"/>
    <mergeCell ref="Q5445:T5447"/>
    <mergeCell ref="U5445:W5447"/>
    <mergeCell ref="AH5445:AR5447"/>
    <mergeCell ref="AV5445:AZ5447"/>
    <mergeCell ref="BB5445:BB5447"/>
    <mergeCell ref="BE5445:BG5447"/>
    <mergeCell ref="BH5445:BK5447"/>
    <mergeCell ref="BN5445:BP5447"/>
    <mergeCell ref="C5448:G5448"/>
    <mergeCell ref="N5448:P5448"/>
    <mergeCell ref="Q5448:T5448"/>
    <mergeCell ref="U5448:W5448"/>
    <mergeCell ref="AH5448:AR5448"/>
    <mergeCell ref="AV5448:AZ5448"/>
    <mergeCell ref="BE5448:BG5448"/>
    <mergeCell ref="BH5448:BK5448"/>
    <mergeCell ref="BN5448:BP5448"/>
    <mergeCell ref="C5450:J5452"/>
    <mergeCell ref="P5450:S5452"/>
    <mergeCell ref="U5450:W5452"/>
    <mergeCell ref="AH5450:AR5452"/>
    <mergeCell ref="AV5450:AZ5452"/>
    <mergeCell ref="BB5450:BB5452"/>
    <mergeCell ref="BE5450:BG5452"/>
    <mergeCell ref="BH5450:BK5451"/>
    <mergeCell ref="C5453:J5453"/>
    <mergeCell ref="N5453:P5453"/>
    <mergeCell ref="Q5453:T5453"/>
    <mergeCell ref="U5453:W5453"/>
    <mergeCell ref="AH5453:AR5453"/>
    <mergeCell ref="AV5453:AZ5453"/>
    <mergeCell ref="BE5453:BG5453"/>
    <mergeCell ref="BH5453:BK5453"/>
    <mergeCell ref="C6753:F6753"/>
    <mergeCell ref="AX6753:BQ6753"/>
    <mergeCell ref="C6754:F6754"/>
    <mergeCell ref="I6754:AW6754"/>
    <mergeCell ref="AY6754:BQ6754"/>
    <mergeCell ref="C5480:AE5480"/>
    <mergeCell ref="B5482:U5482"/>
    <mergeCell ref="X5482:AG5482"/>
    <mergeCell ref="AM5482:BB5482"/>
    <mergeCell ref="BE5482:BP5482"/>
    <mergeCell ref="AM5477:AO5477"/>
    <mergeCell ref="AP5477:AS5477"/>
    <mergeCell ref="AT5477:AV5477"/>
    <mergeCell ref="AX5477:AY5477"/>
    <mergeCell ref="BA5477:BC5477"/>
    <mergeCell ref="BD5477:BE5477"/>
    <mergeCell ref="BH5477:BL5477"/>
    <mergeCell ref="BM5477:BO5477"/>
    <mergeCell ref="BP5477:BQ5477"/>
    <mergeCell ref="AM5479:AP5479"/>
    <mergeCell ref="AQ5479:AT5479"/>
    <mergeCell ref="AU5479:AX5479"/>
    <mergeCell ref="AY5479:AZ5479"/>
    <mergeCell ref="BA5479:BC5479"/>
    <mergeCell ref="BD5479:BE5479"/>
    <mergeCell ref="C5469:D5470"/>
    <mergeCell ref="F5469:I5471"/>
    <mergeCell ref="J5469:M5471"/>
    <mergeCell ref="N5469:O5471"/>
    <mergeCell ref="R5469:T5470"/>
    <mergeCell ref="U5469:V5470"/>
    <mergeCell ref="W5469:Z5470"/>
    <mergeCell ref="AA5469:AB5470"/>
    <mergeCell ref="AD5469:AD5470"/>
    <mergeCell ref="AE5469:AH5470"/>
    <mergeCell ref="AI5469:AI5470"/>
    <mergeCell ref="AM5469:AP5470"/>
    <mergeCell ref="AQ5469:AT5470"/>
    <mergeCell ref="BA5469:BC5470"/>
    <mergeCell ref="BD5469:BE5470"/>
    <mergeCell ref="BH5469:BL5470"/>
    <mergeCell ref="BM5469:BO5470"/>
    <mergeCell ref="BP5469:BQ5470"/>
    <mergeCell ref="AM5471:AO5472"/>
    <mergeCell ref="AP5471:AS5472"/>
    <mergeCell ref="BH5483:BL5484"/>
    <mergeCell ref="BN5483:BP5484"/>
    <mergeCell ref="F5485:K5485"/>
    <mergeCell ref="N5485:R5485"/>
    <mergeCell ref="S5485:V5485"/>
    <mergeCell ref="AB5485:AD5485"/>
    <mergeCell ref="AE5485:AI5485"/>
    <mergeCell ref="AR5485:AT5485"/>
    <mergeCell ref="AV5485:AZ5485"/>
    <mergeCell ref="BJ5485:BL5485"/>
    <mergeCell ref="BO5485:BP5485"/>
    <mergeCell ref="BE5487:BF5489"/>
    <mergeCell ref="BJ5487:BL5488"/>
    <mergeCell ref="BO5487:BP5488"/>
    <mergeCell ref="I5490:L5490"/>
    <mergeCell ref="N5490:P5490"/>
    <mergeCell ref="Q5490:S5490"/>
    <mergeCell ref="U5490:W5490"/>
    <mergeCell ref="Z5490:AC5490"/>
    <mergeCell ref="E5483:L5483"/>
    <mergeCell ref="O5483:Q5483"/>
    <mergeCell ref="S5483:V5483"/>
    <mergeCell ref="AB5483:AC5483"/>
    <mergeCell ref="AD5483:AE5483"/>
    <mergeCell ref="AR5483:AT5483"/>
    <mergeCell ref="AV5483:BB5483"/>
    <mergeCell ref="BH5465:BL5466"/>
    <mergeCell ref="BM5465:BO5466"/>
    <mergeCell ref="BP5465:BQ5466"/>
    <mergeCell ref="C5467:D5467"/>
    <mergeCell ref="F5467:I5467"/>
    <mergeCell ref="J5467:M5467"/>
    <mergeCell ref="N5467:O5467"/>
    <mergeCell ref="R5467:T5467"/>
    <mergeCell ref="U5467:V5467"/>
    <mergeCell ref="W5467:Z5467"/>
    <mergeCell ref="AA5467:AB5467"/>
    <mergeCell ref="AE5467:AH5467"/>
    <mergeCell ref="AM5467:AO5467"/>
    <mergeCell ref="AP5467:AS5467"/>
    <mergeCell ref="BA5467:BC5467"/>
    <mergeCell ref="BD5467:BE5467"/>
    <mergeCell ref="BH5467:BL5467"/>
    <mergeCell ref="BM5467:BO5467"/>
    <mergeCell ref="BP5467:BQ5467"/>
    <mergeCell ref="C5465:D5466"/>
    <mergeCell ref="F5465:I5466"/>
    <mergeCell ref="J5465:M5466"/>
    <mergeCell ref="N5465:O5466"/>
    <mergeCell ref="R5465:T5466"/>
    <mergeCell ref="U5465:V5466"/>
    <mergeCell ref="W5465:Z5466"/>
    <mergeCell ref="AA5465:AB5466"/>
    <mergeCell ref="AD5465:AD5466"/>
    <mergeCell ref="AE5465:AH5466"/>
    <mergeCell ref="AI5465:AI5466"/>
    <mergeCell ref="AM5465:AO5466"/>
    <mergeCell ref="AP5465:AS5466"/>
    <mergeCell ref="BA5465:BC5466"/>
    <mergeCell ref="BD5465:BE5466"/>
    <mergeCell ref="C1983:F1983"/>
    <mergeCell ref="AX1983:BQ1983"/>
    <mergeCell ref="C1984:F1984"/>
    <mergeCell ref="I1984:AW1984"/>
    <mergeCell ref="AY1984:BQ1984"/>
    <mergeCell ref="BE5455:BG5456"/>
    <mergeCell ref="BH5455:BK5456"/>
    <mergeCell ref="BN5455:BP5456"/>
    <mergeCell ref="C5457:G5457"/>
    <mergeCell ref="H5457:L5457"/>
    <mergeCell ref="N5457:P5457"/>
    <mergeCell ref="C5474:D5476"/>
    <mergeCell ref="F5474:I5476"/>
    <mergeCell ref="J5474:M5476"/>
    <mergeCell ref="AM5474:AO5476"/>
    <mergeCell ref="AP5474:AS5476"/>
    <mergeCell ref="AT5474:AV5476"/>
    <mergeCell ref="AX5474:AY5476"/>
    <mergeCell ref="BA5474:BC5476"/>
    <mergeCell ref="BD5474:BE5476"/>
    <mergeCell ref="BH5474:BL5476"/>
    <mergeCell ref="BM5474:BO5476"/>
    <mergeCell ref="BP5474:BQ5476"/>
    <mergeCell ref="Q5457:T5457"/>
    <mergeCell ref="U5457:W5457"/>
    <mergeCell ref="Z5457:AC5457"/>
    <mergeCell ref="AD5457:AE5457"/>
    <mergeCell ref="AH5457:AM5457"/>
    <mergeCell ref="AO5457:AT5457"/>
    <mergeCell ref="AV5457:AZ5457"/>
    <mergeCell ref="BB5457:BC5457"/>
    <mergeCell ref="BE5457:BF5457"/>
    <mergeCell ref="BI5457:BJ5457"/>
    <mergeCell ref="B5459:AJ5460"/>
    <mergeCell ref="AL5459:AZ5460"/>
    <mergeCell ref="BA5459:BQ5460"/>
    <mergeCell ref="G5461:L5461"/>
    <mergeCell ref="N5461:O5461"/>
    <mergeCell ref="P5461:S5461"/>
    <mergeCell ref="U5461:AB5461"/>
    <mergeCell ref="AD5461:AI5461"/>
    <mergeCell ref="AO5461:AR5461"/>
    <mergeCell ref="AU5461:AY5461"/>
    <mergeCell ref="BE5461:BF5461"/>
    <mergeCell ref="BG5461:BL5461"/>
    <mergeCell ref="BM5461:BO5461"/>
    <mergeCell ref="BP5461:BQ5461"/>
    <mergeCell ref="F5463:I5464"/>
    <mergeCell ref="K5463:M5464"/>
    <mergeCell ref="N5463:O5464"/>
    <mergeCell ref="R5463:T5464"/>
    <mergeCell ref="U5463:V5464"/>
    <mergeCell ref="W5463:Z5464"/>
    <mergeCell ref="AA5463:AB5464"/>
    <mergeCell ref="AD5463:AD5464"/>
    <mergeCell ref="AE5463:AH5464"/>
    <mergeCell ref="AI5463:AI5464"/>
    <mergeCell ref="AU5463:AW5464"/>
    <mergeCell ref="AX5463:AY5464"/>
    <mergeCell ref="BE5463:BF5464"/>
    <mergeCell ref="BH5463:BL5464"/>
    <mergeCell ref="BM5463:BO5464"/>
    <mergeCell ref="BP5463:BQ5464"/>
    <mergeCell ref="BL5457:BP545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Y76"/>
  <sheetViews>
    <sheetView showGridLines="0" zoomScale="85" zoomScaleNormal="85" workbookViewId="0">
      <pane ySplit="2" topLeftCell="A39" activePane="bottomLeft" state="frozen"/>
      <selection pane="bottomLeft" activeCell="L78" sqref="L78"/>
    </sheetView>
  </sheetViews>
  <sheetFormatPr defaultColWidth="8.77734375" defaultRowHeight="13.2"/>
  <cols>
    <col min="1" max="1" width="39.6640625" bestFit="1" customWidth="1"/>
    <col min="2" max="3" width="6.44140625" bestFit="1" customWidth="1"/>
    <col min="4" max="4" width="10.33203125" customWidth="1"/>
    <col min="5" max="5" width="6.6640625" bestFit="1" customWidth="1"/>
    <col min="6" max="6" width="8.6640625" bestFit="1" customWidth="1"/>
    <col min="7" max="7" width="12" bestFit="1" customWidth="1"/>
    <col min="8" max="8" width="11.6640625" bestFit="1" customWidth="1"/>
    <col min="9" max="9" width="10.44140625" bestFit="1" customWidth="1"/>
    <col min="10" max="10" width="7.6640625" bestFit="1" customWidth="1"/>
    <col min="11" max="11" width="7.6640625" customWidth="1"/>
    <col min="12" max="13" width="6.6640625" bestFit="1" customWidth="1"/>
    <col min="14" max="14" width="11.6640625" bestFit="1" customWidth="1"/>
    <col min="15" max="15" width="11.6640625" customWidth="1"/>
    <col min="16" max="16" width="5.6640625" customWidth="1"/>
    <col min="17" max="17" width="5.44140625" customWidth="1"/>
    <col min="18" max="18" width="12" bestFit="1" customWidth="1"/>
    <col min="19" max="19" width="11.6640625" bestFit="1" customWidth="1"/>
    <col min="20" max="20" width="10.44140625" bestFit="1" customWidth="1"/>
    <col min="22" max="23" width="9.33203125" style="186"/>
  </cols>
  <sheetData>
    <row r="1" spans="1:25" ht="13.8">
      <c r="B1" s="357" t="s">
        <v>479</v>
      </c>
      <c r="C1" s="357"/>
      <c r="D1" s="357"/>
      <c r="E1" s="357" t="s">
        <v>481</v>
      </c>
      <c r="F1" s="357"/>
      <c r="G1" s="357"/>
      <c r="H1" s="357"/>
      <c r="I1" s="357"/>
      <c r="J1" s="357" t="s">
        <v>482</v>
      </c>
      <c r="K1" s="357"/>
      <c r="L1" s="357"/>
      <c r="M1" s="357"/>
      <c r="N1" s="357"/>
      <c r="O1" s="357"/>
      <c r="P1" s="357"/>
      <c r="Q1" s="357"/>
      <c r="R1" s="357"/>
      <c r="S1" s="357"/>
      <c r="T1" s="357"/>
    </row>
    <row r="2" spans="1:25" ht="42" customHeight="1">
      <c r="A2" s="169" t="s">
        <v>480</v>
      </c>
      <c r="B2" s="200" t="s">
        <v>492</v>
      </c>
      <c r="C2" s="200" t="s">
        <v>493</v>
      </c>
      <c r="D2" s="201" t="s">
        <v>362</v>
      </c>
      <c r="E2" s="198" t="s">
        <v>484</v>
      </c>
      <c r="F2" s="198" t="s">
        <v>486</v>
      </c>
      <c r="G2" s="198" t="s">
        <v>485</v>
      </c>
      <c r="H2" s="198" t="s">
        <v>487</v>
      </c>
      <c r="I2" s="198" t="s">
        <v>488</v>
      </c>
      <c r="J2" s="199" t="s">
        <v>483</v>
      </c>
      <c r="K2" s="199" t="s">
        <v>490</v>
      </c>
      <c r="L2" s="199" t="s">
        <v>516</v>
      </c>
      <c r="M2" s="199" t="s">
        <v>517</v>
      </c>
      <c r="N2" s="199" t="s">
        <v>489</v>
      </c>
      <c r="O2" s="199" t="s">
        <v>491</v>
      </c>
      <c r="P2" s="199" t="s">
        <v>514</v>
      </c>
      <c r="Q2" s="199" t="s">
        <v>515</v>
      </c>
      <c r="R2" s="199" t="s">
        <v>485</v>
      </c>
      <c r="S2" s="199" t="s">
        <v>487</v>
      </c>
      <c r="T2" s="199" t="s">
        <v>488</v>
      </c>
    </row>
    <row r="3" spans="1:25" ht="14.4">
      <c r="A3" s="197" t="s">
        <v>405</v>
      </c>
      <c r="B3" s="9" t="e">
        <f>_xlfn.CEILING.MATH(INDEX(Air!V:V,MATCH($A3,Air!B:B, 0)), 5)</f>
        <v>#N/A</v>
      </c>
      <c r="C3" s="9" t="e">
        <f>_xlfn.CEILING.MATH(INDEX(Air!W:W,MATCH($A3,Air!B:B, 0)), 5)</f>
        <v>#N/A</v>
      </c>
      <c r="D3" s="196" t="e">
        <f t="shared" ref="D3:D34" si="0">C3/B3</f>
        <v>#N/A</v>
      </c>
      <c r="E3" s="9" t="e">
        <f>INDEX(TraneChecksums!R:R, MATCH($A3,TraneChecksums!C:C,0 )+91,1)</f>
        <v>#N/A</v>
      </c>
      <c r="F3" s="9" t="e">
        <f>INDEX(TraneChecksums!Z:Z, MATCH($A3,TraneChecksums!C:C,0 )+83,1)</f>
        <v>#N/A</v>
      </c>
      <c r="G3" s="9" t="e">
        <f>INDEX(TraneChecksums!Z:Z, MATCH($A3,TraneChecksums!$C:$C,0 )+41,1)</f>
        <v>#N/A</v>
      </c>
      <c r="H3" s="9" t="e">
        <f>INDEX(TraneChecksums!Z:Z, MATCH($A3,TraneChecksums!$C:$C,0 )+53,1)</f>
        <v>#N/A</v>
      </c>
      <c r="I3" s="9" t="e">
        <f>INDEX(TraneChecksums!Z:Z, MATCH($A3,TraneChecksums!$C:$C,0 )+64,1)</f>
        <v>#N/A</v>
      </c>
      <c r="J3" s="9" t="e">
        <f>INDEX(TraneChecksums!BH:BH, MATCH($A3,TraneChecksums!C:C,0 )+97,1)</f>
        <v>#N/A</v>
      </c>
      <c r="K3" s="9" t="e">
        <f>ABS(INDEX(TraneChecksums!BD:BD, MATCH($A3,TraneChecksums!$C:$C,0 )+97,1)*1000)</f>
        <v>#N/A</v>
      </c>
      <c r="L3" s="9" t="e">
        <f>INDEX(TraneChecksums!BM:BM, MATCH($A3,TraneChecksums!$C:$C,0 )+97,1)</f>
        <v>#N/A</v>
      </c>
      <c r="M3" s="9" t="e">
        <f>INDEX(TraneChecksums!BP:BP, MATCH($A3,TraneChecksums!$C:$C,0 )+97,1)</f>
        <v>#N/A</v>
      </c>
      <c r="N3" s="9" t="e">
        <f>_xlfn.CEILING.MATH(INDEX(TraneChecksums!BH:BH, MATCH($A3,TraneChecksums!$C:$C,0 )+91,1), 5)</f>
        <v>#N/A</v>
      </c>
      <c r="O3" s="9" t="e">
        <f>ABS(INDEX(TraneChecksums!BD:BD, MATCH($A3,TraneChecksums!$C:$C,0 )+91,1)*1000)</f>
        <v>#N/A</v>
      </c>
      <c r="P3" s="9" t="e">
        <f>INDEX(TraneChecksums!BM:BM, MATCH($A3,TraneChecksums!$C:$C,0 )+97,1)</f>
        <v>#N/A</v>
      </c>
      <c r="Q3" s="9" t="e">
        <f>INDEX(TraneChecksums!BP:BP, MATCH($A3,TraneChecksums!$C:$C,0 )+91,1)</f>
        <v>#N/A</v>
      </c>
      <c r="R3" s="9" t="e">
        <f>ABS(INDEX(TraneChecksums!AO:AO, MATCH($A3,TraneChecksums!$C:$C,0 )+41,1))</f>
        <v>#N/A</v>
      </c>
      <c r="S3" s="9" t="e">
        <f>ABS(INDEX(TraneChecksums!AO:AO, MATCH($A3,TraneChecksums!$C:$C,0 )+53,1))</f>
        <v>#N/A</v>
      </c>
      <c r="T3" s="9" t="e">
        <f>ABS(INDEX(TraneChecksums!AO:AO, MATCH($A3,TraneChecksums!$C:$C,0 )+62,1))</f>
        <v>#N/A</v>
      </c>
      <c r="V3" s="40"/>
      <c r="W3" s="9"/>
      <c r="X3" s="9"/>
      <c r="Y3" s="196"/>
    </row>
    <row r="4" spans="1:25" ht="14.4">
      <c r="A4" s="197" t="s">
        <v>406</v>
      </c>
      <c r="B4" s="9" t="e">
        <f>_xlfn.CEILING.MATH(INDEX(Air!V:V,MATCH($A4,Air!B:B, 0)), 5)</f>
        <v>#N/A</v>
      </c>
      <c r="C4" s="9" t="e">
        <f>_xlfn.CEILING.MATH(INDEX(Air!W:W,MATCH($A4,Air!B:B, 0)), 5)</f>
        <v>#N/A</v>
      </c>
      <c r="D4" s="196" t="e">
        <f t="shared" si="0"/>
        <v>#N/A</v>
      </c>
      <c r="E4" s="9" t="e">
        <f>INDEX(TraneChecksums!R:R, MATCH($A4,TraneChecksums!C:C,0 )+91,1)</f>
        <v>#N/A</v>
      </c>
      <c r="F4" s="9" t="e">
        <f>INDEX(TraneChecksums!Z:Z, MATCH($A4,TraneChecksums!C:C,0 )+83,1)</f>
        <v>#N/A</v>
      </c>
      <c r="G4" s="9" t="e">
        <f>INDEX(TraneChecksums!Z:Z, MATCH($A4,TraneChecksums!$C:$C,0 )+41,1)</f>
        <v>#N/A</v>
      </c>
      <c r="H4" s="9" t="e">
        <f>INDEX(TraneChecksums!Z:Z, MATCH($A4,TraneChecksums!$C:$C,0 )+53,1)</f>
        <v>#N/A</v>
      </c>
      <c r="I4" s="9" t="e">
        <f>INDEX(TraneChecksums!Z:Z, MATCH($A4,TraneChecksums!$C:$C,0 )+64,1)</f>
        <v>#N/A</v>
      </c>
      <c r="J4" s="9" t="e">
        <f>INDEX(TraneChecksums!BH:BH, MATCH($A4,TraneChecksums!C:C,0 )+97,1)</f>
        <v>#N/A</v>
      </c>
      <c r="K4" s="9" t="e">
        <f>ABS(INDEX(TraneChecksums!BD:BD, MATCH($A4,TraneChecksums!$C:$C,0 )+97,1)*1000)</f>
        <v>#N/A</v>
      </c>
      <c r="L4" s="9" t="e">
        <f>INDEX(TraneChecksums!BM:BM, MATCH($A4,TraneChecksums!$C:$C,0 )+97,1)</f>
        <v>#N/A</v>
      </c>
      <c r="M4" s="9" t="e">
        <f>INDEX(TraneChecksums!BP:BP, MATCH($A4,TraneChecksums!$C:$C,0 )+97,1)</f>
        <v>#N/A</v>
      </c>
      <c r="N4" s="9" t="e">
        <f>_xlfn.CEILING.MATH(INDEX(TraneChecksums!BH:BH, MATCH($A4,TraneChecksums!$C:$C,0 )+91,1), 5)</f>
        <v>#N/A</v>
      </c>
      <c r="O4" s="9" t="e">
        <f>ABS(INDEX(TraneChecksums!BD:BD, MATCH($A4,TraneChecksums!$C:$C,0 )+91,1)*1000)</f>
        <v>#N/A</v>
      </c>
      <c r="P4" s="9" t="e">
        <f>INDEX(TraneChecksums!BM:BM, MATCH($A4,TraneChecksums!$C:$C,0 )+97,1)</f>
        <v>#N/A</v>
      </c>
      <c r="Q4" s="9" t="e">
        <f>INDEX(TraneChecksums!BP:BP, MATCH($A4,TraneChecksums!$C:$C,0 )+91,1)</f>
        <v>#N/A</v>
      </c>
      <c r="R4" s="9" t="e">
        <f>ABS(INDEX(TraneChecksums!AO:AO, MATCH($A4,TraneChecksums!$C:$C,0 )+41,1))</f>
        <v>#N/A</v>
      </c>
      <c r="S4" s="9" t="e">
        <f>ABS(INDEX(TraneChecksums!AO:AO, MATCH($A4,TraneChecksums!$C:$C,0 )+53,1))</f>
        <v>#N/A</v>
      </c>
      <c r="T4" s="9" t="e">
        <f>ABS(INDEX(TraneChecksums!AO:AO, MATCH($A4,TraneChecksums!$C:$C,0 )+62,1))</f>
        <v>#N/A</v>
      </c>
      <c r="V4" s="40"/>
    </row>
    <row r="5" spans="1:25" ht="14.4">
      <c r="A5" s="197" t="s">
        <v>407</v>
      </c>
      <c r="B5" s="9" t="e">
        <f>_xlfn.CEILING.MATH(INDEX(Air!V:V,MATCH($A5,Air!B:B, 0)), 5)</f>
        <v>#N/A</v>
      </c>
      <c r="C5" s="9" t="e">
        <f>_xlfn.CEILING.MATH(INDEX(Air!W:W,MATCH($A5,Air!B:B, 0)), 5)</f>
        <v>#N/A</v>
      </c>
      <c r="D5" s="196" t="e">
        <f t="shared" si="0"/>
        <v>#N/A</v>
      </c>
      <c r="E5" s="9" t="e">
        <f>INDEX(TraneChecksums!R:R, MATCH($A5,TraneChecksums!C:C,0 )+91,1)</f>
        <v>#N/A</v>
      </c>
      <c r="F5" s="9" t="e">
        <f>INDEX(TraneChecksums!Z:Z, MATCH($A5,TraneChecksums!C:C,0 )+83,1)</f>
        <v>#N/A</v>
      </c>
      <c r="G5" s="9" t="e">
        <f>INDEX(TraneChecksums!Z:Z, MATCH($A5,TraneChecksums!$C:$C,0 )+41,1)</f>
        <v>#N/A</v>
      </c>
      <c r="H5" s="9" t="e">
        <f>INDEX(TraneChecksums!Z:Z, MATCH($A5,TraneChecksums!$C:$C,0 )+53,1)</f>
        <v>#N/A</v>
      </c>
      <c r="I5" s="9" t="e">
        <f>INDEX(TraneChecksums!Z:Z, MATCH($A5,TraneChecksums!$C:$C,0 )+64,1)</f>
        <v>#N/A</v>
      </c>
      <c r="J5" s="9" t="e">
        <f>INDEX(TraneChecksums!BH:BH, MATCH($A5,TraneChecksums!C:C,0 )+97,1)</f>
        <v>#N/A</v>
      </c>
      <c r="K5" s="9" t="e">
        <f>ABS(INDEX(TraneChecksums!BD:BD, MATCH($A5,TraneChecksums!$C:$C,0 )+97,1)*1000)</f>
        <v>#N/A</v>
      </c>
      <c r="L5" s="9" t="e">
        <f>INDEX(TraneChecksums!BM:BM, MATCH($A5,TraneChecksums!$C:$C,0 )+97,1)</f>
        <v>#N/A</v>
      </c>
      <c r="M5" s="9" t="e">
        <f>INDEX(TraneChecksums!BP:BP, MATCH($A5,TraneChecksums!$C:$C,0 )+97,1)</f>
        <v>#N/A</v>
      </c>
      <c r="N5" s="9" t="e">
        <f>_xlfn.CEILING.MATH(INDEX(TraneChecksums!BH:BH, MATCH($A5,TraneChecksums!$C:$C,0 )+91,1), 5)</f>
        <v>#N/A</v>
      </c>
      <c r="O5" s="9" t="e">
        <f>ABS(INDEX(TraneChecksums!BD:BD, MATCH($A5,TraneChecksums!$C:$C,0 )+91,1)*1000)</f>
        <v>#N/A</v>
      </c>
      <c r="P5" s="9" t="e">
        <f>INDEX(TraneChecksums!BM:BM, MATCH($A5,TraneChecksums!$C:$C,0 )+97,1)</f>
        <v>#N/A</v>
      </c>
      <c r="Q5" s="9" t="e">
        <f>INDEX(TraneChecksums!BP:BP, MATCH($A5,TraneChecksums!$C:$C,0 )+91,1)</f>
        <v>#N/A</v>
      </c>
      <c r="R5" s="9" t="e">
        <f>ABS(INDEX(TraneChecksums!AO:AO, MATCH($A5,TraneChecksums!$C:$C,0 )+41,1))</f>
        <v>#N/A</v>
      </c>
      <c r="S5" s="9" t="e">
        <f>ABS(INDEX(TraneChecksums!AO:AO, MATCH($A5,TraneChecksums!$C:$C,0 )+53,1))</f>
        <v>#N/A</v>
      </c>
      <c r="T5" s="9" t="e">
        <f>ABS(INDEX(TraneChecksums!AO:AO, MATCH($A5,TraneChecksums!$C:$C,0 )+62,1))</f>
        <v>#N/A</v>
      </c>
      <c r="V5" s="40"/>
    </row>
    <row r="6" spans="1:25" ht="14.4">
      <c r="A6" s="197" t="s">
        <v>408</v>
      </c>
      <c r="B6" s="9" t="e">
        <f>_xlfn.CEILING.MATH(INDEX(Air!V:V,MATCH($A6,Air!B:B, 0)), 5)</f>
        <v>#N/A</v>
      </c>
      <c r="C6" s="9" t="e">
        <f>_xlfn.CEILING.MATH(INDEX(Air!W:W,MATCH($A6,Air!B:B, 0)), 5)</f>
        <v>#N/A</v>
      </c>
      <c r="D6" s="196" t="e">
        <f t="shared" si="0"/>
        <v>#N/A</v>
      </c>
      <c r="E6" s="9" t="e">
        <f>INDEX(TraneChecksums!R:R, MATCH($A6,TraneChecksums!C:C,0 )+91,1)</f>
        <v>#N/A</v>
      </c>
      <c r="F6" s="9" t="e">
        <f>INDEX(TraneChecksums!Z:Z, MATCH($A6,TraneChecksums!C:C,0 )+83,1)</f>
        <v>#N/A</v>
      </c>
      <c r="G6" s="9" t="e">
        <f>INDEX(TraneChecksums!Z:Z, MATCH($A6,TraneChecksums!$C:$C,0 )+41,1)</f>
        <v>#N/A</v>
      </c>
      <c r="H6" s="9" t="e">
        <f>INDEX(TraneChecksums!Z:Z, MATCH($A6,TraneChecksums!$C:$C,0 )+53,1)</f>
        <v>#N/A</v>
      </c>
      <c r="I6" s="9" t="e">
        <f>INDEX(TraneChecksums!Z:Z, MATCH($A6,TraneChecksums!$C:$C,0 )+64,1)</f>
        <v>#N/A</v>
      </c>
      <c r="J6" s="9" t="e">
        <f>INDEX(TraneChecksums!BH:BH, MATCH($A6,TraneChecksums!C:C,0 )+97,1)</f>
        <v>#N/A</v>
      </c>
      <c r="K6" s="9" t="e">
        <f>ABS(INDEX(TraneChecksums!BD:BD, MATCH($A6,TraneChecksums!$C:$C,0 )+97,1)*1000)</f>
        <v>#N/A</v>
      </c>
      <c r="L6" s="9" t="e">
        <f>INDEX(TraneChecksums!BM:BM, MATCH($A6,TraneChecksums!$C:$C,0 )+97,1)</f>
        <v>#N/A</v>
      </c>
      <c r="M6" s="9" t="e">
        <f>INDEX(TraneChecksums!BP:BP, MATCH($A6,TraneChecksums!$C:$C,0 )+97,1)</f>
        <v>#N/A</v>
      </c>
      <c r="N6" s="9" t="e">
        <f>_xlfn.CEILING.MATH(INDEX(TraneChecksums!BH:BH, MATCH($A6,TraneChecksums!$C:$C,0 )+91,1), 5)</f>
        <v>#N/A</v>
      </c>
      <c r="O6" s="9" t="e">
        <f>ABS(INDEX(TraneChecksums!BD:BD, MATCH($A6,TraneChecksums!$C:$C,0 )+91,1)*1000)</f>
        <v>#N/A</v>
      </c>
      <c r="P6" s="9" t="e">
        <f>INDEX(TraneChecksums!BM:BM, MATCH($A6,TraneChecksums!$C:$C,0 )+97,1)</f>
        <v>#N/A</v>
      </c>
      <c r="Q6" s="9" t="e">
        <f>INDEX(TraneChecksums!BP:BP, MATCH($A6,TraneChecksums!$C:$C,0 )+91,1)</f>
        <v>#N/A</v>
      </c>
      <c r="R6" s="9" t="e">
        <f>ABS(INDEX(TraneChecksums!AO:AO, MATCH($A6,TraneChecksums!$C:$C,0 )+41,1))</f>
        <v>#N/A</v>
      </c>
      <c r="S6" s="9" t="e">
        <f>ABS(INDEX(TraneChecksums!AO:AO, MATCH($A6,TraneChecksums!$C:$C,0 )+53,1))</f>
        <v>#N/A</v>
      </c>
      <c r="T6" s="9" t="e">
        <f>ABS(INDEX(TraneChecksums!AO:AO, MATCH($A6,TraneChecksums!$C:$C,0 )+62,1))</f>
        <v>#N/A</v>
      </c>
      <c r="V6" s="40"/>
    </row>
    <row r="7" spans="1:25" ht="14.4">
      <c r="A7" s="197" t="s">
        <v>409</v>
      </c>
      <c r="B7" s="9" t="e">
        <f>_xlfn.CEILING.MATH(INDEX(Air!V:V,MATCH($A7,Air!B:B, 0)), 5)</f>
        <v>#N/A</v>
      </c>
      <c r="C7" s="9" t="e">
        <f>_xlfn.CEILING.MATH(INDEX(Air!W:W,MATCH($A7,Air!B:B, 0)), 5)</f>
        <v>#N/A</v>
      </c>
      <c r="D7" s="196" t="e">
        <f t="shared" si="0"/>
        <v>#N/A</v>
      </c>
      <c r="E7" s="9" t="e">
        <f>INDEX(TraneChecksums!R:R, MATCH($A7,TraneChecksums!C:C,0 )+91,1)</f>
        <v>#N/A</v>
      </c>
      <c r="F7" s="9" t="e">
        <f>INDEX(TraneChecksums!Z:Z, MATCH($A7,TraneChecksums!C:C,0 )+83,1)</f>
        <v>#N/A</v>
      </c>
      <c r="G7" s="9" t="e">
        <f>INDEX(TraneChecksums!Z:Z, MATCH($A7,TraneChecksums!$C:$C,0 )+41,1)</f>
        <v>#N/A</v>
      </c>
      <c r="H7" s="9" t="e">
        <f>INDEX(TraneChecksums!Z:Z, MATCH($A7,TraneChecksums!$C:$C,0 )+53,1)</f>
        <v>#N/A</v>
      </c>
      <c r="I7" s="9" t="e">
        <f>INDEX(TraneChecksums!Z:Z, MATCH($A7,TraneChecksums!$C:$C,0 )+64,1)</f>
        <v>#N/A</v>
      </c>
      <c r="J7" s="9" t="e">
        <f>INDEX(TraneChecksums!BH:BH, MATCH($A7,TraneChecksums!C:C,0 )+97,1)</f>
        <v>#N/A</v>
      </c>
      <c r="K7" s="9" t="e">
        <f>ABS(INDEX(TraneChecksums!BD:BD, MATCH($A7,TraneChecksums!$C:$C,0 )+97,1)*1000)</f>
        <v>#N/A</v>
      </c>
      <c r="L7" s="9" t="e">
        <f>INDEX(TraneChecksums!BM:BM, MATCH($A7,TraneChecksums!$C:$C,0 )+97,1)</f>
        <v>#N/A</v>
      </c>
      <c r="M7" s="9" t="e">
        <f>INDEX(TraneChecksums!BP:BP, MATCH($A7,TraneChecksums!$C:$C,0 )+97,1)</f>
        <v>#N/A</v>
      </c>
      <c r="N7" s="9" t="e">
        <f>_xlfn.CEILING.MATH(INDEX(TraneChecksums!BH:BH, MATCH($A7,TraneChecksums!$C:$C,0 )+91,1), 5)</f>
        <v>#N/A</v>
      </c>
      <c r="O7" s="9" t="e">
        <f>ABS(INDEX(TraneChecksums!BD:BD, MATCH($A7,TraneChecksums!$C:$C,0 )+91,1)*1000)</f>
        <v>#N/A</v>
      </c>
      <c r="P7" s="9" t="e">
        <f>INDEX(TraneChecksums!BM:BM, MATCH($A7,TraneChecksums!$C:$C,0 )+97,1)</f>
        <v>#N/A</v>
      </c>
      <c r="Q7" s="9" t="e">
        <f>INDEX(TraneChecksums!BP:BP, MATCH($A7,TraneChecksums!$C:$C,0 )+91,1)</f>
        <v>#N/A</v>
      </c>
      <c r="R7" s="9" t="e">
        <f>ABS(INDEX(TraneChecksums!AO:AO, MATCH($A7,TraneChecksums!$C:$C,0 )+41,1))</f>
        <v>#N/A</v>
      </c>
      <c r="S7" s="9" t="e">
        <f>ABS(INDEX(TraneChecksums!AO:AO, MATCH($A7,TraneChecksums!$C:$C,0 )+53,1))</f>
        <v>#N/A</v>
      </c>
      <c r="T7" s="9" t="e">
        <f>ABS(INDEX(TraneChecksums!AO:AO, MATCH($A7,TraneChecksums!$C:$C,0 )+62,1))</f>
        <v>#N/A</v>
      </c>
      <c r="V7" s="40"/>
    </row>
    <row r="8" spans="1:25" ht="14.4">
      <c r="A8" s="197" t="s">
        <v>410</v>
      </c>
      <c r="B8" s="9" t="e">
        <f>_xlfn.CEILING.MATH(INDEX(Air!V:V,MATCH($A8,Air!B:B, 0)), 5)</f>
        <v>#N/A</v>
      </c>
      <c r="C8" s="9" t="e">
        <f>_xlfn.CEILING.MATH(INDEX(Air!W:W,MATCH($A8,Air!B:B, 0)), 5)</f>
        <v>#N/A</v>
      </c>
      <c r="D8" s="196" t="e">
        <f t="shared" si="0"/>
        <v>#N/A</v>
      </c>
      <c r="E8" s="9" t="e">
        <f>INDEX(TraneChecksums!R:R, MATCH($A8,TraneChecksums!C:C,0 )+91,1)</f>
        <v>#N/A</v>
      </c>
      <c r="F8" s="9" t="e">
        <f>INDEX(TraneChecksums!Z:Z, MATCH($A8,TraneChecksums!C:C,0 )+83,1)</f>
        <v>#N/A</v>
      </c>
      <c r="G8" s="9" t="e">
        <f>INDEX(TraneChecksums!Z:Z, MATCH($A8,TraneChecksums!$C:$C,0 )+41,1)</f>
        <v>#N/A</v>
      </c>
      <c r="H8" s="9" t="e">
        <f>INDEX(TraneChecksums!Z:Z, MATCH($A8,TraneChecksums!$C:$C,0 )+53,1)</f>
        <v>#N/A</v>
      </c>
      <c r="I8" s="9" t="e">
        <f>INDEX(TraneChecksums!Z:Z, MATCH($A8,TraneChecksums!$C:$C,0 )+64,1)</f>
        <v>#N/A</v>
      </c>
      <c r="J8" s="9" t="e">
        <f>INDEX(TraneChecksums!BH:BH, MATCH($A8,TraneChecksums!C:C,0 )+97,1)</f>
        <v>#N/A</v>
      </c>
      <c r="K8" s="9" t="e">
        <f>ABS(INDEX(TraneChecksums!BD:BD, MATCH($A8,TraneChecksums!$C:$C,0 )+97,1)*1000)</f>
        <v>#N/A</v>
      </c>
      <c r="L8" s="9" t="e">
        <f>INDEX(TraneChecksums!BM:BM, MATCH($A8,TraneChecksums!$C:$C,0 )+97,1)</f>
        <v>#N/A</v>
      </c>
      <c r="M8" s="9" t="e">
        <f>INDEX(TraneChecksums!BP:BP, MATCH($A8,TraneChecksums!$C:$C,0 )+97,1)</f>
        <v>#N/A</v>
      </c>
      <c r="N8" s="9" t="e">
        <f>_xlfn.CEILING.MATH(INDEX(TraneChecksums!BH:BH, MATCH($A8,TraneChecksums!$C:$C,0 )+91,1), 5)</f>
        <v>#N/A</v>
      </c>
      <c r="O8" s="9" t="e">
        <f>ABS(INDEX(TraneChecksums!BD:BD, MATCH($A8,TraneChecksums!$C:$C,0 )+91,1)*1000)</f>
        <v>#N/A</v>
      </c>
      <c r="P8" s="9" t="e">
        <f>INDEX(TraneChecksums!BM:BM, MATCH($A8,TraneChecksums!$C:$C,0 )+97,1)</f>
        <v>#N/A</v>
      </c>
      <c r="Q8" s="9" t="e">
        <f>INDEX(TraneChecksums!BP:BP, MATCH($A8,TraneChecksums!$C:$C,0 )+91,1)</f>
        <v>#N/A</v>
      </c>
      <c r="R8" s="9" t="e">
        <f>ABS(INDEX(TraneChecksums!AO:AO, MATCH($A8,TraneChecksums!$C:$C,0 )+41,1))</f>
        <v>#N/A</v>
      </c>
      <c r="S8" s="9" t="e">
        <f>ABS(INDEX(TraneChecksums!AO:AO, MATCH($A8,TraneChecksums!$C:$C,0 )+53,1))</f>
        <v>#N/A</v>
      </c>
      <c r="T8" s="9" t="e">
        <f>ABS(INDEX(TraneChecksums!AO:AO, MATCH($A8,TraneChecksums!$C:$C,0 )+62,1))</f>
        <v>#N/A</v>
      </c>
      <c r="V8" s="40"/>
    </row>
    <row r="9" spans="1:25" ht="14.4">
      <c r="A9" s="197" t="s">
        <v>411</v>
      </c>
      <c r="B9" s="9" t="e">
        <f>_xlfn.CEILING.MATH(INDEX(Air!V:V,MATCH($A9,Air!B:B, 0)), 5)</f>
        <v>#N/A</v>
      </c>
      <c r="C9" s="9" t="e">
        <f>_xlfn.CEILING.MATH(INDEX(Air!W:W,MATCH($A9,Air!B:B, 0)), 5)</f>
        <v>#N/A</v>
      </c>
      <c r="D9" s="196" t="e">
        <f t="shared" si="0"/>
        <v>#N/A</v>
      </c>
      <c r="E9" s="9" t="e">
        <f>INDEX(TraneChecksums!R:R, MATCH($A9,TraneChecksums!C:C,0 )+91,1)</f>
        <v>#N/A</v>
      </c>
      <c r="F9" s="9" t="e">
        <f>INDEX(TraneChecksums!Z:Z, MATCH($A9,TraneChecksums!C:C,0 )+83,1)</f>
        <v>#N/A</v>
      </c>
      <c r="G9" s="9" t="e">
        <f>INDEX(TraneChecksums!Z:Z, MATCH($A9,TraneChecksums!$C:$C,0 )+41,1)</f>
        <v>#N/A</v>
      </c>
      <c r="H9" s="9" t="e">
        <f>INDEX(TraneChecksums!Z:Z, MATCH($A9,TraneChecksums!$C:$C,0 )+53,1)</f>
        <v>#N/A</v>
      </c>
      <c r="I9" s="9" t="e">
        <f>INDEX(TraneChecksums!Z:Z, MATCH($A9,TraneChecksums!$C:$C,0 )+64,1)</f>
        <v>#N/A</v>
      </c>
      <c r="J9" s="9" t="e">
        <f>INDEX(TraneChecksums!BH:BH, MATCH($A9,TraneChecksums!C:C,0 )+97,1)</f>
        <v>#N/A</v>
      </c>
      <c r="K9" s="9" t="e">
        <f>ABS(INDEX(TraneChecksums!BD:BD, MATCH($A9,TraneChecksums!$C:$C,0 )+97,1)*1000)</f>
        <v>#N/A</v>
      </c>
      <c r="L9" s="9" t="e">
        <f>INDEX(TraneChecksums!BM:BM, MATCH($A9,TraneChecksums!$C:$C,0 )+97,1)</f>
        <v>#N/A</v>
      </c>
      <c r="M9" s="9" t="e">
        <f>INDEX(TraneChecksums!BP:BP, MATCH($A9,TraneChecksums!$C:$C,0 )+97,1)</f>
        <v>#N/A</v>
      </c>
      <c r="N9" s="9" t="e">
        <f>_xlfn.CEILING.MATH(INDEX(TraneChecksums!BH:BH, MATCH($A9,TraneChecksums!$C:$C,0 )+91,1), 5)</f>
        <v>#N/A</v>
      </c>
      <c r="O9" s="9" t="e">
        <f>ABS(INDEX(TraneChecksums!BD:BD, MATCH($A9,TraneChecksums!$C:$C,0 )+91,1)*1000)</f>
        <v>#N/A</v>
      </c>
      <c r="P9" s="9" t="e">
        <f>INDEX(TraneChecksums!BM:BM, MATCH($A9,TraneChecksums!$C:$C,0 )+97,1)</f>
        <v>#N/A</v>
      </c>
      <c r="Q9" s="9" t="e">
        <f>INDEX(TraneChecksums!BP:BP, MATCH($A9,TraneChecksums!$C:$C,0 )+91,1)</f>
        <v>#N/A</v>
      </c>
      <c r="R9" s="9" t="e">
        <f>ABS(INDEX(TraneChecksums!AO:AO, MATCH($A9,TraneChecksums!$C:$C,0 )+41,1))</f>
        <v>#N/A</v>
      </c>
      <c r="S9" s="9" t="e">
        <f>ABS(INDEX(TraneChecksums!AO:AO, MATCH($A9,TraneChecksums!$C:$C,0 )+53,1))</f>
        <v>#N/A</v>
      </c>
      <c r="T9" s="9" t="e">
        <f>ABS(INDEX(TraneChecksums!AO:AO, MATCH($A9,TraneChecksums!$C:$C,0 )+62,1))</f>
        <v>#N/A</v>
      </c>
      <c r="V9" s="40"/>
    </row>
    <row r="10" spans="1:25" ht="14.4">
      <c r="A10" s="197" t="s">
        <v>412</v>
      </c>
      <c r="B10" s="9" t="e">
        <f>_xlfn.CEILING.MATH(INDEX(Air!V:V,MATCH($A10,Air!B:B, 0)), 5)</f>
        <v>#N/A</v>
      </c>
      <c r="C10" s="9" t="e">
        <f>_xlfn.CEILING.MATH(INDEX(Air!W:W,MATCH($A10,Air!B:B, 0)), 5)</f>
        <v>#N/A</v>
      </c>
      <c r="D10" s="196" t="e">
        <f t="shared" si="0"/>
        <v>#N/A</v>
      </c>
      <c r="E10" s="9" t="e">
        <f>INDEX(TraneChecksums!R:R, MATCH($A10,TraneChecksums!C:C,0 )+91,1)</f>
        <v>#N/A</v>
      </c>
      <c r="F10" s="9" t="e">
        <f>INDEX(TraneChecksums!Z:Z, MATCH($A10,TraneChecksums!C:C,0 )+83,1)</f>
        <v>#N/A</v>
      </c>
      <c r="G10" s="9" t="e">
        <f>INDEX(TraneChecksums!Z:Z, MATCH($A10,TraneChecksums!$C:$C,0 )+41,1)</f>
        <v>#N/A</v>
      </c>
      <c r="H10" s="9" t="e">
        <f>INDEX(TraneChecksums!Z:Z, MATCH($A10,TraneChecksums!$C:$C,0 )+53,1)</f>
        <v>#N/A</v>
      </c>
      <c r="I10" s="9" t="e">
        <f>INDEX(TraneChecksums!Z:Z, MATCH($A10,TraneChecksums!$C:$C,0 )+64,1)</f>
        <v>#N/A</v>
      </c>
      <c r="J10" s="9" t="e">
        <f>INDEX(TraneChecksums!BH:BH, MATCH($A10,TraneChecksums!C:C,0 )+97,1)</f>
        <v>#N/A</v>
      </c>
      <c r="K10" s="9" t="e">
        <f>ABS(INDEX(TraneChecksums!BD:BD, MATCH($A10,TraneChecksums!$C:$C,0 )+97,1)*1000)</f>
        <v>#N/A</v>
      </c>
      <c r="L10" s="9" t="e">
        <f>INDEX(TraneChecksums!BM:BM, MATCH($A10,TraneChecksums!$C:$C,0 )+97,1)</f>
        <v>#N/A</v>
      </c>
      <c r="M10" s="9" t="e">
        <f>INDEX(TraneChecksums!BP:BP, MATCH($A10,TraneChecksums!$C:$C,0 )+97,1)</f>
        <v>#N/A</v>
      </c>
      <c r="N10" s="9" t="e">
        <f>_xlfn.CEILING.MATH(INDEX(TraneChecksums!BH:BH, MATCH($A10,TraneChecksums!$C:$C,0 )+91,1), 5)</f>
        <v>#N/A</v>
      </c>
      <c r="O10" s="9" t="e">
        <f>ABS(INDEX(TraneChecksums!BD:BD, MATCH($A10,TraneChecksums!$C:$C,0 )+91,1)*1000)</f>
        <v>#N/A</v>
      </c>
      <c r="P10" s="9" t="e">
        <f>INDEX(TraneChecksums!BM:BM, MATCH($A10,TraneChecksums!$C:$C,0 )+97,1)</f>
        <v>#N/A</v>
      </c>
      <c r="Q10" s="9" t="e">
        <f>INDEX(TraneChecksums!BP:BP, MATCH($A10,TraneChecksums!$C:$C,0 )+91,1)</f>
        <v>#N/A</v>
      </c>
      <c r="R10" s="9" t="e">
        <f>ABS(INDEX(TraneChecksums!AO:AO, MATCH($A10,TraneChecksums!$C:$C,0 )+41,1))</f>
        <v>#N/A</v>
      </c>
      <c r="S10" s="9" t="e">
        <f>ABS(INDEX(TraneChecksums!AO:AO, MATCH($A10,TraneChecksums!$C:$C,0 )+53,1))</f>
        <v>#N/A</v>
      </c>
      <c r="T10" s="9" t="e">
        <f>ABS(INDEX(TraneChecksums!AO:AO, MATCH($A10,TraneChecksums!$C:$C,0 )+62,1))</f>
        <v>#N/A</v>
      </c>
      <c r="V10" s="40"/>
    </row>
    <row r="11" spans="1:25" ht="14.4">
      <c r="A11" s="197" t="s">
        <v>413</v>
      </c>
      <c r="B11" s="9" t="e">
        <f>_xlfn.CEILING.MATH(INDEX(Air!V:V,MATCH($A11,Air!B:B, 0)), 5)</f>
        <v>#N/A</v>
      </c>
      <c r="C11" s="9" t="e">
        <f>_xlfn.CEILING.MATH(INDEX(Air!W:W,MATCH($A11,Air!B:B, 0)), 5)</f>
        <v>#N/A</v>
      </c>
      <c r="D11" s="196" t="e">
        <f t="shared" si="0"/>
        <v>#N/A</v>
      </c>
      <c r="E11" s="9" t="e">
        <f>INDEX(TraneChecksums!R:R, MATCH($A11,TraneChecksums!C:C,0 )+91,1)</f>
        <v>#N/A</v>
      </c>
      <c r="F11" s="9" t="e">
        <f>INDEX(TraneChecksums!Z:Z, MATCH($A11,TraneChecksums!C:C,0 )+83,1)</f>
        <v>#N/A</v>
      </c>
      <c r="G11" s="9" t="e">
        <f>INDEX(TraneChecksums!Z:Z, MATCH($A11,TraneChecksums!$C:$C,0 )+41,1)</f>
        <v>#N/A</v>
      </c>
      <c r="H11" s="9" t="e">
        <f>INDEX(TraneChecksums!Z:Z, MATCH($A11,TraneChecksums!$C:$C,0 )+53,1)</f>
        <v>#N/A</v>
      </c>
      <c r="I11" s="9" t="e">
        <f>INDEX(TraneChecksums!Z:Z, MATCH($A11,TraneChecksums!$C:$C,0 )+64,1)</f>
        <v>#N/A</v>
      </c>
      <c r="J11" s="9" t="e">
        <f>INDEX(TraneChecksums!BH:BH, MATCH($A11,TraneChecksums!C:C,0 )+97,1)</f>
        <v>#N/A</v>
      </c>
      <c r="K11" s="9" t="e">
        <f>ABS(INDEX(TraneChecksums!BD:BD, MATCH($A11,TraneChecksums!$C:$C,0 )+97,1)*1000)</f>
        <v>#N/A</v>
      </c>
      <c r="L11" s="9" t="e">
        <f>INDEX(TraneChecksums!BM:BM, MATCH($A11,TraneChecksums!$C:$C,0 )+97,1)</f>
        <v>#N/A</v>
      </c>
      <c r="M11" s="9" t="e">
        <f>INDEX(TraneChecksums!BP:BP, MATCH($A11,TraneChecksums!$C:$C,0 )+97,1)</f>
        <v>#N/A</v>
      </c>
      <c r="N11" s="9" t="e">
        <f>_xlfn.CEILING.MATH(INDEX(TraneChecksums!BH:BH, MATCH($A11,TraneChecksums!$C:$C,0 )+91,1), 5)</f>
        <v>#N/A</v>
      </c>
      <c r="O11" s="9" t="e">
        <f>ABS(INDEX(TraneChecksums!BD:BD, MATCH($A11,TraneChecksums!$C:$C,0 )+91,1)*1000)</f>
        <v>#N/A</v>
      </c>
      <c r="P11" s="9" t="e">
        <f>INDEX(TraneChecksums!BM:BM, MATCH($A11,TraneChecksums!$C:$C,0 )+97,1)</f>
        <v>#N/A</v>
      </c>
      <c r="Q11" s="9" t="e">
        <f>INDEX(TraneChecksums!BP:BP, MATCH($A11,TraneChecksums!$C:$C,0 )+91,1)</f>
        <v>#N/A</v>
      </c>
      <c r="R11" s="9" t="e">
        <f>ABS(INDEX(TraneChecksums!AO:AO, MATCH($A11,TraneChecksums!$C:$C,0 )+41,1))</f>
        <v>#N/A</v>
      </c>
      <c r="S11" s="9" t="e">
        <f>ABS(INDEX(TraneChecksums!AO:AO, MATCH($A11,TraneChecksums!$C:$C,0 )+53,1))</f>
        <v>#N/A</v>
      </c>
      <c r="T11" s="9" t="e">
        <f>ABS(INDEX(TraneChecksums!AO:AO, MATCH($A11,TraneChecksums!$C:$C,0 )+62,1))</f>
        <v>#N/A</v>
      </c>
    </row>
    <row r="12" spans="1:25" ht="14.4">
      <c r="A12" s="197" t="s">
        <v>414</v>
      </c>
      <c r="B12" s="9" t="e">
        <f>_xlfn.CEILING.MATH(INDEX(Air!V:V,MATCH($A12,Air!B:B, 0)), 5)</f>
        <v>#N/A</v>
      </c>
      <c r="C12" s="9" t="e">
        <f>_xlfn.CEILING.MATH(INDEX(Air!W:W,MATCH($A12,Air!B:B, 0)), 5)</f>
        <v>#N/A</v>
      </c>
      <c r="D12" s="196" t="e">
        <f t="shared" si="0"/>
        <v>#N/A</v>
      </c>
      <c r="E12" s="9" t="e">
        <f>INDEX(TraneChecksums!R:R, MATCH($A12,TraneChecksums!C:C,0 )+91,1)</f>
        <v>#N/A</v>
      </c>
      <c r="F12" s="9" t="e">
        <f>INDEX(TraneChecksums!Z:Z, MATCH($A12,TraneChecksums!C:C,0 )+83,1)</f>
        <v>#N/A</v>
      </c>
      <c r="G12" s="9" t="e">
        <f>INDEX(TraneChecksums!Z:Z, MATCH($A12,TraneChecksums!$C:$C,0 )+41,1)</f>
        <v>#N/A</v>
      </c>
      <c r="H12" s="9" t="e">
        <f>INDEX(TraneChecksums!Z:Z, MATCH($A12,TraneChecksums!$C:$C,0 )+53,1)</f>
        <v>#N/A</v>
      </c>
      <c r="I12" s="9" t="e">
        <f>INDEX(TraneChecksums!Z:Z, MATCH($A12,TraneChecksums!$C:$C,0 )+64,1)</f>
        <v>#N/A</v>
      </c>
      <c r="J12" s="9" t="e">
        <f>INDEX(TraneChecksums!BH:BH, MATCH($A12,TraneChecksums!C:C,0 )+97,1)</f>
        <v>#N/A</v>
      </c>
      <c r="K12" s="9" t="e">
        <f>ABS(INDEX(TraneChecksums!BD:BD, MATCH($A12,TraneChecksums!$C:$C,0 )+97,1)*1000)</f>
        <v>#N/A</v>
      </c>
      <c r="L12" s="9" t="e">
        <f>INDEX(TraneChecksums!BM:BM, MATCH($A12,TraneChecksums!$C:$C,0 )+97,1)</f>
        <v>#N/A</v>
      </c>
      <c r="M12" s="9" t="e">
        <f>INDEX(TraneChecksums!BP:BP, MATCH($A12,TraneChecksums!$C:$C,0 )+97,1)</f>
        <v>#N/A</v>
      </c>
      <c r="N12" s="9" t="e">
        <f>_xlfn.CEILING.MATH(INDEX(TraneChecksums!BH:BH, MATCH($A12,TraneChecksums!$C:$C,0 )+91,1), 5)</f>
        <v>#N/A</v>
      </c>
      <c r="O12" s="9" t="e">
        <f>ABS(INDEX(TraneChecksums!BD:BD, MATCH($A12,TraneChecksums!$C:$C,0 )+91,1)*1000)</f>
        <v>#N/A</v>
      </c>
      <c r="P12" s="9" t="e">
        <f>INDEX(TraneChecksums!BM:BM, MATCH($A12,TraneChecksums!$C:$C,0 )+97,1)</f>
        <v>#N/A</v>
      </c>
      <c r="Q12" s="9" t="e">
        <f>INDEX(TraneChecksums!BP:BP, MATCH($A12,TraneChecksums!$C:$C,0 )+91,1)</f>
        <v>#N/A</v>
      </c>
      <c r="R12" s="9" t="e">
        <f>ABS(INDEX(TraneChecksums!AO:AO, MATCH($A12,TraneChecksums!$C:$C,0 )+41,1))</f>
        <v>#N/A</v>
      </c>
      <c r="S12" s="9" t="e">
        <f>ABS(INDEX(TraneChecksums!AO:AO, MATCH($A12,TraneChecksums!$C:$C,0 )+53,1))</f>
        <v>#N/A</v>
      </c>
      <c r="T12" s="9" t="e">
        <f>ABS(INDEX(TraneChecksums!AO:AO, MATCH($A12,TraneChecksums!$C:$C,0 )+62,1))</f>
        <v>#N/A</v>
      </c>
    </row>
    <row r="13" spans="1:25" ht="14.4">
      <c r="A13" s="197" t="s">
        <v>415</v>
      </c>
      <c r="B13" s="9" t="e">
        <f>_xlfn.CEILING.MATH(INDEX(Air!V:V,MATCH($A13,Air!B:B, 0)), 5)</f>
        <v>#N/A</v>
      </c>
      <c r="C13" s="9" t="e">
        <f>_xlfn.CEILING.MATH(INDEX(Air!W:W,MATCH($A13,Air!B:B, 0)), 5)</f>
        <v>#N/A</v>
      </c>
      <c r="D13" s="196" t="e">
        <f t="shared" si="0"/>
        <v>#N/A</v>
      </c>
      <c r="E13" s="9" t="e">
        <f>INDEX(TraneChecksums!R:R, MATCH($A13,TraneChecksums!C:C,0 )+91,1)</f>
        <v>#N/A</v>
      </c>
      <c r="F13" s="9" t="e">
        <f>INDEX(TraneChecksums!Z:Z, MATCH($A13,TraneChecksums!C:C,0 )+83,1)</f>
        <v>#N/A</v>
      </c>
      <c r="G13" s="9" t="e">
        <f>INDEX(TraneChecksums!Z:Z, MATCH($A13,TraneChecksums!$C:$C,0 )+41,1)</f>
        <v>#N/A</v>
      </c>
      <c r="H13" s="9" t="e">
        <f>INDEX(TraneChecksums!Z:Z, MATCH($A13,TraneChecksums!$C:$C,0 )+53,1)</f>
        <v>#N/A</v>
      </c>
      <c r="I13" s="9" t="e">
        <f>INDEX(TraneChecksums!Z:Z, MATCH($A13,TraneChecksums!$C:$C,0 )+64,1)</f>
        <v>#N/A</v>
      </c>
      <c r="J13" s="9" t="e">
        <f>INDEX(TraneChecksums!BH:BH, MATCH($A13,TraneChecksums!C:C,0 )+97,1)</f>
        <v>#N/A</v>
      </c>
      <c r="K13" s="9" t="e">
        <f>ABS(INDEX(TraneChecksums!BD:BD, MATCH($A13,TraneChecksums!$C:$C,0 )+97,1)*1000)</f>
        <v>#N/A</v>
      </c>
      <c r="L13" s="9" t="e">
        <f>INDEX(TraneChecksums!BM:BM, MATCH($A13,TraneChecksums!$C:$C,0 )+97,1)</f>
        <v>#N/A</v>
      </c>
      <c r="M13" s="9" t="e">
        <f>INDEX(TraneChecksums!BP:BP, MATCH($A13,TraneChecksums!$C:$C,0 )+97,1)</f>
        <v>#N/A</v>
      </c>
      <c r="N13" s="9" t="e">
        <f>_xlfn.CEILING.MATH(INDEX(TraneChecksums!BH:BH, MATCH($A13,TraneChecksums!$C:$C,0 )+91,1), 5)</f>
        <v>#N/A</v>
      </c>
      <c r="O13" s="9" t="e">
        <f>ABS(INDEX(TraneChecksums!BD:BD, MATCH($A13,TraneChecksums!$C:$C,0 )+91,1)*1000)</f>
        <v>#N/A</v>
      </c>
      <c r="P13" s="9" t="e">
        <f>INDEX(TraneChecksums!BM:BM, MATCH($A13,TraneChecksums!$C:$C,0 )+97,1)</f>
        <v>#N/A</v>
      </c>
      <c r="Q13" s="9" t="e">
        <f>INDEX(TraneChecksums!BP:BP, MATCH($A13,TraneChecksums!$C:$C,0 )+91,1)</f>
        <v>#N/A</v>
      </c>
      <c r="R13" s="9" t="e">
        <f>ABS(INDEX(TraneChecksums!AO:AO, MATCH($A13,TraneChecksums!$C:$C,0 )+41,1))</f>
        <v>#N/A</v>
      </c>
      <c r="S13" s="9" t="e">
        <f>ABS(INDEX(TraneChecksums!AO:AO, MATCH($A13,TraneChecksums!$C:$C,0 )+53,1))</f>
        <v>#N/A</v>
      </c>
      <c r="T13" s="9" t="e">
        <f>ABS(INDEX(TraneChecksums!AO:AO, MATCH($A13,TraneChecksums!$C:$C,0 )+62,1))</f>
        <v>#N/A</v>
      </c>
    </row>
    <row r="14" spans="1:25" ht="14.4">
      <c r="A14" s="197" t="s">
        <v>416</v>
      </c>
      <c r="B14" s="9" t="e">
        <f>_xlfn.CEILING.MATH(INDEX(Air!V:V,MATCH($A14,Air!B:B, 0)), 5)</f>
        <v>#N/A</v>
      </c>
      <c r="C14" s="9" t="e">
        <f>_xlfn.CEILING.MATH(INDEX(Air!W:W,MATCH($A14,Air!B:B, 0)), 5)</f>
        <v>#N/A</v>
      </c>
      <c r="D14" s="196" t="e">
        <f t="shared" si="0"/>
        <v>#N/A</v>
      </c>
      <c r="E14" s="9" t="e">
        <f>INDEX(TraneChecksums!R:R, MATCH($A14,TraneChecksums!C:C,0 )+91,1)</f>
        <v>#N/A</v>
      </c>
      <c r="F14" s="9" t="e">
        <f>INDEX(TraneChecksums!Z:Z, MATCH($A14,TraneChecksums!C:C,0 )+83,1)</f>
        <v>#N/A</v>
      </c>
      <c r="G14" s="9" t="e">
        <f>INDEX(TraneChecksums!Z:Z, MATCH($A14,TraneChecksums!$C:$C,0 )+41,1)</f>
        <v>#N/A</v>
      </c>
      <c r="H14" s="9" t="e">
        <f>INDEX(TraneChecksums!Z:Z, MATCH($A14,TraneChecksums!$C:$C,0 )+53,1)</f>
        <v>#N/A</v>
      </c>
      <c r="I14" s="9" t="e">
        <f>INDEX(TraneChecksums!Z:Z, MATCH($A14,TraneChecksums!$C:$C,0 )+64,1)</f>
        <v>#N/A</v>
      </c>
      <c r="J14" s="9" t="e">
        <f>INDEX(TraneChecksums!BH:BH, MATCH($A14,TraneChecksums!C:C,0 )+97,1)</f>
        <v>#N/A</v>
      </c>
      <c r="K14" s="9" t="e">
        <f>ABS(INDEX(TraneChecksums!BD:BD, MATCH($A14,TraneChecksums!$C:$C,0 )+97,1)*1000)</f>
        <v>#N/A</v>
      </c>
      <c r="L14" s="9" t="e">
        <f>INDEX(TraneChecksums!BM:BM, MATCH($A14,TraneChecksums!$C:$C,0 )+97,1)</f>
        <v>#N/A</v>
      </c>
      <c r="M14" s="9" t="e">
        <f>INDEX(TraneChecksums!BP:BP, MATCH($A14,TraneChecksums!$C:$C,0 )+97,1)</f>
        <v>#N/A</v>
      </c>
      <c r="N14" s="9" t="e">
        <f>_xlfn.CEILING.MATH(INDEX(TraneChecksums!BH:BH, MATCH($A14,TraneChecksums!$C:$C,0 )+91,1), 5)</f>
        <v>#N/A</v>
      </c>
      <c r="O14" s="9" t="e">
        <f>ABS(INDEX(TraneChecksums!BD:BD, MATCH($A14,TraneChecksums!$C:$C,0 )+91,1)*1000)</f>
        <v>#N/A</v>
      </c>
      <c r="P14" s="9" t="e">
        <f>INDEX(TraneChecksums!BM:BM, MATCH($A14,TraneChecksums!$C:$C,0 )+97,1)</f>
        <v>#N/A</v>
      </c>
      <c r="Q14" s="9" t="e">
        <f>INDEX(TraneChecksums!BP:BP, MATCH($A14,TraneChecksums!$C:$C,0 )+91,1)</f>
        <v>#N/A</v>
      </c>
      <c r="R14" s="9" t="e">
        <f>ABS(INDEX(TraneChecksums!AO:AO, MATCH($A14,TraneChecksums!$C:$C,0 )+41,1))</f>
        <v>#N/A</v>
      </c>
      <c r="S14" s="9" t="e">
        <f>ABS(INDEX(TraneChecksums!AO:AO, MATCH($A14,TraneChecksums!$C:$C,0 )+53,1))</f>
        <v>#N/A</v>
      </c>
      <c r="T14" s="9" t="e">
        <f>ABS(INDEX(TraneChecksums!AO:AO, MATCH($A14,TraneChecksums!$C:$C,0 )+62,1))</f>
        <v>#N/A</v>
      </c>
    </row>
    <row r="15" spans="1:25" ht="14.4">
      <c r="A15" s="197" t="s">
        <v>417</v>
      </c>
      <c r="B15" s="9" t="e">
        <f>_xlfn.CEILING.MATH(INDEX(Air!V:V,MATCH($A15,Air!B:B, 0)), 5)</f>
        <v>#N/A</v>
      </c>
      <c r="C15" s="9" t="e">
        <f>_xlfn.CEILING.MATH(INDEX(Air!W:W,MATCH($A15,Air!B:B, 0)), 5)</f>
        <v>#N/A</v>
      </c>
      <c r="D15" s="196" t="e">
        <f t="shared" si="0"/>
        <v>#N/A</v>
      </c>
      <c r="E15" s="9" t="e">
        <f>INDEX(TraneChecksums!R:R, MATCH($A15,TraneChecksums!C:C,0 )+91,1)</f>
        <v>#N/A</v>
      </c>
      <c r="F15" s="9" t="e">
        <f>INDEX(TraneChecksums!Z:Z, MATCH($A15,TraneChecksums!C:C,0 )+83,1)</f>
        <v>#N/A</v>
      </c>
      <c r="G15" s="9" t="e">
        <f>INDEX(TraneChecksums!Z:Z, MATCH($A15,TraneChecksums!$C:$C,0 )+41,1)</f>
        <v>#N/A</v>
      </c>
      <c r="H15" s="9" t="e">
        <f>INDEX(TraneChecksums!Z:Z, MATCH($A15,TraneChecksums!$C:$C,0 )+53,1)</f>
        <v>#N/A</v>
      </c>
      <c r="I15" s="9" t="e">
        <f>INDEX(TraneChecksums!Z:Z, MATCH($A15,TraneChecksums!$C:$C,0 )+64,1)</f>
        <v>#N/A</v>
      </c>
      <c r="J15" s="9" t="e">
        <f>INDEX(TraneChecksums!BH:BH, MATCH($A15,TraneChecksums!C:C,0 )+97,1)</f>
        <v>#N/A</v>
      </c>
      <c r="K15" s="9" t="e">
        <f>ABS(INDEX(TraneChecksums!BD:BD, MATCH($A15,TraneChecksums!$C:$C,0 )+97,1)*1000)</f>
        <v>#N/A</v>
      </c>
      <c r="L15" s="9" t="e">
        <f>INDEX(TraneChecksums!BM:BM, MATCH($A15,TraneChecksums!$C:$C,0 )+97,1)</f>
        <v>#N/A</v>
      </c>
      <c r="M15" s="9" t="e">
        <f>INDEX(TraneChecksums!BP:BP, MATCH($A15,TraneChecksums!$C:$C,0 )+97,1)</f>
        <v>#N/A</v>
      </c>
      <c r="N15" s="9" t="e">
        <f>_xlfn.CEILING.MATH(INDEX(TraneChecksums!BH:BH, MATCH($A15,TraneChecksums!$C:$C,0 )+91,1), 5)</f>
        <v>#N/A</v>
      </c>
      <c r="O15" s="9" t="e">
        <f>ABS(INDEX(TraneChecksums!BD:BD, MATCH($A15,TraneChecksums!$C:$C,0 )+91,1)*1000)</f>
        <v>#N/A</v>
      </c>
      <c r="P15" s="9" t="e">
        <f>INDEX(TraneChecksums!BM:BM, MATCH($A15,TraneChecksums!$C:$C,0 )+97,1)</f>
        <v>#N/A</v>
      </c>
      <c r="Q15" s="9" t="e">
        <f>INDEX(TraneChecksums!BP:BP, MATCH($A15,TraneChecksums!$C:$C,0 )+91,1)</f>
        <v>#N/A</v>
      </c>
      <c r="R15" s="9" t="e">
        <f>ABS(INDEX(TraneChecksums!AO:AO, MATCH($A15,TraneChecksums!$C:$C,0 )+41,1))</f>
        <v>#N/A</v>
      </c>
      <c r="S15" s="9" t="e">
        <f>ABS(INDEX(TraneChecksums!AO:AO, MATCH($A15,TraneChecksums!$C:$C,0 )+53,1))</f>
        <v>#N/A</v>
      </c>
      <c r="T15" s="9" t="e">
        <f>ABS(INDEX(TraneChecksums!AO:AO, MATCH($A15,TraneChecksums!$C:$C,0 )+62,1))</f>
        <v>#N/A</v>
      </c>
    </row>
    <row r="16" spans="1:25" ht="14.4">
      <c r="A16" s="197" t="s">
        <v>418</v>
      </c>
      <c r="B16" s="9" t="e">
        <f>_xlfn.CEILING.MATH(INDEX(Air!V:V,MATCH($A16,Air!B:B, 0)), 5)</f>
        <v>#N/A</v>
      </c>
      <c r="C16" s="9" t="e">
        <f>_xlfn.CEILING.MATH(INDEX(Air!W:W,MATCH($A16,Air!B:B, 0)), 5)</f>
        <v>#N/A</v>
      </c>
      <c r="D16" s="196" t="e">
        <f t="shared" si="0"/>
        <v>#N/A</v>
      </c>
      <c r="E16" s="9" t="e">
        <f>INDEX(TraneChecksums!R:R, MATCH($A16,TraneChecksums!C:C,0 )+91,1)</f>
        <v>#N/A</v>
      </c>
      <c r="F16" s="9" t="e">
        <f>INDEX(TraneChecksums!Z:Z, MATCH($A16,TraneChecksums!C:C,0 )+83,1)</f>
        <v>#N/A</v>
      </c>
      <c r="G16" s="9" t="e">
        <f>INDEX(TraneChecksums!Z:Z, MATCH($A16,TraneChecksums!$C:$C,0 )+41,1)</f>
        <v>#N/A</v>
      </c>
      <c r="H16" s="9" t="e">
        <f>INDEX(TraneChecksums!Z:Z, MATCH($A16,TraneChecksums!$C:$C,0 )+53,1)</f>
        <v>#N/A</v>
      </c>
      <c r="I16" s="9" t="e">
        <f>INDEX(TraneChecksums!Z:Z, MATCH($A16,TraneChecksums!$C:$C,0 )+64,1)</f>
        <v>#N/A</v>
      </c>
      <c r="J16" s="9" t="e">
        <f>INDEX(TraneChecksums!BH:BH, MATCH($A16,TraneChecksums!C:C,0 )+97,1)</f>
        <v>#N/A</v>
      </c>
      <c r="K16" s="9" t="e">
        <f>ABS(INDEX(TraneChecksums!BD:BD, MATCH($A16,TraneChecksums!$C:$C,0 )+97,1)*1000)</f>
        <v>#N/A</v>
      </c>
      <c r="L16" s="9" t="e">
        <f>INDEX(TraneChecksums!BM:BM, MATCH($A16,TraneChecksums!$C:$C,0 )+97,1)</f>
        <v>#N/A</v>
      </c>
      <c r="M16" s="9" t="e">
        <f>INDEX(TraneChecksums!BP:BP, MATCH($A16,TraneChecksums!$C:$C,0 )+97,1)</f>
        <v>#N/A</v>
      </c>
      <c r="N16" s="9" t="e">
        <f>_xlfn.CEILING.MATH(INDEX(TraneChecksums!BH:BH, MATCH($A16,TraneChecksums!$C:$C,0 )+91,1), 5)</f>
        <v>#N/A</v>
      </c>
      <c r="O16" s="9" t="e">
        <f>ABS(INDEX(TraneChecksums!BD:BD, MATCH($A16,TraneChecksums!$C:$C,0 )+91,1)*1000)</f>
        <v>#N/A</v>
      </c>
      <c r="P16" s="9" t="e">
        <f>INDEX(TraneChecksums!BM:BM, MATCH($A16,TraneChecksums!$C:$C,0 )+97,1)</f>
        <v>#N/A</v>
      </c>
      <c r="Q16" s="9" t="e">
        <f>INDEX(TraneChecksums!BP:BP, MATCH($A16,TraneChecksums!$C:$C,0 )+91,1)</f>
        <v>#N/A</v>
      </c>
      <c r="R16" s="9" t="e">
        <f>ABS(INDEX(TraneChecksums!AO:AO, MATCH($A16,TraneChecksums!$C:$C,0 )+41,1))</f>
        <v>#N/A</v>
      </c>
      <c r="S16" s="9" t="e">
        <f>ABS(INDEX(TraneChecksums!AO:AO, MATCH($A16,TraneChecksums!$C:$C,0 )+53,1))</f>
        <v>#N/A</v>
      </c>
      <c r="T16" s="9" t="e">
        <f>ABS(INDEX(TraneChecksums!AO:AO, MATCH($A16,TraneChecksums!$C:$C,0 )+62,1))</f>
        <v>#N/A</v>
      </c>
    </row>
    <row r="17" spans="1:20" ht="14.4">
      <c r="A17" s="197" t="s">
        <v>419</v>
      </c>
      <c r="B17" s="9" t="e">
        <f>_xlfn.CEILING.MATH(INDEX(Air!V:V,MATCH($A17,Air!B:B, 0)), 5)</f>
        <v>#N/A</v>
      </c>
      <c r="C17" s="9" t="e">
        <f>_xlfn.CEILING.MATH(INDEX(Air!W:W,MATCH($A17,Air!B:B, 0)), 5)</f>
        <v>#N/A</v>
      </c>
      <c r="D17" s="196" t="e">
        <f t="shared" si="0"/>
        <v>#N/A</v>
      </c>
      <c r="E17" s="9" t="e">
        <f>INDEX(TraneChecksums!R:R, MATCH($A17,TraneChecksums!C:C,0 )+91,1)</f>
        <v>#N/A</v>
      </c>
      <c r="F17" s="9" t="e">
        <f>INDEX(TraneChecksums!Z:Z, MATCH($A17,TraneChecksums!C:C,0 )+83,1)</f>
        <v>#N/A</v>
      </c>
      <c r="G17" s="9" t="e">
        <f>INDEX(TraneChecksums!Z:Z, MATCH($A17,TraneChecksums!$C:$C,0 )+41,1)</f>
        <v>#N/A</v>
      </c>
      <c r="H17" s="9" t="e">
        <f>INDEX(TraneChecksums!Z:Z, MATCH($A17,TraneChecksums!$C:$C,0 )+53,1)</f>
        <v>#N/A</v>
      </c>
      <c r="I17" s="9" t="e">
        <f>INDEX(TraneChecksums!Z:Z, MATCH($A17,TraneChecksums!$C:$C,0 )+64,1)</f>
        <v>#N/A</v>
      </c>
      <c r="J17" s="9" t="e">
        <f>INDEX(TraneChecksums!BH:BH, MATCH($A17,TraneChecksums!C:C,0 )+97,1)</f>
        <v>#N/A</v>
      </c>
      <c r="K17" s="9" t="e">
        <f>ABS(INDEX(TraneChecksums!BD:BD, MATCH($A17,TraneChecksums!$C:$C,0 )+97,1)*1000)</f>
        <v>#N/A</v>
      </c>
      <c r="L17" s="9" t="e">
        <f>INDEX(TraneChecksums!BM:BM, MATCH($A17,TraneChecksums!$C:$C,0 )+97,1)</f>
        <v>#N/A</v>
      </c>
      <c r="M17" s="9" t="e">
        <f>INDEX(TraneChecksums!BP:BP, MATCH($A17,TraneChecksums!$C:$C,0 )+97,1)</f>
        <v>#N/A</v>
      </c>
      <c r="N17" s="9" t="e">
        <f>_xlfn.CEILING.MATH(INDEX(TraneChecksums!BH:BH, MATCH($A17,TraneChecksums!$C:$C,0 )+91,1), 5)</f>
        <v>#N/A</v>
      </c>
      <c r="O17" s="9" t="e">
        <f>ABS(INDEX(TraneChecksums!BD:BD, MATCH($A17,TraneChecksums!$C:$C,0 )+91,1)*1000)</f>
        <v>#N/A</v>
      </c>
      <c r="P17" s="9" t="e">
        <f>INDEX(TraneChecksums!BM:BM, MATCH($A17,TraneChecksums!$C:$C,0 )+97,1)</f>
        <v>#N/A</v>
      </c>
      <c r="Q17" s="9" t="e">
        <f>INDEX(TraneChecksums!BP:BP, MATCH($A17,TraneChecksums!$C:$C,0 )+91,1)</f>
        <v>#N/A</v>
      </c>
      <c r="R17" s="9" t="e">
        <f>ABS(INDEX(TraneChecksums!AO:AO, MATCH($A17,TraneChecksums!$C:$C,0 )+41,1))</f>
        <v>#N/A</v>
      </c>
      <c r="S17" s="9" t="e">
        <f>ABS(INDEX(TraneChecksums!AO:AO, MATCH($A17,TraneChecksums!$C:$C,0 )+53,1))</f>
        <v>#N/A</v>
      </c>
      <c r="T17" s="9" t="e">
        <f>ABS(INDEX(TraneChecksums!AO:AO, MATCH($A17,TraneChecksums!$C:$C,0 )+62,1))</f>
        <v>#N/A</v>
      </c>
    </row>
    <row r="18" spans="1:20" ht="14.4">
      <c r="A18" s="197" t="s">
        <v>420</v>
      </c>
      <c r="B18" s="9" t="e">
        <f>_xlfn.CEILING.MATH(INDEX(Air!V:V,MATCH($A18,Air!B:B, 0)), 5)</f>
        <v>#N/A</v>
      </c>
      <c r="C18" s="9" t="e">
        <f>_xlfn.CEILING.MATH(INDEX(Air!W:W,MATCH($A18,Air!B:B, 0)), 5)</f>
        <v>#N/A</v>
      </c>
      <c r="D18" s="196" t="e">
        <f t="shared" si="0"/>
        <v>#N/A</v>
      </c>
      <c r="E18" s="9" t="e">
        <f>INDEX(TraneChecksums!R:R, MATCH($A18,TraneChecksums!C:C,0 )+91,1)</f>
        <v>#N/A</v>
      </c>
      <c r="F18" s="9" t="e">
        <f>INDEX(TraneChecksums!Z:Z, MATCH($A18,TraneChecksums!C:C,0 )+83,1)</f>
        <v>#N/A</v>
      </c>
      <c r="G18" s="9" t="e">
        <f>INDEX(TraneChecksums!Z:Z, MATCH($A18,TraneChecksums!$C:$C,0 )+41,1)</f>
        <v>#N/A</v>
      </c>
      <c r="H18" s="9" t="e">
        <f>INDEX(TraneChecksums!Z:Z, MATCH($A18,TraneChecksums!$C:$C,0 )+53,1)</f>
        <v>#N/A</v>
      </c>
      <c r="I18" s="9" t="e">
        <f>INDEX(TraneChecksums!Z:Z, MATCH($A18,TraneChecksums!$C:$C,0 )+64,1)</f>
        <v>#N/A</v>
      </c>
      <c r="J18" s="9" t="e">
        <f>INDEX(TraneChecksums!BH:BH, MATCH($A18,TraneChecksums!C:C,0 )+97,1)</f>
        <v>#N/A</v>
      </c>
      <c r="K18" s="9" t="e">
        <f>ABS(INDEX(TraneChecksums!BD:BD, MATCH($A18,TraneChecksums!$C:$C,0 )+97,1)*1000)</f>
        <v>#N/A</v>
      </c>
      <c r="L18" s="9" t="e">
        <f>INDEX(TraneChecksums!BM:BM, MATCH($A18,TraneChecksums!$C:$C,0 )+97,1)</f>
        <v>#N/A</v>
      </c>
      <c r="M18" s="9" t="e">
        <f>INDEX(TraneChecksums!BP:BP, MATCH($A18,TraneChecksums!$C:$C,0 )+97,1)</f>
        <v>#N/A</v>
      </c>
      <c r="N18" s="9" t="e">
        <f>_xlfn.CEILING.MATH(INDEX(TraneChecksums!BH:BH, MATCH($A18,TraneChecksums!$C:$C,0 )+91,1), 5)</f>
        <v>#N/A</v>
      </c>
      <c r="O18" s="9" t="e">
        <f>ABS(INDEX(TraneChecksums!BD:BD, MATCH($A18,TraneChecksums!$C:$C,0 )+91,1)*1000)</f>
        <v>#N/A</v>
      </c>
      <c r="P18" s="9" t="e">
        <f>INDEX(TraneChecksums!BM:BM, MATCH($A18,TraneChecksums!$C:$C,0 )+97,1)</f>
        <v>#N/A</v>
      </c>
      <c r="Q18" s="9" t="e">
        <f>INDEX(TraneChecksums!BP:BP, MATCH($A18,TraneChecksums!$C:$C,0 )+91,1)</f>
        <v>#N/A</v>
      </c>
      <c r="R18" s="9" t="e">
        <f>ABS(INDEX(TraneChecksums!AO:AO, MATCH($A18,TraneChecksums!$C:$C,0 )+41,1))</f>
        <v>#N/A</v>
      </c>
      <c r="S18" s="9" t="e">
        <f>ABS(INDEX(TraneChecksums!AO:AO, MATCH($A18,TraneChecksums!$C:$C,0 )+53,1))</f>
        <v>#N/A</v>
      </c>
      <c r="T18" s="9" t="e">
        <f>ABS(INDEX(TraneChecksums!AO:AO, MATCH($A18,TraneChecksums!$C:$C,0 )+62,1))</f>
        <v>#N/A</v>
      </c>
    </row>
    <row r="19" spans="1:20" ht="14.4">
      <c r="A19" s="197" t="s">
        <v>421</v>
      </c>
      <c r="B19" s="9" t="e">
        <f>_xlfn.CEILING.MATH(INDEX(Air!V:V,MATCH($A19,Air!B:B, 0)), 5)</f>
        <v>#N/A</v>
      </c>
      <c r="C19" s="9" t="e">
        <f>_xlfn.CEILING.MATH(INDEX(Air!W:W,MATCH($A19,Air!B:B, 0)), 5)</f>
        <v>#N/A</v>
      </c>
      <c r="D19" s="196" t="e">
        <f t="shared" si="0"/>
        <v>#N/A</v>
      </c>
      <c r="E19" s="9" t="e">
        <f>INDEX(TraneChecksums!R:R, MATCH($A19,TraneChecksums!C:C,0 )+91,1)</f>
        <v>#N/A</v>
      </c>
      <c r="F19" s="9" t="e">
        <f>INDEX(TraneChecksums!Z:Z, MATCH($A19,TraneChecksums!C:C,0 )+83,1)</f>
        <v>#N/A</v>
      </c>
      <c r="G19" s="9" t="e">
        <f>INDEX(TraneChecksums!Z:Z, MATCH($A19,TraneChecksums!$C:$C,0 )+41,1)</f>
        <v>#N/A</v>
      </c>
      <c r="H19" s="9" t="e">
        <f>INDEX(TraneChecksums!Z:Z, MATCH($A19,TraneChecksums!$C:$C,0 )+53,1)</f>
        <v>#N/A</v>
      </c>
      <c r="I19" s="9" t="e">
        <f>INDEX(TraneChecksums!Z:Z, MATCH($A19,TraneChecksums!$C:$C,0 )+64,1)</f>
        <v>#N/A</v>
      </c>
      <c r="J19" s="9" t="e">
        <f>INDEX(TraneChecksums!BH:BH, MATCH($A19,TraneChecksums!C:C,0 )+97,1)</f>
        <v>#N/A</v>
      </c>
      <c r="K19" s="9" t="e">
        <f>ABS(INDEX(TraneChecksums!BD:BD, MATCH($A19,TraneChecksums!$C:$C,0 )+97,1)*1000)</f>
        <v>#N/A</v>
      </c>
      <c r="L19" s="9" t="e">
        <f>INDEX(TraneChecksums!BM:BM, MATCH($A19,TraneChecksums!$C:$C,0 )+97,1)</f>
        <v>#N/A</v>
      </c>
      <c r="M19" s="9" t="e">
        <f>INDEX(TraneChecksums!BP:BP, MATCH($A19,TraneChecksums!$C:$C,0 )+97,1)</f>
        <v>#N/A</v>
      </c>
      <c r="N19" s="9" t="e">
        <f>_xlfn.CEILING.MATH(INDEX(TraneChecksums!BH:BH, MATCH($A19,TraneChecksums!$C:$C,0 )+91,1), 5)</f>
        <v>#N/A</v>
      </c>
      <c r="O19" s="9" t="e">
        <f>ABS(INDEX(TraneChecksums!BD:BD, MATCH($A19,TraneChecksums!$C:$C,0 )+91,1)*1000)</f>
        <v>#N/A</v>
      </c>
      <c r="P19" s="9" t="e">
        <f>INDEX(TraneChecksums!BM:BM, MATCH($A19,TraneChecksums!$C:$C,0 )+97,1)</f>
        <v>#N/A</v>
      </c>
      <c r="Q19" s="9" t="e">
        <f>INDEX(TraneChecksums!BP:BP, MATCH($A19,TraneChecksums!$C:$C,0 )+91,1)</f>
        <v>#N/A</v>
      </c>
      <c r="R19" s="9" t="e">
        <f>ABS(INDEX(TraneChecksums!AO:AO, MATCH($A19,TraneChecksums!$C:$C,0 )+41,1))</f>
        <v>#N/A</v>
      </c>
      <c r="S19" s="9" t="e">
        <f>ABS(INDEX(TraneChecksums!AO:AO, MATCH($A19,TraneChecksums!$C:$C,0 )+53,1))</f>
        <v>#N/A</v>
      </c>
      <c r="T19" s="9" t="e">
        <f>ABS(INDEX(TraneChecksums!AO:AO, MATCH($A19,TraneChecksums!$C:$C,0 )+62,1))</f>
        <v>#N/A</v>
      </c>
    </row>
    <row r="20" spans="1:20" ht="14.4">
      <c r="A20" s="197" t="s">
        <v>422</v>
      </c>
      <c r="B20" s="9" t="e">
        <f>_xlfn.CEILING.MATH(INDEX(Air!V:V,MATCH($A20,Air!B:B, 0)), 5)</f>
        <v>#N/A</v>
      </c>
      <c r="C20" s="9" t="e">
        <f>_xlfn.CEILING.MATH(INDEX(Air!W:W,MATCH($A20,Air!B:B, 0)), 5)</f>
        <v>#N/A</v>
      </c>
      <c r="D20" s="196" t="e">
        <f t="shared" si="0"/>
        <v>#N/A</v>
      </c>
      <c r="E20" s="9" t="e">
        <f>INDEX(TraneChecksums!R:R, MATCH($A20,TraneChecksums!C:C,0 )+91,1)</f>
        <v>#N/A</v>
      </c>
      <c r="F20" s="9" t="e">
        <f>INDEX(TraneChecksums!Z:Z, MATCH($A20,TraneChecksums!C:C,0 )+83,1)</f>
        <v>#N/A</v>
      </c>
      <c r="G20" s="9" t="e">
        <f>INDEX(TraneChecksums!Z:Z, MATCH($A20,TraneChecksums!$C:$C,0 )+41,1)</f>
        <v>#N/A</v>
      </c>
      <c r="H20" s="9" t="e">
        <f>INDEX(TraneChecksums!Z:Z, MATCH($A20,TraneChecksums!$C:$C,0 )+53,1)</f>
        <v>#N/A</v>
      </c>
      <c r="I20" s="9" t="e">
        <f>INDEX(TraneChecksums!Z:Z, MATCH($A20,TraneChecksums!$C:$C,0 )+64,1)</f>
        <v>#N/A</v>
      </c>
      <c r="J20" s="9" t="e">
        <f>INDEX(TraneChecksums!BH:BH, MATCH($A20,TraneChecksums!C:C,0 )+97,1)</f>
        <v>#N/A</v>
      </c>
      <c r="K20" s="9" t="e">
        <f>ABS(INDEX(TraneChecksums!BD:BD, MATCH($A20,TraneChecksums!$C:$C,0 )+97,1)*1000)</f>
        <v>#N/A</v>
      </c>
      <c r="L20" s="9" t="e">
        <f>INDEX(TraneChecksums!BM:BM, MATCH($A20,TraneChecksums!$C:$C,0 )+97,1)</f>
        <v>#N/A</v>
      </c>
      <c r="M20" s="9" t="e">
        <f>INDEX(TraneChecksums!BP:BP, MATCH($A20,TraneChecksums!$C:$C,0 )+97,1)</f>
        <v>#N/A</v>
      </c>
      <c r="N20" s="9" t="e">
        <f>_xlfn.CEILING.MATH(INDEX(TraneChecksums!BH:BH, MATCH($A20,TraneChecksums!$C:$C,0 )+91,1), 5)</f>
        <v>#N/A</v>
      </c>
      <c r="O20" s="9" t="e">
        <f>ABS(INDEX(TraneChecksums!BD:BD, MATCH($A20,TraneChecksums!$C:$C,0 )+91,1)*1000)</f>
        <v>#N/A</v>
      </c>
      <c r="P20" s="9" t="e">
        <f>INDEX(TraneChecksums!BM:BM, MATCH($A20,TraneChecksums!$C:$C,0 )+97,1)</f>
        <v>#N/A</v>
      </c>
      <c r="Q20" s="9" t="e">
        <f>INDEX(TraneChecksums!BP:BP, MATCH($A20,TraneChecksums!$C:$C,0 )+91,1)</f>
        <v>#N/A</v>
      </c>
      <c r="R20" s="9" t="e">
        <f>ABS(INDEX(TraneChecksums!AO:AO, MATCH($A20,TraneChecksums!$C:$C,0 )+41,1))</f>
        <v>#N/A</v>
      </c>
      <c r="S20" s="9" t="e">
        <f>ABS(INDEX(TraneChecksums!AO:AO, MATCH($A20,TraneChecksums!$C:$C,0 )+53,1))</f>
        <v>#N/A</v>
      </c>
      <c r="T20" s="9" t="e">
        <f>ABS(INDEX(TraneChecksums!AO:AO, MATCH($A20,TraneChecksums!$C:$C,0 )+62,1))</f>
        <v>#N/A</v>
      </c>
    </row>
    <row r="21" spans="1:20" ht="14.4">
      <c r="A21" s="197" t="s">
        <v>423</v>
      </c>
      <c r="B21" s="9" t="e">
        <f>_xlfn.CEILING.MATH(INDEX(Air!V:V,MATCH($A21,Air!B:B, 0)), 5)</f>
        <v>#N/A</v>
      </c>
      <c r="C21" s="9" t="e">
        <f>_xlfn.CEILING.MATH(INDEX(Air!W:W,MATCH($A21,Air!B:B, 0)), 5)</f>
        <v>#N/A</v>
      </c>
      <c r="D21" s="196" t="e">
        <f t="shared" si="0"/>
        <v>#N/A</v>
      </c>
      <c r="E21" s="9" t="e">
        <f>INDEX(TraneChecksums!R:R, MATCH($A21,TraneChecksums!C:C,0 )+91,1)</f>
        <v>#N/A</v>
      </c>
      <c r="F21" s="9" t="e">
        <f>INDEX(TraneChecksums!Z:Z, MATCH($A21,TraneChecksums!C:C,0 )+83,1)</f>
        <v>#N/A</v>
      </c>
      <c r="G21" s="9" t="e">
        <f>INDEX(TraneChecksums!Z:Z, MATCH($A21,TraneChecksums!$C:$C,0 )+41,1)</f>
        <v>#N/A</v>
      </c>
      <c r="H21" s="9" t="e">
        <f>INDEX(TraneChecksums!Z:Z, MATCH($A21,TraneChecksums!$C:$C,0 )+53,1)</f>
        <v>#N/A</v>
      </c>
      <c r="I21" s="9" t="e">
        <f>INDEX(TraneChecksums!Z:Z, MATCH($A21,TraneChecksums!$C:$C,0 )+64,1)</f>
        <v>#N/A</v>
      </c>
      <c r="J21" s="9" t="e">
        <f>INDEX(TraneChecksums!BH:BH, MATCH($A21,TraneChecksums!C:C,0 )+97,1)</f>
        <v>#N/A</v>
      </c>
      <c r="K21" s="9" t="e">
        <f>ABS(INDEX(TraneChecksums!BD:BD, MATCH($A21,TraneChecksums!$C:$C,0 )+97,1)*1000)</f>
        <v>#N/A</v>
      </c>
      <c r="L21" s="9" t="e">
        <f>INDEX(TraneChecksums!BM:BM, MATCH($A21,TraneChecksums!$C:$C,0 )+97,1)</f>
        <v>#N/A</v>
      </c>
      <c r="M21" s="9" t="e">
        <f>INDEX(TraneChecksums!BP:BP, MATCH($A21,TraneChecksums!$C:$C,0 )+97,1)</f>
        <v>#N/A</v>
      </c>
      <c r="N21" s="9" t="e">
        <f>_xlfn.CEILING.MATH(INDEX(TraneChecksums!BH:BH, MATCH($A21,TraneChecksums!$C:$C,0 )+91,1), 5)</f>
        <v>#N/A</v>
      </c>
      <c r="O21" s="9" t="e">
        <f>ABS(INDEX(TraneChecksums!BD:BD, MATCH($A21,TraneChecksums!$C:$C,0 )+91,1)*1000)</f>
        <v>#N/A</v>
      </c>
      <c r="P21" s="9" t="e">
        <f>INDEX(TraneChecksums!BM:BM, MATCH($A21,TraneChecksums!$C:$C,0 )+97,1)</f>
        <v>#N/A</v>
      </c>
      <c r="Q21" s="9" t="e">
        <f>INDEX(TraneChecksums!BP:BP, MATCH($A21,TraneChecksums!$C:$C,0 )+91,1)</f>
        <v>#N/A</v>
      </c>
      <c r="R21" s="9" t="e">
        <f>ABS(INDEX(TraneChecksums!AO:AO, MATCH($A21,TraneChecksums!$C:$C,0 )+41,1))</f>
        <v>#N/A</v>
      </c>
      <c r="S21" s="9" t="e">
        <f>ABS(INDEX(TraneChecksums!AO:AO, MATCH($A21,TraneChecksums!$C:$C,0 )+53,1))</f>
        <v>#N/A</v>
      </c>
      <c r="T21" s="9" t="e">
        <f>ABS(INDEX(TraneChecksums!AO:AO, MATCH($A21,TraneChecksums!$C:$C,0 )+62,1))</f>
        <v>#N/A</v>
      </c>
    </row>
    <row r="22" spans="1:20" ht="14.4">
      <c r="A22" s="197" t="s">
        <v>424</v>
      </c>
      <c r="B22" s="9" t="e">
        <f>_xlfn.CEILING.MATH(INDEX(Air!V:V,MATCH($A22,Air!B:B, 0)), 5)</f>
        <v>#N/A</v>
      </c>
      <c r="C22" s="9" t="e">
        <f>_xlfn.CEILING.MATH(INDEX(Air!W:W,MATCH($A22,Air!B:B, 0)), 5)</f>
        <v>#N/A</v>
      </c>
      <c r="D22" s="196" t="e">
        <f t="shared" si="0"/>
        <v>#N/A</v>
      </c>
      <c r="E22" s="9" t="e">
        <f>INDEX(TraneChecksums!R:R, MATCH($A22,TraneChecksums!C:C,0 )+91,1)</f>
        <v>#N/A</v>
      </c>
      <c r="F22" s="9" t="e">
        <f>INDEX(TraneChecksums!Z:Z, MATCH($A22,TraneChecksums!C:C,0 )+83,1)</f>
        <v>#N/A</v>
      </c>
      <c r="G22" s="9" t="e">
        <f>INDEX(TraneChecksums!Z:Z, MATCH($A22,TraneChecksums!$C:$C,0 )+41,1)</f>
        <v>#N/A</v>
      </c>
      <c r="H22" s="9" t="e">
        <f>INDEX(TraneChecksums!Z:Z, MATCH($A22,TraneChecksums!$C:$C,0 )+53,1)</f>
        <v>#N/A</v>
      </c>
      <c r="I22" s="9" t="e">
        <f>INDEX(TraneChecksums!Z:Z, MATCH($A22,TraneChecksums!$C:$C,0 )+64,1)</f>
        <v>#N/A</v>
      </c>
      <c r="J22" s="9" t="e">
        <f>INDEX(TraneChecksums!BH:BH, MATCH($A22,TraneChecksums!C:C,0 )+97,1)</f>
        <v>#N/A</v>
      </c>
      <c r="K22" s="9" t="e">
        <f>ABS(INDEX(TraneChecksums!BD:BD, MATCH($A22,TraneChecksums!$C:$C,0 )+97,1)*1000)</f>
        <v>#N/A</v>
      </c>
      <c r="L22" s="9" t="e">
        <f>INDEX(TraneChecksums!BM:BM, MATCH($A22,TraneChecksums!$C:$C,0 )+97,1)</f>
        <v>#N/A</v>
      </c>
      <c r="M22" s="9" t="e">
        <f>INDEX(TraneChecksums!BP:BP, MATCH($A22,TraneChecksums!$C:$C,0 )+97,1)</f>
        <v>#N/A</v>
      </c>
      <c r="N22" s="9" t="e">
        <f>_xlfn.CEILING.MATH(INDEX(TraneChecksums!BH:BH, MATCH($A22,TraneChecksums!$C:$C,0 )+91,1), 5)</f>
        <v>#N/A</v>
      </c>
      <c r="O22" s="9" t="e">
        <f>ABS(INDEX(TraneChecksums!BD:BD, MATCH($A22,TraneChecksums!$C:$C,0 )+91,1)*1000)</f>
        <v>#N/A</v>
      </c>
      <c r="P22" s="9" t="e">
        <f>INDEX(TraneChecksums!BM:BM, MATCH($A22,TraneChecksums!$C:$C,0 )+97,1)</f>
        <v>#N/A</v>
      </c>
      <c r="Q22" s="9" t="e">
        <f>INDEX(TraneChecksums!BP:BP, MATCH($A22,TraneChecksums!$C:$C,0 )+91,1)</f>
        <v>#N/A</v>
      </c>
      <c r="R22" s="9" t="e">
        <f>ABS(INDEX(TraneChecksums!AO:AO, MATCH($A22,TraneChecksums!$C:$C,0 )+41,1))</f>
        <v>#N/A</v>
      </c>
      <c r="S22" s="9" t="e">
        <f>ABS(INDEX(TraneChecksums!AO:AO, MATCH($A22,TraneChecksums!$C:$C,0 )+53,1))</f>
        <v>#N/A</v>
      </c>
      <c r="T22" s="9" t="e">
        <f>ABS(INDEX(TraneChecksums!AO:AO, MATCH($A22,TraneChecksums!$C:$C,0 )+62,1))</f>
        <v>#N/A</v>
      </c>
    </row>
    <row r="23" spans="1:20" ht="14.4">
      <c r="A23" s="197" t="s">
        <v>425</v>
      </c>
      <c r="B23" s="9" t="e">
        <f>_xlfn.CEILING.MATH(INDEX(Air!V:V,MATCH($A23,Air!B:B, 0)), 5)</f>
        <v>#N/A</v>
      </c>
      <c r="C23" s="9" t="e">
        <f>_xlfn.CEILING.MATH(INDEX(Air!W:W,MATCH($A23,Air!B:B, 0)), 5)</f>
        <v>#N/A</v>
      </c>
      <c r="D23" s="196" t="e">
        <f t="shared" si="0"/>
        <v>#N/A</v>
      </c>
      <c r="E23" s="9" t="e">
        <f>INDEX(TraneChecksums!R:R, MATCH($A23,TraneChecksums!C:C,0 )+91,1)</f>
        <v>#N/A</v>
      </c>
      <c r="F23" s="9" t="e">
        <f>INDEX(TraneChecksums!Z:Z, MATCH($A23,TraneChecksums!C:C,0 )+83,1)</f>
        <v>#N/A</v>
      </c>
      <c r="G23" s="9" t="e">
        <f>INDEX(TraneChecksums!Z:Z, MATCH($A23,TraneChecksums!$C:$C,0 )+41,1)</f>
        <v>#N/A</v>
      </c>
      <c r="H23" s="9" t="e">
        <f>INDEX(TraneChecksums!Z:Z, MATCH($A23,TraneChecksums!$C:$C,0 )+53,1)</f>
        <v>#N/A</v>
      </c>
      <c r="I23" s="9" t="e">
        <f>INDEX(TraneChecksums!Z:Z, MATCH($A23,TraneChecksums!$C:$C,0 )+64,1)</f>
        <v>#N/A</v>
      </c>
      <c r="J23" s="9" t="e">
        <f>INDEX(TraneChecksums!BH:BH, MATCH($A23,TraneChecksums!C:C,0 )+97,1)</f>
        <v>#N/A</v>
      </c>
      <c r="K23" s="9" t="e">
        <f>ABS(INDEX(TraneChecksums!BD:BD, MATCH($A23,TraneChecksums!$C:$C,0 )+97,1)*1000)</f>
        <v>#N/A</v>
      </c>
      <c r="L23" s="9" t="e">
        <f>INDEX(TraneChecksums!BM:BM, MATCH($A23,TraneChecksums!$C:$C,0 )+97,1)</f>
        <v>#N/A</v>
      </c>
      <c r="M23" s="9" t="e">
        <f>INDEX(TraneChecksums!BP:BP, MATCH($A23,TraneChecksums!$C:$C,0 )+97,1)</f>
        <v>#N/A</v>
      </c>
      <c r="N23" s="9" t="e">
        <f>_xlfn.CEILING.MATH(INDEX(TraneChecksums!BH:BH, MATCH($A23,TraneChecksums!$C:$C,0 )+91,1), 5)</f>
        <v>#N/A</v>
      </c>
      <c r="O23" s="9" t="e">
        <f>ABS(INDEX(TraneChecksums!BD:BD, MATCH($A23,TraneChecksums!$C:$C,0 )+91,1)*1000)</f>
        <v>#N/A</v>
      </c>
      <c r="P23" s="9" t="e">
        <f>INDEX(TraneChecksums!BM:BM, MATCH($A23,TraneChecksums!$C:$C,0 )+97,1)</f>
        <v>#N/A</v>
      </c>
      <c r="Q23" s="9" t="e">
        <f>INDEX(TraneChecksums!BP:BP, MATCH($A23,TraneChecksums!$C:$C,0 )+91,1)</f>
        <v>#N/A</v>
      </c>
      <c r="R23" s="9" t="e">
        <f>ABS(INDEX(TraneChecksums!AO:AO, MATCH($A23,TraneChecksums!$C:$C,0 )+41,1))</f>
        <v>#N/A</v>
      </c>
      <c r="S23" s="9" t="e">
        <f>ABS(INDEX(TraneChecksums!AO:AO, MATCH($A23,TraneChecksums!$C:$C,0 )+53,1))</f>
        <v>#N/A</v>
      </c>
      <c r="T23" s="9" t="e">
        <f>ABS(INDEX(TraneChecksums!AO:AO, MATCH($A23,TraneChecksums!$C:$C,0 )+62,1))</f>
        <v>#N/A</v>
      </c>
    </row>
    <row r="24" spans="1:20" ht="14.4">
      <c r="A24" s="197" t="s">
        <v>426</v>
      </c>
      <c r="B24" s="9" t="e">
        <f>_xlfn.CEILING.MATH(INDEX(Air!V:V,MATCH($A24,Air!B:B, 0)), 5)</f>
        <v>#N/A</v>
      </c>
      <c r="C24" s="9" t="e">
        <f>_xlfn.CEILING.MATH(INDEX(Air!W:W,MATCH($A24,Air!B:B, 0)), 5)</f>
        <v>#N/A</v>
      </c>
      <c r="D24" s="196" t="e">
        <f t="shared" si="0"/>
        <v>#N/A</v>
      </c>
      <c r="E24" s="9" t="e">
        <f>INDEX(TraneChecksums!R:R, MATCH($A24,TraneChecksums!C:C,0 )+91,1)</f>
        <v>#N/A</v>
      </c>
      <c r="F24" s="9" t="e">
        <f>INDEX(TraneChecksums!Z:Z, MATCH($A24,TraneChecksums!C:C,0 )+83,1)</f>
        <v>#N/A</v>
      </c>
      <c r="G24" s="9" t="e">
        <f>INDEX(TraneChecksums!Z:Z, MATCH($A24,TraneChecksums!$C:$C,0 )+41,1)</f>
        <v>#N/A</v>
      </c>
      <c r="H24" s="9" t="e">
        <f>INDEX(TraneChecksums!Z:Z, MATCH($A24,TraneChecksums!$C:$C,0 )+53,1)</f>
        <v>#N/A</v>
      </c>
      <c r="I24" s="9" t="e">
        <f>INDEX(TraneChecksums!Z:Z, MATCH($A24,TraneChecksums!$C:$C,0 )+64,1)</f>
        <v>#N/A</v>
      </c>
      <c r="J24" s="9" t="e">
        <f>INDEX(TraneChecksums!BH:BH, MATCH($A24,TraneChecksums!C:C,0 )+97,1)</f>
        <v>#N/A</v>
      </c>
      <c r="K24" s="9" t="e">
        <f>ABS(INDEX(TraneChecksums!BD:BD, MATCH($A24,TraneChecksums!$C:$C,0 )+97,1)*1000)</f>
        <v>#N/A</v>
      </c>
      <c r="L24" s="9" t="e">
        <f>INDEX(TraneChecksums!BM:BM, MATCH($A24,TraneChecksums!$C:$C,0 )+97,1)</f>
        <v>#N/A</v>
      </c>
      <c r="M24" s="9" t="e">
        <f>INDEX(TraneChecksums!BP:BP, MATCH($A24,TraneChecksums!$C:$C,0 )+97,1)</f>
        <v>#N/A</v>
      </c>
      <c r="N24" s="9" t="e">
        <f>_xlfn.CEILING.MATH(INDEX(TraneChecksums!BH:BH, MATCH($A24,TraneChecksums!$C:$C,0 )+91,1), 5)</f>
        <v>#N/A</v>
      </c>
      <c r="O24" s="9" t="e">
        <f>ABS(INDEX(TraneChecksums!BD:BD, MATCH($A24,TraneChecksums!$C:$C,0 )+91,1)*1000)</f>
        <v>#N/A</v>
      </c>
      <c r="P24" s="9" t="e">
        <f>INDEX(TraneChecksums!BM:BM, MATCH($A24,TraneChecksums!$C:$C,0 )+97,1)</f>
        <v>#N/A</v>
      </c>
      <c r="Q24" s="9" t="e">
        <f>INDEX(TraneChecksums!BP:BP, MATCH($A24,TraneChecksums!$C:$C,0 )+91,1)</f>
        <v>#N/A</v>
      </c>
      <c r="R24" s="9" t="e">
        <f>ABS(INDEX(TraneChecksums!AO:AO, MATCH($A24,TraneChecksums!$C:$C,0 )+41,1))</f>
        <v>#N/A</v>
      </c>
      <c r="S24" s="9" t="e">
        <f>ABS(INDEX(TraneChecksums!AO:AO, MATCH($A24,TraneChecksums!$C:$C,0 )+53,1))</f>
        <v>#N/A</v>
      </c>
      <c r="T24" s="9" t="e">
        <f>ABS(INDEX(TraneChecksums!AO:AO, MATCH($A24,TraneChecksums!$C:$C,0 )+62,1))</f>
        <v>#N/A</v>
      </c>
    </row>
    <row r="25" spans="1:20" ht="14.4">
      <c r="A25" s="197" t="s">
        <v>427</v>
      </c>
      <c r="B25" s="9" t="e">
        <f>_xlfn.CEILING.MATH(INDEX(Air!V:V,MATCH($A25,Air!B:B, 0)), 5)</f>
        <v>#N/A</v>
      </c>
      <c r="C25" s="9" t="e">
        <f>_xlfn.CEILING.MATH(INDEX(Air!W:W,MATCH($A25,Air!B:B, 0)), 5)</f>
        <v>#N/A</v>
      </c>
      <c r="D25" s="196" t="e">
        <f t="shared" si="0"/>
        <v>#N/A</v>
      </c>
      <c r="E25" s="9" t="e">
        <f>INDEX(TraneChecksums!R:R, MATCH($A25,TraneChecksums!C:C,0 )+91,1)</f>
        <v>#N/A</v>
      </c>
      <c r="F25" s="9" t="e">
        <f>INDEX(TraneChecksums!Z:Z, MATCH($A25,TraneChecksums!C:C,0 )+83,1)</f>
        <v>#N/A</v>
      </c>
      <c r="G25" s="9" t="e">
        <f>INDEX(TraneChecksums!Z:Z, MATCH($A25,TraneChecksums!$C:$C,0 )+41,1)</f>
        <v>#N/A</v>
      </c>
      <c r="H25" s="9" t="e">
        <f>INDEX(TraneChecksums!Z:Z, MATCH($A25,TraneChecksums!$C:$C,0 )+53,1)</f>
        <v>#N/A</v>
      </c>
      <c r="I25" s="9" t="e">
        <f>INDEX(TraneChecksums!Z:Z, MATCH($A25,TraneChecksums!$C:$C,0 )+64,1)</f>
        <v>#N/A</v>
      </c>
      <c r="J25" s="9" t="e">
        <f>INDEX(TraneChecksums!BH:BH, MATCH($A25,TraneChecksums!C:C,0 )+97,1)</f>
        <v>#N/A</v>
      </c>
      <c r="K25" s="9" t="e">
        <f>ABS(INDEX(TraneChecksums!BD:BD, MATCH($A25,TraneChecksums!$C:$C,0 )+97,1)*1000)</f>
        <v>#N/A</v>
      </c>
      <c r="L25" s="9" t="e">
        <f>INDEX(TraneChecksums!BM:BM, MATCH($A25,TraneChecksums!$C:$C,0 )+97,1)</f>
        <v>#N/A</v>
      </c>
      <c r="M25" s="9" t="e">
        <f>INDEX(TraneChecksums!BP:BP, MATCH($A25,TraneChecksums!$C:$C,0 )+97,1)</f>
        <v>#N/A</v>
      </c>
      <c r="N25" s="9" t="e">
        <f>_xlfn.CEILING.MATH(INDEX(TraneChecksums!BH:BH, MATCH($A25,TraneChecksums!$C:$C,0 )+91,1), 5)</f>
        <v>#N/A</v>
      </c>
      <c r="O25" s="9" t="e">
        <f>ABS(INDEX(TraneChecksums!BD:BD, MATCH($A25,TraneChecksums!$C:$C,0 )+91,1)*1000)</f>
        <v>#N/A</v>
      </c>
      <c r="P25" s="9" t="e">
        <f>INDEX(TraneChecksums!BM:BM, MATCH($A25,TraneChecksums!$C:$C,0 )+97,1)</f>
        <v>#N/A</v>
      </c>
      <c r="Q25" s="9" t="e">
        <f>INDEX(TraneChecksums!BP:BP, MATCH($A25,TraneChecksums!$C:$C,0 )+91,1)</f>
        <v>#N/A</v>
      </c>
      <c r="R25" s="9" t="e">
        <f>ABS(INDEX(TraneChecksums!AO:AO, MATCH($A25,TraneChecksums!$C:$C,0 )+41,1))</f>
        <v>#N/A</v>
      </c>
      <c r="S25" s="9" t="e">
        <f>ABS(INDEX(TraneChecksums!AO:AO, MATCH($A25,TraneChecksums!$C:$C,0 )+53,1))</f>
        <v>#N/A</v>
      </c>
      <c r="T25" s="9" t="e">
        <f>ABS(INDEX(TraneChecksums!AO:AO, MATCH($A25,TraneChecksums!$C:$C,0 )+62,1))</f>
        <v>#N/A</v>
      </c>
    </row>
    <row r="26" spans="1:20" ht="14.4">
      <c r="A26" s="197" t="s">
        <v>428</v>
      </c>
      <c r="B26" s="9" t="e">
        <f>_xlfn.CEILING.MATH(INDEX(Air!V:V,MATCH($A26,Air!B:B, 0)), 5)</f>
        <v>#N/A</v>
      </c>
      <c r="C26" s="9" t="e">
        <f>_xlfn.CEILING.MATH(INDEX(Air!W:W,MATCH($A26,Air!B:B, 0)), 5)</f>
        <v>#N/A</v>
      </c>
      <c r="D26" s="196" t="e">
        <f t="shared" si="0"/>
        <v>#N/A</v>
      </c>
      <c r="E26" s="9" t="e">
        <f>INDEX(TraneChecksums!R:R, MATCH($A26,TraneChecksums!C:C,0 )+91,1)</f>
        <v>#N/A</v>
      </c>
      <c r="F26" s="9" t="e">
        <f>INDEX(TraneChecksums!Z:Z, MATCH($A26,TraneChecksums!C:C,0 )+83,1)</f>
        <v>#N/A</v>
      </c>
      <c r="G26" s="9" t="e">
        <f>INDEX(TraneChecksums!Z:Z, MATCH($A26,TraneChecksums!$C:$C,0 )+41,1)</f>
        <v>#N/A</v>
      </c>
      <c r="H26" s="9" t="e">
        <f>INDEX(TraneChecksums!Z:Z, MATCH($A26,TraneChecksums!$C:$C,0 )+53,1)</f>
        <v>#N/A</v>
      </c>
      <c r="I26" s="9" t="e">
        <f>INDEX(TraneChecksums!Z:Z, MATCH($A26,TraneChecksums!$C:$C,0 )+64,1)</f>
        <v>#N/A</v>
      </c>
      <c r="J26" s="9" t="e">
        <f>INDEX(TraneChecksums!BH:BH, MATCH($A26,TraneChecksums!C:C,0 )+97,1)</f>
        <v>#N/A</v>
      </c>
      <c r="K26" s="9" t="e">
        <f>ABS(INDEX(TraneChecksums!BD:BD, MATCH($A26,TraneChecksums!$C:$C,0 )+97,1)*1000)</f>
        <v>#N/A</v>
      </c>
      <c r="L26" s="9" t="e">
        <f>INDEX(TraneChecksums!BM:BM, MATCH($A26,TraneChecksums!$C:$C,0 )+97,1)</f>
        <v>#N/A</v>
      </c>
      <c r="M26" s="9" t="e">
        <f>INDEX(TraneChecksums!BP:BP, MATCH($A26,TraneChecksums!$C:$C,0 )+97,1)</f>
        <v>#N/A</v>
      </c>
      <c r="N26" s="9" t="e">
        <f>_xlfn.CEILING.MATH(INDEX(TraneChecksums!BH:BH, MATCH($A26,TraneChecksums!$C:$C,0 )+91,1), 5)</f>
        <v>#N/A</v>
      </c>
      <c r="O26" s="9" t="e">
        <f>ABS(INDEX(TraneChecksums!BD:BD, MATCH($A26,TraneChecksums!$C:$C,0 )+91,1)*1000)</f>
        <v>#N/A</v>
      </c>
      <c r="P26" s="9" t="e">
        <f>INDEX(TraneChecksums!BM:BM, MATCH($A26,TraneChecksums!$C:$C,0 )+97,1)</f>
        <v>#N/A</v>
      </c>
      <c r="Q26" s="9" t="e">
        <f>INDEX(TraneChecksums!BP:BP, MATCH($A26,TraneChecksums!$C:$C,0 )+91,1)</f>
        <v>#N/A</v>
      </c>
      <c r="R26" s="9" t="e">
        <f>ABS(INDEX(TraneChecksums!AO:AO, MATCH($A26,TraneChecksums!$C:$C,0 )+41,1))</f>
        <v>#N/A</v>
      </c>
      <c r="S26" s="9" t="e">
        <f>ABS(INDEX(TraneChecksums!AO:AO, MATCH($A26,TraneChecksums!$C:$C,0 )+53,1))</f>
        <v>#N/A</v>
      </c>
      <c r="T26" s="9" t="e">
        <f>ABS(INDEX(TraneChecksums!AO:AO, MATCH($A26,TraneChecksums!$C:$C,0 )+62,1))</f>
        <v>#N/A</v>
      </c>
    </row>
    <row r="27" spans="1:20" ht="14.4">
      <c r="A27" s="197" t="s">
        <v>429</v>
      </c>
      <c r="B27" s="9" t="e">
        <f>_xlfn.CEILING.MATH(INDEX(Air!V:V,MATCH($A27,Air!B:B, 0)), 5)</f>
        <v>#N/A</v>
      </c>
      <c r="C27" s="9" t="e">
        <f>_xlfn.CEILING.MATH(INDEX(Air!W:W,MATCH($A27,Air!B:B, 0)), 5)</f>
        <v>#N/A</v>
      </c>
      <c r="D27" s="196" t="e">
        <f t="shared" si="0"/>
        <v>#N/A</v>
      </c>
      <c r="E27" s="9" t="e">
        <f>INDEX(TraneChecksums!R:R, MATCH($A27,TraneChecksums!C:C,0 )+91,1)</f>
        <v>#N/A</v>
      </c>
      <c r="F27" s="9" t="e">
        <f>INDEX(TraneChecksums!Z:Z, MATCH($A27,TraneChecksums!C:C,0 )+83,1)</f>
        <v>#N/A</v>
      </c>
      <c r="G27" s="9" t="e">
        <f>INDEX(TraneChecksums!Z:Z, MATCH($A27,TraneChecksums!$C:$C,0 )+41,1)</f>
        <v>#N/A</v>
      </c>
      <c r="H27" s="9" t="e">
        <f>INDEX(TraneChecksums!Z:Z, MATCH($A27,TraneChecksums!$C:$C,0 )+53,1)</f>
        <v>#N/A</v>
      </c>
      <c r="I27" s="9" t="e">
        <f>INDEX(TraneChecksums!Z:Z, MATCH($A27,TraneChecksums!$C:$C,0 )+64,1)</f>
        <v>#N/A</v>
      </c>
      <c r="J27" s="9" t="e">
        <f>INDEX(TraneChecksums!BH:BH, MATCH($A27,TraneChecksums!C:C,0 )+97,1)</f>
        <v>#N/A</v>
      </c>
      <c r="K27" s="9" t="e">
        <f>ABS(INDEX(TraneChecksums!BD:BD, MATCH($A27,TraneChecksums!$C:$C,0 )+97,1)*1000)</f>
        <v>#N/A</v>
      </c>
      <c r="L27" s="9" t="e">
        <f>INDEX(TraneChecksums!BM:BM, MATCH($A27,TraneChecksums!$C:$C,0 )+97,1)</f>
        <v>#N/A</v>
      </c>
      <c r="M27" s="9" t="e">
        <f>INDEX(TraneChecksums!BP:BP, MATCH($A27,TraneChecksums!$C:$C,0 )+97,1)</f>
        <v>#N/A</v>
      </c>
      <c r="N27" s="9" t="e">
        <f>_xlfn.CEILING.MATH(INDEX(TraneChecksums!BH:BH, MATCH($A27,TraneChecksums!$C:$C,0 )+91,1), 5)</f>
        <v>#N/A</v>
      </c>
      <c r="O27" s="9" t="e">
        <f>ABS(INDEX(TraneChecksums!BD:BD, MATCH($A27,TraneChecksums!$C:$C,0 )+91,1)*1000)</f>
        <v>#N/A</v>
      </c>
      <c r="P27" s="9" t="e">
        <f>INDEX(TraneChecksums!BM:BM, MATCH($A27,TraneChecksums!$C:$C,0 )+97,1)</f>
        <v>#N/A</v>
      </c>
      <c r="Q27" s="9" t="e">
        <f>INDEX(TraneChecksums!BP:BP, MATCH($A27,TraneChecksums!$C:$C,0 )+91,1)</f>
        <v>#N/A</v>
      </c>
      <c r="R27" s="9" t="e">
        <f>ABS(INDEX(TraneChecksums!AO:AO, MATCH($A27,TraneChecksums!$C:$C,0 )+41,1))</f>
        <v>#N/A</v>
      </c>
      <c r="S27" s="9" t="e">
        <f>ABS(INDEX(TraneChecksums!AO:AO, MATCH($A27,TraneChecksums!$C:$C,0 )+53,1))</f>
        <v>#N/A</v>
      </c>
      <c r="T27" s="9" t="e">
        <f>ABS(INDEX(TraneChecksums!AO:AO, MATCH($A27,TraneChecksums!$C:$C,0 )+62,1))</f>
        <v>#N/A</v>
      </c>
    </row>
    <row r="28" spans="1:20" ht="14.4">
      <c r="A28" s="197" t="s">
        <v>430</v>
      </c>
      <c r="B28" s="9" t="e">
        <f>_xlfn.CEILING.MATH(INDEX(Air!V:V,MATCH($A28,Air!B:B, 0)), 5)</f>
        <v>#N/A</v>
      </c>
      <c r="C28" s="9" t="e">
        <f>_xlfn.CEILING.MATH(INDEX(Air!W:W,MATCH($A28,Air!B:B, 0)), 5)</f>
        <v>#N/A</v>
      </c>
      <c r="D28" s="196" t="e">
        <f t="shared" si="0"/>
        <v>#N/A</v>
      </c>
      <c r="E28" s="9" t="e">
        <f>INDEX(TraneChecksums!R:R, MATCH($A28,TraneChecksums!C:C,0 )+91,1)</f>
        <v>#N/A</v>
      </c>
      <c r="F28" s="9" t="e">
        <f>INDEX(TraneChecksums!Z:Z, MATCH($A28,TraneChecksums!C:C,0 )+83,1)</f>
        <v>#N/A</v>
      </c>
      <c r="G28" s="9" t="e">
        <f>INDEX(TraneChecksums!Z:Z, MATCH($A28,TraneChecksums!$C:$C,0 )+41,1)</f>
        <v>#N/A</v>
      </c>
      <c r="H28" s="9" t="e">
        <f>INDEX(TraneChecksums!Z:Z, MATCH($A28,TraneChecksums!$C:$C,0 )+53,1)</f>
        <v>#N/A</v>
      </c>
      <c r="I28" s="9" t="e">
        <f>INDEX(TraneChecksums!Z:Z, MATCH($A28,TraneChecksums!$C:$C,0 )+64,1)</f>
        <v>#N/A</v>
      </c>
      <c r="J28" s="9" t="e">
        <f>INDEX(TraneChecksums!BH:BH, MATCH($A28,TraneChecksums!C:C,0 )+97,1)</f>
        <v>#N/A</v>
      </c>
      <c r="K28" s="9" t="e">
        <f>ABS(INDEX(TraneChecksums!BD:BD, MATCH($A28,TraneChecksums!$C:$C,0 )+97,1)*1000)</f>
        <v>#N/A</v>
      </c>
      <c r="L28" s="9" t="e">
        <f>INDEX(TraneChecksums!BM:BM, MATCH($A28,TraneChecksums!$C:$C,0 )+97,1)</f>
        <v>#N/A</v>
      </c>
      <c r="M28" s="9" t="e">
        <f>INDEX(TraneChecksums!BP:BP, MATCH($A28,TraneChecksums!$C:$C,0 )+97,1)</f>
        <v>#N/A</v>
      </c>
      <c r="N28" s="9" t="e">
        <f>_xlfn.CEILING.MATH(INDEX(TraneChecksums!BH:BH, MATCH($A28,TraneChecksums!$C:$C,0 )+91,1), 5)</f>
        <v>#N/A</v>
      </c>
      <c r="O28" s="9" t="e">
        <f>ABS(INDEX(TraneChecksums!BD:BD, MATCH($A28,TraneChecksums!$C:$C,0 )+91,1)*1000)</f>
        <v>#N/A</v>
      </c>
      <c r="P28" s="9" t="e">
        <f>INDEX(TraneChecksums!BM:BM, MATCH($A28,TraneChecksums!$C:$C,0 )+97,1)</f>
        <v>#N/A</v>
      </c>
      <c r="Q28" s="9" t="e">
        <f>INDEX(TraneChecksums!BP:BP, MATCH($A28,TraneChecksums!$C:$C,0 )+91,1)</f>
        <v>#N/A</v>
      </c>
      <c r="R28" s="9" t="e">
        <f>ABS(INDEX(TraneChecksums!AO:AO, MATCH($A28,TraneChecksums!$C:$C,0 )+41,1))</f>
        <v>#N/A</v>
      </c>
      <c r="S28" s="9" t="e">
        <f>ABS(INDEX(TraneChecksums!AO:AO, MATCH($A28,TraneChecksums!$C:$C,0 )+53,1))</f>
        <v>#N/A</v>
      </c>
      <c r="T28" s="9" t="e">
        <f>ABS(INDEX(TraneChecksums!AO:AO, MATCH($A28,TraneChecksums!$C:$C,0 )+62,1))</f>
        <v>#N/A</v>
      </c>
    </row>
    <row r="29" spans="1:20" ht="14.4">
      <c r="A29" s="197" t="s">
        <v>431</v>
      </c>
      <c r="B29" s="9" t="e">
        <f>_xlfn.CEILING.MATH(INDEX(Air!V:V,MATCH($A29,Air!B:B, 0)), 5)</f>
        <v>#N/A</v>
      </c>
      <c r="C29" s="9" t="e">
        <f>_xlfn.CEILING.MATH(INDEX(Air!W:W,MATCH($A29,Air!B:B, 0)), 5)</f>
        <v>#N/A</v>
      </c>
      <c r="D29" s="196" t="e">
        <f t="shared" si="0"/>
        <v>#N/A</v>
      </c>
      <c r="E29" s="9" t="e">
        <f>INDEX(TraneChecksums!R:R, MATCH($A29,TraneChecksums!C:C,0 )+91,1)</f>
        <v>#N/A</v>
      </c>
      <c r="F29" s="9" t="e">
        <f>INDEX(TraneChecksums!Z:Z, MATCH($A29,TraneChecksums!C:C,0 )+83,1)</f>
        <v>#N/A</v>
      </c>
      <c r="G29" s="9" t="e">
        <f>INDEX(TraneChecksums!Z:Z, MATCH($A29,TraneChecksums!$C:$C,0 )+41,1)</f>
        <v>#N/A</v>
      </c>
      <c r="H29" s="9" t="e">
        <f>INDEX(TraneChecksums!Z:Z, MATCH($A29,TraneChecksums!$C:$C,0 )+53,1)</f>
        <v>#N/A</v>
      </c>
      <c r="I29" s="9" t="e">
        <f>INDEX(TraneChecksums!Z:Z, MATCH($A29,TraneChecksums!$C:$C,0 )+64,1)</f>
        <v>#N/A</v>
      </c>
      <c r="J29" s="9" t="e">
        <f>INDEX(TraneChecksums!BH:BH, MATCH($A29,TraneChecksums!C:C,0 )+97,1)</f>
        <v>#N/A</v>
      </c>
      <c r="K29" s="9" t="e">
        <f>ABS(INDEX(TraneChecksums!BD:BD, MATCH($A29,TraneChecksums!$C:$C,0 )+97,1)*1000)</f>
        <v>#N/A</v>
      </c>
      <c r="L29" s="9" t="e">
        <f>INDEX(TraneChecksums!BM:BM, MATCH($A29,TraneChecksums!$C:$C,0 )+97,1)</f>
        <v>#N/A</v>
      </c>
      <c r="M29" s="9" t="e">
        <f>INDEX(TraneChecksums!BP:BP, MATCH($A29,TraneChecksums!$C:$C,0 )+97,1)</f>
        <v>#N/A</v>
      </c>
      <c r="N29" s="9" t="e">
        <f>_xlfn.CEILING.MATH(INDEX(TraneChecksums!BH:BH, MATCH($A29,TraneChecksums!$C:$C,0 )+91,1), 5)</f>
        <v>#N/A</v>
      </c>
      <c r="O29" s="9" t="e">
        <f>ABS(INDEX(TraneChecksums!BD:BD, MATCH($A29,TraneChecksums!$C:$C,0 )+91,1)*1000)</f>
        <v>#N/A</v>
      </c>
      <c r="P29" s="9" t="e">
        <f>INDEX(TraneChecksums!BM:BM, MATCH($A29,TraneChecksums!$C:$C,0 )+97,1)</f>
        <v>#N/A</v>
      </c>
      <c r="Q29" s="9" t="e">
        <f>INDEX(TraneChecksums!BP:BP, MATCH($A29,TraneChecksums!$C:$C,0 )+91,1)</f>
        <v>#N/A</v>
      </c>
      <c r="R29" s="9" t="e">
        <f>ABS(INDEX(TraneChecksums!AO:AO, MATCH($A29,TraneChecksums!$C:$C,0 )+41,1))</f>
        <v>#N/A</v>
      </c>
      <c r="S29" s="9" t="e">
        <f>ABS(INDEX(TraneChecksums!AO:AO, MATCH($A29,TraneChecksums!$C:$C,0 )+53,1))</f>
        <v>#N/A</v>
      </c>
      <c r="T29" s="9" t="e">
        <f>ABS(INDEX(TraneChecksums!AO:AO, MATCH($A29,TraneChecksums!$C:$C,0 )+62,1))</f>
        <v>#N/A</v>
      </c>
    </row>
    <row r="30" spans="1:20" ht="14.4">
      <c r="A30" s="197" t="s">
        <v>432</v>
      </c>
      <c r="B30" s="9" t="e">
        <f>_xlfn.CEILING.MATH(INDEX(Air!V:V,MATCH($A30,Air!B:B, 0)), 5)</f>
        <v>#N/A</v>
      </c>
      <c r="C30" s="9" t="e">
        <f>_xlfn.CEILING.MATH(INDEX(Air!W:W,MATCH($A30,Air!B:B, 0)), 5)</f>
        <v>#N/A</v>
      </c>
      <c r="D30" s="196" t="e">
        <f t="shared" si="0"/>
        <v>#N/A</v>
      </c>
      <c r="E30" s="9" t="e">
        <f>INDEX(TraneChecksums!R:R, MATCH($A30,TraneChecksums!C:C,0 )+91,1)</f>
        <v>#N/A</v>
      </c>
      <c r="F30" s="9" t="e">
        <f>INDEX(TraneChecksums!Z:Z, MATCH($A30,TraneChecksums!C:C,0 )+83,1)</f>
        <v>#N/A</v>
      </c>
      <c r="G30" s="9" t="e">
        <f>INDEX(TraneChecksums!Z:Z, MATCH($A30,TraneChecksums!$C:$C,0 )+41,1)</f>
        <v>#N/A</v>
      </c>
      <c r="H30" s="9" t="e">
        <f>INDEX(TraneChecksums!Z:Z, MATCH($A30,TraneChecksums!$C:$C,0 )+53,1)</f>
        <v>#N/A</v>
      </c>
      <c r="I30" s="9" t="e">
        <f>INDEX(TraneChecksums!Z:Z, MATCH($A30,TraneChecksums!$C:$C,0 )+64,1)</f>
        <v>#N/A</v>
      </c>
      <c r="J30" s="9" t="e">
        <f>INDEX(TraneChecksums!BH:BH, MATCH($A30,TraneChecksums!C:C,0 )+97,1)</f>
        <v>#N/A</v>
      </c>
      <c r="K30" s="9" t="e">
        <f>ABS(INDEX(TraneChecksums!BD:BD, MATCH($A30,TraneChecksums!$C:$C,0 )+97,1)*1000)</f>
        <v>#N/A</v>
      </c>
      <c r="L30" s="9" t="e">
        <f>INDEX(TraneChecksums!BM:BM, MATCH($A30,TraneChecksums!$C:$C,0 )+97,1)</f>
        <v>#N/A</v>
      </c>
      <c r="M30" s="9" t="e">
        <f>INDEX(TraneChecksums!BP:BP, MATCH($A30,TraneChecksums!$C:$C,0 )+97,1)</f>
        <v>#N/A</v>
      </c>
      <c r="N30" s="9" t="e">
        <f>_xlfn.CEILING.MATH(INDEX(TraneChecksums!BH:BH, MATCH($A30,TraneChecksums!$C:$C,0 )+91,1), 5)</f>
        <v>#N/A</v>
      </c>
      <c r="O30" s="9" t="e">
        <f>ABS(INDEX(TraneChecksums!BD:BD, MATCH($A30,TraneChecksums!$C:$C,0 )+91,1)*1000)</f>
        <v>#N/A</v>
      </c>
      <c r="P30" s="9" t="e">
        <f>INDEX(TraneChecksums!BM:BM, MATCH($A30,TraneChecksums!$C:$C,0 )+97,1)</f>
        <v>#N/A</v>
      </c>
      <c r="Q30" s="9" t="e">
        <f>INDEX(TraneChecksums!BP:BP, MATCH($A30,TraneChecksums!$C:$C,0 )+91,1)</f>
        <v>#N/A</v>
      </c>
      <c r="R30" s="9" t="e">
        <f>ABS(INDEX(TraneChecksums!AO:AO, MATCH($A30,TraneChecksums!$C:$C,0 )+41,1))</f>
        <v>#N/A</v>
      </c>
      <c r="S30" s="9" t="e">
        <f>ABS(INDEX(TraneChecksums!AO:AO, MATCH($A30,TraneChecksums!$C:$C,0 )+53,1))</f>
        <v>#N/A</v>
      </c>
      <c r="T30" s="9" t="e">
        <f>ABS(INDEX(TraneChecksums!AO:AO, MATCH($A30,TraneChecksums!$C:$C,0 )+62,1))</f>
        <v>#N/A</v>
      </c>
    </row>
    <row r="31" spans="1:20" ht="14.4">
      <c r="A31" s="197" t="s">
        <v>433</v>
      </c>
      <c r="B31" s="9" t="e">
        <f>_xlfn.CEILING.MATH(INDEX(Air!V:V,MATCH($A31,Air!B:B, 0)), 5)</f>
        <v>#N/A</v>
      </c>
      <c r="C31" s="9" t="e">
        <f>_xlfn.CEILING.MATH(INDEX(Air!W:W,MATCH($A31,Air!B:B, 0)), 5)</f>
        <v>#N/A</v>
      </c>
      <c r="D31" s="196" t="e">
        <f t="shared" si="0"/>
        <v>#N/A</v>
      </c>
      <c r="E31" s="9" t="e">
        <f>INDEX(TraneChecksums!R:R, MATCH($A31,TraneChecksums!C:C,0 )+91,1)</f>
        <v>#N/A</v>
      </c>
      <c r="F31" s="9" t="e">
        <f>INDEX(TraneChecksums!Z:Z, MATCH($A31,TraneChecksums!C:C,0 )+83,1)</f>
        <v>#N/A</v>
      </c>
      <c r="G31" s="9" t="e">
        <f>INDEX(TraneChecksums!Z:Z, MATCH($A31,TraneChecksums!$C:$C,0 )+41,1)</f>
        <v>#N/A</v>
      </c>
      <c r="H31" s="9" t="e">
        <f>INDEX(TraneChecksums!Z:Z, MATCH($A31,TraneChecksums!$C:$C,0 )+53,1)</f>
        <v>#N/A</v>
      </c>
      <c r="I31" s="9" t="e">
        <f>INDEX(TraneChecksums!Z:Z, MATCH($A31,TraneChecksums!$C:$C,0 )+64,1)</f>
        <v>#N/A</v>
      </c>
      <c r="J31" s="9" t="e">
        <f>INDEX(TraneChecksums!BH:BH, MATCH($A31,TraneChecksums!C:C,0 )+97,1)</f>
        <v>#N/A</v>
      </c>
      <c r="K31" s="9" t="e">
        <f>ABS(INDEX(TraneChecksums!BD:BD, MATCH($A31,TraneChecksums!$C:$C,0 )+97,1)*1000)</f>
        <v>#N/A</v>
      </c>
      <c r="L31" s="9" t="e">
        <f>INDEX(TraneChecksums!BM:BM, MATCH($A31,TraneChecksums!$C:$C,0 )+97,1)</f>
        <v>#N/A</v>
      </c>
      <c r="M31" s="9" t="e">
        <f>INDEX(TraneChecksums!BP:BP, MATCH($A31,TraneChecksums!$C:$C,0 )+97,1)</f>
        <v>#N/A</v>
      </c>
      <c r="N31" s="9" t="e">
        <f>_xlfn.CEILING.MATH(INDEX(TraneChecksums!BH:BH, MATCH($A31,TraneChecksums!$C:$C,0 )+91,1), 5)</f>
        <v>#N/A</v>
      </c>
      <c r="O31" s="9" t="e">
        <f>ABS(INDEX(TraneChecksums!BD:BD, MATCH($A31,TraneChecksums!$C:$C,0 )+91,1)*1000)</f>
        <v>#N/A</v>
      </c>
      <c r="P31" s="9" t="e">
        <f>INDEX(TraneChecksums!BM:BM, MATCH($A31,TraneChecksums!$C:$C,0 )+97,1)</f>
        <v>#N/A</v>
      </c>
      <c r="Q31" s="9" t="e">
        <f>INDEX(TraneChecksums!BP:BP, MATCH($A31,TraneChecksums!$C:$C,0 )+91,1)</f>
        <v>#N/A</v>
      </c>
      <c r="R31" s="9" t="e">
        <f>ABS(INDEX(TraneChecksums!AO:AO, MATCH($A31,TraneChecksums!$C:$C,0 )+41,1))</f>
        <v>#N/A</v>
      </c>
      <c r="S31" s="9" t="e">
        <f>ABS(INDEX(TraneChecksums!AO:AO, MATCH($A31,TraneChecksums!$C:$C,0 )+53,1))</f>
        <v>#N/A</v>
      </c>
      <c r="T31" s="9" t="e">
        <f>ABS(INDEX(TraneChecksums!AO:AO, MATCH($A31,TraneChecksums!$C:$C,0 )+62,1))</f>
        <v>#N/A</v>
      </c>
    </row>
    <row r="32" spans="1:20" ht="14.4">
      <c r="A32" s="197" t="s">
        <v>434</v>
      </c>
      <c r="B32" s="9" t="e">
        <f>_xlfn.CEILING.MATH(INDEX(Air!V:V,MATCH($A32,Air!B:B, 0)), 5)</f>
        <v>#N/A</v>
      </c>
      <c r="C32" s="9" t="e">
        <f>_xlfn.CEILING.MATH(INDEX(Air!W:W,MATCH($A32,Air!B:B, 0)), 5)</f>
        <v>#N/A</v>
      </c>
      <c r="D32" s="196" t="e">
        <f t="shared" si="0"/>
        <v>#N/A</v>
      </c>
      <c r="E32" s="9" t="e">
        <f>INDEX(TraneChecksums!R:R, MATCH($A32,TraneChecksums!C:C,0 )+91,1)</f>
        <v>#N/A</v>
      </c>
      <c r="F32" s="9" t="e">
        <f>INDEX(TraneChecksums!Z:Z, MATCH($A32,TraneChecksums!C:C,0 )+83,1)</f>
        <v>#N/A</v>
      </c>
      <c r="G32" s="9" t="e">
        <f>INDEX(TraneChecksums!Z:Z, MATCH($A32,TraneChecksums!$C:$C,0 )+41,1)</f>
        <v>#N/A</v>
      </c>
      <c r="H32" s="9" t="e">
        <f>INDEX(TraneChecksums!Z:Z, MATCH($A32,TraneChecksums!$C:$C,0 )+53,1)</f>
        <v>#N/A</v>
      </c>
      <c r="I32" s="9" t="e">
        <f>INDEX(TraneChecksums!Z:Z, MATCH($A32,TraneChecksums!$C:$C,0 )+64,1)</f>
        <v>#N/A</v>
      </c>
      <c r="J32" s="9" t="e">
        <f>INDEX(TraneChecksums!BH:BH, MATCH($A32,TraneChecksums!C:C,0 )+97,1)</f>
        <v>#N/A</v>
      </c>
      <c r="K32" s="9" t="e">
        <f>ABS(INDEX(TraneChecksums!BD:BD, MATCH($A32,TraneChecksums!$C:$C,0 )+97,1)*1000)</f>
        <v>#N/A</v>
      </c>
      <c r="L32" s="9" t="e">
        <f>INDEX(TraneChecksums!BM:BM, MATCH($A32,TraneChecksums!$C:$C,0 )+97,1)</f>
        <v>#N/A</v>
      </c>
      <c r="M32" s="9" t="e">
        <f>INDEX(TraneChecksums!BP:BP, MATCH($A32,TraneChecksums!$C:$C,0 )+97,1)</f>
        <v>#N/A</v>
      </c>
      <c r="N32" s="9" t="e">
        <f>_xlfn.CEILING.MATH(INDEX(TraneChecksums!BH:BH, MATCH($A32,TraneChecksums!$C:$C,0 )+91,1), 5)</f>
        <v>#N/A</v>
      </c>
      <c r="O32" s="9" t="e">
        <f>ABS(INDEX(TraneChecksums!BD:BD, MATCH($A32,TraneChecksums!$C:$C,0 )+91,1)*1000)</f>
        <v>#N/A</v>
      </c>
      <c r="P32" s="9" t="e">
        <f>INDEX(TraneChecksums!BM:BM, MATCH($A32,TraneChecksums!$C:$C,0 )+97,1)</f>
        <v>#N/A</v>
      </c>
      <c r="Q32" s="9" t="e">
        <f>INDEX(TraneChecksums!BP:BP, MATCH($A32,TraneChecksums!$C:$C,0 )+91,1)</f>
        <v>#N/A</v>
      </c>
      <c r="R32" s="9" t="e">
        <f>ABS(INDEX(TraneChecksums!AO:AO, MATCH($A32,TraneChecksums!$C:$C,0 )+41,1))</f>
        <v>#N/A</v>
      </c>
      <c r="S32" s="9" t="e">
        <f>ABS(INDEX(TraneChecksums!AO:AO, MATCH($A32,TraneChecksums!$C:$C,0 )+53,1))</f>
        <v>#N/A</v>
      </c>
      <c r="T32" s="9" t="e">
        <f>ABS(INDEX(TraneChecksums!AO:AO, MATCH($A32,TraneChecksums!$C:$C,0 )+62,1))</f>
        <v>#N/A</v>
      </c>
    </row>
    <row r="33" spans="1:20" ht="14.4">
      <c r="A33" s="197" t="s">
        <v>435</v>
      </c>
      <c r="B33" s="9" t="e">
        <f>_xlfn.CEILING.MATH(INDEX(Air!V:V,MATCH($A33,Air!B:B, 0)), 5)</f>
        <v>#N/A</v>
      </c>
      <c r="C33" s="9" t="e">
        <f>_xlfn.CEILING.MATH(INDEX(Air!W:W,MATCH($A33,Air!B:B, 0)), 5)</f>
        <v>#N/A</v>
      </c>
      <c r="D33" s="196" t="e">
        <f t="shared" si="0"/>
        <v>#N/A</v>
      </c>
      <c r="E33" s="9" t="e">
        <f>INDEX(TraneChecksums!R:R, MATCH($A33,TraneChecksums!C:C,0 )+91,1)</f>
        <v>#N/A</v>
      </c>
      <c r="F33" s="9" t="e">
        <f>INDEX(TraneChecksums!Z:Z, MATCH($A33,TraneChecksums!C:C,0 )+83,1)</f>
        <v>#N/A</v>
      </c>
      <c r="G33" s="9" t="e">
        <f>INDEX(TraneChecksums!Z:Z, MATCH($A33,TraneChecksums!$C:$C,0 )+41,1)</f>
        <v>#N/A</v>
      </c>
      <c r="H33" s="9" t="e">
        <f>INDEX(TraneChecksums!Z:Z, MATCH($A33,TraneChecksums!$C:$C,0 )+53,1)</f>
        <v>#N/A</v>
      </c>
      <c r="I33" s="9" t="e">
        <f>INDEX(TraneChecksums!Z:Z, MATCH($A33,TraneChecksums!$C:$C,0 )+64,1)</f>
        <v>#N/A</v>
      </c>
      <c r="J33" s="9" t="e">
        <f>INDEX(TraneChecksums!BH:BH, MATCH($A33,TraneChecksums!C:C,0 )+97,1)</f>
        <v>#N/A</v>
      </c>
      <c r="K33" s="9" t="e">
        <f>ABS(INDEX(TraneChecksums!BD:BD, MATCH($A33,TraneChecksums!$C:$C,0 )+97,1)*1000)</f>
        <v>#N/A</v>
      </c>
      <c r="L33" s="9" t="e">
        <f>INDEX(TraneChecksums!BM:BM, MATCH($A33,TraneChecksums!$C:$C,0 )+97,1)</f>
        <v>#N/A</v>
      </c>
      <c r="M33" s="9" t="e">
        <f>INDEX(TraneChecksums!BP:BP, MATCH($A33,TraneChecksums!$C:$C,0 )+97,1)</f>
        <v>#N/A</v>
      </c>
      <c r="N33" s="9" t="e">
        <f>_xlfn.CEILING.MATH(INDEX(TraneChecksums!BH:BH, MATCH($A33,TraneChecksums!$C:$C,0 )+91,1), 5)</f>
        <v>#N/A</v>
      </c>
      <c r="O33" s="9" t="e">
        <f>ABS(INDEX(TraneChecksums!BD:BD, MATCH($A33,TraneChecksums!$C:$C,0 )+91,1)*1000)</f>
        <v>#N/A</v>
      </c>
      <c r="P33" s="9" t="e">
        <f>INDEX(TraneChecksums!BM:BM, MATCH($A33,TraneChecksums!$C:$C,0 )+97,1)</f>
        <v>#N/A</v>
      </c>
      <c r="Q33" s="9" t="e">
        <f>INDEX(TraneChecksums!BP:BP, MATCH($A33,TraneChecksums!$C:$C,0 )+91,1)</f>
        <v>#N/A</v>
      </c>
      <c r="R33" s="9" t="e">
        <f>ABS(INDEX(TraneChecksums!AO:AO, MATCH($A33,TraneChecksums!$C:$C,0 )+41,1))</f>
        <v>#N/A</v>
      </c>
      <c r="S33" s="9" t="e">
        <f>ABS(INDEX(TraneChecksums!AO:AO, MATCH($A33,TraneChecksums!$C:$C,0 )+53,1))</f>
        <v>#N/A</v>
      </c>
      <c r="T33" s="9" t="e">
        <f>ABS(INDEX(TraneChecksums!AO:AO, MATCH($A33,TraneChecksums!$C:$C,0 )+62,1))</f>
        <v>#N/A</v>
      </c>
    </row>
    <row r="34" spans="1:20" ht="14.4">
      <c r="A34" s="197" t="s">
        <v>436</v>
      </c>
      <c r="B34" s="9" t="e">
        <f>_xlfn.CEILING.MATH(INDEX(Air!V:V,MATCH($A34,Air!B:B, 0)), 5)</f>
        <v>#N/A</v>
      </c>
      <c r="C34" s="9" t="e">
        <f>_xlfn.CEILING.MATH(INDEX(Air!W:W,MATCH($A34,Air!B:B, 0)), 5)</f>
        <v>#N/A</v>
      </c>
      <c r="D34" s="196" t="e">
        <f t="shared" si="0"/>
        <v>#N/A</v>
      </c>
      <c r="E34" s="9" t="e">
        <f>INDEX(TraneChecksums!R:R, MATCH($A34,TraneChecksums!C:C,0 )+91,1)</f>
        <v>#N/A</v>
      </c>
      <c r="F34" s="9" t="e">
        <f>INDEX(TraneChecksums!Z:Z, MATCH($A34,TraneChecksums!C:C,0 )+83,1)</f>
        <v>#N/A</v>
      </c>
      <c r="G34" s="9" t="e">
        <f>INDEX(TraneChecksums!Z:Z, MATCH($A34,TraneChecksums!$C:$C,0 )+41,1)</f>
        <v>#N/A</v>
      </c>
      <c r="H34" s="9" t="e">
        <f>INDEX(TraneChecksums!Z:Z, MATCH($A34,TraneChecksums!$C:$C,0 )+53,1)</f>
        <v>#N/A</v>
      </c>
      <c r="I34" s="9" t="e">
        <f>INDEX(TraneChecksums!Z:Z, MATCH($A34,TraneChecksums!$C:$C,0 )+64,1)</f>
        <v>#N/A</v>
      </c>
      <c r="J34" s="9" t="e">
        <f>INDEX(TraneChecksums!BH:BH, MATCH($A34,TraneChecksums!C:C,0 )+97,1)</f>
        <v>#N/A</v>
      </c>
      <c r="K34" s="9" t="e">
        <f>ABS(INDEX(TraneChecksums!BD:BD, MATCH($A34,TraneChecksums!$C:$C,0 )+97,1)*1000)</f>
        <v>#N/A</v>
      </c>
      <c r="L34" s="9" t="e">
        <f>INDEX(TraneChecksums!BM:BM, MATCH($A34,TraneChecksums!$C:$C,0 )+97,1)</f>
        <v>#N/A</v>
      </c>
      <c r="M34" s="9" t="e">
        <f>INDEX(TraneChecksums!BP:BP, MATCH($A34,TraneChecksums!$C:$C,0 )+97,1)</f>
        <v>#N/A</v>
      </c>
      <c r="N34" s="9" t="e">
        <f>_xlfn.CEILING.MATH(INDEX(TraneChecksums!BH:BH, MATCH($A34,TraneChecksums!$C:$C,0 )+91,1), 5)</f>
        <v>#N/A</v>
      </c>
      <c r="O34" s="9" t="e">
        <f>ABS(INDEX(TraneChecksums!BD:BD, MATCH($A34,TraneChecksums!$C:$C,0 )+91,1)*1000)</f>
        <v>#N/A</v>
      </c>
      <c r="P34" s="9" t="e">
        <f>INDEX(TraneChecksums!BM:BM, MATCH($A34,TraneChecksums!$C:$C,0 )+97,1)</f>
        <v>#N/A</v>
      </c>
      <c r="Q34" s="9" t="e">
        <f>INDEX(TraneChecksums!BP:BP, MATCH($A34,TraneChecksums!$C:$C,0 )+91,1)</f>
        <v>#N/A</v>
      </c>
      <c r="R34" s="9" t="e">
        <f>ABS(INDEX(TraneChecksums!AO:AO, MATCH($A34,TraneChecksums!$C:$C,0 )+41,1))</f>
        <v>#N/A</v>
      </c>
      <c r="S34" s="9" t="e">
        <f>ABS(INDEX(TraneChecksums!AO:AO, MATCH($A34,TraneChecksums!$C:$C,0 )+53,1))</f>
        <v>#N/A</v>
      </c>
      <c r="T34" s="9" t="e">
        <f>ABS(INDEX(TraneChecksums!AO:AO, MATCH($A34,TraneChecksums!$C:$C,0 )+62,1))</f>
        <v>#N/A</v>
      </c>
    </row>
    <row r="35" spans="1:20" ht="14.4">
      <c r="A35" s="197" t="s">
        <v>437</v>
      </c>
      <c r="B35" s="9" t="e">
        <f>_xlfn.CEILING.MATH(INDEX(Air!V:V,MATCH($A35,Air!B:B, 0)), 5)</f>
        <v>#N/A</v>
      </c>
      <c r="C35" s="9" t="e">
        <f>_xlfn.CEILING.MATH(INDEX(Air!W:W,MATCH($A35,Air!B:B, 0)), 5)</f>
        <v>#N/A</v>
      </c>
      <c r="D35" s="196" t="e">
        <f t="shared" ref="D35:D66" si="1">C35/B35</f>
        <v>#N/A</v>
      </c>
      <c r="E35" s="9" t="e">
        <f>INDEX(TraneChecksums!R:R, MATCH($A35,TraneChecksums!C:C,0 )+91,1)</f>
        <v>#N/A</v>
      </c>
      <c r="F35" s="9" t="e">
        <f>INDEX(TraneChecksums!Z:Z, MATCH($A35,TraneChecksums!C:C,0 )+83,1)</f>
        <v>#N/A</v>
      </c>
      <c r="G35" s="9" t="e">
        <f>INDEX(TraneChecksums!Z:Z, MATCH($A35,TraneChecksums!$C:$C,0 )+41,1)</f>
        <v>#N/A</v>
      </c>
      <c r="H35" s="9" t="e">
        <f>INDEX(TraneChecksums!Z:Z, MATCH($A35,TraneChecksums!$C:$C,0 )+53,1)</f>
        <v>#N/A</v>
      </c>
      <c r="I35" s="9" t="e">
        <f>INDEX(TraneChecksums!Z:Z, MATCH($A35,TraneChecksums!$C:$C,0 )+64,1)</f>
        <v>#N/A</v>
      </c>
      <c r="J35" s="9" t="e">
        <f>INDEX(TraneChecksums!BH:BH, MATCH($A35,TraneChecksums!C:C,0 )+97,1)</f>
        <v>#N/A</v>
      </c>
      <c r="K35" s="9" t="e">
        <f>ABS(INDEX(TraneChecksums!BD:BD, MATCH($A35,TraneChecksums!$C:$C,0 )+97,1)*1000)</f>
        <v>#N/A</v>
      </c>
      <c r="L35" s="9" t="e">
        <f>INDEX(TraneChecksums!BM:BM, MATCH($A35,TraneChecksums!$C:$C,0 )+97,1)</f>
        <v>#N/A</v>
      </c>
      <c r="M35" s="9" t="e">
        <f>INDEX(TraneChecksums!BP:BP, MATCH($A35,TraneChecksums!$C:$C,0 )+97,1)</f>
        <v>#N/A</v>
      </c>
      <c r="N35" s="9" t="e">
        <f>_xlfn.CEILING.MATH(INDEX(TraneChecksums!BH:BH, MATCH($A35,TraneChecksums!$C:$C,0 )+91,1), 5)</f>
        <v>#N/A</v>
      </c>
      <c r="O35" s="9" t="e">
        <f>ABS(INDEX(TraneChecksums!BD:BD, MATCH($A35,TraneChecksums!$C:$C,0 )+91,1)*1000)</f>
        <v>#N/A</v>
      </c>
      <c r="P35" s="9" t="e">
        <f>INDEX(TraneChecksums!BM:BM, MATCH($A35,TraneChecksums!$C:$C,0 )+97,1)</f>
        <v>#N/A</v>
      </c>
      <c r="Q35" s="9" t="e">
        <f>INDEX(TraneChecksums!BP:BP, MATCH($A35,TraneChecksums!$C:$C,0 )+91,1)</f>
        <v>#N/A</v>
      </c>
      <c r="R35" s="9" t="e">
        <f>ABS(INDEX(TraneChecksums!AO:AO, MATCH($A35,TraneChecksums!$C:$C,0 )+41,1))</f>
        <v>#N/A</v>
      </c>
      <c r="S35" s="9" t="e">
        <f>ABS(INDEX(TraneChecksums!AO:AO, MATCH($A35,TraneChecksums!$C:$C,0 )+53,1))</f>
        <v>#N/A</v>
      </c>
      <c r="T35" s="9" t="e">
        <f>ABS(INDEX(TraneChecksums!AO:AO, MATCH($A35,TraneChecksums!$C:$C,0 )+62,1))</f>
        <v>#N/A</v>
      </c>
    </row>
    <row r="36" spans="1:20" ht="14.4">
      <c r="A36" s="197" t="s">
        <v>438</v>
      </c>
      <c r="B36" s="9" t="e">
        <f>_xlfn.CEILING.MATH(INDEX(Air!V:V,MATCH($A36,Air!B:B, 0)), 5)</f>
        <v>#N/A</v>
      </c>
      <c r="C36" s="9" t="e">
        <f>_xlfn.CEILING.MATH(INDEX(Air!W:W,MATCH($A36,Air!B:B, 0)), 5)</f>
        <v>#N/A</v>
      </c>
      <c r="D36" s="196" t="e">
        <f t="shared" si="1"/>
        <v>#N/A</v>
      </c>
      <c r="E36" s="9" t="e">
        <f>INDEX(TraneChecksums!R:R, MATCH($A36,TraneChecksums!C:C,0 )+91,1)</f>
        <v>#N/A</v>
      </c>
      <c r="F36" s="9" t="e">
        <f>INDEX(TraneChecksums!Z:Z, MATCH($A36,TraneChecksums!C:C,0 )+83,1)</f>
        <v>#N/A</v>
      </c>
      <c r="G36" s="9" t="e">
        <f>INDEX(TraneChecksums!Z:Z, MATCH($A36,TraneChecksums!$C:$C,0 )+41,1)</f>
        <v>#N/A</v>
      </c>
      <c r="H36" s="9" t="e">
        <f>INDEX(TraneChecksums!Z:Z, MATCH($A36,TraneChecksums!$C:$C,0 )+53,1)</f>
        <v>#N/A</v>
      </c>
      <c r="I36" s="9" t="e">
        <f>INDEX(TraneChecksums!Z:Z, MATCH($A36,TraneChecksums!$C:$C,0 )+64,1)</f>
        <v>#N/A</v>
      </c>
      <c r="J36" s="9" t="e">
        <f>INDEX(TraneChecksums!BH:BH, MATCH($A36,TraneChecksums!C:C,0 )+97,1)</f>
        <v>#N/A</v>
      </c>
      <c r="K36" s="9" t="e">
        <f>ABS(INDEX(TraneChecksums!BD:BD, MATCH($A36,TraneChecksums!$C:$C,0 )+97,1)*1000)</f>
        <v>#N/A</v>
      </c>
      <c r="L36" s="9" t="e">
        <f>INDEX(TraneChecksums!BM:BM, MATCH($A36,TraneChecksums!$C:$C,0 )+97,1)</f>
        <v>#N/A</v>
      </c>
      <c r="M36" s="9" t="e">
        <f>INDEX(TraneChecksums!BP:BP, MATCH($A36,TraneChecksums!$C:$C,0 )+97,1)</f>
        <v>#N/A</v>
      </c>
      <c r="N36" s="9" t="e">
        <f>_xlfn.CEILING.MATH(INDEX(TraneChecksums!BH:BH, MATCH($A36,TraneChecksums!$C:$C,0 )+91,1), 5)</f>
        <v>#N/A</v>
      </c>
      <c r="O36" s="9" t="e">
        <f>ABS(INDEX(TraneChecksums!BD:BD, MATCH($A36,TraneChecksums!$C:$C,0 )+91,1)*1000)</f>
        <v>#N/A</v>
      </c>
      <c r="P36" s="9" t="e">
        <f>INDEX(TraneChecksums!BM:BM, MATCH($A36,TraneChecksums!$C:$C,0 )+97,1)</f>
        <v>#N/A</v>
      </c>
      <c r="Q36" s="9" t="e">
        <f>INDEX(TraneChecksums!BP:BP, MATCH($A36,TraneChecksums!$C:$C,0 )+91,1)</f>
        <v>#N/A</v>
      </c>
      <c r="R36" s="9" t="e">
        <f>ABS(INDEX(TraneChecksums!AO:AO, MATCH($A36,TraneChecksums!$C:$C,0 )+41,1))</f>
        <v>#N/A</v>
      </c>
      <c r="S36" s="9" t="e">
        <f>ABS(INDEX(TraneChecksums!AO:AO, MATCH($A36,TraneChecksums!$C:$C,0 )+53,1))</f>
        <v>#N/A</v>
      </c>
      <c r="T36" s="9" t="e">
        <f>ABS(INDEX(TraneChecksums!AO:AO, MATCH($A36,TraneChecksums!$C:$C,0 )+62,1))</f>
        <v>#N/A</v>
      </c>
    </row>
    <row r="37" spans="1:20" ht="14.4">
      <c r="A37" s="197" t="s">
        <v>439</v>
      </c>
      <c r="B37" s="9" t="e">
        <f>_xlfn.CEILING.MATH(INDEX(Air!V:V,MATCH($A37,Air!B:B, 0)), 5)</f>
        <v>#N/A</v>
      </c>
      <c r="C37" s="9" t="e">
        <f>_xlfn.CEILING.MATH(INDEX(Air!W:W,MATCH($A37,Air!B:B, 0)), 5)</f>
        <v>#N/A</v>
      </c>
      <c r="D37" s="196" t="e">
        <f t="shared" si="1"/>
        <v>#N/A</v>
      </c>
      <c r="E37" s="9" t="e">
        <f>INDEX(TraneChecksums!R:R, MATCH($A37,TraneChecksums!C:C,0 )+91,1)</f>
        <v>#N/A</v>
      </c>
      <c r="F37" s="9" t="e">
        <f>INDEX(TraneChecksums!Z:Z, MATCH($A37,TraneChecksums!C:C,0 )+83,1)</f>
        <v>#N/A</v>
      </c>
      <c r="G37" s="9" t="e">
        <f>INDEX(TraneChecksums!Z:Z, MATCH($A37,TraneChecksums!$C:$C,0 )+41,1)</f>
        <v>#N/A</v>
      </c>
      <c r="H37" s="9" t="e">
        <f>INDEX(TraneChecksums!Z:Z, MATCH($A37,TraneChecksums!$C:$C,0 )+53,1)</f>
        <v>#N/A</v>
      </c>
      <c r="I37" s="9" t="e">
        <f>INDEX(TraneChecksums!Z:Z, MATCH($A37,TraneChecksums!$C:$C,0 )+64,1)</f>
        <v>#N/A</v>
      </c>
      <c r="J37" s="9" t="e">
        <f>INDEX(TraneChecksums!BH:BH, MATCH($A37,TraneChecksums!C:C,0 )+97,1)</f>
        <v>#N/A</v>
      </c>
      <c r="K37" s="9" t="e">
        <f>ABS(INDEX(TraneChecksums!BD:BD, MATCH($A37,TraneChecksums!$C:$C,0 )+97,1)*1000)</f>
        <v>#N/A</v>
      </c>
      <c r="L37" s="9" t="e">
        <f>INDEX(TraneChecksums!BM:BM, MATCH($A37,TraneChecksums!$C:$C,0 )+97,1)</f>
        <v>#N/A</v>
      </c>
      <c r="M37" s="9" t="e">
        <f>INDEX(TraneChecksums!BP:BP, MATCH($A37,TraneChecksums!$C:$C,0 )+97,1)</f>
        <v>#N/A</v>
      </c>
      <c r="N37" s="9" t="e">
        <f>_xlfn.CEILING.MATH(INDEX(TraneChecksums!BH:BH, MATCH($A37,TraneChecksums!$C:$C,0 )+91,1), 5)</f>
        <v>#N/A</v>
      </c>
      <c r="O37" s="9" t="e">
        <f>ABS(INDEX(TraneChecksums!BD:BD, MATCH($A37,TraneChecksums!$C:$C,0 )+91,1)*1000)</f>
        <v>#N/A</v>
      </c>
      <c r="P37" s="9" t="e">
        <f>INDEX(TraneChecksums!BM:BM, MATCH($A37,TraneChecksums!$C:$C,0 )+97,1)</f>
        <v>#N/A</v>
      </c>
      <c r="Q37" s="9" t="e">
        <f>INDEX(TraneChecksums!BP:BP, MATCH($A37,TraneChecksums!$C:$C,0 )+91,1)</f>
        <v>#N/A</v>
      </c>
      <c r="R37" s="9" t="e">
        <f>ABS(INDEX(TraneChecksums!AO:AO, MATCH($A37,TraneChecksums!$C:$C,0 )+41,1))</f>
        <v>#N/A</v>
      </c>
      <c r="S37" s="9" t="e">
        <f>ABS(INDEX(TraneChecksums!AO:AO, MATCH($A37,TraneChecksums!$C:$C,0 )+53,1))</f>
        <v>#N/A</v>
      </c>
      <c r="T37" s="9" t="e">
        <f>ABS(INDEX(TraneChecksums!AO:AO, MATCH($A37,TraneChecksums!$C:$C,0 )+62,1))</f>
        <v>#N/A</v>
      </c>
    </row>
    <row r="38" spans="1:20" ht="14.4">
      <c r="A38" s="197" t="s">
        <v>440</v>
      </c>
      <c r="B38" s="9" t="e">
        <f>_xlfn.CEILING.MATH(INDEX(Air!V:V,MATCH($A38,Air!B:B, 0)), 5)</f>
        <v>#N/A</v>
      </c>
      <c r="C38" s="9" t="e">
        <f>_xlfn.CEILING.MATH(INDEX(Air!W:W,MATCH($A38,Air!B:B, 0)), 5)</f>
        <v>#N/A</v>
      </c>
      <c r="D38" s="196" t="e">
        <f t="shared" si="1"/>
        <v>#N/A</v>
      </c>
      <c r="E38" s="9" t="e">
        <f>INDEX(TraneChecksums!R:R, MATCH($A38,TraneChecksums!C:C,0 )+91,1)</f>
        <v>#N/A</v>
      </c>
      <c r="F38" s="9" t="e">
        <f>INDEX(TraneChecksums!Z:Z, MATCH($A38,TraneChecksums!C:C,0 )+83,1)</f>
        <v>#N/A</v>
      </c>
      <c r="G38" s="9" t="e">
        <f>INDEX(TraneChecksums!Z:Z, MATCH($A38,TraneChecksums!$C:$C,0 )+41,1)</f>
        <v>#N/A</v>
      </c>
      <c r="H38" s="9" t="e">
        <f>INDEX(TraneChecksums!Z:Z, MATCH($A38,TraneChecksums!$C:$C,0 )+53,1)</f>
        <v>#N/A</v>
      </c>
      <c r="I38" s="9" t="e">
        <f>INDEX(TraneChecksums!Z:Z, MATCH($A38,TraneChecksums!$C:$C,0 )+64,1)</f>
        <v>#N/A</v>
      </c>
      <c r="J38" s="9" t="e">
        <f>INDEX(TraneChecksums!BH:BH, MATCH($A38,TraneChecksums!C:C,0 )+97,1)</f>
        <v>#N/A</v>
      </c>
      <c r="K38" s="9" t="e">
        <f>ABS(INDEX(TraneChecksums!BD:BD, MATCH($A38,TraneChecksums!$C:$C,0 )+97,1)*1000)</f>
        <v>#N/A</v>
      </c>
      <c r="L38" s="9" t="e">
        <f>INDEX(TraneChecksums!BM:BM, MATCH($A38,TraneChecksums!$C:$C,0 )+97,1)</f>
        <v>#N/A</v>
      </c>
      <c r="M38" s="9" t="e">
        <f>INDEX(TraneChecksums!BP:BP, MATCH($A38,TraneChecksums!$C:$C,0 )+97,1)</f>
        <v>#N/A</v>
      </c>
      <c r="N38" s="9" t="e">
        <f>_xlfn.CEILING.MATH(INDEX(TraneChecksums!BH:BH, MATCH($A38,TraneChecksums!$C:$C,0 )+91,1), 5)</f>
        <v>#N/A</v>
      </c>
      <c r="O38" s="9" t="e">
        <f>ABS(INDEX(TraneChecksums!BD:BD, MATCH($A38,TraneChecksums!$C:$C,0 )+91,1)*1000)</f>
        <v>#N/A</v>
      </c>
      <c r="P38" s="9" t="e">
        <f>INDEX(TraneChecksums!BM:BM, MATCH($A38,TraneChecksums!$C:$C,0 )+97,1)</f>
        <v>#N/A</v>
      </c>
      <c r="Q38" s="9" t="e">
        <f>INDEX(TraneChecksums!BP:BP, MATCH($A38,TraneChecksums!$C:$C,0 )+91,1)</f>
        <v>#N/A</v>
      </c>
      <c r="R38" s="9" t="e">
        <f>ABS(INDEX(TraneChecksums!AO:AO, MATCH($A38,TraneChecksums!$C:$C,0 )+41,1))</f>
        <v>#N/A</v>
      </c>
      <c r="S38" s="9" t="e">
        <f>ABS(INDEX(TraneChecksums!AO:AO, MATCH($A38,TraneChecksums!$C:$C,0 )+53,1))</f>
        <v>#N/A</v>
      </c>
      <c r="T38" s="9" t="e">
        <f>ABS(INDEX(TraneChecksums!AO:AO, MATCH($A38,TraneChecksums!$C:$C,0 )+62,1))</f>
        <v>#N/A</v>
      </c>
    </row>
    <row r="39" spans="1:20" ht="14.4">
      <c r="A39" s="197" t="s">
        <v>441</v>
      </c>
      <c r="B39" s="9" t="e">
        <f>_xlfn.CEILING.MATH(INDEX(Air!V:V,MATCH($A39,Air!B:B, 0)), 5)</f>
        <v>#N/A</v>
      </c>
      <c r="C39" s="9" t="e">
        <f>_xlfn.CEILING.MATH(INDEX(Air!W:W,MATCH($A39,Air!B:B, 0)), 5)</f>
        <v>#N/A</v>
      </c>
      <c r="D39" s="196" t="e">
        <f t="shared" si="1"/>
        <v>#N/A</v>
      </c>
      <c r="E39" s="9" t="e">
        <f>INDEX(TraneChecksums!R:R, MATCH($A39,TraneChecksums!C:C,0 )+91,1)</f>
        <v>#N/A</v>
      </c>
      <c r="F39" s="9" t="e">
        <f>INDEX(TraneChecksums!Z:Z, MATCH($A39,TraneChecksums!C:C,0 )+83,1)</f>
        <v>#N/A</v>
      </c>
      <c r="G39" s="9" t="e">
        <f>INDEX(TraneChecksums!Z:Z, MATCH($A39,TraneChecksums!$C:$C,0 )+41,1)</f>
        <v>#N/A</v>
      </c>
      <c r="H39" s="9" t="e">
        <f>INDEX(TraneChecksums!Z:Z, MATCH($A39,TraneChecksums!$C:$C,0 )+53,1)</f>
        <v>#N/A</v>
      </c>
      <c r="I39" s="9" t="e">
        <f>INDEX(TraneChecksums!Z:Z, MATCH($A39,TraneChecksums!$C:$C,0 )+64,1)</f>
        <v>#N/A</v>
      </c>
      <c r="J39" s="9" t="e">
        <f>INDEX(TraneChecksums!BH:BH, MATCH($A39,TraneChecksums!C:C,0 )+97,1)</f>
        <v>#N/A</v>
      </c>
      <c r="K39" s="9" t="e">
        <f>ABS(INDEX(TraneChecksums!BD:BD, MATCH($A39,TraneChecksums!$C:$C,0 )+97,1)*1000)</f>
        <v>#N/A</v>
      </c>
      <c r="L39" s="9" t="e">
        <f>INDEX(TraneChecksums!BM:BM, MATCH($A39,TraneChecksums!$C:$C,0 )+97,1)</f>
        <v>#N/A</v>
      </c>
      <c r="M39" s="9" t="e">
        <f>INDEX(TraneChecksums!BP:BP, MATCH($A39,TraneChecksums!$C:$C,0 )+97,1)</f>
        <v>#N/A</v>
      </c>
      <c r="N39" s="9" t="e">
        <f>_xlfn.CEILING.MATH(INDEX(TraneChecksums!BH:BH, MATCH($A39,TraneChecksums!$C:$C,0 )+91,1), 5)</f>
        <v>#N/A</v>
      </c>
      <c r="O39" s="9" t="e">
        <f>ABS(INDEX(TraneChecksums!BD:BD, MATCH($A39,TraneChecksums!$C:$C,0 )+91,1)*1000)</f>
        <v>#N/A</v>
      </c>
      <c r="P39" s="9" t="e">
        <f>INDEX(TraneChecksums!BM:BM, MATCH($A39,TraneChecksums!$C:$C,0 )+97,1)</f>
        <v>#N/A</v>
      </c>
      <c r="Q39" s="9" t="e">
        <f>INDEX(TraneChecksums!BP:BP, MATCH($A39,TraneChecksums!$C:$C,0 )+91,1)</f>
        <v>#N/A</v>
      </c>
      <c r="R39" s="9" t="e">
        <f>ABS(INDEX(TraneChecksums!AO:AO, MATCH($A39,TraneChecksums!$C:$C,0 )+41,1))</f>
        <v>#N/A</v>
      </c>
      <c r="S39" s="9" t="e">
        <f>ABS(INDEX(TraneChecksums!AO:AO, MATCH($A39,TraneChecksums!$C:$C,0 )+53,1))</f>
        <v>#N/A</v>
      </c>
      <c r="T39" s="9" t="e">
        <f>ABS(INDEX(TraneChecksums!AO:AO, MATCH($A39,TraneChecksums!$C:$C,0 )+62,1))</f>
        <v>#N/A</v>
      </c>
    </row>
    <row r="40" spans="1:20" ht="14.4">
      <c r="A40" s="197" t="s">
        <v>442</v>
      </c>
      <c r="B40" s="9" t="e">
        <f>_xlfn.CEILING.MATH(INDEX(Air!V:V,MATCH($A40,Air!B:B, 0)), 5)</f>
        <v>#N/A</v>
      </c>
      <c r="C40" s="9" t="e">
        <f>_xlfn.CEILING.MATH(INDEX(Air!W:W,MATCH($A40,Air!B:B, 0)), 5)</f>
        <v>#N/A</v>
      </c>
      <c r="D40" s="196" t="e">
        <f t="shared" si="1"/>
        <v>#N/A</v>
      </c>
      <c r="E40" s="9" t="e">
        <f>INDEX(TraneChecksums!R:R, MATCH($A40,TraneChecksums!C:C,0 )+91,1)</f>
        <v>#N/A</v>
      </c>
      <c r="F40" s="9" t="e">
        <f>INDEX(TraneChecksums!Z:Z, MATCH($A40,TraneChecksums!C:C,0 )+83,1)</f>
        <v>#N/A</v>
      </c>
      <c r="G40" s="9" t="e">
        <f>INDEX(TraneChecksums!Z:Z, MATCH($A40,TraneChecksums!$C:$C,0 )+41,1)</f>
        <v>#N/A</v>
      </c>
      <c r="H40" s="9" t="e">
        <f>INDEX(TraneChecksums!Z:Z, MATCH($A40,TraneChecksums!$C:$C,0 )+53,1)</f>
        <v>#N/A</v>
      </c>
      <c r="I40" s="9" t="e">
        <f>INDEX(TraneChecksums!Z:Z, MATCH($A40,TraneChecksums!$C:$C,0 )+64,1)</f>
        <v>#N/A</v>
      </c>
      <c r="J40" s="9" t="e">
        <f>INDEX(TraneChecksums!BH:BH, MATCH($A40,TraneChecksums!C:C,0 )+97,1)</f>
        <v>#N/A</v>
      </c>
      <c r="K40" s="9" t="e">
        <f>ABS(INDEX(TraneChecksums!BD:BD, MATCH($A40,TraneChecksums!$C:$C,0 )+97,1)*1000)</f>
        <v>#N/A</v>
      </c>
      <c r="L40" s="9" t="e">
        <f>INDEX(TraneChecksums!BM:BM, MATCH($A40,TraneChecksums!$C:$C,0 )+97,1)</f>
        <v>#N/A</v>
      </c>
      <c r="M40" s="9" t="e">
        <f>INDEX(TraneChecksums!BP:BP, MATCH($A40,TraneChecksums!$C:$C,0 )+97,1)</f>
        <v>#N/A</v>
      </c>
      <c r="N40" s="9" t="e">
        <f>_xlfn.CEILING.MATH(INDEX(TraneChecksums!BH:BH, MATCH($A40,TraneChecksums!$C:$C,0 )+91,1), 5)</f>
        <v>#N/A</v>
      </c>
      <c r="O40" s="9" t="e">
        <f>ABS(INDEX(TraneChecksums!BD:BD, MATCH($A40,TraneChecksums!$C:$C,0 )+91,1)*1000)</f>
        <v>#N/A</v>
      </c>
      <c r="P40" s="9" t="e">
        <f>INDEX(TraneChecksums!BM:BM, MATCH($A40,TraneChecksums!$C:$C,0 )+97,1)</f>
        <v>#N/A</v>
      </c>
      <c r="Q40" s="9" t="e">
        <f>INDEX(TraneChecksums!BP:BP, MATCH($A40,TraneChecksums!$C:$C,0 )+91,1)</f>
        <v>#N/A</v>
      </c>
      <c r="R40" s="9" t="e">
        <f>ABS(INDEX(TraneChecksums!AO:AO, MATCH($A40,TraneChecksums!$C:$C,0 )+41,1))</f>
        <v>#N/A</v>
      </c>
      <c r="S40" s="9" t="e">
        <f>ABS(INDEX(TraneChecksums!AO:AO, MATCH($A40,TraneChecksums!$C:$C,0 )+53,1))</f>
        <v>#N/A</v>
      </c>
      <c r="T40" s="9" t="e">
        <f>ABS(INDEX(TraneChecksums!AO:AO, MATCH($A40,TraneChecksums!$C:$C,0 )+62,1))</f>
        <v>#N/A</v>
      </c>
    </row>
    <row r="41" spans="1:20" ht="14.4">
      <c r="A41" s="197" t="s">
        <v>443</v>
      </c>
      <c r="B41" s="9" t="e">
        <f>_xlfn.CEILING.MATH(INDEX(Air!V:V,MATCH($A41,Air!B:B, 0)), 5)</f>
        <v>#N/A</v>
      </c>
      <c r="C41" s="9" t="e">
        <f>_xlfn.CEILING.MATH(INDEX(Air!W:W,MATCH($A41,Air!B:B, 0)), 5)</f>
        <v>#N/A</v>
      </c>
      <c r="D41" s="196" t="e">
        <f t="shared" si="1"/>
        <v>#N/A</v>
      </c>
      <c r="E41" s="9" t="e">
        <f>INDEX(TraneChecksums!R:R, MATCH($A41,TraneChecksums!C:C,0 )+91,1)</f>
        <v>#N/A</v>
      </c>
      <c r="F41" s="9" t="e">
        <f>INDEX(TraneChecksums!Z:Z, MATCH($A41,TraneChecksums!C:C,0 )+83,1)</f>
        <v>#N/A</v>
      </c>
      <c r="G41" s="9" t="e">
        <f>INDEX(TraneChecksums!Z:Z, MATCH($A41,TraneChecksums!$C:$C,0 )+41,1)</f>
        <v>#N/A</v>
      </c>
      <c r="H41" s="9" t="e">
        <f>INDEX(TraneChecksums!Z:Z, MATCH($A41,TraneChecksums!$C:$C,0 )+53,1)</f>
        <v>#N/A</v>
      </c>
      <c r="I41" s="9" t="e">
        <f>INDEX(TraneChecksums!Z:Z, MATCH($A41,TraneChecksums!$C:$C,0 )+64,1)</f>
        <v>#N/A</v>
      </c>
      <c r="J41" s="9" t="e">
        <f>INDEX(TraneChecksums!BH:BH, MATCH($A41,TraneChecksums!C:C,0 )+97,1)</f>
        <v>#N/A</v>
      </c>
      <c r="K41" s="9" t="e">
        <f>ABS(INDEX(TraneChecksums!BD:BD, MATCH($A41,TraneChecksums!$C:$C,0 )+97,1)*1000)</f>
        <v>#N/A</v>
      </c>
      <c r="L41" s="9" t="e">
        <f>INDEX(TraneChecksums!BM:BM, MATCH($A41,TraneChecksums!$C:$C,0 )+97,1)</f>
        <v>#N/A</v>
      </c>
      <c r="M41" s="9" t="e">
        <f>INDEX(TraneChecksums!BP:BP, MATCH($A41,TraneChecksums!$C:$C,0 )+97,1)</f>
        <v>#N/A</v>
      </c>
      <c r="N41" s="9" t="e">
        <f>_xlfn.CEILING.MATH(INDEX(TraneChecksums!BH:BH, MATCH($A41,TraneChecksums!$C:$C,0 )+91,1), 5)</f>
        <v>#N/A</v>
      </c>
      <c r="O41" s="9" t="e">
        <f>ABS(INDEX(TraneChecksums!BD:BD, MATCH($A41,TraneChecksums!$C:$C,0 )+91,1)*1000)</f>
        <v>#N/A</v>
      </c>
      <c r="P41" s="9" t="e">
        <f>INDEX(TraneChecksums!BM:BM, MATCH($A41,TraneChecksums!$C:$C,0 )+97,1)</f>
        <v>#N/A</v>
      </c>
      <c r="Q41" s="9" t="e">
        <f>INDEX(TraneChecksums!BP:BP, MATCH($A41,TraneChecksums!$C:$C,0 )+91,1)</f>
        <v>#N/A</v>
      </c>
      <c r="R41" s="9" t="e">
        <f>ABS(INDEX(TraneChecksums!AO:AO, MATCH($A41,TraneChecksums!$C:$C,0 )+41,1))</f>
        <v>#N/A</v>
      </c>
      <c r="S41" s="9" t="e">
        <f>ABS(INDEX(TraneChecksums!AO:AO, MATCH($A41,TraneChecksums!$C:$C,0 )+53,1))</f>
        <v>#N/A</v>
      </c>
      <c r="T41" s="9" t="e">
        <f>ABS(INDEX(TraneChecksums!AO:AO, MATCH($A41,TraneChecksums!$C:$C,0 )+62,1))</f>
        <v>#N/A</v>
      </c>
    </row>
    <row r="42" spans="1:20" ht="14.4">
      <c r="A42" s="197" t="s">
        <v>444</v>
      </c>
      <c r="B42" s="9" t="e">
        <f>_xlfn.CEILING.MATH(INDEX(Air!V:V,MATCH($A42,Air!B:B, 0)), 5)</f>
        <v>#N/A</v>
      </c>
      <c r="C42" s="9" t="e">
        <f>_xlfn.CEILING.MATH(INDEX(Air!W:W,MATCH($A42,Air!B:B, 0)), 5)</f>
        <v>#N/A</v>
      </c>
      <c r="D42" s="196" t="e">
        <f t="shared" si="1"/>
        <v>#N/A</v>
      </c>
      <c r="E42" s="9" t="e">
        <f>INDEX(TraneChecksums!R:R, MATCH($A42,TraneChecksums!C:C,0 )+91,1)</f>
        <v>#N/A</v>
      </c>
      <c r="F42" s="9" t="e">
        <f>INDEX(TraneChecksums!Z:Z, MATCH($A42,TraneChecksums!C:C,0 )+83,1)</f>
        <v>#N/A</v>
      </c>
      <c r="G42" s="9" t="e">
        <f>INDEX(TraneChecksums!Z:Z, MATCH($A42,TraneChecksums!$C:$C,0 )+41,1)</f>
        <v>#N/A</v>
      </c>
      <c r="H42" s="9" t="e">
        <f>INDEX(TraneChecksums!Z:Z, MATCH($A42,TraneChecksums!$C:$C,0 )+53,1)</f>
        <v>#N/A</v>
      </c>
      <c r="I42" s="9" t="e">
        <f>INDEX(TraneChecksums!Z:Z, MATCH($A42,TraneChecksums!$C:$C,0 )+64,1)</f>
        <v>#N/A</v>
      </c>
      <c r="J42" s="9" t="e">
        <f>INDEX(TraneChecksums!BH:BH, MATCH($A42,TraneChecksums!C:C,0 )+97,1)</f>
        <v>#N/A</v>
      </c>
      <c r="K42" s="9" t="e">
        <f>ABS(INDEX(TraneChecksums!BD:BD, MATCH($A42,TraneChecksums!$C:$C,0 )+97,1)*1000)</f>
        <v>#N/A</v>
      </c>
      <c r="L42" s="9" t="e">
        <f>INDEX(TraneChecksums!BM:BM, MATCH($A42,TraneChecksums!$C:$C,0 )+97,1)</f>
        <v>#N/A</v>
      </c>
      <c r="M42" s="9" t="e">
        <f>INDEX(TraneChecksums!BP:BP, MATCH($A42,TraneChecksums!$C:$C,0 )+97,1)</f>
        <v>#N/A</v>
      </c>
      <c r="N42" s="9" t="e">
        <f>_xlfn.CEILING.MATH(INDEX(TraneChecksums!BH:BH, MATCH($A42,TraneChecksums!$C:$C,0 )+91,1), 5)</f>
        <v>#N/A</v>
      </c>
      <c r="O42" s="9" t="e">
        <f>ABS(INDEX(TraneChecksums!BD:BD, MATCH($A42,TraneChecksums!$C:$C,0 )+91,1)*1000)</f>
        <v>#N/A</v>
      </c>
      <c r="P42" s="9" t="e">
        <f>INDEX(TraneChecksums!BM:BM, MATCH($A42,TraneChecksums!$C:$C,0 )+97,1)</f>
        <v>#N/A</v>
      </c>
      <c r="Q42" s="9" t="e">
        <f>INDEX(TraneChecksums!BP:BP, MATCH($A42,TraneChecksums!$C:$C,0 )+91,1)</f>
        <v>#N/A</v>
      </c>
      <c r="R42" s="9" t="e">
        <f>ABS(INDEX(TraneChecksums!AO:AO, MATCH($A42,TraneChecksums!$C:$C,0 )+41,1))</f>
        <v>#N/A</v>
      </c>
      <c r="S42" s="9" t="e">
        <f>ABS(INDEX(TraneChecksums!AO:AO, MATCH($A42,TraneChecksums!$C:$C,0 )+53,1))</f>
        <v>#N/A</v>
      </c>
      <c r="T42" s="9" t="e">
        <f>ABS(INDEX(TraneChecksums!AO:AO, MATCH($A42,TraneChecksums!$C:$C,0 )+62,1))</f>
        <v>#N/A</v>
      </c>
    </row>
    <row r="43" spans="1:20" ht="14.4">
      <c r="A43" s="197" t="s">
        <v>445</v>
      </c>
      <c r="B43" s="9" t="e">
        <f>_xlfn.CEILING.MATH(INDEX(Air!V:V,MATCH($A43,Air!B:B, 0)), 5)</f>
        <v>#N/A</v>
      </c>
      <c r="C43" s="9" t="e">
        <f>_xlfn.CEILING.MATH(INDEX(Air!W:W,MATCH($A43,Air!B:B, 0)), 5)</f>
        <v>#N/A</v>
      </c>
      <c r="D43" s="196" t="e">
        <f t="shared" si="1"/>
        <v>#N/A</v>
      </c>
      <c r="E43" s="9" t="e">
        <f>INDEX(TraneChecksums!R:R, MATCH($A43,TraneChecksums!C:C,0 )+91,1)</f>
        <v>#N/A</v>
      </c>
      <c r="F43" s="9" t="e">
        <f>INDEX(TraneChecksums!Z:Z, MATCH($A43,TraneChecksums!C:C,0 )+83,1)</f>
        <v>#N/A</v>
      </c>
      <c r="G43" s="9" t="e">
        <f>INDEX(TraneChecksums!Z:Z, MATCH($A43,TraneChecksums!$C:$C,0 )+41,1)</f>
        <v>#N/A</v>
      </c>
      <c r="H43" s="9" t="e">
        <f>INDEX(TraneChecksums!Z:Z, MATCH($A43,TraneChecksums!$C:$C,0 )+53,1)</f>
        <v>#N/A</v>
      </c>
      <c r="I43" s="9" t="e">
        <f>INDEX(TraneChecksums!Z:Z, MATCH($A43,TraneChecksums!$C:$C,0 )+64,1)</f>
        <v>#N/A</v>
      </c>
      <c r="J43" s="9" t="e">
        <f>INDEX(TraneChecksums!BH:BH, MATCH($A43,TraneChecksums!C:C,0 )+97,1)</f>
        <v>#N/A</v>
      </c>
      <c r="K43" s="9" t="e">
        <f>ABS(INDEX(TraneChecksums!BD:BD, MATCH($A43,TraneChecksums!$C:$C,0 )+97,1)*1000)</f>
        <v>#N/A</v>
      </c>
      <c r="L43" s="9" t="e">
        <f>INDEX(TraneChecksums!BM:BM, MATCH($A43,TraneChecksums!$C:$C,0 )+97,1)</f>
        <v>#N/A</v>
      </c>
      <c r="M43" s="9" t="e">
        <f>INDEX(TraneChecksums!BP:BP, MATCH($A43,TraneChecksums!$C:$C,0 )+97,1)</f>
        <v>#N/A</v>
      </c>
      <c r="N43" s="9" t="e">
        <f>_xlfn.CEILING.MATH(INDEX(TraneChecksums!BH:BH, MATCH($A43,TraneChecksums!$C:$C,0 )+91,1), 5)</f>
        <v>#N/A</v>
      </c>
      <c r="O43" s="9" t="e">
        <f>ABS(INDEX(TraneChecksums!BD:BD, MATCH($A43,TraneChecksums!$C:$C,0 )+91,1)*1000)</f>
        <v>#N/A</v>
      </c>
      <c r="P43" s="9" t="e">
        <f>INDEX(TraneChecksums!BM:BM, MATCH($A43,TraneChecksums!$C:$C,0 )+97,1)</f>
        <v>#N/A</v>
      </c>
      <c r="Q43" s="9" t="e">
        <f>INDEX(TraneChecksums!BP:BP, MATCH($A43,TraneChecksums!$C:$C,0 )+91,1)</f>
        <v>#N/A</v>
      </c>
      <c r="R43" s="9" t="e">
        <f>ABS(INDEX(TraneChecksums!AO:AO, MATCH($A43,TraneChecksums!$C:$C,0 )+41,1))</f>
        <v>#N/A</v>
      </c>
      <c r="S43" s="9" t="e">
        <f>ABS(INDEX(TraneChecksums!AO:AO, MATCH($A43,TraneChecksums!$C:$C,0 )+53,1))</f>
        <v>#N/A</v>
      </c>
      <c r="T43" s="9" t="e">
        <f>ABS(INDEX(TraneChecksums!AO:AO, MATCH($A43,TraneChecksums!$C:$C,0 )+62,1))</f>
        <v>#N/A</v>
      </c>
    </row>
    <row r="44" spans="1:20" ht="14.4">
      <c r="A44" s="197" t="s">
        <v>446</v>
      </c>
      <c r="B44" s="9" t="e">
        <f>_xlfn.CEILING.MATH(INDEX(Air!V:V,MATCH($A44,Air!B:B, 0)), 5)</f>
        <v>#N/A</v>
      </c>
      <c r="C44" s="9" t="e">
        <f>_xlfn.CEILING.MATH(INDEX(Air!W:W,MATCH($A44,Air!B:B, 0)), 5)</f>
        <v>#N/A</v>
      </c>
      <c r="D44" s="196" t="e">
        <f t="shared" si="1"/>
        <v>#N/A</v>
      </c>
      <c r="E44" s="9" t="e">
        <f>INDEX(TraneChecksums!R:R, MATCH($A44,TraneChecksums!C:C,0 )+91,1)</f>
        <v>#N/A</v>
      </c>
      <c r="F44" s="9" t="e">
        <f>INDEX(TraneChecksums!Z:Z, MATCH($A44,TraneChecksums!C:C,0 )+83,1)</f>
        <v>#N/A</v>
      </c>
      <c r="G44" s="9" t="e">
        <f>INDEX(TraneChecksums!Z:Z, MATCH($A44,TraneChecksums!$C:$C,0 )+41,1)</f>
        <v>#N/A</v>
      </c>
      <c r="H44" s="9" t="e">
        <f>INDEX(TraneChecksums!Z:Z, MATCH($A44,TraneChecksums!$C:$C,0 )+53,1)</f>
        <v>#N/A</v>
      </c>
      <c r="I44" s="9" t="e">
        <f>INDEX(TraneChecksums!Z:Z, MATCH($A44,TraneChecksums!$C:$C,0 )+64,1)</f>
        <v>#N/A</v>
      </c>
      <c r="J44" s="9" t="e">
        <f>INDEX(TraneChecksums!BH:BH, MATCH($A44,TraneChecksums!C:C,0 )+97,1)</f>
        <v>#N/A</v>
      </c>
      <c r="K44" s="9" t="e">
        <f>ABS(INDEX(TraneChecksums!BD:BD, MATCH($A44,TraneChecksums!$C:$C,0 )+97,1)*1000)</f>
        <v>#N/A</v>
      </c>
      <c r="L44" s="9" t="e">
        <f>INDEX(TraneChecksums!BM:BM, MATCH($A44,TraneChecksums!$C:$C,0 )+97,1)</f>
        <v>#N/A</v>
      </c>
      <c r="M44" s="9" t="e">
        <f>INDEX(TraneChecksums!BP:BP, MATCH($A44,TraneChecksums!$C:$C,0 )+97,1)</f>
        <v>#N/A</v>
      </c>
      <c r="N44" s="9" t="e">
        <f>_xlfn.CEILING.MATH(INDEX(TraneChecksums!BH:BH, MATCH($A44,TraneChecksums!$C:$C,0 )+91,1), 5)</f>
        <v>#N/A</v>
      </c>
      <c r="O44" s="9" t="e">
        <f>ABS(INDEX(TraneChecksums!BD:BD, MATCH($A44,TraneChecksums!$C:$C,0 )+91,1)*1000)</f>
        <v>#N/A</v>
      </c>
      <c r="P44" s="9" t="e">
        <f>INDEX(TraneChecksums!BM:BM, MATCH($A44,TraneChecksums!$C:$C,0 )+97,1)</f>
        <v>#N/A</v>
      </c>
      <c r="Q44" s="9" t="e">
        <f>INDEX(TraneChecksums!BP:BP, MATCH($A44,TraneChecksums!$C:$C,0 )+91,1)</f>
        <v>#N/A</v>
      </c>
      <c r="R44" s="9" t="e">
        <f>ABS(INDEX(TraneChecksums!AO:AO, MATCH($A44,TraneChecksums!$C:$C,0 )+41,1))</f>
        <v>#N/A</v>
      </c>
      <c r="S44" s="9" t="e">
        <f>ABS(INDEX(TraneChecksums!AO:AO, MATCH($A44,TraneChecksums!$C:$C,0 )+53,1))</f>
        <v>#N/A</v>
      </c>
      <c r="T44" s="9" t="e">
        <f>ABS(INDEX(TraneChecksums!AO:AO, MATCH($A44,TraneChecksums!$C:$C,0 )+62,1))</f>
        <v>#N/A</v>
      </c>
    </row>
    <row r="45" spans="1:20" ht="14.4">
      <c r="A45" s="197" t="s">
        <v>447</v>
      </c>
      <c r="B45" s="9" t="e">
        <f>_xlfn.CEILING.MATH(INDEX(Air!V:V,MATCH($A45,Air!B:B, 0)), 5)</f>
        <v>#N/A</v>
      </c>
      <c r="C45" s="9" t="e">
        <f>_xlfn.CEILING.MATH(INDEX(Air!W:W,MATCH($A45,Air!B:B, 0)), 5)</f>
        <v>#N/A</v>
      </c>
      <c r="D45" s="196" t="e">
        <f t="shared" si="1"/>
        <v>#N/A</v>
      </c>
      <c r="E45" s="9" t="e">
        <f>INDEX(TraneChecksums!R:R, MATCH($A45,TraneChecksums!C:C,0 )+91,1)</f>
        <v>#N/A</v>
      </c>
      <c r="F45" s="9" t="e">
        <f>INDEX(TraneChecksums!Z:Z, MATCH($A45,TraneChecksums!C:C,0 )+83,1)</f>
        <v>#N/A</v>
      </c>
      <c r="G45" s="9" t="e">
        <f>INDEX(TraneChecksums!Z:Z, MATCH($A45,TraneChecksums!$C:$C,0 )+41,1)</f>
        <v>#N/A</v>
      </c>
      <c r="H45" s="9" t="e">
        <f>INDEX(TraneChecksums!Z:Z, MATCH($A45,TraneChecksums!$C:$C,0 )+53,1)</f>
        <v>#N/A</v>
      </c>
      <c r="I45" s="9" t="e">
        <f>INDEX(TraneChecksums!Z:Z, MATCH($A45,TraneChecksums!$C:$C,0 )+64,1)</f>
        <v>#N/A</v>
      </c>
      <c r="J45" s="9" t="e">
        <f>INDEX(TraneChecksums!BH:BH, MATCH($A45,TraneChecksums!C:C,0 )+97,1)</f>
        <v>#N/A</v>
      </c>
      <c r="K45" s="9" t="e">
        <f>ABS(INDEX(TraneChecksums!BD:BD, MATCH($A45,TraneChecksums!$C:$C,0 )+97,1)*1000)</f>
        <v>#N/A</v>
      </c>
      <c r="L45" s="9" t="e">
        <f>INDEX(TraneChecksums!BM:BM, MATCH($A45,TraneChecksums!$C:$C,0 )+97,1)</f>
        <v>#N/A</v>
      </c>
      <c r="M45" s="9" t="e">
        <f>INDEX(TraneChecksums!BP:BP, MATCH($A45,TraneChecksums!$C:$C,0 )+97,1)</f>
        <v>#N/A</v>
      </c>
      <c r="N45" s="9" t="e">
        <f>_xlfn.CEILING.MATH(INDEX(TraneChecksums!BH:BH, MATCH($A45,TraneChecksums!$C:$C,0 )+91,1), 5)</f>
        <v>#N/A</v>
      </c>
      <c r="O45" s="9" t="e">
        <f>ABS(INDEX(TraneChecksums!BD:BD, MATCH($A45,TraneChecksums!$C:$C,0 )+91,1)*1000)</f>
        <v>#N/A</v>
      </c>
      <c r="P45" s="9" t="e">
        <f>INDEX(TraneChecksums!BM:BM, MATCH($A45,TraneChecksums!$C:$C,0 )+97,1)</f>
        <v>#N/A</v>
      </c>
      <c r="Q45" s="9" t="e">
        <f>INDEX(TraneChecksums!BP:BP, MATCH($A45,TraneChecksums!$C:$C,0 )+91,1)</f>
        <v>#N/A</v>
      </c>
      <c r="R45" s="9" t="e">
        <f>ABS(INDEX(TraneChecksums!AO:AO, MATCH($A45,TraneChecksums!$C:$C,0 )+41,1))</f>
        <v>#N/A</v>
      </c>
      <c r="S45" s="9" t="e">
        <f>ABS(INDEX(TraneChecksums!AO:AO, MATCH($A45,TraneChecksums!$C:$C,0 )+53,1))</f>
        <v>#N/A</v>
      </c>
      <c r="T45" s="9" t="e">
        <f>ABS(INDEX(TraneChecksums!AO:AO, MATCH($A45,TraneChecksums!$C:$C,0 )+62,1))</f>
        <v>#N/A</v>
      </c>
    </row>
    <row r="46" spans="1:20" ht="14.4">
      <c r="A46" s="197" t="s">
        <v>448</v>
      </c>
      <c r="B46" s="9" t="e">
        <f>_xlfn.CEILING.MATH(INDEX(Air!V:V,MATCH($A46,Air!B:B, 0)), 5)</f>
        <v>#N/A</v>
      </c>
      <c r="C46" s="9" t="e">
        <f>_xlfn.CEILING.MATH(INDEX(Air!W:W,MATCH($A46,Air!B:B, 0)), 5)</f>
        <v>#N/A</v>
      </c>
      <c r="D46" s="196" t="e">
        <f t="shared" si="1"/>
        <v>#N/A</v>
      </c>
      <c r="E46" s="9" t="e">
        <f>INDEX(TraneChecksums!R:R, MATCH($A46,TraneChecksums!C:C,0 )+91,1)</f>
        <v>#N/A</v>
      </c>
      <c r="F46" s="9" t="e">
        <f>INDEX(TraneChecksums!Z:Z, MATCH($A46,TraneChecksums!C:C,0 )+83,1)</f>
        <v>#N/A</v>
      </c>
      <c r="G46" s="9" t="e">
        <f>INDEX(TraneChecksums!Z:Z, MATCH($A46,TraneChecksums!$C:$C,0 )+41,1)</f>
        <v>#N/A</v>
      </c>
      <c r="H46" s="9" t="e">
        <f>INDEX(TraneChecksums!Z:Z, MATCH($A46,TraneChecksums!$C:$C,0 )+53,1)</f>
        <v>#N/A</v>
      </c>
      <c r="I46" s="9" t="e">
        <f>INDEX(TraneChecksums!Z:Z, MATCH($A46,TraneChecksums!$C:$C,0 )+64,1)</f>
        <v>#N/A</v>
      </c>
      <c r="J46" s="9" t="e">
        <f>INDEX(TraneChecksums!BH:BH, MATCH($A46,TraneChecksums!C:C,0 )+97,1)</f>
        <v>#N/A</v>
      </c>
      <c r="K46" s="9" t="e">
        <f>ABS(INDEX(TraneChecksums!BD:BD, MATCH($A46,TraneChecksums!$C:$C,0 )+97,1)*1000)</f>
        <v>#N/A</v>
      </c>
      <c r="L46" s="9" t="e">
        <f>INDEX(TraneChecksums!BM:BM, MATCH($A46,TraneChecksums!$C:$C,0 )+97,1)</f>
        <v>#N/A</v>
      </c>
      <c r="M46" s="9" t="e">
        <f>INDEX(TraneChecksums!BP:BP, MATCH($A46,TraneChecksums!$C:$C,0 )+97,1)</f>
        <v>#N/A</v>
      </c>
      <c r="N46" s="9" t="e">
        <f>_xlfn.CEILING.MATH(INDEX(TraneChecksums!BH:BH, MATCH($A46,TraneChecksums!$C:$C,0 )+91,1), 5)</f>
        <v>#N/A</v>
      </c>
      <c r="O46" s="9" t="e">
        <f>ABS(INDEX(TraneChecksums!BD:BD, MATCH($A46,TraneChecksums!$C:$C,0 )+91,1)*1000)</f>
        <v>#N/A</v>
      </c>
      <c r="P46" s="9" t="e">
        <f>INDEX(TraneChecksums!BM:BM, MATCH($A46,TraneChecksums!$C:$C,0 )+97,1)</f>
        <v>#N/A</v>
      </c>
      <c r="Q46" s="9" t="e">
        <f>INDEX(TraneChecksums!BP:BP, MATCH($A46,TraneChecksums!$C:$C,0 )+91,1)</f>
        <v>#N/A</v>
      </c>
      <c r="R46" s="9" t="e">
        <f>ABS(INDEX(TraneChecksums!AO:AO, MATCH($A46,TraneChecksums!$C:$C,0 )+41,1))</f>
        <v>#N/A</v>
      </c>
      <c r="S46" s="9" t="e">
        <f>ABS(INDEX(TraneChecksums!AO:AO, MATCH($A46,TraneChecksums!$C:$C,0 )+53,1))</f>
        <v>#N/A</v>
      </c>
      <c r="T46" s="9" t="e">
        <f>ABS(INDEX(TraneChecksums!AO:AO, MATCH($A46,TraneChecksums!$C:$C,0 )+62,1))</f>
        <v>#N/A</v>
      </c>
    </row>
    <row r="47" spans="1:20" ht="14.4">
      <c r="A47" s="197" t="s">
        <v>449</v>
      </c>
      <c r="B47" s="9" t="e">
        <f>_xlfn.CEILING.MATH(INDEX(Air!V:V,MATCH($A47,Air!B:B, 0)), 5)</f>
        <v>#N/A</v>
      </c>
      <c r="C47" s="9" t="e">
        <f>_xlfn.CEILING.MATH(INDEX(Air!W:W,MATCH($A47,Air!B:B, 0)), 5)</f>
        <v>#N/A</v>
      </c>
      <c r="D47" s="196" t="e">
        <f t="shared" si="1"/>
        <v>#N/A</v>
      </c>
      <c r="E47" s="9" t="e">
        <f>INDEX(TraneChecksums!R:R, MATCH($A47,TraneChecksums!C:C,0 )+91,1)</f>
        <v>#N/A</v>
      </c>
      <c r="F47" s="9" t="e">
        <f>INDEX(TraneChecksums!Z:Z, MATCH($A47,TraneChecksums!C:C,0 )+83,1)</f>
        <v>#N/A</v>
      </c>
      <c r="G47" s="9" t="e">
        <f>INDEX(TraneChecksums!Z:Z, MATCH($A47,TraneChecksums!$C:$C,0 )+41,1)</f>
        <v>#N/A</v>
      </c>
      <c r="H47" s="9" t="e">
        <f>INDEX(TraneChecksums!Z:Z, MATCH($A47,TraneChecksums!$C:$C,0 )+53,1)</f>
        <v>#N/A</v>
      </c>
      <c r="I47" s="9" t="e">
        <f>INDEX(TraneChecksums!Z:Z, MATCH($A47,TraneChecksums!$C:$C,0 )+64,1)</f>
        <v>#N/A</v>
      </c>
      <c r="J47" s="9" t="e">
        <f>INDEX(TraneChecksums!BH:BH, MATCH($A47,TraneChecksums!C:C,0 )+97,1)</f>
        <v>#N/A</v>
      </c>
      <c r="K47" s="9" t="e">
        <f>ABS(INDEX(TraneChecksums!BD:BD, MATCH($A47,TraneChecksums!$C:$C,0 )+97,1)*1000)</f>
        <v>#N/A</v>
      </c>
      <c r="L47" s="9" t="e">
        <f>INDEX(TraneChecksums!BM:BM, MATCH($A47,TraneChecksums!$C:$C,0 )+97,1)</f>
        <v>#N/A</v>
      </c>
      <c r="M47" s="9" t="e">
        <f>INDEX(TraneChecksums!BP:BP, MATCH($A47,TraneChecksums!$C:$C,0 )+97,1)</f>
        <v>#N/A</v>
      </c>
      <c r="N47" s="9" t="e">
        <f>_xlfn.CEILING.MATH(INDEX(TraneChecksums!BH:BH, MATCH($A47,TraneChecksums!$C:$C,0 )+91,1), 5)</f>
        <v>#N/A</v>
      </c>
      <c r="O47" s="9" t="e">
        <f>ABS(INDEX(TraneChecksums!BD:BD, MATCH($A47,TraneChecksums!$C:$C,0 )+91,1)*1000)</f>
        <v>#N/A</v>
      </c>
      <c r="P47" s="9" t="e">
        <f>INDEX(TraneChecksums!BM:BM, MATCH($A47,TraneChecksums!$C:$C,0 )+97,1)</f>
        <v>#N/A</v>
      </c>
      <c r="Q47" s="9" t="e">
        <f>INDEX(TraneChecksums!BP:BP, MATCH($A47,TraneChecksums!$C:$C,0 )+91,1)</f>
        <v>#N/A</v>
      </c>
      <c r="R47" s="9" t="e">
        <f>ABS(INDEX(TraneChecksums!AO:AO, MATCH($A47,TraneChecksums!$C:$C,0 )+41,1))</f>
        <v>#N/A</v>
      </c>
      <c r="S47" s="9" t="e">
        <f>ABS(INDEX(TraneChecksums!AO:AO, MATCH($A47,TraneChecksums!$C:$C,0 )+53,1))</f>
        <v>#N/A</v>
      </c>
      <c r="T47" s="9" t="e">
        <f>ABS(INDEX(TraneChecksums!AO:AO, MATCH($A47,TraneChecksums!$C:$C,0 )+62,1))</f>
        <v>#N/A</v>
      </c>
    </row>
    <row r="48" spans="1:20" ht="14.4">
      <c r="A48" s="197" t="s">
        <v>450</v>
      </c>
      <c r="B48" s="9" t="e">
        <f>_xlfn.CEILING.MATH(INDEX(Air!V:V,MATCH($A48,Air!B:B, 0)), 5)</f>
        <v>#N/A</v>
      </c>
      <c r="C48" s="9" t="e">
        <f>_xlfn.CEILING.MATH(INDEX(Air!W:W,MATCH($A48,Air!B:B, 0)), 5)</f>
        <v>#N/A</v>
      </c>
      <c r="D48" s="196" t="e">
        <f t="shared" si="1"/>
        <v>#N/A</v>
      </c>
      <c r="E48" s="9" t="e">
        <f>INDEX(TraneChecksums!R:R, MATCH($A48,TraneChecksums!C:C,0 )+91,1)</f>
        <v>#N/A</v>
      </c>
      <c r="F48" s="9" t="e">
        <f>INDEX(TraneChecksums!Z:Z, MATCH($A48,TraneChecksums!C:C,0 )+83,1)</f>
        <v>#N/A</v>
      </c>
      <c r="G48" s="9" t="e">
        <f>INDEX(TraneChecksums!Z:Z, MATCH($A48,TraneChecksums!$C:$C,0 )+41,1)</f>
        <v>#N/A</v>
      </c>
      <c r="H48" s="9" t="e">
        <f>INDEX(TraneChecksums!Z:Z, MATCH($A48,TraneChecksums!$C:$C,0 )+53,1)</f>
        <v>#N/A</v>
      </c>
      <c r="I48" s="9" t="e">
        <f>INDEX(TraneChecksums!Z:Z, MATCH($A48,TraneChecksums!$C:$C,0 )+64,1)</f>
        <v>#N/A</v>
      </c>
      <c r="J48" s="9" t="e">
        <f>INDEX(TraneChecksums!BH:BH, MATCH($A48,TraneChecksums!C:C,0 )+97,1)</f>
        <v>#N/A</v>
      </c>
      <c r="K48" s="9" t="e">
        <f>ABS(INDEX(TraneChecksums!BD:BD, MATCH($A48,TraneChecksums!$C:$C,0 )+97,1)*1000)</f>
        <v>#N/A</v>
      </c>
      <c r="L48" s="9" t="e">
        <f>INDEX(TraneChecksums!BM:BM, MATCH($A48,TraneChecksums!$C:$C,0 )+97,1)</f>
        <v>#N/A</v>
      </c>
      <c r="M48" s="9" t="e">
        <f>INDEX(TraneChecksums!BP:BP, MATCH($A48,TraneChecksums!$C:$C,0 )+97,1)</f>
        <v>#N/A</v>
      </c>
      <c r="N48" s="9" t="e">
        <f>_xlfn.CEILING.MATH(INDEX(TraneChecksums!BH:BH, MATCH($A48,TraneChecksums!$C:$C,0 )+91,1), 5)</f>
        <v>#N/A</v>
      </c>
      <c r="O48" s="9" t="e">
        <f>ABS(INDEX(TraneChecksums!BD:BD, MATCH($A48,TraneChecksums!$C:$C,0 )+91,1)*1000)</f>
        <v>#N/A</v>
      </c>
      <c r="P48" s="9" t="e">
        <f>INDEX(TraneChecksums!BM:BM, MATCH($A48,TraneChecksums!$C:$C,0 )+97,1)</f>
        <v>#N/A</v>
      </c>
      <c r="Q48" s="9" t="e">
        <f>INDEX(TraneChecksums!BP:BP, MATCH($A48,TraneChecksums!$C:$C,0 )+91,1)</f>
        <v>#N/A</v>
      </c>
      <c r="R48" s="9" t="e">
        <f>ABS(INDEX(TraneChecksums!AO:AO, MATCH($A48,TraneChecksums!$C:$C,0 )+41,1))</f>
        <v>#N/A</v>
      </c>
      <c r="S48" s="9" t="e">
        <f>ABS(INDEX(TraneChecksums!AO:AO, MATCH($A48,TraneChecksums!$C:$C,0 )+53,1))</f>
        <v>#N/A</v>
      </c>
      <c r="T48" s="9" t="e">
        <f>ABS(INDEX(TraneChecksums!AO:AO, MATCH($A48,TraneChecksums!$C:$C,0 )+62,1))</f>
        <v>#N/A</v>
      </c>
    </row>
    <row r="49" spans="1:20" ht="14.4">
      <c r="A49" s="197" t="s">
        <v>451</v>
      </c>
      <c r="B49" s="9" t="e">
        <f>_xlfn.CEILING.MATH(INDEX(Air!V:V,MATCH($A49,Air!B:B, 0)), 5)</f>
        <v>#N/A</v>
      </c>
      <c r="C49" s="9" t="e">
        <f>_xlfn.CEILING.MATH(INDEX(Air!W:W,MATCH($A49,Air!B:B, 0)), 5)</f>
        <v>#N/A</v>
      </c>
      <c r="D49" s="196" t="e">
        <f t="shared" si="1"/>
        <v>#N/A</v>
      </c>
      <c r="E49" s="9" t="e">
        <f>INDEX(TraneChecksums!R:R, MATCH($A49,TraneChecksums!C:C,0 )+91,1)</f>
        <v>#N/A</v>
      </c>
      <c r="F49" s="9" t="e">
        <f>INDEX(TraneChecksums!Z:Z, MATCH($A49,TraneChecksums!C:C,0 )+83,1)</f>
        <v>#N/A</v>
      </c>
      <c r="G49" s="9" t="e">
        <f>INDEX(TraneChecksums!Z:Z, MATCH($A49,TraneChecksums!$C:$C,0 )+41,1)</f>
        <v>#N/A</v>
      </c>
      <c r="H49" s="9" t="e">
        <f>INDEX(TraneChecksums!Z:Z, MATCH($A49,TraneChecksums!$C:$C,0 )+53,1)</f>
        <v>#N/A</v>
      </c>
      <c r="I49" s="9" t="e">
        <f>INDEX(TraneChecksums!Z:Z, MATCH($A49,TraneChecksums!$C:$C,0 )+64,1)</f>
        <v>#N/A</v>
      </c>
      <c r="J49" s="9" t="e">
        <f>INDEX(TraneChecksums!BH:BH, MATCH($A49,TraneChecksums!C:C,0 )+97,1)</f>
        <v>#N/A</v>
      </c>
      <c r="K49" s="9" t="e">
        <f>ABS(INDEX(TraneChecksums!BD:BD, MATCH($A49,TraneChecksums!$C:$C,0 )+97,1)*1000)</f>
        <v>#N/A</v>
      </c>
      <c r="L49" s="9" t="e">
        <f>INDEX(TraneChecksums!BM:BM, MATCH($A49,TraneChecksums!$C:$C,0 )+97,1)</f>
        <v>#N/A</v>
      </c>
      <c r="M49" s="9" t="e">
        <f>INDEX(TraneChecksums!BP:BP, MATCH($A49,TraneChecksums!$C:$C,0 )+97,1)</f>
        <v>#N/A</v>
      </c>
      <c r="N49" s="9" t="e">
        <f>_xlfn.CEILING.MATH(INDEX(TraneChecksums!BH:BH, MATCH($A49,TraneChecksums!$C:$C,0 )+91,1), 5)</f>
        <v>#N/A</v>
      </c>
      <c r="O49" s="9" t="e">
        <f>ABS(INDEX(TraneChecksums!BD:BD, MATCH($A49,TraneChecksums!$C:$C,0 )+91,1)*1000)</f>
        <v>#N/A</v>
      </c>
      <c r="P49" s="9" t="e">
        <f>INDEX(TraneChecksums!BM:BM, MATCH($A49,TraneChecksums!$C:$C,0 )+97,1)</f>
        <v>#N/A</v>
      </c>
      <c r="Q49" s="9" t="e">
        <f>INDEX(TraneChecksums!BP:BP, MATCH($A49,TraneChecksums!$C:$C,0 )+91,1)</f>
        <v>#N/A</v>
      </c>
      <c r="R49" s="9" t="e">
        <f>ABS(INDEX(TraneChecksums!AO:AO, MATCH($A49,TraneChecksums!$C:$C,0 )+41,1))</f>
        <v>#N/A</v>
      </c>
      <c r="S49" s="9" t="e">
        <f>ABS(INDEX(TraneChecksums!AO:AO, MATCH($A49,TraneChecksums!$C:$C,0 )+53,1))</f>
        <v>#N/A</v>
      </c>
      <c r="T49" s="9" t="e">
        <f>ABS(INDEX(TraneChecksums!AO:AO, MATCH($A49,TraneChecksums!$C:$C,0 )+62,1))</f>
        <v>#N/A</v>
      </c>
    </row>
    <row r="50" spans="1:20" ht="14.4">
      <c r="A50" s="197" t="s">
        <v>452</v>
      </c>
      <c r="B50" s="9" t="e">
        <f>_xlfn.CEILING.MATH(INDEX(Air!V:V,MATCH($A50,Air!B:B, 0)), 5)</f>
        <v>#N/A</v>
      </c>
      <c r="C50" s="9" t="e">
        <f>_xlfn.CEILING.MATH(INDEX(Air!W:W,MATCH($A50,Air!B:B, 0)), 5)</f>
        <v>#N/A</v>
      </c>
      <c r="D50" s="196" t="e">
        <f t="shared" si="1"/>
        <v>#N/A</v>
      </c>
      <c r="E50" s="9" t="e">
        <f>INDEX(TraneChecksums!R:R, MATCH($A50,TraneChecksums!C:C,0 )+91,1)</f>
        <v>#N/A</v>
      </c>
      <c r="F50" s="9" t="e">
        <f>INDEX(TraneChecksums!Z:Z, MATCH($A50,TraneChecksums!C:C,0 )+83,1)</f>
        <v>#N/A</v>
      </c>
      <c r="G50" s="9" t="e">
        <f>INDEX(TraneChecksums!Z:Z, MATCH($A50,TraneChecksums!$C:$C,0 )+41,1)</f>
        <v>#N/A</v>
      </c>
      <c r="H50" s="9" t="e">
        <f>INDEX(TraneChecksums!Z:Z, MATCH($A50,TraneChecksums!$C:$C,0 )+53,1)</f>
        <v>#N/A</v>
      </c>
      <c r="I50" s="9" t="e">
        <f>INDEX(TraneChecksums!Z:Z, MATCH($A50,TraneChecksums!$C:$C,0 )+64,1)</f>
        <v>#N/A</v>
      </c>
      <c r="J50" s="9" t="e">
        <f>INDEX(TraneChecksums!BH:BH, MATCH($A50,TraneChecksums!C:C,0 )+97,1)</f>
        <v>#N/A</v>
      </c>
      <c r="K50" s="9" t="e">
        <f>ABS(INDEX(TraneChecksums!BD:BD, MATCH($A50,TraneChecksums!$C:$C,0 )+97,1)*1000)</f>
        <v>#N/A</v>
      </c>
      <c r="L50" s="9" t="e">
        <f>INDEX(TraneChecksums!BM:BM, MATCH($A50,TraneChecksums!$C:$C,0 )+97,1)</f>
        <v>#N/A</v>
      </c>
      <c r="M50" s="9" t="e">
        <f>INDEX(TraneChecksums!BP:BP, MATCH($A50,TraneChecksums!$C:$C,0 )+97,1)</f>
        <v>#N/A</v>
      </c>
      <c r="N50" s="9" t="e">
        <f>_xlfn.CEILING.MATH(INDEX(TraneChecksums!BH:BH, MATCH($A50,TraneChecksums!$C:$C,0 )+91,1), 5)</f>
        <v>#N/A</v>
      </c>
      <c r="O50" s="9" t="e">
        <f>ABS(INDEX(TraneChecksums!BD:BD, MATCH($A50,TraneChecksums!$C:$C,0 )+91,1)*1000)</f>
        <v>#N/A</v>
      </c>
      <c r="P50" s="9" t="e">
        <f>INDEX(TraneChecksums!BM:BM, MATCH($A50,TraneChecksums!$C:$C,0 )+97,1)</f>
        <v>#N/A</v>
      </c>
      <c r="Q50" s="9" t="e">
        <f>INDEX(TraneChecksums!BP:BP, MATCH($A50,TraneChecksums!$C:$C,0 )+91,1)</f>
        <v>#N/A</v>
      </c>
      <c r="R50" s="9" t="e">
        <f>ABS(INDEX(TraneChecksums!AO:AO, MATCH($A50,TraneChecksums!$C:$C,0 )+41,1))</f>
        <v>#N/A</v>
      </c>
      <c r="S50" s="9" t="e">
        <f>ABS(INDEX(TraneChecksums!AO:AO, MATCH($A50,TraneChecksums!$C:$C,0 )+53,1))</f>
        <v>#N/A</v>
      </c>
      <c r="T50" s="9" t="e">
        <f>ABS(INDEX(TraneChecksums!AO:AO, MATCH($A50,TraneChecksums!$C:$C,0 )+62,1))</f>
        <v>#N/A</v>
      </c>
    </row>
    <row r="51" spans="1:20" ht="14.4">
      <c r="A51" s="197" t="s">
        <v>453</v>
      </c>
      <c r="B51" s="9" t="e">
        <f>_xlfn.CEILING.MATH(INDEX(Air!V:V,MATCH($A51,Air!B:B, 0)), 5)</f>
        <v>#N/A</v>
      </c>
      <c r="C51" s="9" t="e">
        <f>_xlfn.CEILING.MATH(INDEX(Air!W:W,MATCH($A51,Air!B:B, 0)), 5)</f>
        <v>#N/A</v>
      </c>
      <c r="D51" s="196" t="e">
        <f t="shared" si="1"/>
        <v>#N/A</v>
      </c>
      <c r="E51" s="9" t="e">
        <f>INDEX(TraneChecksums!R:R, MATCH($A51,TraneChecksums!C:C,0 )+91,1)</f>
        <v>#N/A</v>
      </c>
      <c r="F51" s="9" t="e">
        <f>INDEX(TraneChecksums!Z:Z, MATCH($A51,TraneChecksums!C:C,0 )+83,1)</f>
        <v>#N/A</v>
      </c>
      <c r="G51" s="9" t="e">
        <f>INDEX(TraneChecksums!Z:Z, MATCH($A51,TraneChecksums!$C:$C,0 )+41,1)</f>
        <v>#N/A</v>
      </c>
      <c r="H51" s="9" t="e">
        <f>INDEX(TraneChecksums!Z:Z, MATCH($A51,TraneChecksums!$C:$C,0 )+53,1)</f>
        <v>#N/A</v>
      </c>
      <c r="I51" s="9" t="e">
        <f>INDEX(TraneChecksums!Z:Z, MATCH($A51,TraneChecksums!$C:$C,0 )+64,1)</f>
        <v>#N/A</v>
      </c>
      <c r="J51" s="9" t="e">
        <f>INDEX(TraneChecksums!BH:BH, MATCH($A51,TraneChecksums!C:C,0 )+97,1)</f>
        <v>#N/A</v>
      </c>
      <c r="K51" s="9" t="e">
        <f>ABS(INDEX(TraneChecksums!BD:BD, MATCH($A51,TraneChecksums!$C:$C,0 )+97,1)*1000)</f>
        <v>#N/A</v>
      </c>
      <c r="L51" s="9" t="e">
        <f>INDEX(TraneChecksums!BM:BM, MATCH($A51,TraneChecksums!$C:$C,0 )+97,1)</f>
        <v>#N/A</v>
      </c>
      <c r="M51" s="9" t="e">
        <f>INDEX(TraneChecksums!BP:BP, MATCH($A51,TraneChecksums!$C:$C,0 )+97,1)</f>
        <v>#N/A</v>
      </c>
      <c r="N51" s="9" t="e">
        <f>_xlfn.CEILING.MATH(INDEX(TraneChecksums!BH:BH, MATCH($A51,TraneChecksums!$C:$C,0 )+91,1), 5)</f>
        <v>#N/A</v>
      </c>
      <c r="O51" s="9" t="e">
        <f>ABS(INDEX(TraneChecksums!BD:BD, MATCH($A51,TraneChecksums!$C:$C,0 )+91,1)*1000)</f>
        <v>#N/A</v>
      </c>
      <c r="P51" s="9" t="e">
        <f>INDEX(TraneChecksums!BM:BM, MATCH($A51,TraneChecksums!$C:$C,0 )+97,1)</f>
        <v>#N/A</v>
      </c>
      <c r="Q51" s="9" t="e">
        <f>INDEX(TraneChecksums!BP:BP, MATCH($A51,TraneChecksums!$C:$C,0 )+91,1)</f>
        <v>#N/A</v>
      </c>
      <c r="R51" s="9" t="e">
        <f>ABS(INDEX(TraneChecksums!AO:AO, MATCH($A51,TraneChecksums!$C:$C,0 )+41,1))</f>
        <v>#N/A</v>
      </c>
      <c r="S51" s="9" t="e">
        <f>ABS(INDEX(TraneChecksums!AO:AO, MATCH($A51,TraneChecksums!$C:$C,0 )+53,1))</f>
        <v>#N/A</v>
      </c>
      <c r="T51" s="9" t="e">
        <f>ABS(INDEX(TraneChecksums!AO:AO, MATCH($A51,TraneChecksums!$C:$C,0 )+62,1))</f>
        <v>#N/A</v>
      </c>
    </row>
    <row r="52" spans="1:20" ht="14.4">
      <c r="A52" s="197" t="s">
        <v>454</v>
      </c>
      <c r="B52" s="9" t="e">
        <f>_xlfn.CEILING.MATH(INDEX(Air!V:V,MATCH($A52,Air!B:B, 0)), 5)</f>
        <v>#N/A</v>
      </c>
      <c r="C52" s="9" t="e">
        <f>_xlfn.CEILING.MATH(INDEX(Air!W:W,MATCH($A52,Air!B:B, 0)), 5)</f>
        <v>#N/A</v>
      </c>
      <c r="D52" s="196" t="e">
        <f t="shared" si="1"/>
        <v>#N/A</v>
      </c>
      <c r="E52" s="9" t="e">
        <f>INDEX(TraneChecksums!R:R, MATCH($A52,TraneChecksums!C:C,0 )+91,1)</f>
        <v>#N/A</v>
      </c>
      <c r="F52" s="9" t="e">
        <f>INDEX(TraneChecksums!Z:Z, MATCH($A52,TraneChecksums!C:C,0 )+83,1)</f>
        <v>#N/A</v>
      </c>
      <c r="G52" s="9" t="e">
        <f>INDEX(TraneChecksums!Z:Z, MATCH($A52,TraneChecksums!$C:$C,0 )+41,1)</f>
        <v>#N/A</v>
      </c>
      <c r="H52" s="9" t="e">
        <f>INDEX(TraneChecksums!Z:Z, MATCH($A52,TraneChecksums!$C:$C,0 )+53,1)</f>
        <v>#N/A</v>
      </c>
      <c r="I52" s="9" t="e">
        <f>INDEX(TraneChecksums!Z:Z, MATCH($A52,TraneChecksums!$C:$C,0 )+64,1)</f>
        <v>#N/A</v>
      </c>
      <c r="J52" s="9" t="e">
        <f>INDEX(TraneChecksums!BH:BH, MATCH($A52,TraneChecksums!C:C,0 )+97,1)</f>
        <v>#N/A</v>
      </c>
      <c r="K52" s="9" t="e">
        <f>ABS(INDEX(TraneChecksums!BD:BD, MATCH($A52,TraneChecksums!$C:$C,0 )+97,1)*1000)</f>
        <v>#N/A</v>
      </c>
      <c r="L52" s="9" t="e">
        <f>INDEX(TraneChecksums!BM:BM, MATCH($A52,TraneChecksums!$C:$C,0 )+97,1)</f>
        <v>#N/A</v>
      </c>
      <c r="M52" s="9" t="e">
        <f>INDEX(TraneChecksums!BP:BP, MATCH($A52,TraneChecksums!$C:$C,0 )+97,1)</f>
        <v>#N/A</v>
      </c>
      <c r="N52" s="9" t="e">
        <f>_xlfn.CEILING.MATH(INDEX(TraneChecksums!BH:BH, MATCH($A52,TraneChecksums!$C:$C,0 )+91,1), 5)</f>
        <v>#N/A</v>
      </c>
      <c r="O52" s="9" t="e">
        <f>ABS(INDEX(TraneChecksums!BD:BD, MATCH($A52,TraneChecksums!$C:$C,0 )+91,1)*1000)</f>
        <v>#N/A</v>
      </c>
      <c r="P52" s="9" t="e">
        <f>INDEX(TraneChecksums!BM:BM, MATCH($A52,TraneChecksums!$C:$C,0 )+97,1)</f>
        <v>#N/A</v>
      </c>
      <c r="Q52" s="9" t="e">
        <f>INDEX(TraneChecksums!BP:BP, MATCH($A52,TraneChecksums!$C:$C,0 )+91,1)</f>
        <v>#N/A</v>
      </c>
      <c r="R52" s="9" t="e">
        <f>ABS(INDEX(TraneChecksums!AO:AO, MATCH($A52,TraneChecksums!$C:$C,0 )+41,1))</f>
        <v>#N/A</v>
      </c>
      <c r="S52" s="9" t="e">
        <f>ABS(INDEX(TraneChecksums!AO:AO, MATCH($A52,TraneChecksums!$C:$C,0 )+53,1))</f>
        <v>#N/A</v>
      </c>
      <c r="T52" s="9" t="e">
        <f>ABS(INDEX(TraneChecksums!AO:AO, MATCH($A52,TraneChecksums!$C:$C,0 )+62,1))</f>
        <v>#N/A</v>
      </c>
    </row>
    <row r="53" spans="1:20" ht="14.4">
      <c r="A53" s="197" t="s">
        <v>455</v>
      </c>
      <c r="B53" s="9" t="e">
        <f>_xlfn.CEILING.MATH(INDEX(Air!V:V,MATCH($A53,Air!B:B, 0)), 5)</f>
        <v>#N/A</v>
      </c>
      <c r="C53" s="9" t="e">
        <f>_xlfn.CEILING.MATH(INDEX(Air!W:W,MATCH($A53,Air!B:B, 0)), 5)</f>
        <v>#N/A</v>
      </c>
      <c r="D53" s="196" t="e">
        <f t="shared" si="1"/>
        <v>#N/A</v>
      </c>
      <c r="E53" s="9" t="e">
        <f>INDEX(TraneChecksums!R:R, MATCH($A53,TraneChecksums!C:C,0 )+91,1)</f>
        <v>#N/A</v>
      </c>
      <c r="F53" s="9" t="e">
        <f>INDEX(TraneChecksums!Z:Z, MATCH($A53,TraneChecksums!C:C,0 )+83,1)</f>
        <v>#N/A</v>
      </c>
      <c r="G53" s="9" t="e">
        <f>INDEX(TraneChecksums!Z:Z, MATCH($A53,TraneChecksums!$C:$C,0 )+41,1)</f>
        <v>#N/A</v>
      </c>
      <c r="H53" s="9" t="e">
        <f>INDEX(TraneChecksums!Z:Z, MATCH($A53,TraneChecksums!$C:$C,0 )+53,1)</f>
        <v>#N/A</v>
      </c>
      <c r="I53" s="9" t="e">
        <f>INDEX(TraneChecksums!Z:Z, MATCH($A53,TraneChecksums!$C:$C,0 )+64,1)</f>
        <v>#N/A</v>
      </c>
      <c r="J53" s="9" t="e">
        <f>INDEX(TraneChecksums!BH:BH, MATCH($A53,TraneChecksums!C:C,0 )+97,1)</f>
        <v>#N/A</v>
      </c>
      <c r="K53" s="9" t="e">
        <f>ABS(INDEX(TraneChecksums!BD:BD, MATCH($A53,TraneChecksums!$C:$C,0 )+97,1)*1000)</f>
        <v>#N/A</v>
      </c>
      <c r="L53" s="9" t="e">
        <f>INDEX(TraneChecksums!BM:BM, MATCH($A53,TraneChecksums!$C:$C,0 )+97,1)</f>
        <v>#N/A</v>
      </c>
      <c r="M53" s="9" t="e">
        <f>INDEX(TraneChecksums!BP:BP, MATCH($A53,TraneChecksums!$C:$C,0 )+97,1)</f>
        <v>#N/A</v>
      </c>
      <c r="N53" s="9" t="e">
        <f>_xlfn.CEILING.MATH(INDEX(TraneChecksums!BH:BH, MATCH($A53,TraneChecksums!$C:$C,0 )+91,1), 5)</f>
        <v>#N/A</v>
      </c>
      <c r="O53" s="9" t="e">
        <f>ABS(INDEX(TraneChecksums!BD:BD, MATCH($A53,TraneChecksums!$C:$C,0 )+91,1)*1000)</f>
        <v>#N/A</v>
      </c>
      <c r="P53" s="9" t="e">
        <f>INDEX(TraneChecksums!BM:BM, MATCH($A53,TraneChecksums!$C:$C,0 )+97,1)</f>
        <v>#N/A</v>
      </c>
      <c r="Q53" s="9" t="e">
        <f>INDEX(TraneChecksums!BP:BP, MATCH($A53,TraneChecksums!$C:$C,0 )+91,1)</f>
        <v>#N/A</v>
      </c>
      <c r="R53" s="9" t="e">
        <f>ABS(INDEX(TraneChecksums!AO:AO, MATCH($A53,TraneChecksums!$C:$C,0 )+41,1))</f>
        <v>#N/A</v>
      </c>
      <c r="S53" s="9" t="e">
        <f>ABS(INDEX(TraneChecksums!AO:AO, MATCH($A53,TraneChecksums!$C:$C,0 )+53,1))</f>
        <v>#N/A</v>
      </c>
      <c r="T53" s="9" t="e">
        <f>ABS(INDEX(TraneChecksums!AO:AO, MATCH($A53,TraneChecksums!$C:$C,0 )+62,1))</f>
        <v>#N/A</v>
      </c>
    </row>
    <row r="54" spans="1:20" ht="14.4">
      <c r="A54" s="197" t="s">
        <v>456</v>
      </c>
      <c r="B54" s="9" t="e">
        <f>_xlfn.CEILING.MATH(INDEX(Air!V:V,MATCH($A54,Air!B:B, 0)), 5)</f>
        <v>#N/A</v>
      </c>
      <c r="C54" s="9" t="e">
        <f>_xlfn.CEILING.MATH(INDEX(Air!W:W,MATCH($A54,Air!B:B, 0)), 5)</f>
        <v>#N/A</v>
      </c>
      <c r="D54" s="196" t="e">
        <f t="shared" si="1"/>
        <v>#N/A</v>
      </c>
      <c r="E54" s="9" t="e">
        <f>INDEX(TraneChecksums!R:R, MATCH($A54,TraneChecksums!C:C,0 )+91,1)</f>
        <v>#N/A</v>
      </c>
      <c r="F54" s="9" t="e">
        <f>INDEX(TraneChecksums!Z:Z, MATCH($A54,TraneChecksums!C:C,0 )+83,1)</f>
        <v>#N/A</v>
      </c>
      <c r="G54" s="9" t="e">
        <f>INDEX(TraneChecksums!Z:Z, MATCH($A54,TraneChecksums!$C:$C,0 )+41,1)</f>
        <v>#N/A</v>
      </c>
      <c r="H54" s="9" t="e">
        <f>INDEX(TraneChecksums!Z:Z, MATCH($A54,TraneChecksums!$C:$C,0 )+53,1)</f>
        <v>#N/A</v>
      </c>
      <c r="I54" s="9" t="e">
        <f>INDEX(TraneChecksums!Z:Z, MATCH($A54,TraneChecksums!$C:$C,0 )+64,1)</f>
        <v>#N/A</v>
      </c>
      <c r="J54" s="9" t="e">
        <f>INDEX(TraneChecksums!BH:BH, MATCH($A54,TraneChecksums!C:C,0 )+97,1)</f>
        <v>#N/A</v>
      </c>
      <c r="K54" s="9" t="e">
        <f>ABS(INDEX(TraneChecksums!BD:BD, MATCH($A54,TraneChecksums!$C:$C,0 )+97,1)*1000)</f>
        <v>#N/A</v>
      </c>
      <c r="L54" s="9" t="e">
        <f>INDEX(TraneChecksums!BM:BM, MATCH($A54,TraneChecksums!$C:$C,0 )+97,1)</f>
        <v>#N/A</v>
      </c>
      <c r="M54" s="9" t="e">
        <f>INDEX(TraneChecksums!BP:BP, MATCH($A54,TraneChecksums!$C:$C,0 )+97,1)</f>
        <v>#N/A</v>
      </c>
      <c r="N54" s="9" t="e">
        <f>_xlfn.CEILING.MATH(INDEX(TraneChecksums!BH:BH, MATCH($A54,TraneChecksums!$C:$C,0 )+91,1), 5)</f>
        <v>#N/A</v>
      </c>
      <c r="O54" s="9" t="e">
        <f>ABS(INDEX(TraneChecksums!BD:BD, MATCH($A54,TraneChecksums!$C:$C,0 )+91,1)*1000)</f>
        <v>#N/A</v>
      </c>
      <c r="P54" s="9" t="e">
        <f>INDEX(TraneChecksums!BM:BM, MATCH($A54,TraneChecksums!$C:$C,0 )+97,1)</f>
        <v>#N/A</v>
      </c>
      <c r="Q54" s="9" t="e">
        <f>INDEX(TraneChecksums!BP:BP, MATCH($A54,TraneChecksums!$C:$C,0 )+91,1)</f>
        <v>#N/A</v>
      </c>
      <c r="R54" s="9" t="e">
        <f>ABS(INDEX(TraneChecksums!AO:AO, MATCH($A54,TraneChecksums!$C:$C,0 )+41,1))</f>
        <v>#N/A</v>
      </c>
      <c r="S54" s="9" t="e">
        <f>ABS(INDEX(TraneChecksums!AO:AO, MATCH($A54,TraneChecksums!$C:$C,0 )+53,1))</f>
        <v>#N/A</v>
      </c>
      <c r="T54" s="9" t="e">
        <f>ABS(INDEX(TraneChecksums!AO:AO, MATCH($A54,TraneChecksums!$C:$C,0 )+62,1))</f>
        <v>#N/A</v>
      </c>
    </row>
    <row r="55" spans="1:20" ht="14.4">
      <c r="A55" s="197" t="s">
        <v>457</v>
      </c>
      <c r="B55" s="9" t="e">
        <f>_xlfn.CEILING.MATH(INDEX(Air!V:V,MATCH($A55,Air!B:B, 0)), 5)</f>
        <v>#N/A</v>
      </c>
      <c r="C55" s="9" t="e">
        <f>_xlfn.CEILING.MATH(INDEX(Air!W:W,MATCH($A55,Air!B:B, 0)), 5)</f>
        <v>#N/A</v>
      </c>
      <c r="D55" s="196" t="e">
        <f t="shared" si="1"/>
        <v>#N/A</v>
      </c>
      <c r="E55" s="9" t="e">
        <f>INDEX(TraneChecksums!R:R, MATCH($A55,TraneChecksums!C:C,0 )+91,1)</f>
        <v>#N/A</v>
      </c>
      <c r="F55" s="9" t="e">
        <f>INDEX(TraneChecksums!Z:Z, MATCH($A55,TraneChecksums!C:C,0 )+83,1)</f>
        <v>#N/A</v>
      </c>
      <c r="G55" s="9" t="e">
        <f>INDEX(TraneChecksums!Z:Z, MATCH($A55,TraneChecksums!$C:$C,0 )+41,1)</f>
        <v>#N/A</v>
      </c>
      <c r="H55" s="9" t="e">
        <f>INDEX(TraneChecksums!Z:Z, MATCH($A55,TraneChecksums!$C:$C,0 )+53,1)</f>
        <v>#N/A</v>
      </c>
      <c r="I55" s="9" t="e">
        <f>INDEX(TraneChecksums!Z:Z, MATCH($A55,TraneChecksums!$C:$C,0 )+64,1)</f>
        <v>#N/A</v>
      </c>
      <c r="J55" s="9" t="e">
        <f>INDEX(TraneChecksums!BH:BH, MATCH($A55,TraneChecksums!C:C,0 )+97,1)</f>
        <v>#N/A</v>
      </c>
      <c r="K55" s="9" t="e">
        <f>ABS(INDEX(TraneChecksums!BD:BD, MATCH($A55,TraneChecksums!$C:$C,0 )+97,1)*1000)</f>
        <v>#N/A</v>
      </c>
      <c r="L55" s="9" t="e">
        <f>INDEX(TraneChecksums!BM:BM, MATCH($A55,TraneChecksums!$C:$C,0 )+97,1)</f>
        <v>#N/A</v>
      </c>
      <c r="M55" s="9" t="e">
        <f>INDEX(TraneChecksums!BP:BP, MATCH($A55,TraneChecksums!$C:$C,0 )+97,1)</f>
        <v>#N/A</v>
      </c>
      <c r="N55" s="9" t="e">
        <f>_xlfn.CEILING.MATH(INDEX(TraneChecksums!BH:BH, MATCH($A55,TraneChecksums!$C:$C,0 )+91,1), 5)</f>
        <v>#N/A</v>
      </c>
      <c r="O55" s="9" t="e">
        <f>ABS(INDEX(TraneChecksums!BD:BD, MATCH($A55,TraneChecksums!$C:$C,0 )+91,1)*1000)</f>
        <v>#N/A</v>
      </c>
      <c r="P55" s="9" t="e">
        <f>INDEX(TraneChecksums!BM:BM, MATCH($A55,TraneChecksums!$C:$C,0 )+97,1)</f>
        <v>#N/A</v>
      </c>
      <c r="Q55" s="9" t="e">
        <f>INDEX(TraneChecksums!BP:BP, MATCH($A55,TraneChecksums!$C:$C,0 )+91,1)</f>
        <v>#N/A</v>
      </c>
      <c r="R55" s="9" t="e">
        <f>ABS(INDEX(TraneChecksums!AO:AO, MATCH($A55,TraneChecksums!$C:$C,0 )+41,1))</f>
        <v>#N/A</v>
      </c>
      <c r="S55" s="9" t="e">
        <f>ABS(INDEX(TraneChecksums!AO:AO, MATCH($A55,TraneChecksums!$C:$C,0 )+53,1))</f>
        <v>#N/A</v>
      </c>
      <c r="T55" s="9" t="e">
        <f>ABS(INDEX(TraneChecksums!AO:AO, MATCH($A55,TraneChecksums!$C:$C,0 )+62,1))</f>
        <v>#N/A</v>
      </c>
    </row>
    <row r="56" spans="1:20" ht="14.4">
      <c r="A56" s="197" t="s">
        <v>458</v>
      </c>
      <c r="B56" s="9" t="e">
        <f>_xlfn.CEILING.MATH(INDEX(Air!V:V,MATCH($A56,Air!B:B, 0)), 5)</f>
        <v>#N/A</v>
      </c>
      <c r="C56" s="9" t="e">
        <f>_xlfn.CEILING.MATH(INDEX(Air!W:W,MATCH($A56,Air!B:B, 0)), 5)</f>
        <v>#N/A</v>
      </c>
      <c r="D56" s="196" t="e">
        <f t="shared" si="1"/>
        <v>#N/A</v>
      </c>
      <c r="E56" s="9" t="e">
        <f>INDEX(TraneChecksums!R:R, MATCH($A56,TraneChecksums!C:C,0 )+91,1)</f>
        <v>#N/A</v>
      </c>
      <c r="F56" s="9" t="e">
        <f>INDEX(TraneChecksums!Z:Z, MATCH($A56,TraneChecksums!C:C,0 )+83,1)</f>
        <v>#N/A</v>
      </c>
      <c r="G56" s="9" t="e">
        <f>INDEX(TraneChecksums!Z:Z, MATCH($A56,TraneChecksums!$C:$C,0 )+41,1)</f>
        <v>#N/A</v>
      </c>
      <c r="H56" s="9" t="e">
        <f>INDEX(TraneChecksums!Z:Z, MATCH($A56,TraneChecksums!$C:$C,0 )+53,1)</f>
        <v>#N/A</v>
      </c>
      <c r="I56" s="9" t="e">
        <f>INDEX(TraneChecksums!Z:Z, MATCH($A56,TraneChecksums!$C:$C,0 )+64,1)</f>
        <v>#N/A</v>
      </c>
      <c r="J56" s="9" t="e">
        <f>INDEX(TraneChecksums!BH:BH, MATCH($A56,TraneChecksums!C:C,0 )+97,1)</f>
        <v>#N/A</v>
      </c>
      <c r="K56" s="9" t="e">
        <f>ABS(INDEX(TraneChecksums!BD:BD, MATCH($A56,TraneChecksums!$C:$C,0 )+97,1)*1000)</f>
        <v>#N/A</v>
      </c>
      <c r="L56" s="9" t="e">
        <f>INDEX(TraneChecksums!BM:BM, MATCH($A56,TraneChecksums!$C:$C,0 )+97,1)</f>
        <v>#N/A</v>
      </c>
      <c r="M56" s="9" t="e">
        <f>INDEX(TraneChecksums!BP:BP, MATCH($A56,TraneChecksums!$C:$C,0 )+97,1)</f>
        <v>#N/A</v>
      </c>
      <c r="N56" s="9" t="e">
        <f>_xlfn.CEILING.MATH(INDEX(TraneChecksums!BH:BH, MATCH($A56,TraneChecksums!$C:$C,0 )+91,1), 5)</f>
        <v>#N/A</v>
      </c>
      <c r="O56" s="9" t="e">
        <f>ABS(INDEX(TraneChecksums!BD:BD, MATCH($A56,TraneChecksums!$C:$C,0 )+91,1)*1000)</f>
        <v>#N/A</v>
      </c>
      <c r="P56" s="9" t="e">
        <f>INDEX(TraneChecksums!BM:BM, MATCH($A56,TraneChecksums!$C:$C,0 )+97,1)</f>
        <v>#N/A</v>
      </c>
      <c r="Q56" s="9" t="e">
        <f>INDEX(TraneChecksums!BP:BP, MATCH($A56,TraneChecksums!$C:$C,0 )+91,1)</f>
        <v>#N/A</v>
      </c>
      <c r="R56" s="9" t="e">
        <f>ABS(INDEX(TraneChecksums!AO:AO, MATCH($A56,TraneChecksums!$C:$C,0 )+41,1))</f>
        <v>#N/A</v>
      </c>
      <c r="S56" s="9" t="e">
        <f>ABS(INDEX(TraneChecksums!AO:AO, MATCH($A56,TraneChecksums!$C:$C,0 )+53,1))</f>
        <v>#N/A</v>
      </c>
      <c r="T56" s="9" t="e">
        <f>ABS(INDEX(TraneChecksums!AO:AO, MATCH($A56,TraneChecksums!$C:$C,0 )+62,1))</f>
        <v>#N/A</v>
      </c>
    </row>
    <row r="57" spans="1:20" ht="14.4">
      <c r="A57" s="197" t="s">
        <v>459</v>
      </c>
      <c r="B57" s="9" t="e">
        <f>_xlfn.CEILING.MATH(INDEX(Air!V:V,MATCH($A57,Air!B:B, 0)), 5)</f>
        <v>#N/A</v>
      </c>
      <c r="C57" s="9" t="e">
        <f>_xlfn.CEILING.MATH(INDEX(Air!W:W,MATCH($A57,Air!B:B, 0)), 5)</f>
        <v>#N/A</v>
      </c>
      <c r="D57" s="196" t="e">
        <f t="shared" si="1"/>
        <v>#N/A</v>
      </c>
      <c r="E57" s="9" t="e">
        <f>INDEX(TraneChecksums!R:R, MATCH($A57,TraneChecksums!C:C,0 )+91,1)</f>
        <v>#N/A</v>
      </c>
      <c r="F57" s="9" t="e">
        <f>INDEX(TraneChecksums!Z:Z, MATCH($A57,TraneChecksums!C:C,0 )+83,1)</f>
        <v>#N/A</v>
      </c>
      <c r="G57" s="9" t="e">
        <f>INDEX(TraneChecksums!Z:Z, MATCH($A57,TraneChecksums!$C:$C,0 )+41,1)</f>
        <v>#N/A</v>
      </c>
      <c r="H57" s="9" t="e">
        <f>INDEX(TraneChecksums!Z:Z, MATCH($A57,TraneChecksums!$C:$C,0 )+53,1)</f>
        <v>#N/A</v>
      </c>
      <c r="I57" s="9" t="e">
        <f>INDEX(TraneChecksums!Z:Z, MATCH($A57,TraneChecksums!$C:$C,0 )+64,1)</f>
        <v>#N/A</v>
      </c>
      <c r="J57" s="9" t="e">
        <f>INDEX(TraneChecksums!BH:BH, MATCH($A57,TraneChecksums!C:C,0 )+97,1)</f>
        <v>#N/A</v>
      </c>
      <c r="K57" s="9" t="e">
        <f>ABS(INDEX(TraneChecksums!BD:BD, MATCH($A57,TraneChecksums!$C:$C,0 )+97,1)*1000)</f>
        <v>#N/A</v>
      </c>
      <c r="L57" s="9" t="e">
        <f>INDEX(TraneChecksums!BM:BM, MATCH($A57,TraneChecksums!$C:$C,0 )+97,1)</f>
        <v>#N/A</v>
      </c>
      <c r="M57" s="9" t="e">
        <f>INDEX(TraneChecksums!BP:BP, MATCH($A57,TraneChecksums!$C:$C,0 )+97,1)</f>
        <v>#N/A</v>
      </c>
      <c r="N57" s="9" t="e">
        <f>_xlfn.CEILING.MATH(INDEX(TraneChecksums!BH:BH, MATCH($A57,TraneChecksums!$C:$C,0 )+91,1), 5)</f>
        <v>#N/A</v>
      </c>
      <c r="O57" s="9" t="e">
        <f>ABS(INDEX(TraneChecksums!BD:BD, MATCH($A57,TraneChecksums!$C:$C,0 )+91,1)*1000)</f>
        <v>#N/A</v>
      </c>
      <c r="P57" s="9" t="e">
        <f>INDEX(TraneChecksums!BM:BM, MATCH($A57,TraneChecksums!$C:$C,0 )+97,1)</f>
        <v>#N/A</v>
      </c>
      <c r="Q57" s="9" t="e">
        <f>INDEX(TraneChecksums!BP:BP, MATCH($A57,TraneChecksums!$C:$C,0 )+91,1)</f>
        <v>#N/A</v>
      </c>
      <c r="R57" s="9" t="e">
        <f>ABS(INDEX(TraneChecksums!AO:AO, MATCH($A57,TraneChecksums!$C:$C,0 )+41,1))</f>
        <v>#N/A</v>
      </c>
      <c r="S57" s="9" t="e">
        <f>ABS(INDEX(TraneChecksums!AO:AO, MATCH($A57,TraneChecksums!$C:$C,0 )+53,1))</f>
        <v>#N/A</v>
      </c>
      <c r="T57" s="9" t="e">
        <f>ABS(INDEX(TraneChecksums!AO:AO, MATCH($A57,TraneChecksums!$C:$C,0 )+62,1))</f>
        <v>#N/A</v>
      </c>
    </row>
    <row r="58" spans="1:20" ht="14.4">
      <c r="A58" s="197" t="s">
        <v>460</v>
      </c>
      <c r="B58" s="9" t="e">
        <f>_xlfn.CEILING.MATH(INDEX(Air!V:V,MATCH($A58,Air!B:B, 0)), 5)</f>
        <v>#N/A</v>
      </c>
      <c r="C58" s="9" t="e">
        <f>_xlfn.CEILING.MATH(INDEX(Air!W:W,MATCH($A58,Air!B:B, 0)), 5)</f>
        <v>#N/A</v>
      </c>
      <c r="D58" s="196" t="e">
        <f t="shared" si="1"/>
        <v>#N/A</v>
      </c>
      <c r="E58" s="9" t="e">
        <f>INDEX(TraneChecksums!R:R, MATCH($A58,TraneChecksums!C:C,0 )+91,1)</f>
        <v>#N/A</v>
      </c>
      <c r="F58" s="9" t="e">
        <f>INDEX(TraneChecksums!Z:Z, MATCH($A58,TraneChecksums!C:C,0 )+83,1)</f>
        <v>#N/A</v>
      </c>
      <c r="G58" s="9" t="e">
        <f>INDEX(TraneChecksums!Z:Z, MATCH($A58,TraneChecksums!$C:$C,0 )+41,1)</f>
        <v>#N/A</v>
      </c>
      <c r="H58" s="9" t="e">
        <f>INDEX(TraneChecksums!Z:Z, MATCH($A58,TraneChecksums!$C:$C,0 )+53,1)</f>
        <v>#N/A</v>
      </c>
      <c r="I58" s="9" t="e">
        <f>INDEX(TraneChecksums!Z:Z, MATCH($A58,TraneChecksums!$C:$C,0 )+64,1)</f>
        <v>#N/A</v>
      </c>
      <c r="J58" s="9" t="e">
        <f>INDEX(TraneChecksums!BH:BH, MATCH($A58,TraneChecksums!C:C,0 )+97,1)</f>
        <v>#N/A</v>
      </c>
      <c r="K58" s="9" t="e">
        <f>ABS(INDEX(TraneChecksums!BD:BD, MATCH($A58,TraneChecksums!$C:$C,0 )+97,1)*1000)</f>
        <v>#N/A</v>
      </c>
      <c r="L58" s="9" t="e">
        <f>INDEX(TraneChecksums!BM:BM, MATCH($A58,TraneChecksums!$C:$C,0 )+97,1)</f>
        <v>#N/A</v>
      </c>
      <c r="M58" s="9" t="e">
        <f>INDEX(TraneChecksums!BP:BP, MATCH($A58,TraneChecksums!$C:$C,0 )+97,1)</f>
        <v>#N/A</v>
      </c>
      <c r="N58" s="9" t="e">
        <f>_xlfn.CEILING.MATH(INDEX(TraneChecksums!BH:BH, MATCH($A58,TraneChecksums!$C:$C,0 )+91,1), 5)</f>
        <v>#N/A</v>
      </c>
      <c r="O58" s="9" t="e">
        <f>ABS(INDEX(TraneChecksums!BD:BD, MATCH($A58,TraneChecksums!$C:$C,0 )+91,1)*1000)</f>
        <v>#N/A</v>
      </c>
      <c r="P58" s="9" t="e">
        <f>INDEX(TraneChecksums!BM:BM, MATCH($A58,TraneChecksums!$C:$C,0 )+97,1)</f>
        <v>#N/A</v>
      </c>
      <c r="Q58" s="9" t="e">
        <f>INDEX(TraneChecksums!BP:BP, MATCH($A58,TraneChecksums!$C:$C,0 )+91,1)</f>
        <v>#N/A</v>
      </c>
      <c r="R58" s="9" t="e">
        <f>ABS(INDEX(TraneChecksums!AO:AO, MATCH($A58,TraneChecksums!$C:$C,0 )+41,1))</f>
        <v>#N/A</v>
      </c>
      <c r="S58" s="9" t="e">
        <f>ABS(INDEX(TraneChecksums!AO:AO, MATCH($A58,TraneChecksums!$C:$C,0 )+53,1))</f>
        <v>#N/A</v>
      </c>
      <c r="T58" s="9" t="e">
        <f>ABS(INDEX(TraneChecksums!AO:AO, MATCH($A58,TraneChecksums!$C:$C,0 )+62,1))</f>
        <v>#N/A</v>
      </c>
    </row>
    <row r="59" spans="1:20" ht="14.4">
      <c r="A59" s="197" t="s">
        <v>461</v>
      </c>
      <c r="B59" s="9" t="e">
        <f>_xlfn.CEILING.MATH(INDEX(Air!V:V,MATCH($A59,Air!B:B, 0)), 5)</f>
        <v>#N/A</v>
      </c>
      <c r="C59" s="9" t="e">
        <f>_xlfn.CEILING.MATH(INDEX(Air!W:W,MATCH($A59,Air!B:B, 0)), 5)</f>
        <v>#N/A</v>
      </c>
      <c r="D59" s="196" t="e">
        <f t="shared" si="1"/>
        <v>#N/A</v>
      </c>
      <c r="E59" s="9" t="e">
        <f>INDEX(TraneChecksums!R:R, MATCH($A59,TraneChecksums!C:C,0 )+91,1)</f>
        <v>#N/A</v>
      </c>
      <c r="F59" s="9" t="e">
        <f>INDEX(TraneChecksums!Z:Z, MATCH($A59,TraneChecksums!C:C,0 )+83,1)</f>
        <v>#N/A</v>
      </c>
      <c r="G59" s="9" t="e">
        <f>INDEX(TraneChecksums!Z:Z, MATCH($A59,TraneChecksums!$C:$C,0 )+41,1)</f>
        <v>#N/A</v>
      </c>
      <c r="H59" s="9" t="e">
        <f>INDEX(TraneChecksums!Z:Z, MATCH($A59,TraneChecksums!$C:$C,0 )+53,1)</f>
        <v>#N/A</v>
      </c>
      <c r="I59" s="9" t="e">
        <f>INDEX(TraneChecksums!Z:Z, MATCH($A59,TraneChecksums!$C:$C,0 )+64,1)</f>
        <v>#N/A</v>
      </c>
      <c r="J59" s="9" t="e">
        <f>INDEX(TraneChecksums!BH:BH, MATCH($A59,TraneChecksums!C:C,0 )+97,1)</f>
        <v>#N/A</v>
      </c>
      <c r="K59" s="9" t="e">
        <f>ABS(INDEX(TraneChecksums!BD:BD, MATCH($A59,TraneChecksums!$C:$C,0 )+97,1)*1000)</f>
        <v>#N/A</v>
      </c>
      <c r="L59" s="9" t="e">
        <f>INDEX(TraneChecksums!BM:BM, MATCH($A59,TraneChecksums!$C:$C,0 )+97,1)</f>
        <v>#N/A</v>
      </c>
      <c r="M59" s="9" t="e">
        <f>INDEX(TraneChecksums!BP:BP, MATCH($A59,TraneChecksums!$C:$C,0 )+97,1)</f>
        <v>#N/A</v>
      </c>
      <c r="N59" s="9" t="e">
        <f>_xlfn.CEILING.MATH(INDEX(TraneChecksums!BH:BH, MATCH($A59,TraneChecksums!$C:$C,0 )+91,1), 5)</f>
        <v>#N/A</v>
      </c>
      <c r="O59" s="9" t="e">
        <f>ABS(INDEX(TraneChecksums!BD:BD, MATCH($A59,TraneChecksums!$C:$C,0 )+91,1)*1000)</f>
        <v>#N/A</v>
      </c>
      <c r="P59" s="9" t="e">
        <f>INDEX(TraneChecksums!BM:BM, MATCH($A59,TraneChecksums!$C:$C,0 )+97,1)</f>
        <v>#N/A</v>
      </c>
      <c r="Q59" s="9" t="e">
        <f>INDEX(TraneChecksums!BP:BP, MATCH($A59,TraneChecksums!$C:$C,0 )+91,1)</f>
        <v>#N/A</v>
      </c>
      <c r="R59" s="9" t="e">
        <f>ABS(INDEX(TraneChecksums!AO:AO, MATCH($A59,TraneChecksums!$C:$C,0 )+41,1))</f>
        <v>#N/A</v>
      </c>
      <c r="S59" s="9" t="e">
        <f>ABS(INDEX(TraneChecksums!AO:AO, MATCH($A59,TraneChecksums!$C:$C,0 )+53,1))</f>
        <v>#N/A</v>
      </c>
      <c r="T59" s="9" t="e">
        <f>ABS(INDEX(TraneChecksums!AO:AO, MATCH($A59,TraneChecksums!$C:$C,0 )+62,1))</f>
        <v>#N/A</v>
      </c>
    </row>
    <row r="60" spans="1:20" ht="14.4">
      <c r="A60" s="197" t="s">
        <v>462</v>
      </c>
      <c r="B60" s="9" t="e">
        <f>_xlfn.CEILING.MATH(INDEX(Air!V:V,MATCH($A60,Air!B:B, 0)), 5)</f>
        <v>#N/A</v>
      </c>
      <c r="C60" s="9" t="e">
        <f>_xlfn.CEILING.MATH(INDEX(Air!W:W,MATCH($A60,Air!B:B, 0)), 5)</f>
        <v>#N/A</v>
      </c>
      <c r="D60" s="196" t="e">
        <f t="shared" si="1"/>
        <v>#N/A</v>
      </c>
      <c r="E60" s="9" t="e">
        <f>INDEX(TraneChecksums!R:R, MATCH($A60,TraneChecksums!C:C,0 )+91,1)</f>
        <v>#N/A</v>
      </c>
      <c r="F60" s="9" t="e">
        <f>INDEX(TraneChecksums!Z:Z, MATCH($A60,TraneChecksums!C:C,0 )+83,1)</f>
        <v>#N/A</v>
      </c>
      <c r="G60" s="9" t="e">
        <f>INDEX(TraneChecksums!Z:Z, MATCH($A60,TraneChecksums!$C:$C,0 )+41,1)</f>
        <v>#N/A</v>
      </c>
      <c r="H60" s="9" t="e">
        <f>INDEX(TraneChecksums!Z:Z, MATCH($A60,TraneChecksums!$C:$C,0 )+53,1)</f>
        <v>#N/A</v>
      </c>
      <c r="I60" s="9" t="e">
        <f>INDEX(TraneChecksums!Z:Z, MATCH($A60,TraneChecksums!$C:$C,0 )+64,1)</f>
        <v>#N/A</v>
      </c>
      <c r="J60" s="9" t="e">
        <f>INDEX(TraneChecksums!BH:BH, MATCH($A60,TraneChecksums!C:C,0 )+97,1)</f>
        <v>#N/A</v>
      </c>
      <c r="K60" s="9" t="e">
        <f>ABS(INDEX(TraneChecksums!BD:BD, MATCH($A60,TraneChecksums!$C:$C,0 )+97,1)*1000)</f>
        <v>#N/A</v>
      </c>
      <c r="L60" s="9" t="e">
        <f>INDEX(TraneChecksums!BM:BM, MATCH($A60,TraneChecksums!$C:$C,0 )+97,1)</f>
        <v>#N/A</v>
      </c>
      <c r="M60" s="9" t="e">
        <f>INDEX(TraneChecksums!BP:BP, MATCH($A60,TraneChecksums!$C:$C,0 )+97,1)</f>
        <v>#N/A</v>
      </c>
      <c r="N60" s="9" t="e">
        <f>_xlfn.CEILING.MATH(INDEX(TraneChecksums!BH:BH, MATCH($A60,TraneChecksums!$C:$C,0 )+91,1), 5)</f>
        <v>#N/A</v>
      </c>
      <c r="O60" s="9" t="e">
        <f>ABS(INDEX(TraneChecksums!BD:BD, MATCH($A60,TraneChecksums!$C:$C,0 )+91,1)*1000)</f>
        <v>#N/A</v>
      </c>
      <c r="P60" s="9" t="e">
        <f>INDEX(TraneChecksums!BM:BM, MATCH($A60,TraneChecksums!$C:$C,0 )+97,1)</f>
        <v>#N/A</v>
      </c>
      <c r="Q60" s="9" t="e">
        <f>INDEX(TraneChecksums!BP:BP, MATCH($A60,TraneChecksums!$C:$C,0 )+91,1)</f>
        <v>#N/A</v>
      </c>
      <c r="R60" s="9" t="e">
        <f>ABS(INDEX(TraneChecksums!AO:AO, MATCH($A60,TraneChecksums!$C:$C,0 )+41,1))</f>
        <v>#N/A</v>
      </c>
      <c r="S60" s="9" t="e">
        <f>ABS(INDEX(TraneChecksums!AO:AO, MATCH($A60,TraneChecksums!$C:$C,0 )+53,1))</f>
        <v>#N/A</v>
      </c>
      <c r="T60" s="9" t="e">
        <f>ABS(INDEX(TraneChecksums!AO:AO, MATCH($A60,TraneChecksums!$C:$C,0 )+62,1))</f>
        <v>#N/A</v>
      </c>
    </row>
    <row r="61" spans="1:20" ht="14.4">
      <c r="A61" s="197" t="s">
        <v>463</v>
      </c>
      <c r="B61" s="9" t="e">
        <f>_xlfn.CEILING.MATH(INDEX(Air!V:V,MATCH($A61,Air!B:B, 0)), 5)</f>
        <v>#N/A</v>
      </c>
      <c r="C61" s="9" t="e">
        <f>_xlfn.CEILING.MATH(INDEX(Air!W:W,MATCH($A61,Air!B:B, 0)), 5)</f>
        <v>#N/A</v>
      </c>
      <c r="D61" s="196" t="e">
        <f t="shared" si="1"/>
        <v>#N/A</v>
      </c>
      <c r="E61" s="9" t="e">
        <f>INDEX(TraneChecksums!R:R, MATCH($A61,TraneChecksums!C:C,0 )+91,1)</f>
        <v>#N/A</v>
      </c>
      <c r="F61" s="9" t="e">
        <f>INDEX(TraneChecksums!Z:Z, MATCH($A61,TraneChecksums!C:C,0 )+83,1)</f>
        <v>#N/A</v>
      </c>
      <c r="G61" s="9" t="e">
        <f>INDEX(TraneChecksums!Z:Z, MATCH($A61,TraneChecksums!$C:$C,0 )+41,1)</f>
        <v>#N/A</v>
      </c>
      <c r="H61" s="9" t="e">
        <f>INDEX(TraneChecksums!Z:Z, MATCH($A61,TraneChecksums!$C:$C,0 )+53,1)</f>
        <v>#N/A</v>
      </c>
      <c r="I61" s="9" t="e">
        <f>INDEX(TraneChecksums!Z:Z, MATCH($A61,TraneChecksums!$C:$C,0 )+64,1)</f>
        <v>#N/A</v>
      </c>
      <c r="J61" s="9" t="e">
        <f>INDEX(TraneChecksums!BH:BH, MATCH($A61,TraneChecksums!C:C,0 )+97,1)</f>
        <v>#N/A</v>
      </c>
      <c r="K61" s="9" t="e">
        <f>ABS(INDEX(TraneChecksums!BD:BD, MATCH($A61,TraneChecksums!$C:$C,0 )+97,1)*1000)</f>
        <v>#N/A</v>
      </c>
      <c r="L61" s="9" t="e">
        <f>INDEX(TraneChecksums!BM:BM, MATCH($A61,TraneChecksums!$C:$C,0 )+97,1)</f>
        <v>#N/A</v>
      </c>
      <c r="M61" s="9" t="e">
        <f>INDEX(TraneChecksums!BP:BP, MATCH($A61,TraneChecksums!$C:$C,0 )+97,1)</f>
        <v>#N/A</v>
      </c>
      <c r="N61" s="9" t="e">
        <f>_xlfn.CEILING.MATH(INDEX(TraneChecksums!BH:BH, MATCH($A61,TraneChecksums!$C:$C,0 )+91,1), 5)</f>
        <v>#N/A</v>
      </c>
      <c r="O61" s="9" t="e">
        <f>ABS(INDEX(TraneChecksums!BD:BD, MATCH($A61,TraneChecksums!$C:$C,0 )+91,1)*1000)</f>
        <v>#N/A</v>
      </c>
      <c r="P61" s="9" t="e">
        <f>INDEX(TraneChecksums!BM:BM, MATCH($A61,TraneChecksums!$C:$C,0 )+97,1)</f>
        <v>#N/A</v>
      </c>
      <c r="Q61" s="9" t="e">
        <f>INDEX(TraneChecksums!BP:BP, MATCH($A61,TraneChecksums!$C:$C,0 )+91,1)</f>
        <v>#N/A</v>
      </c>
      <c r="R61" s="9" t="e">
        <f>ABS(INDEX(TraneChecksums!AO:AO, MATCH($A61,TraneChecksums!$C:$C,0 )+41,1))</f>
        <v>#N/A</v>
      </c>
      <c r="S61" s="9" t="e">
        <f>ABS(INDEX(TraneChecksums!AO:AO, MATCH($A61,TraneChecksums!$C:$C,0 )+53,1))</f>
        <v>#N/A</v>
      </c>
      <c r="T61" s="9" t="e">
        <f>ABS(INDEX(TraneChecksums!AO:AO, MATCH($A61,TraneChecksums!$C:$C,0 )+62,1))</f>
        <v>#N/A</v>
      </c>
    </row>
    <row r="62" spans="1:20" ht="14.4">
      <c r="A62" s="197" t="s">
        <v>464</v>
      </c>
      <c r="B62" s="9" t="e">
        <f>_xlfn.CEILING.MATH(INDEX(Air!V:V,MATCH($A62,Air!B:B, 0)), 5)</f>
        <v>#N/A</v>
      </c>
      <c r="C62" s="9" t="e">
        <f>_xlfn.CEILING.MATH(INDEX(Air!W:W,MATCH($A62,Air!B:B, 0)), 5)</f>
        <v>#N/A</v>
      </c>
      <c r="D62" s="196" t="e">
        <f t="shared" si="1"/>
        <v>#N/A</v>
      </c>
      <c r="E62" s="9" t="e">
        <f>INDEX(TraneChecksums!R:R, MATCH($A62,TraneChecksums!C:C,0 )+91,1)</f>
        <v>#N/A</v>
      </c>
      <c r="F62" s="9" t="e">
        <f>INDEX(TraneChecksums!Z:Z, MATCH($A62,TraneChecksums!C:C,0 )+83,1)</f>
        <v>#N/A</v>
      </c>
      <c r="G62" s="9" t="e">
        <f>INDEX(TraneChecksums!Z:Z, MATCH($A62,TraneChecksums!$C:$C,0 )+41,1)</f>
        <v>#N/A</v>
      </c>
      <c r="H62" s="9" t="e">
        <f>INDEX(TraneChecksums!Z:Z, MATCH($A62,TraneChecksums!$C:$C,0 )+53,1)</f>
        <v>#N/A</v>
      </c>
      <c r="I62" s="9" t="e">
        <f>INDEX(TraneChecksums!Z:Z, MATCH($A62,TraneChecksums!$C:$C,0 )+64,1)</f>
        <v>#N/A</v>
      </c>
      <c r="J62" s="9" t="e">
        <f>INDEX(TraneChecksums!BH:BH, MATCH($A62,TraneChecksums!C:C,0 )+97,1)</f>
        <v>#N/A</v>
      </c>
      <c r="K62" s="9" t="e">
        <f>ABS(INDEX(TraneChecksums!BD:BD, MATCH($A62,TraneChecksums!$C:$C,0 )+97,1)*1000)</f>
        <v>#N/A</v>
      </c>
      <c r="L62" s="9" t="e">
        <f>INDEX(TraneChecksums!BM:BM, MATCH($A62,TraneChecksums!$C:$C,0 )+97,1)</f>
        <v>#N/A</v>
      </c>
      <c r="M62" s="9" t="e">
        <f>INDEX(TraneChecksums!BP:BP, MATCH($A62,TraneChecksums!$C:$C,0 )+97,1)</f>
        <v>#N/A</v>
      </c>
      <c r="N62" s="9" t="e">
        <f>_xlfn.CEILING.MATH(INDEX(TraneChecksums!BH:BH, MATCH($A62,TraneChecksums!$C:$C,0 )+91,1), 5)</f>
        <v>#N/A</v>
      </c>
      <c r="O62" s="9" t="e">
        <f>ABS(INDEX(TraneChecksums!BD:BD, MATCH($A62,TraneChecksums!$C:$C,0 )+91,1)*1000)</f>
        <v>#N/A</v>
      </c>
      <c r="P62" s="9" t="e">
        <f>INDEX(TraneChecksums!BM:BM, MATCH($A62,TraneChecksums!$C:$C,0 )+97,1)</f>
        <v>#N/A</v>
      </c>
      <c r="Q62" s="9" t="e">
        <f>INDEX(TraneChecksums!BP:BP, MATCH($A62,TraneChecksums!$C:$C,0 )+91,1)</f>
        <v>#N/A</v>
      </c>
      <c r="R62" s="9" t="e">
        <f>ABS(INDEX(TraneChecksums!AO:AO, MATCH($A62,TraneChecksums!$C:$C,0 )+41,1))</f>
        <v>#N/A</v>
      </c>
      <c r="S62" s="9" t="e">
        <f>ABS(INDEX(TraneChecksums!AO:AO, MATCH($A62,TraneChecksums!$C:$C,0 )+53,1))</f>
        <v>#N/A</v>
      </c>
      <c r="T62" s="9" t="e">
        <f>ABS(INDEX(TraneChecksums!AO:AO, MATCH($A62,TraneChecksums!$C:$C,0 )+62,1))</f>
        <v>#N/A</v>
      </c>
    </row>
    <row r="63" spans="1:20" ht="14.4">
      <c r="A63" s="197" t="s">
        <v>465</v>
      </c>
      <c r="B63" s="9" t="e">
        <f>_xlfn.CEILING.MATH(INDEX(Air!V:V,MATCH($A63,Air!B:B, 0)), 5)</f>
        <v>#N/A</v>
      </c>
      <c r="C63" s="9" t="e">
        <f>_xlfn.CEILING.MATH(INDEX(Air!W:W,MATCH($A63,Air!B:B, 0)), 5)</f>
        <v>#N/A</v>
      </c>
      <c r="D63" s="196" t="e">
        <f t="shared" si="1"/>
        <v>#N/A</v>
      </c>
      <c r="E63" s="9" t="e">
        <f>INDEX(TraneChecksums!R:R, MATCH($A63,TraneChecksums!C:C,0 )+91,1)</f>
        <v>#N/A</v>
      </c>
      <c r="F63" s="9" t="e">
        <f>INDEX(TraneChecksums!Z:Z, MATCH($A63,TraneChecksums!C:C,0 )+83,1)</f>
        <v>#N/A</v>
      </c>
      <c r="G63" s="9" t="e">
        <f>INDEX(TraneChecksums!Z:Z, MATCH($A63,TraneChecksums!$C:$C,0 )+41,1)</f>
        <v>#N/A</v>
      </c>
      <c r="H63" s="9" t="e">
        <f>INDEX(TraneChecksums!Z:Z, MATCH($A63,TraneChecksums!$C:$C,0 )+53,1)</f>
        <v>#N/A</v>
      </c>
      <c r="I63" s="9" t="e">
        <f>INDEX(TraneChecksums!Z:Z, MATCH($A63,TraneChecksums!$C:$C,0 )+64,1)</f>
        <v>#N/A</v>
      </c>
      <c r="J63" s="9" t="e">
        <f>INDEX(TraneChecksums!BH:BH, MATCH($A63,TraneChecksums!C:C,0 )+97,1)</f>
        <v>#N/A</v>
      </c>
      <c r="K63" s="9" t="e">
        <f>ABS(INDEX(TraneChecksums!BD:BD, MATCH($A63,TraneChecksums!$C:$C,0 )+97,1)*1000)</f>
        <v>#N/A</v>
      </c>
      <c r="L63" s="9" t="e">
        <f>INDEX(TraneChecksums!BM:BM, MATCH($A63,TraneChecksums!$C:$C,0 )+97,1)</f>
        <v>#N/A</v>
      </c>
      <c r="M63" s="9" t="e">
        <f>INDEX(TraneChecksums!BP:BP, MATCH($A63,TraneChecksums!$C:$C,0 )+97,1)</f>
        <v>#N/A</v>
      </c>
      <c r="N63" s="9" t="e">
        <f>_xlfn.CEILING.MATH(INDEX(TraneChecksums!BH:BH, MATCH($A63,TraneChecksums!$C:$C,0 )+91,1), 5)</f>
        <v>#N/A</v>
      </c>
      <c r="O63" s="9" t="e">
        <f>ABS(INDEX(TraneChecksums!BD:BD, MATCH($A63,TraneChecksums!$C:$C,0 )+91,1)*1000)</f>
        <v>#N/A</v>
      </c>
      <c r="P63" s="9" t="e">
        <f>INDEX(TraneChecksums!BM:BM, MATCH($A63,TraneChecksums!$C:$C,0 )+97,1)</f>
        <v>#N/A</v>
      </c>
      <c r="Q63" s="9" t="e">
        <f>INDEX(TraneChecksums!BP:BP, MATCH($A63,TraneChecksums!$C:$C,0 )+91,1)</f>
        <v>#N/A</v>
      </c>
      <c r="R63" s="9" t="e">
        <f>ABS(INDEX(TraneChecksums!AO:AO, MATCH($A63,TraneChecksums!$C:$C,0 )+41,1))</f>
        <v>#N/A</v>
      </c>
      <c r="S63" s="9" t="e">
        <f>ABS(INDEX(TraneChecksums!AO:AO, MATCH($A63,TraneChecksums!$C:$C,0 )+53,1))</f>
        <v>#N/A</v>
      </c>
      <c r="T63" s="9" t="e">
        <f>ABS(INDEX(TraneChecksums!AO:AO, MATCH($A63,TraneChecksums!$C:$C,0 )+62,1))</f>
        <v>#N/A</v>
      </c>
    </row>
    <row r="64" spans="1:20" ht="14.4">
      <c r="A64" s="197" t="s">
        <v>466</v>
      </c>
      <c r="B64" s="9" t="e">
        <f>_xlfn.CEILING.MATH(INDEX(Air!V:V,MATCH($A64,Air!B:B, 0)), 5)</f>
        <v>#N/A</v>
      </c>
      <c r="C64" s="9" t="e">
        <f>_xlfn.CEILING.MATH(INDEX(Air!W:W,MATCH($A64,Air!B:B, 0)), 5)</f>
        <v>#N/A</v>
      </c>
      <c r="D64" s="196" t="e">
        <f t="shared" si="1"/>
        <v>#N/A</v>
      </c>
      <c r="E64" s="9" t="e">
        <f>INDEX(TraneChecksums!R:R, MATCH($A64,TraneChecksums!C:C,0 )+91,1)</f>
        <v>#N/A</v>
      </c>
      <c r="F64" s="9" t="e">
        <f>INDEX(TraneChecksums!Z:Z, MATCH($A64,TraneChecksums!C:C,0 )+83,1)</f>
        <v>#N/A</v>
      </c>
      <c r="G64" s="9" t="e">
        <f>INDEX(TraneChecksums!Z:Z, MATCH($A64,TraneChecksums!$C:$C,0 )+41,1)</f>
        <v>#N/A</v>
      </c>
      <c r="H64" s="9" t="e">
        <f>INDEX(TraneChecksums!Z:Z, MATCH($A64,TraneChecksums!$C:$C,0 )+53,1)</f>
        <v>#N/A</v>
      </c>
      <c r="I64" s="9" t="e">
        <f>INDEX(TraneChecksums!Z:Z, MATCH($A64,TraneChecksums!$C:$C,0 )+64,1)</f>
        <v>#N/A</v>
      </c>
      <c r="J64" s="9" t="e">
        <f>INDEX(TraneChecksums!BH:BH, MATCH($A64,TraneChecksums!C:C,0 )+97,1)</f>
        <v>#N/A</v>
      </c>
      <c r="K64" s="9" t="e">
        <f>ABS(INDEX(TraneChecksums!BD:BD, MATCH($A64,TraneChecksums!$C:$C,0 )+97,1)*1000)</f>
        <v>#N/A</v>
      </c>
      <c r="L64" s="9" t="e">
        <f>INDEX(TraneChecksums!BM:BM, MATCH($A64,TraneChecksums!$C:$C,0 )+97,1)</f>
        <v>#N/A</v>
      </c>
      <c r="M64" s="9" t="e">
        <f>INDEX(TraneChecksums!BP:BP, MATCH($A64,TraneChecksums!$C:$C,0 )+97,1)</f>
        <v>#N/A</v>
      </c>
      <c r="N64" s="9" t="e">
        <f>_xlfn.CEILING.MATH(INDEX(TraneChecksums!BH:BH, MATCH($A64,TraneChecksums!$C:$C,0 )+91,1), 5)</f>
        <v>#N/A</v>
      </c>
      <c r="O64" s="9" t="e">
        <f>ABS(INDEX(TraneChecksums!BD:BD, MATCH($A64,TraneChecksums!$C:$C,0 )+91,1)*1000)</f>
        <v>#N/A</v>
      </c>
      <c r="P64" s="9" t="e">
        <f>INDEX(TraneChecksums!BM:BM, MATCH($A64,TraneChecksums!$C:$C,0 )+97,1)</f>
        <v>#N/A</v>
      </c>
      <c r="Q64" s="9" t="e">
        <f>INDEX(TraneChecksums!BP:BP, MATCH($A64,TraneChecksums!$C:$C,0 )+91,1)</f>
        <v>#N/A</v>
      </c>
      <c r="R64" s="9" t="e">
        <f>ABS(INDEX(TraneChecksums!AO:AO, MATCH($A64,TraneChecksums!$C:$C,0 )+41,1))</f>
        <v>#N/A</v>
      </c>
      <c r="S64" s="9" t="e">
        <f>ABS(INDEX(TraneChecksums!AO:AO, MATCH($A64,TraneChecksums!$C:$C,0 )+53,1))</f>
        <v>#N/A</v>
      </c>
      <c r="T64" s="9" t="e">
        <f>ABS(INDEX(TraneChecksums!AO:AO, MATCH($A64,TraneChecksums!$C:$C,0 )+62,1))</f>
        <v>#N/A</v>
      </c>
    </row>
    <row r="65" spans="1:20" ht="14.4">
      <c r="A65" s="197" t="s">
        <v>467</v>
      </c>
      <c r="B65" s="9" t="e">
        <f>_xlfn.CEILING.MATH(INDEX(Air!V:V,MATCH($A65,Air!B:B, 0)), 5)</f>
        <v>#N/A</v>
      </c>
      <c r="C65" s="9" t="e">
        <f>_xlfn.CEILING.MATH(INDEX(Air!W:W,MATCH($A65,Air!B:B, 0)), 5)</f>
        <v>#N/A</v>
      </c>
      <c r="D65" s="196" t="e">
        <f t="shared" si="1"/>
        <v>#N/A</v>
      </c>
      <c r="E65" s="9" t="e">
        <f>INDEX(TraneChecksums!R:R, MATCH($A65,TraneChecksums!C:C,0 )+91,1)</f>
        <v>#N/A</v>
      </c>
      <c r="F65" s="9" t="e">
        <f>INDEX(TraneChecksums!Z:Z, MATCH($A65,TraneChecksums!C:C,0 )+83,1)</f>
        <v>#N/A</v>
      </c>
      <c r="G65" s="9" t="e">
        <f>INDEX(TraneChecksums!Z:Z, MATCH($A65,TraneChecksums!$C:$C,0 )+41,1)</f>
        <v>#N/A</v>
      </c>
      <c r="H65" s="9" t="e">
        <f>INDEX(TraneChecksums!Z:Z, MATCH($A65,TraneChecksums!$C:$C,0 )+53,1)</f>
        <v>#N/A</v>
      </c>
      <c r="I65" s="9" t="e">
        <f>INDEX(TraneChecksums!Z:Z, MATCH($A65,TraneChecksums!$C:$C,0 )+64,1)</f>
        <v>#N/A</v>
      </c>
      <c r="J65" s="9" t="e">
        <f>INDEX(TraneChecksums!BH:BH, MATCH($A65,TraneChecksums!C:C,0 )+97,1)</f>
        <v>#N/A</v>
      </c>
      <c r="K65" s="9" t="e">
        <f>ABS(INDEX(TraneChecksums!BD:BD, MATCH($A65,TraneChecksums!$C:$C,0 )+97,1)*1000)</f>
        <v>#N/A</v>
      </c>
      <c r="L65" s="9" t="e">
        <f>INDEX(TraneChecksums!BM:BM, MATCH($A65,TraneChecksums!$C:$C,0 )+97,1)</f>
        <v>#N/A</v>
      </c>
      <c r="M65" s="9" t="e">
        <f>INDEX(TraneChecksums!BP:BP, MATCH($A65,TraneChecksums!$C:$C,0 )+97,1)</f>
        <v>#N/A</v>
      </c>
      <c r="N65" s="9" t="e">
        <f>_xlfn.CEILING.MATH(INDEX(TraneChecksums!BH:BH, MATCH($A65,TraneChecksums!$C:$C,0 )+91,1), 5)</f>
        <v>#N/A</v>
      </c>
      <c r="O65" s="9" t="e">
        <f>ABS(INDEX(TraneChecksums!BD:BD, MATCH($A65,TraneChecksums!$C:$C,0 )+91,1)*1000)</f>
        <v>#N/A</v>
      </c>
      <c r="P65" s="9" t="e">
        <f>INDEX(TraneChecksums!BM:BM, MATCH($A65,TraneChecksums!$C:$C,0 )+97,1)</f>
        <v>#N/A</v>
      </c>
      <c r="Q65" s="9" t="e">
        <f>INDEX(TraneChecksums!BP:BP, MATCH($A65,TraneChecksums!$C:$C,0 )+91,1)</f>
        <v>#N/A</v>
      </c>
      <c r="R65" s="9" t="e">
        <f>ABS(INDEX(TraneChecksums!AO:AO, MATCH($A65,TraneChecksums!$C:$C,0 )+41,1))</f>
        <v>#N/A</v>
      </c>
      <c r="S65" s="9" t="e">
        <f>ABS(INDEX(TraneChecksums!AO:AO, MATCH($A65,TraneChecksums!$C:$C,0 )+53,1))</f>
        <v>#N/A</v>
      </c>
      <c r="T65" s="9" t="e">
        <f>ABS(INDEX(TraneChecksums!AO:AO, MATCH($A65,TraneChecksums!$C:$C,0 )+62,1))</f>
        <v>#N/A</v>
      </c>
    </row>
    <row r="66" spans="1:20" ht="14.4">
      <c r="A66" s="197" t="s">
        <v>468</v>
      </c>
      <c r="B66" s="9" t="e">
        <f>_xlfn.CEILING.MATH(INDEX(Air!V:V,MATCH($A66,Air!B:B, 0)), 5)</f>
        <v>#N/A</v>
      </c>
      <c r="C66" s="9" t="e">
        <f>_xlfn.CEILING.MATH(INDEX(Air!W:W,MATCH($A66,Air!B:B, 0)), 5)</f>
        <v>#N/A</v>
      </c>
      <c r="D66" s="196" t="e">
        <f t="shared" si="1"/>
        <v>#N/A</v>
      </c>
      <c r="E66" s="9" t="e">
        <f>INDEX(TraneChecksums!R:R, MATCH($A66,TraneChecksums!C:C,0 )+91,1)</f>
        <v>#N/A</v>
      </c>
      <c r="F66" s="9" t="e">
        <f>INDEX(TraneChecksums!Z:Z, MATCH($A66,TraneChecksums!C:C,0 )+83,1)</f>
        <v>#N/A</v>
      </c>
      <c r="G66" s="9" t="e">
        <f>INDEX(TraneChecksums!Z:Z, MATCH($A66,TraneChecksums!$C:$C,0 )+41,1)</f>
        <v>#N/A</v>
      </c>
      <c r="H66" s="9" t="e">
        <f>INDEX(TraneChecksums!Z:Z, MATCH($A66,TraneChecksums!$C:$C,0 )+53,1)</f>
        <v>#N/A</v>
      </c>
      <c r="I66" s="9" t="e">
        <f>INDEX(TraneChecksums!Z:Z, MATCH($A66,TraneChecksums!$C:$C,0 )+64,1)</f>
        <v>#N/A</v>
      </c>
      <c r="J66" s="9" t="e">
        <f>INDEX(TraneChecksums!BH:BH, MATCH($A66,TraneChecksums!C:C,0 )+97,1)</f>
        <v>#N/A</v>
      </c>
      <c r="K66" s="9" t="e">
        <f>ABS(INDEX(TraneChecksums!BD:BD, MATCH($A66,TraneChecksums!$C:$C,0 )+97,1)*1000)</f>
        <v>#N/A</v>
      </c>
      <c r="L66" s="9" t="e">
        <f>INDEX(TraneChecksums!BM:BM, MATCH($A66,TraneChecksums!$C:$C,0 )+97,1)</f>
        <v>#N/A</v>
      </c>
      <c r="M66" s="9" t="e">
        <f>INDEX(TraneChecksums!BP:BP, MATCH($A66,TraneChecksums!$C:$C,0 )+97,1)</f>
        <v>#N/A</v>
      </c>
      <c r="N66" s="9" t="e">
        <f>_xlfn.CEILING.MATH(INDEX(TraneChecksums!BH:BH, MATCH($A66,TraneChecksums!$C:$C,0 )+91,1), 5)</f>
        <v>#N/A</v>
      </c>
      <c r="O66" s="9" t="e">
        <f>ABS(INDEX(TraneChecksums!BD:BD, MATCH($A66,TraneChecksums!$C:$C,0 )+91,1)*1000)</f>
        <v>#N/A</v>
      </c>
      <c r="P66" s="9" t="e">
        <f>INDEX(TraneChecksums!BM:BM, MATCH($A66,TraneChecksums!$C:$C,0 )+97,1)</f>
        <v>#N/A</v>
      </c>
      <c r="Q66" s="9" t="e">
        <f>INDEX(TraneChecksums!BP:BP, MATCH($A66,TraneChecksums!$C:$C,0 )+91,1)</f>
        <v>#N/A</v>
      </c>
      <c r="R66" s="9" t="e">
        <f>ABS(INDEX(TraneChecksums!AO:AO, MATCH($A66,TraneChecksums!$C:$C,0 )+41,1))</f>
        <v>#N/A</v>
      </c>
      <c r="S66" s="9" t="e">
        <f>ABS(INDEX(TraneChecksums!AO:AO, MATCH($A66,TraneChecksums!$C:$C,0 )+53,1))</f>
        <v>#N/A</v>
      </c>
      <c r="T66" s="9" t="e">
        <f>ABS(INDEX(TraneChecksums!AO:AO, MATCH($A66,TraneChecksums!$C:$C,0 )+62,1))</f>
        <v>#N/A</v>
      </c>
    </row>
    <row r="67" spans="1:20" ht="14.4">
      <c r="A67" s="197" t="s">
        <v>469</v>
      </c>
      <c r="B67" s="9" t="e">
        <f>_xlfn.CEILING.MATH(INDEX(Air!V:V,MATCH($A67,Air!B:B, 0)), 5)</f>
        <v>#N/A</v>
      </c>
      <c r="C67" s="9" t="e">
        <f>_xlfn.CEILING.MATH(INDEX(Air!W:W,MATCH($A67,Air!B:B, 0)), 5)</f>
        <v>#N/A</v>
      </c>
      <c r="D67" s="196" t="e">
        <f t="shared" ref="D67:D76" si="2">C67/B67</f>
        <v>#N/A</v>
      </c>
      <c r="E67" s="9" t="e">
        <f>INDEX(TraneChecksums!R:R, MATCH($A67,TraneChecksums!C:C,0 )+91,1)</f>
        <v>#N/A</v>
      </c>
      <c r="F67" s="9" t="e">
        <f>INDEX(TraneChecksums!Z:Z, MATCH($A67,TraneChecksums!C:C,0 )+83,1)</f>
        <v>#N/A</v>
      </c>
      <c r="G67" s="9" t="e">
        <f>INDEX(TraneChecksums!Z:Z, MATCH($A67,TraneChecksums!$C:$C,0 )+41,1)</f>
        <v>#N/A</v>
      </c>
      <c r="H67" s="9" t="e">
        <f>INDEX(TraneChecksums!Z:Z, MATCH($A67,TraneChecksums!$C:$C,0 )+53,1)</f>
        <v>#N/A</v>
      </c>
      <c r="I67" s="9" t="e">
        <f>INDEX(TraneChecksums!Z:Z, MATCH($A67,TraneChecksums!$C:$C,0 )+64,1)</f>
        <v>#N/A</v>
      </c>
      <c r="J67" s="9" t="e">
        <f>INDEX(TraneChecksums!BH:BH, MATCH($A67,TraneChecksums!C:C,0 )+97,1)</f>
        <v>#N/A</v>
      </c>
      <c r="K67" s="9" t="e">
        <f>ABS(INDEX(TraneChecksums!BD:BD, MATCH($A67,TraneChecksums!$C:$C,0 )+97,1)*1000)</f>
        <v>#N/A</v>
      </c>
      <c r="L67" s="9" t="e">
        <f>INDEX(TraneChecksums!BM:BM, MATCH($A67,TraneChecksums!$C:$C,0 )+97,1)</f>
        <v>#N/A</v>
      </c>
      <c r="M67" s="9" t="e">
        <f>INDEX(TraneChecksums!BP:BP, MATCH($A67,TraneChecksums!$C:$C,0 )+97,1)</f>
        <v>#N/A</v>
      </c>
      <c r="N67" s="9" t="e">
        <f>_xlfn.CEILING.MATH(INDEX(TraneChecksums!BH:BH, MATCH($A67,TraneChecksums!$C:$C,0 )+91,1), 5)</f>
        <v>#N/A</v>
      </c>
      <c r="O67" s="9" t="e">
        <f>ABS(INDEX(TraneChecksums!BD:BD, MATCH($A67,TraneChecksums!$C:$C,0 )+91,1)*1000)</f>
        <v>#N/A</v>
      </c>
      <c r="P67" s="9" t="e">
        <f>INDEX(TraneChecksums!BM:BM, MATCH($A67,TraneChecksums!$C:$C,0 )+97,1)</f>
        <v>#N/A</v>
      </c>
      <c r="Q67" s="9" t="e">
        <f>INDEX(TraneChecksums!BP:BP, MATCH($A67,TraneChecksums!$C:$C,0 )+91,1)</f>
        <v>#N/A</v>
      </c>
      <c r="R67" s="9" t="e">
        <f>ABS(INDEX(TraneChecksums!AO:AO, MATCH($A67,TraneChecksums!$C:$C,0 )+41,1))</f>
        <v>#N/A</v>
      </c>
      <c r="S67" s="9" t="e">
        <f>ABS(INDEX(TraneChecksums!AO:AO, MATCH($A67,TraneChecksums!$C:$C,0 )+53,1))</f>
        <v>#N/A</v>
      </c>
      <c r="T67" s="9" t="e">
        <f>ABS(INDEX(TraneChecksums!AO:AO, MATCH($A67,TraneChecksums!$C:$C,0 )+62,1))</f>
        <v>#N/A</v>
      </c>
    </row>
    <row r="68" spans="1:20" ht="14.4">
      <c r="A68" s="197" t="s">
        <v>470</v>
      </c>
      <c r="B68" s="9" t="e">
        <f>_xlfn.CEILING.MATH(INDEX(Air!V:V,MATCH($A68,Air!B:B, 0)), 5)</f>
        <v>#N/A</v>
      </c>
      <c r="C68" s="9" t="e">
        <f>_xlfn.CEILING.MATH(INDEX(Air!W:W,MATCH($A68,Air!B:B, 0)), 5)</f>
        <v>#N/A</v>
      </c>
      <c r="D68" s="196" t="e">
        <f t="shared" si="2"/>
        <v>#N/A</v>
      </c>
      <c r="E68" s="9" t="e">
        <f>INDEX(TraneChecksums!R:R, MATCH($A68,TraneChecksums!C:C,0 )+91,1)</f>
        <v>#N/A</v>
      </c>
      <c r="F68" s="9" t="e">
        <f>INDEX(TraneChecksums!Z:Z, MATCH($A68,TraneChecksums!C:C,0 )+83,1)</f>
        <v>#N/A</v>
      </c>
      <c r="G68" s="9" t="e">
        <f>INDEX(TraneChecksums!Z:Z, MATCH($A68,TraneChecksums!$C:$C,0 )+41,1)</f>
        <v>#N/A</v>
      </c>
      <c r="H68" s="9" t="e">
        <f>INDEX(TraneChecksums!Z:Z, MATCH($A68,TraneChecksums!$C:$C,0 )+53,1)</f>
        <v>#N/A</v>
      </c>
      <c r="I68" s="9" t="e">
        <f>INDEX(TraneChecksums!Z:Z, MATCH($A68,TraneChecksums!$C:$C,0 )+64,1)</f>
        <v>#N/A</v>
      </c>
      <c r="J68" s="9" t="e">
        <f>INDEX(TraneChecksums!BH:BH, MATCH($A68,TraneChecksums!C:C,0 )+97,1)</f>
        <v>#N/A</v>
      </c>
      <c r="K68" s="9" t="e">
        <f>ABS(INDEX(TraneChecksums!BD:BD, MATCH($A68,TraneChecksums!$C:$C,0 )+97,1)*1000)</f>
        <v>#N/A</v>
      </c>
      <c r="L68" s="9" t="e">
        <f>INDEX(TraneChecksums!BM:BM, MATCH($A68,TraneChecksums!$C:$C,0 )+97,1)</f>
        <v>#N/A</v>
      </c>
      <c r="M68" s="9" t="e">
        <f>INDEX(TraneChecksums!BP:BP, MATCH($A68,TraneChecksums!$C:$C,0 )+97,1)</f>
        <v>#N/A</v>
      </c>
      <c r="N68" s="9" t="e">
        <f>_xlfn.CEILING.MATH(INDEX(TraneChecksums!BH:BH, MATCH($A68,TraneChecksums!$C:$C,0 )+91,1), 5)</f>
        <v>#N/A</v>
      </c>
      <c r="O68" s="9" t="e">
        <f>ABS(INDEX(TraneChecksums!BD:BD, MATCH($A68,TraneChecksums!$C:$C,0 )+91,1)*1000)</f>
        <v>#N/A</v>
      </c>
      <c r="P68" s="9" t="e">
        <f>INDEX(TraneChecksums!BM:BM, MATCH($A68,TraneChecksums!$C:$C,0 )+97,1)</f>
        <v>#N/A</v>
      </c>
      <c r="Q68" s="9" t="e">
        <f>INDEX(TraneChecksums!BP:BP, MATCH($A68,TraneChecksums!$C:$C,0 )+91,1)</f>
        <v>#N/A</v>
      </c>
      <c r="R68" s="9" t="e">
        <f>ABS(INDEX(TraneChecksums!AO:AO, MATCH($A68,TraneChecksums!$C:$C,0 )+41,1))</f>
        <v>#N/A</v>
      </c>
      <c r="S68" s="9" t="e">
        <f>ABS(INDEX(TraneChecksums!AO:AO, MATCH($A68,TraneChecksums!$C:$C,0 )+53,1))</f>
        <v>#N/A</v>
      </c>
      <c r="T68" s="9" t="e">
        <f>ABS(INDEX(TraneChecksums!AO:AO, MATCH($A68,TraneChecksums!$C:$C,0 )+62,1))</f>
        <v>#N/A</v>
      </c>
    </row>
    <row r="69" spans="1:20" ht="14.4">
      <c r="A69" s="197" t="s">
        <v>471</v>
      </c>
      <c r="B69" s="9" t="e">
        <f>_xlfn.CEILING.MATH(INDEX(Air!V:V,MATCH($A69,Air!B:B, 0)), 5)</f>
        <v>#N/A</v>
      </c>
      <c r="C69" s="9" t="e">
        <f>_xlfn.CEILING.MATH(INDEX(Air!W:W,MATCH($A69,Air!B:B, 0)), 5)</f>
        <v>#N/A</v>
      </c>
      <c r="D69" s="196" t="e">
        <f t="shared" si="2"/>
        <v>#N/A</v>
      </c>
      <c r="E69" s="9" t="e">
        <f>INDEX(TraneChecksums!R:R, MATCH($A69,TraneChecksums!C:C,0 )+91,1)</f>
        <v>#N/A</v>
      </c>
      <c r="F69" s="9" t="e">
        <f>INDEX(TraneChecksums!Z:Z, MATCH($A69,TraneChecksums!C:C,0 )+83,1)</f>
        <v>#N/A</v>
      </c>
      <c r="G69" s="9" t="e">
        <f>INDEX(TraneChecksums!Z:Z, MATCH($A69,TraneChecksums!$C:$C,0 )+41,1)</f>
        <v>#N/A</v>
      </c>
      <c r="H69" s="9" t="e">
        <f>INDEX(TraneChecksums!Z:Z, MATCH($A69,TraneChecksums!$C:$C,0 )+53,1)</f>
        <v>#N/A</v>
      </c>
      <c r="I69" s="9" t="e">
        <f>INDEX(TraneChecksums!Z:Z, MATCH($A69,TraneChecksums!$C:$C,0 )+64,1)</f>
        <v>#N/A</v>
      </c>
      <c r="J69" s="9" t="e">
        <f>INDEX(TraneChecksums!BH:BH, MATCH($A69,TraneChecksums!C:C,0 )+97,1)</f>
        <v>#N/A</v>
      </c>
      <c r="K69" s="9" t="e">
        <f>ABS(INDEX(TraneChecksums!BD:BD, MATCH($A69,TraneChecksums!$C:$C,0 )+97,1)*1000)</f>
        <v>#N/A</v>
      </c>
      <c r="L69" s="9" t="e">
        <f>INDEX(TraneChecksums!BM:BM, MATCH($A69,TraneChecksums!$C:$C,0 )+97,1)</f>
        <v>#N/A</v>
      </c>
      <c r="M69" s="9" t="e">
        <f>INDEX(TraneChecksums!BP:BP, MATCH($A69,TraneChecksums!$C:$C,0 )+97,1)</f>
        <v>#N/A</v>
      </c>
      <c r="N69" s="9" t="e">
        <f>_xlfn.CEILING.MATH(INDEX(TraneChecksums!BH:BH, MATCH($A69,TraneChecksums!$C:$C,0 )+91,1), 5)</f>
        <v>#N/A</v>
      </c>
      <c r="O69" s="9" t="e">
        <f>ABS(INDEX(TraneChecksums!BD:BD, MATCH($A69,TraneChecksums!$C:$C,0 )+91,1)*1000)</f>
        <v>#N/A</v>
      </c>
      <c r="P69" s="9" t="e">
        <f>INDEX(TraneChecksums!BM:BM, MATCH($A69,TraneChecksums!$C:$C,0 )+97,1)</f>
        <v>#N/A</v>
      </c>
      <c r="Q69" s="9" t="e">
        <f>INDEX(TraneChecksums!BP:BP, MATCH($A69,TraneChecksums!$C:$C,0 )+91,1)</f>
        <v>#N/A</v>
      </c>
      <c r="R69" s="9" t="e">
        <f>ABS(INDEX(TraneChecksums!AO:AO, MATCH($A69,TraneChecksums!$C:$C,0 )+41,1))</f>
        <v>#N/A</v>
      </c>
      <c r="S69" s="9" t="e">
        <f>ABS(INDEX(TraneChecksums!AO:AO, MATCH($A69,TraneChecksums!$C:$C,0 )+53,1))</f>
        <v>#N/A</v>
      </c>
      <c r="T69" s="9" t="e">
        <f>ABS(INDEX(TraneChecksums!AO:AO, MATCH($A69,TraneChecksums!$C:$C,0 )+62,1))</f>
        <v>#N/A</v>
      </c>
    </row>
    <row r="70" spans="1:20" ht="14.4">
      <c r="A70" s="197" t="s">
        <v>472</v>
      </c>
      <c r="B70" s="9" t="e">
        <f>_xlfn.CEILING.MATH(INDEX(Air!V:V,MATCH($A70,Air!B:B, 0)), 5)</f>
        <v>#N/A</v>
      </c>
      <c r="C70" s="9" t="e">
        <f>_xlfn.CEILING.MATH(INDEX(Air!W:W,MATCH($A70,Air!B:B, 0)), 5)</f>
        <v>#N/A</v>
      </c>
      <c r="D70" s="196" t="e">
        <f t="shared" si="2"/>
        <v>#N/A</v>
      </c>
      <c r="E70" s="9" t="e">
        <f>INDEX(TraneChecksums!R:R, MATCH($A70,TraneChecksums!C:C,0 )+91,1)</f>
        <v>#N/A</v>
      </c>
      <c r="F70" s="9" t="e">
        <f>INDEX(TraneChecksums!Z:Z, MATCH($A70,TraneChecksums!C:C,0 )+83,1)</f>
        <v>#N/A</v>
      </c>
      <c r="G70" s="9" t="e">
        <f>INDEX(TraneChecksums!Z:Z, MATCH($A70,TraneChecksums!$C:$C,0 )+41,1)</f>
        <v>#N/A</v>
      </c>
      <c r="H70" s="9" t="e">
        <f>INDEX(TraneChecksums!Z:Z, MATCH($A70,TraneChecksums!$C:$C,0 )+53,1)</f>
        <v>#N/A</v>
      </c>
      <c r="I70" s="9" t="e">
        <f>INDEX(TraneChecksums!Z:Z, MATCH($A70,TraneChecksums!$C:$C,0 )+64,1)</f>
        <v>#N/A</v>
      </c>
      <c r="J70" s="9" t="e">
        <f>INDEX(TraneChecksums!BH:BH, MATCH($A70,TraneChecksums!C:C,0 )+97,1)</f>
        <v>#N/A</v>
      </c>
      <c r="K70" s="9" t="e">
        <f>ABS(INDEX(TraneChecksums!BD:BD, MATCH($A70,TraneChecksums!$C:$C,0 )+97,1)*1000)</f>
        <v>#N/A</v>
      </c>
      <c r="L70" s="9" t="e">
        <f>INDEX(TraneChecksums!BM:BM, MATCH($A70,TraneChecksums!$C:$C,0 )+97,1)</f>
        <v>#N/A</v>
      </c>
      <c r="M70" s="9" t="e">
        <f>INDEX(TraneChecksums!BP:BP, MATCH($A70,TraneChecksums!$C:$C,0 )+97,1)</f>
        <v>#N/A</v>
      </c>
      <c r="N70" s="9" t="e">
        <f>_xlfn.CEILING.MATH(INDEX(TraneChecksums!BH:BH, MATCH($A70,TraneChecksums!$C:$C,0 )+91,1), 5)</f>
        <v>#N/A</v>
      </c>
      <c r="O70" s="9" t="e">
        <f>ABS(INDEX(TraneChecksums!BD:BD, MATCH($A70,TraneChecksums!$C:$C,0 )+91,1)*1000)</f>
        <v>#N/A</v>
      </c>
      <c r="P70" s="9" t="e">
        <f>INDEX(TraneChecksums!BM:BM, MATCH($A70,TraneChecksums!$C:$C,0 )+97,1)</f>
        <v>#N/A</v>
      </c>
      <c r="Q70" s="9" t="e">
        <f>INDEX(TraneChecksums!BP:BP, MATCH($A70,TraneChecksums!$C:$C,0 )+91,1)</f>
        <v>#N/A</v>
      </c>
      <c r="R70" s="9" t="e">
        <f>ABS(INDEX(TraneChecksums!AO:AO, MATCH($A70,TraneChecksums!$C:$C,0 )+41,1))</f>
        <v>#N/A</v>
      </c>
      <c r="S70" s="9" t="e">
        <f>ABS(INDEX(TraneChecksums!AO:AO, MATCH($A70,TraneChecksums!$C:$C,0 )+53,1))</f>
        <v>#N/A</v>
      </c>
      <c r="T70" s="9" t="e">
        <f>ABS(INDEX(TraneChecksums!AO:AO, MATCH($A70,TraneChecksums!$C:$C,0 )+62,1))</f>
        <v>#N/A</v>
      </c>
    </row>
    <row r="71" spans="1:20" ht="14.4">
      <c r="A71" s="197" t="s">
        <v>473</v>
      </c>
      <c r="B71" s="9" t="e">
        <f>_xlfn.CEILING.MATH(INDEX(Air!V:V,MATCH($A71,Air!B:B, 0)), 5)</f>
        <v>#N/A</v>
      </c>
      <c r="C71" s="9" t="e">
        <f>_xlfn.CEILING.MATH(INDEX(Air!W:W,MATCH($A71,Air!B:B, 0)), 5)</f>
        <v>#N/A</v>
      </c>
      <c r="D71" s="196" t="e">
        <f t="shared" si="2"/>
        <v>#N/A</v>
      </c>
      <c r="E71" s="9" t="e">
        <f>INDEX(TraneChecksums!R:R, MATCH($A71,TraneChecksums!C:C,0 )+91,1)</f>
        <v>#N/A</v>
      </c>
      <c r="F71" s="9" t="e">
        <f>INDEX(TraneChecksums!Z:Z, MATCH($A71,TraneChecksums!C:C,0 )+83,1)</f>
        <v>#N/A</v>
      </c>
      <c r="G71" s="9" t="e">
        <f>INDEX(TraneChecksums!Z:Z, MATCH($A71,TraneChecksums!$C:$C,0 )+41,1)</f>
        <v>#N/A</v>
      </c>
      <c r="H71" s="9" t="e">
        <f>INDEX(TraneChecksums!Z:Z, MATCH($A71,TraneChecksums!$C:$C,0 )+53,1)</f>
        <v>#N/A</v>
      </c>
      <c r="I71" s="9" t="e">
        <f>INDEX(TraneChecksums!Z:Z, MATCH($A71,TraneChecksums!$C:$C,0 )+64,1)</f>
        <v>#N/A</v>
      </c>
      <c r="J71" s="9" t="e">
        <f>INDEX(TraneChecksums!BH:BH, MATCH($A71,TraneChecksums!C:C,0 )+97,1)</f>
        <v>#N/A</v>
      </c>
      <c r="K71" s="9" t="e">
        <f>ABS(INDEX(TraneChecksums!BD:BD, MATCH($A71,TraneChecksums!$C:$C,0 )+97,1)*1000)</f>
        <v>#N/A</v>
      </c>
      <c r="L71" s="9" t="e">
        <f>INDEX(TraneChecksums!BM:BM, MATCH($A71,TraneChecksums!$C:$C,0 )+97,1)</f>
        <v>#N/A</v>
      </c>
      <c r="M71" s="9" t="e">
        <f>INDEX(TraneChecksums!BP:BP, MATCH($A71,TraneChecksums!$C:$C,0 )+97,1)</f>
        <v>#N/A</v>
      </c>
      <c r="N71" s="9" t="e">
        <f>_xlfn.CEILING.MATH(INDEX(TraneChecksums!BH:BH, MATCH($A71,TraneChecksums!$C:$C,0 )+91,1), 5)</f>
        <v>#N/A</v>
      </c>
      <c r="O71" s="9" t="e">
        <f>ABS(INDEX(TraneChecksums!BD:BD, MATCH($A71,TraneChecksums!$C:$C,0 )+91,1)*1000)</f>
        <v>#N/A</v>
      </c>
      <c r="P71" s="9" t="e">
        <f>INDEX(TraneChecksums!BM:BM, MATCH($A71,TraneChecksums!$C:$C,0 )+97,1)</f>
        <v>#N/A</v>
      </c>
      <c r="Q71" s="9" t="e">
        <f>INDEX(TraneChecksums!BP:BP, MATCH($A71,TraneChecksums!$C:$C,0 )+91,1)</f>
        <v>#N/A</v>
      </c>
      <c r="R71" s="9" t="e">
        <f>ABS(INDEX(TraneChecksums!AO:AO, MATCH($A71,TraneChecksums!$C:$C,0 )+41,1))</f>
        <v>#N/A</v>
      </c>
      <c r="S71" s="9" t="e">
        <f>ABS(INDEX(TraneChecksums!AO:AO, MATCH($A71,TraneChecksums!$C:$C,0 )+53,1))</f>
        <v>#N/A</v>
      </c>
      <c r="T71" s="9" t="e">
        <f>ABS(INDEX(TraneChecksums!AO:AO, MATCH($A71,TraneChecksums!$C:$C,0 )+62,1))</f>
        <v>#N/A</v>
      </c>
    </row>
    <row r="72" spans="1:20" ht="14.4">
      <c r="A72" s="197" t="s">
        <v>527</v>
      </c>
      <c r="B72" s="9" t="e">
        <f>_xlfn.CEILING.MATH(INDEX(Air!V:V,MATCH($A72,Air!B:B, 0)), 5)</f>
        <v>#N/A</v>
      </c>
      <c r="C72" s="9" t="e">
        <f>_xlfn.CEILING.MATH(INDEX(Air!W:W,MATCH($A72,Air!B:B, 0)), 5)</f>
        <v>#N/A</v>
      </c>
      <c r="D72" s="196" t="e">
        <f t="shared" si="2"/>
        <v>#N/A</v>
      </c>
      <c r="E72" s="9" t="e">
        <f>INDEX(TraneChecksums!R:R, MATCH($A72,TraneChecksums!C:C,0 )+91,1)</f>
        <v>#N/A</v>
      </c>
      <c r="F72" s="9" t="e">
        <f>INDEX(TraneChecksums!Z:Z, MATCH($A72,TraneChecksums!C:C,0 )+83,1)</f>
        <v>#N/A</v>
      </c>
      <c r="G72" s="9" t="e">
        <f>INDEX(TraneChecksums!Z:Z, MATCH($A72,TraneChecksums!$C:$C,0 )+41,1)</f>
        <v>#N/A</v>
      </c>
      <c r="H72" s="9" t="e">
        <f>INDEX(TraneChecksums!Z:Z, MATCH($A72,TraneChecksums!$C:$C,0 )+53,1)</f>
        <v>#N/A</v>
      </c>
      <c r="I72" s="9" t="e">
        <f>INDEX(TraneChecksums!Z:Z, MATCH($A72,TraneChecksums!$C:$C,0 )+64,1)</f>
        <v>#N/A</v>
      </c>
      <c r="J72" s="9" t="e">
        <f>INDEX(TraneChecksums!BH:BH, MATCH($A72,TraneChecksums!C:C,0 )+97,1)</f>
        <v>#N/A</v>
      </c>
      <c r="K72" s="9" t="e">
        <f>ABS(INDEX(TraneChecksums!BD:BD, MATCH($A72,TraneChecksums!$C:$C,0 )+97,1)*1000)</f>
        <v>#N/A</v>
      </c>
      <c r="L72" s="9" t="e">
        <f>INDEX(TraneChecksums!BM:BM, MATCH($A72,TraneChecksums!$C:$C,0 )+97,1)</f>
        <v>#N/A</v>
      </c>
      <c r="M72" s="9" t="e">
        <f>INDEX(TraneChecksums!BP:BP, MATCH($A72,TraneChecksums!$C:$C,0 )+97,1)</f>
        <v>#N/A</v>
      </c>
      <c r="N72" s="9" t="e">
        <f>_xlfn.CEILING.MATH(INDEX(TraneChecksums!BH:BH, MATCH($A72,TraneChecksums!$C:$C,0 )+91,1), 5)</f>
        <v>#N/A</v>
      </c>
      <c r="O72" s="9" t="e">
        <f>ABS(INDEX(TraneChecksums!BD:BD, MATCH($A72,TraneChecksums!$C:$C,0 )+91,1)*1000)</f>
        <v>#N/A</v>
      </c>
      <c r="P72" s="9" t="e">
        <f>INDEX(TraneChecksums!BM:BM, MATCH($A72,TraneChecksums!$C:$C,0 )+97,1)</f>
        <v>#N/A</v>
      </c>
      <c r="Q72" s="9" t="e">
        <f>INDEX(TraneChecksums!BP:BP, MATCH($A72,TraneChecksums!$C:$C,0 )+91,1)</f>
        <v>#N/A</v>
      </c>
      <c r="R72" s="9" t="e">
        <f>ABS(INDEX(TraneChecksums!AO:AO, MATCH($A72,TraneChecksums!$C:$C,0 )+41,1))</f>
        <v>#N/A</v>
      </c>
      <c r="S72" s="9" t="e">
        <f>ABS(INDEX(TraneChecksums!AO:AO, MATCH($A72,TraneChecksums!$C:$C,0 )+53,1))</f>
        <v>#N/A</v>
      </c>
      <c r="T72" s="9" t="e">
        <f>ABS(INDEX(TraneChecksums!AO:AO, MATCH($A72,TraneChecksums!$C:$C,0 )+62,1))</f>
        <v>#N/A</v>
      </c>
    </row>
    <row r="73" spans="1:20" ht="14.4">
      <c r="A73" s="197" t="s">
        <v>474</v>
      </c>
      <c r="B73" s="9" t="e">
        <f>_xlfn.CEILING.MATH(INDEX(Air!V:V,MATCH($A73,Air!B:B, 0)), 5)</f>
        <v>#N/A</v>
      </c>
      <c r="C73" s="9" t="e">
        <f>_xlfn.CEILING.MATH(INDEX(Air!W:W,MATCH($A73,Air!B:B, 0)), 5)</f>
        <v>#N/A</v>
      </c>
      <c r="D73" s="196" t="e">
        <f t="shared" si="2"/>
        <v>#N/A</v>
      </c>
      <c r="E73" s="9" t="e">
        <f>INDEX(TraneChecksums!R:R, MATCH($A73,TraneChecksums!C:C,0 )+91,1)</f>
        <v>#N/A</v>
      </c>
      <c r="F73" s="9" t="e">
        <f>INDEX(TraneChecksums!Z:Z, MATCH($A73,TraneChecksums!C:C,0 )+83,1)</f>
        <v>#N/A</v>
      </c>
      <c r="G73" s="9" t="e">
        <f>INDEX(TraneChecksums!Z:Z, MATCH($A73,TraneChecksums!$C:$C,0 )+41,1)</f>
        <v>#N/A</v>
      </c>
      <c r="H73" s="9" t="e">
        <f>INDEX(TraneChecksums!Z:Z, MATCH($A73,TraneChecksums!$C:$C,0 )+53,1)</f>
        <v>#N/A</v>
      </c>
      <c r="I73" s="9" t="e">
        <f>INDEX(TraneChecksums!Z:Z, MATCH($A73,TraneChecksums!$C:$C,0 )+64,1)</f>
        <v>#N/A</v>
      </c>
      <c r="J73" s="9" t="e">
        <f>INDEX(TraneChecksums!BH:BH, MATCH($A73,TraneChecksums!C:C,0 )+97,1)</f>
        <v>#N/A</v>
      </c>
      <c r="K73" s="9" t="e">
        <f>ABS(INDEX(TraneChecksums!BD:BD, MATCH($A73,TraneChecksums!$C:$C,0 )+97,1)*1000)</f>
        <v>#N/A</v>
      </c>
      <c r="L73" s="9" t="e">
        <f>INDEX(TraneChecksums!BM:BM, MATCH($A73,TraneChecksums!$C:$C,0 )+97,1)</f>
        <v>#N/A</v>
      </c>
      <c r="M73" s="9" t="e">
        <f>INDEX(TraneChecksums!BP:BP, MATCH($A73,TraneChecksums!$C:$C,0 )+97,1)</f>
        <v>#N/A</v>
      </c>
      <c r="N73" s="9" t="e">
        <f>_xlfn.CEILING.MATH(INDEX(TraneChecksums!BH:BH, MATCH($A73,TraneChecksums!$C:$C,0 )+91,1), 5)</f>
        <v>#N/A</v>
      </c>
      <c r="O73" s="9" t="e">
        <f>ABS(INDEX(TraneChecksums!BD:BD, MATCH($A73,TraneChecksums!$C:$C,0 )+91,1)*1000)</f>
        <v>#N/A</v>
      </c>
      <c r="P73" s="9" t="e">
        <f>INDEX(TraneChecksums!BM:BM, MATCH($A73,TraneChecksums!$C:$C,0 )+97,1)</f>
        <v>#N/A</v>
      </c>
      <c r="Q73" s="9" t="e">
        <f>INDEX(TraneChecksums!BP:BP, MATCH($A73,TraneChecksums!$C:$C,0 )+91,1)</f>
        <v>#N/A</v>
      </c>
      <c r="R73" s="9" t="e">
        <f>ABS(INDEX(TraneChecksums!AO:AO, MATCH($A73,TraneChecksums!$C:$C,0 )+41,1))</f>
        <v>#N/A</v>
      </c>
      <c r="S73" s="9" t="e">
        <f>ABS(INDEX(TraneChecksums!AO:AO, MATCH($A73,TraneChecksums!$C:$C,0 )+53,1))</f>
        <v>#N/A</v>
      </c>
      <c r="T73" s="9" t="e">
        <f>ABS(INDEX(TraneChecksums!AO:AO, MATCH($A73,TraneChecksums!$C:$C,0 )+62,1))</f>
        <v>#N/A</v>
      </c>
    </row>
    <row r="74" spans="1:20" ht="14.4">
      <c r="A74" s="197" t="s">
        <v>475</v>
      </c>
      <c r="B74" s="9" t="e">
        <f>_xlfn.CEILING.MATH(INDEX(Air!V:V,MATCH($A74,Air!B:B, 0)), 5)</f>
        <v>#N/A</v>
      </c>
      <c r="C74" s="9" t="e">
        <f>_xlfn.CEILING.MATH(INDEX(Air!W:W,MATCH($A74,Air!B:B, 0)), 5)</f>
        <v>#N/A</v>
      </c>
      <c r="D74" s="196" t="e">
        <f t="shared" si="2"/>
        <v>#N/A</v>
      </c>
      <c r="E74" s="9" t="e">
        <f>INDEX(TraneChecksums!R:R, MATCH($A74,TraneChecksums!C:C,0 )+91,1)</f>
        <v>#N/A</v>
      </c>
      <c r="F74" s="9" t="e">
        <f>INDEX(TraneChecksums!Z:Z, MATCH($A74,TraneChecksums!C:C,0 )+83,1)</f>
        <v>#N/A</v>
      </c>
      <c r="G74" s="9" t="e">
        <f>INDEX(TraneChecksums!Z:Z, MATCH($A74,TraneChecksums!$C:$C,0 )+41,1)</f>
        <v>#N/A</v>
      </c>
      <c r="H74" s="9" t="e">
        <f>INDEX(TraneChecksums!Z:Z, MATCH($A74,TraneChecksums!$C:$C,0 )+53,1)</f>
        <v>#N/A</v>
      </c>
      <c r="I74" s="9" t="e">
        <f>INDEX(TraneChecksums!Z:Z, MATCH($A74,TraneChecksums!$C:$C,0 )+64,1)</f>
        <v>#N/A</v>
      </c>
      <c r="J74" s="9" t="e">
        <f>INDEX(TraneChecksums!BH:BH, MATCH($A74,TraneChecksums!C:C,0 )+97,1)</f>
        <v>#N/A</v>
      </c>
      <c r="K74" s="9" t="e">
        <f>ABS(INDEX(TraneChecksums!BD:BD, MATCH($A74,TraneChecksums!$C:$C,0 )+97,1)*1000)</f>
        <v>#N/A</v>
      </c>
      <c r="L74" s="9" t="e">
        <f>INDEX(TraneChecksums!BM:BM, MATCH($A74,TraneChecksums!$C:$C,0 )+97,1)</f>
        <v>#N/A</v>
      </c>
      <c r="M74" s="9" t="e">
        <f>INDEX(TraneChecksums!BP:BP, MATCH($A74,TraneChecksums!$C:$C,0 )+97,1)</f>
        <v>#N/A</v>
      </c>
      <c r="N74" s="9" t="e">
        <f>_xlfn.CEILING.MATH(INDEX(TraneChecksums!BH:BH, MATCH($A74,TraneChecksums!$C:$C,0 )+91,1), 5)</f>
        <v>#N/A</v>
      </c>
      <c r="O74" s="9" t="e">
        <f>ABS(INDEX(TraneChecksums!BD:BD, MATCH($A74,TraneChecksums!$C:$C,0 )+91,1)*1000)</f>
        <v>#N/A</v>
      </c>
      <c r="P74" s="9" t="e">
        <f>INDEX(TraneChecksums!BM:BM, MATCH($A74,TraneChecksums!$C:$C,0 )+97,1)</f>
        <v>#N/A</v>
      </c>
      <c r="Q74" s="9" t="e">
        <f>INDEX(TraneChecksums!BP:BP, MATCH($A74,TraneChecksums!$C:$C,0 )+91,1)</f>
        <v>#N/A</v>
      </c>
      <c r="R74" s="9" t="e">
        <f>ABS(INDEX(TraneChecksums!AO:AO, MATCH($A74,TraneChecksums!$C:$C,0 )+41,1))</f>
        <v>#N/A</v>
      </c>
      <c r="S74" s="9" t="e">
        <f>ABS(INDEX(TraneChecksums!AO:AO, MATCH($A74,TraneChecksums!$C:$C,0 )+53,1))</f>
        <v>#N/A</v>
      </c>
      <c r="T74" s="9" t="e">
        <f>ABS(INDEX(TraneChecksums!AO:AO, MATCH($A74,TraneChecksums!$C:$C,0 )+62,1))</f>
        <v>#N/A</v>
      </c>
    </row>
    <row r="75" spans="1:20" ht="14.4">
      <c r="A75" s="197" t="s">
        <v>476</v>
      </c>
      <c r="B75" s="9" t="e">
        <f>_xlfn.CEILING.MATH(INDEX(Air!V:V,MATCH($A75,Air!B:B, 0)), 5)</f>
        <v>#N/A</v>
      </c>
      <c r="C75" s="9" t="e">
        <f>_xlfn.CEILING.MATH(INDEX(Air!W:W,MATCH($A75,Air!B:B, 0)), 5)</f>
        <v>#N/A</v>
      </c>
      <c r="D75" s="196" t="e">
        <f t="shared" si="2"/>
        <v>#N/A</v>
      </c>
      <c r="E75" s="9" t="e">
        <f>INDEX(TraneChecksums!R:R, MATCH($A75,TraneChecksums!C:C,0 )+91,1)</f>
        <v>#N/A</v>
      </c>
      <c r="F75" s="9" t="e">
        <f>INDEX(TraneChecksums!Z:Z, MATCH($A75,TraneChecksums!C:C,0 )+83,1)</f>
        <v>#N/A</v>
      </c>
      <c r="G75" s="9" t="e">
        <f>INDEX(TraneChecksums!Z:Z, MATCH($A75,TraneChecksums!$C:$C,0 )+41,1)</f>
        <v>#N/A</v>
      </c>
      <c r="H75" s="9" t="e">
        <f>INDEX(TraneChecksums!Z:Z, MATCH($A75,TraneChecksums!$C:$C,0 )+53,1)</f>
        <v>#N/A</v>
      </c>
      <c r="I75" s="9" t="e">
        <f>INDEX(TraneChecksums!Z:Z, MATCH($A75,TraneChecksums!$C:$C,0 )+64,1)</f>
        <v>#N/A</v>
      </c>
      <c r="J75" s="9" t="e">
        <f>INDEX(TraneChecksums!BH:BH, MATCH($A75,TraneChecksums!C:C,0 )+97,1)</f>
        <v>#N/A</v>
      </c>
      <c r="K75" s="9" t="e">
        <f>ABS(INDEX(TraneChecksums!BD:BD, MATCH($A75,TraneChecksums!$C:$C,0 )+97,1)*1000)</f>
        <v>#N/A</v>
      </c>
      <c r="L75" s="9" t="e">
        <f>INDEX(TraneChecksums!BM:BM, MATCH($A75,TraneChecksums!$C:$C,0 )+97,1)</f>
        <v>#N/A</v>
      </c>
      <c r="M75" s="9" t="e">
        <f>INDEX(TraneChecksums!BP:BP, MATCH($A75,TraneChecksums!$C:$C,0 )+97,1)</f>
        <v>#N/A</v>
      </c>
      <c r="N75" s="9" t="e">
        <f>_xlfn.CEILING.MATH(INDEX(TraneChecksums!BH:BH, MATCH($A75,TraneChecksums!$C:$C,0 )+91,1), 5)</f>
        <v>#N/A</v>
      </c>
      <c r="O75" s="9" t="e">
        <f>ABS(INDEX(TraneChecksums!BD:BD, MATCH($A75,TraneChecksums!$C:$C,0 )+91,1)*1000)</f>
        <v>#N/A</v>
      </c>
      <c r="P75" s="9" t="e">
        <f>INDEX(TraneChecksums!BM:BM, MATCH($A75,TraneChecksums!$C:$C,0 )+97,1)</f>
        <v>#N/A</v>
      </c>
      <c r="Q75" s="9" t="e">
        <f>INDEX(TraneChecksums!BP:BP, MATCH($A75,TraneChecksums!$C:$C,0 )+91,1)</f>
        <v>#N/A</v>
      </c>
      <c r="R75" s="9" t="e">
        <f>ABS(INDEX(TraneChecksums!AO:AO, MATCH($A75,TraneChecksums!$C:$C,0 )+41,1))</f>
        <v>#N/A</v>
      </c>
      <c r="S75" s="9" t="e">
        <f>ABS(INDEX(TraneChecksums!AO:AO, MATCH($A75,TraneChecksums!$C:$C,0 )+53,1))</f>
        <v>#N/A</v>
      </c>
      <c r="T75" s="9" t="e">
        <f>ABS(INDEX(TraneChecksums!AO:AO, MATCH($A75,TraneChecksums!$C:$C,0 )+62,1))</f>
        <v>#N/A</v>
      </c>
    </row>
    <row r="76" spans="1:20" ht="13.8">
      <c r="A76" s="142" t="s">
        <v>153</v>
      </c>
      <c r="B76" s="110">
        <f>SUMIF( B3:B75, "&gt;0", B3:B75)</f>
        <v>0</v>
      </c>
      <c r="C76" s="110">
        <f>SUMIF( C3:C75, "&gt;0", C3:C75)</f>
        <v>0</v>
      </c>
      <c r="D76" s="202" t="e">
        <f t="shared" si="2"/>
        <v>#DIV/0!</v>
      </c>
      <c r="E76" s="110">
        <f t="shared" ref="E76:K76" si="3">SUMIF( E3:E75, "&gt;0", E3:E75)</f>
        <v>0</v>
      </c>
      <c r="F76" s="110">
        <f t="shared" si="3"/>
        <v>0</v>
      </c>
      <c r="G76" s="110">
        <f t="shared" si="3"/>
        <v>0</v>
      </c>
      <c r="H76" s="110">
        <f t="shared" si="3"/>
        <v>0</v>
      </c>
      <c r="I76" s="110">
        <f t="shared" si="3"/>
        <v>0</v>
      </c>
      <c r="J76" s="110">
        <f t="shared" si="3"/>
        <v>0</v>
      </c>
      <c r="K76" s="110">
        <f t="shared" si="3"/>
        <v>0</v>
      </c>
      <c r="L76" s="110" t="str">
        <f>MostFreq(L3:L75)</f>
        <v>#N/A</v>
      </c>
      <c r="M76" s="110" t="str">
        <f>MostFreq(M3:M75)</f>
        <v>#N/A</v>
      </c>
      <c r="N76" s="110">
        <f>SUMIF( N3:N75, "&gt;0", N3:N75)</f>
        <v>0</v>
      </c>
      <c r="O76" s="110">
        <f>SUMIF( O3:O75, "&gt;0", O3:O75)</f>
        <v>0</v>
      </c>
      <c r="P76" s="110" t="str">
        <f>MostFreq(P3:P75)</f>
        <v>#N/A</v>
      </c>
      <c r="Q76" s="110" t="str">
        <f>MostFreq(Q3:Q75)</f>
        <v>#N/A</v>
      </c>
      <c r="R76" s="110">
        <f>SUMIF( R3:R75, "&gt;0", R3:R75)</f>
        <v>0</v>
      </c>
      <c r="S76" s="110">
        <f>SUMIF( S3:S75, "&gt;0", S3:S75)</f>
        <v>0</v>
      </c>
      <c r="T76" s="110">
        <f>SUMIF( T3:T75, "&gt;0", T3:T75)</f>
        <v>0</v>
      </c>
    </row>
  </sheetData>
  <autoFilter ref="D1:D76" xr:uid="{8710EEA3-AE99-44DA-B1F8-C14CCBFE9410}"/>
  <sortState xmlns:xlrd2="http://schemas.microsoft.com/office/spreadsheetml/2017/richdata2" ref="A3:T75">
    <sortCondition ref="A1"/>
  </sortState>
  <mergeCells count="3">
    <mergeCell ref="E1:I1"/>
    <mergeCell ref="J1:T1"/>
    <mergeCell ref="B1:D1"/>
  </mergeCells>
  <conditionalFormatting sqref="I77:I394 I3:I75">
    <cfRule type="cellIs" dxfId="22" priority="4" stopIfTrue="1" operator="greaterThan">
      <formula>0</formula>
    </cfRule>
  </conditionalFormatting>
  <conditionalFormatting sqref="T77:T996 T3:T75">
    <cfRule type="cellIs" dxfId="21" priority="3" stopIfTrue="1" operator="greaterThan">
      <formula>0</formula>
    </cfRule>
  </conditionalFormatting>
  <dataValidations disablePrompts="1" count="1">
    <dataValidation type="list" allowBlank="1" showInputMessage="1" showErrorMessage="1" sqref="A3:A75" xr:uid="{00000000-0002-0000-0200-000000000000}">
      <formula1>TraneRoomNames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BM154"/>
  <sheetViews>
    <sheetView showGridLines="0" tabSelected="1" zoomScale="99" zoomScaleNormal="120" zoomScaleSheetLayoutView="90" workbookViewId="0">
      <selection activeCell="J1" sqref="J1"/>
    </sheetView>
  </sheetViews>
  <sheetFormatPr defaultColWidth="7" defaultRowHeight="13.2"/>
  <cols>
    <col min="1" max="1" width="5.33203125" style="160" customWidth="1"/>
    <col min="2" max="2" width="24.77734375" style="153" customWidth="1"/>
    <col min="3" max="3" width="28" style="1" customWidth="1"/>
    <col min="4" max="4" width="7.44140625" style="1" customWidth="1"/>
    <col min="5" max="5" width="7" style="1" customWidth="1"/>
    <col min="6" max="6" width="5.6640625" style="1" customWidth="1"/>
    <col min="7" max="7" width="6.6640625" style="1" customWidth="1"/>
    <col min="8" max="8" width="6.44140625" style="1" customWidth="1"/>
    <col min="9" max="10" width="7.6640625" style="1" customWidth="1"/>
    <col min="11" max="11" width="11" style="1" bestFit="1" customWidth="1"/>
    <col min="12" max="12" width="10.88671875" style="1" customWidth="1"/>
    <col min="13" max="13" width="12.88671875" style="1" bestFit="1" customWidth="1"/>
    <col min="14" max="14" width="6.44140625" style="1" customWidth="1"/>
    <col min="15" max="16" width="3.77734375" style="1" customWidth="1"/>
    <col min="17" max="17" width="5.6640625" style="1" customWidth="1"/>
    <col min="18" max="18" width="5.6640625" style="1" hidden="1" customWidth="1"/>
    <col min="19" max="19" width="7" style="1" bestFit="1" customWidth="1"/>
    <col min="20" max="20" width="6.33203125" style="1" customWidth="1"/>
    <col min="21" max="21" width="6.44140625" style="1" hidden="1" customWidth="1"/>
    <col min="22" max="23" width="8.44140625" style="1" bestFit="1" customWidth="1"/>
    <col min="24" max="24" width="5.44140625" style="1" customWidth="1"/>
    <col min="25" max="25" width="7.77734375" style="1" customWidth="1"/>
    <col min="26" max="26" width="8.33203125" style="1" bestFit="1" customWidth="1"/>
    <col min="27" max="27" width="6" style="1" hidden="1" customWidth="1"/>
    <col min="28" max="28" width="12.33203125" style="1" hidden="1" customWidth="1"/>
    <col min="29" max="29" width="7.44140625" style="1" hidden="1" customWidth="1"/>
    <col min="30" max="30" width="9.33203125" style="1" hidden="1" customWidth="1"/>
    <col min="31" max="31" width="7.77734375" style="1" bestFit="1" customWidth="1"/>
    <col min="32" max="32" width="9.33203125" style="1" customWidth="1"/>
    <col min="33" max="33" width="10.109375" style="1" customWidth="1"/>
    <col min="34" max="34" width="9.6640625" style="1" customWidth="1"/>
    <col min="35" max="35" width="5.6640625" style="1" customWidth="1"/>
    <col min="36" max="36" width="5.109375" style="1" customWidth="1"/>
    <col min="37" max="37" width="5.33203125" style="1" customWidth="1"/>
    <col min="38" max="38" width="5" style="1" customWidth="1"/>
    <col min="39" max="39" width="7.33203125" style="1" customWidth="1"/>
    <col min="40" max="40" width="6.109375" style="160" customWidth="1"/>
    <col min="41" max="41" width="4.77734375" style="1" customWidth="1"/>
    <col min="42" max="42" width="6.77734375" style="1" customWidth="1"/>
    <col min="43" max="43" width="5" style="1" customWidth="1"/>
    <col min="44" max="44" width="5.109375" style="1" customWidth="1"/>
    <col min="45" max="45" width="7" style="1" customWidth="1"/>
    <col min="46" max="46" width="7" style="150" customWidth="1"/>
    <col min="47" max="47" width="7.109375" style="1" customWidth="1"/>
    <col min="48" max="49" width="8.6640625" style="1" customWidth="1"/>
    <col min="50" max="50" width="8.109375" style="1" bestFit="1" customWidth="1"/>
    <col min="51" max="51" width="8.77734375" style="1" bestFit="1" customWidth="1"/>
    <col min="52" max="52" width="5.77734375" style="1" bestFit="1" customWidth="1"/>
    <col min="53" max="53" width="8.44140625" style="1" customWidth="1"/>
    <col min="54" max="56" width="9.6640625" style="1" hidden="1" customWidth="1"/>
    <col min="57" max="57" width="6.33203125" style="1" bestFit="1" customWidth="1"/>
    <col min="58" max="58" width="7.6640625" style="1" bestFit="1" customWidth="1"/>
    <col min="59" max="59" width="5.109375" style="1" customWidth="1"/>
    <col min="60" max="60" width="7.6640625" style="1" customWidth="1"/>
    <col min="61" max="61" width="7.33203125" style="1" customWidth="1"/>
    <col min="62" max="62" width="7.77734375" style="1" bestFit="1" customWidth="1"/>
    <col min="63" max="64" width="7" style="1" customWidth="1"/>
    <col min="65" max="65" width="8.44140625" style="1" bestFit="1" customWidth="1"/>
    <col min="66" max="67" width="7" style="2" customWidth="1"/>
    <col min="68" max="68" width="24.33203125" style="2" customWidth="1"/>
    <col min="69" max="69" width="20.44140625" style="2" bestFit="1" customWidth="1"/>
    <col min="70" max="16384" width="7" style="2"/>
  </cols>
  <sheetData>
    <row r="1" spans="1:62" ht="13.8">
      <c r="A1" s="163" t="s">
        <v>14</v>
      </c>
      <c r="B1" s="164" t="s">
        <v>403</v>
      </c>
      <c r="C1" s="165"/>
      <c r="D1" s="147">
        <f>E28</f>
        <v>62.356932380010647</v>
      </c>
      <c r="E1" s="22" t="s">
        <v>324</v>
      </c>
      <c r="F1" s="9"/>
      <c r="G1" s="5"/>
      <c r="H1" s="134"/>
      <c r="I1" s="22"/>
      <c r="J1" s="22"/>
      <c r="K1" s="9"/>
      <c r="L1" s="9"/>
      <c r="M1" s="9"/>
      <c r="N1" s="5"/>
      <c r="O1" s="5"/>
      <c r="P1" s="5"/>
      <c r="Q1" s="5"/>
      <c r="R1" s="5"/>
      <c r="S1" s="5"/>
      <c r="T1" s="5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9"/>
      <c r="AO1" s="5"/>
      <c r="AP1" s="5"/>
      <c r="AQ1" s="5"/>
      <c r="AR1" s="5"/>
      <c r="AS1" s="5"/>
      <c r="AT1" s="102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</row>
    <row r="2" spans="1:62" ht="13.8">
      <c r="A2" s="166">
        <v>0.17</v>
      </c>
      <c r="B2" s="22" t="s">
        <v>404</v>
      </c>
      <c r="C2" s="167"/>
      <c r="D2" s="147">
        <f>F28</f>
        <v>52.096932380010713</v>
      </c>
      <c r="E2" s="22" t="s">
        <v>325</v>
      </c>
      <c r="F2" s="5"/>
      <c r="G2" s="5"/>
      <c r="H2" s="134"/>
      <c r="I2" s="22"/>
      <c r="J2" s="22"/>
      <c r="K2" s="9"/>
      <c r="L2" s="9"/>
      <c r="M2" s="9"/>
      <c r="N2" s="5"/>
      <c r="O2" s="5"/>
      <c r="P2" s="5"/>
      <c r="Q2" s="358" t="s">
        <v>664</v>
      </c>
      <c r="R2" s="358"/>
      <c r="S2" s="358"/>
      <c r="T2" s="358"/>
      <c r="U2" s="5"/>
      <c r="V2" s="358" t="s">
        <v>155</v>
      </c>
      <c r="W2" s="358"/>
      <c r="X2" s="358"/>
      <c r="Y2" s="358"/>
      <c r="Z2" s="5"/>
      <c r="AA2" s="357"/>
      <c r="AB2" s="357"/>
      <c r="AC2" s="357"/>
      <c r="AD2" s="357"/>
      <c r="AE2" s="357"/>
      <c r="AF2" s="357"/>
      <c r="AG2" s="357"/>
      <c r="AH2" s="357"/>
      <c r="AI2" s="44"/>
      <c r="AJ2" s="44"/>
      <c r="AK2" s="5"/>
      <c r="AL2" s="5"/>
      <c r="AM2" s="5"/>
      <c r="AN2" s="9"/>
      <c r="AO2" s="5"/>
      <c r="AP2" s="5"/>
      <c r="AQ2" s="5"/>
      <c r="AR2" s="5"/>
      <c r="AS2" s="357" t="s">
        <v>661</v>
      </c>
      <c r="AT2" s="357"/>
      <c r="AU2" s="357"/>
      <c r="AV2" s="357"/>
      <c r="AW2" s="357"/>
      <c r="AX2" s="357"/>
      <c r="AY2" s="357"/>
      <c r="AZ2" s="357"/>
      <c r="BA2" s="357"/>
      <c r="BB2" s="357" t="s">
        <v>363</v>
      </c>
      <c r="BC2" s="357"/>
      <c r="BD2" s="357"/>
      <c r="BE2" s="357" t="s">
        <v>244</v>
      </c>
      <c r="BF2" s="357"/>
      <c r="BG2" s="357"/>
      <c r="BH2" s="357"/>
      <c r="BI2" s="357"/>
      <c r="BJ2" s="357"/>
    </row>
    <row r="3" spans="1:62" s="1" customFormat="1" ht="12.75" customHeight="1">
      <c r="A3" s="166">
        <v>0</v>
      </c>
      <c r="B3" s="22" t="s">
        <v>133</v>
      </c>
      <c r="C3" s="167"/>
      <c r="D3" s="98">
        <v>1000</v>
      </c>
      <c r="E3" s="22" t="s">
        <v>322</v>
      </c>
      <c r="F3" s="44"/>
      <c r="G3" s="44"/>
      <c r="H3" s="361" t="s">
        <v>139</v>
      </c>
      <c r="I3" s="361" t="s">
        <v>138</v>
      </c>
      <c r="J3" s="83"/>
      <c r="K3" s="83"/>
      <c r="L3" s="83"/>
      <c r="M3" s="83"/>
      <c r="N3" s="41"/>
      <c r="O3" s="361" t="s">
        <v>137</v>
      </c>
      <c r="P3" s="83"/>
      <c r="Q3" s="365" t="s">
        <v>665</v>
      </c>
      <c r="R3" s="365" t="s">
        <v>498</v>
      </c>
      <c r="S3" s="365" t="s">
        <v>321</v>
      </c>
      <c r="T3" s="365" t="s">
        <v>653</v>
      </c>
      <c r="U3" s="47"/>
      <c r="V3" s="363"/>
      <c r="W3" s="364"/>
      <c r="X3" s="136"/>
      <c r="Y3" s="136"/>
      <c r="Z3" s="26"/>
      <c r="AA3" s="188"/>
      <c r="AB3" s="188"/>
      <c r="AC3" s="188"/>
      <c r="AD3" s="188"/>
      <c r="AE3" s="360" t="s">
        <v>157</v>
      </c>
      <c r="AF3" s="359" t="s">
        <v>341</v>
      </c>
      <c r="AG3" s="359" t="s">
        <v>342</v>
      </c>
      <c r="AH3" s="359" t="s">
        <v>672</v>
      </c>
      <c r="AI3" s="361" t="s">
        <v>134</v>
      </c>
      <c r="AJ3" s="361" t="s">
        <v>504</v>
      </c>
      <c r="AK3" s="361" t="s">
        <v>340</v>
      </c>
      <c r="AL3" s="361" t="s">
        <v>135</v>
      </c>
      <c r="AM3" s="361" t="s">
        <v>505</v>
      </c>
      <c r="AN3" s="361" t="s">
        <v>54</v>
      </c>
      <c r="AO3" s="83"/>
      <c r="AP3" s="83"/>
      <c r="AQ3" s="361" t="s">
        <v>124</v>
      </c>
      <c r="AR3" s="361" t="s">
        <v>339</v>
      </c>
      <c r="AS3" s="137"/>
      <c r="AT3" s="103"/>
      <c r="AU3" s="362" t="s">
        <v>652</v>
      </c>
      <c r="AV3" s="137"/>
      <c r="AW3" s="137"/>
      <c r="AX3" s="137"/>
      <c r="AY3" s="137"/>
      <c r="AZ3" s="137"/>
      <c r="BA3" s="362" t="s">
        <v>550</v>
      </c>
      <c r="BB3" s="183"/>
      <c r="BC3" s="183"/>
      <c r="BD3" s="183"/>
      <c r="BE3" s="118"/>
      <c r="BF3" s="118"/>
      <c r="BG3" s="118"/>
      <c r="BH3" s="119"/>
      <c r="BI3" s="119"/>
      <c r="BJ3" s="119"/>
    </row>
    <row r="4" spans="1:62" s="1" customFormat="1" ht="15" customHeight="1">
      <c r="A4" s="190"/>
      <c r="B4" s="123" t="s">
        <v>676</v>
      </c>
      <c r="C4" s="167"/>
      <c r="D4" s="138">
        <f xml:space="preserve"> 14.696 * (1 - 0.0000068753 * D3) ^ 5.2559</f>
        <v>14.172658684083595</v>
      </c>
      <c r="E4" s="22" t="s">
        <v>323</v>
      </c>
      <c r="F4" s="44"/>
      <c r="G4" s="44"/>
      <c r="H4" s="361"/>
      <c r="I4" s="361"/>
      <c r="J4" s="83"/>
      <c r="K4" s="83"/>
      <c r="L4" s="83"/>
      <c r="M4" s="83"/>
      <c r="N4" s="41"/>
      <c r="O4" s="361"/>
      <c r="P4" s="83"/>
      <c r="Q4" s="365"/>
      <c r="R4" s="365"/>
      <c r="S4" s="365"/>
      <c r="T4" s="365"/>
      <c r="U4" s="29"/>
      <c r="V4" s="364"/>
      <c r="W4" s="364"/>
      <c r="X4" s="136"/>
      <c r="Y4" s="136"/>
      <c r="Z4" s="26"/>
      <c r="AA4" s="188"/>
      <c r="AB4" s="188"/>
      <c r="AC4" s="188"/>
      <c r="AD4" s="188"/>
      <c r="AE4" s="360"/>
      <c r="AF4" s="359"/>
      <c r="AG4" s="359"/>
      <c r="AH4" s="359"/>
      <c r="AI4" s="361"/>
      <c r="AJ4" s="361"/>
      <c r="AK4" s="361"/>
      <c r="AL4" s="361"/>
      <c r="AM4" s="361"/>
      <c r="AN4" s="361"/>
      <c r="AO4" s="83"/>
      <c r="AP4" s="83"/>
      <c r="AQ4" s="361"/>
      <c r="AR4" s="361"/>
      <c r="AS4" s="137"/>
      <c r="AT4" s="103"/>
      <c r="AU4" s="362"/>
      <c r="AV4" s="137"/>
      <c r="AW4" s="137"/>
      <c r="AX4" s="137"/>
      <c r="AY4" s="137"/>
      <c r="AZ4" s="137"/>
      <c r="BA4" s="362"/>
      <c r="BB4" s="183"/>
      <c r="BC4" s="183"/>
      <c r="BD4" s="183"/>
      <c r="BE4" s="118"/>
      <c r="BF4" s="118"/>
      <c r="BG4" s="118"/>
      <c r="BH4" s="119"/>
      <c r="BI4" s="119"/>
      <c r="BJ4" s="119"/>
    </row>
    <row r="5" spans="1:62" s="1" customFormat="1" ht="55.2" customHeight="1">
      <c r="A5" s="168" t="s">
        <v>53</v>
      </c>
      <c r="B5" s="169" t="s">
        <v>659</v>
      </c>
      <c r="C5" s="170" t="s">
        <v>20</v>
      </c>
      <c r="D5" s="83" t="s">
        <v>494</v>
      </c>
      <c r="E5" s="83" t="s">
        <v>495</v>
      </c>
      <c r="F5" s="83" t="s">
        <v>496</v>
      </c>
      <c r="G5" s="94" t="s">
        <v>497</v>
      </c>
      <c r="H5" s="361"/>
      <c r="I5" s="361"/>
      <c r="J5" s="83" t="s">
        <v>673</v>
      </c>
      <c r="K5" s="83" t="s">
        <v>333</v>
      </c>
      <c r="L5" s="83" t="s">
        <v>674</v>
      </c>
      <c r="M5" s="83" t="s">
        <v>675</v>
      </c>
      <c r="N5" s="83" t="s">
        <v>500</v>
      </c>
      <c r="O5" s="361"/>
      <c r="P5" s="83" t="s">
        <v>669</v>
      </c>
      <c r="Q5" s="365"/>
      <c r="R5" s="365"/>
      <c r="S5" s="365"/>
      <c r="T5" s="365"/>
      <c r="U5" s="83" t="s">
        <v>499</v>
      </c>
      <c r="V5" s="135" t="s">
        <v>12</v>
      </c>
      <c r="W5" s="135" t="s">
        <v>13</v>
      </c>
      <c r="X5" s="135" t="s">
        <v>129</v>
      </c>
      <c r="Y5" s="135" t="s">
        <v>146</v>
      </c>
      <c r="Z5" s="83" t="s">
        <v>128</v>
      </c>
      <c r="AA5" s="189" t="s">
        <v>402</v>
      </c>
      <c r="AB5" s="189" t="s">
        <v>400</v>
      </c>
      <c r="AC5" s="189" t="s">
        <v>399</v>
      </c>
      <c r="AD5" s="189" t="s">
        <v>401</v>
      </c>
      <c r="AE5" s="360"/>
      <c r="AF5" s="359"/>
      <c r="AG5" s="359"/>
      <c r="AH5" s="359"/>
      <c r="AI5" s="361"/>
      <c r="AJ5" s="361"/>
      <c r="AK5" s="361"/>
      <c r="AL5" s="361"/>
      <c r="AM5" s="361"/>
      <c r="AN5" s="361"/>
      <c r="AO5" s="83" t="s">
        <v>126</v>
      </c>
      <c r="AP5" s="83" t="s">
        <v>506</v>
      </c>
      <c r="AQ5" s="361"/>
      <c r="AR5" s="361"/>
      <c r="AS5" s="137" t="s">
        <v>136</v>
      </c>
      <c r="AT5" s="103" t="s">
        <v>127</v>
      </c>
      <c r="AU5" s="362"/>
      <c r="AV5" s="137" t="s">
        <v>651</v>
      </c>
      <c r="AW5" s="137" t="s">
        <v>670</v>
      </c>
      <c r="AX5" s="137" t="s">
        <v>398</v>
      </c>
      <c r="AY5" s="137" t="s">
        <v>156</v>
      </c>
      <c r="AZ5" s="137" t="s">
        <v>650</v>
      </c>
      <c r="BA5" s="362"/>
      <c r="BB5" s="183" t="s">
        <v>360</v>
      </c>
      <c r="BC5" s="183" t="s">
        <v>361</v>
      </c>
      <c r="BD5" s="183" t="s">
        <v>362</v>
      </c>
      <c r="BE5" s="120" t="s">
        <v>359</v>
      </c>
      <c r="BF5" s="120" t="s">
        <v>358</v>
      </c>
      <c r="BG5" s="120" t="s">
        <v>326</v>
      </c>
      <c r="BH5" s="120" t="s">
        <v>327</v>
      </c>
      <c r="BI5" s="120" t="s">
        <v>328</v>
      </c>
      <c r="BJ5" s="120" t="s">
        <v>329</v>
      </c>
    </row>
    <row r="6" spans="1:62" s="1" customFormat="1" ht="14.4">
      <c r="A6" s="50">
        <v>1</v>
      </c>
      <c r="B6" s="123" t="str">
        <f>IF(ISERROR((INDEX(TraneChecksums!$B:$B, MATCH($A6, TraneChecksums!$A:$A,0 )))), "&lt; -------------------------- NOT FOUND ", INDEX(TraneChecksums!$B:$B, MATCH($A6, TraneChecksums!$A:$A,0 )))</f>
        <v>ROOM_Room 00-05</v>
      </c>
      <c r="C6" s="162" t="s">
        <v>551</v>
      </c>
      <c r="D6" s="9">
        <f t="shared" ref="D6:D16" si="0">IF(U6="e",(MAX(AE6,AG6,AH6,AF6+I6)),(MAX(AE6:AH6)))</f>
        <v>4300</v>
      </c>
      <c r="E6" s="9">
        <f t="shared" ref="E6:E16" si="1">IF(AM6="Y",0,(D6-F6-I6+G6))</f>
        <v>4145</v>
      </c>
      <c r="F6" s="9">
        <f t="shared" ref="F6:F16" si="2">IF($A$1 = "Y",IF(AM6="Y",MAX(AN6, G6, D6-I6),MAX(AN6, G6-I6)), IF(AM6="Y",(MAX((D6-I6+G6), AN6)),0))</f>
        <v>0</v>
      </c>
      <c r="G6" s="9">
        <f t="shared" ref="G6:G16" si="3">IF($A$1="Y",MAX(AG6,AH6),0)</f>
        <v>0</v>
      </c>
      <c r="H6" s="9">
        <f>D6-E6-F6+G6</f>
        <v>155</v>
      </c>
      <c r="I6" s="49">
        <v>155</v>
      </c>
      <c r="J6" s="270">
        <v>0.42</v>
      </c>
      <c r="K6" s="139" t="str">
        <f>IF(ISBLANK(VLOOKUP(C6,OccupantData!$A$2:$I$988,2,FALSE)),"NR",(VLOOKUP(C6,OccupantData!$A$2:$I$988,2,FALSE)))</f>
        <v>POS (+0.02")</v>
      </c>
      <c r="L6" s="271">
        <f>((H6/(2610*J6))^2)</f>
        <v>1.9993268613895356E-2</v>
      </c>
      <c r="M6" s="139" t="str">
        <f t="shared" ref="M6:M16" si="4">IF((D6+G6)=(E6+F6), "Neutral", ABS((D6+G6)-(E6+F6)) &amp; " CFM " &amp; IF(D6+G6&gt;E6+F6, "POS", "NEG"))</f>
        <v>155 CFM POS</v>
      </c>
      <c r="N6" s="140">
        <v>10</v>
      </c>
      <c r="O6" s="49">
        <v>62</v>
      </c>
      <c r="P6" s="9">
        <f t="shared" ref="P6:P16" si="5">$D$28</f>
        <v>44</v>
      </c>
      <c r="Q6" s="49">
        <v>65</v>
      </c>
      <c r="R6" s="141">
        <f t="shared" ref="R6:R16" si="6">((D6/D$18)*(Q6))</f>
        <v>5.9894996249866059</v>
      </c>
      <c r="S6" s="132" cm="1">
        <f t="array" ref="S6">WetBulbF_3Inputs(Q6, T6, $D$4)</f>
        <v>53.120000000000026</v>
      </c>
      <c r="T6" s="246" cm="1">
        <f t="array" ref="T6">SpaceRH_withExplicitLoads_Press(O6, P6, D6, SUM(AU6:AV6), AX6, Q6, $D$4)</f>
        <v>46.362911808063792</v>
      </c>
      <c r="U6" s="9" t="str">
        <f t="shared" ref="U6" si="7">IF(AM6="Y", "E", "S")</f>
        <v>S</v>
      </c>
      <c r="V6" s="46">
        <f t="shared" ref="V6:V16" si="8">D6</f>
        <v>4300</v>
      </c>
      <c r="W6" s="46">
        <f t="shared" ref="W6:W16" si="9">MIN(IF($A$2="Y",AF6,MAX(AF6:AH6)),V6)</f>
        <v>4300</v>
      </c>
      <c r="X6" s="114">
        <f>IF(W6=0,0,(W6/V6))</f>
        <v>1</v>
      </c>
      <c r="Y6" s="46">
        <f t="shared" ref="Y6:Y16" si="10">IF(D6&gt;AE6,(D6-AE6)*1.085*(Q6-O6)," ")</f>
        <v>2506.35</v>
      </c>
      <c r="Z6" s="9" t="str">
        <f t="shared" ref="Z6:Z16" si="11">IF($D6=0,"", IF($D6=$AE6,"Sens Load",IF($D6=$AF6,"ACH","OA")))</f>
        <v>ACH</v>
      </c>
      <c r="AA6" s="187">
        <f t="shared" ref="AA6:AA16" si="12">AU6/AY6</f>
        <v>0.22173883218096177</v>
      </c>
      <c r="AB6" s="9" t="e">
        <f t="shared" ref="AB6:AB16" si="13">MAX(D6, F6)*4840*(($I$24-$I$25)/7000)</f>
        <v>#VALUE!</v>
      </c>
      <c r="AC6" s="9" t="e">
        <f t="shared" ref="AC6:AC16" si="14">IF(AB6&lt;AX6, "No", "Yes")</f>
        <v>#VALUE!</v>
      </c>
      <c r="AD6" s="9" t="e">
        <f t="shared" ref="AD6:AD16" si="15">AX6/(4840*($I$24-$I$25)/7000)</f>
        <v>#VALUE!</v>
      </c>
      <c r="AE6" s="9">
        <f t="shared" ref="AE6:AE16" si="16">_xlfn.CEILING.MATH(((SUM(AU6:AV6))/(1.085*(Q6-O6))),5)</f>
        <v>3530</v>
      </c>
      <c r="AF6" s="112">
        <f t="shared" ref="AF6:AF16" si="17">_xlfn.CEILING.MATH((AI6*N6*AS6/60)*(1+$A$3),5)</f>
        <v>4300</v>
      </c>
      <c r="AG6" s="112">
        <f t="shared" ref="AG6:AG16" si="18">_xlfn.CEILING.MATH(((AS6*N6*AJ6)/(60))/(IF($A$1="y",1,$A$2)),5)</f>
        <v>4045</v>
      </c>
      <c r="AH6" s="112">
        <f>_xlfn.CEILING.MATH((((AS6*INDEX(OccupantData!G:G,MATCH($C6,OccupantData!A:A,0))+AT6*INDEX(OccupantData!F:F,MATCH($C6,OccupantData!A:A,0))))/(IF($A$1="Y",1,$A$2))), 5)</f>
        <v>0</v>
      </c>
      <c r="AI6" s="9">
        <f>INDEX(OccupantData!D:D,MATCH($C6,OccupantData!A:A,0))</f>
        <v>25</v>
      </c>
      <c r="AJ6" s="9">
        <f>INDEX(OccupantData!C:C,MATCH($C6,OccupantData!A:A,0))</f>
        <v>4</v>
      </c>
      <c r="AK6" s="9">
        <f>IF((INDEX(OccupantData!I:I, MATCH($C6, OccupantData!A:A,0 )))="N",F6,0)</f>
        <v>0</v>
      </c>
      <c r="AL6" s="9">
        <f>IF((INDEX(OccupantData!I:I, MATCH($C6, OccupantData!A:A,0 )))="Y",F6,0)</f>
        <v>0</v>
      </c>
      <c r="AM6" s="9" t="str">
        <f>IF(ISBLANK(INDEX(OccupantData!E:E, MATCH($C6, OccupantData!A:A,0 ))), "N", INDEX(OccupantData!E:E, MATCH($C6, OccupantData!A:A,0 )))</f>
        <v>NR</v>
      </c>
      <c r="AN6" s="9" t="str">
        <f>IF(AM6="Y",IF(U6="S",MAX(V6-I6,AQ6),MAX(AF6,W6-I6,AQ6+AR6+_xlfn.CEILING.MATH(AS6*INDEX(OccupantData!L:L, MATCH($C6, OccupantData!A:A,0 )), 5)))," ")</f>
        <v xml:space="preserve"> </v>
      </c>
      <c r="AO6" s="98">
        <v>0</v>
      </c>
      <c r="AP6" s="98">
        <v>0</v>
      </c>
      <c r="AQ6" s="9">
        <f>IF( AO6 &gt; 0, AO6*(INDEX(OccupantData!J:J, MATCH($C6, OccupantData!A:A,0 ))), 0)</f>
        <v>0</v>
      </c>
      <c r="AR6" s="9">
        <f>IF( AP6 &gt; 0, AP6*(INDEX(OccupantData!K:K, MATCH($C6, OccupantData!A:A,0 ))), 0)</f>
        <v>0</v>
      </c>
      <c r="AS6" s="101">
        <f>(INDEX(TraneChecksums!BR:BR, MATCH($A6, TraneChecksums!$A:$A,0 )+78,1))</f>
        <v>1030.8999888962096</v>
      </c>
      <c r="AT6" s="104">
        <f>(INDEX(TraneChecksums!W:W, MATCH($A6, TraneChecksums!$A:$A,0 )+81,1))</f>
        <v>10.00108</v>
      </c>
      <c r="AU6" s="101">
        <f>(INDEX(TraneChecksums!H:H, MATCH($A6, TraneChecksums!$A:$A,0 )+69,1))</f>
        <v>3056.3789417454418</v>
      </c>
      <c r="AV6" s="101">
        <f>(INDEX(TraneChecksums!M:M, MATCH($A6, TraneChecksums!$A:$A,0 )+69,1))</f>
        <v>8421.8239416419783</v>
      </c>
      <c r="AW6" s="101">
        <f t="shared" ref="AW6:AW16" si="19">SUM(AU6:AV6)</f>
        <v>11478.202883387421</v>
      </c>
      <c r="AX6" s="101">
        <f>(INDEX(TraneChecksums!Q:Q, MATCH($A6, TraneChecksums!$A:$A,0 )+69,1))</f>
        <v>2305.4853904577162</v>
      </c>
      <c r="AY6" s="101">
        <f>(INDEX(TraneChecksums!U:U, MATCH($A6, TraneChecksums!$A:$A,0 )+69,1))</f>
        <v>13783.688277257279</v>
      </c>
      <c r="AZ6" s="243">
        <f t="shared" ref="AZ6:AZ16" si="20">(SUM(AU6:AV6))/AY6</f>
        <v>0.83273813601299673</v>
      </c>
      <c r="BA6" s="101">
        <f>(INDEX(TraneChecksums!BA:BA, MATCH($A6, TraneChecksums!$A:$A,0 )+69,1))</f>
        <v>-3535.7687840230601</v>
      </c>
      <c r="BB6" s="184" t="e">
        <f>_xlfn.CEILING.MATH(INDEX(TraneVentilation!Q:Q,MATCH($B6,TraneVentilation!C:C, 0)), 5)</f>
        <v>#N/A</v>
      </c>
      <c r="BC6" s="184" t="e">
        <f>_xlfn.CEILING.MATH(INDEX(TraneVentilation!AI:AI,MATCH($B6,TraneVentilation!C:C, 0)), 5)</f>
        <v>#N/A</v>
      </c>
      <c r="BD6" s="185" t="e">
        <f t="shared" ref="BD6" si="21">BC6/BB6</f>
        <v>#N/A</v>
      </c>
      <c r="BE6" s="249">
        <f t="shared" ref="BE6" si="22">AY6/12000</f>
        <v>1.1486406897714398</v>
      </c>
      <c r="BF6" s="121">
        <f t="shared" ref="BF6:BF16" si="23">(_xlfn.CEILING.MATH(IF($A$1="Y",G6,D6*$A$2))*(4.5)*($G$29-$G$25)/12000)*(1+$A$3)</f>
        <v>3.3573336558622349</v>
      </c>
      <c r="BG6" s="121">
        <f t="shared" ref="BG6" si="24">BE6+BF6</f>
        <v>4.5059743456336747</v>
      </c>
      <c r="BH6" s="122">
        <f t="shared" ref="BH6:BH16" si="25">D6/(BG6)</f>
        <v>954.28861111176423</v>
      </c>
      <c r="BI6" s="122">
        <f t="shared" ref="BI6:BI16" si="26">AS6/(BG6)</f>
        <v>228.78514386020859</v>
      </c>
      <c r="BJ6" s="161">
        <f t="shared" ref="BJ6:BJ16" si="27">(D6)/(AS6)</f>
        <v>4.1711126649676604</v>
      </c>
    </row>
    <row r="7" spans="1:62" s="1" customFormat="1" ht="14.4">
      <c r="A7" s="50">
        <f>A6+1</f>
        <v>2</v>
      </c>
      <c r="B7" s="123" t="str">
        <f>IF(ISERROR((INDEX(TraneChecksums!$B:$B, MATCH($A7, TraneChecksums!$A:$A,0 )))), "&lt; -------------------------- NOT FOUND ", INDEX(TraneChecksums!$B:$B, MATCH($A7, TraneChecksums!$A:$A,0 )))</f>
        <v>ROOM_Room 00-06</v>
      </c>
      <c r="C7" s="162" t="s">
        <v>551</v>
      </c>
      <c r="D7" s="9">
        <f t="shared" si="0"/>
        <v>4300</v>
      </c>
      <c r="E7" s="9">
        <f t="shared" si="1"/>
        <v>4145</v>
      </c>
      <c r="F7" s="9">
        <f t="shared" si="2"/>
        <v>0</v>
      </c>
      <c r="G7" s="9">
        <f t="shared" si="3"/>
        <v>0</v>
      </c>
      <c r="H7" s="9">
        <f t="shared" ref="H7:H16" si="28">D7-E7-F7+G7</f>
        <v>155</v>
      </c>
      <c r="I7" s="49">
        <v>155</v>
      </c>
      <c r="J7" s="270">
        <v>0.42</v>
      </c>
      <c r="K7" s="139" t="str">
        <f>IF(ISBLANK(VLOOKUP(C7,OccupantData!$A$2:$I$988,2,FALSE)),"NR",(VLOOKUP(C7,OccupantData!$A$2:$I$988,2,FALSE)))</f>
        <v>POS (+0.02")</v>
      </c>
      <c r="L7" s="271">
        <f t="shared" ref="L7:L15" si="29" xml:space="preserve"> ((H7/(2610*J7))^2)</f>
        <v>1.9993268613895356E-2</v>
      </c>
      <c r="M7" s="139" t="str">
        <f t="shared" si="4"/>
        <v>155 CFM POS</v>
      </c>
      <c r="N7" s="140">
        <v>10</v>
      </c>
      <c r="O7" s="49">
        <v>62</v>
      </c>
      <c r="P7" s="9">
        <f t="shared" si="5"/>
        <v>44</v>
      </c>
      <c r="Q7" s="49">
        <v>65</v>
      </c>
      <c r="R7" s="141">
        <f t="shared" si="6"/>
        <v>5.9894996249866059</v>
      </c>
      <c r="S7" s="132" cm="1">
        <f t="array" ref="S7">WetBulbF_3Inputs(Q7, T7, $D$4)</f>
        <v>53.300000000000026</v>
      </c>
      <c r="T7" s="246" cm="1">
        <f t="array" ref="T7">SpaceRH_withExplicitLoads_Press(O7, P7, D7, SUM(AU7:AV7), AX7, Q7, $D$4)</f>
        <v>46.392015634045244</v>
      </c>
      <c r="U7" s="9" t="str">
        <f t="shared" ref="U7:U16" si="30">IF(AM7="Y", "E", "S")</f>
        <v>S</v>
      </c>
      <c r="V7" s="46">
        <f t="shared" si="8"/>
        <v>4300</v>
      </c>
      <c r="W7" s="46">
        <f t="shared" si="9"/>
        <v>4300</v>
      </c>
      <c r="X7" s="114">
        <f t="shared" ref="X7:X16" si="31">IF(W7=0,0,(W7/V7))</f>
        <v>1</v>
      </c>
      <c r="Y7" s="46">
        <f t="shared" si="10"/>
        <v>2424.9749999999999</v>
      </c>
      <c r="Z7" s="9" t="str">
        <f t="shared" si="11"/>
        <v>ACH</v>
      </c>
      <c r="AA7" s="187">
        <f t="shared" si="12"/>
        <v>0.22039642180236799</v>
      </c>
      <c r="AB7" s="9" t="e">
        <f t="shared" si="13"/>
        <v>#VALUE!</v>
      </c>
      <c r="AC7" s="9" t="e">
        <f t="shared" si="14"/>
        <v>#VALUE!</v>
      </c>
      <c r="AD7" s="9" t="e">
        <f t="shared" si="15"/>
        <v>#VALUE!</v>
      </c>
      <c r="AE7" s="9">
        <f t="shared" si="16"/>
        <v>3555</v>
      </c>
      <c r="AF7" s="112">
        <f t="shared" si="17"/>
        <v>4300</v>
      </c>
      <c r="AG7" s="112">
        <f t="shared" si="18"/>
        <v>4045</v>
      </c>
      <c r="AH7" s="112">
        <f>_xlfn.CEILING.MATH((((AS7*INDEX(OccupantData!G:G,MATCH($C7,OccupantData!A:A,0))+AT7*INDEX(OccupantData!F:F,MATCH($C7,OccupantData!A:A,0))))/(IF($A$1="Y",1,$A$2))), 5)</f>
        <v>0</v>
      </c>
      <c r="AI7" s="9">
        <f>INDEX(OccupantData!D:D,MATCH($C7,OccupantData!A:A,0))</f>
        <v>25</v>
      </c>
      <c r="AJ7" s="9">
        <f>INDEX(OccupantData!C:C,MATCH($C7,OccupantData!A:A,0))</f>
        <v>4</v>
      </c>
      <c r="AK7" s="9">
        <f>IF((INDEX(OccupantData!I:I, MATCH($C7, OccupantData!A:A,0 )))="N",F7,0)</f>
        <v>0</v>
      </c>
      <c r="AL7" s="9">
        <f>IF((INDEX(OccupantData!I:I, MATCH($C7, OccupantData!A:A,0 )))="Y",F7,0)</f>
        <v>0</v>
      </c>
      <c r="AM7" s="9" t="str">
        <f>IF(ISBLANK(INDEX(OccupantData!E:E, MATCH($C7, OccupantData!A:A,0 ))), "N", INDEX(OccupantData!E:E, MATCH($C7, OccupantData!A:A,0 )))</f>
        <v>NR</v>
      </c>
      <c r="AN7" s="9" t="str">
        <f>IF(AM7="Y",IF(U7="S",MAX(V7-I7,AQ7),MAX(AF7,W7-I7,AQ7+AR7+_xlfn.CEILING.MATH(AS7*INDEX(OccupantData!L:L, MATCH($C7, OccupantData!A:A,0 )), 5)))," ")</f>
        <v xml:space="preserve"> </v>
      </c>
      <c r="AO7" s="98">
        <v>0</v>
      </c>
      <c r="AP7" s="98">
        <v>0</v>
      </c>
      <c r="AQ7" s="9">
        <f>IF( AO7 &gt; 0, AO7*(INDEX(OccupantData!J:J, MATCH($C7, OccupantData!A:A,0 ))), 0)</f>
        <v>0</v>
      </c>
      <c r="AR7" s="9">
        <f>IF( AP7 &gt; 0, AP7*(INDEX(OccupantData!K:K, MATCH($C7, OccupantData!A:A,0 ))), 0)</f>
        <v>0</v>
      </c>
      <c r="AS7" s="101">
        <f>(INDEX(TraneChecksums!BR:BR, MATCH($A7, TraneChecksums!$A:$A,0 )+78,1))</f>
        <v>1030.8999888962096</v>
      </c>
      <c r="AT7" s="104">
        <f>(INDEX(TraneChecksums!W:W, MATCH($A7, TraneChecksums!$A:$A,0 )+81,1))</f>
        <v>10.00108</v>
      </c>
      <c r="AU7" s="101">
        <f>(INDEX(TraneChecksums!H:H, MATCH($A7, TraneChecksums!$A:$A,0 )+69,1))</f>
        <v>3056.3788427933241</v>
      </c>
      <c r="AV7" s="101">
        <f>(INDEX(TraneChecksums!M:M, MATCH($A7, TraneChecksums!$A:$A,0 )+69,1))</f>
        <v>8505.4366387952996</v>
      </c>
      <c r="AW7" s="101">
        <f t="shared" si="19"/>
        <v>11561.815481588623</v>
      </c>
      <c r="AX7" s="101">
        <f>(INDEX(TraneChecksums!Q:Q, MATCH($A7, TraneChecksums!$A:$A,0 )+69,1))</f>
        <v>2305.82727684969</v>
      </c>
      <c r="AY7" s="101">
        <f>(INDEX(TraneChecksums!U:U, MATCH($A7, TraneChecksums!$A:$A,0 )+69,1))</f>
        <v>13867.642758438313</v>
      </c>
      <c r="AZ7" s="243">
        <f t="shared" si="20"/>
        <v>0.83372608329944042</v>
      </c>
      <c r="BA7" s="101">
        <f>(INDEX(TraneChecksums!BA:BA, MATCH($A7, TraneChecksums!$A:$A,0 )+69,1))</f>
        <v>-3653.3230812929796</v>
      </c>
      <c r="BB7" s="184" t="e">
        <f>_xlfn.CEILING.MATH(INDEX(TraneVentilation!Q:Q,MATCH($B7,TraneVentilation!C:C, 0)), 5)</f>
        <v>#N/A</v>
      </c>
      <c r="BC7" s="184" t="e">
        <f>_xlfn.CEILING.MATH(INDEX(TraneVentilation!AI:AI,MATCH($B7,TraneVentilation!C:C, 0)), 5)</f>
        <v>#N/A</v>
      </c>
      <c r="BD7" s="185" t="e">
        <f t="shared" ref="BD7:BD16" si="32">BC7/BB7</f>
        <v>#N/A</v>
      </c>
      <c r="BE7" s="249">
        <f>AY7/12000</f>
        <v>1.155636896536526</v>
      </c>
      <c r="BF7" s="121">
        <f t="shared" si="23"/>
        <v>3.3573336558622349</v>
      </c>
      <c r="BG7" s="121">
        <f t="shared" ref="BG7:BG16" si="33">BE7+BF7</f>
        <v>4.5129705523987607</v>
      </c>
      <c r="BH7" s="122">
        <f t="shared" si="25"/>
        <v>952.80923065505908</v>
      </c>
      <c r="BI7" s="122">
        <f t="shared" si="26"/>
        <v>228.43047100058288</v>
      </c>
      <c r="BJ7" s="161">
        <f t="shared" si="27"/>
        <v>4.1711126649676604</v>
      </c>
    </row>
    <row r="8" spans="1:62" s="1" customFormat="1" ht="14.4">
      <c r="A8" s="50">
        <f t="shared" ref="A8:A16" si="34">A7+1</f>
        <v>3</v>
      </c>
      <c r="B8" s="123" t="str">
        <f>IF(ISERROR((INDEX(TraneChecksums!$B:$B, MATCH($A8, TraneChecksums!$A:$A,0 )))), "&lt; -------------------------- NOT FOUND ", INDEX(TraneChecksums!$B:$B, MATCH($A8, TraneChecksums!$A:$A,0 )))</f>
        <v>ROOM_Room 00-07</v>
      </c>
      <c r="C8" s="162" t="s">
        <v>551</v>
      </c>
      <c r="D8" s="9">
        <f t="shared" si="0"/>
        <v>4300</v>
      </c>
      <c r="E8" s="9">
        <f t="shared" si="1"/>
        <v>4145</v>
      </c>
      <c r="F8" s="9">
        <f t="shared" si="2"/>
        <v>0</v>
      </c>
      <c r="G8" s="9">
        <f t="shared" si="3"/>
        <v>0</v>
      </c>
      <c r="H8" s="9">
        <f t="shared" si="28"/>
        <v>155</v>
      </c>
      <c r="I8" s="49">
        <v>155</v>
      </c>
      <c r="J8" s="270">
        <v>0.42</v>
      </c>
      <c r="K8" s="139" t="str">
        <f>IF(ISBLANK(VLOOKUP(C8,OccupantData!$A$2:$I$988,2,FALSE)),"NR",(VLOOKUP(C8,OccupantData!$A$2:$I$988,2,FALSE)))</f>
        <v>POS (+0.02")</v>
      </c>
      <c r="L8" s="271">
        <f t="shared" si="29"/>
        <v>1.9993268613895356E-2</v>
      </c>
      <c r="M8" s="139" t="str">
        <f t="shared" si="4"/>
        <v>155 CFM POS</v>
      </c>
      <c r="N8" s="140">
        <v>10</v>
      </c>
      <c r="O8" s="49">
        <v>62</v>
      </c>
      <c r="P8" s="9">
        <f t="shared" si="5"/>
        <v>44</v>
      </c>
      <c r="Q8" s="49">
        <v>65</v>
      </c>
      <c r="R8" s="141">
        <f t="shared" si="6"/>
        <v>5.9894996249866059</v>
      </c>
      <c r="S8" s="132" cm="1">
        <f t="array" ref="S8">WetBulbF_3Inputs(Q8, T8, $D$4)</f>
        <v>53.300000000000026</v>
      </c>
      <c r="T8" s="246" cm="1">
        <f t="array" ref="T8">SpaceRH_withExplicitLoads_Press(O8, P8, D8, SUM(AU8:AV8), AX8, Q8, $D$4)</f>
        <v>46.558513575819767</v>
      </c>
      <c r="U8" s="9" t="str">
        <f t="shared" si="30"/>
        <v>S</v>
      </c>
      <c r="V8" s="46">
        <f t="shared" si="8"/>
        <v>4300</v>
      </c>
      <c r="W8" s="46">
        <f t="shared" si="9"/>
        <v>4300</v>
      </c>
      <c r="X8" s="114">
        <f t="shared" si="31"/>
        <v>1</v>
      </c>
      <c r="Y8" s="46">
        <f t="shared" si="10"/>
        <v>1953</v>
      </c>
      <c r="Z8" s="9" t="str">
        <f t="shared" si="11"/>
        <v>ACH</v>
      </c>
      <c r="AA8" s="187">
        <f t="shared" si="12"/>
        <v>0.21413974532368471</v>
      </c>
      <c r="AB8" s="9" t="e">
        <f t="shared" si="13"/>
        <v>#VALUE!</v>
      </c>
      <c r="AC8" s="9" t="e">
        <f t="shared" si="14"/>
        <v>#VALUE!</v>
      </c>
      <c r="AD8" s="9" t="e">
        <f t="shared" si="15"/>
        <v>#VALUE!</v>
      </c>
      <c r="AE8" s="9">
        <f t="shared" si="16"/>
        <v>3700</v>
      </c>
      <c r="AF8" s="112">
        <f t="shared" si="17"/>
        <v>4300</v>
      </c>
      <c r="AG8" s="112">
        <f t="shared" si="18"/>
        <v>4045</v>
      </c>
      <c r="AH8" s="112">
        <f>_xlfn.CEILING.MATH((((AS8*INDEX(OccupantData!G:G,MATCH($C8,OccupantData!A:A,0))+AT8*INDEX(OccupantData!F:F,MATCH($C8,OccupantData!A:A,0))))/(IF($A$1="Y",1,$A$2))), 5)</f>
        <v>0</v>
      </c>
      <c r="AI8" s="9">
        <f>INDEX(OccupantData!D:D,MATCH($C8,OccupantData!A:A,0))</f>
        <v>25</v>
      </c>
      <c r="AJ8" s="9">
        <f>INDEX(OccupantData!C:C,MATCH($C8,OccupantData!A:A,0))</f>
        <v>4</v>
      </c>
      <c r="AK8" s="9">
        <f>IF((INDEX(OccupantData!I:I, MATCH($C8, OccupantData!A:A,0 )))="N",F8,0)</f>
        <v>0</v>
      </c>
      <c r="AL8" s="9">
        <f>IF((INDEX(OccupantData!I:I, MATCH($C8, OccupantData!A:A,0 )))="Y",F8,0)</f>
        <v>0</v>
      </c>
      <c r="AM8" s="9" t="str">
        <f>IF(ISBLANK(INDEX(OccupantData!E:E, MATCH($C8, OccupantData!A:A,0 ))), "N", INDEX(OccupantData!E:E, MATCH($C8, OccupantData!A:A,0 )))</f>
        <v>NR</v>
      </c>
      <c r="AN8" s="9" t="str">
        <f>IF(AM8="Y",IF(U8="S",MAX(V8-I8,AQ8),MAX(AF8,W8-I8,AQ8+AR8+_xlfn.CEILING.MATH(AS8*INDEX(OccupantData!L:L, MATCH($C8, OccupantData!A:A,0 )), 5)))," ")</f>
        <v xml:space="preserve"> </v>
      </c>
      <c r="AO8" s="98">
        <v>0</v>
      </c>
      <c r="AP8" s="98">
        <v>0</v>
      </c>
      <c r="AQ8" s="9">
        <f>IF( AO8 &gt; 0, AO8*(INDEX(OccupantData!J:J, MATCH($C8, OccupantData!A:A,0 ))), 0)</f>
        <v>0</v>
      </c>
      <c r="AR8" s="9">
        <f>IF( AP8 &gt; 0, AP8*(INDEX(OccupantData!K:K, MATCH($C8, OccupantData!A:A,0 ))), 0)</f>
        <v>0</v>
      </c>
      <c r="AS8" s="101">
        <f>(INDEX(TraneChecksums!BR:BR, MATCH($A8, TraneChecksums!$A:$A,0 )+78,1))</f>
        <v>1030.8999888962096</v>
      </c>
      <c r="AT8" s="104">
        <f>(INDEX(TraneChecksums!W:W, MATCH($A8, TraneChecksums!$A:$A,0 )+81,1))</f>
        <v>10.00108</v>
      </c>
      <c r="AU8" s="101">
        <f>(INDEX(TraneChecksums!H:H, MATCH($A8, TraneChecksums!$A:$A,0 )+69,1))</f>
        <v>3072.4668432369576</v>
      </c>
      <c r="AV8" s="101">
        <f>(INDEX(TraneChecksums!M:M, MATCH($A8, TraneChecksums!$A:$A,0 )+69,1))</f>
        <v>8968.4159308460239</v>
      </c>
      <c r="AW8" s="101">
        <f t="shared" si="19"/>
        <v>12040.882774082982</v>
      </c>
      <c r="AX8" s="101">
        <f>(INDEX(TraneChecksums!Q:Q, MATCH($A8, TraneChecksums!$A:$A,0 )+69,1))</f>
        <v>2307.0694876176422</v>
      </c>
      <c r="AY8" s="101">
        <f>(INDEX(TraneChecksums!U:U, MATCH($A8, TraneChecksums!$A:$A,0 )+69,1))</f>
        <v>14347.952261700624</v>
      </c>
      <c r="AZ8" s="243">
        <f t="shared" si="20"/>
        <v>0.83920566185768786</v>
      </c>
      <c r="BA8" s="101">
        <f>(INDEX(TraneChecksums!BA:BA, MATCH($A8, TraneChecksums!$A:$A,0 )+69,1))</f>
        <v>-4537.6880502228996</v>
      </c>
      <c r="BB8" s="184" t="e">
        <f>_xlfn.CEILING.MATH(INDEX(TraneVentilation!Q:Q,MATCH($B8,TraneVentilation!C:C, 0)), 5)</f>
        <v>#N/A</v>
      </c>
      <c r="BC8" s="184" t="e">
        <f>_xlfn.CEILING.MATH(INDEX(TraneVentilation!AI:AI,MATCH($B8,TraneVentilation!C:C, 0)), 5)</f>
        <v>#N/A</v>
      </c>
      <c r="BD8" s="185" t="e">
        <f t="shared" si="32"/>
        <v>#N/A</v>
      </c>
      <c r="BE8" s="249">
        <f t="shared" ref="BE8:BE16" si="35">AY8/12000</f>
        <v>1.1956626884750521</v>
      </c>
      <c r="BF8" s="121">
        <f t="shared" si="23"/>
        <v>3.3573336558622349</v>
      </c>
      <c r="BG8" s="121">
        <f t="shared" si="33"/>
        <v>4.5529963443372869</v>
      </c>
      <c r="BH8" s="122">
        <f t="shared" si="25"/>
        <v>944.43300077498486</v>
      </c>
      <c r="BI8" s="122">
        <f t="shared" si="26"/>
        <v>226.42231860747577</v>
      </c>
      <c r="BJ8" s="161">
        <f t="shared" si="27"/>
        <v>4.1711126649676604</v>
      </c>
    </row>
    <row r="9" spans="1:62" s="1" customFormat="1" ht="14.4">
      <c r="A9" s="50">
        <f t="shared" si="34"/>
        <v>4</v>
      </c>
      <c r="B9" s="123" t="str">
        <f>IF(ISERROR((INDEX(TraneChecksums!$B:$B, MATCH($A9, TraneChecksums!$A:$A,0 )))), "&lt; -------------------------- NOT FOUND ", INDEX(TraneChecksums!$B:$B, MATCH($A9, TraneChecksums!$A:$A,0 )))</f>
        <v>ROOM_Room 00-08</v>
      </c>
      <c r="C9" s="162" t="s">
        <v>551</v>
      </c>
      <c r="D9" s="9">
        <f t="shared" si="0"/>
        <v>4300</v>
      </c>
      <c r="E9" s="9">
        <f t="shared" si="1"/>
        <v>4145</v>
      </c>
      <c r="F9" s="9">
        <f t="shared" si="2"/>
        <v>0</v>
      </c>
      <c r="G9" s="9">
        <f t="shared" si="3"/>
        <v>0</v>
      </c>
      <c r="H9" s="9">
        <f t="shared" si="28"/>
        <v>155</v>
      </c>
      <c r="I9" s="49">
        <v>155</v>
      </c>
      <c r="J9" s="270">
        <v>0.42</v>
      </c>
      <c r="K9" s="139" t="str">
        <f>IF(ISBLANK(VLOOKUP(C9,OccupantData!$A$2:$I$988,2,FALSE)),"NR",(VLOOKUP(C9,OccupantData!$A$2:$I$988,2,FALSE)))</f>
        <v>POS (+0.02")</v>
      </c>
      <c r="L9" s="271">
        <f t="shared" si="29"/>
        <v>1.9993268613895356E-2</v>
      </c>
      <c r="M9" s="139" t="str">
        <f t="shared" si="4"/>
        <v>155 CFM POS</v>
      </c>
      <c r="N9" s="140">
        <v>10</v>
      </c>
      <c r="O9" s="49">
        <v>62</v>
      </c>
      <c r="P9" s="9">
        <f t="shared" si="5"/>
        <v>44</v>
      </c>
      <c r="Q9" s="49">
        <v>65</v>
      </c>
      <c r="R9" s="141">
        <f t="shared" si="6"/>
        <v>5.9894996249866059</v>
      </c>
      <c r="S9" s="132" cm="1">
        <f t="array" ref="S9">WetBulbF_3Inputs(Q9, T9, $D$4)</f>
        <v>53.300000000000026</v>
      </c>
      <c r="T9" s="246" cm="1">
        <f t="array" ref="T9">SpaceRH_withExplicitLoads_Press(O9, P9, D9, SUM(AU9:AV9), AX9, Q9, $D$4)</f>
        <v>46.691474808358443</v>
      </c>
      <c r="U9" s="9" t="str">
        <f t="shared" si="30"/>
        <v>S</v>
      </c>
      <c r="V9" s="46">
        <f t="shared" si="8"/>
        <v>4300</v>
      </c>
      <c r="W9" s="46">
        <f t="shared" si="9"/>
        <v>4300</v>
      </c>
      <c r="X9" s="114">
        <f t="shared" si="31"/>
        <v>1</v>
      </c>
      <c r="Y9" s="46">
        <f t="shared" si="10"/>
        <v>1546.125</v>
      </c>
      <c r="Z9" s="9" t="str">
        <f t="shared" si="11"/>
        <v>ACH</v>
      </c>
      <c r="AA9" s="187">
        <f t="shared" si="12"/>
        <v>0.20470085188704906</v>
      </c>
      <c r="AB9" s="9" t="e">
        <f t="shared" si="13"/>
        <v>#VALUE!</v>
      </c>
      <c r="AC9" s="9" t="e">
        <f t="shared" si="14"/>
        <v>#VALUE!</v>
      </c>
      <c r="AD9" s="9" t="e">
        <f t="shared" si="15"/>
        <v>#VALUE!</v>
      </c>
      <c r="AE9" s="9">
        <f t="shared" si="16"/>
        <v>3825</v>
      </c>
      <c r="AF9" s="112">
        <f t="shared" si="17"/>
        <v>4300</v>
      </c>
      <c r="AG9" s="112">
        <f t="shared" si="18"/>
        <v>4045</v>
      </c>
      <c r="AH9" s="112">
        <f>_xlfn.CEILING.MATH((((AS9*INDEX(OccupantData!G:G,MATCH($C9,OccupantData!A:A,0))+AT9*INDEX(OccupantData!F:F,MATCH($C9,OccupantData!A:A,0))))/(IF($A$1="Y",1,$A$2))), 5)</f>
        <v>0</v>
      </c>
      <c r="AI9" s="9">
        <f>INDEX(OccupantData!D:D,MATCH($C9,OccupantData!A:A,0))</f>
        <v>25</v>
      </c>
      <c r="AJ9" s="9">
        <f>INDEX(OccupantData!C:C,MATCH($C9,OccupantData!A:A,0))</f>
        <v>4</v>
      </c>
      <c r="AK9" s="9">
        <f>IF((INDEX(OccupantData!I:I, MATCH($C9, OccupantData!A:A,0 )))="N",F9,0)</f>
        <v>0</v>
      </c>
      <c r="AL9" s="9">
        <f>IF((INDEX(OccupantData!I:I, MATCH($C9, OccupantData!A:A,0 )))="Y",F9,0)</f>
        <v>0</v>
      </c>
      <c r="AM9" s="9" t="str">
        <f>IF(ISBLANK(INDEX(OccupantData!E:E, MATCH($C9, OccupantData!A:A,0 ))), "N", INDEX(OccupantData!E:E, MATCH($C9, OccupantData!A:A,0 )))</f>
        <v>NR</v>
      </c>
      <c r="AN9" s="9" t="str">
        <f>IF(AM9="Y",IF(U9="S",MAX(V9-I9,AQ9),MAX(AF9,W9-I9,AQ9+AR9+_xlfn.CEILING.MATH(AS9*INDEX(OccupantData!L:L, MATCH($C9, OccupantData!A:A,0 )), 5)))," ")</f>
        <v xml:space="preserve"> </v>
      </c>
      <c r="AO9" s="98">
        <v>0</v>
      </c>
      <c r="AP9" s="98">
        <v>0</v>
      </c>
      <c r="AQ9" s="9">
        <f>IF( AO9 &gt; 0, AO9*(INDEX(OccupantData!J:J, MATCH($C9, OccupantData!A:A,0 ))), 0)</f>
        <v>0</v>
      </c>
      <c r="AR9" s="9">
        <f>IF( AP9 &gt; 0, AP9*(INDEX(OccupantData!K:K, MATCH($C9, OccupantData!A:A,0 ))), 0)</f>
        <v>0</v>
      </c>
      <c r="AS9" s="101">
        <f>(INDEX(TraneChecksums!BR:BR, MATCH($A9, TraneChecksums!$A:$A,0 )+78,1))</f>
        <v>1030.8999888962096</v>
      </c>
      <c r="AT9" s="104">
        <f>(INDEX(TraneChecksums!W:W, MATCH($A9, TraneChecksums!$A:$A,0 )+81,1))</f>
        <v>10.00108</v>
      </c>
      <c r="AU9" s="101">
        <f>(INDEX(TraneChecksums!H:H, MATCH($A9, TraneChecksums!$A:$A,0 )+69,1))</f>
        <v>3015.5589581174318</v>
      </c>
      <c r="AV9" s="101">
        <f>(INDEX(TraneChecksums!M:M, MATCH($A9, TraneChecksums!$A:$A,0 )+69,1))</f>
        <v>9427.2096131360468</v>
      </c>
      <c r="AW9" s="101">
        <f t="shared" si="19"/>
        <v>12442.768571253479</v>
      </c>
      <c r="AX9" s="101">
        <f>(INDEX(TraneChecksums!Q:Q, MATCH($A9, TraneChecksums!$A:$A,0 )+69,1))</f>
        <v>2288.7722617146878</v>
      </c>
      <c r="AY9" s="101">
        <f>(INDEX(TraneChecksums!U:U, MATCH($A9, TraneChecksums!$A:$A,0 )+69,1))</f>
        <v>14731.540832968165</v>
      </c>
      <c r="AZ9" s="243">
        <f t="shared" si="20"/>
        <v>0.84463456418675686</v>
      </c>
      <c r="BA9" s="101">
        <f>(INDEX(TraneChecksums!BA:BA, MATCH($A9, TraneChecksums!$A:$A,0 )+69,1))</f>
        <v>-4518.61223152196</v>
      </c>
      <c r="BB9" s="184" t="e">
        <f>_xlfn.CEILING.MATH(INDEX(TraneVentilation!Q:Q,MATCH($B9,TraneVentilation!C:C, 0)), 5)</f>
        <v>#N/A</v>
      </c>
      <c r="BC9" s="184" t="e">
        <f>_xlfn.CEILING.MATH(INDEX(TraneVentilation!AI:AI,MATCH($B9,TraneVentilation!C:C, 0)), 5)</f>
        <v>#N/A</v>
      </c>
      <c r="BD9" s="185" t="e">
        <f t="shared" si="32"/>
        <v>#N/A</v>
      </c>
      <c r="BE9" s="249">
        <f t="shared" si="35"/>
        <v>1.2276284027473472</v>
      </c>
      <c r="BF9" s="121">
        <f t="shared" si="23"/>
        <v>3.3573336558622349</v>
      </c>
      <c r="BG9" s="121">
        <f>BE9+BF9</f>
        <v>4.5849620586095821</v>
      </c>
      <c r="BH9" s="122">
        <f t="shared" si="25"/>
        <v>937.84854597117464</v>
      </c>
      <c r="BI9" s="122">
        <f t="shared" si="26"/>
        <v>224.84373386697914</v>
      </c>
      <c r="BJ9" s="161">
        <f t="shared" si="27"/>
        <v>4.1711126649676604</v>
      </c>
    </row>
    <row r="10" spans="1:62" s="1" customFormat="1" ht="14.4">
      <c r="A10" s="50">
        <f t="shared" si="34"/>
        <v>5</v>
      </c>
      <c r="B10" s="123" t="str">
        <f>IF(ISERROR((INDEX(TraneChecksums!$B:$B, MATCH($A10, TraneChecksums!$A:$A,0 )))), "&lt; -------------------------- NOT FOUND ", INDEX(TraneChecksums!$B:$B, MATCH($A10, TraneChecksums!$A:$A,0 )))</f>
        <v>ROOM_Room 00-09</v>
      </c>
      <c r="C10" s="162" t="s">
        <v>551</v>
      </c>
      <c r="D10" s="9">
        <f t="shared" si="0"/>
        <v>4300</v>
      </c>
      <c r="E10" s="9">
        <f t="shared" si="1"/>
        <v>4145</v>
      </c>
      <c r="F10" s="9">
        <f t="shared" si="2"/>
        <v>0</v>
      </c>
      <c r="G10" s="9">
        <f t="shared" si="3"/>
        <v>0</v>
      </c>
      <c r="H10" s="9">
        <f t="shared" si="28"/>
        <v>155</v>
      </c>
      <c r="I10" s="49">
        <v>155</v>
      </c>
      <c r="J10" s="270">
        <v>0.42</v>
      </c>
      <c r="K10" s="139" t="str">
        <f>IF(ISBLANK(VLOOKUP(C10,OccupantData!$A$2:$I$988,2,FALSE)),"NR",(VLOOKUP(C10,OccupantData!$A$2:$I$988,2,FALSE)))</f>
        <v>POS (+0.02")</v>
      </c>
      <c r="L10" s="271">
        <f t="shared" si="29"/>
        <v>1.9993268613895356E-2</v>
      </c>
      <c r="M10" s="139" t="str">
        <f t="shared" si="4"/>
        <v>155 CFM POS</v>
      </c>
      <c r="N10" s="140">
        <v>10</v>
      </c>
      <c r="O10" s="49">
        <v>62</v>
      </c>
      <c r="P10" s="9">
        <f t="shared" si="5"/>
        <v>44</v>
      </c>
      <c r="Q10" s="49">
        <v>65</v>
      </c>
      <c r="R10" s="141">
        <f t="shared" si="6"/>
        <v>5.9894996249866059</v>
      </c>
      <c r="S10" s="132" cm="1">
        <f t="array" ref="S10">WetBulbF_3Inputs(Q10, T10, $D$4)</f>
        <v>53.120000000000026</v>
      </c>
      <c r="T10" s="246" cm="1">
        <f t="array" ref="T10">SpaceRH_withExplicitLoads_Press(O10, P10, D10, SUM(AU10:AV10), AX10, Q10, $D$4)</f>
        <v>46.299036691258195</v>
      </c>
      <c r="U10" s="9" t="str">
        <f t="shared" si="30"/>
        <v>S</v>
      </c>
      <c r="V10" s="46">
        <f t="shared" si="8"/>
        <v>4300</v>
      </c>
      <c r="W10" s="46">
        <f t="shared" si="9"/>
        <v>4300</v>
      </c>
      <c r="X10" s="114">
        <f t="shared" si="31"/>
        <v>1</v>
      </c>
      <c r="Y10" s="46">
        <f t="shared" si="10"/>
        <v>2669.1</v>
      </c>
      <c r="Z10" s="9" t="str">
        <f t="shared" si="11"/>
        <v>ACH</v>
      </c>
      <c r="AA10" s="187">
        <f t="shared" si="12"/>
        <v>0.22404936073229251</v>
      </c>
      <c r="AB10" s="9" t="e">
        <f t="shared" si="13"/>
        <v>#VALUE!</v>
      </c>
      <c r="AC10" s="9" t="e">
        <f t="shared" si="14"/>
        <v>#VALUE!</v>
      </c>
      <c r="AD10" s="9" t="e">
        <f t="shared" si="15"/>
        <v>#VALUE!</v>
      </c>
      <c r="AE10" s="9">
        <f t="shared" si="16"/>
        <v>3480</v>
      </c>
      <c r="AF10" s="112">
        <f t="shared" si="17"/>
        <v>4300</v>
      </c>
      <c r="AG10" s="112">
        <f t="shared" si="18"/>
        <v>4045</v>
      </c>
      <c r="AH10" s="112">
        <f>_xlfn.CEILING.MATH((((AS10*INDEX(OccupantData!G:G,MATCH($C10,OccupantData!A:A,0))+AT10*INDEX(OccupantData!F:F,MATCH($C10,OccupantData!A:A,0))))/(IF($A$1="Y",1,$A$2))), 5)</f>
        <v>0</v>
      </c>
      <c r="AI10" s="9">
        <f>INDEX(OccupantData!D:D,MATCH($C10,OccupantData!A:A,0))</f>
        <v>25</v>
      </c>
      <c r="AJ10" s="9">
        <f>INDEX(OccupantData!C:C,MATCH($C10,OccupantData!A:A,0))</f>
        <v>4</v>
      </c>
      <c r="AK10" s="9">
        <f>IF((INDEX(OccupantData!I:I, MATCH($C10, OccupantData!A:A,0 )))="N",F10,0)</f>
        <v>0</v>
      </c>
      <c r="AL10" s="9">
        <f>IF((INDEX(OccupantData!I:I, MATCH($C10, OccupantData!A:A,0 )))="Y",F10,0)</f>
        <v>0</v>
      </c>
      <c r="AM10" s="9" t="str">
        <f>IF(ISBLANK(INDEX(OccupantData!E:E, MATCH($C10, OccupantData!A:A,0 ))), "N", INDEX(OccupantData!E:E, MATCH($C10, OccupantData!A:A,0 )))</f>
        <v>NR</v>
      </c>
      <c r="AN10" s="9" t="str">
        <f>IF(AM10="Y",IF(U10="S",MAX(V10-I10,AQ10),MAX(AF10,W10-I10,AQ10+AR10+_xlfn.CEILING.MATH(AS10*INDEX(OccupantData!L:L, MATCH($C10, OccupantData!A:A,0 )), 5)))," ")</f>
        <v xml:space="preserve"> </v>
      </c>
      <c r="AO10" s="98">
        <v>0</v>
      </c>
      <c r="AP10" s="98">
        <v>0</v>
      </c>
      <c r="AQ10" s="9">
        <f>IF( AO10 &gt; 0, AO10*(INDEX(OccupantData!J:J, MATCH($C10, OccupantData!A:A,0 ))), 0)</f>
        <v>0</v>
      </c>
      <c r="AR10" s="9">
        <f>IF( AP10 &gt; 0, AP10*(INDEX(OccupantData!K:K, MATCH($C10, OccupantData!A:A,0 ))), 0)</f>
        <v>0</v>
      </c>
      <c r="AS10" s="101">
        <f>(INDEX(TraneChecksums!BR:BR, MATCH($A10, TraneChecksums!$A:$A,0 )+78,1))</f>
        <v>1030.8999888962096</v>
      </c>
      <c r="AT10" s="104">
        <f>(INDEX(TraneChecksums!W:W, MATCH($A10, TraneChecksums!$A:$A,0 )+81,1))</f>
        <v>10.00108</v>
      </c>
      <c r="AU10" s="101">
        <f>(INDEX(TraneChecksums!H:H, MATCH($A10, TraneChecksums!$A:$A,0 )+69,1))</f>
        <v>3046.9445738439617</v>
      </c>
      <c r="AV10" s="101">
        <f>(INDEX(TraneChecksums!M:M, MATCH($A10, TraneChecksums!$A:$A,0 )+69,1))</f>
        <v>8269.3477153860076</v>
      </c>
      <c r="AW10" s="101">
        <f t="shared" si="19"/>
        <v>11316.292289229968</v>
      </c>
      <c r="AX10" s="101">
        <f>(INDEX(TraneChecksums!Q:Q, MATCH($A10, TraneChecksums!$A:$A,0 )+69,1))</f>
        <v>2283.1420670440139</v>
      </c>
      <c r="AY10" s="101">
        <f>(INDEX(TraneChecksums!U:U, MATCH($A10, TraneChecksums!$A:$A,0 )+69,1))</f>
        <v>13599.434356273983</v>
      </c>
      <c r="AZ10" s="243">
        <f t="shared" si="20"/>
        <v>0.83211492425119093</v>
      </c>
      <c r="BA10" s="101">
        <f>(INDEX(TraneChecksums!BA:BA, MATCH($A10, TraneChecksums!$A:$A,0 )+69,1))</f>
        <v>-3643.3324318812397</v>
      </c>
      <c r="BB10" s="184" t="e">
        <f>_xlfn.CEILING.MATH(INDEX(TraneVentilation!Q:Q,MATCH($B10,TraneVentilation!C:C, 0)), 5)</f>
        <v>#N/A</v>
      </c>
      <c r="BC10" s="184" t="e">
        <f>_xlfn.CEILING.MATH(INDEX(TraneVentilation!AI:AI,MATCH($B10,TraneVentilation!C:C, 0)), 5)</f>
        <v>#N/A</v>
      </c>
      <c r="BD10" s="185" t="e">
        <f t="shared" si="32"/>
        <v>#N/A</v>
      </c>
      <c r="BE10" s="249">
        <f t="shared" si="35"/>
        <v>1.1332861963561653</v>
      </c>
      <c r="BF10" s="121">
        <f t="shared" si="23"/>
        <v>3.3573336558622349</v>
      </c>
      <c r="BG10" s="121">
        <f t="shared" si="33"/>
        <v>4.4906198522184004</v>
      </c>
      <c r="BH10" s="122">
        <f t="shared" si="25"/>
        <v>957.55155001057756</v>
      </c>
      <c r="BI10" s="122">
        <f t="shared" si="26"/>
        <v>229.5674144821983</v>
      </c>
      <c r="BJ10" s="161">
        <f t="shared" si="27"/>
        <v>4.1711126649676604</v>
      </c>
    </row>
    <row r="11" spans="1:62" s="1" customFormat="1" ht="14.4">
      <c r="A11" s="50">
        <f t="shared" si="34"/>
        <v>6</v>
      </c>
      <c r="B11" s="123" t="str">
        <f>IF(ISERROR((INDEX(TraneChecksums!$B:$B, MATCH($A11, TraneChecksums!$A:$A,0 )))), "&lt; -------------------------- NOT FOUND ", INDEX(TraneChecksums!$B:$B, MATCH($A11, TraneChecksums!$A:$A,0 )))</f>
        <v>ROOM_Room 00-10</v>
      </c>
      <c r="C11" s="162" t="s">
        <v>551</v>
      </c>
      <c r="D11" s="9">
        <f t="shared" si="0"/>
        <v>4300</v>
      </c>
      <c r="E11" s="9">
        <f t="shared" si="1"/>
        <v>4145</v>
      </c>
      <c r="F11" s="9">
        <f t="shared" si="2"/>
        <v>0</v>
      </c>
      <c r="G11" s="9">
        <f t="shared" si="3"/>
        <v>0</v>
      </c>
      <c r="H11" s="9">
        <f t="shared" si="28"/>
        <v>155</v>
      </c>
      <c r="I11" s="49">
        <v>155</v>
      </c>
      <c r="J11" s="270">
        <v>0.42</v>
      </c>
      <c r="K11" s="139" t="str">
        <f>IF(ISBLANK(VLOOKUP(C11,OccupantData!$A$2:$I$988,2,FALSE)),"NR",(VLOOKUP(C11,OccupantData!$A$2:$I$988,2,FALSE)))</f>
        <v>POS (+0.02")</v>
      </c>
      <c r="L11" s="271">
        <f t="shared" si="29"/>
        <v>1.9993268613895356E-2</v>
      </c>
      <c r="M11" s="139" t="str">
        <f t="shared" si="4"/>
        <v>155 CFM POS</v>
      </c>
      <c r="N11" s="140">
        <v>10</v>
      </c>
      <c r="O11" s="49">
        <v>62</v>
      </c>
      <c r="P11" s="9">
        <f t="shared" si="5"/>
        <v>44</v>
      </c>
      <c r="Q11" s="49">
        <v>65</v>
      </c>
      <c r="R11" s="141">
        <f t="shared" si="6"/>
        <v>5.9894996249866059</v>
      </c>
      <c r="S11" s="132" cm="1">
        <f t="array" ref="S11">WetBulbF_3Inputs(Q11, T11, $D$4)</f>
        <v>53.120000000000026</v>
      </c>
      <c r="T11" s="246" cm="1">
        <f t="array" ref="T11">SpaceRH_withExplicitLoads_Press(O11, P11, D11, SUM(AU11:AV11), AX11, Q11, $D$4)</f>
        <v>46.261280833063744</v>
      </c>
      <c r="U11" s="9" t="str">
        <f t="shared" si="30"/>
        <v>S</v>
      </c>
      <c r="V11" s="46">
        <f t="shared" si="8"/>
        <v>4300</v>
      </c>
      <c r="W11" s="46">
        <f t="shared" si="9"/>
        <v>4300</v>
      </c>
      <c r="X11" s="114">
        <f t="shared" si="31"/>
        <v>1</v>
      </c>
      <c r="Y11" s="46">
        <f t="shared" si="10"/>
        <v>2783.0249999999996</v>
      </c>
      <c r="Z11" s="9" t="str">
        <f t="shared" si="11"/>
        <v>ACH</v>
      </c>
      <c r="AA11" s="187">
        <f t="shared" si="12"/>
        <v>0.22585809520930403</v>
      </c>
      <c r="AB11" s="9" t="e">
        <f t="shared" si="13"/>
        <v>#VALUE!</v>
      </c>
      <c r="AC11" s="9" t="e">
        <f t="shared" si="14"/>
        <v>#VALUE!</v>
      </c>
      <c r="AD11" s="9" t="e">
        <f t="shared" si="15"/>
        <v>#VALUE!</v>
      </c>
      <c r="AE11" s="9">
        <f t="shared" si="16"/>
        <v>3445</v>
      </c>
      <c r="AF11" s="112">
        <f t="shared" si="17"/>
        <v>4300</v>
      </c>
      <c r="AG11" s="112">
        <f t="shared" si="18"/>
        <v>4045</v>
      </c>
      <c r="AH11" s="112">
        <f>_xlfn.CEILING.MATH((((AS11*INDEX(OccupantData!G:G,MATCH($C11,OccupantData!A:A,0))+AT11*INDEX(OccupantData!F:F,MATCH($C11,OccupantData!A:A,0))))/(IF($A$1="Y",1,$A$2))), 5)</f>
        <v>0</v>
      </c>
      <c r="AI11" s="9">
        <f>INDEX(OccupantData!D:D,MATCH($C11,OccupantData!A:A,0))</f>
        <v>25</v>
      </c>
      <c r="AJ11" s="9">
        <f>INDEX(OccupantData!C:C,MATCH($C11,OccupantData!A:A,0))</f>
        <v>4</v>
      </c>
      <c r="AK11" s="9">
        <f>IF((INDEX(OccupantData!I:I, MATCH($C11, OccupantData!A:A,0 )))="N",F11,0)</f>
        <v>0</v>
      </c>
      <c r="AL11" s="9">
        <f>IF((INDEX(OccupantData!I:I, MATCH($C11, OccupantData!A:A,0 )))="Y",F11,0)</f>
        <v>0</v>
      </c>
      <c r="AM11" s="9" t="str">
        <f>IF(ISBLANK(INDEX(OccupantData!E:E, MATCH($C11, OccupantData!A:A,0 ))), "N", INDEX(OccupantData!E:E, MATCH($C11, OccupantData!A:A,0 )))</f>
        <v>NR</v>
      </c>
      <c r="AN11" s="9" t="str">
        <f>IF(AM11="Y",IF(U11="S",MAX(V11-I11,AQ11),MAX(AF11,W11-I11,AQ11+AR11+_xlfn.CEILING.MATH(AS11*INDEX(OccupantData!L:L, MATCH($C11, OccupantData!A:A,0 )), 5)))," ")</f>
        <v xml:space="preserve"> </v>
      </c>
      <c r="AO11" s="98">
        <v>0</v>
      </c>
      <c r="AP11" s="98">
        <v>0</v>
      </c>
      <c r="AQ11" s="9">
        <f>IF( AO11 &gt; 0, AO11*(INDEX(OccupantData!J:J, MATCH($C11, OccupantData!A:A,0 ))), 0)</f>
        <v>0</v>
      </c>
      <c r="AR11" s="9">
        <f>IF( AP11 &gt; 0, AP11*(INDEX(OccupantData!K:K, MATCH($C11, OccupantData!A:A,0 ))), 0)</f>
        <v>0</v>
      </c>
      <c r="AS11" s="101">
        <f>(INDEX(TraneChecksums!BR:BR, MATCH($A11, TraneChecksums!$A:$A,0 )+78,1))</f>
        <v>1030.8999888962096</v>
      </c>
      <c r="AT11" s="104">
        <f>(INDEX(TraneChecksums!W:W, MATCH($A11, TraneChecksums!$A:$A,0 )+81,1))</f>
        <v>10.00108</v>
      </c>
      <c r="AU11" s="101">
        <f>(INDEX(TraneChecksums!H:H, MATCH($A11, TraneChecksums!$A:$A,0 )+69,1))</f>
        <v>3046.94458749253</v>
      </c>
      <c r="AV11" s="101">
        <f>(INDEX(TraneChecksums!M:M, MATCH($A11, TraneChecksums!$A:$A,0 )+69,1))</f>
        <v>8160.8761647844667</v>
      </c>
      <c r="AW11" s="101">
        <f t="shared" si="19"/>
        <v>11207.820752276997</v>
      </c>
      <c r="AX11" s="101">
        <f>(INDEX(TraneChecksums!Q:Q, MATCH($A11, TraneChecksums!$A:$A,0 )+69,1))</f>
        <v>2282.7056097243681</v>
      </c>
      <c r="AY11" s="101">
        <f>(INDEX(TraneChecksums!U:U, MATCH($A11, TraneChecksums!$A:$A,0 )+69,1))</f>
        <v>13490.526362001365</v>
      </c>
      <c r="AZ11" s="243">
        <f t="shared" si="20"/>
        <v>0.83079195366653424</v>
      </c>
      <c r="BA11" s="101">
        <f>(INDEX(TraneChecksums!BA:BA, MATCH($A11, TraneChecksums!$A:$A,0 )+69,1))</f>
        <v>-3526.4530562989198</v>
      </c>
      <c r="BB11" s="184" t="e">
        <f>_xlfn.CEILING.MATH(INDEX(TraneVentilation!Q:Q,MATCH($B11,TraneVentilation!C:C, 0)), 5)</f>
        <v>#N/A</v>
      </c>
      <c r="BC11" s="184" t="e">
        <f>_xlfn.CEILING.MATH(INDEX(TraneVentilation!AI:AI,MATCH($B11,TraneVentilation!C:C, 0)), 5)</f>
        <v>#N/A</v>
      </c>
      <c r="BD11" s="185" t="e">
        <f t="shared" si="32"/>
        <v>#N/A</v>
      </c>
      <c r="BE11" s="249">
        <f t="shared" si="35"/>
        <v>1.1242105301667804</v>
      </c>
      <c r="BF11" s="121">
        <f t="shared" si="23"/>
        <v>3.3573336558622349</v>
      </c>
      <c r="BG11" s="121">
        <f t="shared" si="33"/>
        <v>4.4815441860290157</v>
      </c>
      <c r="BH11" s="122">
        <f t="shared" si="25"/>
        <v>959.49070711051547</v>
      </c>
      <c r="BI11" s="122">
        <f t="shared" si="26"/>
        <v>230.0323161177318</v>
      </c>
      <c r="BJ11" s="161">
        <f t="shared" si="27"/>
        <v>4.1711126649676604</v>
      </c>
    </row>
    <row r="12" spans="1:62" s="1" customFormat="1" ht="14.4">
      <c r="A12" s="50">
        <f t="shared" si="34"/>
        <v>7</v>
      </c>
      <c r="B12" s="123" t="str">
        <f>IF(ISERROR((INDEX(TraneChecksums!$B:$B, MATCH($A12, TraneChecksums!$A:$A,0 )))), "&lt; -------------------------- NOT FOUND ", INDEX(TraneChecksums!$B:$B, MATCH($A12, TraneChecksums!$A:$A,0 )))</f>
        <v>ROOM_Room 00-11</v>
      </c>
      <c r="C12" s="162" t="s">
        <v>551</v>
      </c>
      <c r="D12" s="9">
        <f t="shared" si="0"/>
        <v>4300</v>
      </c>
      <c r="E12" s="9">
        <f t="shared" si="1"/>
        <v>4145</v>
      </c>
      <c r="F12" s="9">
        <f t="shared" si="2"/>
        <v>0</v>
      </c>
      <c r="G12" s="9">
        <f t="shared" si="3"/>
        <v>0</v>
      </c>
      <c r="H12" s="9">
        <f t="shared" si="28"/>
        <v>155</v>
      </c>
      <c r="I12" s="49">
        <v>155</v>
      </c>
      <c r="J12" s="270">
        <v>0.42</v>
      </c>
      <c r="K12" s="139" t="str">
        <f>IF(ISBLANK(VLOOKUP(C12,OccupantData!$A$2:$I$988,2,FALSE)),"NR",(VLOOKUP(C12,OccupantData!$A$2:$I$988,2,FALSE)))</f>
        <v>POS (+0.02")</v>
      </c>
      <c r="L12" s="271">
        <f t="shared" si="29"/>
        <v>1.9993268613895356E-2</v>
      </c>
      <c r="M12" s="139" t="str">
        <f t="shared" si="4"/>
        <v>155 CFM POS</v>
      </c>
      <c r="N12" s="140">
        <v>10</v>
      </c>
      <c r="O12" s="49">
        <v>62</v>
      </c>
      <c r="P12" s="9">
        <f t="shared" si="5"/>
        <v>44</v>
      </c>
      <c r="Q12" s="49">
        <v>65</v>
      </c>
      <c r="R12" s="141">
        <f t="shared" si="6"/>
        <v>5.9894996249866059</v>
      </c>
      <c r="S12" s="132" cm="1">
        <f t="array" ref="S12">WetBulbF_3Inputs(Q12, T12, $D$4)</f>
        <v>53.300000000000026</v>
      </c>
      <c r="T12" s="246" cm="1">
        <f t="array" ref="T12">SpaceRH_withExplicitLoads_Press(O12, P12, D12, SUM(AU12:AV12), AX12, Q12, $D$4)</f>
        <v>46.713484753426954</v>
      </c>
      <c r="U12" s="9" t="str">
        <f t="shared" si="30"/>
        <v>S</v>
      </c>
      <c r="V12" s="46">
        <f t="shared" si="8"/>
        <v>4300</v>
      </c>
      <c r="W12" s="46">
        <f t="shared" si="9"/>
        <v>4300</v>
      </c>
      <c r="X12" s="114">
        <f t="shared" si="31"/>
        <v>1</v>
      </c>
      <c r="Y12" s="46">
        <f t="shared" si="10"/>
        <v>1562.3999999999999</v>
      </c>
      <c r="Z12" s="9" t="str">
        <f t="shared" si="11"/>
        <v>ACH</v>
      </c>
      <c r="AA12" s="187">
        <f t="shared" si="12"/>
        <v>0.21320406783415849</v>
      </c>
      <c r="AB12" s="9" t="e">
        <f t="shared" si="13"/>
        <v>#VALUE!</v>
      </c>
      <c r="AC12" s="9" t="e">
        <f t="shared" si="14"/>
        <v>#VALUE!</v>
      </c>
      <c r="AD12" s="9" t="e">
        <f t="shared" si="15"/>
        <v>#VALUE!</v>
      </c>
      <c r="AE12" s="9">
        <f t="shared" si="16"/>
        <v>3820</v>
      </c>
      <c r="AF12" s="112">
        <f t="shared" si="17"/>
        <v>4300</v>
      </c>
      <c r="AG12" s="112">
        <f t="shared" si="18"/>
        <v>4045</v>
      </c>
      <c r="AH12" s="112">
        <f>_xlfn.CEILING.MATH((((AS12*INDEX(OccupantData!G:G,MATCH($C12,OccupantData!A:A,0))+AT12*INDEX(OccupantData!F:F,MATCH($C12,OccupantData!A:A,0))))/(IF($A$1="Y",1,$A$2))), 5)</f>
        <v>0</v>
      </c>
      <c r="AI12" s="9">
        <f>INDEX(OccupantData!D:D,MATCH($C12,OccupantData!A:A,0))</f>
        <v>25</v>
      </c>
      <c r="AJ12" s="9">
        <f>INDEX(OccupantData!C:C,MATCH($C12,OccupantData!A:A,0))</f>
        <v>4</v>
      </c>
      <c r="AK12" s="9">
        <f>IF((INDEX(OccupantData!I:I, MATCH($C12, OccupantData!A:A,0 )))="N",F12,0)</f>
        <v>0</v>
      </c>
      <c r="AL12" s="9">
        <f>IF((INDEX(OccupantData!I:I, MATCH($C12, OccupantData!A:A,0 )))="Y",F12,0)</f>
        <v>0</v>
      </c>
      <c r="AM12" s="9" t="str">
        <f>IF(ISBLANK(INDEX(OccupantData!E:E, MATCH($C12, OccupantData!A:A,0 ))), "N", INDEX(OccupantData!E:E, MATCH($C12, OccupantData!A:A,0 )))</f>
        <v>NR</v>
      </c>
      <c r="AN12" s="9" t="str">
        <f>IF(AM12="Y",IF(U12="S",MAX(V12-I12,AQ12),MAX(AF12,W12-I12,AQ12+AR12+_xlfn.CEILING.MATH(AS12*INDEX(OccupantData!L:L, MATCH($C12, OccupantData!A:A,0 )), 5)))," ")</f>
        <v xml:space="preserve"> </v>
      </c>
      <c r="AO12" s="98">
        <v>0</v>
      </c>
      <c r="AP12" s="98">
        <v>0</v>
      </c>
      <c r="AQ12" s="9">
        <f>IF( AO12 &gt; 0, AO12*(INDEX(OccupantData!J:J, MATCH($C12, OccupantData!A:A,0 ))), 0)</f>
        <v>0</v>
      </c>
      <c r="AR12" s="9">
        <f>IF( AP12 &gt; 0, AP12*(INDEX(OccupantData!K:K, MATCH($C12, OccupantData!A:A,0 ))), 0)</f>
        <v>0</v>
      </c>
      <c r="AS12" s="101">
        <f>(INDEX(TraneChecksums!BR:BR, MATCH($A12, TraneChecksums!$A:$A,0 )+78,1))</f>
        <v>1030.8999888962096</v>
      </c>
      <c r="AT12" s="104">
        <f>(INDEX(TraneChecksums!W:W, MATCH($A12, TraneChecksums!$A:$A,0 )+81,1))</f>
        <v>10.00108</v>
      </c>
      <c r="AU12" s="101">
        <f>(INDEX(TraneChecksums!H:H, MATCH($A12, TraneChecksums!$A:$A,0 )+69,1))</f>
        <v>3154.3629053986456</v>
      </c>
      <c r="AV12" s="101">
        <f>(INDEX(TraneChecksums!M:M, MATCH($A12, TraneChecksums!$A:$A,0 )+69,1))</f>
        <v>9270.9601276557878</v>
      </c>
      <c r="AW12" s="101">
        <f t="shared" si="19"/>
        <v>12425.323033054434</v>
      </c>
      <c r="AX12" s="101">
        <f>(INDEX(TraneChecksums!Q:Q, MATCH($A12, TraneChecksums!$A:$A,0 )+69,1))</f>
        <v>2369.7178751344177</v>
      </c>
      <c r="AY12" s="101">
        <f>(INDEX(TraneChecksums!U:U, MATCH($A12, TraneChecksums!$A:$A,0 )+69,1))</f>
        <v>14795.04090818885</v>
      </c>
      <c r="AZ12" s="243">
        <f t="shared" si="20"/>
        <v>0.83983025867655359</v>
      </c>
      <c r="BA12" s="101">
        <f>(INDEX(TraneChecksums!BA:BA, MATCH($A12, TraneChecksums!$A:$A,0 )+69,1))</f>
        <v>-4477.0738043351403</v>
      </c>
      <c r="BB12" s="184" t="e">
        <f>_xlfn.CEILING.MATH(INDEX(TraneVentilation!Q:Q,MATCH($B12,TraneVentilation!C:C, 0)), 5)</f>
        <v>#N/A</v>
      </c>
      <c r="BC12" s="184" t="e">
        <f>_xlfn.CEILING.MATH(INDEX(TraneVentilation!AI:AI,MATCH($B12,TraneVentilation!C:C, 0)), 5)</f>
        <v>#N/A</v>
      </c>
      <c r="BD12" s="185" t="e">
        <f t="shared" si="32"/>
        <v>#N/A</v>
      </c>
      <c r="BE12" s="249">
        <f t="shared" si="35"/>
        <v>1.2329200756824041</v>
      </c>
      <c r="BF12" s="121">
        <f t="shared" si="23"/>
        <v>3.3573336558622349</v>
      </c>
      <c r="BG12" s="121">
        <f t="shared" si="33"/>
        <v>4.5902537315446388</v>
      </c>
      <c r="BH12" s="122">
        <f t="shared" si="25"/>
        <v>936.76738835807942</v>
      </c>
      <c r="BI12" s="122">
        <f>AS12/(BG12)</f>
        <v>224.58453261783148</v>
      </c>
      <c r="BJ12" s="161">
        <f t="shared" si="27"/>
        <v>4.1711126649676604</v>
      </c>
    </row>
    <row r="13" spans="1:62" s="1" customFormat="1" ht="14.4">
      <c r="A13" s="50">
        <f t="shared" si="34"/>
        <v>8</v>
      </c>
      <c r="B13" s="123" t="str">
        <f>IF(ISERROR((INDEX(TraneChecksums!$B:$B, MATCH($A13, TraneChecksums!$A:$A,0 )))), "&lt; -------------------------- NOT FOUND ", INDEX(TraneChecksums!$B:$B, MATCH($A13, TraneChecksums!$A:$A,0 )))</f>
        <v>ROOM_Room 00-12</v>
      </c>
      <c r="C13" s="162" t="s">
        <v>551</v>
      </c>
      <c r="D13" s="9">
        <f t="shared" si="0"/>
        <v>4300</v>
      </c>
      <c r="E13" s="9">
        <f t="shared" si="1"/>
        <v>4145</v>
      </c>
      <c r="F13" s="9">
        <f t="shared" si="2"/>
        <v>0</v>
      </c>
      <c r="G13" s="9">
        <f t="shared" si="3"/>
        <v>0</v>
      </c>
      <c r="H13" s="9">
        <f t="shared" si="28"/>
        <v>155</v>
      </c>
      <c r="I13" s="49">
        <v>155</v>
      </c>
      <c r="J13" s="270">
        <v>0.42</v>
      </c>
      <c r="K13" s="139" t="str">
        <f>IF(ISBLANK(VLOOKUP(C13,OccupantData!$A$2:$I$988,2,FALSE)),"NR",(VLOOKUP(C13,OccupantData!$A$2:$I$988,2,FALSE)))</f>
        <v>POS (+0.02")</v>
      </c>
      <c r="L13" s="271">
        <f t="shared" si="29"/>
        <v>1.9993268613895356E-2</v>
      </c>
      <c r="M13" s="139" t="str">
        <f t="shared" si="4"/>
        <v>155 CFM POS</v>
      </c>
      <c r="N13" s="140">
        <v>10</v>
      </c>
      <c r="O13" s="49">
        <v>62</v>
      </c>
      <c r="P13" s="9">
        <f t="shared" si="5"/>
        <v>44</v>
      </c>
      <c r="Q13" s="49">
        <v>65</v>
      </c>
      <c r="R13" s="141">
        <f t="shared" si="6"/>
        <v>5.9894996249866059</v>
      </c>
      <c r="S13" s="132" cm="1">
        <f t="array" ref="S13">WetBulbF_3Inputs(Q13, T13, $D$4)</f>
        <v>53.300000000000026</v>
      </c>
      <c r="T13" s="246" cm="1">
        <f t="array" ref="T13">SpaceRH_withExplicitLoads_Press(O13, P13, D13, SUM(AU13:AV13), AX13, Q13, $D$4)</f>
        <v>46.896268636817076</v>
      </c>
      <c r="U13" s="9" t="str">
        <f t="shared" si="30"/>
        <v>S</v>
      </c>
      <c r="V13" s="46">
        <f t="shared" si="8"/>
        <v>4300</v>
      </c>
      <c r="W13" s="46">
        <f t="shared" si="9"/>
        <v>4300</v>
      </c>
      <c r="X13" s="114">
        <f t="shared" si="31"/>
        <v>1</v>
      </c>
      <c r="Y13" s="46">
        <f t="shared" si="10"/>
        <v>1041.5999999999999</v>
      </c>
      <c r="Z13" s="9" t="str">
        <f t="shared" si="11"/>
        <v>ACH</v>
      </c>
      <c r="AA13" s="187">
        <f t="shared" si="12"/>
        <v>0.20691244345095938</v>
      </c>
      <c r="AB13" s="9" t="e">
        <f t="shared" si="13"/>
        <v>#VALUE!</v>
      </c>
      <c r="AC13" s="9" t="e">
        <f t="shared" si="14"/>
        <v>#VALUE!</v>
      </c>
      <c r="AD13" s="9" t="e">
        <f t="shared" si="15"/>
        <v>#VALUE!</v>
      </c>
      <c r="AE13" s="9">
        <f t="shared" si="16"/>
        <v>3980</v>
      </c>
      <c r="AF13" s="112">
        <f t="shared" si="17"/>
        <v>4300</v>
      </c>
      <c r="AG13" s="112">
        <f t="shared" si="18"/>
        <v>4045</v>
      </c>
      <c r="AH13" s="112">
        <f>_xlfn.CEILING.MATH((((AS13*INDEX(OccupantData!G:G,MATCH($C13,OccupantData!A:A,0))+AT13*INDEX(OccupantData!F:F,MATCH($C13,OccupantData!A:A,0))))/(IF($A$1="Y",1,$A$2))), 5)</f>
        <v>0</v>
      </c>
      <c r="AI13" s="9">
        <f>INDEX(OccupantData!D:D,MATCH($C13,OccupantData!A:A,0))</f>
        <v>25</v>
      </c>
      <c r="AJ13" s="9">
        <f>INDEX(OccupantData!C:C,MATCH($C13,OccupantData!A:A,0))</f>
        <v>4</v>
      </c>
      <c r="AK13" s="9">
        <f>IF((INDEX(OccupantData!I:I, MATCH($C13, OccupantData!A:A,0 )))="N",F13,0)</f>
        <v>0</v>
      </c>
      <c r="AL13" s="9">
        <f>IF((INDEX(OccupantData!I:I, MATCH($C13, OccupantData!A:A,0 )))="Y",F13,0)</f>
        <v>0</v>
      </c>
      <c r="AM13" s="9" t="str">
        <f>IF(ISBLANK(INDEX(OccupantData!E:E, MATCH($C13, OccupantData!A:A,0 ))), "N", INDEX(OccupantData!E:E, MATCH($C13, OccupantData!A:A,0 )))</f>
        <v>NR</v>
      </c>
      <c r="AN13" s="9" t="str">
        <f>IF(AM13="Y",IF(U13="S",MAX(V13-I13,AQ13),MAX(AF13,W13-I13,AQ13+AR13+_xlfn.CEILING.MATH(AS13*INDEX(OccupantData!L:L, MATCH($C13, OccupantData!A:A,0 )), 5)))," ")</f>
        <v xml:space="preserve"> </v>
      </c>
      <c r="AO13" s="98">
        <v>0</v>
      </c>
      <c r="AP13" s="98">
        <v>0</v>
      </c>
      <c r="AQ13" s="9">
        <f>IF( AO13 &gt; 0, AO13*(INDEX(OccupantData!J:J, MATCH($C13, OccupantData!A:A,0 ))), 0)</f>
        <v>0</v>
      </c>
      <c r="AR13" s="9">
        <f>IF( AP13 &gt; 0, AP13*(INDEX(OccupantData!K:K, MATCH($C13, OccupantData!A:A,0 ))), 0)</f>
        <v>0</v>
      </c>
      <c r="AS13" s="101">
        <f>(INDEX(TraneChecksums!BR:BR, MATCH($A13, TraneChecksums!$A:$A,0 )+78,1))</f>
        <v>1030.8999888962096</v>
      </c>
      <c r="AT13" s="104">
        <f>(INDEX(TraneChecksums!W:W, MATCH($A13, TraneChecksums!$A:$A,0 )+81,1))</f>
        <v>10.00108</v>
      </c>
      <c r="AU13" s="101">
        <f>(INDEX(TraneChecksums!H:H, MATCH($A13, TraneChecksums!$A:$A,0 )+69,1))</f>
        <v>3170.3967585608821</v>
      </c>
      <c r="AV13" s="101">
        <f>(INDEX(TraneChecksums!M:M, MATCH($A13, TraneChecksums!$A:$A,0 )+69,1))</f>
        <v>9780.4565476433781</v>
      </c>
      <c r="AW13" s="101">
        <f t="shared" si="19"/>
        <v>12950.853306204261</v>
      </c>
      <c r="AX13" s="101">
        <f>(INDEX(TraneChecksums!Q:Q, MATCH($A13, TraneChecksums!$A:$A,0 )+69,1))</f>
        <v>2371.554112527434</v>
      </c>
      <c r="AY13" s="101">
        <f>(INDEX(TraneChecksums!U:U, MATCH($A13, TraneChecksums!$A:$A,0 )+69,1))</f>
        <v>15322.407418731693</v>
      </c>
      <c r="AZ13" s="243">
        <f t="shared" si="20"/>
        <v>0.84522313969877871</v>
      </c>
      <c r="BA13" s="101">
        <f>(INDEX(TraneChecksums!BA:BA, MATCH($A13, TraneChecksums!$A:$A,0 )+69,1))</f>
        <v>-5336.18926367926</v>
      </c>
      <c r="BB13" s="184" t="e">
        <f>_xlfn.CEILING.MATH(INDEX(TraneVentilation!Q:Q,MATCH($B13,TraneVentilation!C:C, 0)), 5)</f>
        <v>#N/A</v>
      </c>
      <c r="BC13" s="184" t="e">
        <f>_xlfn.CEILING.MATH(INDEX(TraneVentilation!AI:AI,MATCH($B13,TraneVentilation!C:C, 0)), 5)</f>
        <v>#N/A</v>
      </c>
      <c r="BD13" s="185" t="e">
        <f t="shared" si="32"/>
        <v>#N/A</v>
      </c>
      <c r="BE13" s="249">
        <f t="shared" si="35"/>
        <v>1.2768672848943077</v>
      </c>
      <c r="BF13" s="121">
        <f t="shared" si="23"/>
        <v>3.3573336558622349</v>
      </c>
      <c r="BG13" s="121">
        <f t="shared" si="33"/>
        <v>4.6342009407565428</v>
      </c>
      <c r="BH13" s="122">
        <f t="shared" si="25"/>
        <v>927.88380455898323</v>
      </c>
      <c r="BI13" s="122">
        <f t="shared" si="26"/>
        <v>222.45474507368104</v>
      </c>
      <c r="BJ13" s="161">
        <f t="shared" si="27"/>
        <v>4.1711126649676604</v>
      </c>
    </row>
    <row r="14" spans="1:62" s="1" customFormat="1" ht="14.4">
      <c r="A14" s="50">
        <f t="shared" si="34"/>
        <v>9</v>
      </c>
      <c r="B14" s="123" t="str">
        <f>IF(ISERROR((INDEX(TraneChecksums!$B:$B, MATCH($A14, TraneChecksums!$A:$A,0 )))), "&lt; -------------------------- NOT FOUND ", INDEX(TraneChecksums!$B:$B, MATCH($A14, TraneChecksums!$A:$A,0 )))</f>
        <v>ROOM_Room 00-13</v>
      </c>
      <c r="C14" s="162" t="s">
        <v>551</v>
      </c>
      <c r="D14" s="9">
        <f t="shared" si="0"/>
        <v>4300</v>
      </c>
      <c r="E14" s="9">
        <f t="shared" si="1"/>
        <v>4145</v>
      </c>
      <c r="F14" s="9">
        <f t="shared" si="2"/>
        <v>0</v>
      </c>
      <c r="G14" s="9">
        <f t="shared" si="3"/>
        <v>0</v>
      </c>
      <c r="H14" s="9">
        <f t="shared" si="28"/>
        <v>155</v>
      </c>
      <c r="I14" s="49">
        <v>155</v>
      </c>
      <c r="J14" s="270">
        <v>0.42</v>
      </c>
      <c r="K14" s="139" t="str">
        <f>IF(ISBLANK(VLOOKUP(C14,OccupantData!$A$2:$I$988,2,FALSE)),"NR",(VLOOKUP(C14,OccupantData!$A$2:$I$988,2,FALSE)))</f>
        <v>POS (+0.02")</v>
      </c>
      <c r="L14" s="271">
        <f t="shared" si="29"/>
        <v>1.9993268613895356E-2</v>
      </c>
      <c r="M14" s="139" t="str">
        <f t="shared" si="4"/>
        <v>155 CFM POS</v>
      </c>
      <c r="N14" s="140">
        <v>10</v>
      </c>
      <c r="O14" s="49">
        <v>62</v>
      </c>
      <c r="P14" s="9">
        <f t="shared" si="5"/>
        <v>44</v>
      </c>
      <c r="Q14" s="49">
        <v>65</v>
      </c>
      <c r="R14" s="141">
        <f t="shared" si="6"/>
        <v>5.9894996249866059</v>
      </c>
      <c r="S14" s="132" cm="1">
        <f t="array" ref="S14">WetBulbF_3Inputs(Q14, T14, $D$4)</f>
        <v>53.480000000000025</v>
      </c>
      <c r="T14" s="246" cm="1">
        <f t="array" ref="T14">SpaceRH_withExplicitLoads_Press(O14, P14, D14, SUM(AU14:AV14), AX14, Q14, $D$4)</f>
        <v>47.160630033032589</v>
      </c>
      <c r="U14" s="9" t="str">
        <f t="shared" si="30"/>
        <v>S</v>
      </c>
      <c r="V14" s="46">
        <f t="shared" si="8"/>
        <v>4300</v>
      </c>
      <c r="W14" s="46">
        <f t="shared" si="9"/>
        <v>4300</v>
      </c>
      <c r="X14" s="114">
        <f t="shared" si="31"/>
        <v>1</v>
      </c>
      <c r="Y14" s="46">
        <f t="shared" si="10"/>
        <v>309.22500000000002</v>
      </c>
      <c r="Z14" s="9" t="str">
        <f t="shared" si="11"/>
        <v>ACH</v>
      </c>
      <c r="AA14" s="187">
        <f t="shared" si="12"/>
        <v>0.1938541191870721</v>
      </c>
      <c r="AB14" s="9" t="e">
        <f t="shared" si="13"/>
        <v>#VALUE!</v>
      </c>
      <c r="AC14" s="9" t="e">
        <f t="shared" si="14"/>
        <v>#VALUE!</v>
      </c>
      <c r="AD14" s="9" t="e">
        <f t="shared" si="15"/>
        <v>#VALUE!</v>
      </c>
      <c r="AE14" s="9">
        <f t="shared" si="16"/>
        <v>4205</v>
      </c>
      <c r="AF14" s="112">
        <f t="shared" si="17"/>
        <v>4300</v>
      </c>
      <c r="AG14" s="112">
        <f t="shared" si="18"/>
        <v>4045</v>
      </c>
      <c r="AH14" s="112">
        <f>_xlfn.CEILING.MATH((((AS14*INDEX(OccupantData!G:G,MATCH($C14,OccupantData!A:A,0))+AT14*INDEX(OccupantData!F:F,MATCH($C14,OccupantData!A:A,0))))/(IF($A$1="Y",1,$A$2))), 5)</f>
        <v>0</v>
      </c>
      <c r="AI14" s="9">
        <f>INDEX(OccupantData!D:D,MATCH($C14,OccupantData!A:A,0))</f>
        <v>25</v>
      </c>
      <c r="AJ14" s="9">
        <f>INDEX(OccupantData!C:C,MATCH($C14,OccupantData!A:A,0))</f>
        <v>4</v>
      </c>
      <c r="AK14" s="9">
        <f>IF((INDEX(OccupantData!I:I, MATCH($C14, OccupantData!A:A,0 )))="N",F14,0)</f>
        <v>0</v>
      </c>
      <c r="AL14" s="9">
        <f>IF((INDEX(OccupantData!I:I, MATCH($C14, OccupantData!A:A,0 )))="Y",F14,0)</f>
        <v>0</v>
      </c>
      <c r="AM14" s="9" t="str">
        <f>IF(ISBLANK(INDEX(OccupantData!E:E, MATCH($C14, OccupantData!A:A,0 ))), "N", INDEX(OccupantData!E:E, MATCH($C14, OccupantData!A:A,0 )))</f>
        <v>NR</v>
      </c>
      <c r="AN14" s="9" t="str">
        <f>IF(AM14="Y",IF(U14="S",MAX(V14-I14,AQ14),MAX(AF14,W14-I14,AQ14+AR14+_xlfn.CEILING.MATH(AS14*INDEX(OccupantData!L:L, MATCH($C14, OccupantData!A:A,0 )), 5)))," ")</f>
        <v xml:space="preserve"> </v>
      </c>
      <c r="AO14" s="98">
        <v>0</v>
      </c>
      <c r="AP14" s="98">
        <v>0</v>
      </c>
      <c r="AQ14" s="9">
        <f>IF( AO14 &gt; 0, AO14*(INDEX(OccupantData!J:J, MATCH($C14, OccupantData!A:A,0 ))), 0)</f>
        <v>0</v>
      </c>
      <c r="AR14" s="9">
        <f>IF( AP14 &gt; 0, AP14*(INDEX(OccupantData!K:K, MATCH($C14, OccupantData!A:A,0 ))), 0)</f>
        <v>0</v>
      </c>
      <c r="AS14" s="101">
        <f>(INDEX(TraneChecksums!BR:BR, MATCH($A14, TraneChecksums!$A:$A,0 )+78,1))</f>
        <v>1030.8999888962096</v>
      </c>
      <c r="AT14" s="104">
        <f>(INDEX(TraneChecksums!W:W, MATCH($A14, TraneChecksums!$A:$A,0 )+81,1))</f>
        <v>10.00108</v>
      </c>
      <c r="AU14" s="101">
        <f>(INDEX(TraneChecksums!H:H, MATCH($A14, TraneChecksums!$A:$A,0 )+69,1))</f>
        <v>3118.185175083056</v>
      </c>
      <c r="AV14" s="101">
        <f>(INDEX(TraneChecksums!M:M, MATCH($A14, TraneChecksums!$A:$A,0 )+69,1))</f>
        <v>10562.011610355245</v>
      </c>
      <c r="AW14" s="101">
        <f t="shared" si="19"/>
        <v>13680.1967854383</v>
      </c>
      <c r="AX14" s="101">
        <f>(INDEX(TraneChecksums!Q:Q, MATCH($A14, TraneChecksums!$A:$A,0 )+69,1))</f>
        <v>2405.0181594861401</v>
      </c>
      <c r="AY14" s="101">
        <f>(INDEX(TraneChecksums!U:U, MATCH($A14, TraneChecksums!$A:$A,0 )+69,1))</f>
        <v>16085.214944924441</v>
      </c>
      <c r="AZ14" s="243">
        <f t="shared" si="20"/>
        <v>0.85048268439552155</v>
      </c>
      <c r="BA14" s="101">
        <f>(INDEX(TraneChecksums!BA:BA, MATCH($A14, TraneChecksums!$A:$A,0 )+69,1))</f>
        <v>-5335.9651883141196</v>
      </c>
      <c r="BB14" s="184" t="e">
        <f>_xlfn.CEILING.MATH(INDEX(TraneVentilation!Q:Q,MATCH($B14,TraneVentilation!C:C, 0)), 5)</f>
        <v>#N/A</v>
      </c>
      <c r="BC14" s="184" t="e">
        <f>_xlfn.CEILING.MATH(INDEX(TraneVentilation!AI:AI,MATCH($B14,TraneVentilation!C:C, 0)), 5)</f>
        <v>#N/A</v>
      </c>
      <c r="BD14" s="185" t="e">
        <f t="shared" si="32"/>
        <v>#N/A</v>
      </c>
      <c r="BE14" s="249">
        <f t="shared" si="35"/>
        <v>1.3404345787437033</v>
      </c>
      <c r="BF14" s="121">
        <f t="shared" si="23"/>
        <v>3.3573336558622349</v>
      </c>
      <c r="BG14" s="121">
        <f t="shared" si="33"/>
        <v>4.6977682346059382</v>
      </c>
      <c r="BH14" s="122">
        <f t="shared" si="25"/>
        <v>915.32825487732816</v>
      </c>
      <c r="BI14" s="122">
        <f t="shared" si="26"/>
        <v>219.44462506730801</v>
      </c>
      <c r="BJ14" s="161">
        <f t="shared" si="27"/>
        <v>4.1711126649676604</v>
      </c>
    </row>
    <row r="15" spans="1:62" s="1" customFormat="1" ht="14.4">
      <c r="A15" s="50">
        <f t="shared" si="34"/>
        <v>10</v>
      </c>
      <c r="B15" s="123" t="str">
        <f>IF(ISERROR((INDEX(TraneChecksums!$B:$B, MATCH($A15, TraneChecksums!$A:$A,0 )))), "&lt; -------------------------- NOT FOUND ", INDEX(TraneChecksums!$B:$B, MATCH($A15, TraneChecksums!$A:$A,0 )))</f>
        <v>ROOM_Room 00-14</v>
      </c>
      <c r="C15" s="162" t="s">
        <v>551</v>
      </c>
      <c r="D15" s="9">
        <f t="shared" si="0"/>
        <v>4300</v>
      </c>
      <c r="E15" s="9">
        <f t="shared" si="1"/>
        <v>4145</v>
      </c>
      <c r="F15" s="9">
        <f t="shared" si="2"/>
        <v>0</v>
      </c>
      <c r="G15" s="9">
        <f t="shared" si="3"/>
        <v>0</v>
      </c>
      <c r="H15" s="9">
        <f t="shared" si="28"/>
        <v>155</v>
      </c>
      <c r="I15" s="49">
        <v>155</v>
      </c>
      <c r="J15" s="270">
        <v>0.42</v>
      </c>
      <c r="K15" s="139" t="str">
        <f>IF(ISBLANK(VLOOKUP(C15,OccupantData!$A$2:$I$988,2,FALSE)),"NR",(VLOOKUP(C15,OccupantData!$A$2:$I$988,2,FALSE)))</f>
        <v>POS (+0.02")</v>
      </c>
      <c r="L15" s="271">
        <f t="shared" si="29"/>
        <v>1.9993268613895356E-2</v>
      </c>
      <c r="M15" s="139" t="str">
        <f t="shared" si="4"/>
        <v>155 CFM POS</v>
      </c>
      <c r="N15" s="140">
        <v>10</v>
      </c>
      <c r="O15" s="49">
        <v>62</v>
      </c>
      <c r="P15" s="9">
        <f t="shared" si="5"/>
        <v>44</v>
      </c>
      <c r="Q15" s="49">
        <v>65</v>
      </c>
      <c r="R15" s="141">
        <f t="shared" si="6"/>
        <v>5.9894996249866059</v>
      </c>
      <c r="S15" s="132" cm="1">
        <f t="array" ref="S15">WetBulbF_3Inputs(Q15, T15, $D$4)</f>
        <v>53.300000000000026</v>
      </c>
      <c r="T15" s="246" cm="1">
        <f t="array" ref="T15">SpaceRH_withExplicitLoads_Press(O15, P15, D15, SUM(AU15:AV15), AX15, Q15, $D$4)</f>
        <v>46.85521650532182</v>
      </c>
      <c r="U15" s="9" t="str">
        <f t="shared" si="30"/>
        <v>S</v>
      </c>
      <c r="V15" s="46">
        <f t="shared" si="8"/>
        <v>4300</v>
      </c>
      <c r="W15" s="46">
        <f t="shared" si="9"/>
        <v>4300</v>
      </c>
      <c r="X15" s="114">
        <f t="shared" si="31"/>
        <v>1</v>
      </c>
      <c r="Y15" s="46">
        <f t="shared" si="10"/>
        <v>1188.0749999999998</v>
      </c>
      <c r="Z15" s="9" t="str">
        <f t="shared" si="11"/>
        <v>ACH</v>
      </c>
      <c r="AA15" s="187">
        <f t="shared" si="12"/>
        <v>0.20646615286742528</v>
      </c>
      <c r="AB15" s="9" t="e">
        <f t="shared" si="13"/>
        <v>#VALUE!</v>
      </c>
      <c r="AC15" s="9" t="e">
        <f t="shared" si="14"/>
        <v>#VALUE!</v>
      </c>
      <c r="AD15" s="9" t="e">
        <f t="shared" si="15"/>
        <v>#VALUE!</v>
      </c>
      <c r="AE15" s="9">
        <f t="shared" si="16"/>
        <v>3935</v>
      </c>
      <c r="AF15" s="112">
        <f t="shared" si="17"/>
        <v>4300</v>
      </c>
      <c r="AG15" s="112">
        <f t="shared" si="18"/>
        <v>4045</v>
      </c>
      <c r="AH15" s="112">
        <f>_xlfn.CEILING.MATH((((AS15*INDEX(OccupantData!G:G,MATCH($C15,OccupantData!A:A,0))+AT15*INDEX(OccupantData!F:F,MATCH($C15,OccupantData!A:A,0))))/(IF($A$1="Y",1,$A$2))), 5)</f>
        <v>0</v>
      </c>
      <c r="AI15" s="9">
        <f>INDEX(OccupantData!D:D,MATCH($C15,OccupantData!A:A,0))</f>
        <v>25</v>
      </c>
      <c r="AJ15" s="9">
        <f>INDEX(OccupantData!C:C,MATCH($C15,OccupantData!A:A,0))</f>
        <v>4</v>
      </c>
      <c r="AK15" s="9">
        <f>IF((INDEX(OccupantData!I:I, MATCH($C15, OccupantData!A:A,0 )))="N",F15,0)</f>
        <v>0</v>
      </c>
      <c r="AL15" s="9">
        <f>IF((INDEX(OccupantData!I:I, MATCH($C15, OccupantData!A:A,0 )))="Y",F15,0)</f>
        <v>0</v>
      </c>
      <c r="AM15" s="9" t="str">
        <f>IF(ISBLANK(INDEX(OccupantData!E:E, MATCH($C15, OccupantData!A:A,0 ))), "N", INDEX(OccupantData!E:E, MATCH($C15, OccupantData!A:A,0 )))</f>
        <v>NR</v>
      </c>
      <c r="AN15" s="9" t="str">
        <f>IF(AM15="Y",IF(U15="S",MAX(V15-I15,AQ15),MAX(AF15,W15-I15,AQ15+AR15+_xlfn.CEILING.MATH(AS15*INDEX(OccupantData!L:L, MATCH($C15, OccupantData!A:A,0 )), 5)))," ")</f>
        <v xml:space="preserve"> </v>
      </c>
      <c r="AO15" s="98">
        <v>0</v>
      </c>
      <c r="AP15" s="98">
        <v>0</v>
      </c>
      <c r="AQ15" s="9">
        <f>IF( AO15 &gt; 0, AO15*(INDEX(OccupantData!J:J, MATCH($C15, OccupantData!A:A,0 ))), 0)</f>
        <v>0</v>
      </c>
      <c r="AR15" s="9">
        <f>IF( AP15 &gt; 0, AP15*(INDEX(OccupantData!K:K, MATCH($C15, OccupantData!A:A,0 ))), 0)</f>
        <v>0</v>
      </c>
      <c r="AS15" s="101">
        <f>(INDEX(TraneChecksums!BR:BR, MATCH($A15, TraneChecksums!$A:$A,0 )+78,1))</f>
        <v>1030.8999888962096</v>
      </c>
      <c r="AT15" s="104">
        <f>(INDEX(TraneChecksums!W:W, MATCH($A15, TraneChecksums!$A:$A,0 )+81,1))</f>
        <v>10.00108</v>
      </c>
      <c r="AU15" s="101">
        <f>(INDEX(TraneChecksums!H:H, MATCH($A15, TraneChecksums!$A:$A,0 )+69,1))</f>
        <v>3139.1032331347897</v>
      </c>
      <c r="AV15" s="101">
        <f>(INDEX(TraneChecksums!M:M, MATCH($A15, TraneChecksums!$A:$A,0 )+69,1))</f>
        <v>9664.3871872747222</v>
      </c>
      <c r="AW15" s="101">
        <f t="shared" si="19"/>
        <v>12803.490420409511</v>
      </c>
      <c r="AX15" s="101">
        <f>(INDEX(TraneChecksums!Q:Q, MATCH($A15, TraneChecksums!$A:$A,0 )+69,1))</f>
        <v>2400.4700812929195</v>
      </c>
      <c r="AY15" s="101">
        <f>(INDEX(TraneChecksums!U:U, MATCH($A15, TraneChecksums!$A:$A,0 )+69,1))</f>
        <v>15203.96050170243</v>
      </c>
      <c r="AZ15" s="243">
        <f t="shared" si="20"/>
        <v>0.84211547504190565</v>
      </c>
      <c r="BA15" s="101">
        <f>(INDEX(TraneChecksums!BA:BA, MATCH($A15, TraneChecksums!$A:$A,0 )+69,1))</f>
        <v>-4486.5986963638798</v>
      </c>
      <c r="BB15" s="184" t="e">
        <f>_xlfn.CEILING.MATH(INDEX(TraneVentilation!Q:Q,MATCH($B15,TraneVentilation!C:C, 0)), 5)</f>
        <v>#N/A</v>
      </c>
      <c r="BC15" s="184" t="e">
        <f>_xlfn.CEILING.MATH(INDEX(TraneVentilation!AI:AI,MATCH($B15,TraneVentilation!C:C, 0)), 5)</f>
        <v>#N/A</v>
      </c>
      <c r="BD15" s="185" t="e">
        <f t="shared" si="32"/>
        <v>#N/A</v>
      </c>
      <c r="BE15" s="249">
        <f t="shared" si="35"/>
        <v>1.2669967084752025</v>
      </c>
      <c r="BF15" s="121">
        <f t="shared" si="23"/>
        <v>3.3573336558622349</v>
      </c>
      <c r="BG15" s="121">
        <f t="shared" si="33"/>
        <v>4.6243303643374372</v>
      </c>
      <c r="BH15" s="122">
        <f t="shared" si="25"/>
        <v>929.86436115407025</v>
      </c>
      <c r="BI15" s="122">
        <f t="shared" si="26"/>
        <v>222.92957199737489</v>
      </c>
      <c r="BJ15" s="161">
        <f t="shared" si="27"/>
        <v>4.1711126649676604</v>
      </c>
    </row>
    <row r="16" spans="1:62" s="1" customFormat="1" ht="14.4">
      <c r="A16" s="50">
        <f t="shared" si="34"/>
        <v>11</v>
      </c>
      <c r="B16" s="123" t="str">
        <f>IF(ISERROR((INDEX(TraneChecksums!$B:$B, MATCH($A16, TraneChecksums!$A:$A,0 )))), "&lt; -------------------------- NOT FOUND ", INDEX(TraneChecksums!$B:$B, MATCH($A16, TraneChecksums!$A:$A,0 )))</f>
        <v>ROOM_Room 00-15</v>
      </c>
      <c r="C16" s="162" t="s">
        <v>182</v>
      </c>
      <c r="D16" s="9">
        <f t="shared" si="0"/>
        <v>3665</v>
      </c>
      <c r="E16" s="9">
        <f t="shared" si="1"/>
        <v>5215</v>
      </c>
      <c r="F16" s="9">
        <f t="shared" si="2"/>
        <v>0</v>
      </c>
      <c r="G16" s="9">
        <f t="shared" si="3"/>
        <v>0</v>
      </c>
      <c r="H16" s="9">
        <f t="shared" si="28"/>
        <v>-1550</v>
      </c>
      <c r="I16" s="49">
        <v>-1550</v>
      </c>
      <c r="J16" s="270">
        <v>0.5</v>
      </c>
      <c r="K16" s="139" t="str">
        <f>IF(ISBLANK(VLOOKUP(C16,OccupantData!$A$2:$I$988,2,FALSE)),"NR",(VLOOKUP(C16,OccupantData!$A$2:$I$988,2,FALSE)))</f>
        <v>NR</v>
      </c>
      <c r="L16" s="271">
        <f xml:space="preserve"> ((H16/(2610*J16))^2)</f>
        <v>1.4107250333964563</v>
      </c>
      <c r="M16" s="139" t="str">
        <f t="shared" si="4"/>
        <v>1550 CFM NEG</v>
      </c>
      <c r="N16" s="140">
        <v>10</v>
      </c>
      <c r="O16" s="49">
        <v>62</v>
      </c>
      <c r="P16" s="9">
        <f t="shared" si="5"/>
        <v>44</v>
      </c>
      <c r="Q16" s="49">
        <v>72</v>
      </c>
      <c r="R16" s="141">
        <f t="shared" si="6"/>
        <v>5.6547733847637414</v>
      </c>
      <c r="S16" s="132" cm="1">
        <f t="array" ref="S16">WetBulbF_3Inputs(Q16, T16, $D$4)</f>
        <v>56.519999999999911</v>
      </c>
      <c r="T16" s="246" cm="1">
        <f t="array" ref="T16">SpaceRH_withExplicitLoads_Press(O16, P16, D16, SUM(AU16:AV16), AX16, Q16, $D$4)</f>
        <v>38.598172146079591</v>
      </c>
      <c r="U16" s="9" t="str">
        <f t="shared" si="30"/>
        <v>S</v>
      </c>
      <c r="V16" s="46">
        <f t="shared" si="8"/>
        <v>3665</v>
      </c>
      <c r="W16" s="46">
        <f t="shared" si="9"/>
        <v>1695</v>
      </c>
      <c r="X16" s="114">
        <f t="shared" si="31"/>
        <v>0.46248294679399726</v>
      </c>
      <c r="Y16" s="46" t="str">
        <f t="shared" si="10"/>
        <v xml:space="preserve"> </v>
      </c>
      <c r="Z16" s="9" t="str">
        <f t="shared" si="11"/>
        <v>Sens Load</v>
      </c>
      <c r="AA16" s="187">
        <f t="shared" si="12"/>
        <v>0.35637638574806024</v>
      </c>
      <c r="AB16" s="9" t="e">
        <f t="shared" si="13"/>
        <v>#VALUE!</v>
      </c>
      <c r="AC16" s="9" t="e">
        <f t="shared" si="14"/>
        <v>#VALUE!</v>
      </c>
      <c r="AD16" s="9" t="e">
        <f t="shared" si="15"/>
        <v>#VALUE!</v>
      </c>
      <c r="AE16" s="9">
        <f t="shared" si="16"/>
        <v>3665</v>
      </c>
      <c r="AF16" s="112">
        <f t="shared" si="17"/>
        <v>0</v>
      </c>
      <c r="AG16" s="112">
        <f t="shared" si="18"/>
        <v>0</v>
      </c>
      <c r="AH16" s="112">
        <f>_xlfn.CEILING.MATH((((AS16*INDEX(OccupantData!G:G,MATCH($C16,OccupantData!A:A,0))+AT16*INDEX(OccupantData!F:F,MATCH($C16,OccupantData!A:A,0))))/(IF($A$1="Y",1,$A$2))), 5)</f>
        <v>1695</v>
      </c>
      <c r="AI16" s="9">
        <f>INDEX(OccupantData!D:D,MATCH($C16,OccupantData!A:A,0))</f>
        <v>0</v>
      </c>
      <c r="AJ16" s="9">
        <f>INDEX(OccupantData!C:C,MATCH($C16,OccupantData!A:A,0))</f>
        <v>0</v>
      </c>
      <c r="AK16" s="9">
        <f>IF((INDEX(OccupantData!I:I, MATCH($C16, OccupantData!A:A,0 )))="N",F16,0)</f>
        <v>0</v>
      </c>
      <c r="AL16" s="9">
        <f>IF((INDEX(OccupantData!I:I, MATCH($C16, OccupantData!A:A,0 )))="Y",F16,0)</f>
        <v>0</v>
      </c>
      <c r="AM16" s="9" t="str">
        <f>IF(ISBLANK(INDEX(OccupantData!E:E, MATCH($C16, OccupantData!A:A,0 ))), "N", INDEX(OccupantData!E:E, MATCH($C16, OccupantData!A:A,0 )))</f>
        <v>N</v>
      </c>
      <c r="AN16" s="9" t="str">
        <f>IF(AM16="Y",IF(U16="S",MAX(V16-I16,AQ16),MAX(AF16,W16-I16,AQ16+AR16+_xlfn.CEILING.MATH(AS16*INDEX(OccupantData!L:L, MATCH($C16, OccupantData!A:A,0 )), 5)))," ")</f>
        <v xml:space="preserve"> </v>
      </c>
      <c r="AO16" s="98">
        <v>0</v>
      </c>
      <c r="AP16" s="98">
        <v>0</v>
      </c>
      <c r="AQ16" s="9">
        <f>IF( AO16 &gt; 0, AO16*(INDEX(OccupantData!J:J, MATCH($C16, OccupantData!A:A,0 ))), 0)</f>
        <v>0</v>
      </c>
      <c r="AR16" s="9">
        <f>IF( AP16 &gt; 0, AP16*(INDEX(OccupantData!K:K, MATCH($C16, OccupantData!A:A,0 ))), 0)</f>
        <v>0</v>
      </c>
      <c r="AS16" s="101">
        <f>(INDEX(TraneChecksums!BR:BR, MATCH($A16, TraneChecksums!$A:$A,0 )+78,1))</f>
        <v>4793.5324495918994</v>
      </c>
      <c r="AT16" s="104">
        <f>(INDEX(TraneChecksums!W:W, MATCH($A16, TraneChecksums!$A:$A,0 )+81,1))</f>
        <v>4.7019380000000002</v>
      </c>
      <c r="AU16" s="101">
        <f>(INDEX(TraneChecksums!H:H, MATCH($A16, TraneChecksums!$A:$A,0 )+69,1))</f>
        <v>16575.415422106387</v>
      </c>
      <c r="AV16" s="101">
        <f>(INDEX(TraneChecksums!M:M, MATCH($A16, TraneChecksums!$A:$A,0 )+69,1))</f>
        <v>23175.157559148571</v>
      </c>
      <c r="AW16" s="101">
        <f t="shared" si="19"/>
        <v>39750.572981254954</v>
      </c>
      <c r="AX16" s="101">
        <f>(INDEX(TraneChecksums!Q:Q, MATCH($A16, TraneChecksums!$A:$A,0 )+69,1))</f>
        <v>6760.4566867129461</v>
      </c>
      <c r="AY16" s="101">
        <f>(INDEX(TraneChecksums!U:U, MATCH($A16, TraneChecksums!$A:$A,0 )+69,1))</f>
        <v>46510.981324740053</v>
      </c>
      <c r="AZ16" s="243">
        <f t="shared" si="20"/>
        <v>0.85464920001829525</v>
      </c>
      <c r="BA16" s="101">
        <f>(INDEX(TraneChecksums!BA:BA, MATCH($A16, TraneChecksums!$A:$A,0 )+69,1))</f>
        <v>-24966.117748860517</v>
      </c>
      <c r="BB16" s="184" t="e">
        <f>_xlfn.CEILING.MATH(INDEX(TraneVentilation!Q:Q,MATCH($B16,TraneVentilation!C:C, 0)), 5)</f>
        <v>#N/A</v>
      </c>
      <c r="BC16" s="184" t="e">
        <f>_xlfn.CEILING.MATH(INDEX(TraneVentilation!AI:AI,MATCH($B16,TraneVentilation!C:C, 0)), 5)</f>
        <v>#N/A</v>
      </c>
      <c r="BD16" s="185" t="e">
        <f t="shared" si="32"/>
        <v>#N/A</v>
      </c>
      <c r="BE16" s="249">
        <f t="shared" si="35"/>
        <v>3.8759151103950042</v>
      </c>
      <c r="BF16" s="121">
        <f t="shared" si="23"/>
        <v>2.8659045160848624</v>
      </c>
      <c r="BG16" s="121">
        <f t="shared" si="33"/>
        <v>6.7418196264798667</v>
      </c>
      <c r="BH16" s="122">
        <f t="shared" si="25"/>
        <v>543.62178210834475</v>
      </c>
      <c r="BI16" s="122">
        <f t="shared" si="26"/>
        <v>711.01463924729262</v>
      </c>
      <c r="BJ16" s="161">
        <f t="shared" si="27"/>
        <v>0.76457185562851926</v>
      </c>
    </row>
    <row r="17" spans="1:62" ht="41.4">
      <c r="A17" s="105"/>
      <c r="B17" s="106"/>
      <c r="C17" s="107"/>
      <c r="D17" s="107"/>
      <c r="E17" s="107"/>
      <c r="F17" s="107"/>
      <c r="G17" s="107"/>
      <c r="H17" s="107"/>
      <c r="I17" s="107"/>
      <c r="J17" s="107"/>
      <c r="K17" s="108" t="s">
        <v>532</v>
      </c>
      <c r="L17" s="108"/>
      <c r="M17" s="108" t="s">
        <v>532</v>
      </c>
      <c r="N17" s="108" t="s">
        <v>532</v>
      </c>
      <c r="O17" s="107"/>
      <c r="P17" s="107"/>
      <c r="Q17" s="108" t="s">
        <v>666</v>
      </c>
      <c r="R17" s="108"/>
      <c r="S17" s="108" t="s">
        <v>667</v>
      </c>
      <c r="T17" s="108" t="s">
        <v>668</v>
      </c>
      <c r="U17" s="108" t="s">
        <v>532</v>
      </c>
      <c r="V17" s="107"/>
      <c r="W17" s="107"/>
      <c r="X17" s="108" t="s">
        <v>532</v>
      </c>
      <c r="Y17" s="108"/>
      <c r="Z17" s="108" t="s">
        <v>532</v>
      </c>
      <c r="AA17" s="108"/>
      <c r="AB17" s="108"/>
      <c r="AC17" s="108" t="s">
        <v>532</v>
      </c>
      <c r="AD17" s="108"/>
      <c r="AE17" s="107"/>
      <c r="AF17" s="109"/>
      <c r="AG17" s="109"/>
      <c r="AH17" s="109"/>
      <c r="AI17" s="108" t="s">
        <v>532</v>
      </c>
      <c r="AJ17" s="108" t="s">
        <v>532</v>
      </c>
      <c r="AK17" s="107"/>
      <c r="AL17" s="107"/>
      <c r="AM17" s="108" t="s">
        <v>532</v>
      </c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244"/>
      <c r="BA17" s="108"/>
      <c r="BB17" s="108"/>
      <c r="BC17" s="108"/>
      <c r="BD17" s="108"/>
      <c r="BE17" s="108"/>
      <c r="BF17" s="108"/>
      <c r="BG17" s="108"/>
      <c r="BH17" s="108" t="s">
        <v>533</v>
      </c>
      <c r="BI17" s="108" t="s">
        <v>533</v>
      </c>
      <c r="BJ17" s="108" t="s">
        <v>533</v>
      </c>
    </row>
    <row r="18" spans="1:62" ht="13.8">
      <c r="A18" s="108"/>
      <c r="B18" s="142"/>
      <c r="C18" s="143" t="s">
        <v>154</v>
      </c>
      <c r="D18" s="110">
        <f>SUMIF( D6:D16, "&gt;0", D6:D16)</f>
        <v>46665</v>
      </c>
      <c r="E18" s="110">
        <f>SUMIF( E6:E16, "&gt;0", E6:E16)</f>
        <v>46665</v>
      </c>
      <c r="F18" s="110">
        <f>SUMIF(F6:F16, "&gt;0",F6:F16)</f>
        <v>0</v>
      </c>
      <c r="G18" s="110">
        <f>SUMIF(G6:G16, "&gt;0",G6:G16)</f>
        <v>0</v>
      </c>
      <c r="H18" s="110">
        <f>D18-E18-F18+G18</f>
        <v>0</v>
      </c>
      <c r="I18" s="110">
        <f>SUM(I6:I16)</f>
        <v>0</v>
      </c>
      <c r="J18" s="110"/>
      <c r="K18" s="110" t="str">
        <f>MostFreq(K6:K16)</f>
        <v>POS (+0.02")</v>
      </c>
      <c r="L18" s="110"/>
      <c r="M18" s="110" t="str">
        <f>IF(ISNUMBER(SEARCH("POS",(MostFreq(M6:M16)))),"POS",IF(ISNUMBER(SEARCH("NEG",(MostFreq(M6:M16)))),"NEG","Neutral"))</f>
        <v>POS</v>
      </c>
      <c r="N18" s="110" t="str">
        <f>MostFreq(N6:N16)</f>
        <v>10.0</v>
      </c>
      <c r="O18" s="110"/>
      <c r="P18" s="110"/>
      <c r="Q18" s="117">
        <f>SUMIF( R6:R16, "&gt;0", R6:R16)</f>
        <v>65.549769634629797</v>
      </c>
      <c r="R18" s="131"/>
      <c r="S18" s="131" cm="1">
        <f t="array" ref="S18">WetBulbF_3Inputs(Q18, T18, $D$4)</f>
        <v>54.929769634629807</v>
      </c>
      <c r="T18" s="247" cm="1">
        <f t="array" ref="T18">SpaceRH_withExplicitLoads_Press(Q18, D27, D18, SUM(AU18:AV18), AX18, Q18, $D$4)</f>
        <v>51.588341057256287</v>
      </c>
      <c r="U18" s="110" t="str">
        <f>MostFreq(U6:U16)</f>
        <v>S</v>
      </c>
      <c r="V18" s="110">
        <f>SUMIF( V6:V16, "&gt;0", V6:V16)</f>
        <v>46665</v>
      </c>
      <c r="W18" s="110">
        <f>SUMIF( W6:W16, "&gt;0", W6:W16)</f>
        <v>44695</v>
      </c>
      <c r="X18" s="110" t="str">
        <f>MostFreq(X6:X16)</f>
        <v>100%</v>
      </c>
      <c r="Y18" s="110">
        <f>SUMIF(Y6:Y16, "&gt;0", Y6:Y16)</f>
        <v>17983.875</v>
      </c>
      <c r="Z18" s="110" t="str">
        <f>MostFreq(Z6:Z16)</f>
        <v>ACH</v>
      </c>
      <c r="AA18" s="117">
        <f>AU18/AY18</f>
        <v>0.24748375249551258</v>
      </c>
      <c r="AB18" s="110">
        <f>SUMIF( AB6:AB16, "&gt;0",AB6:AB16)</f>
        <v>0</v>
      </c>
      <c r="AC18" s="110" t="e">
        <f>MostFreq(AC6:AC16)</f>
        <v>#VALUE!</v>
      </c>
      <c r="AD18" s="110">
        <f>SUMIF( AD6:AD16, "&gt;0",AD6:AD16)</f>
        <v>0</v>
      </c>
      <c r="AE18" s="110">
        <f>SUMIF( AE6:AE16, "&gt;0",AE6:AE16)</f>
        <v>41140</v>
      </c>
      <c r="AF18" s="110">
        <f>SUMIF( AF6:AF16, "&gt;0",AF6:AF16)</f>
        <v>43000</v>
      </c>
      <c r="AG18" s="110">
        <f>SUMIF( AG6:AG16, "&gt;0",AG6:AG16)</f>
        <v>40450</v>
      </c>
      <c r="AH18" s="110">
        <f>SUMIF( AH6:AH16, "&gt;0",AH6:AH16)</f>
        <v>1695</v>
      </c>
      <c r="AI18" s="105" t="str">
        <f>MostFreq(AI6:AI16)</f>
        <v>25</v>
      </c>
      <c r="AJ18" s="105" t="str">
        <f>MostFreq(AJ6:AJ16)</f>
        <v>4</v>
      </c>
      <c r="AK18" s="110">
        <f>SUMIF( AK6:AK16, "&gt;0", AK6:AK16)</f>
        <v>0</v>
      </c>
      <c r="AL18" s="110">
        <f>SUMIF( AL6:AL16, "&gt;0", AL6:AL16)</f>
        <v>0</v>
      </c>
      <c r="AM18" s="110" t="str">
        <f>MostFreq(AM6:AM16)</f>
        <v>NR</v>
      </c>
      <c r="AN18" s="110">
        <f t="shared" ref="AN18:AT18" si="36">SUMIF( AN6:AN16, "&gt;0", AN6:AN16)</f>
        <v>0</v>
      </c>
      <c r="AO18" s="110">
        <f t="shared" si="36"/>
        <v>0</v>
      </c>
      <c r="AP18" s="110">
        <f t="shared" si="36"/>
        <v>0</v>
      </c>
      <c r="AQ18" s="110">
        <f t="shared" si="36"/>
        <v>0</v>
      </c>
      <c r="AR18" s="110">
        <f t="shared" si="36"/>
        <v>0</v>
      </c>
      <c r="AS18" s="110">
        <f t="shared" si="36"/>
        <v>15102.532338553996</v>
      </c>
      <c r="AT18" s="111">
        <f t="shared" si="36"/>
        <v>104.712738</v>
      </c>
      <c r="AU18" s="110">
        <f>SUMIF( AU6:AU16, "&gt;0",AU6:AU16)</f>
        <v>47452.136241513406</v>
      </c>
      <c r="AV18" s="110">
        <f>SUMIF( AV6:AV16, "&gt;0",AV6:AV16)</f>
        <v>114206.08303666752</v>
      </c>
      <c r="AW18" s="110">
        <f>SUMIF( AW6:AW16, "&gt;0",AW6:AW16)</f>
        <v>161658.21927818091</v>
      </c>
      <c r="AX18" s="110">
        <f>SUMIF( AX6:AX16, "&gt;0",AX6:AX16)</f>
        <v>30080.219008561973</v>
      </c>
      <c r="AY18" s="110">
        <f>SUMIF( AY6:AY16, "&gt;0",AY6:AY16)</f>
        <v>191738.3899469272</v>
      </c>
      <c r="AZ18" s="245">
        <f>(SUM(AU18:AV18)/AY18)</f>
        <v>0.84311868542824198</v>
      </c>
      <c r="BA18" s="110">
        <f>SUMIF( BA6:BA16, "&lt;0",BA6:BA16)</f>
        <v>-68017.122336793982</v>
      </c>
      <c r="BB18" s="110">
        <f>SUMIF( BB6:BB16, "&gt;0",BB6:BB16)</f>
        <v>0</v>
      </c>
      <c r="BC18" s="110">
        <f>SUMIF( BC6:BC16, "&gt;0",BC6:BC16)</f>
        <v>0</v>
      </c>
      <c r="BD18" s="110"/>
      <c r="BE18" s="113">
        <f>SUMIF( BE6:BE16, "&gt;0",BE6:BE16)</f>
        <v>15.978199162243934</v>
      </c>
      <c r="BF18" s="113">
        <f>SUMIF( BF6:BF16, "&gt;0",BF6:BF16)</f>
        <v>36.439241074707212</v>
      </c>
      <c r="BG18" s="113">
        <f>SUMIF( BG6:BG16, "&gt;0",BG6:BG16)</f>
        <v>52.417440236951144</v>
      </c>
      <c r="BH18" s="110">
        <f>AVERAGEIF(BH6:BH16, "&gt;0")</f>
        <v>905.44429424462567</v>
      </c>
      <c r="BI18" s="110">
        <f>AVERAGEIF(BI6:BI16, "&gt;0")</f>
        <v>269.86450108533313</v>
      </c>
      <c r="BJ18" s="117">
        <f>AVERAGEIF(BJ6:BJ16, "&gt;0")</f>
        <v>3.861427136845919</v>
      </c>
    </row>
    <row r="19" spans="1:62" ht="13.8">
      <c r="A19" s="14"/>
      <c r="B19" s="24"/>
      <c r="C19" s="7"/>
      <c r="D19" s="45"/>
      <c r="E19" s="4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5"/>
      <c r="AH19" s="45"/>
      <c r="AI19" s="5"/>
      <c r="AJ19" s="5"/>
      <c r="AK19" s="45"/>
      <c r="AL19" s="45"/>
      <c r="AM19" s="5"/>
      <c r="AN19" s="9"/>
      <c r="AO19" s="5"/>
      <c r="AP19" s="5"/>
      <c r="AQ19" s="5"/>
      <c r="AR19" s="5"/>
      <c r="AS19" s="5"/>
      <c r="AT19" s="102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</row>
    <row r="20" spans="1:62" ht="13.8">
      <c r="A20" s="14"/>
      <c r="B20" s="95"/>
      <c r="C20" s="5"/>
      <c r="D20" s="116">
        <f>IF($A$1 = "Y", G18, A2*D18)</f>
        <v>7933.05</v>
      </c>
      <c r="E20" s="24" t="s">
        <v>150</v>
      </c>
      <c r="F20" s="4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115"/>
      <c r="AH20" s="5"/>
      <c r="AI20" s="5"/>
      <c r="AJ20" s="5"/>
      <c r="AK20" s="5"/>
      <c r="AL20" s="5"/>
      <c r="AM20" s="5"/>
      <c r="AN20" s="9"/>
      <c r="AO20" s="5"/>
      <c r="AP20" s="5"/>
      <c r="AQ20" s="5"/>
      <c r="AR20" s="5"/>
      <c r="AS20" s="5"/>
      <c r="AT20" s="102"/>
      <c r="AU20" s="239"/>
      <c r="AV20" s="239"/>
      <c r="AW20" s="239"/>
      <c r="AX20" s="242"/>
      <c r="AY20" s="5"/>
      <c r="AZ20" s="5"/>
      <c r="BA20" s="5"/>
      <c r="BB20" s="5"/>
      <c r="BC20" s="5"/>
      <c r="BD20" s="5"/>
      <c r="BE20" s="5"/>
      <c r="BF20" s="5"/>
      <c r="BG20" s="5"/>
    </row>
    <row r="21" spans="1:62" ht="13.8">
      <c r="A21" s="14"/>
      <c r="B21" s="95"/>
      <c r="C21" s="5"/>
      <c r="D21" s="116"/>
      <c r="E21" s="24"/>
      <c r="F21" s="4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9"/>
      <c r="AO21" s="5"/>
      <c r="AP21" s="5"/>
      <c r="AQ21" s="5"/>
      <c r="AR21" s="5"/>
      <c r="AS21" s="5"/>
      <c r="AT21" s="102"/>
      <c r="AU21" s="115"/>
      <c r="AV21" s="115"/>
      <c r="AW21" s="115"/>
      <c r="AX21" s="115"/>
      <c r="AY21" s="5"/>
      <c r="AZ21" s="5"/>
      <c r="BA21" s="5"/>
      <c r="BB21" s="5"/>
      <c r="BC21" s="5"/>
      <c r="BD21" s="5"/>
      <c r="BE21" s="5"/>
      <c r="BF21" s="5"/>
      <c r="BG21" s="5"/>
    </row>
    <row r="22" spans="1:62" ht="12" customHeight="1">
      <c r="A22" s="42"/>
      <c r="B22" s="5"/>
      <c r="C22" s="6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9"/>
      <c r="AO22" s="5"/>
      <c r="AP22" s="5"/>
      <c r="AQ22" s="5"/>
      <c r="AR22" s="5"/>
      <c r="AS22" s="5"/>
      <c r="AT22" s="102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146"/>
    </row>
    <row r="23" spans="1:62" ht="25.05" customHeight="1">
      <c r="A23" s="14"/>
      <c r="B23" s="28"/>
      <c r="C23" s="6"/>
      <c r="D23" s="83" t="s">
        <v>663</v>
      </c>
      <c r="E23" s="41" t="s">
        <v>331</v>
      </c>
      <c r="F23" s="41" t="s">
        <v>332</v>
      </c>
      <c r="G23" s="83" t="s">
        <v>662</v>
      </c>
      <c r="H23" s="41" t="s">
        <v>158</v>
      </c>
      <c r="I23" s="93"/>
      <c r="J23" s="93"/>
      <c r="K23" s="93"/>
      <c r="L23" s="93"/>
      <c r="M23" s="93"/>
      <c r="N23" s="93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9"/>
      <c r="AO23" s="5"/>
      <c r="AP23" s="5"/>
      <c r="AQ23" s="5"/>
      <c r="AR23" s="5"/>
      <c r="AS23" s="5"/>
      <c r="AT23" s="102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146"/>
    </row>
    <row r="24" spans="1:62" ht="13.8">
      <c r="A24" s="14"/>
      <c r="B24" s="42"/>
      <c r="D24" s="147" cm="1">
        <f t="array" ref="D24">DewPointF_DB_Enth_Press(E24, G24, $D$4)</f>
        <v>47.120000000000772</v>
      </c>
      <c r="E24" s="147">
        <f>Q18</f>
        <v>65.549769634629797</v>
      </c>
      <c r="F24" s="147">
        <f>S18</f>
        <v>54.929769634629807</v>
      </c>
      <c r="G24" s="149" cm="1">
        <f t="array" ref="G24">EnthalpyIP_DB_WB_Press(E24, F24, $D$4)</f>
        <v>23.447230307046748</v>
      </c>
      <c r="H24" s="148">
        <f t="shared" ref="H24:H30" si="37">RelHum(E24, F24, $D$3)/100</f>
        <v>0.51219149306666167</v>
      </c>
      <c r="I24" s="32" t="s">
        <v>330</v>
      </c>
      <c r="J24" s="32"/>
      <c r="K24" s="248"/>
      <c r="L24" s="248"/>
      <c r="M24" s="32"/>
      <c r="N24" s="32"/>
      <c r="O24" s="133"/>
      <c r="P24" s="133"/>
      <c r="Q24" s="133"/>
      <c r="R24" s="133"/>
      <c r="S24" s="133"/>
      <c r="T24" s="5"/>
      <c r="U24" s="5"/>
      <c r="V24" s="5"/>
      <c r="AG24" s="28"/>
      <c r="AH24" s="5"/>
      <c r="BF24" s="151"/>
      <c r="BG24" s="151"/>
      <c r="BH24" s="146"/>
    </row>
    <row r="25" spans="1:62" ht="12.75" customHeight="1">
      <c r="A25" s="14"/>
      <c r="B25" s="42"/>
      <c r="D25" s="147" cm="1">
        <f t="array" ref="D25">MixedAirDewPointF(E18, E24, D24, D20, E29, D29, D4)</f>
        <v>52.16000000000075</v>
      </c>
      <c r="E25" s="147" cm="1">
        <f t="array" ref="E25">MixedAirTempF(E24, E18, E29, D20)</f>
        <v>69.828862935581014</v>
      </c>
      <c r="F25" s="147" cm="1">
        <f t="array" ref="F25">WetBulbF_DB_DPT_Pressure(E25, D25, D2)</f>
        <v>64.248862935580988</v>
      </c>
      <c r="G25" s="149" cm="1">
        <f t="array" ref="G25">EnthalpyIP_DB_WB_Press(E25, F25, $D$4)</f>
        <v>29.911693769151409</v>
      </c>
      <c r="H25" s="148">
        <f t="shared" si="37"/>
        <v>0.74616322338523555</v>
      </c>
      <c r="I25" s="32" t="s">
        <v>658</v>
      </c>
      <c r="J25" s="32"/>
      <c r="K25" s="248"/>
      <c r="L25" s="248"/>
      <c r="M25" s="32"/>
      <c r="N25" s="32"/>
      <c r="O25" s="133"/>
      <c r="P25" s="133"/>
      <c r="Q25" s="133"/>
      <c r="R25" s="133"/>
      <c r="S25" s="133"/>
      <c r="T25" s="5"/>
      <c r="U25" s="5"/>
      <c r="V25" s="5"/>
      <c r="AG25" s="23"/>
      <c r="AH25" s="5"/>
      <c r="AJ25" s="4"/>
      <c r="AK25" s="4"/>
      <c r="AL25" s="4"/>
      <c r="AN25" s="14"/>
      <c r="AO25" s="4"/>
      <c r="AP25" s="4"/>
      <c r="AQ25" s="4"/>
      <c r="AR25" s="4"/>
      <c r="AS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152"/>
      <c r="BG25" s="152"/>
      <c r="BH25" s="146"/>
    </row>
    <row r="26" spans="1:62" ht="12.75" customHeight="1">
      <c r="A26" s="14"/>
      <c r="B26" s="42"/>
      <c r="D26" s="147" cm="1">
        <f t="array" ref="D26">MixedAirDewPointF(E18, E24, D24, D20, E30, D30, D4)</f>
        <v>46.760000000000773</v>
      </c>
      <c r="E26" s="147" cm="1">
        <f t="array" ref="E26">MixedAirTempF(E24, E18, E30, D20)</f>
        <v>62.563905670623754</v>
      </c>
      <c r="F26" s="147" cm="1">
        <f t="array" ref="F26">WetBulbF_DB_DPT_Pressure(E26, D26, D3)</f>
        <v>62.203905670623804</v>
      </c>
      <c r="G26" s="149" cm="1">
        <f t="array" ref="G26">EnthalpyIP_DB_WB_Press(E26, F26, $D$4)</f>
        <v>28.421306466217825</v>
      </c>
      <c r="H26" s="148">
        <f t="shared" si="37"/>
        <v>0.98087204482442825</v>
      </c>
      <c r="I26" s="32" t="s">
        <v>660</v>
      </c>
      <c r="J26" s="32"/>
      <c r="K26" s="248"/>
      <c r="L26" s="248"/>
      <c r="M26" s="32"/>
      <c r="N26" s="32"/>
      <c r="O26" s="133"/>
      <c r="P26" s="133"/>
      <c r="Q26" s="133"/>
      <c r="R26" s="133"/>
      <c r="S26" s="133"/>
      <c r="T26" s="5"/>
      <c r="U26" s="5"/>
      <c r="V26" s="5"/>
      <c r="AG26" s="23"/>
      <c r="AH26" s="5"/>
      <c r="AJ26" s="4"/>
      <c r="AK26" s="4"/>
      <c r="AL26" s="4"/>
      <c r="AN26" s="14"/>
      <c r="AO26" s="4"/>
      <c r="AP26" s="4"/>
      <c r="AQ26" s="4"/>
      <c r="AR26" s="4"/>
      <c r="AS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152"/>
      <c r="BG26" s="152"/>
      <c r="BH26" s="146"/>
    </row>
    <row r="27" spans="1:62" ht="12.75" customHeight="1">
      <c r="A27" s="14"/>
      <c r="B27" s="42"/>
      <c r="D27" s="147">
        <f>E27</f>
        <v>44</v>
      </c>
      <c r="E27" s="96">
        <v>44</v>
      </c>
      <c r="F27" s="147">
        <f>E27</f>
        <v>44</v>
      </c>
      <c r="G27" s="149" cm="1">
        <f t="array" ref="G27">EnthalpyIP_DB_WB_Press(E27, F27, $D$4)</f>
        <v>17.35993496665089</v>
      </c>
      <c r="H27" s="148">
        <f t="shared" si="37"/>
        <v>1.0000000000000002</v>
      </c>
      <c r="I27" s="32" t="s">
        <v>654</v>
      </c>
      <c r="J27" s="32"/>
      <c r="K27" s="248"/>
      <c r="L27" s="248"/>
      <c r="M27" s="32"/>
      <c r="N27" s="32"/>
      <c r="O27" s="133"/>
      <c r="P27" s="133"/>
      <c r="Q27" s="133"/>
      <c r="R27" s="133"/>
      <c r="S27" s="133"/>
      <c r="T27" s="5"/>
      <c r="U27" s="5"/>
      <c r="V27" s="5"/>
      <c r="AG27" s="23"/>
      <c r="AH27" s="5"/>
      <c r="AJ27" s="4"/>
      <c r="AK27" s="4"/>
      <c r="AL27" s="4"/>
      <c r="AN27" s="14"/>
      <c r="AO27" s="4"/>
      <c r="AP27" s="4"/>
      <c r="AQ27" s="4"/>
      <c r="AR27" s="4"/>
      <c r="AS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152"/>
      <c r="BG27" s="152"/>
      <c r="BH27" s="146"/>
    </row>
    <row r="28" spans="1:62" ht="12.75" customHeight="1">
      <c r="A28" s="14"/>
      <c r="B28" s="42"/>
      <c r="D28" s="147">
        <f>D27</f>
        <v>44</v>
      </c>
      <c r="E28" s="147">
        <f>E24-((AW18/(D18*1.085)))</f>
        <v>62.356932380010647</v>
      </c>
      <c r="F28" s="147" cm="1">
        <f t="array" ref="F28">WetBulbF_DB_DPT_Pressure(E28, D28, D4)</f>
        <v>52.096932380010713</v>
      </c>
      <c r="G28" s="149" cm="1">
        <f t="array" ref="G28">EnthalpyIP_DB_WB_Press(E28, F28, $D$4)</f>
        <v>21.734079739876499</v>
      </c>
      <c r="H28" s="148">
        <f t="shared" si="37"/>
        <v>0.50380795361597097</v>
      </c>
      <c r="I28" s="32" t="s">
        <v>655</v>
      </c>
      <c r="J28" s="32"/>
      <c r="K28" s="248"/>
      <c r="L28" s="248"/>
      <c r="M28" s="32"/>
      <c r="N28" s="32"/>
      <c r="O28" s="133"/>
      <c r="P28" s="133"/>
      <c r="Q28" s="133"/>
      <c r="R28" s="133"/>
      <c r="S28" s="133"/>
      <c r="T28" s="5"/>
      <c r="U28" s="5"/>
      <c r="V28" s="5"/>
      <c r="AG28" s="23"/>
      <c r="AH28" s="5"/>
      <c r="AJ28" s="4"/>
      <c r="AK28" s="4"/>
      <c r="AL28" s="4"/>
      <c r="AN28" s="14"/>
      <c r="AO28" s="4"/>
      <c r="AP28" s="4"/>
      <c r="AQ28" s="4"/>
      <c r="AR28" s="4"/>
      <c r="AS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152"/>
      <c r="BG28" s="152"/>
      <c r="BH28" s="146"/>
    </row>
    <row r="29" spans="1:62" ht="10.95" customHeight="1">
      <c r="A29" s="14"/>
      <c r="B29" s="42"/>
      <c r="D29" s="147" cm="1">
        <f t="array" ref="D29">DewPointF_DB_Enth_Press(E29, G29, $D$4)</f>
        <v>71.960000000000875</v>
      </c>
      <c r="E29" s="96">
        <v>95</v>
      </c>
      <c r="F29" s="96">
        <v>78</v>
      </c>
      <c r="G29" s="149" cm="1">
        <f t="array" ref="G29">EnthalpyIP_DB_WB_Press(E29, F29, $D$4)</f>
        <v>42.159148966095266</v>
      </c>
      <c r="H29" s="148">
        <f t="shared" si="37"/>
        <v>0.47674735624309927</v>
      </c>
      <c r="I29" s="32" t="s">
        <v>656</v>
      </c>
      <c r="J29" s="32"/>
      <c r="K29" s="248"/>
      <c r="L29" s="248"/>
      <c r="M29" s="32"/>
      <c r="N29" s="32"/>
      <c r="O29" s="133"/>
      <c r="P29" s="133"/>
      <c r="Q29" s="133"/>
      <c r="R29" s="133"/>
      <c r="S29" s="133"/>
      <c r="T29" s="5"/>
      <c r="U29" s="5"/>
      <c r="V29" s="5"/>
      <c r="AG29" s="28"/>
      <c r="AH29" s="5"/>
      <c r="BH29" s="146"/>
    </row>
    <row r="30" spans="1:62" ht="12" customHeight="1">
      <c r="A30" s="95"/>
      <c r="B30" s="5"/>
      <c r="C30" s="144"/>
      <c r="D30" s="147" cm="1">
        <f t="array" ref="D30">RequiredDewpointOA_IP_Press(D24, AX18, D20, D4)</f>
        <v>44.000000000000369</v>
      </c>
      <c r="E30" s="96">
        <v>45</v>
      </c>
      <c r="F30" s="149" cm="1">
        <f t="array" ref="F30">WetBulbF_DB_DPT_Pressure(E30, D30, D4)</f>
        <v>44.460000000000342</v>
      </c>
      <c r="G30" s="149" cm="1">
        <f t="array" ref="G30">EnthalpyIP_DB_WB_Press(E30, F30, $D$4)</f>
        <v>17.591757906453964</v>
      </c>
      <c r="H30" s="148">
        <f t="shared" si="37"/>
        <v>0.9610624310548509</v>
      </c>
      <c r="I30" s="32" t="s">
        <v>657</v>
      </c>
      <c r="J30" s="32"/>
      <c r="K30" s="248"/>
      <c r="L30" s="248"/>
      <c r="M30" s="32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</row>
    <row r="31" spans="1:62" ht="13.8">
      <c r="A31" s="99"/>
      <c r="B31" s="5"/>
      <c r="C31" s="144"/>
      <c r="D31" s="11"/>
      <c r="E31" s="11"/>
      <c r="F31" s="12"/>
      <c r="G31" s="13"/>
      <c r="H31" s="14"/>
      <c r="I31" s="14"/>
      <c r="J31" s="14"/>
      <c r="K31" s="14"/>
      <c r="L31" s="14"/>
      <c r="M31" s="1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</row>
    <row r="32" spans="1:62" ht="13.8">
      <c r="A32" s="99"/>
      <c r="B32" s="5"/>
      <c r="C32" s="145"/>
      <c r="D32" s="11"/>
      <c r="E32" s="11"/>
      <c r="G32" s="13"/>
      <c r="H32" s="14"/>
      <c r="I32" s="14"/>
      <c r="J32" s="14"/>
      <c r="K32" s="14"/>
      <c r="L32" s="14"/>
      <c r="M32" s="1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</row>
    <row r="33" spans="1:34" ht="13.8">
      <c r="A33" s="99"/>
      <c r="B33" s="5"/>
      <c r="C33" s="144"/>
      <c r="D33" s="11"/>
      <c r="E33" s="11"/>
      <c r="F33" s="12"/>
      <c r="G33" s="13"/>
      <c r="H33" s="14"/>
      <c r="I33" s="14"/>
      <c r="J33" s="14"/>
      <c r="K33" s="14"/>
      <c r="L33" s="14"/>
      <c r="M33" s="32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</row>
    <row r="34" spans="1:34" ht="13.8">
      <c r="A34" s="99"/>
      <c r="B34" s="5"/>
      <c r="C34" s="144"/>
      <c r="D34" s="154"/>
      <c r="E34" s="154"/>
      <c r="F34" s="155"/>
      <c r="G34" s="156"/>
      <c r="H34" s="4"/>
      <c r="I34" s="4"/>
      <c r="J34" s="4"/>
      <c r="K34" s="4"/>
      <c r="L34" s="4"/>
      <c r="M34" s="32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</row>
    <row r="35" spans="1:34" ht="13.8">
      <c r="A35" s="100"/>
      <c r="B35" s="5"/>
      <c r="C35" s="4"/>
      <c r="D35" s="4"/>
      <c r="E35" s="4"/>
      <c r="F35" s="4"/>
      <c r="G35" s="4"/>
      <c r="H35" s="4"/>
      <c r="I35" s="4"/>
      <c r="J35" s="4"/>
      <c r="K35" s="4"/>
      <c r="L35" s="4"/>
      <c r="M35" s="32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</row>
    <row r="36" spans="1:34" ht="13.8">
      <c r="A36" s="42"/>
      <c r="B36" s="5"/>
      <c r="C36" s="4"/>
      <c r="D36" s="4"/>
      <c r="E36" s="4"/>
      <c r="F36" s="4"/>
      <c r="G36" s="4"/>
      <c r="H36" s="4"/>
      <c r="I36" s="4"/>
      <c r="J36" s="4"/>
      <c r="K36" s="4"/>
      <c r="L36" s="4"/>
      <c r="M36" s="32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</row>
    <row r="37" spans="1:34" ht="13.8">
      <c r="A37" s="14"/>
      <c r="B37" s="157"/>
      <c r="C37" s="4"/>
      <c r="D37" s="4"/>
      <c r="E37" s="4"/>
      <c r="F37" s="4"/>
      <c r="G37" s="4"/>
      <c r="H37" s="4"/>
      <c r="I37" s="4"/>
      <c r="J37" s="4"/>
      <c r="K37" s="4"/>
      <c r="L37" s="4"/>
      <c r="M37" s="3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</row>
    <row r="38" spans="1:34" ht="13.8">
      <c r="A38" s="14"/>
      <c r="B38" s="157"/>
      <c r="C38" s="4"/>
      <c r="D38" s="4"/>
      <c r="E38" s="4"/>
      <c r="F38" s="4"/>
      <c r="G38" s="4"/>
      <c r="H38" s="4"/>
      <c r="I38" s="4"/>
      <c r="J38" s="4"/>
      <c r="K38" s="4"/>
      <c r="L38" s="4"/>
      <c r="M38" s="32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</row>
    <row r="39" spans="1:34">
      <c r="A39" s="14"/>
      <c r="B39" s="157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</row>
    <row r="40" spans="1:34">
      <c r="A40" s="14"/>
      <c r="B40" s="157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</row>
    <row r="41" spans="1:34" ht="13.8">
      <c r="A41" s="14"/>
      <c r="B41" s="157"/>
      <c r="C41" s="4"/>
      <c r="D41" s="4"/>
      <c r="E41" s="4"/>
      <c r="F41" s="4"/>
      <c r="G41" s="4"/>
      <c r="H41" s="4"/>
      <c r="I41" s="95"/>
      <c r="J41" s="95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</row>
    <row r="42" spans="1:34" ht="13.8">
      <c r="A42" s="14"/>
      <c r="B42" s="157"/>
      <c r="C42" s="4"/>
      <c r="D42" s="4"/>
      <c r="E42" s="4"/>
      <c r="F42" s="4"/>
      <c r="G42" s="4"/>
      <c r="H42" s="4"/>
      <c r="I42" s="42"/>
      <c r="J42" s="42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</row>
    <row r="43" spans="1:34" ht="13.8">
      <c r="A43" s="14"/>
      <c r="B43" s="157"/>
      <c r="C43" s="4"/>
      <c r="D43" s="4"/>
      <c r="E43" s="4"/>
      <c r="F43" s="4"/>
      <c r="G43" s="4"/>
      <c r="H43" s="4"/>
      <c r="I43" s="42"/>
      <c r="J43" s="42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</row>
    <row r="44" spans="1:34" ht="13.8">
      <c r="A44" s="14"/>
      <c r="B44" s="157"/>
      <c r="C44" s="4"/>
      <c r="D44" s="4"/>
      <c r="E44" s="4"/>
      <c r="F44" s="4"/>
      <c r="G44" s="4"/>
      <c r="H44" s="4"/>
      <c r="I44" s="42"/>
      <c r="J44" s="42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</row>
    <row r="45" spans="1:34" ht="13.8">
      <c r="A45" s="14"/>
      <c r="B45" s="157"/>
      <c r="C45" s="4"/>
      <c r="D45" s="4"/>
      <c r="E45" s="4"/>
      <c r="F45" s="4"/>
      <c r="G45" s="4"/>
      <c r="H45" s="4"/>
      <c r="I45" s="42"/>
      <c r="J45" s="42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</row>
    <row r="46" spans="1:34" ht="13.8">
      <c r="A46" s="14"/>
      <c r="B46" s="157"/>
      <c r="C46" s="4"/>
      <c r="D46" s="4"/>
      <c r="E46" s="4"/>
      <c r="F46" s="4"/>
      <c r="G46" s="4"/>
      <c r="H46" s="4"/>
      <c r="I46" s="43"/>
      <c r="J46" s="43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</row>
    <row r="47" spans="1:34" ht="13.8">
      <c r="A47" s="14"/>
      <c r="B47" s="157"/>
      <c r="C47" s="4"/>
      <c r="D47" s="4"/>
      <c r="E47" s="4"/>
      <c r="F47" s="4"/>
      <c r="G47" s="4"/>
      <c r="H47" s="4"/>
      <c r="I47" s="42"/>
      <c r="J47" s="42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</row>
    <row r="48" spans="1:34">
      <c r="A48" s="14"/>
      <c r="B48" s="157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</row>
    <row r="49" spans="1:65">
      <c r="A49" s="14"/>
      <c r="B49" s="157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</row>
    <row r="50" spans="1:65">
      <c r="A50" s="14"/>
      <c r="B50" s="157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</row>
    <row r="51" spans="1:65">
      <c r="A51" s="14"/>
      <c r="B51" s="157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</row>
    <row r="52" spans="1:65">
      <c r="A52" s="14"/>
      <c r="B52" s="157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</row>
    <row r="53" spans="1:65">
      <c r="A53" s="14"/>
      <c r="B53" s="157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</row>
    <row r="54" spans="1:65">
      <c r="A54" s="14"/>
      <c r="B54" s="157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T54" s="1"/>
    </row>
    <row r="55" spans="1:65">
      <c r="A55" s="14"/>
      <c r="B55" s="157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T55" s="1"/>
    </row>
    <row r="56" spans="1:65" s="3" customFormat="1">
      <c r="A56" s="14"/>
      <c r="B56" s="157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1"/>
      <c r="AJ56" s="1"/>
      <c r="AK56" s="1"/>
      <c r="AL56" s="1"/>
      <c r="AM56" s="1"/>
      <c r="AN56" s="160"/>
      <c r="AO56" s="1"/>
      <c r="AP56" s="1"/>
      <c r="AQ56" s="1"/>
      <c r="AR56" s="1"/>
      <c r="AS56" s="1"/>
      <c r="AT56" s="150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4"/>
      <c r="BF56" s="4"/>
      <c r="BG56" s="4"/>
      <c r="BH56" s="4"/>
      <c r="BI56" s="4"/>
      <c r="BJ56" s="4"/>
      <c r="BK56" s="4"/>
      <c r="BL56" s="4"/>
      <c r="BM56" s="4"/>
    </row>
    <row r="57" spans="1:65" s="3" customFormat="1">
      <c r="A57" s="14"/>
      <c r="B57" s="157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1"/>
      <c r="AJ57" s="1"/>
      <c r="AK57" s="1"/>
      <c r="AL57" s="1"/>
      <c r="AM57" s="1"/>
      <c r="AN57" s="160"/>
      <c r="AO57" s="1"/>
      <c r="AP57" s="1"/>
      <c r="AQ57" s="1"/>
      <c r="AR57" s="1"/>
      <c r="AS57" s="1"/>
      <c r="AT57" s="150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4"/>
      <c r="BF57" s="4"/>
      <c r="BG57" s="4"/>
      <c r="BH57" s="4"/>
      <c r="BI57" s="4"/>
      <c r="BJ57" s="4"/>
      <c r="BK57" s="4"/>
      <c r="BL57" s="4"/>
      <c r="BM57" s="4"/>
    </row>
    <row r="58" spans="1:65" s="3" customFormat="1">
      <c r="A58" s="14"/>
      <c r="B58" s="157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1"/>
      <c r="AJ58" s="1"/>
      <c r="AK58" s="1"/>
      <c r="AL58" s="1"/>
      <c r="AM58" s="1"/>
      <c r="AN58" s="160"/>
      <c r="AO58" s="1"/>
      <c r="AP58" s="1"/>
      <c r="AQ58" s="1"/>
      <c r="AR58" s="1"/>
      <c r="AS58" s="1"/>
      <c r="AT58" s="150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4"/>
      <c r="BF58" s="4"/>
      <c r="BG58" s="4"/>
      <c r="BH58" s="4"/>
      <c r="BI58" s="4"/>
      <c r="BJ58" s="4"/>
      <c r="BK58" s="4"/>
      <c r="BL58" s="4"/>
      <c r="BM58" s="4"/>
    </row>
    <row r="59" spans="1:65" s="3" customFormat="1">
      <c r="A59" s="14"/>
      <c r="B59" s="157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1"/>
      <c r="AJ59" s="1"/>
      <c r="AK59" s="1"/>
      <c r="AL59" s="1"/>
      <c r="AM59" s="1"/>
      <c r="AN59" s="160"/>
      <c r="AO59" s="1"/>
      <c r="AP59" s="1"/>
      <c r="AQ59" s="1"/>
      <c r="AR59" s="1"/>
      <c r="AS59" s="1"/>
      <c r="AT59" s="150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4"/>
      <c r="BF59" s="4"/>
      <c r="BG59" s="4"/>
      <c r="BH59" s="4"/>
      <c r="BI59" s="4"/>
      <c r="BJ59" s="4"/>
      <c r="BK59" s="4"/>
      <c r="BL59" s="4"/>
      <c r="BM59" s="4"/>
    </row>
    <row r="60" spans="1:65" s="3" customFormat="1">
      <c r="A60" s="14"/>
      <c r="B60" s="157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1"/>
      <c r="AJ60" s="1"/>
      <c r="AK60" s="1"/>
      <c r="AL60" s="1"/>
      <c r="AM60" s="1"/>
      <c r="AN60" s="160"/>
      <c r="AO60" s="1"/>
      <c r="AP60" s="1"/>
      <c r="AQ60" s="1"/>
      <c r="AR60" s="1"/>
      <c r="AS60" s="1"/>
      <c r="AT60" s="150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4"/>
      <c r="BF60" s="4"/>
      <c r="BG60" s="4"/>
      <c r="BH60" s="4"/>
      <c r="BI60" s="4"/>
      <c r="BJ60" s="4"/>
      <c r="BK60" s="4"/>
      <c r="BL60" s="4"/>
      <c r="BM60" s="4"/>
    </row>
    <row r="61" spans="1:65" s="3" customFormat="1">
      <c r="A61" s="14"/>
      <c r="B61" s="157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1"/>
      <c r="AJ61" s="1"/>
      <c r="AK61" s="1"/>
      <c r="AL61" s="1"/>
      <c r="AM61" s="1"/>
      <c r="AN61" s="160"/>
      <c r="AO61" s="1"/>
      <c r="AP61" s="1"/>
      <c r="AQ61" s="1"/>
      <c r="AR61" s="1"/>
      <c r="AS61" s="1"/>
      <c r="AT61" s="150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4"/>
      <c r="BF61" s="4"/>
      <c r="BG61" s="4"/>
      <c r="BH61" s="4"/>
      <c r="BI61" s="4"/>
      <c r="BJ61" s="4"/>
      <c r="BK61" s="4"/>
      <c r="BL61" s="4"/>
      <c r="BM61" s="4"/>
    </row>
    <row r="62" spans="1:65" s="3" customFormat="1">
      <c r="A62" s="14"/>
      <c r="B62" s="157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1"/>
      <c r="AJ62" s="1"/>
      <c r="AK62" s="1"/>
      <c r="AL62" s="1"/>
      <c r="AM62" s="1"/>
      <c r="AN62" s="160"/>
      <c r="AO62" s="1"/>
      <c r="AP62" s="1"/>
      <c r="AQ62" s="1"/>
      <c r="AR62" s="1"/>
      <c r="AS62" s="1"/>
      <c r="AT62" s="150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4"/>
      <c r="BF62" s="4"/>
      <c r="BG62" s="4"/>
      <c r="BH62" s="4"/>
      <c r="BI62" s="4"/>
      <c r="BJ62" s="4"/>
      <c r="BK62" s="4"/>
      <c r="BL62" s="4"/>
      <c r="BM62" s="4"/>
    </row>
    <row r="63" spans="1:65" s="3" customFormat="1">
      <c r="A63" s="14"/>
      <c r="B63" s="157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1"/>
      <c r="AJ63" s="1"/>
      <c r="AK63" s="1"/>
      <c r="AL63" s="1"/>
      <c r="AM63" s="1"/>
      <c r="AN63" s="160"/>
      <c r="AO63" s="1"/>
      <c r="AP63" s="1"/>
      <c r="AQ63" s="1"/>
      <c r="AR63" s="1"/>
      <c r="AS63" s="1"/>
      <c r="AT63" s="150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4"/>
      <c r="BF63" s="4"/>
      <c r="BG63" s="4"/>
      <c r="BH63" s="4"/>
      <c r="BI63" s="4"/>
      <c r="BJ63" s="4"/>
      <c r="BK63" s="4"/>
      <c r="BL63" s="4"/>
      <c r="BM63" s="4"/>
    </row>
    <row r="64" spans="1:65" s="3" customFormat="1">
      <c r="A64" s="14"/>
      <c r="B64" s="157"/>
      <c r="C64" s="15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1"/>
      <c r="AJ64" s="1"/>
      <c r="AK64" s="1"/>
      <c r="AL64" s="1"/>
      <c r="AM64" s="1"/>
      <c r="AN64" s="160"/>
      <c r="AO64" s="1"/>
      <c r="AP64" s="1"/>
      <c r="AQ64" s="1"/>
      <c r="AR64" s="1"/>
      <c r="AS64" s="1"/>
      <c r="AT64" s="150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4"/>
      <c r="BF64" s="4"/>
      <c r="BG64" s="4"/>
      <c r="BH64" s="4"/>
      <c r="BI64" s="4"/>
      <c r="BJ64" s="4"/>
      <c r="BK64" s="4"/>
      <c r="BL64" s="4"/>
      <c r="BM64" s="4"/>
    </row>
    <row r="65" spans="1:65" s="3" customFormat="1">
      <c r="A65" s="14"/>
      <c r="B65" s="157"/>
      <c r="C65" s="158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1"/>
      <c r="AJ65" s="1"/>
      <c r="AK65" s="1"/>
      <c r="AL65" s="1"/>
      <c r="AM65" s="1"/>
      <c r="AN65" s="160"/>
      <c r="AO65" s="1"/>
      <c r="AP65" s="1"/>
      <c r="AQ65" s="1"/>
      <c r="AR65" s="1"/>
      <c r="AS65" s="1"/>
      <c r="AT65" s="150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4"/>
      <c r="BF65" s="4"/>
      <c r="BG65" s="4"/>
      <c r="BH65" s="4"/>
      <c r="BI65" s="4"/>
      <c r="BJ65" s="4"/>
      <c r="BK65" s="4"/>
      <c r="BL65" s="4"/>
      <c r="BM65" s="4"/>
    </row>
    <row r="66" spans="1:65" s="3" customFormat="1">
      <c r="A66" s="14"/>
      <c r="B66" s="157"/>
      <c r="C66" s="158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1"/>
      <c r="AJ66" s="1"/>
      <c r="AK66" s="1"/>
      <c r="AL66" s="1"/>
      <c r="AM66" s="1"/>
      <c r="AN66" s="160"/>
      <c r="AO66" s="1"/>
      <c r="AP66" s="1"/>
      <c r="AQ66" s="1"/>
      <c r="AR66" s="1"/>
      <c r="AS66" s="1"/>
      <c r="AT66" s="150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4"/>
      <c r="BF66" s="4"/>
      <c r="BG66" s="4"/>
      <c r="BH66" s="4"/>
      <c r="BI66" s="4"/>
      <c r="BJ66" s="4"/>
      <c r="BK66" s="4"/>
      <c r="BL66" s="4"/>
      <c r="BM66" s="4"/>
    </row>
    <row r="67" spans="1:65" s="3" customFormat="1">
      <c r="A67" s="14"/>
      <c r="B67" s="157"/>
      <c r="C67" s="159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1"/>
      <c r="AJ67" s="1"/>
      <c r="AK67" s="1"/>
      <c r="AL67" s="1"/>
      <c r="AM67" s="1"/>
      <c r="AN67" s="160"/>
      <c r="AO67" s="1"/>
      <c r="AP67" s="1"/>
      <c r="AQ67" s="1"/>
      <c r="AR67" s="1"/>
      <c r="AS67" s="1"/>
      <c r="AT67" s="150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4"/>
      <c r="BF67" s="4"/>
      <c r="BG67" s="4"/>
      <c r="BH67" s="4"/>
      <c r="BI67" s="4"/>
      <c r="BJ67" s="4"/>
      <c r="BK67" s="4"/>
      <c r="BL67" s="4"/>
      <c r="BM67" s="4"/>
    </row>
    <row r="68" spans="1:65" s="3" customFormat="1">
      <c r="A68" s="14"/>
      <c r="B68" s="157"/>
      <c r="C68" s="159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1"/>
      <c r="AJ68" s="1"/>
      <c r="AK68" s="1"/>
      <c r="AL68" s="1"/>
      <c r="AM68" s="1"/>
      <c r="AN68" s="160"/>
      <c r="AO68" s="1"/>
      <c r="AP68" s="1"/>
      <c r="AQ68" s="1"/>
      <c r="AR68" s="1"/>
      <c r="AS68" s="1"/>
      <c r="AT68" s="150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4"/>
      <c r="BF68" s="4"/>
      <c r="BG68" s="4"/>
      <c r="BH68" s="4"/>
      <c r="BI68" s="4"/>
      <c r="BJ68" s="4"/>
      <c r="BK68" s="4"/>
      <c r="BL68" s="4"/>
      <c r="BM68" s="4"/>
    </row>
    <row r="69" spans="1:65" s="3" customFormat="1">
      <c r="A69" s="14"/>
      <c r="B69" s="157"/>
      <c r="C69" s="15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1"/>
      <c r="AJ69" s="1"/>
      <c r="AK69" s="1"/>
      <c r="AL69" s="1"/>
      <c r="AM69" s="1"/>
      <c r="AN69" s="160"/>
      <c r="AO69" s="1"/>
      <c r="AP69" s="1"/>
      <c r="AQ69" s="1"/>
      <c r="AR69" s="1"/>
      <c r="AS69" s="1"/>
      <c r="AT69" s="150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4"/>
      <c r="BF69" s="4"/>
      <c r="BG69" s="4"/>
      <c r="BH69" s="4"/>
      <c r="BI69" s="4"/>
      <c r="BJ69" s="4"/>
      <c r="BK69" s="4"/>
      <c r="BL69" s="4"/>
      <c r="BM69" s="4"/>
    </row>
    <row r="70" spans="1:65" s="3" customFormat="1">
      <c r="A70" s="14"/>
      <c r="B70" s="157"/>
      <c r="C70" s="159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1"/>
      <c r="AJ70" s="1"/>
      <c r="AK70" s="1"/>
      <c r="AL70" s="1"/>
      <c r="AM70" s="1"/>
      <c r="AN70" s="160"/>
      <c r="AO70" s="1"/>
      <c r="AP70" s="1"/>
      <c r="AQ70" s="1"/>
      <c r="AR70" s="1"/>
      <c r="AS70" s="1"/>
      <c r="AT70" s="150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4"/>
      <c r="BF70" s="4"/>
      <c r="BG70" s="4"/>
      <c r="BH70" s="4"/>
      <c r="BI70" s="4"/>
      <c r="BJ70" s="4"/>
      <c r="BK70" s="4"/>
      <c r="BL70" s="4"/>
      <c r="BM70" s="4"/>
    </row>
    <row r="71" spans="1:65" s="3" customFormat="1">
      <c r="A71" s="14"/>
      <c r="B71" s="157"/>
      <c r="C71" s="159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1"/>
      <c r="AJ71" s="1"/>
      <c r="AK71" s="1"/>
      <c r="AL71" s="1"/>
      <c r="AM71" s="1"/>
      <c r="AN71" s="160"/>
      <c r="AO71" s="1"/>
      <c r="AP71" s="1"/>
      <c r="AQ71" s="1"/>
      <c r="AR71" s="1"/>
      <c r="AS71" s="1"/>
      <c r="AT71" s="150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4"/>
      <c r="BF71" s="4"/>
      <c r="BG71" s="4"/>
      <c r="BH71" s="4"/>
      <c r="BI71" s="4"/>
      <c r="BJ71" s="4"/>
      <c r="BK71" s="4"/>
      <c r="BL71" s="4"/>
      <c r="BM71" s="4"/>
    </row>
    <row r="72" spans="1:65" s="3" customFormat="1">
      <c r="A72" s="14"/>
      <c r="B72" s="157"/>
      <c r="C72" s="15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1"/>
      <c r="AJ72" s="1"/>
      <c r="AK72" s="1"/>
      <c r="AL72" s="1"/>
      <c r="AM72" s="1"/>
      <c r="AN72" s="160"/>
      <c r="AO72" s="1"/>
      <c r="AP72" s="1"/>
      <c r="AQ72" s="1"/>
      <c r="AR72" s="1"/>
      <c r="AS72" s="1"/>
      <c r="AT72" s="150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4"/>
      <c r="BF72" s="4"/>
      <c r="BG72" s="4"/>
      <c r="BH72" s="4"/>
      <c r="BI72" s="4"/>
      <c r="BJ72" s="4"/>
      <c r="BK72" s="4"/>
      <c r="BL72" s="4"/>
      <c r="BM72" s="4"/>
    </row>
    <row r="73" spans="1:65" s="3" customFormat="1">
      <c r="A73" s="14"/>
      <c r="B73" s="157"/>
      <c r="C73" s="159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1"/>
      <c r="AJ73" s="1"/>
      <c r="AK73" s="1"/>
      <c r="AL73" s="1"/>
      <c r="AM73" s="1"/>
      <c r="AN73" s="160"/>
      <c r="AO73" s="1"/>
      <c r="AP73" s="1"/>
      <c r="AQ73" s="1"/>
      <c r="AR73" s="1"/>
      <c r="AS73" s="1"/>
      <c r="AT73" s="150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4"/>
      <c r="BF73" s="4"/>
      <c r="BG73" s="4"/>
      <c r="BH73" s="4"/>
      <c r="BI73" s="4"/>
      <c r="BJ73" s="4"/>
      <c r="BK73" s="4"/>
      <c r="BL73" s="4"/>
      <c r="BM73" s="4"/>
    </row>
    <row r="74" spans="1:65" s="3" customFormat="1">
      <c r="A74" s="14"/>
      <c r="B74" s="157"/>
      <c r="C74" s="159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1"/>
      <c r="AJ74" s="1"/>
      <c r="AK74" s="1"/>
      <c r="AL74" s="1"/>
      <c r="AM74" s="1"/>
      <c r="AN74" s="160"/>
      <c r="AO74" s="1"/>
      <c r="AP74" s="1"/>
      <c r="AQ74" s="1"/>
      <c r="AR74" s="1"/>
      <c r="AS74" s="1"/>
      <c r="AT74" s="150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4"/>
      <c r="BF74" s="4"/>
      <c r="BG74" s="4"/>
      <c r="BH74" s="4"/>
      <c r="BI74" s="4"/>
      <c r="BJ74" s="4"/>
      <c r="BK74" s="4"/>
      <c r="BL74" s="4"/>
      <c r="BM74" s="4"/>
    </row>
    <row r="75" spans="1:65" s="3" customFormat="1">
      <c r="A75" s="14"/>
      <c r="B75" s="157"/>
      <c r="C75" s="15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1"/>
      <c r="AJ75" s="1"/>
      <c r="AK75" s="1"/>
      <c r="AL75" s="1"/>
      <c r="AM75" s="1"/>
      <c r="AN75" s="160"/>
      <c r="AO75" s="1"/>
      <c r="AP75" s="1"/>
      <c r="AQ75" s="1"/>
      <c r="AR75" s="1"/>
      <c r="AS75" s="1"/>
      <c r="AT75" s="150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4"/>
      <c r="BF75" s="4"/>
      <c r="BG75" s="4"/>
      <c r="BH75" s="4"/>
      <c r="BI75" s="4"/>
      <c r="BJ75" s="4"/>
      <c r="BK75" s="4"/>
      <c r="BL75" s="4"/>
      <c r="BM75" s="4"/>
    </row>
    <row r="76" spans="1:65" s="3" customFormat="1">
      <c r="A76" s="14"/>
      <c r="B76" s="157"/>
      <c r="C76" s="159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1"/>
      <c r="AJ76" s="1"/>
      <c r="AK76" s="1"/>
      <c r="AL76" s="1"/>
      <c r="AM76" s="1"/>
      <c r="AN76" s="160"/>
      <c r="AO76" s="1"/>
      <c r="AP76" s="1"/>
      <c r="AQ76" s="1"/>
      <c r="AR76" s="1"/>
      <c r="AS76" s="1"/>
      <c r="AT76" s="150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4"/>
      <c r="BF76" s="4"/>
      <c r="BG76" s="4"/>
      <c r="BH76" s="4"/>
      <c r="BI76" s="4"/>
      <c r="BJ76" s="4"/>
      <c r="BK76" s="4"/>
      <c r="BL76" s="4"/>
      <c r="BM76" s="4"/>
    </row>
    <row r="77" spans="1:65" s="3" customFormat="1">
      <c r="A77" s="14"/>
      <c r="B77" s="157"/>
      <c r="C77" s="159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1"/>
      <c r="AJ77" s="1"/>
      <c r="AK77" s="1"/>
      <c r="AL77" s="1"/>
      <c r="AM77" s="1"/>
      <c r="AN77" s="160"/>
      <c r="AO77" s="1"/>
      <c r="AP77" s="1"/>
      <c r="AQ77" s="1"/>
      <c r="AR77" s="1"/>
      <c r="AS77" s="1"/>
      <c r="AT77" s="150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4"/>
      <c r="BF77" s="4"/>
      <c r="BG77" s="4"/>
      <c r="BH77" s="4"/>
      <c r="BI77" s="4"/>
      <c r="BJ77" s="4"/>
      <c r="BK77" s="4"/>
      <c r="BL77" s="4"/>
      <c r="BM77" s="4"/>
    </row>
    <row r="78" spans="1:65" s="3" customFormat="1">
      <c r="A78" s="14"/>
      <c r="B78" s="157"/>
      <c r="C78" s="15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1"/>
      <c r="AJ78" s="1"/>
      <c r="AK78" s="1"/>
      <c r="AL78" s="1"/>
      <c r="AM78" s="1"/>
      <c r="AN78" s="160"/>
      <c r="AO78" s="1"/>
      <c r="AP78" s="1"/>
      <c r="AQ78" s="1"/>
      <c r="AR78" s="1"/>
      <c r="AS78" s="1"/>
      <c r="AT78" s="150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4"/>
      <c r="BF78" s="4"/>
      <c r="BG78" s="4"/>
      <c r="BH78" s="4"/>
      <c r="BI78" s="4"/>
      <c r="BJ78" s="4"/>
      <c r="BK78" s="4"/>
      <c r="BL78" s="4"/>
      <c r="BM78" s="4"/>
    </row>
    <row r="79" spans="1:65" s="3" customFormat="1">
      <c r="A79" s="14"/>
      <c r="B79" s="157"/>
      <c r="C79" s="159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1"/>
      <c r="AJ79" s="1"/>
      <c r="AK79" s="1"/>
      <c r="AL79" s="1"/>
      <c r="AM79" s="1"/>
      <c r="AN79" s="160"/>
      <c r="AO79" s="1"/>
      <c r="AP79" s="1"/>
      <c r="AQ79" s="1"/>
      <c r="AR79" s="1"/>
      <c r="AS79" s="1"/>
      <c r="AT79" s="150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4"/>
      <c r="BF79" s="4"/>
      <c r="BG79" s="4"/>
      <c r="BH79" s="4"/>
      <c r="BI79" s="4"/>
      <c r="BJ79" s="4"/>
      <c r="BK79" s="4"/>
      <c r="BL79" s="4"/>
      <c r="BM79" s="4"/>
    </row>
    <row r="80" spans="1:65" s="3" customFormat="1">
      <c r="A80" s="14"/>
      <c r="B80" s="157"/>
      <c r="C80" s="159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1"/>
      <c r="AJ80" s="1"/>
      <c r="AK80" s="1"/>
      <c r="AL80" s="1"/>
      <c r="AM80" s="1"/>
      <c r="AN80" s="160"/>
      <c r="AO80" s="1"/>
      <c r="AP80" s="1"/>
      <c r="AQ80" s="1"/>
      <c r="AR80" s="1"/>
      <c r="AS80" s="1"/>
      <c r="AT80" s="150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4"/>
      <c r="BF80" s="4"/>
      <c r="BG80" s="4"/>
      <c r="BH80" s="4"/>
      <c r="BI80" s="4"/>
      <c r="BJ80" s="4"/>
      <c r="BK80" s="4"/>
      <c r="BL80" s="4"/>
      <c r="BM80" s="4"/>
    </row>
    <row r="81" spans="1:65" s="3" customFormat="1">
      <c r="A81" s="14"/>
      <c r="B81" s="157"/>
      <c r="C81" s="15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1"/>
      <c r="AJ81" s="1"/>
      <c r="AK81" s="1"/>
      <c r="AL81" s="1"/>
      <c r="AM81" s="1"/>
      <c r="AN81" s="160"/>
      <c r="AO81" s="1"/>
      <c r="AP81" s="1"/>
      <c r="AQ81" s="1"/>
      <c r="AR81" s="1"/>
      <c r="AS81" s="1"/>
      <c r="AT81" s="150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4"/>
      <c r="BF81" s="4"/>
      <c r="BG81" s="4"/>
      <c r="BH81" s="4"/>
      <c r="BI81" s="4"/>
      <c r="BJ81" s="4"/>
      <c r="BK81" s="4"/>
      <c r="BL81" s="4"/>
      <c r="BM81" s="4"/>
    </row>
    <row r="82" spans="1:65" s="3" customFormat="1">
      <c r="A82" s="14"/>
      <c r="B82" s="157"/>
      <c r="C82" s="1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1"/>
      <c r="AJ82" s="1"/>
      <c r="AK82" s="1"/>
      <c r="AL82" s="1"/>
      <c r="AM82" s="1"/>
      <c r="AN82" s="160"/>
      <c r="AO82" s="1"/>
      <c r="AP82" s="1"/>
      <c r="AQ82" s="1"/>
      <c r="AR82" s="1"/>
      <c r="AS82" s="1"/>
      <c r="AT82" s="150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4"/>
      <c r="BF82" s="4"/>
      <c r="BG82" s="4"/>
      <c r="BH82" s="4"/>
      <c r="BI82" s="4"/>
      <c r="BJ82" s="4"/>
      <c r="BK82" s="4"/>
      <c r="BL82" s="4"/>
      <c r="BM82" s="4"/>
    </row>
    <row r="83" spans="1:65" s="3" customFormat="1">
      <c r="A83" s="14"/>
      <c r="B83" s="157"/>
      <c r="C83" s="159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1"/>
      <c r="AJ83" s="1"/>
      <c r="AK83" s="1"/>
      <c r="AL83" s="1"/>
      <c r="AM83" s="1"/>
      <c r="AN83" s="160"/>
      <c r="AO83" s="1"/>
      <c r="AP83" s="1"/>
      <c r="AQ83" s="1"/>
      <c r="AR83" s="1"/>
      <c r="AS83" s="1"/>
      <c r="AT83" s="150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4"/>
      <c r="BF83" s="4"/>
      <c r="BG83" s="4"/>
      <c r="BH83" s="4"/>
      <c r="BI83" s="4"/>
      <c r="BJ83" s="4"/>
      <c r="BK83" s="4"/>
      <c r="BL83" s="4"/>
      <c r="BM83" s="4"/>
    </row>
    <row r="84" spans="1:65" s="3" customFormat="1">
      <c r="A84" s="14"/>
      <c r="B84" s="157"/>
      <c r="C84" s="15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1"/>
      <c r="AJ84" s="1"/>
      <c r="AK84" s="1"/>
      <c r="AL84" s="1"/>
      <c r="AM84" s="1"/>
      <c r="AN84" s="160"/>
      <c r="AO84" s="1"/>
      <c r="AP84" s="1"/>
      <c r="AQ84" s="1"/>
      <c r="AR84" s="1"/>
      <c r="AS84" s="1"/>
      <c r="AT84" s="150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4"/>
      <c r="BF84" s="4"/>
      <c r="BG84" s="4"/>
      <c r="BH84" s="4"/>
      <c r="BI84" s="4"/>
      <c r="BJ84" s="4"/>
      <c r="BK84" s="4"/>
      <c r="BL84" s="4"/>
      <c r="BM84" s="4"/>
    </row>
    <row r="85" spans="1:65" s="3" customFormat="1">
      <c r="A85" s="14"/>
      <c r="B85" s="157"/>
      <c r="C85" s="159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1"/>
      <c r="AJ85" s="1"/>
      <c r="AK85" s="1"/>
      <c r="AL85" s="1"/>
      <c r="AM85" s="1"/>
      <c r="AN85" s="160"/>
      <c r="AO85" s="1"/>
      <c r="AP85" s="1"/>
      <c r="AQ85" s="1"/>
      <c r="AR85" s="1"/>
      <c r="AS85" s="1"/>
      <c r="AT85" s="150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4"/>
      <c r="BF85" s="4"/>
      <c r="BG85" s="4"/>
      <c r="BH85" s="4"/>
      <c r="BI85" s="4"/>
      <c r="BJ85" s="4"/>
      <c r="BK85" s="4"/>
      <c r="BL85" s="4"/>
      <c r="BM85" s="4"/>
    </row>
    <row r="86" spans="1:65" s="3" customFormat="1">
      <c r="A86" s="14"/>
      <c r="B86" s="157"/>
      <c r="C86" s="159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1"/>
      <c r="AJ86" s="1"/>
      <c r="AK86" s="1"/>
      <c r="AL86" s="1"/>
      <c r="AM86" s="1"/>
      <c r="AN86" s="160"/>
      <c r="AO86" s="1"/>
      <c r="AP86" s="1"/>
      <c r="AQ86" s="1"/>
      <c r="AR86" s="1"/>
      <c r="AS86" s="1"/>
      <c r="AT86" s="150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4"/>
      <c r="BF86" s="4"/>
      <c r="BG86" s="4"/>
      <c r="BH86" s="4"/>
      <c r="BI86" s="4"/>
      <c r="BJ86" s="4"/>
      <c r="BK86" s="4"/>
      <c r="BL86" s="4"/>
      <c r="BM86" s="4"/>
    </row>
    <row r="87" spans="1:65" s="3" customFormat="1">
      <c r="A87" s="14"/>
      <c r="B87" s="157"/>
      <c r="C87" s="15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1"/>
      <c r="AJ87" s="1"/>
      <c r="AK87" s="1"/>
      <c r="AL87" s="1"/>
      <c r="AM87" s="1"/>
      <c r="AN87" s="160"/>
      <c r="AO87" s="1"/>
      <c r="AP87" s="1"/>
      <c r="AQ87" s="1"/>
      <c r="AR87" s="1"/>
      <c r="AS87" s="1"/>
      <c r="AT87" s="150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4"/>
      <c r="BF87" s="4"/>
      <c r="BG87" s="4"/>
      <c r="BH87" s="4"/>
      <c r="BI87" s="4"/>
      <c r="BJ87" s="4"/>
      <c r="BK87" s="4"/>
      <c r="BL87" s="4"/>
      <c r="BM87" s="4"/>
    </row>
    <row r="88" spans="1:65" s="3" customFormat="1">
      <c r="A88" s="14"/>
      <c r="B88" s="157"/>
      <c r="C88" s="159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1"/>
      <c r="AJ88" s="1"/>
      <c r="AK88" s="1"/>
      <c r="AL88" s="1"/>
      <c r="AM88" s="1"/>
      <c r="AN88" s="160"/>
      <c r="AO88" s="1"/>
      <c r="AP88" s="1"/>
      <c r="AQ88" s="1"/>
      <c r="AR88" s="1"/>
      <c r="AS88" s="1"/>
      <c r="AT88" s="150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4"/>
      <c r="BF88" s="4"/>
      <c r="BG88" s="4"/>
      <c r="BH88" s="4"/>
      <c r="BI88" s="4"/>
      <c r="BJ88" s="4"/>
      <c r="BK88" s="4"/>
      <c r="BL88" s="4"/>
      <c r="BM88" s="4"/>
    </row>
    <row r="89" spans="1:65" s="3" customFormat="1">
      <c r="A89" s="14"/>
      <c r="B89" s="157"/>
      <c r="C89" s="159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1"/>
      <c r="AJ89" s="1"/>
      <c r="AK89" s="1"/>
      <c r="AL89" s="1"/>
      <c r="AM89" s="1"/>
      <c r="AN89" s="160"/>
      <c r="AO89" s="1"/>
      <c r="AP89" s="1"/>
      <c r="AQ89" s="1"/>
      <c r="AR89" s="1"/>
      <c r="AS89" s="1"/>
      <c r="AT89" s="150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4"/>
      <c r="BF89" s="4"/>
      <c r="BG89" s="4"/>
      <c r="BH89" s="4"/>
      <c r="BI89" s="4"/>
      <c r="BJ89" s="4"/>
      <c r="BK89" s="4"/>
      <c r="BL89" s="4"/>
      <c r="BM89" s="4"/>
    </row>
    <row r="90" spans="1:65" s="3" customFormat="1">
      <c r="A90" s="14"/>
      <c r="B90" s="157"/>
      <c r="C90" s="15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1"/>
      <c r="AJ90" s="1"/>
      <c r="AK90" s="1"/>
      <c r="AL90" s="1"/>
      <c r="AM90" s="1"/>
      <c r="AN90" s="160"/>
      <c r="AO90" s="1"/>
      <c r="AP90" s="1"/>
      <c r="AQ90" s="1"/>
      <c r="AR90" s="1"/>
      <c r="AS90" s="1"/>
      <c r="AT90" s="150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4"/>
      <c r="BF90" s="4"/>
      <c r="BG90" s="4"/>
      <c r="BH90" s="4"/>
      <c r="BI90" s="4"/>
      <c r="BJ90" s="4"/>
      <c r="BK90" s="4"/>
      <c r="BL90" s="4"/>
      <c r="BM90" s="4"/>
    </row>
    <row r="91" spans="1:65" s="3" customFormat="1">
      <c r="A91" s="14"/>
      <c r="B91" s="157"/>
      <c r="C91" s="159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1"/>
      <c r="AJ91" s="1"/>
      <c r="AK91" s="1"/>
      <c r="AL91" s="1"/>
      <c r="AM91" s="1"/>
      <c r="AN91" s="160"/>
      <c r="AO91" s="1"/>
      <c r="AP91" s="1"/>
      <c r="AQ91" s="1"/>
      <c r="AR91" s="1"/>
      <c r="AS91" s="1"/>
      <c r="AT91" s="150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4"/>
      <c r="BF91" s="4"/>
      <c r="BG91" s="4"/>
      <c r="BH91" s="4"/>
      <c r="BI91" s="4"/>
      <c r="BJ91" s="4"/>
      <c r="BK91" s="4"/>
      <c r="BL91" s="4"/>
      <c r="BM91" s="4"/>
    </row>
    <row r="92" spans="1:65" s="3" customFormat="1">
      <c r="A92" s="14"/>
      <c r="B92" s="157"/>
      <c r="C92" s="159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1"/>
      <c r="AJ92" s="1"/>
      <c r="AK92" s="1"/>
      <c r="AL92" s="1"/>
      <c r="AM92" s="1"/>
      <c r="AN92" s="160"/>
      <c r="AO92" s="1"/>
      <c r="AP92" s="1"/>
      <c r="AQ92" s="1"/>
      <c r="AR92" s="1"/>
      <c r="AS92" s="1"/>
      <c r="AT92" s="150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4"/>
      <c r="BF92" s="4"/>
      <c r="BG92" s="4"/>
      <c r="BH92" s="4"/>
      <c r="BI92" s="4"/>
      <c r="BJ92" s="4"/>
      <c r="BK92" s="4"/>
      <c r="BL92" s="4"/>
      <c r="BM92" s="4"/>
    </row>
    <row r="93" spans="1:65" s="3" customFormat="1">
      <c r="A93" s="14"/>
      <c r="B93" s="157"/>
      <c r="C93" s="15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1"/>
      <c r="AJ93" s="1"/>
      <c r="AK93" s="1"/>
      <c r="AL93" s="1"/>
      <c r="AM93" s="1"/>
      <c r="AN93" s="160"/>
      <c r="AO93" s="1"/>
      <c r="AP93" s="1"/>
      <c r="AQ93" s="1"/>
      <c r="AR93" s="1"/>
      <c r="AS93" s="1"/>
      <c r="AT93" s="150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4"/>
      <c r="BF93" s="4"/>
      <c r="BG93" s="4"/>
      <c r="BH93" s="4"/>
      <c r="BI93" s="4"/>
      <c r="BJ93" s="4"/>
      <c r="BK93" s="4"/>
      <c r="BL93" s="4"/>
      <c r="BM93" s="4"/>
    </row>
    <row r="94" spans="1:65" s="3" customFormat="1">
      <c r="A94" s="14"/>
      <c r="B94" s="157"/>
      <c r="C94" s="159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1"/>
      <c r="AJ94" s="1"/>
      <c r="AK94" s="1"/>
      <c r="AL94" s="1"/>
      <c r="AM94" s="1"/>
      <c r="AN94" s="160"/>
      <c r="AO94" s="1"/>
      <c r="AP94" s="1"/>
      <c r="AQ94" s="1"/>
      <c r="AR94" s="1"/>
      <c r="AS94" s="1"/>
      <c r="AT94" s="150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4"/>
      <c r="BF94" s="4"/>
      <c r="BG94" s="4"/>
      <c r="BH94" s="4"/>
      <c r="BI94" s="4"/>
      <c r="BJ94" s="4"/>
      <c r="BK94" s="4"/>
      <c r="BL94" s="4"/>
      <c r="BM94" s="4"/>
    </row>
    <row r="95" spans="1:65" s="3" customFormat="1">
      <c r="A95" s="14"/>
      <c r="B95" s="157"/>
      <c r="C95" s="159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"/>
      <c r="AJ95" s="1"/>
      <c r="AK95" s="1"/>
      <c r="AL95" s="1"/>
      <c r="AM95" s="1"/>
      <c r="AN95" s="160"/>
      <c r="AO95" s="1"/>
      <c r="AP95" s="1"/>
      <c r="AQ95" s="1"/>
      <c r="AR95" s="1"/>
      <c r="AS95" s="1"/>
      <c r="AT95" s="150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4"/>
      <c r="BF95" s="4"/>
      <c r="BG95" s="4"/>
      <c r="BH95" s="4"/>
      <c r="BI95" s="4"/>
      <c r="BJ95" s="4"/>
      <c r="BK95" s="4"/>
      <c r="BL95" s="4"/>
      <c r="BM95" s="4"/>
    </row>
    <row r="96" spans="1:65" s="3" customFormat="1">
      <c r="A96" s="14"/>
      <c r="B96" s="157"/>
      <c r="C96" s="15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"/>
      <c r="AJ96" s="1"/>
      <c r="AK96" s="1"/>
      <c r="AL96" s="1"/>
      <c r="AM96" s="1"/>
      <c r="AN96" s="160"/>
      <c r="AO96" s="1"/>
      <c r="AP96" s="1"/>
      <c r="AQ96" s="1"/>
      <c r="AR96" s="1"/>
      <c r="AS96" s="1"/>
      <c r="AT96" s="150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4"/>
      <c r="BF96" s="4"/>
      <c r="BG96" s="4"/>
      <c r="BH96" s="4"/>
      <c r="BI96" s="4"/>
      <c r="BJ96" s="4"/>
      <c r="BK96" s="4"/>
      <c r="BL96" s="4"/>
      <c r="BM96" s="4"/>
    </row>
    <row r="97" spans="1:65" s="3" customFormat="1">
      <c r="A97" s="14"/>
      <c r="B97" s="157"/>
      <c r="C97" s="159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"/>
      <c r="AJ97" s="1"/>
      <c r="AK97" s="1"/>
      <c r="AL97" s="1"/>
      <c r="AM97" s="1"/>
      <c r="AN97" s="160"/>
      <c r="AO97" s="1"/>
      <c r="AP97" s="1"/>
      <c r="AQ97" s="1"/>
      <c r="AR97" s="1"/>
      <c r="AS97" s="1"/>
      <c r="AT97" s="150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4"/>
      <c r="BF97" s="4"/>
      <c r="BG97" s="4"/>
      <c r="BH97" s="4"/>
      <c r="BI97" s="4"/>
      <c r="BJ97" s="4"/>
      <c r="BK97" s="4"/>
      <c r="BL97" s="4"/>
      <c r="BM97" s="4"/>
    </row>
    <row r="98" spans="1:65" s="3" customFormat="1">
      <c r="A98" s="14"/>
      <c r="B98" s="157"/>
      <c r="C98" s="159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"/>
      <c r="AJ98" s="1"/>
      <c r="AK98" s="1"/>
      <c r="AL98" s="1"/>
      <c r="AM98" s="1"/>
      <c r="AN98" s="160"/>
      <c r="AO98" s="1"/>
      <c r="AP98" s="1"/>
      <c r="AQ98" s="1"/>
      <c r="AR98" s="1"/>
      <c r="AS98" s="1"/>
      <c r="AT98" s="150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4"/>
      <c r="BF98" s="4"/>
      <c r="BG98" s="4"/>
      <c r="BH98" s="4"/>
      <c r="BI98" s="4"/>
      <c r="BJ98" s="4"/>
      <c r="BK98" s="4"/>
      <c r="BL98" s="4"/>
      <c r="BM98" s="4"/>
    </row>
    <row r="99" spans="1:65" s="3" customFormat="1">
      <c r="A99" s="14"/>
      <c r="B99" s="157"/>
      <c r="C99" s="15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"/>
      <c r="AJ99" s="1"/>
      <c r="AK99" s="1"/>
      <c r="AL99" s="1"/>
      <c r="AM99" s="1"/>
      <c r="AN99" s="160"/>
      <c r="AO99" s="1"/>
      <c r="AP99" s="1"/>
      <c r="AQ99" s="1"/>
      <c r="AR99" s="1"/>
      <c r="AS99" s="1"/>
      <c r="AT99" s="150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4"/>
      <c r="BF99" s="4"/>
      <c r="BG99" s="4"/>
      <c r="BH99" s="4"/>
      <c r="BI99" s="4"/>
      <c r="BJ99" s="4"/>
      <c r="BK99" s="4"/>
      <c r="BL99" s="4"/>
      <c r="BM99" s="4"/>
    </row>
    <row r="100" spans="1:65" s="3" customFormat="1">
      <c r="A100" s="14"/>
      <c r="B100" s="157"/>
      <c r="C100" s="159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"/>
      <c r="AJ100" s="1"/>
      <c r="AK100" s="1"/>
      <c r="AL100" s="1"/>
      <c r="AM100" s="1"/>
      <c r="AN100" s="160"/>
      <c r="AO100" s="1"/>
      <c r="AP100" s="1"/>
      <c r="AQ100" s="1"/>
      <c r="AR100" s="1"/>
      <c r="AS100" s="1"/>
      <c r="AT100" s="150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4"/>
      <c r="BF100" s="4"/>
      <c r="BG100" s="4"/>
      <c r="BH100" s="4"/>
      <c r="BI100" s="4"/>
      <c r="BJ100" s="4"/>
      <c r="BK100" s="4"/>
      <c r="BL100" s="4"/>
      <c r="BM100" s="4"/>
    </row>
    <row r="101" spans="1:65" s="3" customFormat="1">
      <c r="A101" s="14"/>
      <c r="B101" s="157"/>
      <c r="C101" s="159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"/>
      <c r="AJ101" s="1"/>
      <c r="AK101" s="1"/>
      <c r="AL101" s="1"/>
      <c r="AM101" s="1"/>
      <c r="AN101" s="160"/>
      <c r="AO101" s="1"/>
      <c r="AP101" s="1"/>
      <c r="AQ101" s="1"/>
      <c r="AR101" s="1"/>
      <c r="AS101" s="1"/>
      <c r="AT101" s="150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4"/>
      <c r="BF101" s="4"/>
      <c r="BG101" s="4"/>
      <c r="BH101" s="4"/>
      <c r="BI101" s="4"/>
      <c r="BJ101" s="4"/>
      <c r="BK101" s="4"/>
      <c r="BL101" s="4"/>
      <c r="BM101" s="4"/>
    </row>
    <row r="102" spans="1:65" s="3" customFormat="1">
      <c r="A102" s="14"/>
      <c r="B102" s="157"/>
      <c r="C102" s="15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"/>
      <c r="AJ102" s="1"/>
      <c r="AK102" s="1"/>
      <c r="AL102" s="1"/>
      <c r="AM102" s="1"/>
      <c r="AN102" s="160"/>
      <c r="AO102" s="1"/>
      <c r="AP102" s="1"/>
      <c r="AQ102" s="1"/>
      <c r="AR102" s="1"/>
      <c r="AS102" s="1"/>
      <c r="AT102" s="150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4"/>
      <c r="BF102" s="4"/>
      <c r="BG102" s="4"/>
      <c r="BH102" s="4"/>
      <c r="BI102" s="4"/>
      <c r="BJ102" s="4"/>
      <c r="BK102" s="4"/>
      <c r="BL102" s="4"/>
      <c r="BM102" s="4"/>
    </row>
    <row r="103" spans="1:65" s="3" customFormat="1">
      <c r="A103" s="14"/>
      <c r="B103" s="157"/>
      <c r="C103" s="159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1"/>
      <c r="AJ103" s="1"/>
      <c r="AK103" s="1"/>
      <c r="AL103" s="1"/>
      <c r="AM103" s="1"/>
      <c r="AN103" s="160"/>
      <c r="AO103" s="1"/>
      <c r="AP103" s="1"/>
      <c r="AQ103" s="1"/>
      <c r="AR103" s="1"/>
      <c r="AS103" s="1"/>
      <c r="AT103" s="150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4"/>
      <c r="BF103" s="4"/>
      <c r="BG103" s="4"/>
      <c r="BH103" s="4"/>
      <c r="BI103" s="4"/>
      <c r="BJ103" s="4"/>
      <c r="BK103" s="4"/>
      <c r="BL103" s="4"/>
      <c r="BM103" s="4"/>
    </row>
    <row r="104" spans="1:65" s="3" customFormat="1">
      <c r="A104" s="14"/>
      <c r="B104" s="157"/>
      <c r="C104" s="159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1"/>
      <c r="AJ104" s="1"/>
      <c r="AK104" s="1"/>
      <c r="AL104" s="1"/>
      <c r="AM104" s="1"/>
      <c r="AN104" s="160"/>
      <c r="AO104" s="1"/>
      <c r="AP104" s="1"/>
      <c r="AQ104" s="1"/>
      <c r="AR104" s="1"/>
      <c r="AS104" s="1"/>
      <c r="AT104" s="150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4"/>
      <c r="BF104" s="4"/>
      <c r="BG104" s="4"/>
      <c r="BH104" s="4"/>
      <c r="BI104" s="4"/>
      <c r="BJ104" s="4"/>
      <c r="BK104" s="4"/>
      <c r="BL104" s="4"/>
      <c r="BM104" s="4"/>
    </row>
    <row r="105" spans="1:65" s="3" customFormat="1">
      <c r="A105" s="14"/>
      <c r="B105" s="157"/>
      <c r="C105" s="159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1"/>
      <c r="AJ105" s="1"/>
      <c r="AK105" s="1"/>
      <c r="AL105" s="1"/>
      <c r="AM105" s="1"/>
      <c r="AN105" s="160"/>
      <c r="AO105" s="1"/>
      <c r="AP105" s="1"/>
      <c r="AQ105" s="1"/>
      <c r="AR105" s="1"/>
      <c r="AS105" s="1"/>
      <c r="AT105" s="150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4"/>
      <c r="BF105" s="4"/>
      <c r="BG105" s="4"/>
      <c r="BH105" s="4"/>
      <c r="BI105" s="4"/>
      <c r="BJ105" s="4"/>
      <c r="BK105" s="4"/>
      <c r="BL105" s="4"/>
      <c r="BM105" s="4"/>
    </row>
    <row r="106" spans="1:65" s="3" customFormat="1">
      <c r="A106" s="14"/>
      <c r="B106" s="157"/>
      <c r="C106" s="159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1"/>
      <c r="AJ106" s="1"/>
      <c r="AK106" s="1"/>
      <c r="AL106" s="1"/>
      <c r="AM106" s="1"/>
      <c r="AN106" s="160"/>
      <c r="AO106" s="1"/>
      <c r="AP106" s="1"/>
      <c r="AQ106" s="1"/>
      <c r="AR106" s="1"/>
      <c r="AS106" s="1"/>
      <c r="AT106" s="150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4"/>
      <c r="BF106" s="4"/>
      <c r="BG106" s="4"/>
      <c r="BH106" s="4"/>
      <c r="BI106" s="4"/>
      <c r="BJ106" s="4"/>
      <c r="BK106" s="4"/>
      <c r="BL106" s="4"/>
      <c r="BM106" s="4"/>
    </row>
    <row r="107" spans="1:65" s="3" customFormat="1">
      <c r="A107" s="14"/>
      <c r="B107" s="157"/>
      <c r="C107" s="159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1"/>
      <c r="AJ107" s="1"/>
      <c r="AK107" s="1"/>
      <c r="AL107" s="1"/>
      <c r="AM107" s="1"/>
      <c r="AN107" s="160"/>
      <c r="AO107" s="1"/>
      <c r="AP107" s="1"/>
      <c r="AQ107" s="1"/>
      <c r="AR107" s="1"/>
      <c r="AS107" s="1"/>
      <c r="AT107" s="150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4"/>
      <c r="BF107" s="4"/>
      <c r="BG107" s="4"/>
      <c r="BH107" s="4"/>
      <c r="BI107" s="4"/>
      <c r="BJ107" s="4"/>
      <c r="BK107" s="4"/>
      <c r="BL107" s="4"/>
      <c r="BM107" s="4"/>
    </row>
    <row r="108" spans="1:65" s="3" customFormat="1">
      <c r="A108" s="14"/>
      <c r="B108" s="157"/>
      <c r="C108" s="159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1"/>
      <c r="AJ108" s="1"/>
      <c r="AK108" s="1"/>
      <c r="AL108" s="1"/>
      <c r="AM108" s="1"/>
      <c r="AN108" s="160"/>
      <c r="AO108" s="1"/>
      <c r="AP108" s="1"/>
      <c r="AQ108" s="1"/>
      <c r="AR108" s="1"/>
      <c r="AS108" s="1"/>
      <c r="AT108" s="150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4"/>
      <c r="BF108" s="4"/>
      <c r="BG108" s="4"/>
      <c r="BH108" s="4"/>
      <c r="BI108" s="4"/>
      <c r="BJ108" s="4"/>
      <c r="BK108" s="4"/>
      <c r="BL108" s="4"/>
      <c r="BM108" s="4"/>
    </row>
    <row r="109" spans="1:65" s="3" customFormat="1">
      <c r="A109" s="14"/>
      <c r="B109" s="157"/>
      <c r="C109" s="159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1"/>
      <c r="AJ109" s="1"/>
      <c r="AK109" s="1"/>
      <c r="AL109" s="1"/>
      <c r="AM109" s="1"/>
      <c r="AN109" s="160"/>
      <c r="AO109" s="1"/>
      <c r="AP109" s="1"/>
      <c r="AQ109" s="1"/>
      <c r="AR109" s="1"/>
      <c r="AS109" s="1"/>
      <c r="AT109" s="150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4"/>
      <c r="BF109" s="4"/>
      <c r="BG109" s="4"/>
      <c r="BH109" s="4"/>
      <c r="BI109" s="4"/>
      <c r="BJ109" s="4"/>
      <c r="BK109" s="4"/>
      <c r="BL109" s="4"/>
      <c r="BM109" s="4"/>
    </row>
    <row r="110" spans="1:65" s="3" customFormat="1">
      <c r="A110" s="14"/>
      <c r="B110" s="157"/>
      <c r="C110" s="159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1"/>
      <c r="AJ110" s="1"/>
      <c r="AK110" s="1"/>
      <c r="AL110" s="1"/>
      <c r="AM110" s="1"/>
      <c r="AN110" s="160"/>
      <c r="AO110" s="1"/>
      <c r="AP110" s="1"/>
      <c r="AQ110" s="1"/>
      <c r="AR110" s="1"/>
      <c r="AS110" s="1"/>
      <c r="AT110" s="150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4"/>
      <c r="BF110" s="4"/>
      <c r="BG110" s="4"/>
      <c r="BH110" s="4"/>
      <c r="BI110" s="4"/>
      <c r="BJ110" s="4"/>
      <c r="BK110" s="4"/>
      <c r="BL110" s="4"/>
      <c r="BM110" s="4"/>
    </row>
    <row r="111" spans="1:65">
      <c r="A111" s="14"/>
      <c r="B111" s="157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14"/>
      <c r="AO111" s="4"/>
      <c r="AP111" s="4"/>
      <c r="AQ111" s="4"/>
      <c r="AR111" s="4"/>
      <c r="AS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</row>
    <row r="112" spans="1:65">
      <c r="A112" s="14"/>
      <c r="B112" s="157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14"/>
      <c r="AO112" s="4"/>
      <c r="AP112" s="4"/>
      <c r="AQ112" s="4"/>
      <c r="AR112" s="4"/>
      <c r="AS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</row>
    <row r="113" spans="1:56">
      <c r="A113" s="14"/>
      <c r="B113" s="157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14"/>
      <c r="AO113" s="4"/>
      <c r="AP113" s="4"/>
      <c r="AQ113" s="4"/>
      <c r="AR113" s="4"/>
      <c r="AS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</row>
    <row r="114" spans="1:56">
      <c r="A114" s="14"/>
      <c r="B114" s="157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14"/>
      <c r="AO114" s="4"/>
      <c r="AP114" s="4"/>
      <c r="AQ114" s="4"/>
      <c r="AR114" s="4"/>
      <c r="AS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</row>
    <row r="115" spans="1:56">
      <c r="A115" s="14"/>
      <c r="B115" s="157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14"/>
      <c r="AO115" s="4"/>
      <c r="AP115" s="4"/>
      <c r="AQ115" s="4"/>
      <c r="AR115" s="4"/>
      <c r="AS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</row>
    <row r="116" spans="1:56">
      <c r="A116" s="14"/>
      <c r="B116" s="157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14"/>
      <c r="AO116" s="4"/>
      <c r="AP116" s="4"/>
      <c r="AQ116" s="4"/>
      <c r="AR116" s="4"/>
      <c r="AS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</row>
    <row r="117" spans="1:56">
      <c r="A117" s="14"/>
      <c r="B117" s="157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14"/>
      <c r="AO117" s="4"/>
      <c r="AP117" s="4"/>
      <c r="AQ117" s="4"/>
      <c r="AR117" s="4"/>
      <c r="AS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</row>
    <row r="118" spans="1:56">
      <c r="A118" s="14"/>
      <c r="B118" s="157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14"/>
      <c r="AO118" s="4"/>
      <c r="AP118" s="4"/>
      <c r="AQ118" s="4"/>
      <c r="AR118" s="4"/>
      <c r="AS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</row>
    <row r="119" spans="1:56">
      <c r="A119" s="14"/>
      <c r="B119" s="157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14"/>
      <c r="AO119" s="4"/>
      <c r="AP119" s="4"/>
      <c r="AQ119" s="4"/>
      <c r="AR119" s="4"/>
      <c r="AS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</row>
    <row r="120" spans="1:56">
      <c r="A120" s="14"/>
      <c r="B120" s="157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14"/>
      <c r="AO120" s="4"/>
      <c r="AP120" s="4"/>
      <c r="AQ120" s="4"/>
      <c r="AR120" s="4"/>
      <c r="AS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</row>
    <row r="121" spans="1:56">
      <c r="A121" s="14"/>
      <c r="B121" s="157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14"/>
      <c r="AO121" s="4"/>
      <c r="AP121" s="4"/>
      <c r="AQ121" s="4"/>
      <c r="AR121" s="4"/>
      <c r="AS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</row>
    <row r="122" spans="1:56">
      <c r="A122" s="14"/>
      <c r="B122" s="157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14"/>
      <c r="AO122" s="4"/>
      <c r="AP122" s="4"/>
      <c r="AQ122" s="4"/>
      <c r="AR122" s="4"/>
      <c r="AS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</row>
    <row r="123" spans="1:56">
      <c r="A123" s="14"/>
      <c r="B123" s="157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14"/>
      <c r="AO123" s="4"/>
      <c r="AP123" s="4"/>
      <c r="AQ123" s="4"/>
      <c r="AR123" s="4"/>
      <c r="AS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</row>
    <row r="124" spans="1:56">
      <c r="A124" s="14"/>
      <c r="B124" s="157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14"/>
      <c r="AO124" s="4"/>
      <c r="AP124" s="4"/>
      <c r="AQ124" s="4"/>
      <c r="AR124" s="4"/>
      <c r="AS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</row>
    <row r="125" spans="1:56">
      <c r="A125" s="14"/>
      <c r="B125" s="157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14"/>
      <c r="AO125" s="4"/>
      <c r="AP125" s="4"/>
      <c r="AQ125" s="4"/>
      <c r="AR125" s="4"/>
      <c r="AS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</row>
    <row r="126" spans="1:56">
      <c r="A126" s="14"/>
      <c r="B126" s="157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14"/>
      <c r="AO126" s="4"/>
      <c r="AP126" s="4"/>
      <c r="AQ126" s="4"/>
      <c r="AR126" s="4"/>
      <c r="AS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</row>
    <row r="127" spans="1:56">
      <c r="A127" s="14"/>
      <c r="B127" s="15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14"/>
      <c r="AO127" s="4"/>
      <c r="AP127" s="4"/>
      <c r="AQ127" s="4"/>
      <c r="AR127" s="4"/>
      <c r="AS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</row>
    <row r="128" spans="1:56">
      <c r="A128" s="14"/>
      <c r="B128" s="157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14"/>
      <c r="AO128" s="4"/>
      <c r="AP128" s="4"/>
      <c r="AQ128" s="4"/>
      <c r="AR128" s="4"/>
      <c r="AS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</row>
    <row r="129" spans="1:56">
      <c r="A129" s="14"/>
      <c r="B129" s="157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14"/>
      <c r="AO129" s="4"/>
      <c r="AP129" s="4"/>
      <c r="AQ129" s="4"/>
      <c r="AR129" s="4"/>
      <c r="AS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</row>
    <row r="130" spans="1:56">
      <c r="A130" s="14"/>
      <c r="B130" s="157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14"/>
      <c r="AO130" s="4"/>
      <c r="AP130" s="4"/>
      <c r="AQ130" s="4"/>
      <c r="AR130" s="4"/>
      <c r="AS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</row>
    <row r="131" spans="1:56">
      <c r="A131" s="14"/>
      <c r="B131" s="157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14"/>
      <c r="AO131" s="4"/>
      <c r="AP131" s="4"/>
      <c r="AQ131" s="4"/>
      <c r="AR131" s="4"/>
      <c r="AS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</row>
    <row r="132" spans="1:56">
      <c r="A132" s="14"/>
      <c r="B132" s="157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14"/>
      <c r="AO132" s="4"/>
      <c r="AP132" s="4"/>
      <c r="AQ132" s="4"/>
      <c r="AR132" s="4"/>
      <c r="AS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</row>
    <row r="133" spans="1:56">
      <c r="A133" s="14"/>
      <c r="B133" s="157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14"/>
      <c r="AO133" s="4"/>
      <c r="AP133" s="4"/>
      <c r="AQ133" s="4"/>
      <c r="AR133" s="4"/>
      <c r="AS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</row>
    <row r="134" spans="1:56">
      <c r="A134" s="14"/>
      <c r="B134" s="157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14"/>
      <c r="AO134" s="4"/>
      <c r="AP134" s="4"/>
      <c r="AQ134" s="4"/>
      <c r="AR134" s="4"/>
      <c r="AS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</row>
    <row r="135" spans="1:56">
      <c r="A135" s="14"/>
      <c r="B135" s="157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14"/>
      <c r="AO135" s="4"/>
      <c r="AP135" s="4"/>
      <c r="AQ135" s="4"/>
      <c r="AR135" s="4"/>
      <c r="AS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</row>
    <row r="136" spans="1:56">
      <c r="A136" s="14"/>
      <c r="B136" s="157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14"/>
      <c r="AO136" s="4"/>
      <c r="AP136" s="4"/>
      <c r="AQ136" s="4"/>
      <c r="AR136" s="4"/>
      <c r="AS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</row>
    <row r="137" spans="1:56">
      <c r="A137" s="14"/>
      <c r="B137" s="157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14"/>
      <c r="AO137" s="4"/>
      <c r="AP137" s="4"/>
      <c r="AQ137" s="4"/>
      <c r="AR137" s="4"/>
      <c r="AS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</row>
    <row r="138" spans="1:56">
      <c r="A138" s="14"/>
      <c r="B138" s="157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14"/>
      <c r="AO138" s="4"/>
      <c r="AP138" s="4"/>
      <c r="AQ138" s="4"/>
      <c r="AR138" s="4"/>
      <c r="AS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</row>
    <row r="139" spans="1:56">
      <c r="A139" s="14"/>
      <c r="B139" s="157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14"/>
      <c r="AO139" s="4"/>
      <c r="AP139" s="4"/>
      <c r="AQ139" s="4"/>
      <c r="AR139" s="4"/>
      <c r="AS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</row>
    <row r="140" spans="1:56">
      <c r="A140" s="14"/>
      <c r="B140" s="157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14"/>
      <c r="AO140" s="4"/>
      <c r="AP140" s="4"/>
      <c r="AQ140" s="4"/>
      <c r="AR140" s="4"/>
      <c r="AS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</row>
    <row r="141" spans="1:56">
      <c r="A141" s="14"/>
      <c r="B141" s="157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14"/>
      <c r="AO141" s="4"/>
      <c r="AP141" s="4"/>
      <c r="AQ141" s="4"/>
      <c r="AR141" s="4"/>
      <c r="AS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</row>
    <row r="142" spans="1:56">
      <c r="A142" s="14"/>
      <c r="B142" s="157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14"/>
      <c r="AO142" s="4"/>
      <c r="AP142" s="4"/>
      <c r="AQ142" s="4"/>
      <c r="AR142" s="4"/>
      <c r="AS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</row>
    <row r="143" spans="1:56">
      <c r="A143" s="14"/>
      <c r="B143" s="157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14"/>
      <c r="AO143" s="4"/>
      <c r="AP143" s="4"/>
      <c r="AQ143" s="4"/>
      <c r="AR143" s="4"/>
      <c r="AS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</row>
    <row r="144" spans="1:56">
      <c r="A144" s="14"/>
      <c r="B144" s="157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14"/>
      <c r="AO144" s="4"/>
      <c r="AP144" s="4"/>
      <c r="AQ144" s="4"/>
      <c r="AR144" s="4"/>
      <c r="AS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</row>
    <row r="145" spans="1:56">
      <c r="A145" s="14"/>
      <c r="B145" s="157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14"/>
      <c r="AO145" s="4"/>
      <c r="AP145" s="4"/>
      <c r="AQ145" s="4"/>
      <c r="AR145" s="4"/>
      <c r="AS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</row>
    <row r="146" spans="1:56">
      <c r="A146" s="14"/>
      <c r="B146" s="157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14"/>
      <c r="AO146" s="4"/>
      <c r="AP146" s="4"/>
      <c r="AQ146" s="4"/>
      <c r="AR146" s="4"/>
      <c r="AS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</row>
    <row r="147" spans="1:56">
      <c r="A147" s="14"/>
      <c r="B147" s="157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14"/>
      <c r="AO147" s="4"/>
      <c r="AP147" s="4"/>
      <c r="AQ147" s="4"/>
      <c r="AR147" s="4"/>
      <c r="AS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</row>
    <row r="148" spans="1:56">
      <c r="A148" s="14"/>
      <c r="B148" s="157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14"/>
      <c r="AO148" s="4"/>
      <c r="AP148" s="4"/>
      <c r="AQ148" s="4"/>
      <c r="AR148" s="4"/>
      <c r="AS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</row>
    <row r="149" spans="1:56">
      <c r="A149" s="14"/>
      <c r="B149" s="157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14"/>
      <c r="AO149" s="4"/>
      <c r="AP149" s="4"/>
      <c r="AQ149" s="4"/>
      <c r="AR149" s="4"/>
      <c r="AS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</row>
    <row r="150" spans="1:56">
      <c r="A150" s="14"/>
      <c r="B150" s="157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14"/>
      <c r="AO150" s="4"/>
      <c r="AP150" s="4"/>
      <c r="AQ150" s="4"/>
      <c r="AR150" s="4"/>
      <c r="AS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</row>
    <row r="151" spans="1:56">
      <c r="A151" s="14"/>
      <c r="B151" s="157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14"/>
      <c r="AO151" s="4"/>
      <c r="AP151" s="4"/>
      <c r="AQ151" s="4"/>
      <c r="AR151" s="4"/>
      <c r="AS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</row>
    <row r="152" spans="1:56">
      <c r="A152" s="14"/>
      <c r="B152" s="157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14"/>
      <c r="AO152" s="4"/>
      <c r="AP152" s="4"/>
      <c r="AQ152" s="4"/>
      <c r="AR152" s="4"/>
      <c r="AS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</row>
    <row r="153" spans="1:56">
      <c r="A153" s="14"/>
      <c r="B153" s="157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14"/>
      <c r="AO153" s="4"/>
      <c r="AP153" s="4"/>
      <c r="AQ153" s="4"/>
      <c r="AR153" s="4"/>
      <c r="AS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</row>
    <row r="154" spans="1:56">
      <c r="A154" s="14"/>
      <c r="B154" s="157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14"/>
      <c r="AO154" s="4"/>
      <c r="AP154" s="4"/>
      <c r="AQ154" s="4"/>
      <c r="AR154" s="4"/>
      <c r="AS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</row>
  </sheetData>
  <dataConsolidate/>
  <mergeCells count="29">
    <mergeCell ref="H3:H5"/>
    <mergeCell ref="I3:I5"/>
    <mergeCell ref="O3:O5"/>
    <mergeCell ref="AK3:AK5"/>
    <mergeCell ref="AL3:AL5"/>
    <mergeCell ref="V3:W4"/>
    <mergeCell ref="S3:S5"/>
    <mergeCell ref="Q3:Q5"/>
    <mergeCell ref="R3:R5"/>
    <mergeCell ref="T3:T5"/>
    <mergeCell ref="AM3:AM5"/>
    <mergeCell ref="AF3:AF5"/>
    <mergeCell ref="BE2:BJ2"/>
    <mergeCell ref="AS2:BA2"/>
    <mergeCell ref="AH3:AH5"/>
    <mergeCell ref="AU3:AU5"/>
    <mergeCell ref="BA3:BA5"/>
    <mergeCell ref="AI3:AI5"/>
    <mergeCell ref="AJ3:AJ5"/>
    <mergeCell ref="AQ3:AQ5"/>
    <mergeCell ref="AR3:AR5"/>
    <mergeCell ref="BB2:BD2"/>
    <mergeCell ref="AN3:AN5"/>
    <mergeCell ref="AA2:AE2"/>
    <mergeCell ref="Q2:T2"/>
    <mergeCell ref="V2:Y2"/>
    <mergeCell ref="AG3:AG5"/>
    <mergeCell ref="AF2:AH2"/>
    <mergeCell ref="AE3:AE5"/>
  </mergeCells>
  <phoneticPr fontId="0" type="noConversion"/>
  <conditionalFormatting sqref="H6:H16">
    <cfRule type="cellIs" dxfId="20" priority="20" stopIfTrue="1" operator="notEqual">
      <formula>$I6</formula>
    </cfRule>
  </conditionalFormatting>
  <conditionalFormatting sqref="D6:G16">
    <cfRule type="cellIs" dxfId="19" priority="74" stopIfTrue="1" operator="lessThan">
      <formula>0</formula>
    </cfRule>
  </conditionalFormatting>
  <conditionalFormatting sqref="V6:W16 D6:H16">
    <cfRule type="expression" dxfId="18" priority="72" stopIfTrue="1">
      <formula>NOT(CellHasFormula)</formula>
    </cfRule>
  </conditionalFormatting>
  <conditionalFormatting sqref="K6:M16">
    <cfRule type="expression" dxfId="17" priority="75" stopIfTrue="1">
      <formula>NOT(CellHasFormula)</formula>
    </cfRule>
  </conditionalFormatting>
  <conditionalFormatting sqref="AD6:AH16">
    <cfRule type="cellIs" priority="2" stopIfTrue="1" operator="equal">
      <formula>0</formula>
    </cfRule>
  </conditionalFormatting>
  <conditionalFormatting sqref="AU18:AZ1048576 AU1:AZ16">
    <cfRule type="cellIs" dxfId="16" priority="17" operator="lessThan">
      <formula>0</formula>
    </cfRule>
  </conditionalFormatting>
  <conditionalFormatting sqref="BH2:BJ2">
    <cfRule type="cellIs" dxfId="15" priority="16" operator="lessThan">
      <formula>230</formula>
    </cfRule>
  </conditionalFormatting>
  <conditionalFormatting sqref="BH1:BH4 BH6:BH16 BH18:BH1048576">
    <cfRule type="cellIs" dxfId="14" priority="15" operator="greaterThan">
      <formula>450</formula>
    </cfRule>
  </conditionalFormatting>
  <conditionalFormatting sqref="BI1:BI4 BI6:BI16 BI18:BI1048576">
    <cfRule type="cellIs" dxfId="13" priority="14" operator="greaterThan">
      <formula>520</formula>
    </cfRule>
  </conditionalFormatting>
  <conditionalFormatting sqref="BJ1:BJ4 BJ6:BJ16 BJ18:BJ1048576">
    <cfRule type="cellIs" dxfId="12" priority="13" operator="greaterThan">
      <formula>3</formula>
    </cfRule>
  </conditionalFormatting>
  <conditionalFormatting sqref="K18:M18 K6:M16">
    <cfRule type="containsText" dxfId="11" priority="76" stopIfTrue="1" operator="containsText" text="POS">
      <formula>NOT(ISERROR(SEARCH("POS",K6)))</formula>
    </cfRule>
    <cfRule type="containsText" dxfId="10" priority="77" stopIfTrue="1" operator="containsText" text="NEG">
      <formula>NOT(ISERROR(SEARCH("NEG",K6)))</formula>
    </cfRule>
  </conditionalFormatting>
  <conditionalFormatting sqref="AC1:AD1 AD17 AC3:AD16 AC19:AD1048576">
    <cfRule type="cellIs" dxfId="9" priority="8" operator="equal">
      <formula>"No"</formula>
    </cfRule>
  </conditionalFormatting>
  <conditionalFormatting sqref="AC2:AE2">
    <cfRule type="cellIs" dxfId="8" priority="7" operator="lessThan">
      <formula>0</formula>
    </cfRule>
  </conditionalFormatting>
  <conditionalFormatting sqref="AA6:AA16">
    <cfRule type="cellIs" dxfId="7" priority="3" stopIfTrue="1" operator="lessThan">
      <formula>0.7</formula>
    </cfRule>
  </conditionalFormatting>
  <conditionalFormatting sqref="AA18">
    <cfRule type="cellIs" dxfId="6" priority="1" operator="lessThan">
      <formula>0</formula>
    </cfRule>
  </conditionalFormatting>
  <dataValidations disablePrompts="1" count="2">
    <dataValidation type="list" allowBlank="1" showInputMessage="1" showErrorMessage="1" sqref="A1" xr:uid="{00000000-0002-0000-0300-000000000000}">
      <formula1>"Y, N"</formula1>
    </dataValidation>
    <dataValidation type="list" allowBlank="1" showInputMessage="1" showErrorMessage="1" sqref="C6:C16" xr:uid="{00000000-0002-0000-0300-000001000000}">
      <formula1>RoomList</formula1>
    </dataValidation>
  </dataValidations>
  <pageMargins left="0" right="0" top="0.67" bottom="0.54" header="0" footer="0"/>
  <pageSetup paperSize="3" scale="46" fitToHeight="0" orientation="landscape" r:id="rId1"/>
  <headerFooter alignWithMargins="0">
    <oddHeader>&amp;LEubanksD@pondco.com&amp;CPage &amp;P&amp;R&amp;D</oddHeader>
    <oddFooter>Page &amp;P</oddFooter>
  </headerFooter>
  <ignoredErrors>
    <ignoredError sqref="BA18 AM18 H18 Y18 U18 M18" formula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2C258-F1FB-4594-8AF2-7D31D4569FC8}">
  <sheetPr codeName="Sheet9"/>
  <dimension ref="A1:M432"/>
  <sheetViews>
    <sheetView showGridLines="0" zoomScale="90" zoomScaleNormal="90" workbookViewId="0">
      <selection activeCell="A24" sqref="A24"/>
    </sheetView>
  </sheetViews>
  <sheetFormatPr defaultColWidth="8.77734375" defaultRowHeight="13.2" outlineLevelRow="1"/>
  <cols>
    <col min="1" max="1" width="9.6640625" customWidth="1"/>
    <col min="2" max="2" width="42.44140625" style="4" customWidth="1"/>
    <col min="3" max="3" width="6.44140625" bestFit="1" customWidth="1"/>
    <col min="4" max="4" width="5.44140625" bestFit="1" customWidth="1"/>
    <col min="5" max="5" width="8.33203125" customWidth="1"/>
    <col min="6" max="6" width="7.33203125" customWidth="1"/>
    <col min="7" max="7" width="7.44140625" bestFit="1" customWidth="1"/>
    <col min="8" max="8" width="7.6640625" bestFit="1" customWidth="1"/>
    <col min="9" max="9" width="5.44140625" bestFit="1" customWidth="1"/>
    <col min="10" max="11" width="5.44140625" customWidth="1"/>
  </cols>
  <sheetData>
    <row r="1" spans="1:13" ht="13.8">
      <c r="A1" s="210">
        <v>140</v>
      </c>
      <c r="B1" s="212" t="s">
        <v>510</v>
      </c>
      <c r="E1" s="211"/>
      <c r="F1" s="211"/>
      <c r="G1" s="211"/>
    </row>
    <row r="2" spans="1:13" ht="13.8">
      <c r="A2" s="210">
        <v>120</v>
      </c>
      <c r="B2" s="212" t="s">
        <v>511</v>
      </c>
      <c r="E2" s="211"/>
      <c r="F2" s="211"/>
      <c r="G2" s="211"/>
    </row>
    <row r="3" spans="1:13" ht="13.8">
      <c r="B3" s="157"/>
      <c r="C3" s="92"/>
      <c r="D3" s="92"/>
      <c r="E3" s="214"/>
      <c r="F3" s="92"/>
      <c r="G3" s="92"/>
      <c r="H3" s="26"/>
      <c r="I3" s="26"/>
    </row>
    <row r="4" spans="1:13" ht="41.4">
      <c r="B4" s="157"/>
      <c r="C4" s="92" t="s">
        <v>492</v>
      </c>
      <c r="D4" s="92" t="s">
        <v>493</v>
      </c>
      <c r="E4" s="214" t="s">
        <v>362</v>
      </c>
      <c r="F4" s="92" t="s">
        <v>531</v>
      </c>
      <c r="G4" s="92" t="s">
        <v>509</v>
      </c>
      <c r="H4" s="26" t="s">
        <v>125</v>
      </c>
      <c r="I4" s="26" t="s">
        <v>2</v>
      </c>
      <c r="J4" s="26" t="s">
        <v>3</v>
      </c>
      <c r="K4" s="26" t="s">
        <v>4</v>
      </c>
    </row>
    <row r="5" spans="1:13" ht="13.8">
      <c r="A5" s="208" t="s">
        <v>557</v>
      </c>
      <c r="B5" s="208" t="s">
        <v>512</v>
      </c>
      <c r="C5" s="215">
        <f>SUMIF(C6:C7, "&gt;0",C6:C7)</f>
        <v>0</v>
      </c>
      <c r="D5" s="215">
        <f>_xlfn.CEILING.MATH(C5*E5, 5)</f>
        <v>0</v>
      </c>
      <c r="E5" s="216">
        <f>_xlfn.MAXIFS(E6:E7, E6:E7, "&lt;1.1")</f>
        <v>0</v>
      </c>
      <c r="F5" s="215">
        <f>SUMIF(F6:F7, "&gt;0",F6:F7)</f>
        <v>0</v>
      </c>
      <c r="G5" s="215" t="e">
        <f>IF(SUMIF(#REF!,"&gt;0",#REF!)&lt;D5,(D5*1.085*(#REF!-#REF!)),(_xlfn.CEILING.MATH(SUMIF(G6:G7,"&gt;0",G6:G7),5)))</f>
        <v>#REF!</v>
      </c>
      <c r="H5" s="215">
        <f>SUMIF(H6:H7, "&gt;0",H6:H7)</f>
        <v>0</v>
      </c>
      <c r="I5" s="215">
        <f>SUMIF(I6:I7, "&gt;0",I6:I7)</f>
        <v>0</v>
      </c>
      <c r="J5" s="208" t="s">
        <v>552</v>
      </c>
      <c r="K5" s="208" t="s">
        <v>552</v>
      </c>
      <c r="M5" s="213"/>
    </row>
    <row r="6" spans="1:13" ht="13.8" outlineLevel="1">
      <c r="A6" s="40"/>
      <c r="B6" s="217" t="s">
        <v>553</v>
      </c>
      <c r="C6" s="9" t="e">
        <f>(INDEX(Air!V:V,MATCH($B6,Air!$B:$B,0)))</f>
        <v>#N/A</v>
      </c>
      <c r="D6" s="9" t="e">
        <f>(INDEX(Air!W:W,MATCH($B6,Air!$B:$B,0)))</f>
        <v>#N/A</v>
      </c>
      <c r="E6" s="196" t="e">
        <f>(INDEX(Air!X:X,MATCH($B6,Air!$B:$B,0)))</f>
        <v>#N/A</v>
      </c>
      <c r="F6" s="209" t="e">
        <f>(INDEX(Air!V:V,MATCH($B6,Air!$B:$B,0)))</f>
        <v>#N/A</v>
      </c>
      <c r="G6" s="209" t="e">
        <f>(INDEX(Air!BA:BA,MATCH($B6,Air!$B:$B,0)))</f>
        <v>#N/A</v>
      </c>
      <c r="H6" s="9" t="e">
        <f>INDEX(TraneChecksums!BI:BI, MATCH($B6, TraneChecksums!C:C,0 )+83,1)</f>
        <v>#N/A</v>
      </c>
      <c r="I6" s="9" t="e">
        <f>INDEX(TraneChecksums!AP:AP, MATCH($B6, TraneChecksums!C:C,0 )+91,1)</f>
        <v>#N/A</v>
      </c>
      <c r="J6" s="9" t="e">
        <f>(INDEX(Air!O:O,MATCH($B6,Air!$B:$B,0)))</f>
        <v>#N/A</v>
      </c>
      <c r="K6" s="9" t="e">
        <f>(INDEX(Air!Q:Q,MATCH($B6,Air!$B:$B,0)))</f>
        <v>#N/A</v>
      </c>
    </row>
    <row r="7" spans="1:13" ht="13.8" outlineLevel="1">
      <c r="A7" s="40"/>
      <c r="B7" s="217"/>
      <c r="C7" s="9" t="e">
        <f>(INDEX(Air!V:V,MATCH($B7,Air!$B:$B,0)))</f>
        <v>#N/A</v>
      </c>
      <c r="D7" s="9" t="e">
        <f>(INDEX(Air!W:W,MATCH($B7,Air!$B:$B,0)))</f>
        <v>#N/A</v>
      </c>
      <c r="E7" s="196" t="e">
        <f>(INDEX(Air!X:X,MATCH($B7,Air!$B:$B,0)))</f>
        <v>#N/A</v>
      </c>
      <c r="F7" s="209" t="e">
        <f>(INDEX(Trane!R:R,MATCH($B7,Trane!$A:$A,0)))</f>
        <v>#N/A</v>
      </c>
      <c r="G7" s="209" t="e">
        <f>(INDEX(Air!BA:BA,MATCH($B7,Air!$B:$B,0)))</f>
        <v>#N/A</v>
      </c>
      <c r="H7" s="9" t="e">
        <f>INDEX(TraneChecksums!BI:BI, MATCH($B7, TraneChecksums!C:C,0 )+83,1)</f>
        <v>#N/A</v>
      </c>
      <c r="I7" s="9" t="e">
        <f>INDEX(TraneChecksums!AP:AP, MATCH($B7, TraneChecksums!C:C,0 )+91,1)</f>
        <v>#N/A</v>
      </c>
      <c r="J7" s="9" t="e">
        <f>(INDEX(Air!O:O,MATCH($B7,Air!$B:$B,0)))</f>
        <v>#N/A</v>
      </c>
      <c r="K7" s="9" t="e">
        <f>(INDEX(Air!Q:Q,MATCH($B7,Air!$B:$B,0)))</f>
        <v>#N/A</v>
      </c>
    </row>
    <row r="8" spans="1:13" ht="13.8">
      <c r="A8" s="176"/>
      <c r="B8" s="177"/>
      <c r="C8" s="93"/>
      <c r="D8" s="93"/>
      <c r="E8" s="86"/>
      <c r="F8" s="86"/>
      <c r="G8" s="93"/>
      <c r="H8" s="93"/>
      <c r="I8" s="93"/>
    </row>
    <row r="9" spans="1:13" ht="13.8">
      <c r="A9" s="176"/>
      <c r="B9" s="177"/>
      <c r="C9" s="93"/>
      <c r="D9" s="93"/>
      <c r="E9" s="86"/>
      <c r="F9" s="86"/>
      <c r="G9" s="93"/>
      <c r="H9" s="93"/>
      <c r="I9" s="93"/>
    </row>
    <row r="10" spans="1:13" ht="41.4">
      <c r="B10" s="157"/>
      <c r="C10" s="92" t="s">
        <v>492</v>
      </c>
      <c r="D10" s="92" t="s">
        <v>493</v>
      </c>
      <c r="E10" s="214" t="s">
        <v>362</v>
      </c>
      <c r="F10" s="92" t="s">
        <v>531</v>
      </c>
      <c r="G10" s="92" t="s">
        <v>509</v>
      </c>
      <c r="H10" s="26" t="s">
        <v>125</v>
      </c>
      <c r="I10" s="26" t="s">
        <v>2</v>
      </c>
      <c r="J10" s="26" t="s">
        <v>3</v>
      </c>
      <c r="K10" s="26" t="s">
        <v>4</v>
      </c>
    </row>
    <row r="11" spans="1:13" ht="13.8">
      <c r="A11" s="208" t="s">
        <v>558</v>
      </c>
      <c r="B11" s="208" t="s">
        <v>512</v>
      </c>
      <c r="C11" s="215">
        <f>SUMIF(C12:C13, "&gt;0",C12:C13)</f>
        <v>0</v>
      </c>
      <c r="D11" s="215">
        <f>_xlfn.CEILING.MATH(C11*E11, 5)</f>
        <v>0</v>
      </c>
      <c r="E11" s="216">
        <f>_xlfn.MAXIFS(E12:E13, E12:E13, "&lt;1.1")</f>
        <v>0</v>
      </c>
      <c r="F11" s="215">
        <f>SUMIF(F12:F13, "&gt;0",F12:F13)</f>
        <v>0</v>
      </c>
      <c r="G11" s="215" t="e">
        <f>IF(SUMIF(#REF!,"&gt;0",#REF!)&lt;D11,(D11*1.085*(#REF!-#REF!)),(_xlfn.CEILING.MATH(SUMIF(G12:G13,"&gt;0",G12:G13),5)))</f>
        <v>#REF!</v>
      </c>
      <c r="H11" s="215">
        <f>SUMIF(H12:H13, "&gt;0",H12:H13)</f>
        <v>0</v>
      </c>
      <c r="I11" s="215">
        <f>SUMIF(I12:I13, "&gt;0",I12:I13)</f>
        <v>0</v>
      </c>
      <c r="J11" s="208" t="s">
        <v>552</v>
      </c>
      <c r="K11" s="208" t="s">
        <v>552</v>
      </c>
      <c r="M11" s="213"/>
    </row>
    <row r="12" spans="1:13" ht="13.8" outlineLevel="1">
      <c r="A12" s="40"/>
      <c r="B12" s="217" t="s">
        <v>554</v>
      </c>
      <c r="C12" s="9" t="e">
        <f>(INDEX(Air!V:V,MATCH($B12,Air!$B:$B,0)))</f>
        <v>#N/A</v>
      </c>
      <c r="D12" s="9" t="e">
        <f>(INDEX(Air!W:W,MATCH($B12,Air!$B:$B,0)))</f>
        <v>#N/A</v>
      </c>
      <c r="E12" s="196" t="e">
        <f>(INDEX(Air!X:X,MATCH($B12,Air!$B:$B,0)))</f>
        <v>#N/A</v>
      </c>
      <c r="F12" s="209" t="e">
        <f>(INDEX(Air!V:V,MATCH($B12,Air!$B:$B,0)))</f>
        <v>#N/A</v>
      </c>
      <c r="G12" s="209" t="e">
        <f>(INDEX(Air!BA:BA,MATCH($B12,Air!$B:$B,0)))</f>
        <v>#N/A</v>
      </c>
      <c r="H12" s="9" t="e">
        <f>INDEX(TraneChecksums!BI:BI, MATCH($B12, TraneChecksums!C:C,0 )+83,1)</f>
        <v>#N/A</v>
      </c>
      <c r="I12" s="9" t="e">
        <f>INDEX(TraneChecksums!AP:AP, MATCH($B12, TraneChecksums!C:C,0 )+91,1)</f>
        <v>#N/A</v>
      </c>
      <c r="J12" s="9" t="e">
        <f>(INDEX(Air!O:O,MATCH($B12,Air!$B:$B,0)))</f>
        <v>#N/A</v>
      </c>
      <c r="K12" s="9" t="e">
        <f>(INDEX(Air!Q:Q,MATCH($B12,Air!$B:$B,0)))</f>
        <v>#N/A</v>
      </c>
    </row>
    <row r="13" spans="1:13" ht="13.8" outlineLevel="1">
      <c r="A13" s="40"/>
      <c r="B13" s="217"/>
      <c r="C13" s="9" t="e">
        <f>(INDEX(Air!V:V,MATCH($B13,Air!$B:$B,0)))</f>
        <v>#N/A</v>
      </c>
      <c r="D13" s="9" t="e">
        <f>(INDEX(Air!W:W,MATCH($B13,Air!$B:$B,0)))</f>
        <v>#N/A</v>
      </c>
      <c r="E13" s="196" t="e">
        <f>(INDEX(Air!X:X,MATCH($B13,Air!$B:$B,0)))</f>
        <v>#N/A</v>
      </c>
      <c r="F13" s="209" t="e">
        <f>(INDEX(Trane!R:R,MATCH($B13,Trane!$A:$A,0)))</f>
        <v>#N/A</v>
      </c>
      <c r="G13" s="209" t="e">
        <f>(INDEX(Air!BA:BA,MATCH($B13,Air!$B:$B,0)))</f>
        <v>#N/A</v>
      </c>
      <c r="H13" s="9" t="e">
        <f>INDEX(TraneChecksums!BI:BI, MATCH($B13, TraneChecksums!C:C,0 )+83,1)</f>
        <v>#N/A</v>
      </c>
      <c r="I13" s="9" t="e">
        <f>INDEX(TraneChecksums!AP:AP, MATCH($B13, TraneChecksums!C:C,0 )+91,1)</f>
        <v>#N/A</v>
      </c>
      <c r="J13" s="9" t="e">
        <f>(INDEX(Air!O:O,MATCH($B13,Air!$B:$B,0)))</f>
        <v>#N/A</v>
      </c>
      <c r="K13" s="9" t="e">
        <f>(INDEX(Air!Q:Q,MATCH($B13,Air!$B:$B,0)))</f>
        <v>#N/A</v>
      </c>
    </row>
    <row r="16" spans="1:13" ht="13.8">
      <c r="B16" s="157"/>
      <c r="C16" s="92"/>
      <c r="D16" s="92"/>
      <c r="E16" s="214"/>
      <c r="F16" s="92"/>
      <c r="G16" s="92"/>
      <c r="H16" s="26"/>
      <c r="I16" s="26"/>
    </row>
    <row r="17" spans="1:13" ht="41.4">
      <c r="B17" s="157"/>
      <c r="C17" s="92" t="s">
        <v>492</v>
      </c>
      <c r="D17" s="92" t="s">
        <v>493</v>
      </c>
      <c r="E17" s="214" t="s">
        <v>362</v>
      </c>
      <c r="F17" s="92" t="s">
        <v>531</v>
      </c>
      <c r="G17" s="92" t="s">
        <v>509</v>
      </c>
      <c r="H17" s="26" t="s">
        <v>125</v>
      </c>
      <c r="I17" s="26" t="s">
        <v>2</v>
      </c>
      <c r="J17" s="26" t="s">
        <v>3</v>
      </c>
      <c r="K17" s="26" t="s">
        <v>4</v>
      </c>
      <c r="M17" s="213"/>
    </row>
    <row r="18" spans="1:13" ht="13.8" outlineLevel="1">
      <c r="A18" s="208" t="s">
        <v>559</v>
      </c>
      <c r="B18" s="208" t="s">
        <v>512</v>
      </c>
      <c r="C18" s="215">
        <f>SUMIF(C19:C21, "&gt;0",C19:C21)</f>
        <v>0</v>
      </c>
      <c r="D18" s="215">
        <f>_xlfn.CEILING.MATH(C18*E18, 5)</f>
        <v>0</v>
      </c>
      <c r="E18" s="216">
        <f>_xlfn.MAXIFS(E19:E21, E19:E21, "&lt;1.1")</f>
        <v>0</v>
      </c>
      <c r="F18" s="215">
        <f>SUMIF(F19:F21, "&gt;0",F19:F21)</f>
        <v>0</v>
      </c>
      <c r="G18" s="215" t="e">
        <f>IF(SUMIF(#REF!,"&gt;0",#REF!)&lt;D18,(D18*1.085*(#REF!-#REF!)),(_xlfn.CEILING.MATH(SUMIF(G19:G21,"&gt;0",G19:G21),5)))</f>
        <v>#REF!</v>
      </c>
      <c r="H18" s="215">
        <f>SUMIF(H19:H21, "&gt;0",H19:H21)</f>
        <v>0</v>
      </c>
      <c r="I18" s="215">
        <f>SUMIF(I19:I21, "&gt;0",I19:I21)</f>
        <v>0</v>
      </c>
      <c r="J18" s="208" t="s">
        <v>552</v>
      </c>
      <c r="K18" s="208" t="s">
        <v>552</v>
      </c>
    </row>
    <row r="19" spans="1:13" ht="13.8" outlineLevel="1">
      <c r="A19" s="40"/>
      <c r="B19" s="217" t="s">
        <v>555</v>
      </c>
      <c r="C19" s="9" t="e">
        <f>(INDEX(Air!V:V,MATCH($B19,Air!$B:$B,0)))</f>
        <v>#N/A</v>
      </c>
      <c r="D19" s="9" t="e">
        <f>(INDEX(Air!W:W,MATCH($B19,Air!$B:$B,0)))</f>
        <v>#N/A</v>
      </c>
      <c r="E19" s="196" t="e">
        <f>(INDEX(Air!X:X,MATCH($B19,Air!$B:$B,0)))</f>
        <v>#N/A</v>
      </c>
      <c r="F19" s="209" t="e">
        <f>(INDEX(Air!V:V,MATCH($B19,Air!$B:$B,0)))</f>
        <v>#N/A</v>
      </c>
      <c r="G19" s="209" t="e">
        <f>(INDEX(Air!BA:BA,MATCH($B19,Air!$B:$B,0)))</f>
        <v>#N/A</v>
      </c>
      <c r="H19" s="9" t="e">
        <f>INDEX(TraneChecksums!BI:BI, MATCH($B19, TraneChecksums!C:C,0 )+83,1)</f>
        <v>#N/A</v>
      </c>
      <c r="I19" s="9" t="e">
        <f>INDEX(TraneChecksums!AP:AP, MATCH($B19, TraneChecksums!C:C,0 )+91,1)</f>
        <v>#N/A</v>
      </c>
      <c r="J19" t="e">
        <f>(INDEX(Air!O:O,MATCH($B19,Air!$B:$B,0)))</f>
        <v>#N/A</v>
      </c>
      <c r="K19" t="e">
        <f>(INDEX(Air!Q:Q,MATCH($B19,Air!$B:$B,0)))</f>
        <v>#N/A</v>
      </c>
    </row>
    <row r="20" spans="1:13" ht="13.8" outlineLevel="1">
      <c r="A20" s="40"/>
      <c r="B20" s="217"/>
      <c r="C20" s="9" t="e">
        <f>(INDEX(Air!V:V,MATCH($B20,Air!$B:$B,0)))</f>
        <v>#N/A</v>
      </c>
      <c r="D20" s="9" t="e">
        <f>(INDEX(Air!W:W,MATCH($B20,Air!$B:$B,0)))</f>
        <v>#N/A</v>
      </c>
      <c r="E20" s="196" t="e">
        <f>(INDEX(Air!X:X,MATCH($B20,Air!$B:$B,0)))</f>
        <v>#N/A</v>
      </c>
      <c r="F20" s="209" t="e">
        <f>(INDEX(Trane!R:R,MATCH($B20,Trane!$A:$A,0)))</f>
        <v>#N/A</v>
      </c>
      <c r="G20" s="209" t="e">
        <f>(INDEX(Air!BA:BA,MATCH($B20,Air!$B:$B,0)))</f>
        <v>#N/A</v>
      </c>
      <c r="H20" s="9" t="e">
        <f>INDEX(TraneChecksums!BI:BI, MATCH($B20, TraneChecksums!C:C,0 )+83,1)</f>
        <v>#N/A</v>
      </c>
      <c r="I20" s="9" t="e">
        <f>INDEX(TraneChecksums!AP:AP, MATCH($B20, TraneChecksums!C:C,0 )+91,1)</f>
        <v>#N/A</v>
      </c>
      <c r="J20" t="e">
        <f>(INDEX(Air!O:O,MATCH($B20,Air!$B:$B,0)))</f>
        <v>#N/A</v>
      </c>
      <c r="K20" s="4" t="e">
        <f>(INDEX(Air!Q:Q,MATCH($B20,Air!$B:$B,0)))</f>
        <v>#N/A</v>
      </c>
    </row>
    <row r="21" spans="1:13">
      <c r="C21" t="e">
        <f>(INDEX(Air!V:V,MATCH($B21,Air!$B:$B,0)))</f>
        <v>#N/A</v>
      </c>
      <c r="D21" t="e">
        <f>(INDEX(Air!W:W,MATCH($B21,Air!$B:$B,0)))</f>
        <v>#N/A</v>
      </c>
      <c r="E21" t="e">
        <f>(INDEX(Air!X:X,MATCH($B21,Air!$B:$B,0)))</f>
        <v>#N/A</v>
      </c>
      <c r="F21" t="e">
        <f>(INDEX(Trane!R:R,MATCH($B21,Trane!$A:$A,0)))</f>
        <v>#N/A</v>
      </c>
      <c r="G21" t="e">
        <f>(INDEX(Air!BA:BA,MATCH($B21,Air!$B:$B,0)))</f>
        <v>#N/A</v>
      </c>
      <c r="H21" t="e">
        <f>INDEX(TraneChecksums!BI:BI, MATCH($B21, TraneChecksums!C:C,0 )+83,1)</f>
        <v>#N/A</v>
      </c>
      <c r="I21" t="e">
        <f>INDEX(TraneChecksums!AP:AP, MATCH($B21, TraneChecksums!C:C,0 )+91,1)</f>
        <v>#N/A</v>
      </c>
      <c r="J21" t="e">
        <f>(INDEX(Air!O:O,MATCH($B21,Air!$B:$B,0)))</f>
        <v>#N/A</v>
      </c>
      <c r="K21" t="e">
        <f>(INDEX(Air!Q:Q,MATCH($B21,Air!$B:$B,0)))</f>
        <v>#N/A</v>
      </c>
    </row>
    <row r="23" spans="1:13" ht="41.4">
      <c r="B23" s="157"/>
      <c r="C23" s="92" t="s">
        <v>492</v>
      </c>
      <c r="D23" s="92" t="s">
        <v>493</v>
      </c>
      <c r="E23" s="214" t="s">
        <v>362</v>
      </c>
      <c r="F23" s="92" t="s">
        <v>531</v>
      </c>
      <c r="G23" s="92" t="s">
        <v>509</v>
      </c>
      <c r="H23" s="26" t="s">
        <v>125</v>
      </c>
      <c r="I23" s="26" t="s">
        <v>2</v>
      </c>
      <c r="J23" s="26" t="s">
        <v>3</v>
      </c>
      <c r="K23" s="26" t="s">
        <v>4</v>
      </c>
    </row>
    <row r="24" spans="1:13" ht="13.8">
      <c r="A24" s="208" t="s">
        <v>560</v>
      </c>
      <c r="B24" s="26"/>
      <c r="C24" s="215">
        <f>SUMIF(C25:C26, "&gt;0",C25:C26)</f>
        <v>0</v>
      </c>
      <c r="D24" s="215">
        <f>_xlfn.CEILING.MATH(C24*E24, 5)</f>
        <v>0</v>
      </c>
      <c r="E24" s="216">
        <f>_xlfn.MAXIFS(E25:E26, E25:E26, "&lt;1.1")</f>
        <v>0</v>
      </c>
      <c r="F24" s="215">
        <f>SUMIF(F25:F26, "&gt;0",F25:F26)</f>
        <v>0</v>
      </c>
      <c r="G24" s="215" t="e">
        <f>IF(SUMIF(#REF!,"&gt;0",#REF!)&lt;D24,(D24*1.085*(#REF!-#REF!)),(_xlfn.CEILING.MATH(SUMIF(G25:G26,"&gt;0",G25:G26),5)))</f>
        <v>#REF!</v>
      </c>
      <c r="H24" s="215">
        <f>SUMIF(H25:H26, "&gt;0",H25:H26)</f>
        <v>0</v>
      </c>
      <c r="I24" s="215">
        <f>SUMIF(I25:I26, "&gt;0",I25:I26)</f>
        <v>0</v>
      </c>
      <c r="J24" s="208" t="s">
        <v>552</v>
      </c>
      <c r="K24" s="208" t="s">
        <v>552</v>
      </c>
      <c r="M24" s="213"/>
    </row>
    <row r="25" spans="1:13" ht="13.8" outlineLevel="1">
      <c r="A25" s="40"/>
      <c r="B25" s="217" t="s">
        <v>556</v>
      </c>
      <c r="C25" s="9" t="e">
        <f>(INDEX(Air!V:V,MATCH($B25,Air!$B:$B,0)))</f>
        <v>#N/A</v>
      </c>
      <c r="D25" s="9" t="e">
        <f>(INDEX(Air!W:W,MATCH($B25,Air!$B:$B,0)))</f>
        <v>#N/A</v>
      </c>
      <c r="E25" s="196" t="e">
        <f>(INDEX(Air!X:X,MATCH($B25,Air!$B:$B,0)))</f>
        <v>#N/A</v>
      </c>
      <c r="F25" s="209" t="e">
        <f>(INDEX(Air!V:V,MATCH($B25,Air!$B:$B,0)))</f>
        <v>#N/A</v>
      </c>
      <c r="G25" s="209" t="e">
        <f>(INDEX(Air!BA:BA,MATCH($B25,Air!$B:$B,0)))</f>
        <v>#N/A</v>
      </c>
      <c r="H25" s="9" t="e">
        <f>INDEX(TraneChecksums!BI:BI, MATCH($B25, TraneChecksums!C:C,0 )+83,1)</f>
        <v>#N/A</v>
      </c>
      <c r="I25" s="9" t="e">
        <f>INDEX(TraneChecksums!AP:AP, MATCH($B25, TraneChecksums!C:C,0 )+91,1)</f>
        <v>#N/A</v>
      </c>
      <c r="J25" t="e">
        <f>(INDEX(Air!O:O,MATCH($B25,Air!$B:$B,0)))</f>
        <v>#N/A</v>
      </c>
      <c r="K25" t="e">
        <f>(INDEX(Air!Q:Q,MATCH($B25,Air!$B:$B,0)))</f>
        <v>#N/A</v>
      </c>
    </row>
    <row r="26" spans="1:13" ht="13.8" outlineLevel="1">
      <c r="A26" s="40"/>
      <c r="B26" s="217"/>
      <c r="C26" s="9" t="e">
        <f>(INDEX(Air!V:V,MATCH($B26,Air!$B:$B,0)))</f>
        <v>#N/A</v>
      </c>
      <c r="D26" s="9" t="e">
        <f>(INDEX(Air!W:W,MATCH($B26,Air!$B:$B,0)))</f>
        <v>#N/A</v>
      </c>
      <c r="E26" s="196" t="e">
        <f>(INDEX(Air!X:X,MATCH($B26,Air!$B:$B,0)))</f>
        <v>#N/A</v>
      </c>
      <c r="F26" s="209" t="e">
        <f>(INDEX(Trane!R:R,MATCH($B26,Trane!$A:$A,0)))</f>
        <v>#N/A</v>
      </c>
      <c r="G26" s="209" t="e">
        <f>(INDEX(Air!BA:BA,MATCH($B26,Air!$B:$B,0)))</f>
        <v>#N/A</v>
      </c>
      <c r="H26" s="9" t="e">
        <f>INDEX(TraneChecksums!BI:BI, MATCH($B26, TraneChecksums!C:C,0 )+83,1)</f>
        <v>#N/A</v>
      </c>
      <c r="I26" s="9" t="e">
        <f>INDEX(TraneChecksums!AP:AP, MATCH($B26, TraneChecksums!C:C,0 )+91,1)</f>
        <v>#N/A</v>
      </c>
      <c r="J26" t="e">
        <f>(INDEX(Air!O:O,MATCH($B26,Air!$B:$B,0)))</f>
        <v>#N/A</v>
      </c>
      <c r="K26" s="4" t="e">
        <f>(INDEX(Air!Q:Q,MATCH($B26,Air!$B:$B,0)))</f>
        <v>#N/A</v>
      </c>
    </row>
    <row r="28" spans="1:13" ht="13.8">
      <c r="B28" s="157"/>
      <c r="C28" s="92"/>
      <c r="D28" s="92"/>
      <c r="E28" s="214"/>
      <c r="F28" s="92"/>
      <c r="G28" s="92"/>
      <c r="H28" s="26"/>
      <c r="I28" s="26"/>
    </row>
    <row r="29" spans="1:13" ht="13.8">
      <c r="A29" s="26"/>
      <c r="B29" s="26"/>
      <c r="C29" s="93"/>
      <c r="D29" s="93"/>
      <c r="E29" s="240"/>
      <c r="F29" s="93"/>
      <c r="G29" s="93"/>
      <c r="H29" s="93"/>
      <c r="I29" s="93"/>
      <c r="K29" s="4"/>
      <c r="M29" s="213"/>
    </row>
    <row r="30" spans="1:13" ht="13.8" outlineLevel="1">
      <c r="A30" s="40"/>
      <c r="B30" s="217"/>
      <c r="C30" s="9"/>
      <c r="D30" s="9"/>
      <c r="E30" s="196"/>
      <c r="F30" s="209"/>
      <c r="G30" s="209"/>
      <c r="H30" s="9"/>
      <c r="I30" s="9"/>
    </row>
    <row r="31" spans="1:13" ht="13.8" outlineLevel="1">
      <c r="A31" s="40"/>
      <c r="B31" s="217"/>
      <c r="C31" s="9"/>
      <c r="D31" s="9"/>
      <c r="E31" s="196"/>
      <c r="F31" s="209"/>
      <c r="G31" s="209"/>
      <c r="H31" s="9"/>
      <c r="I31" s="9"/>
    </row>
    <row r="32" spans="1:13" ht="13.8" outlineLevel="1">
      <c r="A32" s="40"/>
      <c r="B32" s="217"/>
      <c r="C32" s="9"/>
      <c r="D32" s="9"/>
      <c r="E32" s="196"/>
      <c r="F32" s="209"/>
      <c r="G32" s="209"/>
      <c r="H32" s="9"/>
      <c r="I32" s="9"/>
      <c r="K32" s="4"/>
    </row>
    <row r="33" spans="1:13" ht="13.8" outlineLevel="1">
      <c r="A33" s="40"/>
      <c r="B33" s="217"/>
      <c r="C33" s="9"/>
      <c r="D33" s="9"/>
      <c r="E33" s="196"/>
      <c r="F33" s="209"/>
      <c r="G33" s="209"/>
      <c r="H33" s="9"/>
      <c r="I33" s="9"/>
    </row>
    <row r="34" spans="1:13" ht="13.8" outlineLevel="1">
      <c r="A34" s="40"/>
      <c r="B34" s="217"/>
      <c r="C34" s="9"/>
      <c r="D34" s="9"/>
      <c r="E34" s="196"/>
      <c r="F34" s="209"/>
      <c r="G34" s="209"/>
      <c r="H34" s="9"/>
      <c r="I34" s="9"/>
    </row>
    <row r="35" spans="1:13" ht="13.8" outlineLevel="1">
      <c r="A35" s="40"/>
      <c r="B35" s="217"/>
      <c r="C35" s="9"/>
      <c r="D35" s="9"/>
      <c r="E35" s="196"/>
      <c r="F35" s="209"/>
      <c r="G35" s="209"/>
      <c r="H35" s="9"/>
      <c r="I35" s="9"/>
    </row>
    <row r="36" spans="1:13" ht="13.8" outlineLevel="1">
      <c r="A36" s="40"/>
      <c r="B36" s="217"/>
      <c r="C36" s="9"/>
      <c r="D36" s="9"/>
      <c r="E36" s="196"/>
      <c r="F36" s="209"/>
      <c r="G36" s="209"/>
      <c r="H36" s="9"/>
      <c r="I36" s="9"/>
    </row>
    <row r="37" spans="1:13" ht="13.8" outlineLevel="1">
      <c r="A37" s="40"/>
      <c r="B37" s="217"/>
      <c r="C37" s="9"/>
      <c r="D37" s="9"/>
      <c r="E37" s="196"/>
      <c r="F37" s="209"/>
      <c r="G37" s="209"/>
      <c r="H37" s="9"/>
      <c r="I37" s="9"/>
    </row>
    <row r="38" spans="1:13" ht="13.8" outlineLevel="1">
      <c r="A38" s="40"/>
      <c r="B38" s="217"/>
      <c r="C38" s="9"/>
      <c r="D38" s="9"/>
      <c r="E38" s="196"/>
      <c r="F38" s="209"/>
      <c r="G38" s="209"/>
      <c r="H38" s="9"/>
      <c r="I38" s="9"/>
    </row>
    <row r="39" spans="1:13" ht="13.8" outlineLevel="1">
      <c r="A39" s="40"/>
      <c r="B39" s="217"/>
      <c r="C39" s="9"/>
      <c r="D39" s="9"/>
      <c r="E39" s="196"/>
      <c r="F39" s="209"/>
      <c r="G39" s="209"/>
      <c r="H39" s="9"/>
      <c r="I39" s="9"/>
    </row>
    <row r="40" spans="1:13" ht="13.8">
      <c r="A40" s="176"/>
      <c r="B40" s="177"/>
      <c r="C40" s="93"/>
      <c r="D40" s="93"/>
      <c r="E40" s="86"/>
      <c r="F40" s="86"/>
      <c r="G40" s="93"/>
      <c r="H40" s="93"/>
      <c r="I40" s="93"/>
    </row>
    <row r="41" spans="1:13" ht="13.8">
      <c r="A41" s="176"/>
      <c r="B41" s="177"/>
      <c r="C41" s="93"/>
      <c r="D41" s="93"/>
      <c r="E41" s="86"/>
      <c r="F41" s="86"/>
      <c r="G41" s="93"/>
      <c r="H41" s="93"/>
      <c r="I41" s="93"/>
    </row>
    <row r="42" spans="1:13" ht="13.8">
      <c r="B42" s="157"/>
      <c r="C42" s="92"/>
      <c r="D42" s="92"/>
      <c r="E42" s="214"/>
      <c r="F42" s="92"/>
      <c r="G42" s="92"/>
      <c r="H42" s="26"/>
      <c r="I42" s="26"/>
    </row>
    <row r="43" spans="1:13" ht="13.8">
      <c r="A43" s="26"/>
      <c r="B43" s="26"/>
      <c r="C43" s="93"/>
      <c r="D43" s="93"/>
      <c r="E43" s="240"/>
      <c r="F43" s="93"/>
      <c r="G43" s="93"/>
      <c r="H43" s="93"/>
      <c r="I43" s="93"/>
      <c r="K43" s="4"/>
      <c r="M43" s="213"/>
    </row>
    <row r="44" spans="1:13" ht="13.8" hidden="1" outlineLevel="1">
      <c r="A44" s="40"/>
      <c r="B44" s="217"/>
      <c r="C44" s="9"/>
      <c r="D44" s="9"/>
      <c r="E44" s="196"/>
      <c r="F44" s="209"/>
      <c r="G44" s="209"/>
      <c r="H44" s="9"/>
      <c r="I44" s="9"/>
    </row>
    <row r="45" spans="1:13" ht="13.8" hidden="1" outlineLevel="1">
      <c r="A45" s="40"/>
      <c r="B45" s="217"/>
      <c r="C45" s="9"/>
      <c r="D45" s="9"/>
      <c r="E45" s="196"/>
      <c r="F45" s="209"/>
      <c r="G45" s="209"/>
      <c r="H45" s="9"/>
      <c r="I45" s="9"/>
    </row>
    <row r="46" spans="1:13" ht="13.8" hidden="1" outlineLevel="1">
      <c r="A46" s="40"/>
      <c r="B46" s="217"/>
      <c r="C46" s="9"/>
      <c r="D46" s="9"/>
      <c r="E46" s="196"/>
      <c r="F46" s="209"/>
      <c r="G46" s="209"/>
      <c r="H46" s="9"/>
      <c r="I46" s="9"/>
      <c r="K46" s="4"/>
    </row>
    <row r="47" spans="1:13" ht="13.8" hidden="1" outlineLevel="1">
      <c r="A47" s="40"/>
      <c r="B47" s="217"/>
      <c r="C47" s="9"/>
      <c r="D47" s="9"/>
      <c r="E47" s="196"/>
      <c r="F47" s="209"/>
      <c r="G47" s="209"/>
      <c r="H47" s="9"/>
      <c r="I47" s="9"/>
    </row>
    <row r="48" spans="1:13" ht="13.8" hidden="1" outlineLevel="1">
      <c r="A48" s="40"/>
      <c r="B48" s="217"/>
      <c r="C48" s="9"/>
      <c r="D48" s="9"/>
      <c r="E48" s="196"/>
      <c r="F48" s="209"/>
      <c r="G48" s="209"/>
      <c r="H48" s="9"/>
      <c r="I48" s="9"/>
    </row>
    <row r="49" spans="1:13" ht="13.8" hidden="1" outlineLevel="1">
      <c r="A49" s="40"/>
      <c r="B49" s="217"/>
      <c r="C49" s="9"/>
      <c r="D49" s="9"/>
      <c r="E49" s="196"/>
      <c r="F49" s="209"/>
      <c r="G49" s="209"/>
      <c r="H49" s="9"/>
      <c r="I49" s="9"/>
    </row>
    <row r="50" spans="1:13" ht="13.8" hidden="1" outlineLevel="1">
      <c r="A50" s="40"/>
      <c r="B50" s="217"/>
      <c r="C50" s="9"/>
      <c r="D50" s="9"/>
      <c r="E50" s="196"/>
      <c r="F50" s="209"/>
      <c r="G50" s="209"/>
      <c r="H50" s="9"/>
      <c r="I50" s="9"/>
    </row>
    <row r="51" spans="1:13" ht="13.8" hidden="1" outlineLevel="1">
      <c r="A51" s="40"/>
      <c r="B51" s="217"/>
      <c r="C51" s="9"/>
      <c r="D51" s="9"/>
      <c r="E51" s="196"/>
      <c r="F51" s="209"/>
      <c r="G51" s="209"/>
      <c r="H51" s="9"/>
      <c r="I51" s="9"/>
    </row>
    <row r="52" spans="1:13" ht="13.8" hidden="1" outlineLevel="1">
      <c r="A52" s="40"/>
      <c r="B52" s="217"/>
      <c r="C52" s="9"/>
      <c r="D52" s="9"/>
      <c r="E52" s="196"/>
      <c r="F52" s="209"/>
      <c r="G52" s="209"/>
      <c r="H52" s="9"/>
      <c r="I52" s="9"/>
    </row>
    <row r="53" spans="1:13" ht="13.8" hidden="1" outlineLevel="1">
      <c r="A53" s="40"/>
      <c r="B53" s="217"/>
      <c r="C53" s="9"/>
      <c r="D53" s="9"/>
      <c r="E53" s="196"/>
      <c r="F53" s="209"/>
      <c r="G53" s="209"/>
      <c r="H53" s="9"/>
      <c r="I53" s="9"/>
    </row>
    <row r="54" spans="1:13" collapsed="1"/>
    <row r="56" spans="1:13" ht="13.8">
      <c r="B56" s="157"/>
      <c r="C56" s="92"/>
      <c r="D56" s="92"/>
      <c r="E56" s="214"/>
      <c r="F56" s="92"/>
      <c r="G56" s="92"/>
      <c r="H56" s="26"/>
      <c r="I56" s="26"/>
    </row>
    <row r="57" spans="1:13" ht="13.8">
      <c r="A57" s="26"/>
      <c r="B57" s="26"/>
      <c r="C57" s="93"/>
      <c r="D57" s="93"/>
      <c r="E57" s="240"/>
      <c r="F57" s="93"/>
      <c r="G57" s="93"/>
      <c r="H57" s="93"/>
      <c r="I57" s="93"/>
      <c r="K57" s="4"/>
      <c r="M57" s="213"/>
    </row>
    <row r="58" spans="1:13" ht="13.8" hidden="1" outlineLevel="1">
      <c r="A58" s="40"/>
      <c r="B58" s="217"/>
      <c r="C58" s="9"/>
      <c r="D58" s="9"/>
      <c r="E58" s="196"/>
      <c r="F58" s="209"/>
      <c r="G58" s="209"/>
      <c r="H58" s="9"/>
      <c r="I58" s="9"/>
    </row>
    <row r="59" spans="1:13" ht="13.8" hidden="1" outlineLevel="1">
      <c r="A59" s="40"/>
      <c r="B59" s="217"/>
      <c r="C59" s="9"/>
      <c r="D59" s="9"/>
      <c r="E59" s="196"/>
      <c r="F59" s="209"/>
      <c r="G59" s="209"/>
      <c r="H59" s="9"/>
      <c r="I59" s="9"/>
    </row>
    <row r="60" spans="1:13" ht="13.8" hidden="1" outlineLevel="1">
      <c r="A60" s="40"/>
      <c r="B60" s="217"/>
      <c r="C60" s="9"/>
      <c r="D60" s="9"/>
      <c r="E60" s="196"/>
      <c r="F60" s="209"/>
      <c r="G60" s="209"/>
      <c r="H60" s="9"/>
      <c r="I60" s="9"/>
      <c r="K60" s="4"/>
    </row>
    <row r="61" spans="1:13" ht="13.8" hidden="1" outlineLevel="1">
      <c r="A61" s="40"/>
      <c r="B61" s="217"/>
      <c r="C61" s="9"/>
      <c r="D61" s="9"/>
      <c r="E61" s="196"/>
      <c r="F61" s="209"/>
      <c r="G61" s="209"/>
      <c r="H61" s="9"/>
      <c r="I61" s="9"/>
    </row>
    <row r="62" spans="1:13" ht="13.8" hidden="1" outlineLevel="1">
      <c r="A62" s="40"/>
      <c r="B62" s="217"/>
      <c r="C62" s="9"/>
      <c r="D62" s="9"/>
      <c r="E62" s="196"/>
      <c r="F62" s="209"/>
      <c r="G62" s="209"/>
      <c r="H62" s="9"/>
      <c r="I62" s="9"/>
    </row>
    <row r="63" spans="1:13" ht="13.8" hidden="1" outlineLevel="1">
      <c r="A63" s="40"/>
      <c r="B63" s="217"/>
      <c r="C63" s="9"/>
      <c r="D63" s="9"/>
      <c r="E63" s="196"/>
      <c r="F63" s="209"/>
      <c r="G63" s="209"/>
      <c r="H63" s="9"/>
      <c r="I63" s="9"/>
    </row>
    <row r="64" spans="1:13" ht="13.8" hidden="1" outlineLevel="1">
      <c r="A64" s="40"/>
      <c r="B64" s="217"/>
      <c r="C64" s="9"/>
      <c r="D64" s="9"/>
      <c r="E64" s="196"/>
      <c r="F64" s="209"/>
      <c r="G64" s="209"/>
      <c r="H64" s="9"/>
      <c r="I64" s="9"/>
    </row>
    <row r="65" spans="1:13" ht="13.8" hidden="1" outlineLevel="1">
      <c r="A65" s="40"/>
      <c r="B65" s="217"/>
      <c r="C65" s="9"/>
      <c r="D65" s="9"/>
      <c r="E65" s="196"/>
      <c r="F65" s="209"/>
      <c r="G65" s="209"/>
      <c r="H65" s="9"/>
      <c r="I65" s="9"/>
    </row>
    <row r="66" spans="1:13" ht="13.8" hidden="1" outlineLevel="1">
      <c r="A66" s="40"/>
      <c r="B66" s="217"/>
      <c r="C66" s="9"/>
      <c r="D66" s="9"/>
      <c r="E66" s="196"/>
      <c r="F66" s="209"/>
      <c r="G66" s="209"/>
      <c r="H66" s="9"/>
      <c r="I66" s="9"/>
    </row>
    <row r="67" spans="1:13" ht="13.8" hidden="1" outlineLevel="1">
      <c r="A67" s="40"/>
      <c r="B67" s="217"/>
      <c r="C67" s="9"/>
      <c r="D67" s="9"/>
      <c r="E67" s="196"/>
      <c r="F67" s="209"/>
      <c r="G67" s="209"/>
      <c r="H67" s="9"/>
      <c r="I67" s="9"/>
    </row>
    <row r="68" spans="1:13" collapsed="1"/>
    <row r="70" spans="1:13" ht="13.8">
      <c r="B70" s="157"/>
      <c r="C70" s="92"/>
      <c r="D70" s="92"/>
      <c r="E70" s="214"/>
      <c r="F70" s="92"/>
      <c r="G70" s="92"/>
      <c r="H70" s="26"/>
      <c r="I70" s="26"/>
    </row>
    <row r="71" spans="1:13" ht="13.8">
      <c r="A71" s="26"/>
      <c r="B71" s="26"/>
      <c r="C71" s="93"/>
      <c r="D71" s="93"/>
      <c r="E71" s="240"/>
      <c r="F71" s="93"/>
      <c r="G71" s="93"/>
      <c r="H71" s="93"/>
      <c r="I71" s="93"/>
      <c r="K71" s="4"/>
      <c r="M71" s="213"/>
    </row>
    <row r="72" spans="1:13" ht="13.8" hidden="1" outlineLevel="1">
      <c r="A72" s="40"/>
      <c r="B72" s="217"/>
      <c r="C72" s="9"/>
      <c r="D72" s="9"/>
      <c r="E72" s="196"/>
      <c r="F72" s="209"/>
      <c r="G72" s="209"/>
      <c r="H72" s="9"/>
      <c r="I72" s="9"/>
    </row>
    <row r="73" spans="1:13" ht="13.8" hidden="1" outlineLevel="1">
      <c r="A73" s="40"/>
      <c r="B73" s="217"/>
      <c r="C73" s="9"/>
      <c r="D73" s="9"/>
      <c r="E73" s="196"/>
      <c r="F73" s="209"/>
      <c r="G73" s="209"/>
      <c r="H73" s="9"/>
      <c r="I73" s="9"/>
    </row>
    <row r="74" spans="1:13" ht="13.8" hidden="1" outlineLevel="1">
      <c r="A74" s="40"/>
      <c r="B74" s="217"/>
      <c r="C74" s="9"/>
      <c r="D74" s="9"/>
      <c r="E74" s="196"/>
      <c r="F74" s="209"/>
      <c r="G74" s="209"/>
      <c r="H74" s="9"/>
      <c r="I74" s="9"/>
      <c r="K74" s="4"/>
    </row>
    <row r="75" spans="1:13" ht="13.8" hidden="1" outlineLevel="1">
      <c r="A75" s="40"/>
      <c r="B75" s="217"/>
      <c r="C75" s="9"/>
      <c r="D75" s="9"/>
      <c r="E75" s="196"/>
      <c r="F75" s="209"/>
      <c r="G75" s="209"/>
      <c r="H75" s="9"/>
      <c r="I75" s="9"/>
    </row>
    <row r="76" spans="1:13" ht="13.8" hidden="1" outlineLevel="1">
      <c r="A76" s="40"/>
      <c r="B76" s="217"/>
      <c r="C76" s="9"/>
      <c r="D76" s="9"/>
      <c r="E76" s="196"/>
      <c r="F76" s="209"/>
      <c r="G76" s="209"/>
      <c r="H76" s="9"/>
      <c r="I76" s="9"/>
    </row>
    <row r="77" spans="1:13" ht="13.8" hidden="1" outlineLevel="1">
      <c r="A77" s="40"/>
      <c r="B77" s="217"/>
      <c r="C77" s="9"/>
      <c r="D77" s="9"/>
      <c r="E77" s="196"/>
      <c r="F77" s="209"/>
      <c r="G77" s="209"/>
      <c r="H77" s="9"/>
      <c r="I77" s="9"/>
    </row>
    <row r="78" spans="1:13" ht="13.8" hidden="1" outlineLevel="1">
      <c r="A78" s="40"/>
      <c r="B78" s="217"/>
      <c r="C78" s="9"/>
      <c r="D78" s="9"/>
      <c r="E78" s="196"/>
      <c r="F78" s="209"/>
      <c r="G78" s="209"/>
      <c r="H78" s="9"/>
      <c r="I78" s="9"/>
    </row>
    <row r="79" spans="1:13" ht="13.8" hidden="1" outlineLevel="1">
      <c r="A79" s="40"/>
      <c r="B79" s="217"/>
      <c r="C79" s="9"/>
      <c r="D79" s="9"/>
      <c r="E79" s="196"/>
      <c r="F79" s="209"/>
      <c r="G79" s="209"/>
      <c r="H79" s="9"/>
      <c r="I79" s="9"/>
    </row>
    <row r="80" spans="1:13" ht="13.8" hidden="1" outlineLevel="1">
      <c r="A80" s="40"/>
      <c r="B80" s="217"/>
      <c r="C80" s="9"/>
      <c r="D80" s="9"/>
      <c r="E80" s="196"/>
      <c r="F80" s="209"/>
      <c r="G80" s="209"/>
      <c r="H80" s="9"/>
      <c r="I80" s="9"/>
    </row>
    <row r="81" spans="1:13" ht="13.8" hidden="1" outlineLevel="1">
      <c r="A81" s="40"/>
      <c r="B81" s="217"/>
      <c r="C81" s="9"/>
      <c r="D81" s="9"/>
      <c r="E81" s="196"/>
      <c r="F81" s="209"/>
      <c r="G81" s="209"/>
      <c r="H81" s="9"/>
      <c r="I81" s="9"/>
    </row>
    <row r="82" spans="1:13" ht="13.8" collapsed="1">
      <c r="A82" s="176"/>
      <c r="B82" s="177"/>
      <c r="C82" s="93"/>
      <c r="D82" s="93"/>
      <c r="E82" s="86"/>
      <c r="F82" s="86"/>
      <c r="G82" s="93"/>
      <c r="H82" s="93"/>
      <c r="I82" s="93"/>
    </row>
    <row r="83" spans="1:13" ht="13.8">
      <c r="A83" s="176"/>
      <c r="B83" s="177"/>
      <c r="C83" s="93"/>
      <c r="D83" s="93"/>
      <c r="E83" s="86"/>
      <c r="F83" s="86"/>
      <c r="G83" s="93"/>
      <c r="H83" s="93"/>
      <c r="I83" s="93"/>
    </row>
    <row r="84" spans="1:13" ht="13.8">
      <c r="B84" s="157"/>
      <c r="C84" s="92"/>
      <c r="D84" s="92"/>
      <c r="E84" s="214"/>
      <c r="F84" s="92"/>
      <c r="G84" s="92"/>
      <c r="H84" s="26"/>
      <c r="I84" s="26"/>
    </row>
    <row r="85" spans="1:13" ht="13.8">
      <c r="A85" s="26"/>
      <c r="B85" s="26"/>
      <c r="C85" s="93"/>
      <c r="D85" s="93"/>
      <c r="E85" s="240"/>
      <c r="F85" s="93"/>
      <c r="G85" s="93"/>
      <c r="H85" s="93"/>
      <c r="I85" s="93"/>
      <c r="K85" s="4"/>
      <c r="M85" s="213"/>
    </row>
    <row r="86" spans="1:13" ht="13.8" hidden="1" outlineLevel="1">
      <c r="A86" s="40"/>
      <c r="B86" s="217"/>
      <c r="C86" s="9"/>
      <c r="D86" s="9"/>
      <c r="E86" s="196"/>
      <c r="F86" s="209"/>
      <c r="G86" s="209"/>
      <c r="H86" s="9"/>
      <c r="I86" s="9"/>
    </row>
    <row r="87" spans="1:13" ht="13.8" hidden="1" outlineLevel="1">
      <c r="A87" s="40"/>
      <c r="B87" s="217"/>
      <c r="C87" s="9"/>
      <c r="D87" s="9"/>
      <c r="E87" s="196"/>
      <c r="F87" s="209"/>
      <c r="G87" s="209"/>
      <c r="H87" s="9"/>
      <c r="I87" s="9"/>
    </row>
    <row r="88" spans="1:13" ht="13.8" hidden="1" outlineLevel="1">
      <c r="A88" s="40"/>
      <c r="B88" s="217"/>
      <c r="C88" s="9"/>
      <c r="D88" s="9"/>
      <c r="E88" s="196"/>
      <c r="F88" s="209"/>
      <c r="G88" s="209"/>
      <c r="H88" s="9"/>
      <c r="I88" s="9"/>
      <c r="K88" s="4"/>
    </row>
    <row r="89" spans="1:13" ht="13.8" hidden="1" outlineLevel="1">
      <c r="A89" s="40"/>
      <c r="B89" s="217"/>
      <c r="C89" s="9"/>
      <c r="D89" s="9"/>
      <c r="E89" s="196"/>
      <c r="F89" s="209"/>
      <c r="G89" s="209"/>
      <c r="H89" s="9"/>
      <c r="I89" s="9"/>
    </row>
    <row r="90" spans="1:13" ht="13.8" hidden="1" outlineLevel="1">
      <c r="A90" s="40"/>
      <c r="B90" s="217"/>
      <c r="C90" s="9"/>
      <c r="D90" s="9"/>
      <c r="E90" s="196"/>
      <c r="F90" s="209"/>
      <c r="G90" s="209"/>
      <c r="H90" s="9"/>
      <c r="I90" s="9"/>
    </row>
    <row r="91" spans="1:13" ht="13.8" hidden="1" outlineLevel="1">
      <c r="A91" s="40"/>
      <c r="B91" s="217"/>
      <c r="C91" s="9"/>
      <c r="D91" s="9"/>
      <c r="E91" s="196"/>
      <c r="F91" s="209"/>
      <c r="G91" s="209"/>
      <c r="H91" s="9"/>
      <c r="I91" s="9"/>
    </row>
    <row r="92" spans="1:13" ht="13.8" hidden="1" outlineLevel="1">
      <c r="A92" s="40"/>
      <c r="B92" s="217"/>
      <c r="C92" s="9"/>
      <c r="D92" s="9"/>
      <c r="E92" s="196"/>
      <c r="F92" s="209"/>
      <c r="G92" s="209"/>
      <c r="H92" s="9"/>
      <c r="I92" s="9"/>
    </row>
    <row r="93" spans="1:13" ht="13.8" hidden="1" outlineLevel="1">
      <c r="A93" s="40"/>
      <c r="B93" s="217"/>
      <c r="C93" s="9"/>
      <c r="D93" s="9"/>
      <c r="E93" s="196"/>
      <c r="F93" s="209"/>
      <c r="G93" s="209"/>
      <c r="H93" s="9"/>
      <c r="I93" s="9"/>
    </row>
    <row r="94" spans="1:13" ht="13.8" hidden="1" outlineLevel="1">
      <c r="A94" s="40"/>
      <c r="B94" s="217"/>
      <c r="C94" s="9"/>
      <c r="D94" s="9"/>
      <c r="E94" s="196"/>
      <c r="F94" s="209"/>
      <c r="G94" s="209"/>
      <c r="H94" s="9"/>
      <c r="I94" s="9"/>
    </row>
    <row r="95" spans="1:13" ht="13.8" hidden="1" outlineLevel="1">
      <c r="A95" s="40"/>
      <c r="B95" s="217"/>
      <c r="C95" s="9"/>
      <c r="D95" s="9"/>
      <c r="E95" s="196"/>
      <c r="F95" s="209"/>
      <c r="G95" s="209"/>
      <c r="H95" s="9"/>
      <c r="I95" s="9"/>
    </row>
    <row r="96" spans="1:13" collapsed="1"/>
    <row r="98" spans="1:13" ht="13.8">
      <c r="B98" s="157"/>
      <c r="C98" s="92"/>
      <c r="D98" s="92"/>
      <c r="E98" s="214"/>
      <c r="F98" s="92"/>
      <c r="G98" s="92"/>
      <c r="H98" s="26"/>
      <c r="I98" s="26"/>
    </row>
    <row r="99" spans="1:13" ht="13.8">
      <c r="A99" s="26"/>
      <c r="B99" s="26"/>
      <c r="C99" s="93"/>
      <c r="D99" s="93"/>
      <c r="E99" s="240"/>
      <c r="F99" s="93"/>
      <c r="G99" s="93"/>
      <c r="H99" s="93"/>
      <c r="I99" s="93"/>
      <c r="K99" s="4"/>
      <c r="M99" s="213"/>
    </row>
    <row r="100" spans="1:13" ht="13.8" hidden="1" outlineLevel="1">
      <c r="A100" s="40"/>
      <c r="B100" s="217"/>
      <c r="C100" s="9"/>
      <c r="D100" s="9"/>
      <c r="E100" s="196"/>
      <c r="F100" s="209"/>
      <c r="G100" s="209"/>
      <c r="H100" s="9"/>
      <c r="I100" s="9"/>
    </row>
    <row r="101" spans="1:13" ht="13.8" hidden="1" outlineLevel="1">
      <c r="A101" s="40"/>
      <c r="B101" s="217"/>
      <c r="C101" s="9"/>
      <c r="D101" s="9"/>
      <c r="E101" s="196"/>
      <c r="F101" s="209"/>
      <c r="G101" s="209"/>
      <c r="H101" s="9"/>
      <c r="I101" s="9"/>
    </row>
    <row r="102" spans="1:13" ht="13.8" hidden="1" outlineLevel="1">
      <c r="A102" s="40"/>
      <c r="B102" s="217"/>
      <c r="C102" s="9"/>
      <c r="D102" s="9"/>
      <c r="E102" s="196"/>
      <c r="F102" s="209"/>
      <c r="G102" s="209"/>
      <c r="H102" s="9"/>
      <c r="I102" s="9"/>
      <c r="K102" s="4"/>
    </row>
    <row r="103" spans="1:13" ht="13.8" hidden="1" outlineLevel="1">
      <c r="A103" s="40"/>
      <c r="B103" s="217"/>
      <c r="C103" s="9"/>
      <c r="D103" s="9"/>
      <c r="E103" s="196"/>
      <c r="F103" s="209"/>
      <c r="G103" s="209"/>
      <c r="H103" s="9"/>
      <c r="I103" s="9"/>
    </row>
    <row r="104" spans="1:13" ht="13.8" hidden="1" outlineLevel="1">
      <c r="A104" s="40"/>
      <c r="B104" s="217"/>
      <c r="C104" s="9"/>
      <c r="D104" s="9"/>
      <c r="E104" s="196"/>
      <c r="F104" s="209"/>
      <c r="G104" s="209"/>
      <c r="H104" s="9"/>
      <c r="I104" s="9"/>
    </row>
    <row r="105" spans="1:13" ht="13.8" hidden="1" outlineLevel="1">
      <c r="A105" s="40"/>
      <c r="B105" s="217"/>
      <c r="C105" s="9"/>
      <c r="D105" s="9"/>
      <c r="E105" s="196"/>
      <c r="F105" s="209"/>
      <c r="G105" s="209"/>
      <c r="H105" s="9"/>
      <c r="I105" s="9"/>
    </row>
    <row r="106" spans="1:13" ht="13.8" hidden="1" outlineLevel="1">
      <c r="A106" s="40"/>
      <c r="B106" s="217"/>
      <c r="C106" s="9"/>
      <c r="D106" s="9"/>
      <c r="E106" s="196"/>
      <c r="F106" s="209"/>
      <c r="G106" s="209"/>
      <c r="H106" s="9"/>
      <c r="I106" s="9"/>
    </row>
    <row r="107" spans="1:13" ht="13.8" hidden="1" outlineLevel="1">
      <c r="A107" s="40"/>
      <c r="B107" s="217"/>
      <c r="C107" s="9"/>
      <c r="D107" s="9"/>
      <c r="E107" s="196"/>
      <c r="F107" s="209"/>
      <c r="G107" s="209"/>
      <c r="H107" s="9"/>
      <c r="I107" s="9"/>
    </row>
    <row r="108" spans="1:13" ht="13.8" hidden="1" outlineLevel="1">
      <c r="A108" s="40"/>
      <c r="B108" s="217"/>
      <c r="C108" s="9"/>
      <c r="D108" s="9"/>
      <c r="E108" s="196"/>
      <c r="F108" s="209"/>
      <c r="G108" s="209"/>
      <c r="H108" s="9"/>
      <c r="I108" s="9"/>
    </row>
    <row r="109" spans="1:13" ht="13.8" hidden="1" outlineLevel="1">
      <c r="A109" s="40"/>
      <c r="B109" s="217"/>
      <c r="C109" s="9"/>
      <c r="D109" s="9"/>
      <c r="E109" s="196"/>
      <c r="F109" s="209"/>
      <c r="G109" s="209"/>
      <c r="H109" s="9"/>
      <c r="I109" s="9"/>
    </row>
    <row r="110" spans="1:13" collapsed="1"/>
    <row r="112" spans="1:13" ht="13.8">
      <c r="B112" s="157"/>
      <c r="C112" s="92"/>
      <c r="D112" s="92"/>
      <c r="E112" s="214"/>
      <c r="F112" s="92"/>
      <c r="G112" s="92"/>
      <c r="H112" s="26"/>
      <c r="I112" s="26"/>
    </row>
    <row r="113" spans="1:13" ht="13.8">
      <c r="A113" s="26"/>
      <c r="B113" s="26"/>
      <c r="C113" s="93"/>
      <c r="D113" s="93"/>
      <c r="E113" s="240"/>
      <c r="F113" s="93"/>
      <c r="G113" s="93"/>
      <c r="H113" s="93"/>
      <c r="I113" s="93"/>
      <c r="K113" s="4"/>
      <c r="M113" s="213"/>
    </row>
    <row r="114" spans="1:13" ht="13.8" hidden="1" outlineLevel="1">
      <c r="A114" s="40"/>
      <c r="B114" s="217"/>
      <c r="C114" s="9"/>
      <c r="D114" s="9"/>
      <c r="E114" s="196"/>
      <c r="F114" s="209"/>
      <c r="G114" s="209"/>
      <c r="H114" s="9"/>
      <c r="I114" s="9"/>
    </row>
    <row r="115" spans="1:13" ht="13.8" hidden="1" outlineLevel="1">
      <c r="A115" s="40"/>
      <c r="B115" s="217"/>
      <c r="C115" s="9"/>
      <c r="D115" s="9"/>
      <c r="E115" s="196"/>
      <c r="F115" s="209"/>
      <c r="G115" s="209"/>
      <c r="H115" s="9"/>
      <c r="I115" s="9"/>
    </row>
    <row r="116" spans="1:13" ht="13.8" hidden="1" outlineLevel="1">
      <c r="A116" s="40"/>
      <c r="B116" s="217"/>
      <c r="C116" s="9"/>
      <c r="D116" s="9"/>
      <c r="E116" s="196"/>
      <c r="F116" s="209"/>
      <c r="G116" s="209"/>
      <c r="H116" s="9"/>
      <c r="I116" s="9"/>
      <c r="K116" s="4"/>
    </row>
    <row r="117" spans="1:13" ht="13.8" hidden="1" outlineLevel="1">
      <c r="A117" s="40"/>
      <c r="B117" s="217"/>
      <c r="C117" s="9"/>
      <c r="D117" s="9"/>
      <c r="E117" s="196"/>
      <c r="F117" s="209"/>
      <c r="G117" s="209"/>
      <c r="H117" s="9"/>
      <c r="I117" s="9"/>
    </row>
    <row r="118" spans="1:13" ht="13.8" hidden="1" outlineLevel="1">
      <c r="A118" s="40"/>
      <c r="B118" s="217"/>
      <c r="C118" s="9"/>
      <c r="D118" s="9"/>
      <c r="E118" s="196"/>
      <c r="F118" s="209"/>
      <c r="G118" s="209"/>
      <c r="H118" s="9"/>
      <c r="I118" s="9"/>
    </row>
    <row r="119" spans="1:13" ht="13.8" hidden="1" outlineLevel="1">
      <c r="A119" s="40"/>
      <c r="B119" s="217"/>
      <c r="C119" s="9"/>
      <c r="D119" s="9"/>
      <c r="E119" s="196"/>
      <c r="F119" s="209"/>
      <c r="G119" s="209"/>
      <c r="H119" s="9"/>
      <c r="I119" s="9"/>
    </row>
    <row r="120" spans="1:13" ht="13.8" hidden="1" outlineLevel="1">
      <c r="A120" s="40"/>
      <c r="B120" s="217"/>
      <c r="C120" s="9"/>
      <c r="D120" s="9"/>
      <c r="E120" s="196"/>
      <c r="F120" s="209"/>
      <c r="G120" s="209"/>
      <c r="H120" s="9"/>
      <c r="I120" s="9"/>
    </row>
    <row r="121" spans="1:13" ht="13.8" hidden="1" outlineLevel="1">
      <c r="A121" s="40"/>
      <c r="B121" s="217"/>
      <c r="C121" s="9"/>
      <c r="D121" s="9"/>
      <c r="E121" s="196"/>
      <c r="F121" s="209"/>
      <c r="G121" s="209"/>
      <c r="H121" s="9"/>
      <c r="I121" s="9"/>
    </row>
    <row r="122" spans="1:13" ht="13.8" hidden="1" outlineLevel="1">
      <c r="A122" s="40"/>
      <c r="B122" s="217"/>
      <c r="C122" s="9"/>
      <c r="D122" s="9"/>
      <c r="E122" s="196"/>
      <c r="F122" s="209"/>
      <c r="G122" s="209"/>
      <c r="H122" s="9"/>
      <c r="I122" s="9"/>
    </row>
    <row r="123" spans="1:13" ht="13.8" hidden="1" outlineLevel="1">
      <c r="A123" s="40"/>
      <c r="B123" s="217"/>
      <c r="C123" s="9"/>
      <c r="D123" s="9"/>
      <c r="E123" s="196"/>
      <c r="F123" s="209"/>
      <c r="G123" s="209"/>
      <c r="H123" s="9"/>
      <c r="I123" s="9"/>
    </row>
    <row r="124" spans="1:13" collapsed="1"/>
    <row r="126" spans="1:13" ht="13.8">
      <c r="B126" s="157"/>
      <c r="C126" s="92"/>
      <c r="D126" s="92"/>
      <c r="E126" s="214"/>
      <c r="F126" s="92"/>
      <c r="G126" s="92"/>
      <c r="H126" s="26"/>
      <c r="I126" s="26"/>
    </row>
    <row r="127" spans="1:13" ht="13.8">
      <c r="A127" s="26"/>
      <c r="B127" s="26"/>
      <c r="C127" s="93"/>
      <c r="D127" s="93"/>
      <c r="E127" s="240"/>
      <c r="F127" s="93"/>
      <c r="G127" s="93"/>
      <c r="H127" s="93"/>
      <c r="I127" s="93"/>
      <c r="K127" s="4"/>
      <c r="M127" s="213"/>
    </row>
    <row r="128" spans="1:13" ht="13.8" hidden="1" outlineLevel="1">
      <c r="A128" s="40"/>
      <c r="B128" s="217"/>
      <c r="C128" s="9"/>
      <c r="D128" s="9"/>
      <c r="E128" s="196"/>
      <c r="F128" s="209"/>
      <c r="G128" s="209"/>
      <c r="H128" s="9"/>
      <c r="I128" s="9"/>
    </row>
    <row r="129" spans="1:13" ht="13.8" hidden="1" outlineLevel="1">
      <c r="A129" s="40"/>
      <c r="B129" s="217"/>
      <c r="C129" s="9"/>
      <c r="D129" s="9"/>
      <c r="E129" s="196"/>
      <c r="F129" s="209"/>
      <c r="G129" s="209"/>
      <c r="H129" s="9"/>
      <c r="I129" s="9"/>
    </row>
    <row r="130" spans="1:13" ht="13.8" hidden="1" outlineLevel="1">
      <c r="A130" s="40"/>
      <c r="B130" s="217"/>
      <c r="C130" s="9"/>
      <c r="D130" s="9"/>
      <c r="E130" s="196"/>
      <c r="F130" s="209"/>
      <c r="G130" s="209"/>
      <c r="H130" s="9"/>
      <c r="I130" s="9"/>
      <c r="K130" s="4"/>
    </row>
    <row r="131" spans="1:13" ht="13.8" hidden="1" outlineLevel="1">
      <c r="A131" s="40"/>
      <c r="B131" s="217"/>
      <c r="C131" s="9"/>
      <c r="D131" s="9"/>
      <c r="E131" s="196"/>
      <c r="F131" s="209"/>
      <c r="G131" s="209"/>
      <c r="H131" s="9"/>
      <c r="I131" s="9"/>
    </row>
    <row r="132" spans="1:13" ht="13.8" hidden="1" outlineLevel="1">
      <c r="A132" s="40"/>
      <c r="B132" s="217"/>
      <c r="C132" s="9"/>
      <c r="D132" s="9"/>
      <c r="E132" s="196"/>
      <c r="F132" s="209"/>
      <c r="G132" s="209"/>
      <c r="H132" s="9"/>
      <c r="I132" s="9"/>
    </row>
    <row r="133" spans="1:13" ht="13.8" hidden="1" outlineLevel="1">
      <c r="A133" s="40"/>
      <c r="B133" s="217"/>
      <c r="C133" s="9"/>
      <c r="D133" s="9"/>
      <c r="E133" s="196"/>
      <c r="F133" s="209"/>
      <c r="G133" s="209"/>
      <c r="H133" s="9"/>
      <c r="I133" s="9"/>
    </row>
    <row r="134" spans="1:13" ht="13.8" hidden="1" outlineLevel="1">
      <c r="A134" s="40"/>
      <c r="B134" s="217"/>
      <c r="C134" s="9"/>
      <c r="D134" s="9"/>
      <c r="E134" s="196"/>
      <c r="F134" s="209"/>
      <c r="G134" s="209"/>
      <c r="H134" s="9"/>
      <c r="I134" s="9"/>
    </row>
    <row r="135" spans="1:13" ht="13.8" hidden="1" outlineLevel="1">
      <c r="A135" s="40"/>
      <c r="B135" s="217"/>
      <c r="C135" s="9"/>
      <c r="D135" s="9"/>
      <c r="E135" s="196"/>
      <c r="F135" s="209"/>
      <c r="G135" s="209"/>
      <c r="H135" s="9"/>
      <c r="I135" s="9"/>
    </row>
    <row r="136" spans="1:13" ht="13.8" hidden="1" outlineLevel="1">
      <c r="A136" s="40"/>
      <c r="B136" s="217"/>
      <c r="C136" s="9"/>
      <c r="D136" s="9"/>
      <c r="E136" s="196"/>
      <c r="F136" s="209"/>
      <c r="G136" s="209"/>
      <c r="H136" s="9"/>
      <c r="I136" s="9"/>
    </row>
    <row r="137" spans="1:13" ht="13.8" hidden="1" outlineLevel="1">
      <c r="A137" s="40"/>
      <c r="B137" s="217"/>
      <c r="C137" s="9"/>
      <c r="D137" s="9"/>
      <c r="E137" s="196"/>
      <c r="F137" s="209"/>
      <c r="G137" s="209"/>
      <c r="H137" s="9"/>
      <c r="I137" s="9"/>
    </row>
    <row r="138" spans="1:13" ht="13.8" collapsed="1">
      <c r="A138" s="176"/>
      <c r="B138" s="177"/>
      <c r="C138" s="93"/>
      <c r="D138" s="93"/>
      <c r="E138" s="86"/>
      <c r="F138" s="86"/>
      <c r="G138" s="93"/>
      <c r="H138" s="93"/>
      <c r="I138" s="93"/>
    </row>
    <row r="139" spans="1:13" ht="13.8">
      <c r="A139" s="176"/>
      <c r="B139" s="177"/>
      <c r="C139" s="93"/>
      <c r="D139" s="93"/>
      <c r="E139" s="86"/>
      <c r="F139" s="86"/>
      <c r="G139" s="93"/>
      <c r="H139" s="93"/>
      <c r="I139" s="93"/>
    </row>
    <row r="140" spans="1:13" ht="13.8">
      <c r="B140" s="157"/>
      <c r="C140" s="92"/>
      <c r="D140" s="92"/>
      <c r="E140" s="214"/>
      <c r="F140" s="92"/>
      <c r="G140" s="92"/>
      <c r="H140" s="26"/>
      <c r="I140" s="26"/>
    </row>
    <row r="141" spans="1:13" ht="13.8">
      <c r="A141" s="26"/>
      <c r="B141" s="26"/>
      <c r="C141" s="93"/>
      <c r="D141" s="93"/>
      <c r="E141" s="240"/>
      <c r="F141" s="93"/>
      <c r="G141" s="93"/>
      <c r="H141" s="93"/>
      <c r="I141" s="93"/>
      <c r="K141" s="4"/>
      <c r="M141" s="213"/>
    </row>
    <row r="142" spans="1:13" ht="13.8" hidden="1" outlineLevel="1">
      <c r="A142" s="40"/>
      <c r="B142" s="217"/>
      <c r="C142" s="9"/>
      <c r="D142" s="9"/>
      <c r="E142" s="196"/>
      <c r="F142" s="209"/>
      <c r="G142" s="209"/>
      <c r="H142" s="9"/>
      <c r="I142" s="9"/>
    </row>
    <row r="143" spans="1:13" ht="13.8" hidden="1" outlineLevel="1">
      <c r="A143" s="40"/>
      <c r="B143" s="217"/>
      <c r="C143" s="9"/>
      <c r="D143" s="9"/>
      <c r="E143" s="196"/>
      <c r="F143" s="209"/>
      <c r="G143" s="209"/>
      <c r="H143" s="9"/>
      <c r="I143" s="9"/>
    </row>
    <row r="144" spans="1:13" ht="13.8" hidden="1" outlineLevel="1">
      <c r="A144" s="40"/>
      <c r="B144" s="217"/>
      <c r="C144" s="9"/>
      <c r="D144" s="9"/>
      <c r="E144" s="196"/>
      <c r="F144" s="209"/>
      <c r="G144" s="209"/>
      <c r="H144" s="9"/>
      <c r="I144" s="9"/>
      <c r="K144" s="4"/>
    </row>
    <row r="145" spans="1:13" ht="13.8" hidden="1" outlineLevel="1">
      <c r="A145" s="40"/>
      <c r="B145" s="217"/>
      <c r="C145" s="9"/>
      <c r="D145" s="9"/>
      <c r="E145" s="196"/>
      <c r="F145" s="209"/>
      <c r="G145" s="209"/>
      <c r="H145" s="9"/>
      <c r="I145" s="9"/>
    </row>
    <row r="146" spans="1:13" ht="13.8" hidden="1" outlineLevel="1">
      <c r="A146" s="40"/>
      <c r="B146" s="217"/>
      <c r="C146" s="9"/>
      <c r="D146" s="9"/>
      <c r="E146" s="196"/>
      <c r="F146" s="209"/>
      <c r="G146" s="209"/>
      <c r="H146" s="9"/>
      <c r="I146" s="9"/>
    </row>
    <row r="147" spans="1:13" ht="13.8" hidden="1" outlineLevel="1">
      <c r="A147" s="40"/>
      <c r="B147" s="217"/>
      <c r="C147" s="9"/>
      <c r="D147" s="9"/>
      <c r="E147" s="196"/>
      <c r="F147" s="209"/>
      <c r="G147" s="209"/>
      <c r="H147" s="9"/>
      <c r="I147" s="9"/>
    </row>
    <row r="148" spans="1:13" ht="13.8" hidden="1" outlineLevel="1">
      <c r="A148" s="40"/>
      <c r="B148" s="217"/>
      <c r="C148" s="9"/>
      <c r="D148" s="9"/>
      <c r="E148" s="196"/>
      <c r="F148" s="209"/>
      <c r="G148" s="209"/>
      <c r="H148" s="9"/>
      <c r="I148" s="9"/>
    </row>
    <row r="149" spans="1:13" ht="13.8" hidden="1" outlineLevel="1">
      <c r="A149" s="40"/>
      <c r="B149" s="217"/>
      <c r="C149" s="9"/>
      <c r="D149" s="9"/>
      <c r="E149" s="196"/>
      <c r="F149" s="209"/>
      <c r="G149" s="209"/>
      <c r="H149" s="9"/>
      <c r="I149" s="9"/>
    </row>
    <row r="150" spans="1:13" ht="13.8" hidden="1" outlineLevel="1">
      <c r="A150" s="40"/>
      <c r="B150" s="217"/>
      <c r="C150" s="9"/>
      <c r="D150" s="9"/>
      <c r="E150" s="196"/>
      <c r="F150" s="209"/>
      <c r="G150" s="209"/>
      <c r="H150" s="9"/>
      <c r="I150" s="9"/>
    </row>
    <row r="151" spans="1:13" ht="13.8" hidden="1" outlineLevel="1">
      <c r="A151" s="40"/>
      <c r="B151" s="217"/>
      <c r="C151" s="9"/>
      <c r="D151" s="9"/>
      <c r="E151" s="196"/>
      <c r="F151" s="209"/>
      <c r="G151" s="209"/>
      <c r="H151" s="9"/>
      <c r="I151" s="9"/>
    </row>
    <row r="152" spans="1:13" collapsed="1"/>
    <row r="154" spans="1:13" ht="13.8">
      <c r="B154" s="157"/>
      <c r="C154" s="92"/>
      <c r="D154" s="92"/>
      <c r="E154" s="214"/>
      <c r="F154" s="92"/>
      <c r="G154" s="92"/>
      <c r="H154" s="26"/>
      <c r="I154" s="26"/>
    </row>
    <row r="155" spans="1:13" ht="13.8">
      <c r="A155" s="26"/>
      <c r="B155" s="26"/>
      <c r="C155" s="93"/>
      <c r="D155" s="93"/>
      <c r="E155" s="240"/>
      <c r="F155" s="93"/>
      <c r="G155" s="93"/>
      <c r="H155" s="93"/>
      <c r="I155" s="93"/>
      <c r="K155" s="4"/>
      <c r="M155" s="213"/>
    </row>
    <row r="156" spans="1:13" ht="13.8" hidden="1" outlineLevel="1">
      <c r="A156" s="40"/>
      <c r="B156" s="217"/>
      <c r="C156" s="9"/>
      <c r="D156" s="9"/>
      <c r="E156" s="196"/>
      <c r="F156" s="209"/>
      <c r="G156" s="209"/>
      <c r="H156" s="9"/>
      <c r="I156" s="9"/>
    </row>
    <row r="157" spans="1:13" ht="13.8" hidden="1" outlineLevel="1">
      <c r="A157" s="40"/>
      <c r="B157" s="217"/>
      <c r="C157" s="9"/>
      <c r="D157" s="9"/>
      <c r="E157" s="196"/>
      <c r="F157" s="209"/>
      <c r="G157" s="209"/>
      <c r="H157" s="9"/>
      <c r="I157" s="9"/>
    </row>
    <row r="158" spans="1:13" ht="13.8" hidden="1" outlineLevel="1">
      <c r="A158" s="40"/>
      <c r="B158" s="217"/>
      <c r="C158" s="9"/>
      <c r="D158" s="9"/>
      <c r="E158" s="196"/>
      <c r="F158" s="209"/>
      <c r="G158" s="209"/>
      <c r="H158" s="9"/>
      <c r="I158" s="9"/>
      <c r="K158" s="4"/>
    </row>
    <row r="159" spans="1:13" ht="13.8" hidden="1" outlineLevel="1">
      <c r="A159" s="40"/>
      <c r="B159" s="217"/>
      <c r="C159" s="9"/>
      <c r="D159" s="9"/>
      <c r="E159" s="196"/>
      <c r="F159" s="209"/>
      <c r="G159" s="209"/>
      <c r="H159" s="9"/>
      <c r="I159" s="9"/>
    </row>
    <row r="160" spans="1:13" ht="13.8" hidden="1" outlineLevel="1">
      <c r="A160" s="40"/>
      <c r="B160" s="217"/>
      <c r="C160" s="9"/>
      <c r="D160" s="9"/>
      <c r="E160" s="196"/>
      <c r="F160" s="209"/>
      <c r="G160" s="209"/>
      <c r="H160" s="9"/>
      <c r="I160" s="9"/>
    </row>
    <row r="161" spans="1:13" ht="13.8" hidden="1" outlineLevel="1">
      <c r="A161" s="40"/>
      <c r="B161" s="217"/>
      <c r="C161" s="9"/>
      <c r="D161" s="9"/>
      <c r="E161" s="196"/>
      <c r="F161" s="209"/>
      <c r="G161" s="209"/>
      <c r="H161" s="9"/>
      <c r="I161" s="9"/>
    </row>
    <row r="162" spans="1:13" ht="13.8" hidden="1" outlineLevel="1">
      <c r="A162" s="40"/>
      <c r="B162" s="217"/>
      <c r="C162" s="9"/>
      <c r="D162" s="9"/>
      <c r="E162" s="196"/>
      <c r="F162" s="209"/>
      <c r="G162" s="209"/>
      <c r="H162" s="9"/>
      <c r="I162" s="9"/>
    </row>
    <row r="163" spans="1:13" ht="13.8" hidden="1" outlineLevel="1">
      <c r="A163" s="40"/>
      <c r="B163" s="217"/>
      <c r="C163" s="9"/>
      <c r="D163" s="9"/>
      <c r="E163" s="196"/>
      <c r="F163" s="209"/>
      <c r="G163" s="209"/>
      <c r="H163" s="9"/>
      <c r="I163" s="9"/>
    </row>
    <row r="164" spans="1:13" ht="13.8" hidden="1" outlineLevel="1">
      <c r="A164" s="40"/>
      <c r="B164" s="217"/>
      <c r="C164" s="9"/>
      <c r="D164" s="9"/>
      <c r="E164" s="196"/>
      <c r="F164" s="209"/>
      <c r="G164" s="209"/>
      <c r="H164" s="9"/>
      <c r="I164" s="9"/>
    </row>
    <row r="165" spans="1:13" ht="13.8" hidden="1" outlineLevel="1">
      <c r="A165" s="40"/>
      <c r="B165" s="217"/>
      <c r="C165" s="9"/>
      <c r="D165" s="9"/>
      <c r="E165" s="196"/>
      <c r="F165" s="209"/>
      <c r="G165" s="209"/>
      <c r="H165" s="9"/>
      <c r="I165" s="9"/>
    </row>
    <row r="166" spans="1:13" collapsed="1"/>
    <row r="168" spans="1:13" ht="13.8">
      <c r="B168" s="157"/>
      <c r="C168" s="92"/>
      <c r="D168" s="92"/>
      <c r="E168" s="214"/>
      <c r="F168" s="92"/>
      <c r="G168" s="92"/>
      <c r="H168" s="26"/>
      <c r="I168" s="26"/>
    </row>
    <row r="169" spans="1:13" ht="13.8">
      <c r="A169" s="26"/>
      <c r="B169" s="26"/>
      <c r="C169" s="93"/>
      <c r="D169" s="93"/>
      <c r="E169" s="240"/>
      <c r="F169" s="93"/>
      <c r="G169" s="93"/>
      <c r="H169" s="93"/>
      <c r="I169" s="93"/>
      <c r="K169" s="4"/>
      <c r="M169" s="213"/>
    </row>
    <row r="170" spans="1:13" ht="13.8" hidden="1" outlineLevel="1">
      <c r="A170" s="40"/>
      <c r="B170" s="217"/>
      <c r="C170" s="9"/>
      <c r="D170" s="9"/>
      <c r="E170" s="196"/>
      <c r="F170" s="209"/>
      <c r="G170" s="209"/>
      <c r="H170" s="9"/>
      <c r="I170" s="9"/>
    </row>
    <row r="171" spans="1:13" ht="13.8" hidden="1" outlineLevel="1">
      <c r="A171" s="40"/>
      <c r="B171" s="217"/>
      <c r="C171" s="9"/>
      <c r="D171" s="9"/>
      <c r="E171" s="196"/>
      <c r="F171" s="209"/>
      <c r="G171" s="209"/>
      <c r="H171" s="9"/>
      <c r="I171" s="9"/>
    </row>
    <row r="172" spans="1:13" ht="13.8" hidden="1" outlineLevel="1">
      <c r="A172" s="40"/>
      <c r="B172" s="217"/>
      <c r="C172" s="9"/>
      <c r="D172" s="9"/>
      <c r="E172" s="196"/>
      <c r="F172" s="209"/>
      <c r="G172" s="209"/>
      <c r="H172" s="9"/>
      <c r="I172" s="9"/>
      <c r="K172" s="4"/>
    </row>
    <row r="173" spans="1:13" ht="13.8" hidden="1" outlineLevel="1">
      <c r="A173" s="40"/>
      <c r="B173" s="217"/>
      <c r="C173" s="9"/>
      <c r="D173" s="9"/>
      <c r="E173" s="196"/>
      <c r="F173" s="209"/>
      <c r="G173" s="209"/>
      <c r="H173" s="9"/>
      <c r="I173" s="9"/>
    </row>
    <row r="174" spans="1:13" ht="13.8" hidden="1" outlineLevel="1">
      <c r="A174" s="40"/>
      <c r="B174" s="217"/>
      <c r="C174" s="9"/>
      <c r="D174" s="9"/>
      <c r="E174" s="196"/>
      <c r="F174" s="209"/>
      <c r="G174" s="209"/>
      <c r="H174" s="9"/>
      <c r="I174" s="9"/>
    </row>
    <row r="175" spans="1:13" ht="13.8" hidden="1" outlineLevel="1">
      <c r="A175" s="40"/>
      <c r="B175" s="217"/>
      <c r="C175" s="9"/>
      <c r="D175" s="9"/>
      <c r="E175" s="196"/>
      <c r="F175" s="209"/>
      <c r="G175" s="209"/>
      <c r="H175" s="9"/>
      <c r="I175" s="9"/>
    </row>
    <row r="176" spans="1:13" ht="13.8" hidden="1" outlineLevel="1">
      <c r="A176" s="40"/>
      <c r="B176" s="217"/>
      <c r="C176" s="9"/>
      <c r="D176" s="9"/>
      <c r="E176" s="196"/>
      <c r="F176" s="209"/>
      <c r="G176" s="209"/>
      <c r="H176" s="9"/>
      <c r="I176" s="9"/>
    </row>
    <row r="177" spans="1:13" ht="13.8" hidden="1" outlineLevel="1">
      <c r="A177" s="40"/>
      <c r="B177" s="217"/>
      <c r="C177" s="9"/>
      <c r="D177" s="9"/>
      <c r="E177" s="196"/>
      <c r="F177" s="209"/>
      <c r="G177" s="209"/>
      <c r="H177" s="9"/>
      <c r="I177" s="9"/>
    </row>
    <row r="178" spans="1:13" ht="13.8" hidden="1" outlineLevel="1">
      <c r="A178" s="40"/>
      <c r="B178" s="217"/>
      <c r="C178" s="9"/>
      <c r="D178" s="9"/>
      <c r="E178" s="196"/>
      <c r="F178" s="209"/>
      <c r="G178" s="209"/>
      <c r="H178" s="9"/>
      <c r="I178" s="9"/>
    </row>
    <row r="179" spans="1:13" ht="13.8" hidden="1" outlineLevel="1">
      <c r="A179" s="40"/>
      <c r="B179" s="217"/>
      <c r="C179" s="9"/>
      <c r="D179" s="9"/>
      <c r="E179" s="196"/>
      <c r="F179" s="209"/>
      <c r="G179" s="209"/>
      <c r="H179" s="9"/>
      <c r="I179" s="9"/>
    </row>
    <row r="180" spans="1:13" ht="13.8" collapsed="1">
      <c r="A180" s="176"/>
      <c r="B180" s="177"/>
      <c r="C180" s="93"/>
      <c r="D180" s="93"/>
      <c r="E180" s="86"/>
      <c r="F180" s="86"/>
      <c r="G180" s="93"/>
      <c r="H180" s="93"/>
      <c r="I180" s="93"/>
    </row>
    <row r="181" spans="1:13" ht="13.8">
      <c r="A181" s="176"/>
      <c r="B181" s="177"/>
      <c r="C181" s="93"/>
      <c r="D181" s="93"/>
      <c r="E181" s="86"/>
      <c r="F181" s="86"/>
      <c r="G181" s="93"/>
      <c r="H181" s="93"/>
      <c r="I181" s="93"/>
    </row>
    <row r="182" spans="1:13" ht="13.8">
      <c r="B182" s="157"/>
      <c r="C182" s="92"/>
      <c r="D182" s="92"/>
      <c r="E182" s="214"/>
      <c r="F182" s="92"/>
      <c r="G182" s="92"/>
      <c r="H182" s="26"/>
      <c r="I182" s="26"/>
    </row>
    <row r="183" spans="1:13" ht="13.8">
      <c r="A183" s="26"/>
      <c r="B183" s="26"/>
      <c r="C183" s="93"/>
      <c r="D183" s="93"/>
      <c r="E183" s="240"/>
      <c r="F183" s="93"/>
      <c r="G183" s="93"/>
      <c r="H183" s="93"/>
      <c r="I183" s="93"/>
      <c r="K183" s="4"/>
      <c r="M183" s="213"/>
    </row>
    <row r="184" spans="1:13" ht="13.8" hidden="1" outlineLevel="1">
      <c r="A184" s="40"/>
      <c r="B184" s="217"/>
      <c r="C184" s="9"/>
      <c r="D184" s="9"/>
      <c r="E184" s="196"/>
      <c r="F184" s="209"/>
      <c r="G184" s="209"/>
      <c r="H184" s="9"/>
      <c r="I184" s="9"/>
    </row>
    <row r="185" spans="1:13" ht="13.8" hidden="1" outlineLevel="1">
      <c r="A185" s="40"/>
      <c r="B185" s="217"/>
      <c r="C185" s="9"/>
      <c r="D185" s="9"/>
      <c r="E185" s="196"/>
      <c r="F185" s="209"/>
      <c r="G185" s="209"/>
      <c r="H185" s="9"/>
      <c r="I185" s="9"/>
    </row>
    <row r="186" spans="1:13" ht="13.8" hidden="1" outlineLevel="1">
      <c r="A186" s="40"/>
      <c r="B186" s="217"/>
      <c r="C186" s="9"/>
      <c r="D186" s="9"/>
      <c r="E186" s="196"/>
      <c r="F186" s="209"/>
      <c r="G186" s="209"/>
      <c r="H186" s="9"/>
      <c r="I186" s="9"/>
      <c r="K186" s="4"/>
    </row>
    <row r="187" spans="1:13" ht="13.8" hidden="1" outlineLevel="1">
      <c r="A187" s="40"/>
      <c r="B187" s="217"/>
      <c r="C187" s="9"/>
      <c r="D187" s="9"/>
      <c r="E187" s="196"/>
      <c r="F187" s="209"/>
      <c r="G187" s="209"/>
      <c r="H187" s="9"/>
      <c r="I187" s="9"/>
    </row>
    <row r="188" spans="1:13" ht="13.8" hidden="1" outlineLevel="1">
      <c r="A188" s="40"/>
      <c r="B188" s="217"/>
      <c r="C188" s="9"/>
      <c r="D188" s="9"/>
      <c r="E188" s="196"/>
      <c r="F188" s="209"/>
      <c r="G188" s="209"/>
      <c r="H188" s="9"/>
      <c r="I188" s="9"/>
    </row>
    <row r="189" spans="1:13" ht="13.8" hidden="1" outlineLevel="1">
      <c r="A189" s="40"/>
      <c r="B189" s="217"/>
      <c r="C189" s="9"/>
      <c r="D189" s="9"/>
      <c r="E189" s="196"/>
      <c r="F189" s="209"/>
      <c r="G189" s="209"/>
      <c r="H189" s="9"/>
      <c r="I189" s="9"/>
    </row>
    <row r="190" spans="1:13" ht="13.8" hidden="1" outlineLevel="1">
      <c r="A190" s="40"/>
      <c r="B190" s="217"/>
      <c r="C190" s="9"/>
      <c r="D190" s="9"/>
      <c r="E190" s="196"/>
      <c r="F190" s="209"/>
      <c r="G190" s="209"/>
      <c r="H190" s="9"/>
      <c r="I190" s="9"/>
    </row>
    <row r="191" spans="1:13" ht="13.8" hidden="1" outlineLevel="1">
      <c r="A191" s="40"/>
      <c r="B191" s="217"/>
      <c r="C191" s="9"/>
      <c r="D191" s="9"/>
      <c r="E191" s="196"/>
      <c r="F191" s="209"/>
      <c r="G191" s="209"/>
      <c r="H191" s="9"/>
      <c r="I191" s="9"/>
    </row>
    <row r="192" spans="1:13" ht="13.8" hidden="1" outlineLevel="1">
      <c r="A192" s="40"/>
      <c r="B192" s="217"/>
      <c r="C192" s="9"/>
      <c r="D192" s="9"/>
      <c r="E192" s="196"/>
      <c r="F192" s="209"/>
      <c r="G192" s="209"/>
      <c r="H192" s="9"/>
      <c r="I192" s="9"/>
    </row>
    <row r="193" spans="1:13" ht="13.8" hidden="1" outlineLevel="1">
      <c r="A193" s="40"/>
      <c r="B193" s="217"/>
      <c r="C193" s="9"/>
      <c r="D193" s="9"/>
      <c r="E193" s="196"/>
      <c r="F193" s="209"/>
      <c r="G193" s="209"/>
      <c r="H193" s="9"/>
      <c r="I193" s="9"/>
    </row>
    <row r="194" spans="1:13" collapsed="1"/>
    <row r="196" spans="1:13" ht="13.8">
      <c r="B196" s="157"/>
      <c r="C196" s="92"/>
      <c r="D196" s="92"/>
      <c r="E196" s="214"/>
      <c r="F196" s="92"/>
      <c r="G196" s="92"/>
      <c r="H196" s="26"/>
      <c r="I196" s="26"/>
    </row>
    <row r="197" spans="1:13" ht="13.8">
      <c r="A197" s="26"/>
      <c r="B197" s="26"/>
      <c r="C197" s="93"/>
      <c r="D197" s="93"/>
      <c r="E197" s="240"/>
      <c r="F197" s="93"/>
      <c r="G197" s="93"/>
      <c r="H197" s="93"/>
      <c r="I197" s="93"/>
      <c r="K197" s="4"/>
      <c r="M197" s="213"/>
    </row>
    <row r="198" spans="1:13" ht="13.8" hidden="1" outlineLevel="1">
      <c r="A198" s="40"/>
      <c r="B198" s="217"/>
      <c r="C198" s="9"/>
      <c r="D198" s="9"/>
      <c r="E198" s="196"/>
      <c r="F198" s="209"/>
      <c r="G198" s="209"/>
      <c r="H198" s="9"/>
      <c r="I198" s="9"/>
    </row>
    <row r="199" spans="1:13" ht="13.8" hidden="1" outlineLevel="1">
      <c r="A199" s="40"/>
      <c r="B199" s="217"/>
      <c r="C199" s="9"/>
      <c r="D199" s="9"/>
      <c r="E199" s="196"/>
      <c r="F199" s="209"/>
      <c r="G199" s="209"/>
      <c r="H199" s="9"/>
      <c r="I199" s="9"/>
    </row>
    <row r="200" spans="1:13" ht="13.8" hidden="1" outlineLevel="1">
      <c r="A200" s="40"/>
      <c r="B200" s="217"/>
      <c r="C200" s="9"/>
      <c r="D200" s="9"/>
      <c r="E200" s="196"/>
      <c r="F200" s="209"/>
      <c r="G200" s="209"/>
      <c r="H200" s="9"/>
      <c r="I200" s="9"/>
      <c r="K200" s="4"/>
    </row>
    <row r="201" spans="1:13" ht="13.8" hidden="1" outlineLevel="1">
      <c r="A201" s="40"/>
      <c r="B201" s="217"/>
      <c r="C201" s="9"/>
      <c r="D201" s="9"/>
      <c r="E201" s="196"/>
      <c r="F201" s="209"/>
      <c r="G201" s="209"/>
      <c r="H201" s="9"/>
      <c r="I201" s="9"/>
    </row>
    <row r="202" spans="1:13" ht="13.8" hidden="1" outlineLevel="1">
      <c r="A202" s="40"/>
      <c r="B202" s="217"/>
      <c r="C202" s="9"/>
      <c r="D202" s="9"/>
      <c r="E202" s="196"/>
      <c r="F202" s="209"/>
      <c r="G202" s="209"/>
      <c r="H202" s="9"/>
      <c r="I202" s="9"/>
    </row>
    <row r="203" spans="1:13" ht="13.8" hidden="1" outlineLevel="1">
      <c r="A203" s="40"/>
      <c r="B203" s="217"/>
      <c r="C203" s="9"/>
      <c r="D203" s="9"/>
      <c r="E203" s="196"/>
      <c r="F203" s="209"/>
      <c r="G203" s="209"/>
      <c r="H203" s="9"/>
      <c r="I203" s="9"/>
    </row>
    <row r="204" spans="1:13" ht="13.8" hidden="1" outlineLevel="1">
      <c r="A204" s="40"/>
      <c r="B204" s="217"/>
      <c r="C204" s="9"/>
      <c r="D204" s="9"/>
      <c r="E204" s="196"/>
      <c r="F204" s="209"/>
      <c r="G204" s="209"/>
      <c r="H204" s="9"/>
      <c r="I204" s="9"/>
    </row>
    <row r="205" spans="1:13" ht="13.8" hidden="1" outlineLevel="1">
      <c r="A205" s="40"/>
      <c r="B205" s="217"/>
      <c r="C205" s="9"/>
      <c r="D205" s="9"/>
      <c r="E205" s="196"/>
      <c r="F205" s="209"/>
      <c r="G205" s="209"/>
      <c r="H205" s="9"/>
      <c r="I205" s="9"/>
    </row>
    <row r="206" spans="1:13" ht="13.8" hidden="1" outlineLevel="1">
      <c r="A206" s="40"/>
      <c r="B206" s="217"/>
      <c r="C206" s="9"/>
      <c r="D206" s="9"/>
      <c r="E206" s="196"/>
      <c r="F206" s="209"/>
      <c r="G206" s="209"/>
      <c r="H206" s="9"/>
      <c r="I206" s="9"/>
    </row>
    <row r="207" spans="1:13" ht="13.8" hidden="1" outlineLevel="1">
      <c r="A207" s="40"/>
      <c r="B207" s="217"/>
      <c r="C207" s="9"/>
      <c r="D207" s="9"/>
      <c r="E207" s="196"/>
      <c r="F207" s="209"/>
      <c r="G207" s="209"/>
      <c r="H207" s="9"/>
      <c r="I207" s="9"/>
    </row>
    <row r="208" spans="1:13" ht="13.8" collapsed="1">
      <c r="A208" s="176"/>
      <c r="B208" s="177"/>
      <c r="C208" s="93"/>
      <c r="D208" s="93"/>
      <c r="E208" s="86"/>
      <c r="F208" s="86"/>
      <c r="G208" s="93"/>
      <c r="H208" s="93"/>
      <c r="I208" s="93"/>
    </row>
    <row r="209" spans="1:13" ht="13.8">
      <c r="A209" s="176"/>
      <c r="B209" s="177"/>
      <c r="C209" s="93"/>
      <c r="D209" s="93"/>
      <c r="E209" s="86"/>
      <c r="F209" s="86"/>
      <c r="G209" s="93"/>
      <c r="H209" s="93"/>
      <c r="I209" s="93"/>
    </row>
    <row r="210" spans="1:13" ht="13.8">
      <c r="B210" s="157"/>
      <c r="C210" s="92"/>
      <c r="D210" s="92"/>
      <c r="E210" s="214"/>
      <c r="F210" s="92"/>
      <c r="G210" s="92"/>
      <c r="H210" s="26"/>
      <c r="I210" s="26"/>
    </row>
    <row r="211" spans="1:13" ht="13.8">
      <c r="A211" s="26"/>
      <c r="B211" s="26"/>
      <c r="C211" s="93"/>
      <c r="D211" s="93"/>
      <c r="E211" s="240"/>
      <c r="F211" s="93"/>
      <c r="G211" s="93"/>
      <c r="H211" s="93"/>
      <c r="I211" s="93"/>
      <c r="K211" s="4"/>
      <c r="M211" s="213"/>
    </row>
    <row r="212" spans="1:13" ht="13.8" hidden="1" outlineLevel="1">
      <c r="A212" s="40"/>
      <c r="B212" s="217"/>
      <c r="C212" s="9"/>
      <c r="D212" s="9"/>
      <c r="E212" s="196"/>
      <c r="F212" s="209"/>
      <c r="G212" s="209"/>
      <c r="H212" s="9"/>
      <c r="I212" s="9"/>
    </row>
    <row r="213" spans="1:13" ht="13.8" hidden="1" outlineLevel="1">
      <c r="A213" s="40"/>
      <c r="B213" s="217"/>
      <c r="C213" s="9"/>
      <c r="D213" s="9"/>
      <c r="E213" s="196"/>
      <c r="F213" s="209"/>
      <c r="G213" s="209"/>
      <c r="H213" s="9"/>
      <c r="I213" s="9"/>
    </row>
    <row r="214" spans="1:13" ht="13.8" hidden="1" outlineLevel="1">
      <c r="A214" s="40"/>
      <c r="B214" s="217"/>
      <c r="C214" s="9"/>
      <c r="D214" s="9"/>
      <c r="E214" s="196"/>
      <c r="F214" s="209"/>
      <c r="G214" s="209"/>
      <c r="H214" s="9"/>
      <c r="I214" s="9"/>
      <c r="K214" s="4"/>
    </row>
    <row r="215" spans="1:13" ht="13.8" hidden="1" outlineLevel="1">
      <c r="A215" s="40"/>
      <c r="B215" s="217"/>
      <c r="C215" s="9"/>
      <c r="D215" s="9"/>
      <c r="E215" s="196"/>
      <c r="F215" s="209"/>
      <c r="G215" s="209"/>
      <c r="H215" s="9"/>
      <c r="I215" s="9"/>
    </row>
    <row r="216" spans="1:13" ht="13.8" hidden="1" outlineLevel="1">
      <c r="A216" s="40"/>
      <c r="B216" s="217"/>
      <c r="C216" s="9"/>
      <c r="D216" s="9"/>
      <c r="E216" s="196"/>
      <c r="F216" s="209"/>
      <c r="G216" s="209"/>
      <c r="H216" s="9"/>
      <c r="I216" s="9"/>
    </row>
    <row r="217" spans="1:13" ht="13.8" hidden="1" outlineLevel="1">
      <c r="A217" s="40"/>
      <c r="B217" s="217"/>
      <c r="C217" s="9"/>
      <c r="D217" s="9"/>
      <c r="E217" s="196"/>
      <c r="F217" s="209"/>
      <c r="G217" s="209"/>
      <c r="H217" s="9"/>
      <c r="I217" s="9"/>
    </row>
    <row r="218" spans="1:13" ht="13.8" hidden="1" outlineLevel="1">
      <c r="A218" s="40"/>
      <c r="B218" s="217"/>
      <c r="C218" s="9"/>
      <c r="D218" s="9"/>
      <c r="E218" s="196"/>
      <c r="F218" s="209"/>
      <c r="G218" s="209"/>
      <c r="H218" s="9"/>
      <c r="I218" s="9"/>
    </row>
    <row r="219" spans="1:13" ht="13.8" hidden="1" outlineLevel="1">
      <c r="A219" s="40"/>
      <c r="B219" s="217"/>
      <c r="C219" s="9"/>
      <c r="D219" s="9"/>
      <c r="E219" s="196"/>
      <c r="F219" s="209"/>
      <c r="G219" s="209"/>
      <c r="H219" s="9"/>
      <c r="I219" s="9"/>
    </row>
    <row r="220" spans="1:13" ht="13.8" hidden="1" outlineLevel="1">
      <c r="A220" s="40"/>
      <c r="B220" s="217"/>
      <c r="C220" s="9"/>
      <c r="D220" s="9"/>
      <c r="E220" s="196"/>
      <c r="F220" s="209"/>
      <c r="G220" s="209"/>
      <c r="H220" s="9"/>
      <c r="I220" s="9"/>
    </row>
    <row r="221" spans="1:13" ht="13.8" hidden="1" outlineLevel="1">
      <c r="A221" s="40"/>
      <c r="B221" s="217"/>
      <c r="C221" s="9"/>
      <c r="D221" s="9"/>
      <c r="E221" s="196"/>
      <c r="F221" s="209"/>
      <c r="G221" s="209"/>
      <c r="H221" s="9"/>
      <c r="I221" s="9"/>
    </row>
    <row r="222" spans="1:13" collapsed="1"/>
    <row r="224" spans="1:13" ht="13.8">
      <c r="B224" s="157"/>
      <c r="C224" s="92"/>
      <c r="D224" s="92"/>
      <c r="E224" s="214"/>
      <c r="F224" s="92"/>
      <c r="G224" s="92"/>
      <c r="H224" s="26"/>
      <c r="I224" s="26"/>
    </row>
    <row r="225" spans="1:13" ht="13.8">
      <c r="A225" s="26"/>
      <c r="B225" s="26"/>
      <c r="C225" s="93"/>
      <c r="D225" s="93"/>
      <c r="E225" s="240"/>
      <c r="F225" s="93"/>
      <c r="G225" s="93"/>
      <c r="H225" s="93"/>
      <c r="I225" s="93"/>
      <c r="K225" s="4"/>
      <c r="M225" s="213"/>
    </row>
    <row r="226" spans="1:13" ht="13.8" hidden="1" outlineLevel="1">
      <c r="A226" s="40"/>
      <c r="B226" s="217"/>
      <c r="C226" s="9"/>
      <c r="D226" s="9"/>
      <c r="E226" s="196"/>
      <c r="F226" s="209"/>
      <c r="G226" s="209"/>
      <c r="H226" s="9"/>
      <c r="I226" s="9"/>
    </row>
    <row r="227" spans="1:13" ht="13.8" hidden="1" outlineLevel="1">
      <c r="A227" s="40"/>
      <c r="B227" s="217"/>
      <c r="C227" s="9"/>
      <c r="D227" s="9"/>
      <c r="E227" s="196"/>
      <c r="F227" s="209"/>
      <c r="G227" s="209"/>
      <c r="H227" s="9"/>
      <c r="I227" s="9"/>
    </row>
    <row r="228" spans="1:13" ht="13.8" hidden="1" outlineLevel="1">
      <c r="A228" s="40"/>
      <c r="B228" s="217"/>
      <c r="C228" s="9"/>
      <c r="D228" s="9"/>
      <c r="E228" s="196"/>
      <c r="F228" s="209"/>
      <c r="G228" s="209"/>
      <c r="H228" s="9"/>
      <c r="I228" s="9"/>
      <c r="K228" s="4"/>
    </row>
    <row r="229" spans="1:13" ht="13.8" hidden="1" outlineLevel="1">
      <c r="A229" s="40"/>
      <c r="B229" s="217"/>
      <c r="C229" s="9"/>
      <c r="D229" s="9"/>
      <c r="E229" s="196"/>
      <c r="F229" s="209"/>
      <c r="G229" s="209"/>
      <c r="H229" s="9"/>
      <c r="I229" s="9"/>
    </row>
    <row r="230" spans="1:13" ht="13.8" hidden="1" outlineLevel="1">
      <c r="A230" s="40"/>
      <c r="B230" s="217"/>
      <c r="C230" s="9"/>
      <c r="D230" s="9"/>
      <c r="E230" s="196"/>
      <c r="F230" s="209"/>
      <c r="G230" s="209"/>
      <c r="H230" s="9"/>
      <c r="I230" s="9"/>
    </row>
    <row r="231" spans="1:13" ht="13.8" hidden="1" outlineLevel="1">
      <c r="A231" s="40"/>
      <c r="B231" s="217"/>
      <c r="C231" s="9"/>
      <c r="D231" s="9"/>
      <c r="E231" s="196"/>
      <c r="F231" s="209"/>
      <c r="G231" s="209"/>
      <c r="H231" s="9"/>
      <c r="I231" s="9"/>
    </row>
    <row r="232" spans="1:13" ht="13.8" hidden="1" outlineLevel="1">
      <c r="A232" s="40"/>
      <c r="B232" s="217"/>
      <c r="C232" s="9"/>
      <c r="D232" s="9"/>
      <c r="E232" s="196"/>
      <c r="F232" s="209"/>
      <c r="G232" s="209"/>
      <c r="H232" s="9"/>
      <c r="I232" s="9"/>
    </row>
    <row r="233" spans="1:13" ht="13.8" hidden="1" outlineLevel="1">
      <c r="A233" s="40"/>
      <c r="B233" s="217"/>
      <c r="C233" s="9"/>
      <c r="D233" s="9"/>
      <c r="E233" s="196"/>
      <c r="F233" s="209"/>
      <c r="G233" s="209"/>
      <c r="H233" s="9"/>
      <c r="I233" s="9"/>
    </row>
    <row r="234" spans="1:13" ht="13.8" hidden="1" outlineLevel="1">
      <c r="A234" s="40"/>
      <c r="B234" s="217"/>
      <c r="C234" s="9"/>
      <c r="D234" s="9"/>
      <c r="E234" s="196"/>
      <c r="F234" s="209"/>
      <c r="G234" s="209"/>
      <c r="H234" s="9"/>
      <c r="I234" s="9"/>
    </row>
    <row r="235" spans="1:13" ht="13.8" hidden="1" outlineLevel="1">
      <c r="A235" s="40"/>
      <c r="B235" s="217"/>
      <c r="C235" s="9"/>
      <c r="D235" s="9"/>
      <c r="E235" s="196"/>
      <c r="F235" s="209"/>
      <c r="G235" s="209"/>
      <c r="H235" s="9"/>
      <c r="I235" s="9"/>
    </row>
    <row r="236" spans="1:13" collapsed="1"/>
    <row r="238" spans="1:13" ht="13.8">
      <c r="B238" s="157"/>
      <c r="C238" s="92"/>
      <c r="D238" s="92"/>
      <c r="E238" s="214"/>
      <c r="F238" s="92"/>
      <c r="G238" s="92"/>
      <c r="H238" s="26"/>
      <c r="I238" s="26"/>
    </row>
    <row r="239" spans="1:13" ht="13.8">
      <c r="A239" s="26"/>
      <c r="B239" s="26"/>
      <c r="C239" s="93"/>
      <c r="D239" s="93"/>
      <c r="E239" s="240"/>
      <c r="F239" s="93"/>
      <c r="G239" s="93"/>
      <c r="H239" s="93"/>
      <c r="I239" s="93"/>
      <c r="K239" s="4"/>
      <c r="M239" s="213"/>
    </row>
    <row r="240" spans="1:13" ht="13.8" hidden="1" outlineLevel="1">
      <c r="A240" s="40"/>
      <c r="B240" s="217"/>
      <c r="C240" s="9"/>
      <c r="D240" s="9"/>
      <c r="E240" s="196"/>
      <c r="F240" s="209"/>
      <c r="G240" s="209"/>
      <c r="H240" s="9"/>
      <c r="I240" s="9"/>
    </row>
    <row r="241" spans="1:13" ht="13.8" hidden="1" outlineLevel="1">
      <c r="A241" s="40"/>
      <c r="B241" s="217"/>
      <c r="C241" s="9"/>
      <c r="D241" s="9"/>
      <c r="E241" s="196"/>
      <c r="F241" s="209"/>
      <c r="G241" s="209"/>
      <c r="H241" s="9"/>
      <c r="I241" s="9"/>
    </row>
    <row r="242" spans="1:13" ht="13.8" hidden="1" outlineLevel="1">
      <c r="A242" s="40"/>
      <c r="B242" s="217"/>
      <c r="C242" s="9"/>
      <c r="D242" s="9"/>
      <c r="E242" s="196"/>
      <c r="F242" s="209"/>
      <c r="G242" s="209"/>
      <c r="H242" s="9"/>
      <c r="I242" s="9"/>
      <c r="K242" s="4"/>
    </row>
    <row r="243" spans="1:13" ht="13.8" hidden="1" outlineLevel="1">
      <c r="A243" s="40"/>
      <c r="B243" s="217"/>
      <c r="C243" s="9"/>
      <c r="D243" s="9"/>
      <c r="E243" s="196"/>
      <c r="F243" s="209"/>
      <c r="G243" s="209"/>
      <c r="H243" s="9"/>
      <c r="I243" s="9"/>
    </row>
    <row r="244" spans="1:13" ht="13.8" hidden="1" outlineLevel="1">
      <c r="A244" s="40"/>
      <c r="B244" s="217"/>
      <c r="C244" s="9"/>
      <c r="D244" s="9"/>
      <c r="E244" s="196"/>
      <c r="F244" s="209"/>
      <c r="G244" s="209"/>
      <c r="H244" s="9"/>
      <c r="I244" s="9"/>
    </row>
    <row r="245" spans="1:13" ht="13.8" hidden="1" outlineLevel="1">
      <c r="A245" s="40"/>
      <c r="B245" s="217"/>
      <c r="C245" s="9"/>
      <c r="D245" s="9"/>
      <c r="E245" s="196"/>
      <c r="F245" s="209"/>
      <c r="G245" s="209"/>
      <c r="H245" s="9"/>
      <c r="I245" s="9"/>
    </row>
    <row r="246" spans="1:13" ht="13.8" hidden="1" outlineLevel="1">
      <c r="A246" s="40"/>
      <c r="B246" s="217"/>
      <c r="C246" s="9"/>
      <c r="D246" s="9"/>
      <c r="E246" s="196"/>
      <c r="F246" s="209"/>
      <c r="G246" s="209"/>
      <c r="H246" s="9"/>
      <c r="I246" s="9"/>
    </row>
    <row r="247" spans="1:13" ht="13.8" hidden="1" outlineLevel="1">
      <c r="A247" s="40"/>
      <c r="B247" s="217"/>
      <c r="C247" s="9"/>
      <c r="D247" s="9"/>
      <c r="E247" s="196"/>
      <c r="F247" s="209"/>
      <c r="G247" s="209"/>
      <c r="H247" s="9"/>
      <c r="I247" s="9"/>
    </row>
    <row r="248" spans="1:13" ht="13.8" hidden="1" outlineLevel="1">
      <c r="A248" s="40"/>
      <c r="B248" s="217"/>
      <c r="C248" s="9"/>
      <c r="D248" s="9"/>
      <c r="E248" s="196"/>
      <c r="F248" s="209"/>
      <c r="G248" s="209"/>
      <c r="H248" s="9"/>
      <c r="I248" s="9"/>
    </row>
    <row r="249" spans="1:13" ht="13.8" hidden="1" outlineLevel="1">
      <c r="A249" s="40"/>
      <c r="B249" s="217"/>
      <c r="C249" s="9"/>
      <c r="D249" s="9"/>
      <c r="E249" s="196"/>
      <c r="F249" s="209"/>
      <c r="G249" s="209"/>
      <c r="H249" s="9"/>
      <c r="I249" s="9"/>
    </row>
    <row r="250" spans="1:13" collapsed="1"/>
    <row r="252" spans="1:13" ht="13.8">
      <c r="B252" s="157"/>
      <c r="C252" s="92"/>
      <c r="D252" s="92"/>
      <c r="E252" s="214"/>
      <c r="F252" s="92"/>
      <c r="G252" s="92"/>
      <c r="H252" s="26"/>
      <c r="I252" s="26"/>
    </row>
    <row r="253" spans="1:13" ht="13.8">
      <c r="A253" s="26"/>
      <c r="B253" s="26"/>
      <c r="C253" s="93"/>
      <c r="D253" s="93"/>
      <c r="E253" s="240"/>
      <c r="F253" s="93"/>
      <c r="G253" s="93"/>
      <c r="H253" s="93"/>
      <c r="I253" s="93"/>
      <c r="K253" s="4"/>
      <c r="M253" s="213"/>
    </row>
    <row r="254" spans="1:13" ht="13.8" hidden="1" outlineLevel="1">
      <c r="A254" s="40"/>
      <c r="B254" s="217"/>
      <c r="C254" s="9"/>
      <c r="D254" s="9"/>
      <c r="E254" s="196"/>
      <c r="F254" s="209"/>
      <c r="G254" s="209"/>
      <c r="H254" s="9"/>
      <c r="I254" s="9"/>
    </row>
    <row r="255" spans="1:13" ht="13.8" hidden="1" outlineLevel="1">
      <c r="A255" s="40"/>
      <c r="B255" s="217"/>
      <c r="C255" s="9"/>
      <c r="D255" s="9"/>
      <c r="E255" s="196"/>
      <c r="F255" s="209"/>
      <c r="G255" s="209"/>
      <c r="H255" s="9"/>
      <c r="I255" s="9"/>
    </row>
    <row r="256" spans="1:13" ht="13.8" hidden="1" outlineLevel="1">
      <c r="A256" s="40"/>
      <c r="B256" s="217"/>
      <c r="C256" s="9"/>
      <c r="D256" s="9"/>
      <c r="E256" s="196"/>
      <c r="F256" s="209"/>
      <c r="G256" s="209"/>
      <c r="H256" s="9"/>
      <c r="I256" s="9"/>
      <c r="K256" s="4"/>
    </row>
    <row r="257" spans="1:13" ht="13.8" hidden="1" outlineLevel="1">
      <c r="A257" s="40"/>
      <c r="B257" s="217"/>
      <c r="C257" s="9"/>
      <c r="D257" s="9"/>
      <c r="E257" s="196"/>
      <c r="F257" s="209"/>
      <c r="G257" s="209"/>
      <c r="H257" s="9"/>
      <c r="I257" s="9"/>
    </row>
    <row r="258" spans="1:13" ht="13.8" hidden="1" outlineLevel="1">
      <c r="A258" s="40"/>
      <c r="B258" s="217"/>
      <c r="C258" s="9"/>
      <c r="D258" s="9"/>
      <c r="E258" s="196"/>
      <c r="F258" s="209"/>
      <c r="G258" s="209"/>
      <c r="H258" s="9"/>
      <c r="I258" s="9"/>
    </row>
    <row r="259" spans="1:13" ht="13.8" hidden="1" outlineLevel="1">
      <c r="A259" s="40"/>
      <c r="B259" s="217"/>
      <c r="C259" s="9"/>
      <c r="D259" s="9"/>
      <c r="E259" s="196"/>
      <c r="F259" s="209"/>
      <c r="G259" s="209"/>
      <c r="H259" s="9"/>
      <c r="I259" s="9"/>
    </row>
    <row r="260" spans="1:13" ht="13.8" hidden="1" outlineLevel="1">
      <c r="A260" s="40"/>
      <c r="B260" s="217"/>
      <c r="C260" s="9"/>
      <c r="D260" s="9"/>
      <c r="E260" s="196"/>
      <c r="F260" s="209"/>
      <c r="G260" s="209"/>
      <c r="H260" s="9"/>
      <c r="I260" s="9"/>
    </row>
    <row r="261" spans="1:13" ht="13.8" hidden="1" outlineLevel="1">
      <c r="A261" s="40"/>
      <c r="B261" s="217"/>
      <c r="C261" s="9"/>
      <c r="D261" s="9"/>
      <c r="E261" s="196"/>
      <c r="F261" s="209"/>
      <c r="G261" s="209"/>
      <c r="H261" s="9"/>
      <c r="I261" s="9"/>
    </row>
    <row r="262" spans="1:13" ht="13.8" hidden="1" outlineLevel="1">
      <c r="A262" s="40"/>
      <c r="B262" s="217"/>
      <c r="C262" s="9"/>
      <c r="D262" s="9"/>
      <c r="E262" s="196"/>
      <c r="F262" s="209"/>
      <c r="G262" s="209"/>
      <c r="H262" s="9"/>
      <c r="I262" s="9"/>
    </row>
    <row r="263" spans="1:13" ht="13.8" hidden="1" outlineLevel="1">
      <c r="A263" s="40"/>
      <c r="B263" s="217"/>
      <c r="C263" s="9"/>
      <c r="D263" s="9"/>
      <c r="E263" s="196"/>
      <c r="F263" s="209"/>
      <c r="G263" s="209"/>
      <c r="H263" s="9"/>
      <c r="I263" s="9"/>
    </row>
    <row r="264" spans="1:13" collapsed="1"/>
    <row r="266" spans="1:13" ht="13.8">
      <c r="B266" s="157"/>
      <c r="C266" s="92"/>
      <c r="D266" s="92"/>
      <c r="E266" s="214"/>
      <c r="F266" s="92"/>
      <c r="G266" s="92"/>
      <c r="H266" s="26"/>
      <c r="I266" s="26"/>
    </row>
    <row r="267" spans="1:13" ht="13.8">
      <c r="A267" s="26"/>
      <c r="B267" s="26"/>
      <c r="C267" s="93"/>
      <c r="D267" s="93"/>
      <c r="E267" s="240"/>
      <c r="F267" s="93"/>
      <c r="G267" s="93"/>
      <c r="H267" s="93"/>
      <c r="I267" s="93"/>
      <c r="K267" s="4"/>
      <c r="M267" s="213"/>
    </row>
    <row r="268" spans="1:13" ht="13.8" hidden="1" outlineLevel="1">
      <c r="A268" s="40"/>
      <c r="B268" s="217"/>
      <c r="C268" s="9"/>
      <c r="D268" s="9"/>
      <c r="E268" s="196"/>
      <c r="F268" s="209"/>
      <c r="G268" s="209"/>
      <c r="H268" s="9"/>
      <c r="I268" s="9"/>
    </row>
    <row r="269" spans="1:13" ht="13.8" hidden="1" outlineLevel="1">
      <c r="A269" s="40"/>
      <c r="B269" s="217"/>
      <c r="C269" s="9"/>
      <c r="D269" s="9"/>
      <c r="E269" s="196"/>
      <c r="F269" s="209"/>
      <c r="G269" s="209"/>
      <c r="H269" s="9"/>
      <c r="I269" s="9"/>
    </row>
    <row r="270" spans="1:13" ht="13.8" hidden="1" outlineLevel="1">
      <c r="A270" s="40"/>
      <c r="B270" s="217"/>
      <c r="C270" s="9"/>
      <c r="D270" s="9"/>
      <c r="E270" s="196"/>
      <c r="F270" s="209"/>
      <c r="G270" s="209"/>
      <c r="H270" s="9"/>
      <c r="I270" s="9"/>
      <c r="K270" s="4"/>
    </row>
    <row r="271" spans="1:13" ht="13.8" hidden="1" outlineLevel="1">
      <c r="A271" s="40"/>
      <c r="B271" s="217"/>
      <c r="C271" s="9"/>
      <c r="D271" s="9"/>
      <c r="E271" s="196"/>
      <c r="F271" s="209"/>
      <c r="G271" s="209"/>
      <c r="H271" s="9"/>
      <c r="I271" s="9"/>
    </row>
    <row r="272" spans="1:13" ht="13.8" hidden="1" outlineLevel="1">
      <c r="A272" s="40"/>
      <c r="B272" s="217"/>
      <c r="C272" s="9"/>
      <c r="D272" s="9"/>
      <c r="E272" s="196"/>
      <c r="F272" s="209"/>
      <c r="G272" s="209"/>
      <c r="H272" s="9"/>
      <c r="I272" s="9"/>
    </row>
    <row r="273" spans="1:13" ht="13.8" hidden="1" outlineLevel="1">
      <c r="A273" s="40"/>
      <c r="B273" s="217"/>
      <c r="C273" s="9"/>
      <c r="D273" s="9"/>
      <c r="E273" s="196"/>
      <c r="F273" s="209"/>
      <c r="G273" s="209"/>
      <c r="H273" s="9"/>
      <c r="I273" s="9"/>
    </row>
    <row r="274" spans="1:13" ht="13.8" hidden="1" outlineLevel="1">
      <c r="A274" s="40"/>
      <c r="B274" s="217"/>
      <c r="C274" s="9"/>
      <c r="D274" s="9"/>
      <c r="E274" s="196"/>
      <c r="F274" s="209"/>
      <c r="G274" s="209"/>
      <c r="H274" s="9"/>
      <c r="I274" s="9"/>
    </row>
    <row r="275" spans="1:13" ht="13.8" hidden="1" outlineLevel="1">
      <c r="A275" s="40"/>
      <c r="B275" s="217"/>
      <c r="C275" s="9"/>
      <c r="D275" s="9"/>
      <c r="E275" s="196"/>
      <c r="F275" s="209"/>
      <c r="G275" s="209"/>
      <c r="H275" s="9"/>
      <c r="I275" s="9"/>
    </row>
    <row r="276" spans="1:13" ht="13.8" hidden="1" outlineLevel="1">
      <c r="A276" s="40"/>
      <c r="B276" s="217"/>
      <c r="C276" s="9"/>
      <c r="D276" s="9"/>
      <c r="E276" s="196"/>
      <c r="F276" s="209"/>
      <c r="G276" s="209"/>
      <c r="H276" s="9"/>
      <c r="I276" s="9"/>
    </row>
    <row r="277" spans="1:13" ht="13.8" hidden="1" outlineLevel="1">
      <c r="A277" s="40"/>
      <c r="B277" s="217"/>
      <c r="C277" s="9"/>
      <c r="D277" s="9"/>
      <c r="E277" s="196"/>
      <c r="F277" s="209"/>
      <c r="G277" s="209"/>
      <c r="H277" s="9"/>
      <c r="I277" s="9"/>
    </row>
    <row r="278" spans="1:13" collapsed="1"/>
    <row r="280" spans="1:13" ht="13.8">
      <c r="B280" s="157"/>
      <c r="C280" s="92"/>
      <c r="D280" s="92"/>
      <c r="E280" s="214"/>
      <c r="F280" s="92"/>
      <c r="G280" s="92"/>
      <c r="H280" s="26"/>
      <c r="I280" s="26"/>
    </row>
    <row r="281" spans="1:13" ht="13.8">
      <c r="A281" s="26"/>
      <c r="B281" s="26"/>
      <c r="C281" s="93"/>
      <c r="D281" s="93"/>
      <c r="E281" s="240"/>
      <c r="F281" s="93"/>
      <c r="G281" s="93"/>
      <c r="H281" s="93"/>
      <c r="I281" s="93"/>
      <c r="K281" s="4"/>
      <c r="M281" s="213"/>
    </row>
    <row r="282" spans="1:13" ht="13.8" hidden="1" outlineLevel="1">
      <c r="A282" s="40"/>
      <c r="B282" s="217"/>
      <c r="C282" s="9"/>
      <c r="D282" s="9"/>
      <c r="E282" s="196"/>
      <c r="F282" s="209"/>
      <c r="G282" s="209"/>
      <c r="H282" s="9"/>
      <c r="I282" s="9"/>
    </row>
    <row r="283" spans="1:13" ht="13.8" hidden="1" outlineLevel="1">
      <c r="A283" s="40"/>
      <c r="B283" s="217"/>
      <c r="C283" s="9"/>
      <c r="D283" s="9"/>
      <c r="E283" s="196"/>
      <c r="F283" s="209"/>
      <c r="G283" s="209"/>
      <c r="H283" s="9"/>
      <c r="I283" s="9"/>
    </row>
    <row r="284" spans="1:13" ht="13.8" hidden="1" outlineLevel="1">
      <c r="A284" s="40"/>
      <c r="B284" s="217"/>
      <c r="C284" s="9"/>
      <c r="D284" s="9"/>
      <c r="E284" s="196"/>
      <c r="F284" s="209"/>
      <c r="G284" s="209"/>
      <c r="H284" s="9"/>
      <c r="I284" s="9"/>
      <c r="K284" s="4"/>
    </row>
    <row r="285" spans="1:13" ht="13.8" hidden="1" outlineLevel="1">
      <c r="A285" s="40"/>
      <c r="B285" s="217"/>
      <c r="C285" s="9"/>
      <c r="D285" s="9"/>
      <c r="E285" s="196"/>
      <c r="F285" s="209"/>
      <c r="G285" s="209"/>
      <c r="H285" s="9"/>
      <c r="I285" s="9"/>
    </row>
    <row r="286" spans="1:13" ht="13.8" hidden="1" outlineLevel="1">
      <c r="A286" s="40"/>
      <c r="B286" s="217"/>
      <c r="C286" s="9"/>
      <c r="D286" s="9"/>
      <c r="E286" s="196"/>
      <c r="F286" s="209"/>
      <c r="G286" s="209"/>
      <c r="H286" s="9"/>
      <c r="I286" s="9"/>
    </row>
    <row r="287" spans="1:13" ht="13.8" hidden="1" outlineLevel="1">
      <c r="A287" s="40"/>
      <c r="B287" s="217"/>
      <c r="C287" s="9"/>
      <c r="D287" s="9"/>
      <c r="E287" s="196"/>
      <c r="F287" s="209"/>
      <c r="G287" s="209"/>
      <c r="H287" s="9"/>
      <c r="I287" s="9"/>
    </row>
    <row r="288" spans="1:13" ht="13.8" hidden="1" outlineLevel="1">
      <c r="A288" s="40"/>
      <c r="B288" s="217"/>
      <c r="C288" s="9"/>
      <c r="D288" s="9"/>
      <c r="E288" s="196"/>
      <c r="F288" s="209"/>
      <c r="G288" s="209"/>
      <c r="H288" s="9"/>
      <c r="I288" s="9"/>
    </row>
    <row r="289" spans="1:13" ht="13.8" hidden="1" outlineLevel="1">
      <c r="A289" s="40"/>
      <c r="B289" s="217"/>
      <c r="C289" s="9"/>
      <c r="D289" s="9"/>
      <c r="E289" s="196"/>
      <c r="F289" s="209"/>
      <c r="G289" s="209"/>
      <c r="H289" s="9"/>
      <c r="I289" s="9"/>
    </row>
    <row r="290" spans="1:13" ht="13.8" hidden="1" outlineLevel="1">
      <c r="A290" s="40"/>
      <c r="B290" s="217"/>
      <c r="C290" s="9"/>
      <c r="D290" s="9"/>
      <c r="E290" s="196"/>
      <c r="F290" s="209"/>
      <c r="G290" s="209"/>
      <c r="H290" s="9"/>
      <c r="I290" s="9"/>
    </row>
    <row r="291" spans="1:13" ht="13.8" hidden="1" outlineLevel="1">
      <c r="A291" s="40"/>
      <c r="B291" s="217"/>
      <c r="C291" s="9"/>
      <c r="D291" s="9"/>
      <c r="E291" s="196"/>
      <c r="F291" s="209"/>
      <c r="G291" s="209"/>
      <c r="H291" s="9"/>
      <c r="I291" s="9"/>
    </row>
    <row r="292" spans="1:13" collapsed="1"/>
    <row r="294" spans="1:13" ht="13.8">
      <c r="B294" s="157"/>
      <c r="C294" s="92"/>
      <c r="D294" s="92"/>
      <c r="E294" s="214"/>
      <c r="F294" s="92"/>
      <c r="G294" s="92"/>
      <c r="H294" s="26"/>
      <c r="I294" s="26"/>
    </row>
    <row r="295" spans="1:13" ht="13.8">
      <c r="A295" s="26"/>
      <c r="B295" s="26"/>
      <c r="C295" s="93"/>
      <c r="D295" s="93"/>
      <c r="E295" s="240"/>
      <c r="F295" s="93"/>
      <c r="G295" s="93"/>
      <c r="H295" s="93"/>
      <c r="I295" s="93"/>
      <c r="K295" s="4"/>
      <c r="M295" s="213"/>
    </row>
    <row r="296" spans="1:13" ht="13.8" hidden="1" outlineLevel="1">
      <c r="A296" s="40"/>
      <c r="B296" s="217"/>
      <c r="C296" s="9"/>
      <c r="D296" s="9"/>
      <c r="E296" s="196"/>
      <c r="F296" s="209"/>
      <c r="G296" s="209"/>
      <c r="H296" s="9"/>
      <c r="I296" s="9"/>
    </row>
    <row r="297" spans="1:13" ht="13.8" hidden="1" outlineLevel="1">
      <c r="A297" s="40"/>
      <c r="B297" s="217"/>
      <c r="C297" s="9"/>
      <c r="D297" s="9"/>
      <c r="E297" s="196"/>
      <c r="F297" s="209"/>
      <c r="G297" s="209"/>
      <c r="H297" s="9"/>
      <c r="I297" s="9"/>
    </row>
    <row r="298" spans="1:13" ht="13.8" hidden="1" outlineLevel="1">
      <c r="A298" s="40"/>
      <c r="B298" s="217"/>
      <c r="C298" s="9"/>
      <c r="D298" s="9"/>
      <c r="E298" s="196"/>
      <c r="F298" s="209"/>
      <c r="G298" s="209"/>
      <c r="H298" s="9"/>
      <c r="I298" s="9"/>
      <c r="K298" s="4"/>
    </row>
    <row r="299" spans="1:13" ht="13.8" hidden="1" outlineLevel="1">
      <c r="A299" s="40"/>
      <c r="B299" s="217"/>
      <c r="C299" s="9"/>
      <c r="D299" s="9"/>
      <c r="E299" s="196"/>
      <c r="F299" s="209"/>
      <c r="G299" s="209"/>
      <c r="H299" s="9"/>
      <c r="I299" s="9"/>
    </row>
    <row r="300" spans="1:13" ht="13.8" hidden="1" outlineLevel="1">
      <c r="A300" s="40"/>
      <c r="B300" s="217"/>
      <c r="C300" s="9"/>
      <c r="D300" s="9"/>
      <c r="E300" s="196"/>
      <c r="F300" s="209"/>
      <c r="G300" s="209"/>
      <c r="H300" s="9"/>
      <c r="I300" s="9"/>
    </row>
    <row r="301" spans="1:13" ht="13.8" hidden="1" outlineLevel="1">
      <c r="A301" s="40"/>
      <c r="B301" s="217"/>
      <c r="C301" s="9"/>
      <c r="D301" s="9"/>
      <c r="E301" s="196"/>
      <c r="F301" s="209"/>
      <c r="G301" s="209"/>
      <c r="H301" s="9"/>
      <c r="I301" s="9"/>
    </row>
    <row r="302" spans="1:13" ht="13.8" hidden="1" outlineLevel="1">
      <c r="A302" s="40"/>
      <c r="B302" s="217"/>
      <c r="C302" s="9"/>
      <c r="D302" s="9"/>
      <c r="E302" s="196"/>
      <c r="F302" s="209"/>
      <c r="G302" s="209"/>
      <c r="H302" s="9"/>
      <c r="I302" s="9"/>
    </row>
    <row r="303" spans="1:13" ht="13.8" hidden="1" outlineLevel="1">
      <c r="A303" s="40"/>
      <c r="B303" s="217"/>
      <c r="C303" s="9"/>
      <c r="D303" s="9"/>
      <c r="E303" s="196"/>
      <c r="F303" s="209"/>
      <c r="G303" s="209"/>
      <c r="H303" s="9"/>
      <c r="I303" s="9"/>
    </row>
    <row r="304" spans="1:13" ht="13.8" hidden="1" outlineLevel="1">
      <c r="A304" s="40"/>
      <c r="B304" s="217"/>
      <c r="C304" s="9"/>
      <c r="D304" s="9"/>
      <c r="E304" s="196"/>
      <c r="F304" s="209"/>
      <c r="G304" s="209"/>
      <c r="H304" s="9"/>
      <c r="I304" s="9"/>
    </row>
    <row r="305" spans="1:13" ht="13.8" hidden="1" outlineLevel="1">
      <c r="A305" s="40"/>
      <c r="B305" s="217"/>
      <c r="C305" s="9"/>
      <c r="D305" s="9"/>
      <c r="E305" s="196"/>
      <c r="F305" s="209"/>
      <c r="G305" s="209"/>
      <c r="H305" s="9"/>
      <c r="I305" s="9"/>
    </row>
    <row r="306" spans="1:13" collapsed="1"/>
    <row r="308" spans="1:13" ht="13.8">
      <c r="B308" s="157"/>
      <c r="C308" s="92"/>
      <c r="D308" s="92"/>
      <c r="E308" s="214"/>
      <c r="F308" s="92"/>
      <c r="G308" s="92"/>
      <c r="H308" s="26"/>
      <c r="I308" s="26"/>
    </row>
    <row r="309" spans="1:13" ht="13.8">
      <c r="A309" s="26"/>
      <c r="B309" s="26"/>
      <c r="C309" s="93"/>
      <c r="D309" s="93"/>
      <c r="E309" s="240"/>
      <c r="F309" s="93"/>
      <c r="G309" s="93"/>
      <c r="H309" s="93"/>
      <c r="I309" s="93"/>
      <c r="K309" s="4"/>
      <c r="M309" s="213"/>
    </row>
    <row r="310" spans="1:13" ht="13.8" hidden="1" outlineLevel="1">
      <c r="A310" s="40"/>
      <c r="B310" s="217"/>
      <c r="C310" s="9"/>
      <c r="D310" s="9"/>
      <c r="E310" s="196"/>
      <c r="F310" s="209"/>
      <c r="G310" s="209"/>
      <c r="H310" s="9"/>
      <c r="I310" s="9"/>
    </row>
    <row r="311" spans="1:13" ht="13.8" hidden="1" outlineLevel="1">
      <c r="A311" s="40"/>
      <c r="B311" s="217"/>
      <c r="C311" s="9"/>
      <c r="D311" s="9"/>
      <c r="E311" s="196"/>
      <c r="F311" s="209"/>
      <c r="G311" s="209"/>
      <c r="H311" s="9"/>
      <c r="I311" s="9"/>
    </row>
    <row r="312" spans="1:13" ht="13.8" hidden="1" outlineLevel="1">
      <c r="A312" s="40"/>
      <c r="B312" s="217"/>
      <c r="C312" s="9"/>
      <c r="D312" s="9"/>
      <c r="E312" s="196"/>
      <c r="F312" s="209"/>
      <c r="G312" s="209"/>
      <c r="H312" s="9"/>
      <c r="I312" s="9"/>
      <c r="K312" s="4"/>
    </row>
    <row r="313" spans="1:13" ht="13.8" hidden="1" outlineLevel="1">
      <c r="A313" s="40"/>
      <c r="B313" s="217"/>
      <c r="C313" s="9"/>
      <c r="D313" s="9"/>
      <c r="E313" s="196"/>
      <c r="F313" s="209"/>
      <c r="G313" s="209"/>
      <c r="H313" s="9"/>
      <c r="I313" s="9"/>
    </row>
    <row r="314" spans="1:13" ht="13.8" hidden="1" outlineLevel="1">
      <c r="A314" s="40"/>
      <c r="B314" s="217"/>
      <c r="C314" s="9"/>
      <c r="D314" s="9"/>
      <c r="E314" s="196"/>
      <c r="F314" s="209"/>
      <c r="G314" s="209"/>
      <c r="H314" s="9"/>
      <c r="I314" s="9"/>
    </row>
    <row r="315" spans="1:13" ht="13.8" hidden="1" outlineLevel="1">
      <c r="A315" s="40"/>
      <c r="B315" s="217"/>
      <c r="C315" s="9"/>
      <c r="D315" s="9"/>
      <c r="E315" s="196"/>
      <c r="F315" s="209"/>
      <c r="G315" s="209"/>
      <c r="H315" s="9"/>
      <c r="I315" s="9"/>
    </row>
    <row r="316" spans="1:13" ht="13.8" hidden="1" outlineLevel="1">
      <c r="A316" s="40"/>
      <c r="B316" s="217"/>
      <c r="C316" s="9"/>
      <c r="D316" s="9"/>
      <c r="E316" s="196"/>
      <c r="F316" s="209"/>
      <c r="G316" s="209"/>
      <c r="H316" s="9"/>
      <c r="I316" s="9"/>
    </row>
    <row r="317" spans="1:13" ht="13.8" hidden="1" outlineLevel="1">
      <c r="A317" s="40"/>
      <c r="B317" s="217"/>
      <c r="C317" s="9"/>
      <c r="D317" s="9"/>
      <c r="E317" s="196"/>
      <c r="F317" s="209"/>
      <c r="G317" s="209"/>
      <c r="H317" s="9"/>
      <c r="I317" s="9"/>
    </row>
    <row r="318" spans="1:13" ht="13.8" hidden="1" outlineLevel="1">
      <c r="A318" s="40"/>
      <c r="B318" s="217"/>
      <c r="C318" s="9"/>
      <c r="D318" s="9"/>
      <c r="E318" s="196"/>
      <c r="F318" s="209"/>
      <c r="G318" s="209"/>
      <c r="H318" s="9"/>
      <c r="I318" s="9"/>
    </row>
    <row r="319" spans="1:13" ht="13.8" hidden="1" outlineLevel="1">
      <c r="A319" s="40"/>
      <c r="B319" s="217"/>
      <c r="C319" s="9"/>
      <c r="D319" s="9"/>
      <c r="E319" s="196"/>
      <c r="F319" s="209"/>
      <c r="G319" s="209"/>
      <c r="H319" s="9"/>
      <c r="I319" s="9"/>
    </row>
    <row r="320" spans="1:13" collapsed="1"/>
    <row r="322" spans="1:13" ht="13.8">
      <c r="B322" s="157"/>
      <c r="C322" s="92"/>
      <c r="D322" s="92"/>
      <c r="E322" s="214"/>
      <c r="F322" s="92"/>
      <c r="G322" s="92"/>
      <c r="H322" s="26"/>
      <c r="I322" s="26"/>
    </row>
    <row r="323" spans="1:13" ht="13.8">
      <c r="A323" s="26"/>
      <c r="B323" s="26"/>
      <c r="C323" s="93"/>
      <c r="D323" s="93"/>
      <c r="E323" s="240"/>
      <c r="F323" s="93"/>
      <c r="G323" s="93"/>
      <c r="H323" s="93"/>
      <c r="I323" s="93"/>
      <c r="K323" s="4"/>
      <c r="M323" s="213"/>
    </row>
    <row r="324" spans="1:13" ht="13.8" hidden="1" outlineLevel="1">
      <c r="A324" s="40"/>
      <c r="B324" s="217"/>
      <c r="C324" s="9"/>
      <c r="D324" s="9"/>
      <c r="E324" s="196"/>
      <c r="F324" s="209"/>
      <c r="G324" s="209"/>
      <c r="H324" s="9"/>
      <c r="I324" s="9"/>
    </row>
    <row r="325" spans="1:13" ht="13.8" hidden="1" outlineLevel="1">
      <c r="A325" s="40"/>
      <c r="B325" s="217"/>
      <c r="C325" s="9"/>
      <c r="D325" s="9"/>
      <c r="E325" s="196"/>
      <c r="F325" s="209"/>
      <c r="G325" s="209"/>
      <c r="H325" s="9"/>
      <c r="I325" s="9"/>
    </row>
    <row r="326" spans="1:13" ht="13.8" hidden="1" outlineLevel="1">
      <c r="A326" s="40"/>
      <c r="B326" s="217"/>
      <c r="C326" s="9"/>
      <c r="D326" s="9"/>
      <c r="E326" s="196"/>
      <c r="F326" s="209"/>
      <c r="G326" s="209"/>
      <c r="H326" s="9"/>
      <c r="I326" s="9"/>
      <c r="K326" s="4"/>
    </row>
    <row r="327" spans="1:13" ht="13.8" hidden="1" outlineLevel="1">
      <c r="A327" s="40"/>
      <c r="B327" s="217"/>
      <c r="C327" s="9"/>
      <c r="D327" s="9"/>
      <c r="E327" s="196"/>
      <c r="F327" s="209"/>
      <c r="G327" s="209"/>
      <c r="H327" s="9"/>
      <c r="I327" s="9"/>
    </row>
    <row r="328" spans="1:13" ht="13.8" hidden="1" outlineLevel="1">
      <c r="A328" s="40"/>
      <c r="B328" s="217"/>
      <c r="C328" s="9"/>
      <c r="D328" s="9"/>
      <c r="E328" s="196"/>
      <c r="F328" s="209"/>
      <c r="G328" s="209"/>
      <c r="H328" s="9"/>
      <c r="I328" s="9"/>
    </row>
    <row r="329" spans="1:13" ht="13.8" hidden="1" outlineLevel="1">
      <c r="A329" s="40"/>
      <c r="B329" s="217"/>
      <c r="C329" s="9"/>
      <c r="D329" s="9"/>
      <c r="E329" s="196"/>
      <c r="F329" s="209"/>
      <c r="G329" s="209"/>
      <c r="H329" s="9"/>
      <c r="I329" s="9"/>
    </row>
    <row r="330" spans="1:13" ht="13.8" hidden="1" outlineLevel="1">
      <c r="A330" s="40"/>
      <c r="B330" s="217"/>
      <c r="C330" s="9"/>
      <c r="D330" s="9"/>
      <c r="E330" s="196"/>
      <c r="F330" s="209"/>
      <c r="G330" s="209"/>
      <c r="H330" s="9"/>
      <c r="I330" s="9"/>
    </row>
    <row r="331" spans="1:13" ht="13.8" hidden="1" outlineLevel="1">
      <c r="A331" s="40"/>
      <c r="B331" s="217"/>
      <c r="C331" s="9"/>
      <c r="D331" s="9"/>
      <c r="E331" s="196"/>
      <c r="F331" s="209"/>
      <c r="G331" s="209"/>
      <c r="H331" s="9"/>
      <c r="I331" s="9"/>
    </row>
    <row r="332" spans="1:13" ht="13.8" hidden="1" outlineLevel="1">
      <c r="A332" s="40"/>
      <c r="B332" s="217"/>
      <c r="C332" s="9"/>
      <c r="D332" s="9"/>
      <c r="E332" s="196"/>
      <c r="F332" s="209"/>
      <c r="G332" s="209"/>
      <c r="H332" s="9"/>
      <c r="I332" s="9"/>
    </row>
    <row r="333" spans="1:13" ht="13.8" hidden="1" outlineLevel="1">
      <c r="A333" s="40"/>
      <c r="B333" s="217"/>
      <c r="C333" s="9"/>
      <c r="D333" s="9"/>
      <c r="E333" s="196"/>
      <c r="F333" s="209"/>
      <c r="G333" s="209"/>
      <c r="H333" s="9"/>
      <c r="I333" s="9"/>
    </row>
    <row r="334" spans="1:13" collapsed="1"/>
    <row r="336" spans="1:13" ht="13.8">
      <c r="B336" s="157"/>
      <c r="C336" s="92"/>
      <c r="D336" s="92"/>
      <c r="E336" s="214"/>
      <c r="F336" s="92"/>
      <c r="G336" s="92"/>
      <c r="H336" s="26"/>
      <c r="I336" s="26"/>
    </row>
    <row r="337" spans="1:13" ht="13.8">
      <c r="A337" s="26"/>
      <c r="B337" s="26"/>
      <c r="C337" s="93"/>
      <c r="D337" s="93"/>
      <c r="E337" s="240"/>
      <c r="F337" s="93"/>
      <c r="G337" s="93"/>
      <c r="H337" s="93"/>
      <c r="I337" s="93"/>
      <c r="K337" s="4"/>
      <c r="M337" s="213"/>
    </row>
    <row r="338" spans="1:13" ht="13.8" hidden="1" outlineLevel="1">
      <c r="A338" s="40"/>
      <c r="B338" s="217"/>
      <c r="C338" s="9"/>
      <c r="D338" s="9"/>
      <c r="E338" s="196"/>
      <c r="F338" s="209"/>
      <c r="G338" s="209"/>
      <c r="H338" s="9"/>
      <c r="I338" s="9"/>
    </row>
    <row r="339" spans="1:13" ht="13.8" hidden="1" outlineLevel="1">
      <c r="A339" s="40"/>
      <c r="B339" s="217"/>
      <c r="C339" s="9"/>
      <c r="D339" s="9"/>
      <c r="E339" s="196"/>
      <c r="F339" s="209"/>
      <c r="G339" s="209"/>
      <c r="H339" s="9"/>
      <c r="I339" s="9"/>
    </row>
    <row r="340" spans="1:13" ht="13.8" hidden="1" outlineLevel="1">
      <c r="A340" s="40"/>
      <c r="B340" s="217"/>
      <c r="C340" s="9"/>
      <c r="D340" s="9"/>
      <c r="E340" s="196"/>
      <c r="F340" s="209"/>
      <c r="G340" s="209"/>
      <c r="H340" s="9"/>
      <c r="I340" s="9"/>
      <c r="K340" s="4"/>
    </row>
    <row r="341" spans="1:13" ht="13.8" hidden="1" outlineLevel="1">
      <c r="A341" s="40"/>
      <c r="B341" s="217"/>
      <c r="C341" s="9"/>
      <c r="D341" s="9"/>
      <c r="E341" s="196"/>
      <c r="F341" s="209"/>
      <c r="G341" s="209"/>
      <c r="H341" s="9"/>
      <c r="I341" s="9"/>
    </row>
    <row r="342" spans="1:13" ht="13.8" hidden="1" outlineLevel="1">
      <c r="A342" s="40"/>
      <c r="B342" s="217"/>
      <c r="C342" s="9"/>
      <c r="D342" s="9"/>
      <c r="E342" s="196"/>
      <c r="F342" s="209"/>
      <c r="G342" s="209"/>
      <c r="H342" s="9"/>
      <c r="I342" s="9"/>
    </row>
    <row r="343" spans="1:13" ht="13.8" hidden="1" outlineLevel="1">
      <c r="A343" s="40"/>
      <c r="B343" s="217"/>
      <c r="C343" s="9"/>
      <c r="D343" s="9"/>
      <c r="E343" s="196"/>
      <c r="F343" s="209"/>
      <c r="G343" s="209"/>
      <c r="H343" s="9"/>
      <c r="I343" s="9"/>
    </row>
    <row r="344" spans="1:13" ht="13.8" hidden="1" outlineLevel="1">
      <c r="A344" s="40"/>
      <c r="B344" s="217"/>
      <c r="C344" s="9"/>
      <c r="D344" s="9"/>
      <c r="E344" s="196"/>
      <c r="F344" s="209"/>
      <c r="G344" s="209"/>
      <c r="H344" s="9"/>
      <c r="I344" s="9"/>
    </row>
    <row r="345" spans="1:13" ht="13.8" hidden="1" outlineLevel="1">
      <c r="A345" s="40"/>
      <c r="B345" s="217"/>
      <c r="C345" s="9"/>
      <c r="D345" s="9"/>
      <c r="E345" s="196"/>
      <c r="F345" s="209"/>
      <c r="G345" s="209"/>
      <c r="H345" s="9"/>
      <c r="I345" s="9"/>
    </row>
    <row r="346" spans="1:13" ht="13.8" hidden="1" outlineLevel="1">
      <c r="A346" s="40"/>
      <c r="B346" s="217"/>
      <c r="C346" s="9"/>
      <c r="D346" s="9"/>
      <c r="E346" s="196"/>
      <c r="F346" s="209"/>
      <c r="G346" s="209"/>
      <c r="H346" s="9"/>
      <c r="I346" s="9"/>
    </row>
    <row r="347" spans="1:13" ht="13.8" hidden="1" outlineLevel="1">
      <c r="A347" s="40"/>
      <c r="B347" s="217"/>
      <c r="C347" s="9"/>
      <c r="D347" s="9"/>
      <c r="E347" s="196"/>
      <c r="F347" s="209"/>
      <c r="G347" s="209"/>
      <c r="H347" s="9"/>
      <c r="I347" s="9"/>
    </row>
    <row r="348" spans="1:13" collapsed="1"/>
    <row r="350" spans="1:13" ht="13.8">
      <c r="B350" s="157"/>
      <c r="C350" s="92"/>
      <c r="D350" s="92"/>
      <c r="E350" s="214"/>
      <c r="F350" s="92"/>
      <c r="G350" s="92"/>
      <c r="H350" s="26"/>
      <c r="I350" s="26"/>
    </row>
    <row r="351" spans="1:13" ht="13.8">
      <c r="A351" s="26"/>
      <c r="B351" s="26"/>
      <c r="C351" s="93"/>
      <c r="D351" s="93"/>
      <c r="E351" s="240"/>
      <c r="F351" s="93"/>
      <c r="G351" s="93"/>
      <c r="H351" s="93"/>
      <c r="I351" s="93"/>
      <c r="K351" s="4"/>
      <c r="M351" s="213"/>
    </row>
    <row r="352" spans="1:13" ht="13.8" hidden="1" outlineLevel="1">
      <c r="A352" s="40"/>
      <c r="B352" s="217"/>
      <c r="C352" s="9"/>
      <c r="D352" s="9"/>
      <c r="E352" s="196"/>
      <c r="F352" s="209"/>
      <c r="G352" s="209"/>
      <c r="H352" s="9"/>
      <c r="I352" s="9"/>
    </row>
    <row r="353" spans="1:13" ht="13.8" hidden="1" outlineLevel="1">
      <c r="A353" s="40"/>
      <c r="B353" s="217"/>
      <c r="C353" s="9"/>
      <c r="D353" s="9"/>
      <c r="E353" s="196"/>
      <c r="F353" s="209"/>
      <c r="G353" s="209"/>
      <c r="H353" s="9"/>
      <c r="I353" s="9"/>
    </row>
    <row r="354" spans="1:13" ht="13.8" hidden="1" outlineLevel="1">
      <c r="A354" s="40"/>
      <c r="B354" s="217"/>
      <c r="C354" s="9"/>
      <c r="D354" s="9"/>
      <c r="E354" s="196"/>
      <c r="F354" s="209"/>
      <c r="G354" s="209"/>
      <c r="H354" s="9"/>
      <c r="I354" s="9"/>
      <c r="K354" s="4"/>
    </row>
    <row r="355" spans="1:13" ht="13.8" hidden="1" outlineLevel="1">
      <c r="A355" s="40"/>
      <c r="B355" s="217"/>
      <c r="C355" s="9"/>
      <c r="D355" s="9"/>
      <c r="E355" s="196"/>
      <c r="F355" s="209"/>
      <c r="G355" s="209"/>
      <c r="H355" s="9"/>
      <c r="I355" s="9"/>
    </row>
    <row r="356" spans="1:13" ht="13.8" hidden="1" outlineLevel="1">
      <c r="A356" s="40"/>
      <c r="B356" s="217"/>
      <c r="C356" s="9"/>
      <c r="D356" s="9"/>
      <c r="E356" s="196"/>
      <c r="F356" s="209"/>
      <c r="G356" s="209"/>
      <c r="H356" s="9"/>
      <c r="I356" s="9"/>
    </row>
    <row r="357" spans="1:13" ht="13.8" hidden="1" outlineLevel="1">
      <c r="A357" s="40"/>
      <c r="B357" s="217"/>
      <c r="C357" s="9"/>
      <c r="D357" s="9"/>
      <c r="E357" s="196"/>
      <c r="F357" s="209"/>
      <c r="G357" s="209"/>
      <c r="H357" s="9"/>
      <c r="I357" s="9"/>
    </row>
    <row r="358" spans="1:13" ht="13.8" hidden="1" outlineLevel="1">
      <c r="A358" s="40"/>
      <c r="B358" s="217"/>
      <c r="C358" s="9"/>
      <c r="D358" s="9"/>
      <c r="E358" s="196"/>
      <c r="F358" s="209"/>
      <c r="G358" s="209"/>
      <c r="H358" s="9"/>
      <c r="I358" s="9"/>
    </row>
    <row r="359" spans="1:13" ht="13.8" hidden="1" outlineLevel="1">
      <c r="A359" s="40"/>
      <c r="B359" s="217"/>
      <c r="C359" s="9"/>
      <c r="D359" s="9"/>
      <c r="E359" s="196"/>
      <c r="F359" s="209"/>
      <c r="G359" s="209"/>
      <c r="H359" s="9"/>
      <c r="I359" s="9"/>
    </row>
    <row r="360" spans="1:13" ht="13.8" hidden="1" outlineLevel="1">
      <c r="A360" s="40"/>
      <c r="B360" s="217"/>
      <c r="C360" s="9"/>
      <c r="D360" s="9"/>
      <c r="E360" s="196"/>
      <c r="F360" s="209"/>
      <c r="G360" s="209"/>
      <c r="H360" s="9"/>
      <c r="I360" s="9"/>
    </row>
    <row r="361" spans="1:13" ht="13.8" hidden="1" outlineLevel="1">
      <c r="A361" s="40"/>
      <c r="B361" s="217"/>
      <c r="C361" s="9"/>
      <c r="D361" s="9"/>
      <c r="E361" s="196"/>
      <c r="F361" s="209"/>
      <c r="G361" s="209"/>
      <c r="H361" s="9"/>
      <c r="I361" s="9"/>
    </row>
    <row r="362" spans="1:13" collapsed="1"/>
    <row r="364" spans="1:13" ht="13.8">
      <c r="B364" s="157"/>
      <c r="C364" s="92"/>
      <c r="D364" s="92"/>
      <c r="E364" s="214"/>
      <c r="F364" s="92"/>
      <c r="G364" s="92"/>
      <c r="H364" s="26"/>
      <c r="I364" s="26"/>
    </row>
    <row r="365" spans="1:13" ht="13.8">
      <c r="A365" s="26"/>
      <c r="B365" s="26"/>
      <c r="C365" s="93"/>
      <c r="D365" s="93"/>
      <c r="E365" s="240"/>
      <c r="F365" s="93"/>
      <c r="G365" s="93"/>
      <c r="H365" s="93"/>
      <c r="I365" s="93"/>
      <c r="K365" s="4"/>
      <c r="M365" s="213"/>
    </row>
    <row r="366" spans="1:13" ht="13.8" hidden="1" outlineLevel="1">
      <c r="A366" s="40"/>
      <c r="B366" s="217"/>
      <c r="C366" s="9"/>
      <c r="D366" s="9"/>
      <c r="E366" s="196"/>
      <c r="F366" s="209"/>
      <c r="G366" s="209"/>
      <c r="H366" s="9"/>
      <c r="I366" s="9"/>
    </row>
    <row r="367" spans="1:13" ht="13.8" hidden="1" outlineLevel="1">
      <c r="A367" s="40"/>
      <c r="B367" s="217"/>
      <c r="C367" s="9"/>
      <c r="D367" s="9"/>
      <c r="E367" s="196"/>
      <c r="F367" s="209"/>
      <c r="G367" s="209"/>
      <c r="H367" s="9"/>
      <c r="I367" s="9"/>
    </row>
    <row r="368" spans="1:13" ht="13.8" hidden="1" outlineLevel="1">
      <c r="A368" s="40"/>
      <c r="B368" s="217"/>
      <c r="C368" s="9"/>
      <c r="D368" s="9"/>
      <c r="E368" s="196"/>
      <c r="F368" s="209"/>
      <c r="G368" s="209"/>
      <c r="H368" s="9"/>
      <c r="I368" s="9"/>
      <c r="K368" s="4"/>
    </row>
    <row r="369" spans="1:13" ht="13.8" hidden="1" outlineLevel="1">
      <c r="A369" s="40"/>
      <c r="B369" s="217"/>
      <c r="C369" s="9"/>
      <c r="D369" s="9"/>
      <c r="E369" s="196"/>
      <c r="F369" s="209"/>
      <c r="G369" s="209"/>
      <c r="H369" s="9"/>
      <c r="I369" s="9"/>
    </row>
    <row r="370" spans="1:13" ht="13.8" hidden="1" outlineLevel="1">
      <c r="A370" s="40"/>
      <c r="B370" s="217"/>
      <c r="C370" s="9"/>
      <c r="D370" s="9"/>
      <c r="E370" s="196"/>
      <c r="F370" s="209"/>
      <c r="G370" s="209"/>
      <c r="H370" s="9"/>
      <c r="I370" s="9"/>
    </row>
    <row r="371" spans="1:13" ht="13.8" hidden="1" outlineLevel="1">
      <c r="A371" s="40"/>
      <c r="B371" s="217"/>
      <c r="C371" s="9"/>
      <c r="D371" s="9"/>
      <c r="E371" s="196"/>
      <c r="F371" s="209"/>
      <c r="G371" s="209"/>
      <c r="H371" s="9"/>
      <c r="I371" s="9"/>
    </row>
    <row r="372" spans="1:13" ht="13.8" hidden="1" outlineLevel="1">
      <c r="A372" s="40"/>
      <c r="B372" s="217"/>
      <c r="C372" s="9"/>
      <c r="D372" s="9"/>
      <c r="E372" s="196"/>
      <c r="F372" s="209"/>
      <c r="G372" s="209"/>
      <c r="H372" s="9"/>
      <c r="I372" s="9"/>
    </row>
    <row r="373" spans="1:13" ht="13.8" hidden="1" outlineLevel="1">
      <c r="A373" s="40"/>
      <c r="B373" s="217"/>
      <c r="C373" s="9"/>
      <c r="D373" s="9"/>
      <c r="E373" s="196"/>
      <c r="F373" s="209"/>
      <c r="G373" s="209"/>
      <c r="H373" s="9"/>
      <c r="I373" s="9"/>
    </row>
    <row r="374" spans="1:13" ht="13.8" hidden="1" outlineLevel="1">
      <c r="A374" s="40"/>
      <c r="B374" s="217"/>
      <c r="C374" s="9"/>
      <c r="D374" s="9"/>
      <c r="E374" s="196"/>
      <c r="F374" s="209"/>
      <c r="G374" s="209"/>
      <c r="H374" s="9"/>
      <c r="I374" s="9"/>
    </row>
    <row r="375" spans="1:13" ht="13.8" hidden="1" outlineLevel="1">
      <c r="A375" s="40"/>
      <c r="B375" s="217"/>
      <c r="C375" s="9"/>
      <c r="D375" s="9"/>
      <c r="E375" s="196"/>
      <c r="F375" s="209"/>
      <c r="G375" s="209"/>
      <c r="H375" s="9"/>
      <c r="I375" s="9"/>
    </row>
    <row r="376" spans="1:13" collapsed="1"/>
    <row r="378" spans="1:13" ht="13.8">
      <c r="B378" s="157"/>
      <c r="C378" s="92"/>
      <c r="D378" s="92"/>
      <c r="E378" s="214"/>
      <c r="F378" s="92"/>
      <c r="G378" s="92"/>
      <c r="H378" s="26"/>
      <c r="I378" s="26"/>
    </row>
    <row r="379" spans="1:13" ht="13.8">
      <c r="A379" s="26"/>
      <c r="B379" s="26"/>
      <c r="C379" s="93"/>
      <c r="D379" s="93"/>
      <c r="E379" s="240"/>
      <c r="F379" s="93"/>
      <c r="G379" s="93"/>
      <c r="H379" s="93"/>
      <c r="I379" s="93"/>
      <c r="K379" s="4"/>
      <c r="M379" s="213"/>
    </row>
    <row r="380" spans="1:13" ht="13.8" hidden="1" outlineLevel="1">
      <c r="A380" s="40"/>
      <c r="B380" s="217"/>
      <c r="C380" s="9"/>
      <c r="D380" s="9"/>
      <c r="E380" s="196"/>
      <c r="F380" s="209"/>
      <c r="G380" s="209"/>
      <c r="H380" s="9"/>
      <c r="I380" s="9"/>
    </row>
    <row r="381" spans="1:13" ht="13.8" hidden="1" outlineLevel="1">
      <c r="A381" s="40"/>
      <c r="B381" s="217"/>
      <c r="C381" s="9"/>
      <c r="D381" s="9"/>
      <c r="E381" s="196"/>
      <c r="F381" s="209"/>
      <c r="G381" s="209"/>
      <c r="H381" s="9"/>
      <c r="I381" s="9"/>
    </row>
    <row r="382" spans="1:13" ht="13.8" hidden="1" outlineLevel="1">
      <c r="A382" s="40"/>
      <c r="B382" s="217"/>
      <c r="C382" s="9"/>
      <c r="D382" s="9"/>
      <c r="E382" s="196"/>
      <c r="F382" s="209"/>
      <c r="G382" s="209"/>
      <c r="H382" s="9"/>
      <c r="I382" s="9"/>
      <c r="K382" s="4"/>
    </row>
    <row r="383" spans="1:13" ht="13.8" hidden="1" outlineLevel="1">
      <c r="A383" s="40"/>
      <c r="B383" s="217"/>
      <c r="C383" s="9"/>
      <c r="D383" s="9"/>
      <c r="E383" s="196"/>
      <c r="F383" s="209"/>
      <c r="G383" s="209"/>
      <c r="H383" s="9"/>
      <c r="I383" s="9"/>
    </row>
    <row r="384" spans="1:13" ht="13.8" hidden="1" outlineLevel="1">
      <c r="A384" s="40"/>
      <c r="B384" s="217"/>
      <c r="C384" s="9"/>
      <c r="D384" s="9"/>
      <c r="E384" s="196"/>
      <c r="F384" s="209"/>
      <c r="G384" s="209"/>
      <c r="H384" s="9"/>
      <c r="I384" s="9"/>
    </row>
    <row r="385" spans="1:13" ht="13.8" hidden="1" outlineLevel="1">
      <c r="A385" s="40"/>
      <c r="B385" s="217"/>
      <c r="C385" s="9"/>
      <c r="D385" s="9"/>
      <c r="E385" s="196"/>
      <c r="F385" s="209"/>
      <c r="G385" s="209"/>
      <c r="H385" s="9"/>
      <c r="I385" s="9"/>
    </row>
    <row r="386" spans="1:13" ht="13.8" hidden="1" outlineLevel="1">
      <c r="A386" s="40"/>
      <c r="B386" s="217"/>
      <c r="C386" s="9"/>
      <c r="D386" s="9"/>
      <c r="E386" s="196"/>
      <c r="F386" s="209"/>
      <c r="G386" s="209"/>
      <c r="H386" s="9"/>
      <c r="I386" s="9"/>
    </row>
    <row r="387" spans="1:13" ht="13.8" hidden="1" outlineLevel="1">
      <c r="A387" s="40"/>
      <c r="B387" s="217"/>
      <c r="C387" s="9"/>
      <c r="D387" s="9"/>
      <c r="E387" s="196"/>
      <c r="F387" s="209"/>
      <c r="G387" s="209"/>
      <c r="H387" s="9"/>
      <c r="I387" s="9"/>
    </row>
    <row r="388" spans="1:13" ht="13.8" hidden="1" outlineLevel="1">
      <c r="A388" s="40"/>
      <c r="B388" s="217"/>
      <c r="C388" s="9"/>
      <c r="D388" s="9"/>
      <c r="E388" s="196"/>
      <c r="F388" s="209"/>
      <c r="G388" s="209"/>
      <c r="H388" s="9"/>
      <c r="I388" s="9"/>
    </row>
    <row r="389" spans="1:13" ht="13.8" hidden="1" outlineLevel="1">
      <c r="A389" s="40"/>
      <c r="B389" s="217"/>
      <c r="C389" s="9"/>
      <c r="D389" s="9"/>
      <c r="E389" s="196"/>
      <c r="F389" s="209"/>
      <c r="G389" s="209"/>
      <c r="H389" s="9"/>
      <c r="I389" s="9"/>
    </row>
    <row r="390" spans="1:13" collapsed="1"/>
    <row r="392" spans="1:13" ht="13.8">
      <c r="B392" s="157"/>
      <c r="C392" s="92"/>
      <c r="D392" s="92"/>
      <c r="E392" s="214"/>
      <c r="F392" s="92"/>
      <c r="G392" s="92"/>
      <c r="H392" s="26"/>
      <c r="I392" s="26"/>
    </row>
    <row r="393" spans="1:13" ht="13.8">
      <c r="A393" s="26"/>
      <c r="B393" s="26"/>
      <c r="C393" s="93"/>
      <c r="D393" s="93"/>
      <c r="E393" s="240"/>
      <c r="F393" s="93"/>
      <c r="G393" s="93"/>
      <c r="H393" s="93"/>
      <c r="I393" s="93"/>
      <c r="K393" s="4"/>
      <c r="M393" s="213"/>
    </row>
    <row r="394" spans="1:13" ht="13.8" hidden="1" outlineLevel="1">
      <c r="A394" s="40"/>
      <c r="B394" s="217"/>
      <c r="C394" s="9"/>
      <c r="D394" s="9"/>
      <c r="E394" s="196"/>
      <c r="F394" s="209"/>
      <c r="G394" s="209"/>
      <c r="H394" s="9"/>
      <c r="I394" s="9"/>
    </row>
    <row r="395" spans="1:13" ht="13.8" hidden="1" outlineLevel="1">
      <c r="A395" s="40"/>
      <c r="B395" s="217"/>
      <c r="C395" s="9"/>
      <c r="D395" s="9"/>
      <c r="E395" s="196"/>
      <c r="F395" s="209"/>
      <c r="G395" s="209"/>
      <c r="H395" s="9"/>
      <c r="I395" s="9"/>
    </row>
    <row r="396" spans="1:13" ht="13.8" hidden="1" outlineLevel="1">
      <c r="A396" s="40"/>
      <c r="B396" s="217"/>
      <c r="C396" s="9"/>
      <c r="D396" s="9"/>
      <c r="E396" s="196"/>
      <c r="F396" s="209"/>
      <c r="G396" s="209"/>
      <c r="H396" s="9"/>
      <c r="I396" s="9"/>
      <c r="K396" s="4"/>
    </row>
    <row r="397" spans="1:13" ht="13.8" hidden="1" outlineLevel="1">
      <c r="A397" s="40"/>
      <c r="B397" s="217"/>
      <c r="C397" s="9"/>
      <c r="D397" s="9"/>
      <c r="E397" s="196"/>
      <c r="F397" s="209"/>
      <c r="G397" s="209"/>
      <c r="H397" s="9"/>
      <c r="I397" s="9"/>
    </row>
    <row r="398" spans="1:13" ht="13.8" hidden="1" outlineLevel="1">
      <c r="A398" s="40"/>
      <c r="B398" s="217"/>
      <c r="C398" s="9"/>
      <c r="D398" s="9"/>
      <c r="E398" s="196"/>
      <c r="F398" s="209"/>
      <c r="G398" s="209"/>
      <c r="H398" s="9"/>
      <c r="I398" s="9"/>
    </row>
    <row r="399" spans="1:13" ht="13.8" hidden="1" outlineLevel="1">
      <c r="A399" s="40"/>
      <c r="B399" s="217"/>
      <c r="C399" s="9"/>
      <c r="D399" s="9"/>
      <c r="E399" s="196"/>
      <c r="F399" s="209"/>
      <c r="G399" s="209"/>
      <c r="H399" s="9"/>
      <c r="I399" s="9"/>
    </row>
    <row r="400" spans="1:13" ht="13.8" hidden="1" outlineLevel="1">
      <c r="A400" s="40"/>
      <c r="B400" s="217"/>
      <c r="C400" s="9"/>
      <c r="D400" s="9"/>
      <c r="E400" s="196"/>
      <c r="F400" s="209"/>
      <c r="G400" s="209"/>
      <c r="H400" s="9"/>
      <c r="I400" s="9"/>
    </row>
    <row r="401" spans="1:13" ht="13.8" hidden="1" outlineLevel="1">
      <c r="A401" s="40"/>
      <c r="B401" s="217"/>
      <c r="C401" s="9"/>
      <c r="D401" s="9"/>
      <c r="E401" s="196"/>
      <c r="F401" s="209"/>
      <c r="G401" s="209"/>
      <c r="H401" s="9"/>
      <c r="I401" s="9"/>
    </row>
    <row r="402" spans="1:13" ht="13.8" hidden="1" outlineLevel="1">
      <c r="A402" s="40"/>
      <c r="B402" s="217"/>
      <c r="C402" s="9"/>
      <c r="D402" s="9"/>
      <c r="E402" s="196"/>
      <c r="F402" s="209"/>
      <c r="G402" s="209"/>
      <c r="H402" s="9"/>
      <c r="I402" s="9"/>
    </row>
    <row r="403" spans="1:13" ht="13.8" hidden="1" outlineLevel="1">
      <c r="A403" s="40"/>
      <c r="B403" s="217"/>
      <c r="C403" s="9"/>
      <c r="D403" s="9"/>
      <c r="E403" s="196"/>
      <c r="F403" s="209"/>
      <c r="G403" s="209"/>
      <c r="H403" s="9"/>
      <c r="I403" s="9"/>
    </row>
    <row r="404" spans="1:13" collapsed="1"/>
    <row r="406" spans="1:13" ht="13.8">
      <c r="B406" s="157"/>
      <c r="C406" s="92"/>
      <c r="D406" s="92"/>
      <c r="E406" s="214"/>
      <c r="F406" s="92"/>
      <c r="G406" s="92"/>
      <c r="H406" s="26"/>
      <c r="I406" s="26"/>
    </row>
    <row r="407" spans="1:13" ht="13.8">
      <c r="A407" s="26"/>
      <c r="B407" s="26"/>
      <c r="C407" s="93"/>
      <c r="D407" s="93"/>
      <c r="E407" s="240"/>
      <c r="F407" s="93"/>
      <c r="G407" s="93"/>
      <c r="H407" s="93"/>
      <c r="I407" s="93"/>
      <c r="K407" s="4"/>
      <c r="M407" s="213"/>
    </row>
    <row r="408" spans="1:13" ht="13.8" hidden="1" outlineLevel="1">
      <c r="A408" s="40"/>
      <c r="B408" s="217"/>
      <c r="C408" s="9"/>
      <c r="D408" s="9"/>
      <c r="E408" s="196"/>
      <c r="F408" s="209"/>
      <c r="G408" s="209"/>
      <c r="H408" s="9"/>
      <c r="I408" s="9"/>
    </row>
    <row r="409" spans="1:13" ht="13.8" hidden="1" outlineLevel="1">
      <c r="A409" s="40"/>
      <c r="B409" s="217"/>
      <c r="C409" s="9"/>
      <c r="D409" s="9"/>
      <c r="E409" s="196"/>
      <c r="F409" s="209"/>
      <c r="G409" s="209"/>
      <c r="H409" s="9"/>
      <c r="I409" s="9"/>
    </row>
    <row r="410" spans="1:13" ht="13.8" hidden="1" outlineLevel="1">
      <c r="A410" s="40"/>
      <c r="B410" s="217"/>
      <c r="C410" s="9"/>
      <c r="D410" s="9"/>
      <c r="E410" s="196"/>
      <c r="F410" s="209"/>
      <c r="G410" s="209"/>
      <c r="H410" s="9"/>
      <c r="I410" s="9"/>
      <c r="K410" s="4"/>
    </row>
    <row r="411" spans="1:13" ht="13.8" hidden="1" outlineLevel="1">
      <c r="A411" s="40"/>
      <c r="B411" s="217"/>
      <c r="C411" s="9"/>
      <c r="D411" s="9"/>
      <c r="E411" s="196"/>
      <c r="F411" s="209"/>
      <c r="G411" s="209"/>
      <c r="H411" s="9"/>
      <c r="I411" s="9"/>
    </row>
    <row r="412" spans="1:13" ht="13.8" hidden="1" outlineLevel="1">
      <c r="A412" s="40"/>
      <c r="B412" s="217"/>
      <c r="C412" s="9"/>
      <c r="D412" s="9"/>
      <c r="E412" s="196"/>
      <c r="F412" s="209"/>
      <c r="G412" s="209"/>
      <c r="H412" s="9"/>
      <c r="I412" s="9"/>
    </row>
    <row r="413" spans="1:13" ht="13.8" hidden="1" outlineLevel="1">
      <c r="A413" s="40"/>
      <c r="B413" s="217"/>
      <c r="C413" s="9"/>
      <c r="D413" s="9"/>
      <c r="E413" s="196"/>
      <c r="F413" s="209"/>
      <c r="G413" s="209"/>
      <c r="H413" s="9"/>
      <c r="I413" s="9"/>
    </row>
    <row r="414" spans="1:13" ht="13.8" hidden="1" outlineLevel="1">
      <c r="A414" s="40"/>
      <c r="B414" s="217"/>
      <c r="C414" s="9"/>
      <c r="D414" s="9"/>
      <c r="E414" s="196"/>
      <c r="F414" s="209"/>
      <c r="G414" s="209"/>
      <c r="H414" s="9"/>
      <c r="I414" s="9"/>
    </row>
    <row r="415" spans="1:13" ht="13.8" hidden="1" outlineLevel="1">
      <c r="A415" s="40"/>
      <c r="B415" s="217"/>
      <c r="C415" s="9"/>
      <c r="D415" s="9"/>
      <c r="E415" s="196"/>
      <c r="F415" s="209"/>
      <c r="G415" s="209"/>
      <c r="H415" s="9"/>
      <c r="I415" s="9"/>
    </row>
    <row r="416" spans="1:13" ht="13.8" hidden="1" outlineLevel="1">
      <c r="A416" s="40"/>
      <c r="B416" s="217"/>
      <c r="C416" s="9"/>
      <c r="D416" s="9"/>
      <c r="E416" s="196"/>
      <c r="F416" s="209"/>
      <c r="G416" s="209"/>
      <c r="H416" s="9"/>
      <c r="I416" s="9"/>
    </row>
    <row r="417" spans="1:13" ht="13.8" hidden="1" outlineLevel="1">
      <c r="A417" s="40"/>
      <c r="B417" s="217"/>
      <c r="C417" s="9"/>
      <c r="D417" s="9"/>
      <c r="E417" s="196"/>
      <c r="F417" s="209"/>
      <c r="G417" s="209"/>
      <c r="H417" s="9"/>
      <c r="I417" s="9"/>
    </row>
    <row r="418" spans="1:13" collapsed="1"/>
    <row r="420" spans="1:13" ht="13.8">
      <c r="B420" s="157"/>
      <c r="C420" s="92"/>
      <c r="D420" s="92"/>
      <c r="E420" s="214"/>
      <c r="F420" s="92"/>
      <c r="G420" s="92"/>
      <c r="H420" s="26"/>
      <c r="I420" s="26"/>
    </row>
    <row r="421" spans="1:13" ht="13.8">
      <c r="A421" s="26"/>
      <c r="B421" s="26"/>
      <c r="C421" s="93"/>
      <c r="D421" s="93"/>
      <c r="E421" s="240"/>
      <c r="F421" s="93"/>
      <c r="G421" s="93"/>
      <c r="H421" s="93"/>
      <c r="I421" s="93"/>
      <c r="K421" s="4"/>
      <c r="M421" s="213"/>
    </row>
    <row r="422" spans="1:13" ht="13.8" hidden="1" outlineLevel="1">
      <c r="A422" s="40"/>
      <c r="B422" s="217"/>
      <c r="C422" s="9"/>
      <c r="D422" s="9"/>
      <c r="E422" s="196"/>
      <c r="F422" s="209"/>
      <c r="G422" s="209"/>
      <c r="H422" s="9"/>
      <c r="I422" s="9"/>
    </row>
    <row r="423" spans="1:13" ht="13.8" hidden="1" outlineLevel="1">
      <c r="A423" s="40"/>
      <c r="B423" s="217"/>
      <c r="C423" s="9"/>
      <c r="D423" s="9"/>
      <c r="E423" s="196"/>
      <c r="F423" s="209"/>
      <c r="G423" s="209"/>
      <c r="H423" s="9"/>
      <c r="I423" s="9"/>
    </row>
    <row r="424" spans="1:13" ht="13.8" hidden="1" outlineLevel="1">
      <c r="A424" s="40"/>
      <c r="B424" s="217"/>
      <c r="C424" s="9"/>
      <c r="D424" s="9"/>
      <c r="E424" s="196"/>
      <c r="F424" s="209"/>
      <c r="G424" s="209"/>
      <c r="H424" s="9"/>
      <c r="I424" s="9"/>
      <c r="K424" s="4"/>
    </row>
    <row r="425" spans="1:13" ht="13.8" hidden="1" outlineLevel="1">
      <c r="A425" s="40"/>
      <c r="B425" s="217"/>
      <c r="C425" s="9"/>
      <c r="D425" s="9"/>
      <c r="E425" s="196"/>
      <c r="F425" s="209"/>
      <c r="G425" s="209"/>
      <c r="H425" s="9"/>
      <c r="I425" s="9"/>
    </row>
    <row r="426" spans="1:13" ht="13.8" hidden="1" outlineLevel="1">
      <c r="A426" s="40"/>
      <c r="B426" s="217"/>
      <c r="C426" s="9"/>
      <c r="D426" s="9"/>
      <c r="E426" s="196"/>
      <c r="F426" s="209"/>
      <c r="G426" s="209"/>
      <c r="H426" s="9"/>
      <c r="I426" s="9"/>
    </row>
    <row r="427" spans="1:13" ht="13.8" hidden="1" outlineLevel="1">
      <c r="A427" s="40"/>
      <c r="B427" s="217"/>
      <c r="C427" s="9"/>
      <c r="D427" s="9"/>
      <c r="E427" s="196"/>
      <c r="F427" s="209"/>
      <c r="G427" s="209"/>
      <c r="H427" s="9"/>
      <c r="I427" s="9"/>
    </row>
    <row r="428" spans="1:13" ht="13.8" hidden="1" outlineLevel="1">
      <c r="A428" s="40"/>
      <c r="B428" s="217"/>
      <c r="C428" s="9"/>
      <c r="D428" s="9"/>
      <c r="E428" s="196"/>
      <c r="F428" s="209"/>
      <c r="G428" s="209"/>
      <c r="H428" s="9"/>
      <c r="I428" s="9"/>
    </row>
    <row r="429" spans="1:13" ht="13.8" hidden="1" outlineLevel="1">
      <c r="A429" s="40"/>
      <c r="B429" s="217"/>
      <c r="C429" s="9"/>
      <c r="D429" s="9"/>
      <c r="E429" s="196"/>
      <c r="F429" s="209"/>
      <c r="G429" s="209"/>
      <c r="H429" s="9"/>
      <c r="I429" s="9"/>
    </row>
    <row r="430" spans="1:13" ht="13.8" hidden="1" outlineLevel="1">
      <c r="A430" s="40"/>
      <c r="B430" s="217"/>
      <c r="C430" s="9"/>
      <c r="D430" s="9"/>
      <c r="E430" s="196"/>
      <c r="F430" s="209"/>
      <c r="G430" s="209"/>
      <c r="H430" s="9"/>
      <c r="I430" s="9"/>
    </row>
    <row r="431" spans="1:13" ht="13.8" hidden="1" outlineLevel="1">
      <c r="A431" s="40"/>
      <c r="B431" s="217"/>
      <c r="C431" s="9"/>
      <c r="D431" s="9"/>
      <c r="E431" s="196"/>
      <c r="F431" s="209"/>
      <c r="G431" s="209"/>
      <c r="H431" s="9"/>
      <c r="I431" s="9"/>
    </row>
    <row r="432" spans="1:13" collapsed="1"/>
  </sheetData>
  <autoFilter ref="B1:B431" xr:uid="{7D74469A-0D72-4B9B-AD25-DD6C0FC61452}"/>
  <dataValidations count="1">
    <dataValidation type="list" allowBlank="1" showInputMessage="1" showErrorMessage="1" sqref="B6:B7 B12:B13 B352:B361 B338:B347 B30:B39 B44:B53 B58:B67 B72:B81 B86:B95 B100:B109 B114:B123 B128:B137 B142:B151 B156:B165 B170:B179 B184:B193 B198:B207 B212:B221 B226:B235 B254:B263 B240:B249 B282:B291 B296:B305 B310:B319 B324:B333 B268:B277 B25:B26 B380:B389 B366:B375 B408:B417 B394:B403 B422:B431 B19:B20" xr:uid="{483DA6E4-C5CF-425C-8FF1-ED456B113BEE}">
      <formula1>TraneRoomNames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CED4C-8891-430B-96BF-3617DF7C3271}">
  <sheetPr codeName="Sheet11">
    <pageSetUpPr fitToPage="1"/>
  </sheetPr>
  <dimension ref="A1:AK65"/>
  <sheetViews>
    <sheetView showGridLines="0" zoomScale="60" zoomScaleNormal="60" workbookViewId="0">
      <pane ySplit="3" topLeftCell="A4" activePane="bottomLeft" state="frozenSplit"/>
      <selection pane="bottomLeft" activeCell="D4" sqref="D4"/>
    </sheetView>
  </sheetViews>
  <sheetFormatPr defaultColWidth="8.77734375" defaultRowHeight="13.2"/>
  <cols>
    <col min="1" max="1" width="11.44140625" customWidth="1"/>
    <col min="2" max="2" width="9.44140625" customWidth="1"/>
    <col min="3" max="3" width="10" customWidth="1"/>
    <col min="4" max="4" width="8.44140625" customWidth="1"/>
    <col min="5" max="5" width="6.6640625" customWidth="1"/>
    <col min="6" max="6" width="7.44140625" customWidth="1"/>
    <col min="7" max="7" width="9.33203125" customWidth="1"/>
    <col min="9" max="10" width="6.6640625" customWidth="1"/>
    <col min="11" max="11" width="10" customWidth="1"/>
    <col min="12" max="12" width="8.44140625" customWidth="1"/>
    <col min="13" max="13" width="8.33203125" customWidth="1"/>
    <col min="16" max="16" width="10.6640625" customWidth="1"/>
    <col min="17" max="17" width="8.44140625" customWidth="1"/>
    <col min="18" max="18" width="7.44140625" customWidth="1"/>
    <col min="19" max="19" width="6.6640625" customWidth="1"/>
    <col min="20" max="22" width="8.6640625" customWidth="1"/>
    <col min="23" max="23" width="7.44140625" customWidth="1"/>
    <col min="24" max="24" width="8.44140625" customWidth="1"/>
    <col min="25" max="25" width="9" customWidth="1"/>
    <col min="26" max="26" width="8.44140625" customWidth="1"/>
    <col min="27" max="28" width="7.33203125" customWidth="1"/>
    <col min="29" max="29" width="8.6640625" customWidth="1"/>
    <col min="30" max="30" width="9" customWidth="1"/>
    <col min="31" max="31" width="7.6640625" customWidth="1"/>
    <col min="32" max="32" width="9.44140625" customWidth="1"/>
    <col min="33" max="33" width="7.6640625" customWidth="1"/>
    <col min="34" max="34" width="9.33203125" customWidth="1"/>
  </cols>
  <sheetData>
    <row r="1" spans="1:37" ht="21.75" customHeight="1">
      <c r="A1" s="366" t="s">
        <v>525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P1" s="366" t="s">
        <v>526</v>
      </c>
      <c r="Q1" s="367"/>
      <c r="R1" s="367"/>
      <c r="S1" s="367"/>
      <c r="T1" s="367"/>
      <c r="U1" s="367"/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  <c r="AH1" s="367"/>
    </row>
    <row r="2" spans="1:37" ht="43.5" customHeight="1">
      <c r="A2" s="37" t="s">
        <v>143</v>
      </c>
      <c r="B2" s="37" t="s">
        <v>5</v>
      </c>
      <c r="C2" s="37" t="s">
        <v>6</v>
      </c>
      <c r="D2" s="37" t="s">
        <v>40</v>
      </c>
      <c r="E2" s="37" t="s">
        <v>529</v>
      </c>
      <c r="F2" s="37" t="s">
        <v>530</v>
      </c>
      <c r="G2" s="37" t="s">
        <v>7</v>
      </c>
      <c r="H2" s="37" t="s">
        <v>8</v>
      </c>
      <c r="I2" s="37" t="s">
        <v>9</v>
      </c>
      <c r="J2" s="37" t="s">
        <v>10</v>
      </c>
      <c r="K2" s="37" t="s">
        <v>11</v>
      </c>
      <c r="L2" s="37" t="s">
        <v>19</v>
      </c>
      <c r="M2" s="37" t="s">
        <v>42</v>
      </c>
      <c r="N2" s="37"/>
      <c r="O2" s="37"/>
      <c r="P2" s="37" t="s">
        <v>144</v>
      </c>
      <c r="Q2" s="37" t="s">
        <v>145</v>
      </c>
      <c r="R2" s="37" t="s">
        <v>380</v>
      </c>
      <c r="S2" s="37" t="s">
        <v>48</v>
      </c>
      <c r="T2" s="37" t="s">
        <v>377</v>
      </c>
      <c r="U2" s="37"/>
      <c r="V2" s="37" t="s">
        <v>378</v>
      </c>
      <c r="W2" s="37" t="s">
        <v>45</v>
      </c>
      <c r="X2" s="37" t="s">
        <v>46</v>
      </c>
      <c r="Y2" s="37" t="s">
        <v>43</v>
      </c>
      <c r="Z2" s="37" t="s">
        <v>379</v>
      </c>
      <c r="AA2" s="37" t="s">
        <v>376</v>
      </c>
      <c r="AB2" s="37" t="s">
        <v>44</v>
      </c>
      <c r="AC2" s="37" t="s">
        <v>50</v>
      </c>
      <c r="AD2" s="37" t="s">
        <v>51</v>
      </c>
      <c r="AE2" s="37" t="s">
        <v>381</v>
      </c>
      <c r="AF2" s="37" t="s">
        <v>52</v>
      </c>
      <c r="AG2" s="37" t="s">
        <v>47</v>
      </c>
      <c r="AH2" s="37" t="s">
        <v>42</v>
      </c>
    </row>
    <row r="3" spans="1:37" ht="13.8">
      <c r="A3" s="92" t="s">
        <v>343</v>
      </c>
      <c r="B3" s="83">
        <f>SUMIF( B4:B500, "&gt;0", B4:B500)</f>
        <v>0</v>
      </c>
      <c r="C3" s="83">
        <f>SUMIF( C4:C975, "&gt;0", C4:C975)</f>
        <v>0</v>
      </c>
      <c r="D3" s="83">
        <f>SUMIF( D4:D975, "&gt;0", D4:D975)</f>
        <v>0</v>
      </c>
      <c r="E3" s="83"/>
      <c r="F3" s="83"/>
      <c r="G3" s="83">
        <f>SUMIF( G4:G975, "&gt;0", G4:G975)</f>
        <v>0</v>
      </c>
      <c r="H3" s="83">
        <f>SUMIF( H4:H975, "&gt;0", H4:H975)</f>
        <v>0</v>
      </c>
      <c r="I3" s="83"/>
      <c r="J3" s="83"/>
      <c r="K3" s="83">
        <f>SUMIF( K4:K975, "&gt;0", K4:K975)</f>
        <v>0</v>
      </c>
      <c r="L3" s="90">
        <f>SUMIF( L4:L975, "&gt;0", L4:L975)</f>
        <v>0</v>
      </c>
      <c r="M3" s="90">
        <f>SUMIF( M4:M975, "&gt;0", M4:M975)</f>
        <v>0</v>
      </c>
      <c r="N3" s="37"/>
      <c r="O3" s="6"/>
      <c r="P3" s="26" t="s">
        <v>343</v>
      </c>
      <c r="Q3" s="36"/>
      <c r="R3" s="41"/>
      <c r="S3" s="39"/>
      <c r="T3" s="39"/>
      <c r="U3" s="39"/>
      <c r="V3" s="39"/>
      <c r="W3" s="41">
        <f>SUMIF( W4:W975, "&gt;0", W4:W975)</f>
        <v>0</v>
      </c>
      <c r="X3" s="41">
        <f>SUMIF( X4:X975, "&gt;0", X4:X975)</f>
        <v>0</v>
      </c>
      <c r="Y3" s="41">
        <f>SUMIF( Y4:Y975, "&gt;0", Y4:Y975)</f>
        <v>0</v>
      </c>
      <c r="Z3" s="41">
        <f>SUMIF( Z4:Z975, "&gt;0", Z4:Z975)</f>
        <v>0</v>
      </c>
      <c r="AA3" s="41"/>
      <c r="AB3" s="41">
        <f>SUMIF( AB4:AB975, "&gt;0", AB4:AB975)</f>
        <v>0</v>
      </c>
      <c r="AC3" s="41">
        <f>SUMIF( AC4:AC975, "&lt;0", AC4:AC975)</f>
        <v>0</v>
      </c>
      <c r="AD3" s="41">
        <f>SUMIF( AD4:AD975, "&gt;0", AD4:AD975)</f>
        <v>0</v>
      </c>
      <c r="AE3" s="41">
        <f>SUMIF( AE4:AE975, "&gt;0", AE4:AE975)</f>
        <v>0</v>
      </c>
      <c r="AF3" s="41">
        <f>SUMIF( AF4:AF975, "&gt;0", AF4:AF975)</f>
        <v>0</v>
      </c>
      <c r="AG3" s="91">
        <f>SUMIF( AG4:AG975, "&gt;0", AG4:AG975)</f>
        <v>0</v>
      </c>
      <c r="AH3" s="91">
        <f>SUMIF( AH4:AH975, "&gt;0", AH4:AH975)</f>
        <v>0</v>
      </c>
    </row>
    <row r="4" spans="1:37" ht="13.8">
      <c r="A4" s="50" t="s">
        <v>557</v>
      </c>
      <c r="B4" s="8">
        <f>INDEX(TraneTUGroups!C:C, MATCH($A4, TraneTUGroups!$A:$A,0 ))</f>
        <v>0</v>
      </c>
      <c r="C4" s="8">
        <f>INDEX(TraneTUGroups!D:D, MATCH($A4, TraneTUGroups!$A:$A,0 ))</f>
        <v>0</v>
      </c>
      <c r="D4" s="8" t="e">
        <f>INDEX(TraneTUGroups!#REF!, MATCH($A4, TraneTUGroups!$A:$A,0 ))</f>
        <v>#REF!</v>
      </c>
      <c r="E4" s="8" t="e">
        <f>INDEX(TraneTUGroups!#REF!, MATCH($A4, TraneTUGroups!$A:$A,0 ))</f>
        <v>#REF!</v>
      </c>
      <c r="F4" s="8" t="e">
        <f>INDEX(TraneTUGroups!#REF!, MATCH($A4, TraneTUGroups!$A:$A,0 ))</f>
        <v>#REF!</v>
      </c>
      <c r="G4" s="59">
        <f>INDEX(TraneTUGroups!F:F, MATCH($A4, TraneTUGroups!$A:$A,0 ))</f>
        <v>0</v>
      </c>
      <c r="H4" s="8" t="e">
        <f>(D4*1.085*(J4-I4))</f>
        <v>#REF!</v>
      </c>
      <c r="I4" s="181">
        <v>55</v>
      </c>
      <c r="J4" s="181">
        <v>68</v>
      </c>
      <c r="K4" s="8" t="e">
        <f>IF(INDEX(TraneTUGroups!G:G, MATCH($A4, TraneTUGroups!$A:$A,0 )) &gt; 0, INDEX(TraneTUGroups!G:G, MATCH($A4, TraneTUGroups!$A:$A,0 )), D4*1.085*(F4-E4))</f>
        <v>#REF!</v>
      </c>
      <c r="L4" s="55" t="e">
        <f>K4/(500*(AirTUGroups!$A$1-AirTUGroups!$A$2))</f>
        <v>#REF!</v>
      </c>
      <c r="M4" s="55" t="e">
        <f>K4/3412.142</f>
        <v>#REF!</v>
      </c>
      <c r="N4" s="8"/>
      <c r="O4" s="55"/>
      <c r="P4" s="40"/>
      <c r="Q4" s="180" t="s">
        <v>49</v>
      </c>
      <c r="R4" s="179">
        <v>55</v>
      </c>
      <c r="S4" s="179">
        <v>70</v>
      </c>
      <c r="T4" s="179">
        <v>70</v>
      </c>
      <c r="U4" s="179" t="e">
        <f>((T4*AB4) + (Y4*R4)) / Z4</f>
        <v>#N/A</v>
      </c>
      <c r="V4" s="8" t="e">
        <f t="shared" ref="V4:V31" si="0">((AA4*Z4)-(Y4*R4))/(AB4)</f>
        <v>#N/A</v>
      </c>
      <c r="W4" s="8" t="e">
        <f>VLOOKUP(P4,AirTUGroups!$A$2:$K$3559,3,FALSE)</f>
        <v>#N/A</v>
      </c>
      <c r="X4" s="8" t="e">
        <f>_xlfn.CEILING.MATH(VLOOKUP(P4,AirTUGroups!$A$2:$K$3540,4,FALSE), 5)</f>
        <v>#N/A</v>
      </c>
      <c r="Y4" s="8" t="e">
        <f>X4</f>
        <v>#N/A</v>
      </c>
      <c r="Z4" s="8" t="e">
        <f t="shared" ref="Z4:Z31" si="1">AB4+Y4</f>
        <v>#N/A</v>
      </c>
      <c r="AA4" s="179">
        <v>90</v>
      </c>
      <c r="AB4" s="8" t="e">
        <f t="shared" ref="AB4:AB31" si="2">W4-X4</f>
        <v>#N/A</v>
      </c>
      <c r="AC4" s="8" t="e">
        <f t="shared" ref="AC4:AC31" si="3">AB4*1.08*(S4-T4)</f>
        <v>#N/A</v>
      </c>
      <c r="AD4" s="8" t="e">
        <f>Z4*1.085*(AA4-U4)</f>
        <v>#N/A</v>
      </c>
      <c r="AE4" s="8" t="e">
        <f>ABS(INDEX(AirTUGroups!H$1:H$99983,MATCH($P4,AirTUGroups!A$1:A$99983,0)))</f>
        <v>#N/A</v>
      </c>
      <c r="AF4" s="8" t="e">
        <f>AD4+AE4</f>
        <v>#N/A</v>
      </c>
      <c r="AG4" s="87" t="e">
        <f>(MAX(AD4,AE4)) /(500*(AirTUGroups!$A$1-AirTUGroups!$A$2))</f>
        <v>#N/A</v>
      </c>
      <c r="AH4" s="87" t="e">
        <f>AF4/3412.142</f>
        <v>#N/A</v>
      </c>
      <c r="AI4" s="8" t="e">
        <f>AD4 - ((S4-U4)*Z4*1.085)</f>
        <v>#N/A</v>
      </c>
      <c r="AJ4" s="186" t="e">
        <f>IF(AI4&lt;AE4, "Too Low", "Good")</f>
        <v>#N/A</v>
      </c>
      <c r="AK4" s="8" t="e">
        <f t="shared" ref="AK4:AK15" si="4">IF(AJ4 = "Too Low", ((Z4*1.085*(S4-U4)) + AE4), " ")</f>
        <v>#N/A</v>
      </c>
    </row>
    <row r="5" spans="1:37" ht="13.8">
      <c r="A5" s="50" t="s">
        <v>558</v>
      </c>
      <c r="B5" s="8">
        <f>INDEX(TraneTUGroups!C:C, MATCH($A5, TraneTUGroups!$A:$A,0 ))</f>
        <v>0</v>
      </c>
      <c r="C5" s="8">
        <f>INDEX(TraneTUGroups!D:D, MATCH($A5, TraneTUGroups!$A:$A,0 ))</f>
        <v>0</v>
      </c>
      <c r="D5" s="8" t="e">
        <f>INDEX(TraneTUGroups!#REF!, MATCH($A5, TraneTUGroups!$A:$A,0 ))</f>
        <v>#REF!</v>
      </c>
      <c r="E5" s="8" t="e">
        <f>INDEX(TraneTUGroups!#REF!, MATCH($A5, TraneTUGroups!$A:$A,0 ))</f>
        <v>#REF!</v>
      </c>
      <c r="F5" s="8" t="e">
        <f>INDEX(TraneTUGroups!#REF!, MATCH($A5, TraneTUGroups!$A:$A,0 ))</f>
        <v>#REF!</v>
      </c>
      <c r="G5" s="59">
        <f>INDEX(TraneTUGroups!F:F, MATCH($A5, TraneTUGroups!$A:$A,0 ))</f>
        <v>0</v>
      </c>
      <c r="H5" s="8" t="e">
        <f t="shared" ref="H5:H31" si="5">(D5*1.085*(J5-I5))</f>
        <v>#REF!</v>
      </c>
      <c r="I5" s="181">
        <v>55</v>
      </c>
      <c r="J5" s="181">
        <v>68</v>
      </c>
      <c r="K5" s="8" t="e">
        <f>IF(INDEX(TraneTUGroups!G:G, MATCH($A5, TraneTUGroups!$A:$A,0 )) &gt; 0, INDEX(TraneTUGroups!G:G, MATCH($A5, TraneTUGroups!$A:$A,0 )), D5*1.085*(F5-E5))</f>
        <v>#REF!</v>
      </c>
      <c r="L5" s="55" t="e">
        <f>K5/(500*(AirTUGroups!$A$1-AirTUGroups!$A$2))</f>
        <v>#REF!</v>
      </c>
      <c r="M5" s="55" t="e">
        <f t="shared" ref="M5:M31" si="6">K5/3412.142</f>
        <v>#REF!</v>
      </c>
      <c r="P5" s="40"/>
      <c r="Q5" s="180" t="s">
        <v>49</v>
      </c>
      <c r="R5" s="179">
        <v>55</v>
      </c>
      <c r="S5" s="179">
        <v>70</v>
      </c>
      <c r="T5" s="179">
        <v>70</v>
      </c>
      <c r="U5" s="179" t="e">
        <f t="shared" ref="U5:U31" si="7">((T5*AB5) + (Y5*R5)) / Z5</f>
        <v>#N/A</v>
      </c>
      <c r="V5" s="8" t="e">
        <f t="shared" si="0"/>
        <v>#N/A</v>
      </c>
      <c r="W5" s="8" t="e">
        <f>VLOOKUP(P5,AirTUGroups!$A$2:$K$3559,3,FALSE)</f>
        <v>#N/A</v>
      </c>
      <c r="X5" s="8" t="e">
        <f>_xlfn.CEILING.MATH(VLOOKUP(P5,AirTUGroups!$A$2:$K$3540,4,FALSE), 5)</f>
        <v>#N/A</v>
      </c>
      <c r="Y5" s="8" t="e">
        <f t="shared" ref="Y5:Y31" si="8">X5</f>
        <v>#N/A</v>
      </c>
      <c r="Z5" s="8" t="e">
        <f t="shared" si="1"/>
        <v>#N/A</v>
      </c>
      <c r="AA5" s="179">
        <v>90</v>
      </c>
      <c r="AB5" s="8" t="e">
        <f t="shared" si="2"/>
        <v>#N/A</v>
      </c>
      <c r="AC5" s="8" t="e">
        <f t="shared" si="3"/>
        <v>#N/A</v>
      </c>
      <c r="AD5" s="8" t="e">
        <f t="shared" ref="AD5:AD31" si="9">Z5*1.085*(AA5-U5)</f>
        <v>#N/A</v>
      </c>
      <c r="AE5" s="8" t="e">
        <f>ABS(INDEX(AirTUGroups!H$1:H$99983,MATCH($P5,AirTUGroups!A$1:A$99983,0)))</f>
        <v>#N/A</v>
      </c>
      <c r="AF5" s="8" t="e">
        <f t="shared" ref="AF5:AF31" si="10">AD5+AE5</f>
        <v>#N/A</v>
      </c>
      <c r="AG5" s="87" t="e">
        <f>(MAX(AD5,AE5)) /(500*(AirTUGroups!$A$1-AirTUGroups!$A$2))</f>
        <v>#N/A</v>
      </c>
      <c r="AH5" s="87" t="e">
        <f t="shared" ref="AH5:AH31" si="11">AF5/3412.142</f>
        <v>#N/A</v>
      </c>
      <c r="AI5" s="8" t="e">
        <f t="shared" ref="AI5:AI31" si="12">AD5 - ((S5-U5)*Z5*1.085)</f>
        <v>#N/A</v>
      </c>
      <c r="AJ5" s="186" t="e">
        <f t="shared" ref="AJ5:AJ31" si="13">IF(AI5&lt;AE5, "Too Low", "Good")</f>
        <v>#N/A</v>
      </c>
      <c r="AK5" s="8" t="e">
        <f t="shared" si="4"/>
        <v>#N/A</v>
      </c>
    </row>
    <row r="6" spans="1:37" ht="13.8">
      <c r="A6" s="50" t="s">
        <v>559</v>
      </c>
      <c r="B6" s="8">
        <f>INDEX(TraneTUGroups!C:C, MATCH($A6, TraneTUGroups!$A:$A,0 ))</f>
        <v>0</v>
      </c>
      <c r="C6" s="8">
        <f>INDEX(TraneTUGroups!D:D, MATCH($A6, TraneTUGroups!$A:$A,0 ))</f>
        <v>0</v>
      </c>
      <c r="D6" s="8" t="e">
        <f>INDEX(TraneTUGroups!#REF!, MATCH($A6, TraneTUGroups!$A:$A,0 ))</f>
        <v>#REF!</v>
      </c>
      <c r="E6" s="8" t="e">
        <f>INDEX(TraneTUGroups!#REF!, MATCH($A6, TraneTUGroups!$A:$A,0 ))</f>
        <v>#REF!</v>
      </c>
      <c r="F6" s="8" t="e">
        <f>INDEX(TraneTUGroups!#REF!, MATCH($A6, TraneTUGroups!$A:$A,0 ))</f>
        <v>#REF!</v>
      </c>
      <c r="G6" s="59">
        <f>INDEX(TraneTUGroups!F:F, MATCH($A6, TraneTUGroups!$A:$A,0 ))</f>
        <v>0</v>
      </c>
      <c r="H6" s="8" t="e">
        <f t="shared" si="5"/>
        <v>#REF!</v>
      </c>
      <c r="I6" s="181">
        <v>55</v>
      </c>
      <c r="J6" s="181">
        <v>68</v>
      </c>
      <c r="K6" s="8" t="e">
        <f>IF(INDEX(TraneTUGroups!G:G, MATCH($A6, TraneTUGroups!$A:$A,0 )) &gt; 0, INDEX(TraneTUGroups!G:G, MATCH($A6, TraneTUGroups!$A:$A,0 )), D6*1.085*(F6-E6))</f>
        <v>#REF!</v>
      </c>
      <c r="L6" s="55" t="e">
        <f>K6/(500*(AirTUGroups!$A$1-AirTUGroups!$A$2))</f>
        <v>#REF!</v>
      </c>
      <c r="M6" s="55" t="e">
        <f t="shared" si="6"/>
        <v>#REF!</v>
      </c>
      <c r="P6" s="40"/>
      <c r="Q6" s="180" t="s">
        <v>49</v>
      </c>
      <c r="R6" s="179">
        <v>55</v>
      </c>
      <c r="S6" s="179">
        <v>70</v>
      </c>
      <c r="T6" s="179">
        <v>70</v>
      </c>
      <c r="U6" s="179" t="e">
        <f t="shared" si="7"/>
        <v>#N/A</v>
      </c>
      <c r="V6" s="8" t="e">
        <f t="shared" si="0"/>
        <v>#N/A</v>
      </c>
      <c r="W6" s="8" t="e">
        <f>VLOOKUP(P6,AirTUGroups!$A$2:$K$3559,3,FALSE)</f>
        <v>#N/A</v>
      </c>
      <c r="X6" s="8" t="e">
        <f>_xlfn.CEILING.MATH(VLOOKUP(P6,AirTUGroups!$A$2:$K$3540,4,FALSE), 5)</f>
        <v>#N/A</v>
      </c>
      <c r="Y6" s="8" t="e">
        <f t="shared" si="8"/>
        <v>#N/A</v>
      </c>
      <c r="Z6" s="8" t="e">
        <f t="shared" si="1"/>
        <v>#N/A</v>
      </c>
      <c r="AA6" s="179">
        <v>90</v>
      </c>
      <c r="AB6" s="8" t="e">
        <f t="shared" si="2"/>
        <v>#N/A</v>
      </c>
      <c r="AC6" s="8" t="e">
        <f t="shared" si="3"/>
        <v>#N/A</v>
      </c>
      <c r="AD6" s="8" t="e">
        <f t="shared" si="9"/>
        <v>#N/A</v>
      </c>
      <c r="AE6" s="8" t="e">
        <f>ABS(INDEX(AirTUGroups!H$1:H$99983,MATCH($P6,AirTUGroups!A$1:A$99983,0)))</f>
        <v>#N/A</v>
      </c>
      <c r="AF6" s="8" t="e">
        <f t="shared" si="10"/>
        <v>#N/A</v>
      </c>
      <c r="AG6" s="87" t="e">
        <f>(MAX(AD6,AE6)) /(500*(AirTUGroups!$A$1-AirTUGroups!$A$2))</f>
        <v>#N/A</v>
      </c>
      <c r="AH6" s="87" t="e">
        <f t="shared" si="11"/>
        <v>#N/A</v>
      </c>
      <c r="AI6" s="8" t="e">
        <f t="shared" si="12"/>
        <v>#N/A</v>
      </c>
      <c r="AJ6" s="186" t="e">
        <f t="shared" si="13"/>
        <v>#N/A</v>
      </c>
      <c r="AK6" s="8" t="e">
        <f t="shared" si="4"/>
        <v>#N/A</v>
      </c>
    </row>
    <row r="7" spans="1:37" ht="13.8">
      <c r="A7" s="50" t="s">
        <v>560</v>
      </c>
      <c r="B7" s="8">
        <f>INDEX(TraneTUGroups!C:C, MATCH($A7, TraneTUGroups!$A:$A,0 ))</f>
        <v>0</v>
      </c>
      <c r="C7" s="8">
        <f>INDEX(TraneTUGroups!D:D, MATCH($A7, TraneTUGroups!$A:$A,0 ))</f>
        <v>0</v>
      </c>
      <c r="D7" s="8" t="e">
        <f>INDEX(TraneTUGroups!#REF!, MATCH($A7, TraneTUGroups!$A:$A,0 ))</f>
        <v>#REF!</v>
      </c>
      <c r="E7" s="8" t="e">
        <f>INDEX(TraneTUGroups!#REF!, MATCH($A7, TraneTUGroups!$A:$A,0 ))</f>
        <v>#REF!</v>
      </c>
      <c r="F7" s="8" t="e">
        <f>INDEX(TraneTUGroups!#REF!, MATCH($A7, TraneTUGroups!$A:$A,0 ))</f>
        <v>#REF!</v>
      </c>
      <c r="G7" s="59">
        <f>INDEX(TraneTUGroups!F:F, MATCH($A7, TraneTUGroups!$A:$A,0 ))</f>
        <v>0</v>
      </c>
      <c r="H7" s="8" t="e">
        <f>(D7*1.085*(J7-I7))</f>
        <v>#REF!</v>
      </c>
      <c r="I7" s="181">
        <v>55</v>
      </c>
      <c r="J7" s="181">
        <v>68</v>
      </c>
      <c r="K7" s="8" t="e">
        <f>IF(INDEX(TraneTUGroups!G:G, MATCH($A7, TraneTUGroups!$A:$A,0 )) &gt; 0, INDEX(TraneTUGroups!G:G, MATCH($A7, TraneTUGroups!$A:$A,0 )), D7*1.085*(F7-E7))</f>
        <v>#REF!</v>
      </c>
      <c r="L7" s="55" t="e">
        <f>K7/(500*(AirTUGroups!$A$1-AirTUGroups!$A$2))</f>
        <v>#REF!</v>
      </c>
      <c r="M7" s="55" t="e">
        <f>K7/3412.142</f>
        <v>#REF!</v>
      </c>
      <c r="P7" s="40"/>
      <c r="Q7" s="180"/>
      <c r="R7" s="179"/>
      <c r="S7" s="179"/>
      <c r="T7" s="179"/>
      <c r="U7" s="179"/>
      <c r="V7" s="8"/>
      <c r="W7" s="8"/>
      <c r="X7" s="8"/>
      <c r="Y7" s="8"/>
      <c r="Z7" s="8"/>
      <c r="AA7" s="179"/>
      <c r="AB7" s="8"/>
      <c r="AC7" s="8"/>
      <c r="AD7" s="8"/>
      <c r="AE7" s="8"/>
      <c r="AF7" s="8"/>
      <c r="AG7" s="87"/>
      <c r="AH7" s="87"/>
      <c r="AI7" s="8"/>
      <c r="AJ7" s="186"/>
      <c r="AK7" s="8"/>
    </row>
    <row r="8" spans="1:37" ht="13.8">
      <c r="A8" s="50" t="s">
        <v>561</v>
      </c>
      <c r="B8" s="8" t="e">
        <f>INDEX(TraneTUGroups!C:C, MATCH($A8, TraneTUGroups!$A:$A,0 ))</f>
        <v>#N/A</v>
      </c>
      <c r="C8" s="8" t="e">
        <f>INDEX(TraneTUGroups!D:D, MATCH($A8, TraneTUGroups!$A:$A,0 ))</f>
        <v>#N/A</v>
      </c>
      <c r="D8" s="8" t="e">
        <f>INDEX(TraneTUGroups!#REF!, MATCH($A8, TraneTUGroups!$A:$A,0 ))</f>
        <v>#REF!</v>
      </c>
      <c r="E8" s="8" t="e">
        <f>INDEX(TraneTUGroups!#REF!, MATCH($A8, TraneTUGroups!$A:$A,0 ))</f>
        <v>#REF!</v>
      </c>
      <c r="F8" s="8" t="e">
        <f>INDEX(TraneTUGroups!#REF!, MATCH($A8, TraneTUGroups!$A:$A,0 ))</f>
        <v>#REF!</v>
      </c>
      <c r="G8" s="59" t="e">
        <f>INDEX(TraneTUGroups!F:F, MATCH($A8, TraneTUGroups!$A:$A,0 ))</f>
        <v>#N/A</v>
      </c>
      <c r="H8" s="8" t="e">
        <f t="shared" si="5"/>
        <v>#REF!</v>
      </c>
      <c r="I8" s="181">
        <v>55</v>
      </c>
      <c r="J8" s="181">
        <v>68</v>
      </c>
      <c r="K8" s="8" t="e">
        <f>IF(INDEX(TraneTUGroups!G:G, MATCH($A8, TraneTUGroups!$A:$A,0 )) &gt; 0, INDEX(TraneTUGroups!G:G, MATCH($A8, TraneTUGroups!$A:$A,0 )), D8*1.085*(F8-E8))</f>
        <v>#N/A</v>
      </c>
      <c r="L8" s="55" t="e">
        <f>K8/(500*(AirTUGroups!$A$1-AirTUGroups!$A$2))</f>
        <v>#N/A</v>
      </c>
      <c r="M8" s="55" t="e">
        <f t="shared" si="6"/>
        <v>#N/A</v>
      </c>
      <c r="P8" s="40"/>
      <c r="Q8" s="180" t="s">
        <v>49</v>
      </c>
      <c r="R8" s="179">
        <v>55</v>
      </c>
      <c r="S8" s="179">
        <v>70</v>
      </c>
      <c r="T8" s="179">
        <v>70</v>
      </c>
      <c r="U8" s="179" t="e">
        <f t="shared" si="7"/>
        <v>#N/A</v>
      </c>
      <c r="V8" s="8" t="e">
        <f t="shared" si="0"/>
        <v>#N/A</v>
      </c>
      <c r="W8" s="8" t="e">
        <f>VLOOKUP(P8,AirTUGroups!$A$2:$K$3559,3,FALSE)</f>
        <v>#N/A</v>
      </c>
      <c r="X8" s="8" t="e">
        <f>_xlfn.CEILING.MATH(VLOOKUP(P8,AirTUGroups!$A$2:$K$3540,4,FALSE), 5)</f>
        <v>#N/A</v>
      </c>
      <c r="Y8" s="8" t="e">
        <f t="shared" si="8"/>
        <v>#N/A</v>
      </c>
      <c r="Z8" s="8" t="e">
        <f t="shared" si="1"/>
        <v>#N/A</v>
      </c>
      <c r="AA8" s="179">
        <v>90</v>
      </c>
      <c r="AB8" s="8" t="e">
        <f t="shared" si="2"/>
        <v>#N/A</v>
      </c>
      <c r="AC8" s="8" t="e">
        <f t="shared" si="3"/>
        <v>#N/A</v>
      </c>
      <c r="AD8" s="8" t="e">
        <f>Z8*1.085*(AA8-U8)</f>
        <v>#N/A</v>
      </c>
      <c r="AE8" s="8" t="e">
        <f>ABS(INDEX(AirTUGroups!H$1:H$99983,MATCH($P8,AirTUGroups!A$1:A$99983,0)))</f>
        <v>#N/A</v>
      </c>
      <c r="AF8" s="8" t="e">
        <f t="shared" si="10"/>
        <v>#N/A</v>
      </c>
      <c r="AG8" s="87" t="e">
        <f>(MAX(AD8,AE8)) /(500*(AirTUGroups!$A$1-AirTUGroups!$A$2))</f>
        <v>#N/A</v>
      </c>
      <c r="AH8" s="87" t="e">
        <f t="shared" si="11"/>
        <v>#N/A</v>
      </c>
      <c r="AI8" s="8" t="e">
        <f t="shared" si="12"/>
        <v>#N/A</v>
      </c>
      <c r="AJ8" s="186" t="e">
        <f t="shared" si="13"/>
        <v>#N/A</v>
      </c>
      <c r="AK8" s="8" t="e">
        <f t="shared" si="4"/>
        <v>#N/A</v>
      </c>
    </row>
    <row r="9" spans="1:37" ht="13.8">
      <c r="A9" s="50" t="s">
        <v>507</v>
      </c>
      <c r="B9" s="8" t="e">
        <f>INDEX(TraneTUGroups!C:C, MATCH($A9, TraneTUGroups!$A:$A,0 ))</f>
        <v>#N/A</v>
      </c>
      <c r="C9" s="8" t="e">
        <f>INDEX(TraneTUGroups!D:D, MATCH($A9, TraneTUGroups!$A:$A,0 ))</f>
        <v>#N/A</v>
      </c>
      <c r="D9" s="8" t="e">
        <f>INDEX(TraneTUGroups!#REF!, MATCH($A9, TraneTUGroups!$A:$A,0 ))</f>
        <v>#REF!</v>
      </c>
      <c r="E9" s="8" t="e">
        <f>INDEX(TraneTUGroups!#REF!, MATCH($A9, TraneTUGroups!$A:$A,0 ))</f>
        <v>#REF!</v>
      </c>
      <c r="F9" s="8" t="e">
        <f>INDEX(TraneTUGroups!#REF!, MATCH($A9, TraneTUGroups!$A:$A,0 ))</f>
        <v>#REF!</v>
      </c>
      <c r="G9" s="59" t="e">
        <f>INDEX(TraneTUGroups!F:F, MATCH($A9, TraneTUGroups!$A:$A,0 ))</f>
        <v>#N/A</v>
      </c>
      <c r="H9" s="8" t="e">
        <f t="shared" si="5"/>
        <v>#REF!</v>
      </c>
      <c r="I9" s="181">
        <v>55</v>
      </c>
      <c r="J9" s="181">
        <v>68</v>
      </c>
      <c r="K9" s="8" t="e">
        <f>IF(INDEX(TraneTUGroups!G:G, MATCH($A9, TraneTUGroups!$A:$A,0 )) &gt; 0, INDEX(TraneTUGroups!G:G, MATCH($A9, TraneTUGroups!$A:$A,0 )), D9*1.085*(F9-E9))</f>
        <v>#N/A</v>
      </c>
      <c r="L9" s="55" t="e">
        <f>K9/(500*(AirTUGroups!$A$1-AirTUGroups!$A$2))</f>
        <v>#N/A</v>
      </c>
      <c r="M9" s="55" t="e">
        <f t="shared" si="6"/>
        <v>#N/A</v>
      </c>
      <c r="P9" s="40"/>
      <c r="Q9" s="180" t="s">
        <v>49</v>
      </c>
      <c r="R9" s="179">
        <v>55</v>
      </c>
      <c r="S9" s="179">
        <v>70</v>
      </c>
      <c r="T9" s="179">
        <v>70</v>
      </c>
      <c r="U9" s="179" t="e">
        <f>((T9*AB9) + (Y9*R9)) / Z9</f>
        <v>#N/A</v>
      </c>
      <c r="V9" s="8" t="e">
        <f t="shared" si="0"/>
        <v>#N/A</v>
      </c>
      <c r="W9" s="8" t="e">
        <f>VLOOKUP(P9,AirTUGroups!$A$2:$K$3559,3,FALSE)</f>
        <v>#N/A</v>
      </c>
      <c r="X9" s="8" t="e">
        <f>_xlfn.CEILING.MATH(VLOOKUP(P9,AirTUGroups!$A$2:$K$3540,4,FALSE), 5)</f>
        <v>#N/A</v>
      </c>
      <c r="Y9" s="8" t="e">
        <f t="shared" si="8"/>
        <v>#N/A</v>
      </c>
      <c r="Z9" s="8" t="e">
        <f t="shared" si="1"/>
        <v>#N/A</v>
      </c>
      <c r="AA9" s="179">
        <v>90</v>
      </c>
      <c r="AB9" s="8" t="e">
        <f t="shared" si="2"/>
        <v>#N/A</v>
      </c>
      <c r="AC9" s="8" t="e">
        <f t="shared" si="3"/>
        <v>#N/A</v>
      </c>
      <c r="AD9" s="8" t="e">
        <f t="shared" si="9"/>
        <v>#N/A</v>
      </c>
      <c r="AE9" s="8" t="e">
        <f>ABS(INDEX(AirTUGroups!H$1:H$99983,MATCH($P9,AirTUGroups!A$1:A$99983,0)))</f>
        <v>#N/A</v>
      </c>
      <c r="AF9" s="8" t="e">
        <f t="shared" si="10"/>
        <v>#N/A</v>
      </c>
      <c r="AG9" s="87" t="e">
        <f>(MAX(AD9,AE9)) /(500*(AirTUGroups!$A$1-AirTUGroups!$A$2))</f>
        <v>#N/A</v>
      </c>
      <c r="AH9" s="87" t="e">
        <f t="shared" si="11"/>
        <v>#N/A</v>
      </c>
      <c r="AI9" s="8" t="e">
        <f t="shared" si="12"/>
        <v>#N/A</v>
      </c>
      <c r="AJ9" s="186" t="e">
        <f t="shared" si="13"/>
        <v>#N/A</v>
      </c>
      <c r="AK9" s="8" t="e">
        <f t="shared" si="4"/>
        <v>#N/A</v>
      </c>
    </row>
    <row r="10" spans="1:37" ht="13.8">
      <c r="A10" s="50" t="s">
        <v>383</v>
      </c>
      <c r="B10" s="8" t="e">
        <f>INDEX(TraneTUGroups!C:C, MATCH($A10, TraneTUGroups!$A:$A,0 ))</f>
        <v>#N/A</v>
      </c>
      <c r="C10" s="8" t="e">
        <f>INDEX(TraneTUGroups!D:D, MATCH($A10, TraneTUGroups!$A:$A,0 ))</f>
        <v>#N/A</v>
      </c>
      <c r="D10" s="8" t="e">
        <f>INDEX(TraneTUGroups!#REF!, MATCH($A10, TraneTUGroups!$A:$A,0 ))</f>
        <v>#REF!</v>
      </c>
      <c r="E10" s="8" t="e">
        <f>INDEX(TraneTUGroups!#REF!, MATCH($A10, TraneTUGroups!$A:$A,0 ))</f>
        <v>#REF!</v>
      </c>
      <c r="F10" s="8" t="e">
        <f>INDEX(TraneTUGroups!#REF!, MATCH($A10, TraneTUGroups!$A:$A,0 ))</f>
        <v>#REF!</v>
      </c>
      <c r="G10" s="59" t="e">
        <f>INDEX(TraneTUGroups!F:F, MATCH($A10, TraneTUGroups!$A:$A,0 ))</f>
        <v>#N/A</v>
      </c>
      <c r="H10" s="8" t="e">
        <f t="shared" si="5"/>
        <v>#REF!</v>
      </c>
      <c r="I10" s="181">
        <v>55</v>
      </c>
      <c r="J10" s="181">
        <v>68</v>
      </c>
      <c r="K10" s="8" t="e">
        <f>IF(INDEX(TraneTUGroups!G:G, MATCH($A10, TraneTUGroups!$A:$A,0 )) &gt; 0, INDEX(TraneTUGroups!G:G, MATCH($A10, TraneTUGroups!$A:$A,0 )), D10*1.085*(F10-E10))</f>
        <v>#N/A</v>
      </c>
      <c r="L10" s="55" t="e">
        <f>K10/(500*(AirTUGroups!$A$1-AirTUGroups!$A$2))</f>
        <v>#N/A</v>
      </c>
      <c r="M10" s="55" t="e">
        <f t="shared" si="6"/>
        <v>#N/A</v>
      </c>
      <c r="P10" s="40"/>
      <c r="Q10" s="180" t="s">
        <v>49</v>
      </c>
      <c r="R10" s="179">
        <v>55</v>
      </c>
      <c r="S10" s="179">
        <v>70</v>
      </c>
      <c r="T10" s="179">
        <v>70</v>
      </c>
      <c r="U10" s="179">
        <v>55</v>
      </c>
      <c r="V10" s="8" t="e">
        <f t="shared" si="0"/>
        <v>#N/A</v>
      </c>
      <c r="W10" s="8" t="e">
        <f>VLOOKUP(P10,AirTUGroups!$A$2:$K$3559,3,FALSE)</f>
        <v>#N/A</v>
      </c>
      <c r="X10" s="8" t="e">
        <f>_xlfn.CEILING.MATH(VLOOKUP(P10,AirTUGroups!$A$2:$K$3540,4,FALSE), 5)</f>
        <v>#N/A</v>
      </c>
      <c r="Y10" s="8" t="e">
        <f t="shared" si="8"/>
        <v>#N/A</v>
      </c>
      <c r="Z10" s="8" t="e">
        <f t="shared" si="1"/>
        <v>#N/A</v>
      </c>
      <c r="AA10" s="179">
        <v>90</v>
      </c>
      <c r="AB10" s="8" t="e">
        <f t="shared" si="2"/>
        <v>#N/A</v>
      </c>
      <c r="AC10" s="8" t="e">
        <f t="shared" si="3"/>
        <v>#N/A</v>
      </c>
      <c r="AD10" s="8" t="e">
        <f t="shared" si="9"/>
        <v>#N/A</v>
      </c>
      <c r="AE10" s="8" t="e">
        <f>ABS(INDEX(AirTUGroups!H$1:H$99983,MATCH($P10,AirTUGroups!A$1:A$99983,0)))</f>
        <v>#N/A</v>
      </c>
      <c r="AF10" s="8" t="e">
        <f t="shared" si="10"/>
        <v>#N/A</v>
      </c>
      <c r="AG10" s="87" t="e">
        <f>(MAX(AD10,AE10)) /(500*(AirTUGroups!$A$1-AirTUGroups!$A$2))</f>
        <v>#N/A</v>
      </c>
      <c r="AH10" s="87" t="e">
        <f t="shared" si="11"/>
        <v>#N/A</v>
      </c>
      <c r="AI10" s="8" t="e">
        <f t="shared" si="12"/>
        <v>#N/A</v>
      </c>
      <c r="AJ10" s="186" t="e">
        <f t="shared" si="13"/>
        <v>#N/A</v>
      </c>
      <c r="AK10" s="8" t="e">
        <f t="shared" si="4"/>
        <v>#N/A</v>
      </c>
    </row>
    <row r="11" spans="1:37" ht="13.8">
      <c r="A11" s="50" t="s">
        <v>384</v>
      </c>
      <c r="B11" s="8" t="e">
        <f>INDEX(TraneTUGroups!C:C, MATCH($A11, TraneTUGroups!$A:$A,0 ))</f>
        <v>#N/A</v>
      </c>
      <c r="C11" s="8" t="e">
        <f>INDEX(TraneTUGroups!D:D, MATCH($A11, TraneTUGroups!$A:$A,0 ))</f>
        <v>#N/A</v>
      </c>
      <c r="D11" s="8" t="e">
        <f>INDEX(TraneTUGroups!#REF!, MATCH($A11, TraneTUGroups!$A:$A,0 ))</f>
        <v>#REF!</v>
      </c>
      <c r="E11" s="8" t="e">
        <f>INDEX(TraneTUGroups!#REF!, MATCH($A11, TraneTUGroups!$A:$A,0 ))</f>
        <v>#REF!</v>
      </c>
      <c r="F11" s="8" t="e">
        <f>INDEX(TraneTUGroups!#REF!, MATCH($A11, TraneTUGroups!$A:$A,0 ))</f>
        <v>#REF!</v>
      </c>
      <c r="G11" s="59" t="e">
        <f>INDEX(TraneTUGroups!F:F, MATCH($A11, TraneTUGroups!$A:$A,0 ))</f>
        <v>#N/A</v>
      </c>
      <c r="H11" s="8" t="e">
        <f t="shared" si="5"/>
        <v>#REF!</v>
      </c>
      <c r="I11" s="181">
        <v>55</v>
      </c>
      <c r="J11" s="181">
        <v>68</v>
      </c>
      <c r="K11" s="8" t="e">
        <f>IF(INDEX(TraneTUGroups!G:G, MATCH($A11, TraneTUGroups!$A:$A,0 )) &gt; 0, INDEX(TraneTUGroups!G:G, MATCH($A11, TraneTUGroups!$A:$A,0 )), D11*1.085*(F11-E11))</f>
        <v>#N/A</v>
      </c>
      <c r="L11" s="55" t="e">
        <f>K11/(500*(AirTUGroups!$A$1-AirTUGroups!$A$2))</f>
        <v>#N/A</v>
      </c>
      <c r="M11" s="55" t="e">
        <f t="shared" si="6"/>
        <v>#N/A</v>
      </c>
      <c r="P11" s="40"/>
      <c r="Q11" s="180" t="s">
        <v>49</v>
      </c>
      <c r="R11" s="179">
        <v>55</v>
      </c>
      <c r="S11" s="179">
        <v>70</v>
      </c>
      <c r="T11" s="179">
        <v>70</v>
      </c>
      <c r="U11" s="179">
        <v>55</v>
      </c>
      <c r="V11" s="8" t="e">
        <f t="shared" si="0"/>
        <v>#N/A</v>
      </c>
      <c r="W11" s="8" t="e">
        <f>VLOOKUP(P11,AirTUGroups!$A$2:$K$3559,3,FALSE)</f>
        <v>#N/A</v>
      </c>
      <c r="X11" s="8" t="e">
        <f>_xlfn.CEILING.MATH(VLOOKUP(P11,AirTUGroups!$A$2:$K$3540,4,FALSE), 5)</f>
        <v>#N/A</v>
      </c>
      <c r="Y11" s="8" t="e">
        <f t="shared" si="8"/>
        <v>#N/A</v>
      </c>
      <c r="Z11" s="8" t="e">
        <f t="shared" si="1"/>
        <v>#N/A</v>
      </c>
      <c r="AA11" s="179">
        <v>90</v>
      </c>
      <c r="AB11" s="8" t="e">
        <f t="shared" si="2"/>
        <v>#N/A</v>
      </c>
      <c r="AC11" s="8" t="e">
        <f t="shared" si="3"/>
        <v>#N/A</v>
      </c>
      <c r="AD11" s="8" t="e">
        <f t="shared" si="9"/>
        <v>#N/A</v>
      </c>
      <c r="AE11" s="8" t="e">
        <f>ABS(INDEX(AirTUGroups!H$1:H$99983,MATCH($P11,AirTUGroups!A$1:A$99983,0)))</f>
        <v>#N/A</v>
      </c>
      <c r="AF11" s="8" t="e">
        <f t="shared" si="10"/>
        <v>#N/A</v>
      </c>
      <c r="AG11" s="87" t="e">
        <f>(MAX(AD11,AE11)) /(500*(AirTUGroups!$A$1-AirTUGroups!$A$2))</f>
        <v>#N/A</v>
      </c>
      <c r="AH11" s="87" t="e">
        <f t="shared" si="11"/>
        <v>#N/A</v>
      </c>
      <c r="AI11" s="8" t="e">
        <f t="shared" si="12"/>
        <v>#N/A</v>
      </c>
      <c r="AJ11" s="186" t="e">
        <f t="shared" si="13"/>
        <v>#N/A</v>
      </c>
      <c r="AK11" s="8" t="e">
        <f t="shared" si="4"/>
        <v>#N/A</v>
      </c>
    </row>
    <row r="12" spans="1:37" ht="13.8">
      <c r="A12" s="50" t="s">
        <v>508</v>
      </c>
      <c r="B12" s="8" t="e">
        <f>INDEX(TraneTUGroups!C:C, MATCH($A12, TraneTUGroups!$A:$A,0 ))</f>
        <v>#N/A</v>
      </c>
      <c r="C12" s="8" t="e">
        <f>INDEX(TraneTUGroups!D:D, MATCH($A12, TraneTUGroups!$A:$A,0 ))</f>
        <v>#N/A</v>
      </c>
      <c r="D12" s="8" t="e">
        <f>INDEX(TraneTUGroups!#REF!, MATCH($A12, TraneTUGroups!$A:$A,0 ))</f>
        <v>#REF!</v>
      </c>
      <c r="E12" s="8" t="e">
        <f>INDEX(TraneTUGroups!#REF!, MATCH($A12, TraneTUGroups!$A:$A,0 ))</f>
        <v>#REF!</v>
      </c>
      <c r="F12" s="8" t="e">
        <f>INDEX(TraneTUGroups!#REF!, MATCH($A12, TraneTUGroups!$A:$A,0 ))</f>
        <v>#REF!</v>
      </c>
      <c r="G12" s="59" t="e">
        <f>INDEX(TraneTUGroups!F:F, MATCH($A12, TraneTUGroups!$A:$A,0 ))</f>
        <v>#N/A</v>
      </c>
      <c r="H12" s="8" t="e">
        <f t="shared" si="5"/>
        <v>#REF!</v>
      </c>
      <c r="I12" s="181">
        <v>55</v>
      </c>
      <c r="J12" s="181">
        <v>68</v>
      </c>
      <c r="K12" s="8" t="e">
        <f>IF(INDEX(TraneTUGroups!G:G, MATCH($A12, TraneTUGroups!$A:$A,0 )) &gt; 0, INDEX(TraneTUGroups!G:G, MATCH($A12, TraneTUGroups!$A:$A,0 )), D12*1.085*(F12-E12))</f>
        <v>#N/A</v>
      </c>
      <c r="L12" s="55" t="e">
        <f>K12/(500*(AirTUGroups!$A$1-AirTUGroups!$A$2))</f>
        <v>#N/A</v>
      </c>
      <c r="M12" s="55" t="e">
        <f t="shared" si="6"/>
        <v>#N/A</v>
      </c>
      <c r="P12" s="40"/>
      <c r="Q12" s="180" t="s">
        <v>49</v>
      </c>
      <c r="R12" s="179">
        <v>55</v>
      </c>
      <c r="S12" s="179">
        <v>70</v>
      </c>
      <c r="T12" s="179">
        <v>70</v>
      </c>
      <c r="U12" s="179" t="e">
        <f t="shared" si="7"/>
        <v>#N/A</v>
      </c>
      <c r="V12" s="8" t="e">
        <f t="shared" si="0"/>
        <v>#N/A</v>
      </c>
      <c r="W12" s="8" t="e">
        <f>VLOOKUP(P12,AirTUGroups!$A$2:$K$3559,3,FALSE)</f>
        <v>#N/A</v>
      </c>
      <c r="X12" s="8" t="e">
        <f>_xlfn.CEILING.MATH(VLOOKUP(P12,AirTUGroups!$A$2:$K$3540,4,FALSE), 5)</f>
        <v>#N/A</v>
      </c>
      <c r="Y12" s="8" t="e">
        <f t="shared" si="8"/>
        <v>#N/A</v>
      </c>
      <c r="Z12" s="8" t="e">
        <f t="shared" si="1"/>
        <v>#N/A</v>
      </c>
      <c r="AA12" s="179">
        <v>90</v>
      </c>
      <c r="AB12" s="8" t="e">
        <f t="shared" si="2"/>
        <v>#N/A</v>
      </c>
      <c r="AC12" s="8" t="e">
        <f t="shared" si="3"/>
        <v>#N/A</v>
      </c>
      <c r="AD12" s="8" t="e">
        <f t="shared" si="9"/>
        <v>#N/A</v>
      </c>
      <c r="AE12" s="8" t="e">
        <f>ABS(INDEX(AirTUGroups!H$1:H$99983,MATCH($P12,AirTUGroups!A$1:A$99983,0)))</f>
        <v>#N/A</v>
      </c>
      <c r="AF12" s="8" t="e">
        <f t="shared" si="10"/>
        <v>#N/A</v>
      </c>
      <c r="AG12" s="87" t="e">
        <f>(MAX(AD12,AE12)) /(500*(AirTUGroups!$A$1-AirTUGroups!$A$2))</f>
        <v>#N/A</v>
      </c>
      <c r="AH12" s="87" t="e">
        <f t="shared" si="11"/>
        <v>#N/A</v>
      </c>
      <c r="AI12" s="8" t="e">
        <f t="shared" si="12"/>
        <v>#N/A</v>
      </c>
      <c r="AJ12" s="186" t="e">
        <f t="shared" si="13"/>
        <v>#N/A</v>
      </c>
      <c r="AK12" s="8" t="e">
        <f t="shared" si="4"/>
        <v>#N/A</v>
      </c>
    </row>
    <row r="13" spans="1:37" ht="13.8">
      <c r="A13" s="50" t="s">
        <v>513</v>
      </c>
      <c r="B13" s="8" t="e">
        <f>INDEX(TraneTUGroups!C:C, MATCH($A13, TraneTUGroups!$A:$A,0 ))</f>
        <v>#N/A</v>
      </c>
      <c r="C13" s="8" t="e">
        <f>INDEX(TraneTUGroups!D:D, MATCH($A13, TraneTUGroups!$A:$A,0 ))</f>
        <v>#N/A</v>
      </c>
      <c r="D13" s="8" t="e">
        <f>INDEX(TraneTUGroups!#REF!, MATCH($A13, TraneTUGroups!$A:$A,0 ))</f>
        <v>#REF!</v>
      </c>
      <c r="E13" s="8" t="e">
        <f>INDEX(TraneTUGroups!#REF!, MATCH($A13, TraneTUGroups!$A:$A,0 ))</f>
        <v>#REF!</v>
      </c>
      <c r="F13" s="8" t="e">
        <f>INDEX(TraneTUGroups!#REF!, MATCH($A13, TraneTUGroups!$A:$A,0 ))</f>
        <v>#REF!</v>
      </c>
      <c r="G13" s="59" t="e">
        <f>INDEX(TraneTUGroups!F:F, MATCH($A13, TraneTUGroups!$A:$A,0 ))</f>
        <v>#N/A</v>
      </c>
      <c r="H13" s="8" t="e">
        <f t="shared" si="5"/>
        <v>#REF!</v>
      </c>
      <c r="I13" s="181">
        <v>55</v>
      </c>
      <c r="J13" s="181">
        <v>68</v>
      </c>
      <c r="K13" s="8" t="e">
        <f>IF(INDEX(TraneTUGroups!G:G, MATCH($A13, TraneTUGroups!$A:$A,0 )) &gt; 0, INDEX(TraneTUGroups!G:G, MATCH($A13, TraneTUGroups!$A:$A,0 )), D13*1.085*(F13-E13))</f>
        <v>#N/A</v>
      </c>
      <c r="L13" s="55" t="e">
        <f>K13/(500*(AirTUGroups!$A$1-AirTUGroups!$A$2))</f>
        <v>#N/A</v>
      </c>
      <c r="M13" s="55" t="e">
        <f t="shared" si="6"/>
        <v>#N/A</v>
      </c>
      <c r="P13" s="40"/>
      <c r="Q13" s="180" t="s">
        <v>49</v>
      </c>
      <c r="R13" s="179">
        <v>55</v>
      </c>
      <c r="S13" s="179">
        <v>70</v>
      </c>
      <c r="T13" s="179">
        <v>70</v>
      </c>
      <c r="U13" s="179" t="e">
        <f t="shared" si="7"/>
        <v>#N/A</v>
      </c>
      <c r="V13" s="8" t="e">
        <f t="shared" si="0"/>
        <v>#N/A</v>
      </c>
      <c r="W13" s="8" t="e">
        <f>VLOOKUP(P13,AirTUGroups!$A$2:$K$3559,3,FALSE)</f>
        <v>#N/A</v>
      </c>
      <c r="X13" s="8" t="e">
        <f>_xlfn.CEILING.MATH(VLOOKUP(P13,AirTUGroups!$A$2:$K$3540,4,FALSE), 5)</f>
        <v>#N/A</v>
      </c>
      <c r="Y13" s="8" t="e">
        <f t="shared" si="8"/>
        <v>#N/A</v>
      </c>
      <c r="Z13" s="8" t="e">
        <f t="shared" si="1"/>
        <v>#N/A</v>
      </c>
      <c r="AA13" s="179">
        <v>90</v>
      </c>
      <c r="AB13" s="8" t="e">
        <f t="shared" si="2"/>
        <v>#N/A</v>
      </c>
      <c r="AC13" s="8" t="e">
        <f t="shared" si="3"/>
        <v>#N/A</v>
      </c>
      <c r="AD13" s="8" t="e">
        <f t="shared" si="9"/>
        <v>#N/A</v>
      </c>
      <c r="AE13" s="8" t="e">
        <f>ABS(INDEX(AirTUGroups!H$1:H$99983,MATCH($P13,AirTUGroups!A$1:A$99983,0)))</f>
        <v>#N/A</v>
      </c>
      <c r="AF13" s="8" t="e">
        <f t="shared" si="10"/>
        <v>#N/A</v>
      </c>
      <c r="AG13" s="87" t="e">
        <f>(MAX(AD13,AE13)) /(500*(AirTUGroups!$A$1-AirTUGroups!$A$2))</f>
        <v>#N/A</v>
      </c>
      <c r="AH13" s="87" t="e">
        <f t="shared" si="11"/>
        <v>#N/A</v>
      </c>
      <c r="AI13" s="8" t="e">
        <f t="shared" si="12"/>
        <v>#N/A</v>
      </c>
      <c r="AJ13" s="186" t="e">
        <f t="shared" si="13"/>
        <v>#N/A</v>
      </c>
      <c r="AK13" s="8" t="e">
        <f t="shared" si="4"/>
        <v>#N/A</v>
      </c>
    </row>
    <row r="14" spans="1:37" ht="13.8">
      <c r="A14" s="50" t="s">
        <v>385</v>
      </c>
      <c r="B14" s="8" t="e">
        <f>INDEX(TraneTUGroups!C:C, MATCH($A14, TraneTUGroups!$A:$A,0 ))</f>
        <v>#N/A</v>
      </c>
      <c r="C14" s="8" t="e">
        <f>INDEX(TraneTUGroups!D:D, MATCH($A14, TraneTUGroups!$A:$A,0 ))</f>
        <v>#N/A</v>
      </c>
      <c r="D14" s="8" t="e">
        <f>INDEX(TraneTUGroups!#REF!, MATCH($A14, TraneTUGroups!$A:$A,0 ))</f>
        <v>#REF!</v>
      </c>
      <c r="E14" s="8" t="e">
        <f>INDEX(TraneTUGroups!#REF!, MATCH($A14, TraneTUGroups!$A:$A,0 ))</f>
        <v>#REF!</v>
      </c>
      <c r="F14" s="8" t="e">
        <f>INDEX(TraneTUGroups!#REF!, MATCH($A14, TraneTUGroups!$A:$A,0 ))</f>
        <v>#REF!</v>
      </c>
      <c r="G14" s="59" t="e">
        <f>INDEX(TraneTUGroups!F:F, MATCH($A14, TraneTUGroups!$A:$A,0 ))</f>
        <v>#N/A</v>
      </c>
      <c r="H14" s="8" t="e">
        <f t="shared" si="5"/>
        <v>#REF!</v>
      </c>
      <c r="I14" s="181">
        <v>55</v>
      </c>
      <c r="J14" s="181">
        <v>68</v>
      </c>
      <c r="K14" s="8" t="e">
        <f>IF(INDEX(TraneTUGroups!G:G, MATCH($A14, TraneTUGroups!$A:$A,0 )) &gt; 0, INDEX(TraneTUGroups!G:G, MATCH($A14, TraneTUGroups!$A:$A,0 )), D14*1.085*(F14-E14))</f>
        <v>#N/A</v>
      </c>
      <c r="L14" s="55" t="e">
        <f>K14/(500*(AirTUGroups!$A$1-AirTUGroups!$A$2))</f>
        <v>#N/A</v>
      </c>
      <c r="M14" s="55" t="e">
        <f t="shared" si="6"/>
        <v>#N/A</v>
      </c>
      <c r="P14" s="40"/>
      <c r="Q14" s="180" t="s">
        <v>49</v>
      </c>
      <c r="R14" s="179">
        <v>55</v>
      </c>
      <c r="S14" s="179">
        <v>70</v>
      </c>
      <c r="T14" s="179">
        <v>70</v>
      </c>
      <c r="U14" s="179">
        <v>55</v>
      </c>
      <c r="V14" s="8" t="e">
        <f t="shared" si="0"/>
        <v>#N/A</v>
      </c>
      <c r="W14" s="8" t="e">
        <f>VLOOKUP(P14,AirTUGroups!$A$2:$K$3559,3,FALSE)</f>
        <v>#N/A</v>
      </c>
      <c r="X14" s="8" t="e">
        <f>_xlfn.CEILING.MATH(VLOOKUP(P14,AirTUGroups!$A$2:$K$3540,4,FALSE), 5)</f>
        <v>#N/A</v>
      </c>
      <c r="Y14" s="8" t="e">
        <f t="shared" si="8"/>
        <v>#N/A</v>
      </c>
      <c r="Z14" s="8" t="e">
        <f t="shared" si="1"/>
        <v>#N/A</v>
      </c>
      <c r="AA14" s="179">
        <v>105</v>
      </c>
      <c r="AB14" s="8" t="e">
        <f t="shared" si="2"/>
        <v>#N/A</v>
      </c>
      <c r="AC14" s="8" t="e">
        <f t="shared" si="3"/>
        <v>#N/A</v>
      </c>
      <c r="AD14" s="8" t="e">
        <f>Z14*1.085*(AA14-U14)</f>
        <v>#N/A</v>
      </c>
      <c r="AE14" s="8" t="e">
        <f>ABS(INDEX(AirTUGroups!H$1:H$99983,MATCH($P14,AirTUGroups!A$1:A$99983,0)))</f>
        <v>#N/A</v>
      </c>
      <c r="AF14" s="8" t="e">
        <f t="shared" si="10"/>
        <v>#N/A</v>
      </c>
      <c r="AG14" s="87" t="e">
        <f>(MAX(AD14,AE14)) /(500*(AirTUGroups!$A$1-AirTUGroups!$A$2))</f>
        <v>#N/A</v>
      </c>
      <c r="AH14" s="87" t="e">
        <f t="shared" si="11"/>
        <v>#N/A</v>
      </c>
      <c r="AI14" s="8" t="e">
        <f>AD14 - ((S14-U14)*Z14*1.085)</f>
        <v>#N/A</v>
      </c>
      <c r="AJ14" s="186" t="e">
        <f t="shared" si="13"/>
        <v>#N/A</v>
      </c>
      <c r="AK14" s="8" t="e">
        <f t="shared" si="4"/>
        <v>#N/A</v>
      </c>
    </row>
    <row r="15" spans="1:37" ht="13.8">
      <c r="A15" s="50" t="s">
        <v>386</v>
      </c>
      <c r="B15" s="8" t="e">
        <f>INDEX(TraneTUGroups!C:C, MATCH($A15, TraneTUGroups!$A:$A,0 ))</f>
        <v>#N/A</v>
      </c>
      <c r="C15" s="8" t="e">
        <f>INDEX(TraneTUGroups!D:D, MATCH($A15, TraneTUGroups!$A:$A,0 ))</f>
        <v>#N/A</v>
      </c>
      <c r="D15" s="8" t="e">
        <f>INDEX(TraneTUGroups!#REF!, MATCH($A15, TraneTUGroups!$A:$A,0 ))</f>
        <v>#REF!</v>
      </c>
      <c r="E15" s="8" t="e">
        <f>INDEX(TraneTUGroups!#REF!, MATCH($A15, TraneTUGroups!$A:$A,0 ))</f>
        <v>#REF!</v>
      </c>
      <c r="F15" s="8" t="e">
        <f>INDEX(TraneTUGroups!#REF!, MATCH($A15, TraneTUGroups!$A:$A,0 ))</f>
        <v>#REF!</v>
      </c>
      <c r="G15" s="59" t="e">
        <f>INDEX(TraneTUGroups!F:F, MATCH($A15, TraneTUGroups!$A:$A,0 ))</f>
        <v>#N/A</v>
      </c>
      <c r="H15" s="8" t="e">
        <f t="shared" si="5"/>
        <v>#REF!</v>
      </c>
      <c r="I15" s="181">
        <v>55</v>
      </c>
      <c r="J15" s="181">
        <v>68</v>
      </c>
      <c r="K15" s="8" t="e">
        <f>IF(INDEX(TraneTUGroups!G:G, MATCH($A15, TraneTUGroups!$A:$A,0 )) &gt; 0, INDEX(TraneTUGroups!G:G, MATCH($A15, TraneTUGroups!$A:$A,0 )), D15*1.085*(F15-E15))</f>
        <v>#N/A</v>
      </c>
      <c r="L15" s="55" t="e">
        <f>K15/(500*(AirTUGroups!$A$1-AirTUGroups!$A$2))</f>
        <v>#N/A</v>
      </c>
      <c r="M15" s="55" t="e">
        <f t="shared" si="6"/>
        <v>#N/A</v>
      </c>
      <c r="P15" s="40"/>
      <c r="Q15" s="180" t="s">
        <v>49</v>
      </c>
      <c r="R15" s="179">
        <v>55</v>
      </c>
      <c r="S15" s="179">
        <v>70</v>
      </c>
      <c r="T15" s="179">
        <v>70</v>
      </c>
      <c r="U15" s="179">
        <v>55</v>
      </c>
      <c r="V15" s="8" t="e">
        <f t="shared" si="0"/>
        <v>#N/A</v>
      </c>
      <c r="W15" s="8" t="e">
        <f>VLOOKUP(P15,AirTUGroups!$A$2:$K$3559,3,FALSE)</f>
        <v>#N/A</v>
      </c>
      <c r="X15" s="8" t="e">
        <f>_xlfn.CEILING.MATH(VLOOKUP(P15,AirTUGroups!$A$2:$K$3540,4,FALSE), 5)</f>
        <v>#N/A</v>
      </c>
      <c r="Y15" s="8" t="e">
        <f t="shared" si="8"/>
        <v>#N/A</v>
      </c>
      <c r="Z15" s="8" t="e">
        <f t="shared" si="1"/>
        <v>#N/A</v>
      </c>
      <c r="AA15" s="179">
        <v>90</v>
      </c>
      <c r="AB15" s="8" t="e">
        <f t="shared" si="2"/>
        <v>#N/A</v>
      </c>
      <c r="AC15" s="8" t="e">
        <f t="shared" si="3"/>
        <v>#N/A</v>
      </c>
      <c r="AD15" s="8" t="e">
        <f>Z15*1.085*(AA15-U15)</f>
        <v>#N/A</v>
      </c>
      <c r="AE15" s="8" t="e">
        <f>ABS(INDEX(AirTUGroups!H$1:H$99983,MATCH($P15,AirTUGroups!A$1:A$99983,0)))</f>
        <v>#N/A</v>
      </c>
      <c r="AF15" s="8" t="e">
        <f t="shared" si="10"/>
        <v>#N/A</v>
      </c>
      <c r="AG15" s="87" t="e">
        <f>(MAX(AD15,AE15)) /(500*(AirTUGroups!$A$1-AirTUGroups!$A$2))</f>
        <v>#N/A</v>
      </c>
      <c r="AH15" s="87" t="e">
        <f t="shared" si="11"/>
        <v>#N/A</v>
      </c>
      <c r="AI15" s="8" t="e">
        <f t="shared" si="12"/>
        <v>#N/A</v>
      </c>
      <c r="AJ15" s="186" t="e">
        <f t="shared" si="13"/>
        <v>#N/A</v>
      </c>
      <c r="AK15" s="8" t="e">
        <f t="shared" si="4"/>
        <v>#N/A</v>
      </c>
    </row>
    <row r="16" spans="1:37" ht="13.8">
      <c r="A16" s="50" t="s">
        <v>387</v>
      </c>
      <c r="B16" s="8" t="e">
        <f>INDEX(TraneTUGroups!C:C, MATCH($A16, TraneTUGroups!$A:$A,0 ))</f>
        <v>#N/A</v>
      </c>
      <c r="C16" s="8" t="e">
        <f>INDEX(TraneTUGroups!D:D, MATCH($A16, TraneTUGroups!$A:$A,0 ))</f>
        <v>#N/A</v>
      </c>
      <c r="D16" s="8" t="e">
        <f>INDEX(TraneTUGroups!#REF!, MATCH($A16, TraneTUGroups!$A:$A,0 ))</f>
        <v>#REF!</v>
      </c>
      <c r="E16" s="8" t="e">
        <f>INDEX(TraneTUGroups!#REF!, MATCH($A16, TraneTUGroups!$A:$A,0 ))</f>
        <v>#REF!</v>
      </c>
      <c r="F16" s="8" t="e">
        <f>INDEX(TraneTUGroups!#REF!, MATCH($A16, TraneTUGroups!$A:$A,0 ))</f>
        <v>#REF!</v>
      </c>
      <c r="G16" s="59" t="e">
        <f>INDEX(TraneTUGroups!F:F, MATCH($A16, TraneTUGroups!$A:$A,0 ))</f>
        <v>#N/A</v>
      </c>
      <c r="H16" s="8" t="e">
        <f t="shared" si="5"/>
        <v>#REF!</v>
      </c>
      <c r="I16" s="181">
        <v>55</v>
      </c>
      <c r="J16" s="181">
        <v>68</v>
      </c>
      <c r="K16" s="8" t="e">
        <f>IF(INDEX(TraneTUGroups!G:G, MATCH($A16, TraneTUGroups!$A:$A,0 )) &gt; 0, INDEX(TraneTUGroups!G:G, MATCH($A16, TraneTUGroups!$A:$A,0 )), D16*1.085*(F16-E16))</f>
        <v>#N/A</v>
      </c>
      <c r="L16" s="55" t="e">
        <f>K16/(500*(AirTUGroups!$A$1-AirTUGroups!$A$2))</f>
        <v>#N/A</v>
      </c>
      <c r="M16" s="55" t="e">
        <f t="shared" si="6"/>
        <v>#N/A</v>
      </c>
      <c r="P16" s="40"/>
      <c r="Q16" s="180" t="s">
        <v>49</v>
      </c>
      <c r="R16" s="179">
        <v>55</v>
      </c>
      <c r="S16" s="179">
        <v>70</v>
      </c>
      <c r="T16" s="179">
        <v>70</v>
      </c>
      <c r="U16" s="179">
        <v>55</v>
      </c>
      <c r="V16" s="8" t="e">
        <f t="shared" si="0"/>
        <v>#N/A</v>
      </c>
      <c r="W16" s="8" t="e">
        <f>VLOOKUP(P16,AirTUGroups!$A$2:$K$3559,3,FALSE)</f>
        <v>#N/A</v>
      </c>
      <c r="X16" s="8" t="e">
        <f>_xlfn.CEILING.MATH(VLOOKUP(P16,AirTUGroups!$A$2:$K$3540,4,FALSE), 5)</f>
        <v>#N/A</v>
      </c>
      <c r="Y16" s="8" t="e">
        <f t="shared" si="8"/>
        <v>#N/A</v>
      </c>
      <c r="Z16" s="8" t="e">
        <f t="shared" si="1"/>
        <v>#N/A</v>
      </c>
      <c r="AA16" s="179">
        <v>95</v>
      </c>
      <c r="AB16" s="8" t="e">
        <f t="shared" si="2"/>
        <v>#N/A</v>
      </c>
      <c r="AC16" s="8" t="e">
        <f t="shared" si="3"/>
        <v>#N/A</v>
      </c>
      <c r="AD16" s="8" t="e">
        <f t="shared" si="9"/>
        <v>#N/A</v>
      </c>
      <c r="AE16" s="8" t="e">
        <f>ABS(INDEX(AirTUGroups!H$1:H$99983,MATCH($P16,AirTUGroups!A$1:A$99983,0)))</f>
        <v>#N/A</v>
      </c>
      <c r="AF16" s="8" t="e">
        <f t="shared" si="10"/>
        <v>#N/A</v>
      </c>
      <c r="AG16" s="87" t="e">
        <f>(MAX(AD16,AE16)) /(500*(AirTUGroups!$A$1-AirTUGroups!$A$2))</f>
        <v>#N/A</v>
      </c>
      <c r="AH16" s="87" t="e">
        <f t="shared" si="11"/>
        <v>#N/A</v>
      </c>
      <c r="AI16" s="8" t="e">
        <f t="shared" si="12"/>
        <v>#N/A</v>
      </c>
      <c r="AJ16" s="186" t="e">
        <f t="shared" si="13"/>
        <v>#N/A</v>
      </c>
      <c r="AK16" s="8" t="e">
        <f>IF(AJ16 = "Too Low", ((Z16*1.085*(S16-U16)) + AE16), " ")</f>
        <v>#N/A</v>
      </c>
    </row>
    <row r="17" spans="1:37" ht="13.8">
      <c r="A17" s="50" t="s">
        <v>388</v>
      </c>
      <c r="B17" s="8" t="e">
        <f>INDEX(TraneTUGroups!C:C, MATCH($A17, TraneTUGroups!$A:$A,0 ))</f>
        <v>#N/A</v>
      </c>
      <c r="C17" s="8" t="e">
        <f>INDEX(TraneTUGroups!D:D, MATCH($A17, TraneTUGroups!$A:$A,0 ))</f>
        <v>#N/A</v>
      </c>
      <c r="D17" s="8" t="e">
        <f>INDEX(TraneTUGroups!#REF!, MATCH($A17, TraneTUGroups!$A:$A,0 ))</f>
        <v>#REF!</v>
      </c>
      <c r="E17" s="8" t="e">
        <f>INDEX(TraneTUGroups!#REF!, MATCH($A17, TraneTUGroups!$A:$A,0 ))</f>
        <v>#REF!</v>
      </c>
      <c r="F17" s="8" t="e">
        <f>INDEX(TraneTUGroups!#REF!, MATCH($A17, TraneTUGroups!$A:$A,0 ))</f>
        <v>#REF!</v>
      </c>
      <c r="G17" s="59" t="e">
        <f>INDEX(TraneTUGroups!F:F, MATCH($A17, TraneTUGroups!$A:$A,0 ))</f>
        <v>#N/A</v>
      </c>
      <c r="H17" s="8" t="e">
        <f t="shared" si="5"/>
        <v>#REF!</v>
      </c>
      <c r="I17" s="181">
        <v>55</v>
      </c>
      <c r="J17" s="181">
        <v>68</v>
      </c>
      <c r="K17" s="8" t="e">
        <f>IF(INDEX(TraneTUGroups!G:G, MATCH($A17, TraneTUGroups!$A:$A,0 )) &gt; 0, INDEX(TraneTUGroups!G:G, MATCH($A17, TraneTUGroups!$A:$A,0 )), D17*1.085*(F17-E17))</f>
        <v>#N/A</v>
      </c>
      <c r="L17" s="55" t="e">
        <f>K17/(500*(AirTUGroups!$A$1-AirTUGroups!$A$2))</f>
        <v>#N/A</v>
      </c>
      <c r="M17" s="55" t="e">
        <f t="shared" si="6"/>
        <v>#N/A</v>
      </c>
      <c r="P17" s="40"/>
      <c r="Q17" s="180" t="s">
        <v>49</v>
      </c>
      <c r="R17" s="179">
        <v>55</v>
      </c>
      <c r="S17" s="179">
        <v>70</v>
      </c>
      <c r="T17" s="179">
        <v>70</v>
      </c>
      <c r="U17" s="179">
        <v>55</v>
      </c>
      <c r="V17" s="8" t="e">
        <f>((AA17*Z17)-(Y17*R17))/(AB17)</f>
        <v>#N/A</v>
      </c>
      <c r="W17" s="8" t="e">
        <f>VLOOKUP(P17,AirTUGroups!$A$2:$K$3559,3,FALSE)</f>
        <v>#N/A</v>
      </c>
      <c r="X17" s="8" t="e">
        <f>_xlfn.CEILING.MATH(VLOOKUP(P17,AirTUGroups!$A$2:$K$3540,4,FALSE), 5)</f>
        <v>#N/A</v>
      </c>
      <c r="Y17" s="8" t="e">
        <f t="shared" si="8"/>
        <v>#N/A</v>
      </c>
      <c r="Z17" s="8" t="e">
        <f t="shared" si="1"/>
        <v>#N/A</v>
      </c>
      <c r="AA17" s="179">
        <v>90</v>
      </c>
      <c r="AB17" s="8" t="e">
        <f t="shared" si="2"/>
        <v>#N/A</v>
      </c>
      <c r="AC17" s="8" t="e">
        <f t="shared" si="3"/>
        <v>#N/A</v>
      </c>
      <c r="AD17" s="8" t="e">
        <f t="shared" si="9"/>
        <v>#N/A</v>
      </c>
      <c r="AE17" s="8" t="e">
        <f>ABS(INDEX(AirTUGroups!H$1:H$99983,MATCH($P17,AirTUGroups!A$1:A$99983,0)))</f>
        <v>#N/A</v>
      </c>
      <c r="AF17" s="8" t="e">
        <f t="shared" si="10"/>
        <v>#N/A</v>
      </c>
      <c r="AG17" s="87" t="e">
        <f>(MAX(AD17,AE17)) /(500*(AirTUGroups!$A$1-AirTUGroups!$A$2))</f>
        <v>#N/A</v>
      </c>
      <c r="AH17" s="87" t="e">
        <f t="shared" si="11"/>
        <v>#N/A</v>
      </c>
      <c r="AI17" s="8" t="e">
        <f t="shared" si="12"/>
        <v>#N/A</v>
      </c>
      <c r="AJ17" s="186" t="e">
        <f t="shared" si="13"/>
        <v>#N/A</v>
      </c>
      <c r="AK17" s="8" t="e">
        <f t="shared" ref="AK17:AK31" si="14">IF(AJ17 = "Too Low", ((Z17*1.085*(S17-U17)) + AE17), " ")</f>
        <v>#N/A</v>
      </c>
    </row>
    <row r="18" spans="1:37" ht="13.8">
      <c r="A18" s="50" t="s">
        <v>389</v>
      </c>
      <c r="B18" s="8" t="e">
        <f>INDEX(TraneTUGroups!C:C, MATCH($A18, TraneTUGroups!$A:$A,0 ))</f>
        <v>#N/A</v>
      </c>
      <c r="C18" s="8" t="e">
        <f>INDEX(TraneTUGroups!D:D, MATCH($A18, TraneTUGroups!$A:$A,0 ))</f>
        <v>#N/A</v>
      </c>
      <c r="D18" s="8" t="e">
        <f>INDEX(TraneTUGroups!#REF!, MATCH($A18, TraneTUGroups!$A:$A,0 ))</f>
        <v>#REF!</v>
      </c>
      <c r="E18" s="8" t="e">
        <f>INDEX(TraneTUGroups!#REF!, MATCH($A18, TraneTUGroups!$A:$A,0 ))</f>
        <v>#REF!</v>
      </c>
      <c r="F18" s="8" t="e">
        <f>INDEX(TraneTUGroups!#REF!, MATCH($A18, TraneTUGroups!$A:$A,0 ))</f>
        <v>#REF!</v>
      </c>
      <c r="G18" s="59" t="e">
        <f>INDEX(TraneTUGroups!F:F, MATCH($A18, TraneTUGroups!$A:$A,0 ))</f>
        <v>#N/A</v>
      </c>
      <c r="H18" s="8" t="e">
        <f t="shared" si="5"/>
        <v>#REF!</v>
      </c>
      <c r="I18" s="181">
        <v>55</v>
      </c>
      <c r="J18" s="181">
        <v>68</v>
      </c>
      <c r="K18" s="8" t="e">
        <f>IF(INDEX(TraneTUGroups!G:G, MATCH($A18, TraneTUGroups!$A:$A,0 )) &gt; 0, INDEX(TraneTUGroups!G:G, MATCH($A18, TraneTUGroups!$A:$A,0 )), D18*1.085*(F18-E18))</f>
        <v>#N/A</v>
      </c>
      <c r="L18" s="55" t="e">
        <f>K18/(500*(AirTUGroups!$A$1-AirTUGroups!$A$2))</f>
        <v>#N/A</v>
      </c>
      <c r="M18" s="55" t="e">
        <f t="shared" si="6"/>
        <v>#N/A</v>
      </c>
      <c r="P18" s="40"/>
      <c r="Q18" s="180" t="s">
        <v>49</v>
      </c>
      <c r="R18" s="179">
        <v>55</v>
      </c>
      <c r="S18" s="179">
        <v>70</v>
      </c>
      <c r="T18" s="179">
        <v>70</v>
      </c>
      <c r="U18" s="179">
        <v>55</v>
      </c>
      <c r="V18" s="8" t="e">
        <f t="shared" si="0"/>
        <v>#N/A</v>
      </c>
      <c r="W18" s="8" t="e">
        <f>VLOOKUP(P18,AirTUGroups!$A$2:$K$3559,3,FALSE)</f>
        <v>#N/A</v>
      </c>
      <c r="X18" s="8" t="e">
        <f>_xlfn.CEILING.MATH(VLOOKUP(P18,AirTUGroups!$A$2:$K$3540,4,FALSE), 5)</f>
        <v>#N/A</v>
      </c>
      <c r="Y18" s="8" t="e">
        <f t="shared" si="8"/>
        <v>#N/A</v>
      </c>
      <c r="Z18" s="8" t="e">
        <f t="shared" si="1"/>
        <v>#N/A</v>
      </c>
      <c r="AA18" s="179">
        <v>100</v>
      </c>
      <c r="AB18" s="8" t="e">
        <f t="shared" si="2"/>
        <v>#N/A</v>
      </c>
      <c r="AC18" s="8" t="e">
        <f t="shared" si="3"/>
        <v>#N/A</v>
      </c>
      <c r="AD18" s="8" t="e">
        <f t="shared" si="9"/>
        <v>#N/A</v>
      </c>
      <c r="AE18" s="8" t="e">
        <f>ABS(INDEX(AirTUGroups!H$1:H$99983,MATCH($P18,AirTUGroups!A$1:A$99983,0)))</f>
        <v>#N/A</v>
      </c>
      <c r="AF18" s="8" t="e">
        <f t="shared" si="10"/>
        <v>#N/A</v>
      </c>
      <c r="AG18" s="87" t="e">
        <f>(MAX(AD18,AE18)) /(500*(AirTUGroups!$A$1-AirTUGroups!$A$2))</f>
        <v>#N/A</v>
      </c>
      <c r="AH18" s="87" t="e">
        <f t="shared" si="11"/>
        <v>#N/A</v>
      </c>
      <c r="AI18" s="8" t="e">
        <f t="shared" si="12"/>
        <v>#N/A</v>
      </c>
      <c r="AJ18" s="186" t="e">
        <f t="shared" si="13"/>
        <v>#N/A</v>
      </c>
      <c r="AK18" s="8" t="e">
        <f t="shared" si="14"/>
        <v>#N/A</v>
      </c>
    </row>
    <row r="19" spans="1:37" ht="13.8">
      <c r="A19" s="50" t="s">
        <v>390</v>
      </c>
      <c r="B19" s="8" t="e">
        <f>INDEX(TraneTUGroups!C:C, MATCH($A19, TraneTUGroups!$A:$A,0 ))</f>
        <v>#N/A</v>
      </c>
      <c r="C19" s="8" t="e">
        <f>INDEX(TraneTUGroups!D:D, MATCH($A19, TraneTUGroups!$A:$A,0 ))</f>
        <v>#N/A</v>
      </c>
      <c r="D19" s="8" t="e">
        <f>INDEX(TraneTUGroups!#REF!, MATCH($A19, TraneTUGroups!$A:$A,0 ))</f>
        <v>#REF!</v>
      </c>
      <c r="E19" s="8" t="e">
        <f>INDEX(TraneTUGroups!#REF!, MATCH($A19, TraneTUGroups!$A:$A,0 ))</f>
        <v>#REF!</v>
      </c>
      <c r="F19" s="8" t="e">
        <f>INDEX(TraneTUGroups!#REF!, MATCH($A19, TraneTUGroups!$A:$A,0 ))</f>
        <v>#REF!</v>
      </c>
      <c r="G19" s="59" t="e">
        <f>INDEX(TraneTUGroups!F:F, MATCH($A19, TraneTUGroups!$A:$A,0 ))</f>
        <v>#N/A</v>
      </c>
      <c r="H19" s="8" t="e">
        <f t="shared" si="5"/>
        <v>#REF!</v>
      </c>
      <c r="I19" s="181">
        <v>55</v>
      </c>
      <c r="J19" s="181">
        <v>68</v>
      </c>
      <c r="K19" s="8" t="e">
        <f>IF(INDEX(TraneTUGroups!G:G, MATCH($A19, TraneTUGroups!$A:$A,0 )) &gt; 0, INDEX(TraneTUGroups!G:G, MATCH($A19, TraneTUGroups!$A:$A,0 )), D19*1.085*(F19-E19))</f>
        <v>#N/A</v>
      </c>
      <c r="L19" s="55" t="e">
        <f>K19/(500*(AirTUGroups!$A$1-AirTUGroups!$A$2))</f>
        <v>#N/A</v>
      </c>
      <c r="M19" s="55" t="e">
        <f t="shared" si="6"/>
        <v>#N/A</v>
      </c>
      <c r="P19" s="40"/>
      <c r="Q19" s="180" t="s">
        <v>49</v>
      </c>
      <c r="R19" s="179">
        <v>55</v>
      </c>
      <c r="S19" s="179">
        <v>70</v>
      </c>
      <c r="T19" s="179">
        <v>70</v>
      </c>
      <c r="U19" s="179">
        <v>55</v>
      </c>
      <c r="V19" s="8" t="e">
        <f t="shared" si="0"/>
        <v>#N/A</v>
      </c>
      <c r="W19" s="8" t="e">
        <f>VLOOKUP(P19,AirTUGroups!$A$2:$K$3559,3,FALSE)</f>
        <v>#N/A</v>
      </c>
      <c r="X19" s="8" t="e">
        <f>_xlfn.CEILING.MATH(VLOOKUP(P19,AirTUGroups!$A$2:$K$3540,4,FALSE), 5)</f>
        <v>#N/A</v>
      </c>
      <c r="Y19" s="8" t="e">
        <f t="shared" si="8"/>
        <v>#N/A</v>
      </c>
      <c r="Z19" s="8" t="e">
        <f t="shared" si="1"/>
        <v>#N/A</v>
      </c>
      <c r="AA19" s="179">
        <v>90</v>
      </c>
      <c r="AB19" s="8" t="e">
        <f t="shared" si="2"/>
        <v>#N/A</v>
      </c>
      <c r="AC19" s="8" t="e">
        <f t="shared" si="3"/>
        <v>#N/A</v>
      </c>
      <c r="AD19" s="8" t="e">
        <f t="shared" si="9"/>
        <v>#N/A</v>
      </c>
      <c r="AE19" s="8" t="e">
        <f>ABS(INDEX(AirTUGroups!H$1:H$99983,MATCH($P19,AirTUGroups!A$1:A$99983,0)))</f>
        <v>#N/A</v>
      </c>
      <c r="AF19" s="8" t="e">
        <f t="shared" si="10"/>
        <v>#N/A</v>
      </c>
      <c r="AG19" s="87" t="e">
        <f>(MAX(AD19,AE19)) /(500*(AirTUGroups!$A$1-AirTUGroups!$A$2))</f>
        <v>#N/A</v>
      </c>
      <c r="AH19" s="87" t="e">
        <f t="shared" si="11"/>
        <v>#N/A</v>
      </c>
      <c r="AI19" s="8" t="e">
        <f t="shared" si="12"/>
        <v>#N/A</v>
      </c>
      <c r="AJ19" s="186" t="e">
        <f t="shared" si="13"/>
        <v>#N/A</v>
      </c>
      <c r="AK19" s="8" t="e">
        <f t="shared" si="14"/>
        <v>#N/A</v>
      </c>
    </row>
    <row r="20" spans="1:37" ht="13.8">
      <c r="A20" s="50" t="s">
        <v>518</v>
      </c>
      <c r="B20" s="8" t="e">
        <f>INDEX(TraneTUGroups!C:C, MATCH($A20, TraneTUGroups!$A:$A,0 ))</f>
        <v>#N/A</v>
      </c>
      <c r="C20" s="8" t="e">
        <f>INDEX(TraneTUGroups!D:D, MATCH($A20, TraneTUGroups!$A:$A,0 ))</f>
        <v>#N/A</v>
      </c>
      <c r="D20" s="8" t="e">
        <f>INDEX(TraneTUGroups!#REF!, MATCH($A20, TraneTUGroups!$A:$A,0 ))</f>
        <v>#REF!</v>
      </c>
      <c r="E20" s="8" t="e">
        <f>INDEX(TraneTUGroups!#REF!, MATCH($A20, TraneTUGroups!$A:$A,0 ))</f>
        <v>#REF!</v>
      </c>
      <c r="F20" s="8" t="e">
        <f>INDEX(TraneTUGroups!#REF!, MATCH($A20, TraneTUGroups!$A:$A,0 ))</f>
        <v>#REF!</v>
      </c>
      <c r="G20" s="59" t="e">
        <f>INDEX(TraneTUGroups!F:F, MATCH($A20, TraneTUGroups!$A:$A,0 ))</f>
        <v>#N/A</v>
      </c>
      <c r="H20" s="8" t="e">
        <f t="shared" si="5"/>
        <v>#REF!</v>
      </c>
      <c r="I20" s="181">
        <v>55</v>
      </c>
      <c r="J20" s="181">
        <v>68</v>
      </c>
      <c r="K20" s="8" t="e">
        <f>IF(INDEX(TraneTUGroups!G:G, MATCH($A20, TraneTUGroups!$A:$A,0 )) &gt; 0, INDEX(TraneTUGroups!G:G, MATCH($A20, TraneTUGroups!$A:$A,0 )), D20*1.085*(F20-E20))</f>
        <v>#N/A</v>
      </c>
      <c r="L20" s="55" t="e">
        <f>K20/(500*(AirTUGroups!$A$1-AirTUGroups!$A$2))</f>
        <v>#N/A</v>
      </c>
      <c r="M20" s="55" t="e">
        <f t="shared" si="6"/>
        <v>#N/A</v>
      </c>
      <c r="P20" s="40"/>
      <c r="Q20" s="180" t="s">
        <v>49</v>
      </c>
      <c r="R20" s="179">
        <v>55</v>
      </c>
      <c r="S20" s="179">
        <v>70</v>
      </c>
      <c r="T20" s="179">
        <v>70</v>
      </c>
      <c r="U20" s="179" t="e">
        <f t="shared" si="7"/>
        <v>#N/A</v>
      </c>
      <c r="V20" s="8" t="e">
        <f t="shared" si="0"/>
        <v>#N/A</v>
      </c>
      <c r="W20" s="8" t="e">
        <f>VLOOKUP(P20,AirTUGroups!$A$2:$K$3559,3,FALSE)</f>
        <v>#N/A</v>
      </c>
      <c r="X20" s="8" t="e">
        <f>_xlfn.CEILING.MATH(VLOOKUP(P20,AirTUGroups!$A$2:$K$3540,4,FALSE), 5)</f>
        <v>#N/A</v>
      </c>
      <c r="Y20" s="8" t="e">
        <f t="shared" si="8"/>
        <v>#N/A</v>
      </c>
      <c r="Z20" s="8" t="e">
        <f t="shared" si="1"/>
        <v>#N/A</v>
      </c>
      <c r="AA20" s="179">
        <v>90</v>
      </c>
      <c r="AB20" s="8" t="e">
        <f t="shared" si="2"/>
        <v>#N/A</v>
      </c>
      <c r="AC20" s="8" t="e">
        <f t="shared" si="3"/>
        <v>#N/A</v>
      </c>
      <c r="AD20" s="8" t="e">
        <f t="shared" si="9"/>
        <v>#N/A</v>
      </c>
      <c r="AE20" s="8" t="e">
        <f>ABS(INDEX(AirTUGroups!H$1:H$99983,MATCH($P20,AirTUGroups!A$1:A$99983,0)))</f>
        <v>#N/A</v>
      </c>
      <c r="AF20" s="8" t="e">
        <f t="shared" si="10"/>
        <v>#N/A</v>
      </c>
      <c r="AG20" s="87" t="e">
        <f>(MAX(AD20,AE20)) /(500*(AirTUGroups!$A$1-AirTUGroups!$A$2))</f>
        <v>#N/A</v>
      </c>
      <c r="AH20" s="87" t="e">
        <f t="shared" si="11"/>
        <v>#N/A</v>
      </c>
      <c r="AI20" s="8" t="e">
        <f t="shared" si="12"/>
        <v>#N/A</v>
      </c>
      <c r="AJ20" s="186" t="e">
        <f t="shared" si="13"/>
        <v>#N/A</v>
      </c>
      <c r="AK20" s="8" t="e">
        <f t="shared" si="14"/>
        <v>#N/A</v>
      </c>
    </row>
    <row r="21" spans="1:37" ht="13.8">
      <c r="A21" s="50" t="s">
        <v>519</v>
      </c>
      <c r="B21" s="8" t="e">
        <f>INDEX(TraneTUGroups!C:C, MATCH($A21, TraneTUGroups!$A:$A,0 ))</f>
        <v>#N/A</v>
      </c>
      <c r="C21" s="8" t="e">
        <f>INDEX(TraneTUGroups!D:D, MATCH($A21, TraneTUGroups!$A:$A,0 ))</f>
        <v>#N/A</v>
      </c>
      <c r="D21" s="8" t="e">
        <f>INDEX(TraneTUGroups!#REF!, MATCH($A21, TraneTUGroups!$A:$A,0 ))</f>
        <v>#REF!</v>
      </c>
      <c r="E21" s="8" t="e">
        <f>INDEX(TraneTUGroups!#REF!, MATCH($A21, TraneTUGroups!$A:$A,0 ))</f>
        <v>#REF!</v>
      </c>
      <c r="F21" s="8" t="e">
        <f>INDEX(TraneTUGroups!#REF!, MATCH($A21, TraneTUGroups!$A:$A,0 ))</f>
        <v>#REF!</v>
      </c>
      <c r="G21" s="59" t="e">
        <f>INDEX(TraneTUGroups!F:F, MATCH($A21, TraneTUGroups!$A:$A,0 ))</f>
        <v>#N/A</v>
      </c>
      <c r="H21" s="8" t="e">
        <f t="shared" si="5"/>
        <v>#REF!</v>
      </c>
      <c r="I21" s="181">
        <v>55</v>
      </c>
      <c r="J21" s="181">
        <v>68</v>
      </c>
      <c r="K21" s="8" t="e">
        <f>IF(INDEX(TraneTUGroups!G:G, MATCH($A21, TraneTUGroups!$A:$A,0 )) &gt; 0, INDEX(TraneTUGroups!G:G, MATCH($A21, TraneTUGroups!$A:$A,0 )), D21*1.085*(F21-E21))</f>
        <v>#N/A</v>
      </c>
      <c r="L21" s="55" t="e">
        <f>K21/(500*(AirTUGroups!$A$1-AirTUGroups!$A$2))</f>
        <v>#N/A</v>
      </c>
      <c r="M21" s="55" t="e">
        <f t="shared" si="6"/>
        <v>#N/A</v>
      </c>
      <c r="P21" s="40"/>
      <c r="Q21" s="180" t="s">
        <v>49</v>
      </c>
      <c r="R21" s="179">
        <v>55</v>
      </c>
      <c r="S21" s="179">
        <v>70</v>
      </c>
      <c r="T21" s="179">
        <v>70</v>
      </c>
      <c r="U21" s="179" t="e">
        <f t="shared" si="7"/>
        <v>#N/A</v>
      </c>
      <c r="V21" s="8" t="e">
        <f t="shared" si="0"/>
        <v>#N/A</v>
      </c>
      <c r="W21" s="8" t="e">
        <f>VLOOKUP(P21,AirTUGroups!$A$2:$K$3559,3,FALSE)</f>
        <v>#N/A</v>
      </c>
      <c r="X21" s="8" t="e">
        <f>_xlfn.CEILING.MATH(VLOOKUP(P21,AirTUGroups!$A$2:$K$3540,4,FALSE), 5)</f>
        <v>#N/A</v>
      </c>
      <c r="Y21" s="8" t="e">
        <f t="shared" si="8"/>
        <v>#N/A</v>
      </c>
      <c r="Z21" s="8" t="e">
        <f t="shared" si="1"/>
        <v>#N/A</v>
      </c>
      <c r="AA21" s="179">
        <v>90</v>
      </c>
      <c r="AB21" s="8" t="e">
        <f t="shared" si="2"/>
        <v>#N/A</v>
      </c>
      <c r="AC21" s="8" t="e">
        <f t="shared" si="3"/>
        <v>#N/A</v>
      </c>
      <c r="AD21" s="8" t="e">
        <f t="shared" si="9"/>
        <v>#N/A</v>
      </c>
      <c r="AE21" s="8" t="e">
        <f>ABS(INDEX(AirTUGroups!H$1:H$99983,MATCH($P21,AirTUGroups!A$1:A$99983,0)))</f>
        <v>#N/A</v>
      </c>
      <c r="AF21" s="8" t="e">
        <f t="shared" si="10"/>
        <v>#N/A</v>
      </c>
      <c r="AG21" s="87" t="e">
        <f>(MAX(AD21,AE21)) /(500*(AirTUGroups!$A$1-AirTUGroups!$A$2))</f>
        <v>#N/A</v>
      </c>
      <c r="AH21" s="87" t="e">
        <f t="shared" si="11"/>
        <v>#N/A</v>
      </c>
      <c r="AI21" s="8" t="e">
        <f t="shared" si="12"/>
        <v>#N/A</v>
      </c>
      <c r="AJ21" s="186" t="e">
        <f t="shared" si="13"/>
        <v>#N/A</v>
      </c>
      <c r="AK21" s="8" t="e">
        <f t="shared" si="14"/>
        <v>#N/A</v>
      </c>
    </row>
    <row r="22" spans="1:37" ht="13.8">
      <c r="A22" s="50" t="s">
        <v>520</v>
      </c>
      <c r="B22" s="8" t="e">
        <f>INDEX(TraneTUGroups!C:C, MATCH($A22, TraneTUGroups!$A:$A,0 ))</f>
        <v>#N/A</v>
      </c>
      <c r="C22" s="8" t="e">
        <f>INDEX(TraneTUGroups!D:D, MATCH($A22, TraneTUGroups!$A:$A,0 ))</f>
        <v>#N/A</v>
      </c>
      <c r="D22" s="8" t="e">
        <f>INDEX(TraneTUGroups!#REF!, MATCH($A22, TraneTUGroups!$A:$A,0 ))</f>
        <v>#REF!</v>
      </c>
      <c r="E22" s="8" t="e">
        <f>INDEX(TraneTUGroups!#REF!, MATCH($A22, TraneTUGroups!$A:$A,0 ))</f>
        <v>#REF!</v>
      </c>
      <c r="F22" s="8" t="e">
        <f>INDEX(TraneTUGroups!#REF!, MATCH($A22, TraneTUGroups!$A:$A,0 ))</f>
        <v>#REF!</v>
      </c>
      <c r="G22" s="59" t="e">
        <f>INDEX(TraneTUGroups!F:F, MATCH($A22, TraneTUGroups!$A:$A,0 ))</f>
        <v>#N/A</v>
      </c>
      <c r="H22" s="8" t="e">
        <f t="shared" si="5"/>
        <v>#REF!</v>
      </c>
      <c r="I22" s="181">
        <v>55</v>
      </c>
      <c r="J22" s="181">
        <v>68</v>
      </c>
      <c r="K22" s="8" t="e">
        <f>IF(INDEX(TraneTUGroups!G:G, MATCH($A22, TraneTUGroups!$A:$A,0 )) &gt; 0, INDEX(TraneTUGroups!G:G, MATCH($A22, TraneTUGroups!$A:$A,0 )), D22*1.085*(F22-E22))</f>
        <v>#N/A</v>
      </c>
      <c r="L22" s="55" t="e">
        <f>K22/(500*(AirTUGroups!$A$1-AirTUGroups!$A$2))</f>
        <v>#N/A</v>
      </c>
      <c r="M22" s="55" t="e">
        <f t="shared" si="6"/>
        <v>#N/A</v>
      </c>
      <c r="N22" s="34"/>
      <c r="P22" s="40"/>
      <c r="Q22" s="180" t="s">
        <v>49</v>
      </c>
      <c r="R22" s="179">
        <v>55</v>
      </c>
      <c r="S22" s="179">
        <v>70</v>
      </c>
      <c r="T22" s="179">
        <v>70</v>
      </c>
      <c r="U22" s="179" t="e">
        <f t="shared" si="7"/>
        <v>#N/A</v>
      </c>
      <c r="V22" s="8" t="e">
        <f t="shared" si="0"/>
        <v>#N/A</v>
      </c>
      <c r="W22" s="8" t="e">
        <f>VLOOKUP(P22,AirTUGroups!$A$2:$K$3559,3,FALSE)</f>
        <v>#N/A</v>
      </c>
      <c r="X22" s="8" t="e">
        <f>_xlfn.CEILING.MATH(VLOOKUP(P22,AirTUGroups!$A$2:$K$3540,4,FALSE), 5)</f>
        <v>#N/A</v>
      </c>
      <c r="Y22" s="8" t="e">
        <f t="shared" si="8"/>
        <v>#N/A</v>
      </c>
      <c r="Z22" s="8" t="e">
        <f t="shared" si="1"/>
        <v>#N/A</v>
      </c>
      <c r="AA22" s="179">
        <v>90</v>
      </c>
      <c r="AB22" s="8" t="e">
        <f t="shared" si="2"/>
        <v>#N/A</v>
      </c>
      <c r="AC22" s="8" t="e">
        <f t="shared" si="3"/>
        <v>#N/A</v>
      </c>
      <c r="AD22" s="8" t="e">
        <f t="shared" si="9"/>
        <v>#N/A</v>
      </c>
      <c r="AE22" s="8" t="e">
        <f>ABS(INDEX(AirTUGroups!H$1:H$99983,MATCH($P22,AirTUGroups!A$1:A$99983,0)))</f>
        <v>#N/A</v>
      </c>
      <c r="AF22" s="8" t="e">
        <f t="shared" si="10"/>
        <v>#N/A</v>
      </c>
      <c r="AG22" s="87" t="e">
        <f>(MAX(AD22,AE22)) /(500*(AirTUGroups!$A$1-AirTUGroups!$A$2))</f>
        <v>#N/A</v>
      </c>
      <c r="AH22" s="87" t="e">
        <f t="shared" si="11"/>
        <v>#N/A</v>
      </c>
      <c r="AI22" s="8" t="e">
        <f t="shared" si="12"/>
        <v>#N/A</v>
      </c>
      <c r="AJ22" s="186" t="e">
        <f t="shared" si="13"/>
        <v>#N/A</v>
      </c>
      <c r="AK22" s="8" t="e">
        <f t="shared" si="14"/>
        <v>#N/A</v>
      </c>
    </row>
    <row r="23" spans="1:37" ht="13.8">
      <c r="A23" s="50" t="s">
        <v>521</v>
      </c>
      <c r="B23" s="8" t="e">
        <f>INDEX(TraneTUGroups!C:C, MATCH($A23, TraneTUGroups!$A:$A,0 ))</f>
        <v>#N/A</v>
      </c>
      <c r="C23" s="8" t="e">
        <f>INDEX(TraneTUGroups!D:D, MATCH($A23, TraneTUGroups!$A:$A,0 ))</f>
        <v>#N/A</v>
      </c>
      <c r="D23" s="8" t="e">
        <f>INDEX(TraneTUGroups!#REF!, MATCH($A23, TraneTUGroups!$A:$A,0 ))</f>
        <v>#REF!</v>
      </c>
      <c r="E23" s="8" t="e">
        <f>INDEX(TraneTUGroups!#REF!, MATCH($A23, TraneTUGroups!$A:$A,0 ))</f>
        <v>#REF!</v>
      </c>
      <c r="F23" s="8" t="e">
        <f>INDEX(TraneTUGroups!#REF!, MATCH($A23, TraneTUGroups!$A:$A,0 ))</f>
        <v>#REF!</v>
      </c>
      <c r="G23" s="59" t="e">
        <f>INDEX(TraneTUGroups!F:F, MATCH($A23, TraneTUGroups!$A:$A,0 ))</f>
        <v>#N/A</v>
      </c>
      <c r="H23" s="8" t="e">
        <f t="shared" si="5"/>
        <v>#REF!</v>
      </c>
      <c r="I23" s="181">
        <v>55</v>
      </c>
      <c r="J23" s="181">
        <v>68</v>
      </c>
      <c r="K23" s="8" t="e">
        <f>IF(INDEX(TraneTUGroups!G:G, MATCH($A23, TraneTUGroups!$A:$A,0 )) &gt; 0, INDEX(TraneTUGroups!G:G, MATCH($A23, TraneTUGroups!$A:$A,0 )), D23*1.085*(F23-E23))</f>
        <v>#N/A</v>
      </c>
      <c r="L23" s="55" t="e">
        <f>K23/(500*(AirTUGroups!$A$1-AirTUGroups!$A$2))</f>
        <v>#N/A</v>
      </c>
      <c r="M23" s="55" t="e">
        <f t="shared" si="6"/>
        <v>#N/A</v>
      </c>
      <c r="P23" s="40"/>
      <c r="Q23" s="180" t="s">
        <v>49</v>
      </c>
      <c r="R23" s="179">
        <v>55</v>
      </c>
      <c r="S23" s="179">
        <v>70</v>
      </c>
      <c r="T23" s="179">
        <v>70</v>
      </c>
      <c r="U23" s="179" t="e">
        <f t="shared" si="7"/>
        <v>#N/A</v>
      </c>
      <c r="V23" s="8" t="e">
        <f t="shared" si="0"/>
        <v>#N/A</v>
      </c>
      <c r="W23" s="8" t="e">
        <f>VLOOKUP(P23,AirTUGroups!$A$2:$K$3559,3,FALSE)</f>
        <v>#N/A</v>
      </c>
      <c r="X23" s="8" t="e">
        <f>_xlfn.CEILING.MATH(VLOOKUP(P23,AirTUGroups!$A$2:$K$3540,4,FALSE), 5)</f>
        <v>#N/A</v>
      </c>
      <c r="Y23" s="8" t="e">
        <f t="shared" si="8"/>
        <v>#N/A</v>
      </c>
      <c r="Z23" s="8" t="e">
        <f t="shared" si="1"/>
        <v>#N/A</v>
      </c>
      <c r="AA23" s="179">
        <v>90</v>
      </c>
      <c r="AB23" s="8" t="e">
        <f t="shared" si="2"/>
        <v>#N/A</v>
      </c>
      <c r="AC23" s="8" t="e">
        <f t="shared" si="3"/>
        <v>#N/A</v>
      </c>
      <c r="AD23" s="8" t="e">
        <f t="shared" si="9"/>
        <v>#N/A</v>
      </c>
      <c r="AE23" s="8" t="e">
        <f>ABS(INDEX(AirTUGroups!H$1:H$99983,MATCH($P23,AirTUGroups!A$1:A$99983,0)))</f>
        <v>#N/A</v>
      </c>
      <c r="AF23" s="8" t="e">
        <f t="shared" si="10"/>
        <v>#N/A</v>
      </c>
      <c r="AG23" s="87" t="e">
        <f>(MAX(AD23,AE23)) /(500*(AirTUGroups!$A$1-AirTUGroups!$A$2))</f>
        <v>#N/A</v>
      </c>
      <c r="AH23" s="87" t="e">
        <f t="shared" si="11"/>
        <v>#N/A</v>
      </c>
      <c r="AI23" s="8" t="e">
        <f t="shared" si="12"/>
        <v>#N/A</v>
      </c>
      <c r="AJ23" s="186" t="e">
        <f t="shared" si="13"/>
        <v>#N/A</v>
      </c>
      <c r="AK23" s="8" t="e">
        <f t="shared" si="14"/>
        <v>#N/A</v>
      </c>
    </row>
    <row r="24" spans="1:37" ht="13.8">
      <c r="A24" s="50" t="s">
        <v>394</v>
      </c>
      <c r="B24" s="8" t="e">
        <f>INDEX(TraneTUGroups!C:C, MATCH($A24, TraneTUGroups!$A:$A,0 ))</f>
        <v>#N/A</v>
      </c>
      <c r="C24" s="8" t="e">
        <f>INDEX(TraneTUGroups!D:D, MATCH($A24, TraneTUGroups!$A:$A,0 ))</f>
        <v>#N/A</v>
      </c>
      <c r="D24" s="8" t="e">
        <f>INDEX(TraneTUGroups!#REF!, MATCH($A24, TraneTUGroups!$A:$A,0 ))</f>
        <v>#REF!</v>
      </c>
      <c r="E24" s="8" t="e">
        <f>INDEX(TraneTUGroups!#REF!, MATCH($A24, TraneTUGroups!$A:$A,0 ))</f>
        <v>#REF!</v>
      </c>
      <c r="F24" s="8" t="e">
        <f>INDEX(TraneTUGroups!#REF!, MATCH($A24, TraneTUGroups!$A:$A,0 ))</f>
        <v>#REF!</v>
      </c>
      <c r="G24" s="59" t="e">
        <f>INDEX(TraneTUGroups!F:F, MATCH($A24, TraneTUGroups!$A:$A,0 ))</f>
        <v>#N/A</v>
      </c>
      <c r="H24" s="8" t="e">
        <f t="shared" si="5"/>
        <v>#REF!</v>
      </c>
      <c r="I24" s="181">
        <v>55</v>
      </c>
      <c r="J24" s="181">
        <v>68</v>
      </c>
      <c r="K24" s="8" t="e">
        <f>IF(INDEX(TraneTUGroups!G:G, MATCH($A24, TraneTUGroups!$A:$A,0 )) &gt; 0, INDEX(TraneTUGroups!G:G, MATCH($A24, TraneTUGroups!$A:$A,0 )), D24*1.085*(F24-E24))</f>
        <v>#N/A</v>
      </c>
      <c r="L24" s="55" t="e">
        <f>K24/(500*(AirTUGroups!$A$1-AirTUGroups!$A$2))</f>
        <v>#N/A</v>
      </c>
      <c r="M24" s="55" t="e">
        <f t="shared" si="6"/>
        <v>#N/A</v>
      </c>
      <c r="P24" s="40"/>
      <c r="Q24" s="180" t="s">
        <v>49</v>
      </c>
      <c r="R24" s="179">
        <v>55</v>
      </c>
      <c r="S24" s="179">
        <v>70</v>
      </c>
      <c r="T24" s="179">
        <v>70</v>
      </c>
      <c r="U24" s="179">
        <v>55</v>
      </c>
      <c r="V24" s="8" t="e">
        <f t="shared" si="0"/>
        <v>#N/A</v>
      </c>
      <c r="W24" s="8" t="e">
        <f>VLOOKUP(P24,AirTUGroups!$A$2:$K$3559,3,FALSE)</f>
        <v>#N/A</v>
      </c>
      <c r="X24" s="8" t="e">
        <f>_xlfn.CEILING.MATH(VLOOKUP(P24,AirTUGroups!$A$2:$K$3540,4,FALSE), 5)</f>
        <v>#N/A</v>
      </c>
      <c r="Y24" s="8" t="e">
        <f t="shared" si="8"/>
        <v>#N/A</v>
      </c>
      <c r="Z24" s="8" t="e">
        <f t="shared" si="1"/>
        <v>#N/A</v>
      </c>
      <c r="AA24" s="179">
        <v>90</v>
      </c>
      <c r="AB24" s="8" t="e">
        <f t="shared" si="2"/>
        <v>#N/A</v>
      </c>
      <c r="AC24" s="8" t="e">
        <f t="shared" si="3"/>
        <v>#N/A</v>
      </c>
      <c r="AD24" s="8" t="e">
        <f t="shared" si="9"/>
        <v>#N/A</v>
      </c>
      <c r="AE24" s="8" t="e">
        <f>ABS(INDEX(AirTUGroups!H$1:H$99983,MATCH($P24,AirTUGroups!A$1:A$99983,0)))</f>
        <v>#N/A</v>
      </c>
      <c r="AF24" s="8" t="e">
        <f t="shared" si="10"/>
        <v>#N/A</v>
      </c>
      <c r="AG24" s="87" t="e">
        <f>(MAX(AD24,AE24)) /(500*(AirTUGroups!$A$1-AirTUGroups!$A$2))</f>
        <v>#N/A</v>
      </c>
      <c r="AH24" s="87" t="e">
        <f t="shared" si="11"/>
        <v>#N/A</v>
      </c>
      <c r="AI24" s="8" t="e">
        <f t="shared" si="12"/>
        <v>#N/A</v>
      </c>
      <c r="AJ24" s="186" t="e">
        <f t="shared" si="13"/>
        <v>#N/A</v>
      </c>
      <c r="AK24" s="8" t="e">
        <f t="shared" si="14"/>
        <v>#N/A</v>
      </c>
    </row>
    <row r="25" spans="1:37" ht="13.8">
      <c r="A25" s="50" t="s">
        <v>522</v>
      </c>
      <c r="B25" s="8" t="e">
        <f>INDEX(TraneTUGroups!C:C, MATCH($A25, TraneTUGroups!$A:$A,0 ))</f>
        <v>#N/A</v>
      </c>
      <c r="C25" s="8" t="e">
        <f>INDEX(TraneTUGroups!D:D, MATCH($A25, TraneTUGroups!$A:$A,0 ))</f>
        <v>#N/A</v>
      </c>
      <c r="D25" s="8" t="e">
        <f>INDEX(TraneTUGroups!#REF!, MATCH($A25, TraneTUGroups!$A:$A,0 ))</f>
        <v>#REF!</v>
      </c>
      <c r="E25" s="8" t="e">
        <f>INDEX(TraneTUGroups!#REF!, MATCH($A25, TraneTUGroups!$A:$A,0 ))</f>
        <v>#REF!</v>
      </c>
      <c r="F25" s="8" t="e">
        <f>INDEX(TraneTUGroups!#REF!, MATCH($A25, TraneTUGroups!$A:$A,0 ))</f>
        <v>#REF!</v>
      </c>
      <c r="G25" s="59" t="e">
        <f>INDEX(TraneTUGroups!F:F, MATCH($A25, TraneTUGroups!$A:$A,0 ))</f>
        <v>#N/A</v>
      </c>
      <c r="H25" s="8" t="e">
        <f t="shared" si="5"/>
        <v>#REF!</v>
      </c>
      <c r="I25" s="181">
        <v>55</v>
      </c>
      <c r="J25" s="181">
        <v>68</v>
      </c>
      <c r="K25" s="8" t="e">
        <f>IF(INDEX(TraneTUGroups!G:G, MATCH($A25, TraneTUGroups!$A:$A,0 )) &gt; 0, INDEX(TraneTUGroups!G:G, MATCH($A25, TraneTUGroups!$A:$A,0 )), D25*1.085*(F25-E25))</f>
        <v>#N/A</v>
      </c>
      <c r="L25" s="55" t="e">
        <f>K25/(500*(AirTUGroups!$A$1-AirTUGroups!$A$2))</f>
        <v>#N/A</v>
      </c>
      <c r="M25" s="55" t="e">
        <f t="shared" si="6"/>
        <v>#N/A</v>
      </c>
      <c r="P25" s="40"/>
      <c r="Q25" s="180" t="s">
        <v>49</v>
      </c>
      <c r="R25" s="179">
        <v>55</v>
      </c>
      <c r="S25" s="179">
        <v>70</v>
      </c>
      <c r="T25" s="179">
        <v>70</v>
      </c>
      <c r="U25" s="179" t="e">
        <f t="shared" si="7"/>
        <v>#N/A</v>
      </c>
      <c r="V25" s="8" t="e">
        <f t="shared" si="0"/>
        <v>#N/A</v>
      </c>
      <c r="W25" s="8" t="e">
        <f>VLOOKUP(P25,AirTUGroups!$A$2:$K$3559,3,FALSE)</f>
        <v>#N/A</v>
      </c>
      <c r="X25" s="8" t="e">
        <f>_xlfn.CEILING.MATH(VLOOKUP(P25,AirTUGroups!$A$2:$K$3540,4,FALSE), 5)</f>
        <v>#N/A</v>
      </c>
      <c r="Y25" s="8" t="e">
        <f t="shared" si="8"/>
        <v>#N/A</v>
      </c>
      <c r="Z25" s="8" t="e">
        <f t="shared" si="1"/>
        <v>#N/A</v>
      </c>
      <c r="AA25" s="179">
        <v>90</v>
      </c>
      <c r="AB25" s="8" t="e">
        <f t="shared" si="2"/>
        <v>#N/A</v>
      </c>
      <c r="AC25" s="8" t="e">
        <f t="shared" si="3"/>
        <v>#N/A</v>
      </c>
      <c r="AD25" s="8" t="e">
        <f t="shared" si="9"/>
        <v>#N/A</v>
      </c>
      <c r="AE25" s="8" t="e">
        <f>ABS(INDEX(AirTUGroups!H$1:H$99983,MATCH($P25,AirTUGroups!A$1:A$99983,0)))</f>
        <v>#N/A</v>
      </c>
      <c r="AF25" s="8" t="e">
        <f t="shared" si="10"/>
        <v>#N/A</v>
      </c>
      <c r="AG25" s="87" t="e">
        <f>(MAX(AD25,AE25)) /(500*(AirTUGroups!$A$1-AirTUGroups!$A$2))</f>
        <v>#N/A</v>
      </c>
      <c r="AH25" s="87" t="e">
        <f t="shared" si="11"/>
        <v>#N/A</v>
      </c>
      <c r="AI25" s="8" t="e">
        <f t="shared" si="12"/>
        <v>#N/A</v>
      </c>
      <c r="AJ25" s="186" t="e">
        <f t="shared" si="13"/>
        <v>#N/A</v>
      </c>
      <c r="AK25" s="8" t="e">
        <f t="shared" si="14"/>
        <v>#N/A</v>
      </c>
    </row>
    <row r="26" spans="1:37" ht="13.8">
      <c r="A26" s="50" t="s">
        <v>523</v>
      </c>
      <c r="B26" s="8" t="e">
        <f>INDEX(TraneTUGroups!C:C, MATCH($A26, TraneTUGroups!$A:$A,0 ))</f>
        <v>#N/A</v>
      </c>
      <c r="C26" s="8" t="e">
        <f>INDEX(TraneTUGroups!D:D, MATCH($A26, TraneTUGroups!$A:$A,0 ))</f>
        <v>#N/A</v>
      </c>
      <c r="D26" s="8" t="e">
        <f>INDEX(TraneTUGroups!#REF!, MATCH($A26, TraneTUGroups!$A:$A,0 ))</f>
        <v>#REF!</v>
      </c>
      <c r="E26" s="8" t="e">
        <f>INDEX(TraneTUGroups!#REF!, MATCH($A26, TraneTUGroups!$A:$A,0 ))</f>
        <v>#REF!</v>
      </c>
      <c r="F26" s="8" t="e">
        <f>INDEX(TraneTUGroups!#REF!, MATCH($A26, TraneTUGroups!$A:$A,0 ))</f>
        <v>#REF!</v>
      </c>
      <c r="G26" s="59" t="e">
        <f>INDEX(TraneTUGroups!F:F, MATCH($A26, TraneTUGroups!$A:$A,0 ))</f>
        <v>#N/A</v>
      </c>
      <c r="H26" s="8" t="e">
        <f t="shared" si="5"/>
        <v>#REF!</v>
      </c>
      <c r="I26" s="181">
        <v>55</v>
      </c>
      <c r="J26" s="181">
        <v>68</v>
      </c>
      <c r="K26" s="8" t="e">
        <f>IF(INDEX(TraneTUGroups!G:G, MATCH($A26, TraneTUGroups!$A:$A,0 )) &gt; 0, INDEX(TraneTUGroups!G:G, MATCH($A26, TraneTUGroups!$A:$A,0 )), D26*1.085*(F26-E26))</f>
        <v>#N/A</v>
      </c>
      <c r="L26" s="55" t="e">
        <f>K26/(500*(AirTUGroups!$A$1-AirTUGroups!$A$2))</f>
        <v>#N/A</v>
      </c>
      <c r="M26" s="55" t="e">
        <f t="shared" si="6"/>
        <v>#N/A</v>
      </c>
      <c r="P26" s="40"/>
      <c r="Q26" s="180" t="s">
        <v>49</v>
      </c>
      <c r="R26" s="179">
        <v>55</v>
      </c>
      <c r="S26" s="179">
        <v>70</v>
      </c>
      <c r="T26" s="179">
        <v>70</v>
      </c>
      <c r="U26" s="179" t="e">
        <f t="shared" si="7"/>
        <v>#N/A</v>
      </c>
      <c r="V26" s="8" t="e">
        <f t="shared" si="0"/>
        <v>#N/A</v>
      </c>
      <c r="W26" s="8" t="e">
        <f>VLOOKUP(P26,AirTUGroups!$A$2:$K$3559,3,FALSE)</f>
        <v>#N/A</v>
      </c>
      <c r="X26" s="8" t="e">
        <f>_xlfn.CEILING.MATH(VLOOKUP(P26,AirTUGroups!$A$2:$K$3540,4,FALSE), 5)</f>
        <v>#N/A</v>
      </c>
      <c r="Y26" s="8" t="e">
        <f t="shared" si="8"/>
        <v>#N/A</v>
      </c>
      <c r="Z26" s="8" t="e">
        <f t="shared" si="1"/>
        <v>#N/A</v>
      </c>
      <c r="AA26" s="179">
        <v>90</v>
      </c>
      <c r="AB26" s="8" t="e">
        <f t="shared" si="2"/>
        <v>#N/A</v>
      </c>
      <c r="AC26" s="8" t="e">
        <f t="shared" si="3"/>
        <v>#N/A</v>
      </c>
      <c r="AD26" s="8" t="e">
        <f t="shared" si="9"/>
        <v>#N/A</v>
      </c>
      <c r="AE26" s="8" t="e">
        <f>ABS(INDEX(AirTUGroups!H$1:H$99983,MATCH($P26,AirTUGroups!A$1:A$99983,0)))</f>
        <v>#N/A</v>
      </c>
      <c r="AF26" s="8" t="e">
        <f t="shared" si="10"/>
        <v>#N/A</v>
      </c>
      <c r="AG26" s="87" t="e">
        <f>(MAX(AD26,AE26)) /(500*(AirTUGroups!$A$1-AirTUGroups!$A$2))</f>
        <v>#N/A</v>
      </c>
      <c r="AH26" s="87" t="e">
        <f t="shared" si="11"/>
        <v>#N/A</v>
      </c>
      <c r="AI26" s="8" t="e">
        <f t="shared" si="12"/>
        <v>#N/A</v>
      </c>
      <c r="AJ26" s="186" t="e">
        <f t="shared" si="13"/>
        <v>#N/A</v>
      </c>
      <c r="AK26" s="8" t="e">
        <f t="shared" si="14"/>
        <v>#N/A</v>
      </c>
    </row>
    <row r="27" spans="1:37" ht="13.8">
      <c r="A27" s="50" t="s">
        <v>391</v>
      </c>
      <c r="B27" s="8" t="e">
        <f>INDEX(TraneTUGroups!C:C, MATCH($A27, TraneTUGroups!$A:$A,0 ))</f>
        <v>#N/A</v>
      </c>
      <c r="C27" s="8" t="e">
        <f>INDEX(TraneTUGroups!D:D, MATCH($A27, TraneTUGroups!$A:$A,0 ))</f>
        <v>#N/A</v>
      </c>
      <c r="D27" s="8" t="e">
        <f>INDEX(TraneTUGroups!#REF!, MATCH($A27, TraneTUGroups!$A:$A,0 ))</f>
        <v>#REF!</v>
      </c>
      <c r="E27" s="8" t="e">
        <f>INDEX(TraneTUGroups!#REF!, MATCH($A27, TraneTUGroups!$A:$A,0 ))</f>
        <v>#REF!</v>
      </c>
      <c r="F27" s="8" t="e">
        <f>INDEX(TraneTUGroups!#REF!, MATCH($A27, TraneTUGroups!$A:$A,0 ))</f>
        <v>#REF!</v>
      </c>
      <c r="G27" s="59" t="e">
        <f>INDEX(TraneTUGroups!F:F, MATCH($A27, TraneTUGroups!$A:$A,0 ))</f>
        <v>#N/A</v>
      </c>
      <c r="H27" s="8" t="e">
        <f t="shared" si="5"/>
        <v>#REF!</v>
      </c>
      <c r="I27" s="181">
        <v>55</v>
      </c>
      <c r="J27" s="181">
        <v>68</v>
      </c>
      <c r="K27" s="8" t="e">
        <f>IF(INDEX(TraneTUGroups!G:G, MATCH($A27, TraneTUGroups!$A:$A,0 )) &gt; 0, INDEX(TraneTUGroups!G:G, MATCH($A27, TraneTUGroups!$A:$A,0 )), D27*1.085*(F27-E27))</f>
        <v>#N/A</v>
      </c>
      <c r="L27" s="55" t="e">
        <f>K27/(500*(AirTUGroups!$A$1-AirTUGroups!$A$2))</f>
        <v>#N/A</v>
      </c>
      <c r="M27" s="55" t="e">
        <f t="shared" si="6"/>
        <v>#N/A</v>
      </c>
      <c r="O27" s="4"/>
      <c r="P27" s="40"/>
      <c r="Q27" s="180" t="s">
        <v>49</v>
      </c>
      <c r="R27" s="179">
        <v>55</v>
      </c>
      <c r="S27" s="179">
        <v>70</v>
      </c>
      <c r="T27" s="179">
        <v>70</v>
      </c>
      <c r="U27" s="179">
        <v>55</v>
      </c>
      <c r="V27" s="8" t="e">
        <f t="shared" si="0"/>
        <v>#N/A</v>
      </c>
      <c r="W27" s="8" t="e">
        <f>VLOOKUP(P27,AirTUGroups!$A$2:$K$3559,3,FALSE)</f>
        <v>#N/A</v>
      </c>
      <c r="X27" s="8" t="e">
        <f>_xlfn.CEILING.MATH(VLOOKUP(P27,AirTUGroups!$A$2:$K$3540,4,FALSE), 5)</f>
        <v>#N/A</v>
      </c>
      <c r="Y27" s="8" t="e">
        <f t="shared" si="8"/>
        <v>#N/A</v>
      </c>
      <c r="Z27" s="8" t="e">
        <f t="shared" si="1"/>
        <v>#N/A</v>
      </c>
      <c r="AA27" s="179">
        <v>90</v>
      </c>
      <c r="AB27" s="8" t="e">
        <f t="shared" si="2"/>
        <v>#N/A</v>
      </c>
      <c r="AC27" s="8" t="e">
        <f t="shared" si="3"/>
        <v>#N/A</v>
      </c>
      <c r="AD27" s="8" t="e">
        <f t="shared" si="9"/>
        <v>#N/A</v>
      </c>
      <c r="AE27" s="8" t="e">
        <f>ABS(INDEX(AirTUGroups!H$1:H$99983,MATCH($P27,AirTUGroups!A$1:A$99983,0)))</f>
        <v>#N/A</v>
      </c>
      <c r="AF27" s="8" t="e">
        <f t="shared" si="10"/>
        <v>#N/A</v>
      </c>
      <c r="AG27" s="87" t="e">
        <f>(MAX(AD27,AE27)) /(500*(AirTUGroups!$A$1-AirTUGroups!$A$2))</f>
        <v>#N/A</v>
      </c>
      <c r="AH27" s="87" t="e">
        <f t="shared" si="11"/>
        <v>#N/A</v>
      </c>
      <c r="AI27" s="8" t="e">
        <f t="shared" si="12"/>
        <v>#N/A</v>
      </c>
      <c r="AJ27" s="186" t="e">
        <f t="shared" si="13"/>
        <v>#N/A</v>
      </c>
      <c r="AK27" s="8" t="e">
        <f t="shared" si="14"/>
        <v>#N/A</v>
      </c>
    </row>
    <row r="28" spans="1:37" ht="13.8">
      <c r="A28" s="50" t="s">
        <v>392</v>
      </c>
      <c r="B28" s="8" t="e">
        <f>INDEX(TraneTUGroups!C:C, MATCH($A28, TraneTUGroups!$A:$A,0 ))</f>
        <v>#N/A</v>
      </c>
      <c r="C28" s="8" t="e">
        <f>INDEX(TraneTUGroups!D:D, MATCH($A28, TraneTUGroups!$A:$A,0 ))</f>
        <v>#N/A</v>
      </c>
      <c r="D28" s="8" t="e">
        <f>INDEX(TraneTUGroups!#REF!, MATCH($A28, TraneTUGroups!$A:$A,0 ))</f>
        <v>#REF!</v>
      </c>
      <c r="E28" s="8" t="e">
        <f>INDEX(TraneTUGroups!#REF!, MATCH($A28, TraneTUGroups!$A:$A,0 ))</f>
        <v>#REF!</v>
      </c>
      <c r="F28" s="8" t="e">
        <f>INDEX(TraneTUGroups!#REF!, MATCH($A28, TraneTUGroups!$A:$A,0 ))</f>
        <v>#REF!</v>
      </c>
      <c r="G28" s="59" t="e">
        <f>INDEX(TraneTUGroups!F:F, MATCH($A28, TraneTUGroups!$A:$A,0 ))</f>
        <v>#N/A</v>
      </c>
      <c r="H28" s="8" t="e">
        <f t="shared" si="5"/>
        <v>#REF!</v>
      </c>
      <c r="I28" s="181">
        <v>55</v>
      </c>
      <c r="J28" s="181">
        <v>68</v>
      </c>
      <c r="K28" s="8" t="e">
        <f>IF(INDEX(TraneTUGroups!G:G, MATCH($A28, TraneTUGroups!$A:$A,0 )) &gt; 0, INDEX(TraneTUGroups!G:G, MATCH($A28, TraneTUGroups!$A:$A,0 )), D28*1.085*(F28-E28))</f>
        <v>#N/A</v>
      </c>
      <c r="L28" s="55" t="e">
        <f>K28/(500*(AirTUGroups!$A$1-AirTUGroups!$A$2))</f>
        <v>#N/A</v>
      </c>
      <c r="M28" s="55" t="e">
        <f t="shared" si="6"/>
        <v>#N/A</v>
      </c>
      <c r="O28" s="4"/>
      <c r="P28" s="40"/>
      <c r="Q28" s="180" t="s">
        <v>49</v>
      </c>
      <c r="R28" s="179">
        <v>55</v>
      </c>
      <c r="S28" s="179">
        <v>70</v>
      </c>
      <c r="T28" s="179">
        <v>70</v>
      </c>
      <c r="U28" s="179">
        <v>55</v>
      </c>
      <c r="V28" s="8" t="e">
        <f t="shared" si="0"/>
        <v>#N/A</v>
      </c>
      <c r="W28" s="8" t="e">
        <f>VLOOKUP(P28,AirTUGroups!$A$2:$K$3559,3,FALSE)</f>
        <v>#N/A</v>
      </c>
      <c r="X28" s="8" t="e">
        <f>_xlfn.CEILING.MATH(VLOOKUP(P28,AirTUGroups!$A$2:$K$3540,4,FALSE), 5)</f>
        <v>#N/A</v>
      </c>
      <c r="Y28" s="8" t="e">
        <f t="shared" si="8"/>
        <v>#N/A</v>
      </c>
      <c r="Z28" s="8" t="e">
        <f t="shared" si="1"/>
        <v>#N/A</v>
      </c>
      <c r="AA28" s="179">
        <v>90</v>
      </c>
      <c r="AB28" s="8" t="e">
        <f t="shared" si="2"/>
        <v>#N/A</v>
      </c>
      <c r="AC28" s="8" t="e">
        <f t="shared" si="3"/>
        <v>#N/A</v>
      </c>
      <c r="AD28" s="8" t="e">
        <f t="shared" si="9"/>
        <v>#N/A</v>
      </c>
      <c r="AE28" s="8" t="e">
        <f>ABS(INDEX(AirTUGroups!H$1:H$99983,MATCH($P28,AirTUGroups!A$1:A$99983,0)))</f>
        <v>#N/A</v>
      </c>
      <c r="AF28" s="8" t="e">
        <f t="shared" si="10"/>
        <v>#N/A</v>
      </c>
      <c r="AG28" s="87" t="e">
        <f>(MAX(AD28,AE28)) /(500*(AirTUGroups!$A$1-AirTUGroups!$A$2))</f>
        <v>#N/A</v>
      </c>
      <c r="AH28" s="87" t="e">
        <f t="shared" si="11"/>
        <v>#N/A</v>
      </c>
      <c r="AI28" s="8" t="e">
        <f t="shared" si="12"/>
        <v>#N/A</v>
      </c>
      <c r="AJ28" s="186" t="e">
        <f t="shared" si="13"/>
        <v>#N/A</v>
      </c>
      <c r="AK28" s="8" t="e">
        <f t="shared" si="14"/>
        <v>#N/A</v>
      </c>
    </row>
    <row r="29" spans="1:37" ht="13.8">
      <c r="A29" s="50" t="s">
        <v>393</v>
      </c>
      <c r="B29" s="8" t="e">
        <f>INDEX(TraneTUGroups!C:C, MATCH($A29, TraneTUGroups!$A:$A,0 ))</f>
        <v>#N/A</v>
      </c>
      <c r="C29" s="8" t="e">
        <f>INDEX(TraneTUGroups!D:D, MATCH($A29, TraneTUGroups!$A:$A,0 ))</f>
        <v>#N/A</v>
      </c>
      <c r="D29" s="8" t="e">
        <f>INDEX(TraneTUGroups!#REF!, MATCH($A29, TraneTUGroups!$A:$A,0 ))</f>
        <v>#REF!</v>
      </c>
      <c r="E29" s="8" t="e">
        <f>INDEX(TraneTUGroups!#REF!, MATCH($A29, TraneTUGroups!$A:$A,0 ))</f>
        <v>#REF!</v>
      </c>
      <c r="F29" s="8" t="e">
        <f>INDEX(TraneTUGroups!#REF!, MATCH($A29, TraneTUGroups!$A:$A,0 ))</f>
        <v>#REF!</v>
      </c>
      <c r="G29" s="59" t="e">
        <f>INDEX(TraneTUGroups!F:F, MATCH($A29, TraneTUGroups!$A:$A,0 ))</f>
        <v>#N/A</v>
      </c>
      <c r="H29" s="8" t="e">
        <f t="shared" si="5"/>
        <v>#REF!</v>
      </c>
      <c r="I29" s="181">
        <v>55</v>
      </c>
      <c r="J29" s="181">
        <v>68</v>
      </c>
      <c r="K29" s="8" t="e">
        <f>IF(INDEX(TraneTUGroups!G:G, MATCH($A29, TraneTUGroups!$A:$A,0 )) &gt; 0, INDEX(TraneTUGroups!G:G, MATCH($A29, TraneTUGroups!$A:$A,0 )), D29*1.085*(F29-E29))</f>
        <v>#N/A</v>
      </c>
      <c r="L29" s="55" t="e">
        <f>K29/(500*(AirTUGroups!$A$1-AirTUGroups!$A$2))</f>
        <v>#N/A</v>
      </c>
      <c r="M29" s="55" t="e">
        <f t="shared" si="6"/>
        <v>#N/A</v>
      </c>
      <c r="O29" s="4"/>
      <c r="P29" s="40"/>
      <c r="Q29" s="180" t="s">
        <v>49</v>
      </c>
      <c r="R29" s="179">
        <v>55</v>
      </c>
      <c r="S29" s="179">
        <v>70</v>
      </c>
      <c r="T29" s="179">
        <v>70</v>
      </c>
      <c r="U29" s="179">
        <v>55</v>
      </c>
      <c r="V29" s="8" t="e">
        <f t="shared" si="0"/>
        <v>#N/A</v>
      </c>
      <c r="W29" s="8" t="e">
        <f>VLOOKUP(P29,AirTUGroups!$A$2:$K$3559,3,FALSE)</f>
        <v>#N/A</v>
      </c>
      <c r="X29" s="8" t="e">
        <f>_xlfn.CEILING.MATH(VLOOKUP(P29,AirTUGroups!$A$2:$K$3540,4,FALSE), 5)</f>
        <v>#N/A</v>
      </c>
      <c r="Y29" s="8" t="e">
        <f t="shared" si="8"/>
        <v>#N/A</v>
      </c>
      <c r="Z29" s="8" t="e">
        <f t="shared" si="1"/>
        <v>#N/A</v>
      </c>
      <c r="AA29" s="179">
        <v>90</v>
      </c>
      <c r="AB29" s="8" t="e">
        <f t="shared" si="2"/>
        <v>#N/A</v>
      </c>
      <c r="AC29" s="8" t="e">
        <f t="shared" si="3"/>
        <v>#N/A</v>
      </c>
      <c r="AD29" s="8" t="e">
        <f t="shared" si="9"/>
        <v>#N/A</v>
      </c>
      <c r="AE29" s="8" t="e">
        <f>ABS(INDEX(AirTUGroups!H$1:H$99983,MATCH($P29,AirTUGroups!A$1:A$99983,0)))</f>
        <v>#N/A</v>
      </c>
      <c r="AF29" s="8" t="e">
        <f t="shared" si="10"/>
        <v>#N/A</v>
      </c>
      <c r="AG29" s="87" t="e">
        <f>(MAX(AD29,AE29)) /(500*(AirTUGroups!$A$1-AirTUGroups!$A$2))</f>
        <v>#N/A</v>
      </c>
      <c r="AH29" s="87" t="e">
        <f t="shared" si="11"/>
        <v>#N/A</v>
      </c>
      <c r="AI29" s="8" t="e">
        <f t="shared" si="12"/>
        <v>#N/A</v>
      </c>
      <c r="AJ29" s="186" t="e">
        <f t="shared" si="13"/>
        <v>#N/A</v>
      </c>
      <c r="AK29" s="8" t="e">
        <f t="shared" si="14"/>
        <v>#N/A</v>
      </c>
    </row>
    <row r="30" spans="1:37" ht="13.8">
      <c r="A30" s="50" t="s">
        <v>524</v>
      </c>
      <c r="B30" s="8" t="e">
        <f>INDEX(TraneTUGroups!C:C, MATCH($A30, TraneTUGroups!$A:$A,0 ))</f>
        <v>#N/A</v>
      </c>
      <c r="C30" s="8" t="e">
        <f>INDEX(TraneTUGroups!D:D, MATCH($A30, TraneTUGroups!$A:$A,0 ))</f>
        <v>#N/A</v>
      </c>
      <c r="D30" s="8" t="e">
        <f>INDEX(TraneTUGroups!#REF!, MATCH($A30, TraneTUGroups!$A:$A,0 ))</f>
        <v>#REF!</v>
      </c>
      <c r="E30" s="8" t="e">
        <f>INDEX(TraneTUGroups!#REF!, MATCH($A30, TraneTUGroups!$A:$A,0 ))</f>
        <v>#REF!</v>
      </c>
      <c r="F30" s="8" t="e">
        <f>INDEX(TraneTUGroups!#REF!, MATCH($A30, TraneTUGroups!$A:$A,0 ))</f>
        <v>#REF!</v>
      </c>
      <c r="G30" s="59" t="e">
        <f>INDEX(TraneTUGroups!F:F, MATCH($A30, TraneTUGroups!$A:$A,0 ))</f>
        <v>#N/A</v>
      </c>
      <c r="H30" s="8" t="e">
        <f t="shared" si="5"/>
        <v>#REF!</v>
      </c>
      <c r="I30" s="181">
        <v>55</v>
      </c>
      <c r="J30" s="181">
        <v>68</v>
      </c>
      <c r="K30" s="8" t="e">
        <f>IF(INDEX(TraneTUGroups!G:G, MATCH($A30, TraneTUGroups!$A:$A,0 )) &gt; 0, INDEX(TraneTUGroups!G:G, MATCH($A30, TraneTUGroups!$A:$A,0 )), D30*1.085*(F30-E30))</f>
        <v>#N/A</v>
      </c>
      <c r="L30" s="55" t="e">
        <f>K30/(500*(AirTUGroups!$A$1-AirTUGroups!$A$2))</f>
        <v>#N/A</v>
      </c>
      <c r="M30" s="55" t="e">
        <f t="shared" si="6"/>
        <v>#N/A</v>
      </c>
      <c r="O30" s="4"/>
      <c r="P30" s="40"/>
      <c r="Q30" s="180" t="s">
        <v>49</v>
      </c>
      <c r="R30" s="179">
        <v>55</v>
      </c>
      <c r="S30" s="179">
        <v>70</v>
      </c>
      <c r="T30" s="179">
        <v>70</v>
      </c>
      <c r="U30" s="179" t="e">
        <f t="shared" si="7"/>
        <v>#N/A</v>
      </c>
      <c r="V30" s="8" t="e">
        <f t="shared" si="0"/>
        <v>#N/A</v>
      </c>
      <c r="W30" s="8" t="e">
        <f>VLOOKUP(P30,AirTUGroups!$A$2:$K$3559,3,FALSE)</f>
        <v>#N/A</v>
      </c>
      <c r="X30" s="8" t="e">
        <f>_xlfn.CEILING.MATH(VLOOKUP(P30,AirTUGroups!$A$2:$K$3540,4,FALSE), 5)</f>
        <v>#N/A</v>
      </c>
      <c r="Y30" s="8" t="e">
        <f t="shared" si="8"/>
        <v>#N/A</v>
      </c>
      <c r="Z30" s="8" t="e">
        <f t="shared" si="1"/>
        <v>#N/A</v>
      </c>
      <c r="AA30" s="179">
        <v>90</v>
      </c>
      <c r="AB30" s="8" t="e">
        <f t="shared" si="2"/>
        <v>#N/A</v>
      </c>
      <c r="AC30" s="8" t="e">
        <f t="shared" si="3"/>
        <v>#N/A</v>
      </c>
      <c r="AD30" s="8" t="e">
        <f t="shared" si="9"/>
        <v>#N/A</v>
      </c>
      <c r="AE30" s="8" t="e">
        <f>ABS(INDEX(AirTUGroups!H$1:H$99983,MATCH($P30,AirTUGroups!A$1:A$99983,0)))</f>
        <v>#N/A</v>
      </c>
      <c r="AF30" s="8" t="e">
        <f t="shared" si="10"/>
        <v>#N/A</v>
      </c>
      <c r="AG30" s="87" t="e">
        <f>(MAX(AD30,AE30)) /(500*(AirTUGroups!$A$1-AirTUGroups!$A$2))</f>
        <v>#N/A</v>
      </c>
      <c r="AH30" s="87" t="e">
        <f t="shared" si="11"/>
        <v>#N/A</v>
      </c>
      <c r="AI30" s="8" t="e">
        <f t="shared" si="12"/>
        <v>#N/A</v>
      </c>
      <c r="AJ30" s="186" t="e">
        <f t="shared" si="13"/>
        <v>#N/A</v>
      </c>
      <c r="AK30" s="8" t="e">
        <f t="shared" si="14"/>
        <v>#N/A</v>
      </c>
    </row>
    <row r="31" spans="1:37" ht="13.8">
      <c r="A31" s="50" t="s">
        <v>528</v>
      </c>
      <c r="B31" s="8" t="e">
        <f>INDEX(TraneTUGroups!C:C, MATCH($A31, TraneTUGroups!$A:$A,0 ))</f>
        <v>#N/A</v>
      </c>
      <c r="C31" s="8" t="e">
        <f>INDEX(TraneTUGroups!D:D, MATCH($A31, TraneTUGroups!$A:$A,0 ))</f>
        <v>#N/A</v>
      </c>
      <c r="D31" s="8" t="e">
        <f>INDEX(TraneTUGroups!#REF!, MATCH($A31, TraneTUGroups!$A:$A,0 ))</f>
        <v>#REF!</v>
      </c>
      <c r="E31" s="8" t="e">
        <f>INDEX(TraneTUGroups!#REF!, MATCH($A31, TraneTUGroups!$A:$A,0 ))</f>
        <v>#REF!</v>
      </c>
      <c r="F31" s="8" t="e">
        <f>INDEX(TraneTUGroups!#REF!, MATCH($A31, TraneTUGroups!$A:$A,0 ))</f>
        <v>#REF!</v>
      </c>
      <c r="G31" s="59" t="e">
        <f>INDEX(TraneTUGroups!F:F, MATCH($A31, TraneTUGroups!$A:$A,0 ))</f>
        <v>#N/A</v>
      </c>
      <c r="H31" s="8" t="e">
        <f t="shared" si="5"/>
        <v>#REF!</v>
      </c>
      <c r="I31" s="181">
        <v>55</v>
      </c>
      <c r="J31" s="181">
        <v>68</v>
      </c>
      <c r="K31" s="8" t="e">
        <f>IF(INDEX(TraneTUGroups!G:G, MATCH($A31, TraneTUGroups!$A:$A,0 )) &gt; 0, INDEX(TraneTUGroups!G:G, MATCH($A31, TraneTUGroups!$A:$A,0 )), D31*1.085*(F31-E31))</f>
        <v>#N/A</v>
      </c>
      <c r="L31" s="55" t="e">
        <f>K31/(500*(AirTUGroups!$A$1-AirTUGroups!$A$2))</f>
        <v>#N/A</v>
      </c>
      <c r="M31" s="55" t="e">
        <f t="shared" si="6"/>
        <v>#N/A</v>
      </c>
      <c r="O31" s="4"/>
      <c r="P31" s="40"/>
      <c r="Q31" s="180" t="s">
        <v>49</v>
      </c>
      <c r="R31" s="179">
        <v>55</v>
      </c>
      <c r="S31" s="179">
        <v>70</v>
      </c>
      <c r="T31" s="179">
        <v>70</v>
      </c>
      <c r="U31" s="179" t="e">
        <f t="shared" si="7"/>
        <v>#N/A</v>
      </c>
      <c r="V31" s="8" t="e">
        <f t="shared" si="0"/>
        <v>#N/A</v>
      </c>
      <c r="W31" s="8" t="e">
        <f>VLOOKUP(P31,AirTUGroups!$A$2:$K$3559,3,FALSE)</f>
        <v>#N/A</v>
      </c>
      <c r="X31" s="8" t="e">
        <f>_xlfn.CEILING.MATH(VLOOKUP(P31,AirTUGroups!$A$2:$K$3540,4,FALSE), 5)</f>
        <v>#N/A</v>
      </c>
      <c r="Y31" s="8" t="e">
        <f t="shared" si="8"/>
        <v>#N/A</v>
      </c>
      <c r="Z31" s="8" t="e">
        <f t="shared" si="1"/>
        <v>#N/A</v>
      </c>
      <c r="AA31" s="179">
        <v>90</v>
      </c>
      <c r="AB31" s="8" t="e">
        <f t="shared" si="2"/>
        <v>#N/A</v>
      </c>
      <c r="AC31" s="8" t="e">
        <f t="shared" si="3"/>
        <v>#N/A</v>
      </c>
      <c r="AD31" s="8" t="e">
        <f t="shared" si="9"/>
        <v>#N/A</v>
      </c>
      <c r="AE31" s="8" t="e">
        <f>ABS(INDEX(AirTUGroups!H$1:H$99983,MATCH($P31,AirTUGroups!A$1:A$99983,0)))</f>
        <v>#N/A</v>
      </c>
      <c r="AF31" s="8" t="e">
        <f t="shared" si="10"/>
        <v>#N/A</v>
      </c>
      <c r="AG31" s="87" t="e">
        <f>(MAX(AD31,AE31)) /(500*(AirTUGroups!$A$1-AirTUGroups!$A$2))</f>
        <v>#N/A</v>
      </c>
      <c r="AH31" s="87" t="e">
        <f t="shared" si="11"/>
        <v>#N/A</v>
      </c>
      <c r="AI31" s="8" t="e">
        <f t="shared" si="12"/>
        <v>#N/A</v>
      </c>
      <c r="AJ31" s="186" t="e">
        <f t="shared" si="13"/>
        <v>#N/A</v>
      </c>
      <c r="AK31" s="8" t="e">
        <f t="shared" si="14"/>
        <v>#N/A</v>
      </c>
    </row>
    <row r="32" spans="1:37" ht="13.8">
      <c r="A32" s="50" t="s">
        <v>534</v>
      </c>
      <c r="B32" s="8" t="e">
        <f>INDEX(TraneTUGroups!C:C, MATCH($A32, TraneTUGroups!$A:$A,0 ))</f>
        <v>#N/A</v>
      </c>
      <c r="C32" s="8" t="e">
        <f>INDEX(TraneTUGroups!D:D, MATCH($A32, TraneTUGroups!$A:$A,0 ))</f>
        <v>#N/A</v>
      </c>
      <c r="D32" s="8" t="e">
        <f>INDEX(TraneTUGroups!#REF!, MATCH($A32, TraneTUGroups!$A:$A,0 ))</f>
        <v>#REF!</v>
      </c>
      <c r="E32" s="8" t="e">
        <f>INDEX(TraneTUGroups!#REF!, MATCH($A32, TraneTUGroups!$A:$A,0 ))</f>
        <v>#REF!</v>
      </c>
      <c r="F32" s="8" t="e">
        <f>INDEX(TraneTUGroups!#REF!, MATCH($A32, TraneTUGroups!$A:$A,0 ))</f>
        <v>#REF!</v>
      </c>
      <c r="G32" s="59" t="e">
        <f>INDEX(TraneTUGroups!F:F, MATCH($A32, TraneTUGroups!$A:$A,0 ))</f>
        <v>#N/A</v>
      </c>
      <c r="H32" s="8" t="e">
        <f>(D32*1.085*(J32-I32))</f>
        <v>#REF!</v>
      </c>
      <c r="I32" s="181">
        <v>55</v>
      </c>
      <c r="J32" s="181">
        <v>68</v>
      </c>
      <c r="K32" s="8" t="e">
        <f>IF(INDEX(TraneTUGroups!G:G, MATCH($A32, TraneTUGroups!$A:$A,0 )) &gt; 0, INDEX(TraneTUGroups!G:G, MATCH($A32, TraneTUGroups!$A:$A,0 )), D32*1.085*(F32-E32))</f>
        <v>#N/A</v>
      </c>
      <c r="L32" s="55" t="e">
        <f>K32/(500*(AirTUGroups!$A$1-AirTUGroups!$A$2))</f>
        <v>#N/A</v>
      </c>
      <c r="M32" s="55" t="e">
        <f>K32/3412.142</f>
        <v>#N/A</v>
      </c>
    </row>
    <row r="33" spans="1:13" ht="13.8">
      <c r="A33" s="50" t="s">
        <v>535</v>
      </c>
      <c r="B33" s="8" t="e">
        <f>INDEX(TraneTUGroups!C:C, MATCH($A33, TraneTUGroups!$A:$A,0 ))</f>
        <v>#N/A</v>
      </c>
      <c r="C33" s="8" t="e">
        <f>INDEX(TraneTUGroups!D:D, MATCH($A33, TraneTUGroups!$A:$A,0 ))</f>
        <v>#N/A</v>
      </c>
      <c r="D33" s="8" t="e">
        <f>INDEX(TraneTUGroups!#REF!, MATCH($A33, TraneTUGroups!$A:$A,0 ))</f>
        <v>#REF!</v>
      </c>
      <c r="E33" s="8" t="e">
        <f>INDEX(TraneTUGroups!#REF!, MATCH($A33, TraneTUGroups!$A:$A,0 ))</f>
        <v>#REF!</v>
      </c>
      <c r="F33" s="8" t="e">
        <f>INDEX(TraneTUGroups!#REF!, MATCH($A33, TraneTUGroups!$A:$A,0 ))</f>
        <v>#REF!</v>
      </c>
      <c r="G33" s="59" t="e">
        <f>INDEX(TraneTUGroups!F:F, MATCH($A33, TraneTUGroups!$A:$A,0 ))</f>
        <v>#N/A</v>
      </c>
      <c r="H33" s="8" t="e">
        <f>(D33*1.085*(J33-I33))</f>
        <v>#REF!</v>
      </c>
      <c r="I33" s="181">
        <v>55</v>
      </c>
      <c r="J33" s="181">
        <v>68</v>
      </c>
      <c r="K33" s="8" t="e">
        <f>IF(INDEX(TraneTUGroups!G:G, MATCH($A33, TraneTUGroups!$A:$A,0 )) &gt; 0, INDEX(TraneTUGroups!G:G, MATCH($A33, TraneTUGroups!$A:$A,0 )), D33*1.085*(F33-E33))</f>
        <v>#N/A</v>
      </c>
      <c r="L33" s="55" t="e">
        <f>K33/(500*(AirTUGroups!$A$1-AirTUGroups!$A$2))</f>
        <v>#N/A</v>
      </c>
      <c r="M33" s="55" t="e">
        <f>K33/3412.142</f>
        <v>#N/A</v>
      </c>
    </row>
    <row r="34" spans="1:13" ht="13.8">
      <c r="A34" s="50" t="s">
        <v>395</v>
      </c>
      <c r="B34" s="8" t="e">
        <f>INDEX(TraneTUGroups!C:C, MATCH($A34, TraneTUGroups!$A:$A,0 ))</f>
        <v>#N/A</v>
      </c>
      <c r="C34" s="8" t="e">
        <f>INDEX(TraneTUGroups!D:D, MATCH($A34, TraneTUGroups!$A:$A,0 ))</f>
        <v>#N/A</v>
      </c>
      <c r="D34" s="8" t="e">
        <f>INDEX(TraneTUGroups!#REF!, MATCH($A34, TraneTUGroups!$A:$A,0 ))</f>
        <v>#REF!</v>
      </c>
      <c r="E34" s="8" t="e">
        <f>INDEX(TraneTUGroups!#REF!, MATCH($A34, TraneTUGroups!$A:$A,0 ))</f>
        <v>#REF!</v>
      </c>
      <c r="F34" s="8" t="e">
        <f>INDEX(TraneTUGroups!#REF!, MATCH($A34, TraneTUGroups!$A:$A,0 ))</f>
        <v>#REF!</v>
      </c>
      <c r="G34" s="59" t="e">
        <f>INDEX(TraneTUGroups!F:F, MATCH($A34, TraneTUGroups!$A:$A,0 ))</f>
        <v>#N/A</v>
      </c>
      <c r="H34" s="8" t="e">
        <f>(D34*1.085*(J34-I34))</f>
        <v>#REF!</v>
      </c>
      <c r="I34" s="181">
        <v>55</v>
      </c>
      <c r="J34" s="181">
        <v>68</v>
      </c>
      <c r="K34" s="8" t="e">
        <f>IF(INDEX(TraneTUGroups!G:G, MATCH($A34, TraneTUGroups!$A:$A,0 )) &gt; 0, INDEX(TraneTUGroups!G:G, MATCH($A34, TraneTUGroups!$A:$A,0 )), D34*1.085*(F34-E34))</f>
        <v>#N/A</v>
      </c>
      <c r="L34" s="55" t="e">
        <f>K34/(500*(AirTUGroups!$A$1-AirTUGroups!$A$2))</f>
        <v>#N/A</v>
      </c>
      <c r="M34" s="55" t="e">
        <f>K34/3412.142</f>
        <v>#N/A</v>
      </c>
    </row>
    <row r="35" spans="1:13" ht="13.8">
      <c r="A35" s="50" t="s">
        <v>536</v>
      </c>
      <c r="B35" s="8" t="e">
        <f>INDEX(TraneTUGroups!C:C, MATCH($A35, TraneTUGroups!$A:$A,0 ))</f>
        <v>#N/A</v>
      </c>
      <c r="C35" s="8" t="e">
        <f>INDEX(TraneTUGroups!D:D, MATCH($A35, TraneTUGroups!$A:$A,0 ))</f>
        <v>#N/A</v>
      </c>
      <c r="D35" s="8" t="e">
        <f>INDEX(TraneTUGroups!#REF!, MATCH($A35, TraneTUGroups!$A:$A,0 ))</f>
        <v>#REF!</v>
      </c>
      <c r="E35" s="8" t="e">
        <f>INDEX(TraneTUGroups!#REF!, MATCH($A35, TraneTUGroups!$A:$A,0 ))</f>
        <v>#REF!</v>
      </c>
      <c r="F35" s="8" t="e">
        <f>INDEX(TraneTUGroups!#REF!, MATCH($A35, TraneTUGroups!$A:$A,0 ))</f>
        <v>#REF!</v>
      </c>
      <c r="G35" s="59" t="e">
        <f>INDEX(TraneTUGroups!F:F, MATCH($A35, TraneTUGroups!$A:$A,0 ))</f>
        <v>#N/A</v>
      </c>
      <c r="H35" s="8" t="e">
        <f>(D35*1.085*(J35-I35))</f>
        <v>#REF!</v>
      </c>
      <c r="I35" s="181">
        <v>55</v>
      </c>
      <c r="J35" s="181">
        <v>68</v>
      </c>
      <c r="K35" s="8" t="e">
        <f>IF(INDEX(TraneTUGroups!G:G, MATCH($A35, TraneTUGroups!$A:$A,0 )) &gt; 0, INDEX(TraneTUGroups!G:G, MATCH($A35, TraneTUGroups!$A:$A,0 )), D35*1.085*(F35-E35))</f>
        <v>#N/A</v>
      </c>
      <c r="L35" s="55" t="e">
        <f>K35/(500*(AirTUGroups!$A$1-AirTUGroups!$A$2))</f>
        <v>#N/A</v>
      </c>
      <c r="M35" s="55" t="e">
        <f>K35/3412.142</f>
        <v>#N/A</v>
      </c>
    </row>
    <row r="36" spans="1:13" ht="13.8">
      <c r="A36" s="38"/>
      <c r="B36" s="8"/>
      <c r="C36" s="8"/>
      <c r="D36" s="38"/>
      <c r="E36" s="38"/>
      <c r="F36" s="55"/>
      <c r="G36" s="56"/>
      <c r="H36" s="8"/>
      <c r="I36" s="38"/>
      <c r="J36" s="38"/>
      <c r="K36" s="8"/>
      <c r="L36" s="55"/>
      <c r="M36" s="55"/>
    </row>
    <row r="37" spans="1:13" ht="13.8">
      <c r="A37" s="38"/>
      <c r="B37" s="8"/>
      <c r="C37" s="8"/>
      <c r="D37" s="38"/>
      <c r="E37" s="38"/>
      <c r="F37" s="55"/>
      <c r="G37" s="56"/>
      <c r="H37" s="8"/>
      <c r="I37" s="38"/>
      <c r="J37" s="38"/>
      <c r="K37" s="8"/>
      <c r="L37" s="55"/>
      <c r="M37" s="55"/>
    </row>
    <row r="38" spans="1:13" ht="13.8">
      <c r="A38" s="38"/>
      <c r="B38" s="8"/>
      <c r="C38" s="8"/>
      <c r="D38" s="38"/>
      <c r="E38" s="38"/>
      <c r="F38" s="55"/>
      <c r="G38" s="56"/>
      <c r="H38" s="8"/>
      <c r="I38" s="38"/>
      <c r="J38" s="38"/>
      <c r="K38" s="8"/>
      <c r="L38" s="55"/>
      <c r="M38" s="55"/>
    </row>
    <row r="39" spans="1:13" ht="13.8">
      <c r="A39" s="38"/>
      <c r="B39" s="8"/>
      <c r="C39" s="8"/>
      <c r="D39" s="38"/>
      <c r="E39" s="38"/>
      <c r="F39" s="55"/>
      <c r="G39" s="56"/>
      <c r="H39" s="8"/>
      <c r="I39" s="38"/>
      <c r="J39" s="38"/>
      <c r="K39" s="8"/>
      <c r="L39" s="55"/>
      <c r="M39" s="55"/>
    </row>
    <row r="40" spans="1:13" ht="13.8">
      <c r="A40" s="38"/>
      <c r="B40" s="8"/>
      <c r="C40" s="8"/>
      <c r="D40" s="38"/>
      <c r="E40" s="38"/>
      <c r="F40" s="55"/>
      <c r="G40" s="56"/>
      <c r="H40" s="8"/>
      <c r="I40" s="38"/>
      <c r="J40" s="38"/>
      <c r="K40" s="8"/>
      <c r="L40" s="55"/>
      <c r="M40" s="55"/>
    </row>
    <row r="41" spans="1:13" ht="13.8">
      <c r="A41" s="38"/>
      <c r="B41" s="8"/>
      <c r="C41" s="8"/>
      <c r="D41" s="38"/>
      <c r="E41" s="38"/>
      <c r="F41" s="55"/>
      <c r="G41" s="56"/>
      <c r="H41" s="8"/>
      <c r="I41" s="38"/>
      <c r="J41" s="38"/>
      <c r="K41" s="8"/>
      <c r="L41" s="55"/>
      <c r="M41" s="55"/>
    </row>
    <row r="42" spans="1:13" ht="13.8">
      <c r="A42" s="38"/>
      <c r="B42" s="8"/>
      <c r="C42" s="8"/>
      <c r="D42" s="38"/>
      <c r="E42" s="38"/>
      <c r="F42" s="55"/>
      <c r="G42" s="56"/>
      <c r="H42" s="8"/>
      <c r="I42" s="38"/>
      <c r="J42" s="38"/>
      <c r="K42" s="8"/>
      <c r="L42" s="55"/>
      <c r="M42" s="55"/>
    </row>
    <row r="43" spans="1:13" ht="13.8">
      <c r="A43" s="38"/>
      <c r="B43" s="8"/>
      <c r="C43" s="8"/>
      <c r="D43" s="38"/>
      <c r="E43" s="38"/>
      <c r="F43" s="55"/>
      <c r="G43" s="56"/>
      <c r="H43" s="8"/>
      <c r="I43" s="38"/>
      <c r="J43" s="38"/>
      <c r="K43" s="8"/>
      <c r="L43" s="55"/>
      <c r="M43" s="55"/>
    </row>
    <row r="44" spans="1:13" ht="13.8">
      <c r="A44" s="38"/>
      <c r="B44" s="8"/>
      <c r="C44" s="8"/>
      <c r="D44" s="38"/>
      <c r="E44" s="38"/>
      <c r="F44" s="55"/>
      <c r="G44" s="56"/>
      <c r="H44" s="8"/>
      <c r="I44" s="38"/>
      <c r="J44" s="38"/>
      <c r="K44" s="8"/>
      <c r="L44" s="55"/>
      <c r="M44" s="55"/>
    </row>
    <row r="45" spans="1:13" ht="13.5" customHeight="1">
      <c r="A45" s="38"/>
      <c r="B45" s="8"/>
      <c r="C45" s="8"/>
      <c r="D45" s="38"/>
      <c r="E45" s="38"/>
      <c r="F45" s="55"/>
      <c r="G45" s="56"/>
      <c r="H45" s="8"/>
      <c r="I45" s="38"/>
      <c r="J45" s="38"/>
      <c r="K45" s="8"/>
      <c r="L45" s="55"/>
      <c r="M45" s="55"/>
    </row>
    <row r="46" spans="1:13" ht="13.8">
      <c r="A46" s="38"/>
      <c r="B46" s="8"/>
      <c r="C46" s="8"/>
      <c r="D46" s="38"/>
      <c r="E46" s="38"/>
      <c r="F46" s="55"/>
      <c r="G46" s="56"/>
      <c r="H46" s="8"/>
      <c r="I46" s="38"/>
      <c r="J46" s="38"/>
      <c r="K46" s="8"/>
      <c r="L46" s="55"/>
      <c r="M46" s="55"/>
    </row>
    <row r="47" spans="1:13" ht="13.8">
      <c r="A47" s="38"/>
      <c r="B47" s="8"/>
      <c r="C47" s="8"/>
      <c r="D47" s="38"/>
      <c r="E47" s="38"/>
      <c r="F47" s="55"/>
      <c r="G47" s="56"/>
      <c r="H47" s="8"/>
      <c r="I47" s="38"/>
      <c r="J47" s="38"/>
      <c r="K47" s="8"/>
      <c r="L47" s="55"/>
      <c r="M47" s="55"/>
    </row>
    <row r="48" spans="1:13" ht="13.8">
      <c r="A48" s="38"/>
      <c r="B48" s="8"/>
      <c r="C48" s="8"/>
      <c r="D48" s="38"/>
      <c r="E48" s="38"/>
      <c r="F48" s="55"/>
      <c r="G48" s="56"/>
      <c r="H48" s="8"/>
      <c r="I48" s="38"/>
      <c r="J48" s="38"/>
      <c r="K48" s="8"/>
      <c r="L48" s="55"/>
      <c r="M48" s="55"/>
    </row>
    <row r="49" spans="1:13" ht="13.8">
      <c r="A49" s="38"/>
      <c r="B49" s="8"/>
      <c r="C49" s="8"/>
      <c r="D49" s="38"/>
      <c r="E49" s="38"/>
      <c r="F49" s="55"/>
      <c r="G49" s="56"/>
      <c r="H49" s="8"/>
      <c r="I49" s="38"/>
      <c r="J49" s="38"/>
      <c r="K49" s="8"/>
      <c r="L49" s="55"/>
      <c r="M49" s="55"/>
    </row>
    <row r="50" spans="1:13" ht="13.8">
      <c r="A50" s="38"/>
      <c r="B50" s="8"/>
      <c r="C50" s="8"/>
      <c r="D50" s="38"/>
      <c r="E50" s="38"/>
      <c r="F50" s="55"/>
      <c r="G50" s="56"/>
      <c r="H50" s="8"/>
      <c r="I50" s="38"/>
      <c r="J50" s="38"/>
      <c r="K50" s="8"/>
      <c r="L50" s="55"/>
      <c r="M50" s="55"/>
    </row>
    <row r="51" spans="1:13" ht="13.8">
      <c r="A51" s="38"/>
      <c r="B51" s="8"/>
      <c r="C51" s="8"/>
      <c r="D51" s="38"/>
      <c r="E51" s="38"/>
      <c r="F51" s="55"/>
      <c r="G51" s="56"/>
      <c r="H51" s="8"/>
      <c r="I51" s="38"/>
      <c r="J51" s="38"/>
      <c r="K51" s="8"/>
      <c r="L51" s="55"/>
      <c r="M51" s="55"/>
    </row>
    <row r="52" spans="1:13" ht="13.8">
      <c r="A52" s="38"/>
      <c r="B52" s="8"/>
      <c r="C52" s="8"/>
      <c r="D52" s="38"/>
      <c r="E52" s="38"/>
      <c r="F52" s="55"/>
      <c r="G52" s="56"/>
      <c r="H52" s="8"/>
      <c r="I52" s="38"/>
      <c r="J52" s="38"/>
      <c r="K52" s="8"/>
      <c r="L52" s="55"/>
      <c r="M52" s="55"/>
    </row>
    <row r="53" spans="1:13" ht="13.8">
      <c r="A53" s="38"/>
      <c r="B53" s="8"/>
      <c r="C53" s="8"/>
      <c r="D53" s="38"/>
      <c r="E53" s="38"/>
      <c r="F53" s="55"/>
      <c r="G53" s="56"/>
      <c r="H53" s="8"/>
      <c r="I53" s="38"/>
      <c r="J53" s="38"/>
      <c r="K53" s="8"/>
      <c r="L53" s="55"/>
      <c r="M53" s="55"/>
    </row>
    <row r="54" spans="1:13" ht="13.8">
      <c r="A54" s="38"/>
      <c r="B54" s="8"/>
      <c r="C54" s="8"/>
      <c r="D54" s="38"/>
      <c r="E54" s="38"/>
      <c r="F54" s="55"/>
      <c r="G54" s="56"/>
      <c r="H54" s="8"/>
      <c r="I54" s="38"/>
      <c r="J54" s="38"/>
      <c r="K54" s="8"/>
      <c r="L54" s="55"/>
      <c r="M54" s="55"/>
    </row>
    <row r="55" spans="1:13" ht="13.8">
      <c r="A55" s="38"/>
      <c r="B55" s="8"/>
      <c r="C55" s="8"/>
      <c r="D55" s="38"/>
      <c r="E55" s="38"/>
      <c r="F55" s="55"/>
      <c r="G55" s="56"/>
      <c r="H55" s="8"/>
      <c r="I55" s="38"/>
      <c r="J55" s="38"/>
      <c r="K55" s="8"/>
      <c r="L55" s="55"/>
      <c r="M55" s="55"/>
    </row>
    <row r="56" spans="1:13" ht="13.8">
      <c r="A56" s="38"/>
      <c r="B56" s="8"/>
      <c r="C56" s="8"/>
      <c r="D56" s="38"/>
      <c r="E56" s="38"/>
      <c r="F56" s="55"/>
      <c r="G56" s="56"/>
      <c r="H56" s="8"/>
      <c r="I56" s="38"/>
      <c r="J56" s="38"/>
      <c r="K56" s="8"/>
      <c r="L56" s="55"/>
      <c r="M56" s="55"/>
    </row>
    <row r="57" spans="1:13" ht="13.8">
      <c r="A57" s="38"/>
      <c r="B57" s="8"/>
      <c r="C57" s="8"/>
      <c r="D57" s="38"/>
      <c r="E57" s="38"/>
      <c r="F57" s="55"/>
      <c r="G57" s="56"/>
      <c r="H57" s="8"/>
      <c r="I57" s="38"/>
      <c r="J57" s="38"/>
      <c r="K57" s="8"/>
      <c r="L57" s="55"/>
      <c r="M57" s="55"/>
    </row>
    <row r="58" spans="1:13" ht="13.8">
      <c r="A58" s="38"/>
      <c r="B58" s="8"/>
      <c r="C58" s="8"/>
      <c r="D58" s="38"/>
      <c r="E58" s="38"/>
      <c r="F58" s="55"/>
      <c r="G58" s="56"/>
      <c r="H58" s="8"/>
      <c r="I58" s="38"/>
      <c r="J58" s="38"/>
      <c r="K58" s="8"/>
      <c r="L58" s="55"/>
      <c r="M58" s="55"/>
    </row>
    <row r="59" spans="1:13" ht="13.8">
      <c r="A59" s="38"/>
      <c r="B59" s="8"/>
      <c r="C59" s="8"/>
      <c r="D59" s="38"/>
      <c r="E59" s="38"/>
      <c r="F59" s="55"/>
      <c r="G59" s="56"/>
      <c r="H59" s="8"/>
      <c r="I59" s="38"/>
      <c r="J59" s="38"/>
      <c r="K59" s="8"/>
      <c r="L59" s="55"/>
      <c r="M59" s="55"/>
    </row>
    <row r="60" spans="1:13" ht="13.8">
      <c r="A60" s="38"/>
      <c r="B60" s="8"/>
      <c r="C60" s="8"/>
      <c r="D60" s="38"/>
      <c r="E60" s="38"/>
      <c r="F60" s="55"/>
      <c r="G60" s="56"/>
      <c r="H60" s="8"/>
      <c r="I60" s="38"/>
      <c r="J60" s="38"/>
      <c r="K60" s="8"/>
      <c r="L60" s="55"/>
      <c r="M60" s="55"/>
    </row>
    <row r="61" spans="1:13" ht="13.8">
      <c r="A61" s="38"/>
      <c r="B61" s="8"/>
      <c r="C61" s="8"/>
      <c r="D61" s="38"/>
      <c r="E61" s="38"/>
      <c r="F61" s="55"/>
      <c r="G61" s="56"/>
      <c r="H61" s="8"/>
      <c r="I61" s="38"/>
      <c r="J61" s="38"/>
      <c r="K61" s="8"/>
      <c r="L61" s="55"/>
      <c r="M61" s="55"/>
    </row>
    <row r="62" spans="1:13" ht="13.8">
      <c r="A62" s="38"/>
      <c r="B62" s="8"/>
      <c r="C62" s="8"/>
      <c r="D62" s="38"/>
      <c r="E62" s="38"/>
      <c r="F62" s="55"/>
      <c r="G62" s="56"/>
      <c r="H62" s="8"/>
      <c r="I62" s="38"/>
      <c r="J62" s="38"/>
      <c r="K62" s="8"/>
      <c r="L62" s="55"/>
      <c r="M62" s="55"/>
    </row>
    <row r="63" spans="1:13" ht="13.8">
      <c r="A63" s="38"/>
      <c r="B63" s="8"/>
      <c r="C63" s="8"/>
      <c r="D63" s="38"/>
      <c r="E63" s="38"/>
      <c r="F63" s="55"/>
      <c r="G63" s="56"/>
      <c r="H63" s="8"/>
      <c r="I63" s="38"/>
      <c r="J63" s="38"/>
      <c r="K63" s="8"/>
      <c r="L63" s="55"/>
      <c r="M63" s="55"/>
    </row>
    <row r="64" spans="1:13" ht="13.8">
      <c r="A64" s="38"/>
      <c r="B64" s="8"/>
      <c r="C64" s="8"/>
      <c r="D64" s="38"/>
      <c r="E64" s="38"/>
      <c r="F64" s="55"/>
      <c r="G64" s="56"/>
      <c r="H64" s="8"/>
      <c r="I64" s="38"/>
      <c r="J64" s="38"/>
      <c r="K64" s="8"/>
      <c r="L64" s="55"/>
      <c r="M64" s="55"/>
    </row>
    <row r="65" spans="1:13">
      <c r="A65" s="27"/>
      <c r="B65" s="30"/>
      <c r="C65" s="30"/>
      <c r="D65" s="30"/>
      <c r="E65" s="30"/>
      <c r="F65" s="27"/>
      <c r="G65" s="27"/>
      <c r="H65" s="27"/>
      <c r="I65" s="27"/>
      <c r="J65" s="27"/>
      <c r="K65" s="30"/>
      <c r="L65" s="35"/>
      <c r="M65" s="35"/>
    </row>
  </sheetData>
  <autoFilter ref="A2:N31" xr:uid="{00000000-0009-0000-0000-000005000000}"/>
  <mergeCells count="2">
    <mergeCell ref="A1:N1"/>
    <mergeCell ref="P1:AH1"/>
  </mergeCells>
  <phoneticPr fontId="73" type="noConversion"/>
  <conditionalFormatting sqref="F36:F9975">
    <cfRule type="cellIs" dxfId="5" priority="3" operator="greaterThan">
      <formula>95</formula>
    </cfRule>
  </conditionalFormatting>
  <conditionalFormatting sqref="V4:V31">
    <cfRule type="cellIs" dxfId="4" priority="2" operator="greaterThan">
      <formula>110</formula>
    </cfRule>
  </conditionalFormatting>
  <conditionalFormatting sqref="AK4:AK31 AB4:AI31 W4:Z31">
    <cfRule type="expression" dxfId="3" priority="1">
      <formula>NOT(CellHasFormula)</formula>
    </cfRule>
  </conditionalFormatting>
  <dataValidations count="1">
    <dataValidation type="list" allowBlank="1" showInputMessage="1" showErrorMessage="1" promptTitle="PIU selection" prompt="Select type of _x000a_Fan powered _x000a_Induction Unit" sqref="Q4:Q31" xr:uid="{5FC80350-D5F6-44CD-A04D-90A1A1211829}">
      <formula1>"Parallel, Series"</formula1>
    </dataValidation>
  </dataValidations>
  <pageMargins left="0.61" right="0.6" top="1" bottom="1" header="0.5" footer="0.5"/>
  <pageSetup scale="29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VAV's" prompt="Choose VAV" xr:uid="{4C54C333-B10E-42B4-AC89-A751C6B00E55}">
          <x14:formula1>
            <xm:f>AirTUGroups!$A:$A</xm:f>
          </x14:formula1>
          <xm:sqref>P4:P31</xm:sqref>
        </x14:dataValidation>
        <x14:dataValidation type="list" allowBlank="1" showInputMessage="1" showErrorMessage="1" promptTitle="VAV's" prompt="Choose VAV" xr:uid="{A58C2771-8882-4AA2-AA98-55EC996DA9C1}">
          <x14:formula1>
            <xm:f>TraneTUGroups!$A:$A</xm:f>
          </x14:formula1>
          <xm:sqref>A4:A35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N203"/>
  <sheetViews>
    <sheetView showGridLines="0" zoomScale="81" zoomScaleNormal="90" workbookViewId="0">
      <pane ySplit="1" topLeftCell="A2" activePane="bottomLeft" state="frozen"/>
      <selection pane="bottomLeft" activeCell="A100" sqref="A100"/>
    </sheetView>
  </sheetViews>
  <sheetFormatPr defaultColWidth="9.33203125" defaultRowHeight="13.8"/>
  <cols>
    <col min="1" max="1" width="41.6640625" style="23" customWidth="1"/>
    <col min="2" max="2" width="16.44140625" style="6" bestFit="1" customWidth="1"/>
    <col min="3" max="3" width="14.33203125" style="6" customWidth="1"/>
    <col min="4" max="4" width="13.33203125" style="6" customWidth="1"/>
    <col min="5" max="5" width="15.44140625" style="6" customWidth="1"/>
    <col min="6" max="6" width="20" style="6" customWidth="1"/>
    <col min="7" max="7" width="18.6640625" style="6" customWidth="1"/>
    <col min="8" max="8" width="19.6640625" style="6" customWidth="1"/>
    <col min="9" max="9" width="14.6640625" style="38" customWidth="1"/>
    <col min="10" max="11" width="15.33203125" style="38" customWidth="1"/>
    <col min="12" max="12" width="12.6640625" style="38" customWidth="1"/>
    <col min="13" max="16384" width="9.33203125" style="6"/>
  </cols>
  <sheetData>
    <row r="1" spans="1:14" ht="54" customHeight="1">
      <c r="A1" s="51" t="s">
        <v>159</v>
      </c>
      <c r="B1" s="36" t="s">
        <v>149</v>
      </c>
      <c r="C1" s="36" t="s">
        <v>334</v>
      </c>
      <c r="D1" s="36" t="s">
        <v>335</v>
      </c>
      <c r="E1" s="36" t="s">
        <v>15</v>
      </c>
      <c r="F1" s="36" t="s">
        <v>17</v>
      </c>
      <c r="G1" s="36" t="s">
        <v>131</v>
      </c>
      <c r="H1" s="36" t="s">
        <v>132</v>
      </c>
      <c r="I1" s="36" t="s">
        <v>18</v>
      </c>
      <c r="J1" s="36" t="s">
        <v>337</v>
      </c>
      <c r="K1" s="36" t="s">
        <v>338</v>
      </c>
      <c r="L1" s="36" t="s">
        <v>241</v>
      </c>
      <c r="M1" s="36"/>
      <c r="N1" s="37"/>
    </row>
    <row r="2" spans="1:14">
      <c r="A2" s="130" t="s">
        <v>240</v>
      </c>
      <c r="B2" s="367"/>
      <c r="C2" s="367"/>
      <c r="D2" s="367"/>
      <c r="E2" s="367"/>
      <c r="F2" s="367"/>
      <c r="G2" s="367"/>
      <c r="H2" s="367"/>
      <c r="I2" s="367"/>
      <c r="J2" s="40"/>
      <c r="K2" s="40"/>
      <c r="L2" s="40"/>
    </row>
    <row r="3" spans="1:14">
      <c r="A3" s="128" t="s">
        <v>160</v>
      </c>
      <c r="B3" s="40"/>
      <c r="C3" s="40"/>
      <c r="D3" s="40"/>
      <c r="E3" s="40"/>
      <c r="F3" s="48">
        <v>10</v>
      </c>
      <c r="G3" s="48">
        <v>0.18</v>
      </c>
      <c r="H3" s="48">
        <v>20</v>
      </c>
      <c r="I3" s="40"/>
      <c r="J3" s="40"/>
      <c r="K3" s="40"/>
      <c r="L3" s="40">
        <v>0.7</v>
      </c>
    </row>
    <row r="4" spans="1:14">
      <c r="A4" s="128" t="s">
        <v>161</v>
      </c>
      <c r="B4" s="40"/>
      <c r="C4" s="40"/>
      <c r="D4" s="40"/>
      <c r="E4" s="40"/>
      <c r="F4" s="48">
        <v>5</v>
      </c>
      <c r="G4" s="48">
        <v>0.06</v>
      </c>
      <c r="H4" s="48">
        <v>150</v>
      </c>
      <c r="I4" s="40"/>
      <c r="J4" s="40"/>
      <c r="K4" s="40"/>
      <c r="L4" s="40"/>
    </row>
    <row r="5" spans="1:14">
      <c r="A5" s="128" t="s">
        <v>162</v>
      </c>
      <c r="B5" s="40"/>
      <c r="C5" s="40"/>
      <c r="D5" s="40"/>
      <c r="E5" s="40"/>
      <c r="F5" s="48">
        <v>5</v>
      </c>
      <c r="G5" s="48">
        <v>0.06</v>
      </c>
      <c r="H5" s="48">
        <v>5</v>
      </c>
      <c r="I5" s="40"/>
      <c r="J5" s="40"/>
      <c r="K5" s="40"/>
      <c r="L5" s="40"/>
    </row>
    <row r="6" spans="1:14">
      <c r="A6" s="128" t="s">
        <v>163</v>
      </c>
      <c r="B6" s="40"/>
      <c r="C6" s="40"/>
      <c r="D6" s="40"/>
      <c r="E6" s="40"/>
      <c r="F6" s="48">
        <v>7.5</v>
      </c>
      <c r="G6" s="48">
        <v>0.06</v>
      </c>
      <c r="H6" s="48">
        <v>15</v>
      </c>
      <c r="I6" s="40"/>
      <c r="J6" s="40"/>
      <c r="K6" s="40"/>
      <c r="L6" s="40"/>
    </row>
    <row r="7" spans="1:14">
      <c r="A7" s="128" t="s">
        <v>164</v>
      </c>
      <c r="B7" s="40"/>
      <c r="C7" s="40"/>
      <c r="D7" s="40"/>
      <c r="E7" s="40"/>
      <c r="F7" s="48">
        <v>7.5</v>
      </c>
      <c r="G7" s="48">
        <v>0.06</v>
      </c>
      <c r="H7" s="48">
        <v>25</v>
      </c>
      <c r="I7" s="40"/>
      <c r="J7" s="40"/>
      <c r="K7" s="40"/>
      <c r="L7" s="40"/>
      <c r="M7" s="37"/>
    </row>
    <row r="8" spans="1:14">
      <c r="A8" s="128" t="s">
        <v>165</v>
      </c>
      <c r="B8" s="40"/>
      <c r="C8" s="40"/>
      <c r="D8" s="40"/>
      <c r="E8" s="40"/>
      <c r="F8" s="48">
        <v>5</v>
      </c>
      <c r="G8" s="48">
        <v>0.06</v>
      </c>
      <c r="H8" s="48">
        <v>20</v>
      </c>
      <c r="I8" s="40"/>
      <c r="J8" s="40"/>
      <c r="K8" s="40"/>
      <c r="L8" s="40"/>
    </row>
    <row r="9" spans="1:14">
      <c r="A9" s="128" t="s">
        <v>166</v>
      </c>
      <c r="B9" s="40"/>
      <c r="C9" s="40"/>
      <c r="D9" s="40"/>
      <c r="E9" s="40"/>
      <c r="F9" s="48">
        <v>7.5</v>
      </c>
      <c r="G9" s="48">
        <v>0.18</v>
      </c>
      <c r="H9" s="48">
        <v>100</v>
      </c>
      <c r="I9" s="40"/>
      <c r="J9" s="40"/>
      <c r="K9" s="40"/>
      <c r="L9" s="40"/>
    </row>
    <row r="10" spans="1:14">
      <c r="A10" s="128" t="s">
        <v>167</v>
      </c>
      <c r="B10" s="40"/>
      <c r="C10" s="40"/>
      <c r="D10" s="40"/>
      <c r="E10" s="40"/>
      <c r="F10" s="48">
        <v>20</v>
      </c>
      <c r="G10" s="48">
        <v>0.12</v>
      </c>
      <c r="H10" s="48">
        <v>25</v>
      </c>
      <c r="I10" s="40"/>
      <c r="J10" s="40"/>
      <c r="K10" s="40"/>
      <c r="L10" s="40"/>
    </row>
    <row r="11" spans="1:14">
      <c r="A11" s="128" t="s">
        <v>168</v>
      </c>
      <c r="B11" s="40"/>
      <c r="C11" s="40"/>
      <c r="D11" s="40"/>
      <c r="E11" s="40"/>
      <c r="F11" s="48">
        <v>5</v>
      </c>
      <c r="G11" s="48">
        <v>0.06</v>
      </c>
      <c r="H11" s="48">
        <v>10</v>
      </c>
      <c r="I11" s="40"/>
      <c r="J11" s="40"/>
      <c r="K11" s="40"/>
      <c r="L11" s="40"/>
    </row>
    <row r="12" spans="1:14">
      <c r="A12" s="128" t="s">
        <v>169</v>
      </c>
      <c r="B12" s="40"/>
      <c r="C12" s="40"/>
      <c r="D12" s="40"/>
      <c r="E12" s="40"/>
      <c r="F12" s="48">
        <v>7.5</v>
      </c>
      <c r="G12" s="48">
        <v>0.06</v>
      </c>
      <c r="H12" s="48">
        <v>50</v>
      </c>
      <c r="I12" s="40"/>
      <c r="J12" s="40"/>
      <c r="K12" s="40"/>
      <c r="L12" s="40"/>
    </row>
    <row r="13" spans="1:14">
      <c r="A13" s="128" t="s">
        <v>170</v>
      </c>
      <c r="B13" s="40"/>
      <c r="C13" s="40"/>
      <c r="D13" s="40"/>
      <c r="E13" s="40"/>
      <c r="F13" s="48">
        <v>10</v>
      </c>
      <c r="G13" s="48">
        <v>0.12</v>
      </c>
      <c r="H13" s="48">
        <v>40</v>
      </c>
      <c r="I13" s="40"/>
      <c r="J13" s="40"/>
      <c r="K13" s="40"/>
      <c r="L13" s="40"/>
    </row>
    <row r="14" spans="1:14">
      <c r="A14" s="128" t="s">
        <v>171</v>
      </c>
      <c r="B14" s="40"/>
      <c r="C14" s="40"/>
      <c r="D14" s="40"/>
      <c r="E14" s="40"/>
      <c r="F14" s="48">
        <v>5</v>
      </c>
      <c r="G14" s="48">
        <v>0.06</v>
      </c>
      <c r="H14" s="48">
        <v>25</v>
      </c>
      <c r="I14" s="40"/>
      <c r="J14" s="40"/>
      <c r="K14" s="40"/>
      <c r="L14" s="40"/>
    </row>
    <row r="15" spans="1:14">
      <c r="A15" s="128" t="s">
        <v>172</v>
      </c>
      <c r="B15" s="40"/>
      <c r="C15" s="40"/>
      <c r="D15" s="40"/>
      <c r="E15" s="40"/>
      <c r="F15" s="48">
        <v>7.5</v>
      </c>
      <c r="G15" s="48">
        <v>0.18</v>
      </c>
      <c r="H15" s="48">
        <v>100</v>
      </c>
      <c r="I15" s="40"/>
      <c r="J15" s="40"/>
      <c r="K15" s="40"/>
      <c r="L15" s="40"/>
    </row>
    <row r="16" spans="1:14">
      <c r="A16" s="128" t="s">
        <v>173</v>
      </c>
      <c r="B16" s="40"/>
      <c r="C16" s="40"/>
      <c r="D16" s="40"/>
      <c r="E16" s="40"/>
      <c r="F16" s="48">
        <v>5</v>
      </c>
      <c r="G16" s="48">
        <v>0.12</v>
      </c>
      <c r="H16" s="48">
        <v>25</v>
      </c>
      <c r="I16" s="40"/>
      <c r="J16" s="40"/>
      <c r="K16" s="40"/>
      <c r="L16" s="40"/>
    </row>
    <row r="17" spans="1:12">
      <c r="A17" s="128" t="s">
        <v>174</v>
      </c>
      <c r="B17" s="40"/>
      <c r="C17" s="40"/>
      <c r="D17" s="40"/>
      <c r="E17" s="40"/>
      <c r="F17" s="48">
        <v>10</v>
      </c>
      <c r="G17" s="48">
        <v>0.12</v>
      </c>
      <c r="H17" s="48">
        <v>35</v>
      </c>
      <c r="I17" s="40"/>
      <c r="J17" s="40"/>
      <c r="K17" s="40"/>
      <c r="L17" s="40"/>
    </row>
    <row r="18" spans="1:12">
      <c r="A18" s="128" t="s">
        <v>175</v>
      </c>
      <c r="B18" s="40"/>
      <c r="C18" s="40"/>
      <c r="D18" s="40"/>
      <c r="E18" s="40"/>
      <c r="F18" s="48">
        <v>10</v>
      </c>
      <c r="G18" s="48">
        <v>0.12</v>
      </c>
      <c r="H18" s="48">
        <v>25</v>
      </c>
      <c r="I18" s="40"/>
      <c r="J18" s="40"/>
      <c r="K18" s="40"/>
      <c r="L18" s="40"/>
    </row>
    <row r="19" spans="1:12">
      <c r="A19" s="128" t="s">
        <v>176</v>
      </c>
      <c r="B19" s="40"/>
      <c r="C19" s="40"/>
      <c r="D19" s="40"/>
      <c r="E19" s="40"/>
      <c r="F19" s="48">
        <v>5</v>
      </c>
      <c r="G19" s="48">
        <v>0.06</v>
      </c>
      <c r="H19" s="48">
        <v>20</v>
      </c>
      <c r="I19" s="40"/>
      <c r="J19" s="40"/>
      <c r="K19" s="40"/>
      <c r="L19" s="40"/>
    </row>
    <row r="20" spans="1:12">
      <c r="A20" s="128" t="s">
        <v>177</v>
      </c>
      <c r="B20" s="40"/>
      <c r="C20" s="40"/>
      <c r="D20" s="40"/>
      <c r="E20" s="40"/>
      <c r="F20" s="48">
        <v>7.5</v>
      </c>
      <c r="G20" s="48">
        <v>0.06</v>
      </c>
      <c r="H20" s="48">
        <v>20</v>
      </c>
      <c r="I20" s="40"/>
      <c r="J20" s="40"/>
      <c r="K20" s="40"/>
      <c r="L20" s="40"/>
    </row>
    <row r="21" spans="1:12">
      <c r="A21" s="128" t="s">
        <v>178</v>
      </c>
      <c r="B21" s="40"/>
      <c r="C21" s="40"/>
      <c r="D21" s="40"/>
      <c r="E21" s="40"/>
      <c r="F21" s="48">
        <v>0</v>
      </c>
      <c r="G21" s="48">
        <v>0.06</v>
      </c>
      <c r="H21" s="48"/>
      <c r="I21" s="40"/>
      <c r="J21" s="40"/>
      <c r="K21" s="40"/>
      <c r="L21" s="40"/>
    </row>
    <row r="22" spans="1:12">
      <c r="A22" s="128" t="s">
        <v>179</v>
      </c>
      <c r="B22" s="40"/>
      <c r="C22" s="40"/>
      <c r="D22" s="40"/>
      <c r="E22" s="40"/>
      <c r="F22" s="48">
        <v>5</v>
      </c>
      <c r="G22" s="48">
        <v>0.06</v>
      </c>
      <c r="H22" s="48">
        <v>4</v>
      </c>
      <c r="I22" s="40"/>
      <c r="J22" s="40"/>
      <c r="K22" s="40"/>
      <c r="L22" s="40"/>
    </row>
    <row r="23" spans="1:12">
      <c r="A23" s="128" t="s">
        <v>180</v>
      </c>
      <c r="B23" s="40"/>
      <c r="C23" s="40"/>
      <c r="D23" s="40"/>
      <c r="E23" s="40"/>
      <c r="F23" s="48">
        <v>10</v>
      </c>
      <c r="G23" s="48">
        <v>0.12</v>
      </c>
      <c r="H23" s="48">
        <v>25</v>
      </c>
      <c r="I23" s="40"/>
      <c r="J23" s="40"/>
      <c r="K23" s="40"/>
      <c r="L23" s="40"/>
    </row>
    <row r="24" spans="1:12">
      <c r="A24" s="128" t="s">
        <v>181</v>
      </c>
      <c r="B24" s="40"/>
      <c r="C24" s="40"/>
      <c r="D24" s="40"/>
      <c r="E24" s="40"/>
      <c r="F24" s="48">
        <v>5</v>
      </c>
      <c r="G24" s="48">
        <v>0.06</v>
      </c>
      <c r="H24" s="48">
        <v>50</v>
      </c>
      <c r="I24" s="40"/>
      <c r="J24" s="40"/>
      <c r="K24" s="40"/>
      <c r="L24" s="40"/>
    </row>
    <row r="25" spans="1:12">
      <c r="A25" s="128" t="s">
        <v>182</v>
      </c>
      <c r="B25" s="40"/>
      <c r="C25" s="40"/>
      <c r="D25" s="40"/>
      <c r="E25" s="40"/>
      <c r="F25" s="48">
        <v>0</v>
      </c>
      <c r="G25" s="48">
        <v>0.06</v>
      </c>
      <c r="H25" s="48">
        <v>0</v>
      </c>
      <c r="I25" s="40"/>
      <c r="J25" s="40"/>
      <c r="K25" s="40"/>
      <c r="L25" s="40"/>
    </row>
    <row r="26" spans="1:12">
      <c r="A26" s="128" t="s">
        <v>183</v>
      </c>
      <c r="B26" s="40"/>
      <c r="C26" s="40"/>
      <c r="D26" s="40"/>
      <c r="E26" s="40"/>
      <c r="F26" s="48">
        <v>5</v>
      </c>
      <c r="G26" s="48">
        <v>0.06</v>
      </c>
      <c r="H26" s="48">
        <v>70</v>
      </c>
      <c r="I26" s="40"/>
      <c r="J26" s="40"/>
      <c r="K26" s="40"/>
      <c r="L26" s="40"/>
    </row>
    <row r="27" spans="1:12">
      <c r="A27" s="128" t="s">
        <v>184</v>
      </c>
      <c r="B27" s="40"/>
      <c r="C27" s="40"/>
      <c r="D27" s="40"/>
      <c r="E27" s="40"/>
      <c r="F27" s="48">
        <v>10</v>
      </c>
      <c r="G27" s="48">
        <v>0.18</v>
      </c>
      <c r="H27" s="48">
        <v>25</v>
      </c>
      <c r="I27" s="40"/>
      <c r="J27" s="40"/>
      <c r="K27" s="40"/>
      <c r="L27" s="40"/>
    </row>
    <row r="28" spans="1:12">
      <c r="A28" s="128" t="s">
        <v>185</v>
      </c>
      <c r="B28" s="40"/>
      <c r="C28" s="40"/>
      <c r="D28" s="40"/>
      <c r="E28" s="40"/>
      <c r="F28" s="48">
        <v>10</v>
      </c>
      <c r="G28" s="48">
        <v>0.18</v>
      </c>
      <c r="H28" s="48">
        <v>25</v>
      </c>
      <c r="I28" s="40"/>
      <c r="J28" s="40"/>
      <c r="K28" s="40"/>
      <c r="L28" s="40"/>
    </row>
    <row r="29" spans="1:12">
      <c r="A29" s="128" t="s">
        <v>186</v>
      </c>
      <c r="B29" s="40"/>
      <c r="C29" s="40"/>
      <c r="D29" s="40"/>
      <c r="E29" s="40"/>
      <c r="F29" s="48">
        <v>5</v>
      </c>
      <c r="G29" s="48">
        <v>0.06</v>
      </c>
      <c r="H29" s="48">
        <v>30</v>
      </c>
      <c r="I29" s="40"/>
      <c r="J29" s="40"/>
      <c r="K29" s="40"/>
      <c r="L29" s="40"/>
    </row>
    <row r="30" spans="1:12">
      <c r="A30" s="128" t="s">
        <v>187</v>
      </c>
      <c r="B30" s="40"/>
      <c r="C30" s="40"/>
      <c r="D30" s="40"/>
      <c r="E30" s="40"/>
      <c r="F30" s="48">
        <v>20</v>
      </c>
      <c r="G30" s="48">
        <v>0.06</v>
      </c>
      <c r="H30" s="48">
        <v>100</v>
      </c>
      <c r="I30" s="40"/>
      <c r="J30" s="40"/>
      <c r="K30" s="40"/>
      <c r="L30" s="40"/>
    </row>
    <row r="31" spans="1:12">
      <c r="A31" s="128" t="s">
        <v>188</v>
      </c>
      <c r="B31" s="40"/>
      <c r="C31" s="40"/>
      <c r="D31" s="40"/>
      <c r="E31" s="40"/>
      <c r="F31" s="48">
        <v>5</v>
      </c>
      <c r="G31" s="48">
        <v>0.06</v>
      </c>
      <c r="H31" s="48">
        <v>2</v>
      </c>
      <c r="I31" s="40"/>
      <c r="J31" s="40"/>
      <c r="K31" s="40"/>
      <c r="L31" s="40"/>
    </row>
    <row r="32" spans="1:12">
      <c r="A32" s="128" t="s">
        <v>189</v>
      </c>
      <c r="B32" s="40"/>
      <c r="C32" s="40"/>
      <c r="D32" s="40"/>
      <c r="E32" s="40"/>
      <c r="F32" s="48">
        <v>0</v>
      </c>
      <c r="G32" s="48">
        <v>0.06</v>
      </c>
      <c r="H32" s="48">
        <v>0</v>
      </c>
      <c r="I32" s="40"/>
      <c r="J32" s="40"/>
      <c r="K32" s="40"/>
      <c r="L32" s="40"/>
    </row>
    <row r="33" spans="1:12">
      <c r="A33" s="128" t="s">
        <v>190</v>
      </c>
      <c r="B33" s="40"/>
      <c r="C33" s="40"/>
      <c r="D33" s="40"/>
      <c r="E33" s="40"/>
      <c r="F33" s="48">
        <v>0</v>
      </c>
      <c r="G33" s="48">
        <v>0.12</v>
      </c>
      <c r="H33" s="48">
        <v>0</v>
      </c>
      <c r="I33" s="40"/>
      <c r="J33" s="40"/>
      <c r="K33" s="40"/>
      <c r="L33" s="40"/>
    </row>
    <row r="34" spans="1:12">
      <c r="A34" s="128" t="s">
        <v>191</v>
      </c>
      <c r="B34" s="40"/>
      <c r="C34" s="40"/>
      <c r="D34" s="40"/>
      <c r="E34" s="40"/>
      <c r="F34" s="48">
        <v>7.5</v>
      </c>
      <c r="G34" s="48">
        <v>0.18</v>
      </c>
      <c r="H34" s="48">
        <v>120</v>
      </c>
      <c r="I34" s="40"/>
      <c r="J34" s="40"/>
      <c r="K34" s="40"/>
      <c r="L34" s="40"/>
    </row>
    <row r="35" spans="1:12">
      <c r="A35" s="128" t="s">
        <v>192</v>
      </c>
      <c r="B35" s="40"/>
      <c r="C35" s="40"/>
      <c r="D35" s="40"/>
      <c r="E35" s="40"/>
      <c r="F35" s="48">
        <v>7.5</v>
      </c>
      <c r="G35" s="48">
        <v>0.18</v>
      </c>
      <c r="H35" s="48">
        <v>20</v>
      </c>
      <c r="I35" s="40"/>
      <c r="J35" s="40"/>
      <c r="K35" s="40"/>
      <c r="L35" s="40"/>
    </row>
    <row r="36" spans="1:12" ht="27.6">
      <c r="A36" s="129" t="s">
        <v>193</v>
      </c>
      <c r="B36" s="40"/>
      <c r="C36" s="40"/>
      <c r="D36" s="40"/>
      <c r="E36" s="40"/>
      <c r="F36" s="48">
        <v>10</v>
      </c>
      <c r="G36" s="48">
        <v>0.18</v>
      </c>
      <c r="H36" s="48">
        <v>7</v>
      </c>
      <c r="I36" s="40"/>
      <c r="J36" s="40"/>
      <c r="K36" s="40"/>
      <c r="L36" s="40"/>
    </row>
    <row r="37" spans="1:12">
      <c r="A37" s="128" t="s">
        <v>194</v>
      </c>
      <c r="B37" s="40"/>
      <c r="C37" s="40"/>
      <c r="D37" s="40"/>
      <c r="E37" s="40"/>
      <c r="F37" s="48">
        <v>5</v>
      </c>
      <c r="G37" s="48">
        <v>0.06</v>
      </c>
      <c r="H37" s="48">
        <v>15</v>
      </c>
      <c r="I37" s="40"/>
      <c r="J37" s="40"/>
      <c r="K37" s="40"/>
      <c r="L37" s="40"/>
    </row>
    <row r="38" spans="1:12">
      <c r="A38" s="128" t="s">
        <v>195</v>
      </c>
      <c r="B38" s="40"/>
      <c r="C38" s="40"/>
      <c r="D38" s="40"/>
      <c r="E38" s="40"/>
      <c r="F38" s="48">
        <v>0</v>
      </c>
      <c r="G38" s="48">
        <v>0.3</v>
      </c>
      <c r="H38" s="48">
        <v>30</v>
      </c>
      <c r="I38" s="40"/>
      <c r="J38" s="40"/>
      <c r="K38" s="40"/>
      <c r="L38" s="40"/>
    </row>
    <row r="39" spans="1:12">
      <c r="A39" s="128" t="s">
        <v>196</v>
      </c>
      <c r="B39" s="40"/>
      <c r="C39" s="40"/>
      <c r="D39" s="40"/>
      <c r="E39" s="40"/>
      <c r="F39" s="48">
        <v>20</v>
      </c>
      <c r="G39" s="48">
        <v>0.06</v>
      </c>
      <c r="H39" s="48">
        <v>40</v>
      </c>
      <c r="I39" s="40"/>
      <c r="J39" s="40"/>
      <c r="K39" s="40"/>
      <c r="L39" s="40"/>
    </row>
    <row r="40" spans="1:12">
      <c r="A40" s="128" t="s">
        <v>197</v>
      </c>
      <c r="B40" s="40"/>
      <c r="C40" s="40"/>
      <c r="D40" s="40"/>
      <c r="E40" s="40"/>
      <c r="F40" s="48">
        <v>20</v>
      </c>
      <c r="G40" s="48">
        <v>0.06</v>
      </c>
      <c r="H40" s="48">
        <v>10</v>
      </c>
      <c r="I40" s="40"/>
      <c r="J40" s="40"/>
      <c r="K40" s="40"/>
      <c r="L40" s="40"/>
    </row>
    <row r="41" spans="1:12">
      <c r="A41" s="128" t="s">
        <v>198</v>
      </c>
      <c r="B41" s="40" t="s">
        <v>34</v>
      </c>
      <c r="C41" s="40"/>
      <c r="D41" s="40"/>
      <c r="E41" s="40"/>
      <c r="F41" s="48">
        <v>7.5</v>
      </c>
      <c r="G41" s="48">
        <v>0.12</v>
      </c>
      <c r="H41" s="48">
        <v>20</v>
      </c>
      <c r="I41" s="40"/>
      <c r="J41" s="40"/>
      <c r="K41" s="40"/>
      <c r="L41" s="40"/>
    </row>
    <row r="42" spans="1:12">
      <c r="A42" s="128" t="s">
        <v>501</v>
      </c>
      <c r="B42" s="40" t="s">
        <v>34</v>
      </c>
      <c r="C42" s="40"/>
      <c r="D42" s="40"/>
      <c r="E42" s="40" t="s">
        <v>22</v>
      </c>
      <c r="F42" s="48"/>
      <c r="G42" s="48"/>
      <c r="H42" s="48"/>
      <c r="I42" s="40" t="s">
        <v>14</v>
      </c>
      <c r="J42" s="40"/>
      <c r="K42" s="40"/>
      <c r="L42" s="40">
        <v>1</v>
      </c>
    </row>
    <row r="43" spans="1:12">
      <c r="A43" s="128" t="s">
        <v>502</v>
      </c>
      <c r="B43" s="40" t="s">
        <v>34</v>
      </c>
      <c r="C43" s="40"/>
      <c r="D43" s="40"/>
      <c r="E43" s="40" t="s">
        <v>22</v>
      </c>
      <c r="F43" s="48"/>
      <c r="G43" s="48"/>
      <c r="H43" s="48"/>
      <c r="I43" s="40" t="s">
        <v>14</v>
      </c>
      <c r="J43" s="40"/>
      <c r="K43" s="40"/>
      <c r="L43" s="40">
        <v>0.3</v>
      </c>
    </row>
    <row r="44" spans="1:12">
      <c r="A44" s="128" t="s">
        <v>503</v>
      </c>
      <c r="B44" s="40" t="s">
        <v>34</v>
      </c>
      <c r="C44" s="40"/>
      <c r="D44" s="40"/>
      <c r="E44" s="40" t="s">
        <v>22</v>
      </c>
      <c r="F44" s="48"/>
      <c r="G44" s="48"/>
      <c r="H44" s="48"/>
      <c r="I44" s="40" t="s">
        <v>14</v>
      </c>
      <c r="J44" s="40"/>
      <c r="K44" s="40"/>
      <c r="L44" s="40">
        <v>0.7</v>
      </c>
    </row>
    <row r="45" spans="1:12">
      <c r="A45" s="128" t="s">
        <v>199</v>
      </c>
      <c r="B45" s="40" t="s">
        <v>34</v>
      </c>
      <c r="C45" s="40"/>
      <c r="D45" s="40"/>
      <c r="E45" s="40" t="s">
        <v>22</v>
      </c>
      <c r="F45" s="48">
        <v>5</v>
      </c>
      <c r="G45" s="48">
        <v>0.12</v>
      </c>
      <c r="H45" s="48">
        <v>10</v>
      </c>
      <c r="I45" s="40" t="s">
        <v>14</v>
      </c>
      <c r="J45" s="40"/>
      <c r="K45" s="40"/>
      <c r="L45" s="40">
        <v>1</v>
      </c>
    </row>
    <row r="46" spans="1:12">
      <c r="A46" s="128" t="s">
        <v>200</v>
      </c>
      <c r="B46" s="40" t="s">
        <v>34</v>
      </c>
      <c r="C46" s="40"/>
      <c r="D46" s="40"/>
      <c r="E46" s="40" t="s">
        <v>22</v>
      </c>
      <c r="F46" s="48">
        <v>5</v>
      </c>
      <c r="G46" s="48">
        <v>0.12</v>
      </c>
      <c r="H46" s="48">
        <v>10</v>
      </c>
      <c r="I46" s="40" t="s">
        <v>14</v>
      </c>
      <c r="J46" s="40"/>
      <c r="K46" s="40"/>
      <c r="L46" s="40">
        <v>1</v>
      </c>
    </row>
    <row r="47" spans="1:12">
      <c r="A47" s="128" t="s">
        <v>201</v>
      </c>
      <c r="B47" s="40"/>
      <c r="C47" s="40"/>
      <c r="D47" s="40"/>
      <c r="E47" s="40"/>
      <c r="F47" s="48">
        <v>7.5</v>
      </c>
      <c r="G47" s="48">
        <v>0.06</v>
      </c>
      <c r="H47" s="48">
        <v>65</v>
      </c>
      <c r="I47" s="40"/>
      <c r="J47" s="40"/>
      <c r="K47" s="40"/>
      <c r="L47" s="40"/>
    </row>
    <row r="48" spans="1:12">
      <c r="A48" s="128" t="s">
        <v>202</v>
      </c>
      <c r="B48" s="40"/>
      <c r="C48" s="40"/>
      <c r="D48" s="40"/>
      <c r="E48" s="40"/>
      <c r="F48" s="48">
        <v>7.5</v>
      </c>
      <c r="G48" s="48">
        <v>0.06</v>
      </c>
      <c r="H48" s="48">
        <v>150</v>
      </c>
      <c r="I48" s="40"/>
      <c r="J48" s="40"/>
      <c r="K48" s="40"/>
      <c r="L48" s="40"/>
    </row>
    <row r="49" spans="1:12">
      <c r="A49" s="128" t="s">
        <v>203</v>
      </c>
      <c r="B49" s="40"/>
      <c r="C49" s="40"/>
      <c r="D49" s="40"/>
      <c r="E49" s="40"/>
      <c r="F49" s="48">
        <v>5</v>
      </c>
      <c r="G49" s="48">
        <v>0.06</v>
      </c>
      <c r="H49" s="48">
        <v>50</v>
      </c>
      <c r="I49" s="40"/>
      <c r="J49" s="40"/>
      <c r="K49" s="40"/>
      <c r="L49" s="40"/>
    </row>
    <row r="50" spans="1:12">
      <c r="A50" s="128" t="s">
        <v>204</v>
      </c>
      <c r="B50" s="40"/>
      <c r="C50" s="40"/>
      <c r="D50" s="40"/>
      <c r="E50" s="40"/>
      <c r="F50" s="48">
        <v>5</v>
      </c>
      <c r="G50" s="48">
        <v>0.12</v>
      </c>
      <c r="H50" s="48">
        <v>10</v>
      </c>
      <c r="I50" s="40"/>
      <c r="J50" s="40"/>
      <c r="K50" s="40"/>
      <c r="L50" s="40"/>
    </row>
    <row r="51" spans="1:12">
      <c r="A51" s="128" t="s">
        <v>205</v>
      </c>
      <c r="B51" s="40"/>
      <c r="C51" s="40"/>
      <c r="D51" s="40"/>
      <c r="E51" s="40"/>
      <c r="F51" s="48">
        <v>5</v>
      </c>
      <c r="G51" s="48">
        <v>0.06</v>
      </c>
      <c r="H51" s="48">
        <v>150</v>
      </c>
      <c r="I51" s="40"/>
      <c r="J51" s="40"/>
      <c r="K51" s="40"/>
      <c r="L51" s="40"/>
    </row>
    <row r="52" spans="1:12">
      <c r="A52" s="128" t="s">
        <v>206</v>
      </c>
      <c r="B52" s="40"/>
      <c r="C52" s="40"/>
      <c r="D52" s="40"/>
      <c r="E52" s="40"/>
      <c r="F52" s="48">
        <v>7.5</v>
      </c>
      <c r="G52" s="48">
        <v>0.06</v>
      </c>
      <c r="H52" s="48">
        <v>30</v>
      </c>
      <c r="I52" s="40"/>
      <c r="J52" s="40"/>
      <c r="K52" s="40"/>
      <c r="L52" s="40"/>
    </row>
    <row r="53" spans="1:12">
      <c r="A53" s="128" t="s">
        <v>478</v>
      </c>
      <c r="B53" s="40" t="s">
        <v>34</v>
      </c>
      <c r="C53" s="40"/>
      <c r="D53" s="40"/>
      <c r="E53" s="40" t="s">
        <v>22</v>
      </c>
      <c r="F53" s="48"/>
      <c r="G53" s="48"/>
      <c r="H53" s="48"/>
      <c r="I53" s="40" t="s">
        <v>14</v>
      </c>
      <c r="J53" s="40"/>
      <c r="K53" s="40"/>
      <c r="L53" s="40">
        <v>0.5</v>
      </c>
    </row>
    <row r="54" spans="1:12">
      <c r="A54" s="128" t="s">
        <v>207</v>
      </c>
      <c r="B54" s="40"/>
      <c r="C54" s="40"/>
      <c r="D54" s="40"/>
      <c r="E54" s="40"/>
      <c r="F54" s="48">
        <v>5</v>
      </c>
      <c r="G54" s="48">
        <v>0.06</v>
      </c>
      <c r="H54" s="48">
        <v>10</v>
      </c>
      <c r="I54" s="40"/>
      <c r="J54" s="40"/>
      <c r="K54" s="40"/>
      <c r="L54" s="40"/>
    </row>
    <row r="55" spans="1:12">
      <c r="A55" s="128" t="s">
        <v>208</v>
      </c>
      <c r="B55" s="40"/>
      <c r="C55" s="40"/>
      <c r="D55" s="40"/>
      <c r="E55" s="40"/>
      <c r="F55" s="48">
        <v>7.5</v>
      </c>
      <c r="G55" s="48">
        <v>0.06</v>
      </c>
      <c r="H55" s="48">
        <v>40</v>
      </c>
      <c r="I55" s="40"/>
      <c r="J55" s="40"/>
      <c r="K55" s="40"/>
      <c r="L55" s="40"/>
    </row>
    <row r="56" spans="1:12">
      <c r="A56" s="128" t="s">
        <v>209</v>
      </c>
      <c r="B56" s="40"/>
      <c r="C56" s="40"/>
      <c r="D56" s="40"/>
      <c r="E56" s="40"/>
      <c r="F56" s="48">
        <v>10</v>
      </c>
      <c r="G56" s="48">
        <v>0.12</v>
      </c>
      <c r="H56" s="48">
        <v>25</v>
      </c>
      <c r="I56" s="40"/>
      <c r="J56" s="40"/>
      <c r="K56" s="40"/>
      <c r="L56" s="40"/>
    </row>
    <row r="57" spans="1:12">
      <c r="A57" s="128" t="s">
        <v>210</v>
      </c>
      <c r="B57" s="40"/>
      <c r="C57" s="40"/>
      <c r="D57" s="40"/>
      <c r="E57" s="40"/>
      <c r="F57" s="48">
        <v>5</v>
      </c>
      <c r="G57" s="48">
        <v>0.06</v>
      </c>
      <c r="H57" s="48">
        <v>120</v>
      </c>
      <c r="I57" s="40"/>
      <c r="J57" s="40"/>
      <c r="K57" s="40"/>
      <c r="L57" s="40"/>
    </row>
    <row r="58" spans="1:12">
      <c r="A58" s="128" t="s">
        <v>211</v>
      </c>
      <c r="B58" s="40"/>
      <c r="C58" s="40"/>
      <c r="D58" s="40"/>
      <c r="E58" s="40"/>
      <c r="F58" s="48">
        <v>7.5</v>
      </c>
      <c r="G58" s="48">
        <v>0.06</v>
      </c>
      <c r="H58" s="48">
        <v>100</v>
      </c>
      <c r="I58" s="40"/>
      <c r="J58" s="40"/>
      <c r="K58" s="40"/>
      <c r="L58" s="40"/>
    </row>
    <row r="59" spans="1:12">
      <c r="A59" s="128" t="s">
        <v>212</v>
      </c>
      <c r="B59" s="40"/>
      <c r="C59" s="40"/>
      <c r="D59" s="40"/>
      <c r="E59" s="40"/>
      <c r="F59" s="48">
        <v>7.5</v>
      </c>
      <c r="G59" s="48">
        <v>0.12</v>
      </c>
      <c r="H59" s="48">
        <v>40</v>
      </c>
      <c r="I59" s="40"/>
      <c r="J59" s="40"/>
      <c r="K59" s="40"/>
      <c r="L59" s="40"/>
    </row>
    <row r="60" spans="1:12">
      <c r="A60" s="128" t="s">
        <v>213</v>
      </c>
      <c r="B60" s="40"/>
      <c r="C60" s="40"/>
      <c r="D60" s="40"/>
      <c r="E60" s="40"/>
      <c r="F60" s="48">
        <v>7.5</v>
      </c>
      <c r="G60" s="48">
        <v>0.06</v>
      </c>
      <c r="H60" s="48">
        <v>40</v>
      </c>
      <c r="I60" s="40"/>
      <c r="J60" s="40"/>
      <c r="K60" s="40"/>
      <c r="L60" s="40"/>
    </row>
    <row r="61" spans="1:12">
      <c r="A61" s="128" t="s">
        <v>214</v>
      </c>
      <c r="B61" s="40"/>
      <c r="C61" s="40"/>
      <c r="D61" s="40"/>
      <c r="E61" s="40"/>
      <c r="F61" s="48">
        <v>10</v>
      </c>
      <c r="G61" s="48">
        <v>0.06</v>
      </c>
      <c r="H61" s="48">
        <v>35</v>
      </c>
      <c r="I61" s="40"/>
      <c r="J61" s="40"/>
      <c r="K61" s="40"/>
      <c r="L61" s="40"/>
    </row>
    <row r="62" spans="1:12">
      <c r="A62" s="128" t="s">
        <v>215</v>
      </c>
      <c r="B62" s="40"/>
      <c r="C62" s="40"/>
      <c r="D62" s="40"/>
      <c r="E62" s="40"/>
      <c r="F62" s="48">
        <v>5</v>
      </c>
      <c r="G62" s="48">
        <v>0.12</v>
      </c>
      <c r="H62" s="48">
        <v>2</v>
      </c>
      <c r="I62" s="40"/>
      <c r="J62" s="40"/>
      <c r="K62" s="40"/>
      <c r="L62" s="40"/>
    </row>
    <row r="63" spans="1:12">
      <c r="A63" s="128" t="s">
        <v>216</v>
      </c>
      <c r="B63" s="40"/>
      <c r="C63" s="40"/>
      <c r="D63" s="40"/>
      <c r="E63" s="40"/>
      <c r="F63" s="48">
        <v>5</v>
      </c>
      <c r="G63" s="48">
        <v>0.06</v>
      </c>
      <c r="H63" s="48">
        <v>2</v>
      </c>
      <c r="I63" s="40"/>
      <c r="J63" s="40"/>
      <c r="K63" s="40"/>
      <c r="L63" s="40"/>
    </row>
    <row r="64" spans="1:12">
      <c r="A64" s="128" t="s">
        <v>217</v>
      </c>
      <c r="B64" s="40"/>
      <c r="C64" s="40"/>
      <c r="D64" s="40"/>
      <c r="E64" s="40"/>
      <c r="F64" s="48">
        <v>5</v>
      </c>
      <c r="G64" s="48">
        <v>0.06</v>
      </c>
      <c r="H64" s="48">
        <v>5</v>
      </c>
      <c r="I64" s="40"/>
      <c r="J64" s="40"/>
      <c r="K64" s="40"/>
      <c r="L64" s="40"/>
    </row>
    <row r="65" spans="1:12">
      <c r="A65" s="128" t="s">
        <v>218</v>
      </c>
      <c r="B65" s="40"/>
      <c r="C65" s="40"/>
      <c r="D65" s="40"/>
      <c r="E65" s="40"/>
      <c r="F65" s="48">
        <v>7.5</v>
      </c>
      <c r="G65" s="48">
        <v>0.18</v>
      </c>
      <c r="H65" s="48">
        <v>10</v>
      </c>
      <c r="I65" s="40"/>
      <c r="J65" s="40"/>
      <c r="K65" s="40"/>
      <c r="L65" s="40"/>
    </row>
    <row r="66" spans="1:12">
      <c r="A66" s="128" t="s">
        <v>219</v>
      </c>
      <c r="B66" s="40"/>
      <c r="C66" s="40"/>
      <c r="D66" s="40"/>
      <c r="E66" s="40"/>
      <c r="F66" s="48">
        <v>5</v>
      </c>
      <c r="G66" s="48">
        <v>0.18</v>
      </c>
      <c r="H66" s="48">
        <v>10</v>
      </c>
      <c r="I66" s="40"/>
      <c r="J66" s="40"/>
      <c r="K66" s="40"/>
      <c r="L66" s="40"/>
    </row>
    <row r="67" spans="1:12">
      <c r="A67" s="128" t="s">
        <v>220</v>
      </c>
      <c r="B67" s="40"/>
      <c r="C67" s="40"/>
      <c r="D67" s="40"/>
      <c r="E67" s="40"/>
      <c r="F67" s="48">
        <v>5</v>
      </c>
      <c r="G67" s="48">
        <v>0.12</v>
      </c>
      <c r="H67" s="48">
        <v>10</v>
      </c>
      <c r="I67" s="40"/>
      <c r="J67" s="40"/>
      <c r="K67" s="40"/>
      <c r="L67" s="40"/>
    </row>
    <row r="68" spans="1:12">
      <c r="A68" s="128" t="s">
        <v>221</v>
      </c>
      <c r="B68" s="40"/>
      <c r="C68" s="40"/>
      <c r="D68" s="40"/>
      <c r="E68" s="40"/>
      <c r="F68" s="48">
        <v>5</v>
      </c>
      <c r="G68" s="48">
        <v>0.06</v>
      </c>
      <c r="H68" s="48">
        <v>120</v>
      </c>
      <c r="I68" s="40"/>
      <c r="J68" s="40"/>
      <c r="K68" s="40"/>
      <c r="L68" s="40"/>
    </row>
    <row r="69" spans="1:12">
      <c r="A69" s="128" t="s">
        <v>222</v>
      </c>
      <c r="B69" s="40"/>
      <c r="C69" s="40"/>
      <c r="D69" s="40"/>
      <c r="E69" s="40"/>
      <c r="F69" s="48">
        <v>5</v>
      </c>
      <c r="G69" s="48">
        <v>0.06</v>
      </c>
      <c r="H69" s="48">
        <v>30</v>
      </c>
      <c r="I69" s="40"/>
      <c r="J69" s="40"/>
      <c r="K69" s="40"/>
      <c r="L69" s="40"/>
    </row>
    <row r="70" spans="1:12">
      <c r="A70" s="128" t="s">
        <v>223</v>
      </c>
      <c r="B70" s="40"/>
      <c r="C70" s="40"/>
      <c r="D70" s="40"/>
      <c r="E70" s="40"/>
      <c r="F70" s="48">
        <v>7.5</v>
      </c>
      <c r="G70" s="48">
        <v>0.18</v>
      </c>
      <c r="H70" s="48">
        <v>70</v>
      </c>
      <c r="I70" s="40"/>
      <c r="J70" s="40"/>
      <c r="K70" s="40"/>
      <c r="L70" s="40"/>
    </row>
    <row r="71" spans="1:12">
      <c r="A71" s="128" t="s">
        <v>224</v>
      </c>
      <c r="B71" s="40"/>
      <c r="C71" s="40"/>
      <c r="D71" s="40"/>
      <c r="E71" s="40"/>
      <c r="F71" s="48">
        <v>7.5</v>
      </c>
      <c r="G71" s="48">
        <v>0.12</v>
      </c>
      <c r="H71" s="48">
        <v>15</v>
      </c>
      <c r="I71" s="40"/>
      <c r="J71" s="40"/>
      <c r="K71" s="40"/>
      <c r="L71" s="40"/>
    </row>
    <row r="72" spans="1:12">
      <c r="A72" s="128" t="s">
        <v>225</v>
      </c>
      <c r="B72" s="40"/>
      <c r="C72" s="40"/>
      <c r="D72" s="40"/>
      <c r="E72" s="40"/>
      <c r="F72" s="48">
        <v>10</v>
      </c>
      <c r="G72" s="48">
        <v>0.18</v>
      </c>
      <c r="H72" s="48">
        <v>25</v>
      </c>
      <c r="I72" s="40"/>
      <c r="J72" s="40"/>
      <c r="K72" s="40"/>
      <c r="L72" s="40"/>
    </row>
    <row r="73" spans="1:12">
      <c r="A73" s="128" t="s">
        <v>226</v>
      </c>
      <c r="B73" s="40"/>
      <c r="C73" s="40"/>
      <c r="D73" s="40"/>
      <c r="E73" s="40"/>
      <c r="F73" s="48"/>
      <c r="G73" s="48">
        <v>0.12</v>
      </c>
      <c r="H73" s="48">
        <v>0</v>
      </c>
      <c r="I73" s="40"/>
      <c r="J73" s="40"/>
      <c r="K73" s="40"/>
      <c r="L73" s="40"/>
    </row>
    <row r="74" spans="1:12">
      <c r="A74" s="128" t="s">
        <v>227</v>
      </c>
      <c r="B74" s="40"/>
      <c r="C74" s="40"/>
      <c r="D74" s="40"/>
      <c r="E74" s="40"/>
      <c r="F74" s="48">
        <v>7.5</v>
      </c>
      <c r="G74" s="48">
        <v>0.12</v>
      </c>
      <c r="H74" s="48">
        <v>7</v>
      </c>
      <c r="I74" s="40"/>
      <c r="J74" s="40"/>
      <c r="K74" s="40"/>
      <c r="L74" s="40"/>
    </row>
    <row r="75" spans="1:12">
      <c r="A75" s="128" t="s">
        <v>228</v>
      </c>
      <c r="B75" s="40"/>
      <c r="C75" s="40"/>
      <c r="D75" s="40"/>
      <c r="E75" s="40"/>
      <c r="F75" s="48">
        <v>7.5</v>
      </c>
      <c r="G75" s="48">
        <v>0.06</v>
      </c>
      <c r="H75" s="48">
        <v>150</v>
      </c>
      <c r="I75" s="40"/>
      <c r="J75" s="40"/>
      <c r="K75" s="40"/>
      <c r="L75" s="40"/>
    </row>
    <row r="76" spans="1:12">
      <c r="A76" s="128" t="s">
        <v>229</v>
      </c>
      <c r="B76" s="40"/>
      <c r="C76" s="40"/>
      <c r="D76" s="40"/>
      <c r="E76" s="40"/>
      <c r="F76" s="48">
        <v>0</v>
      </c>
      <c r="G76" s="48">
        <v>0.3</v>
      </c>
      <c r="H76" s="48">
        <v>0</v>
      </c>
      <c r="I76" s="40"/>
      <c r="J76" s="40"/>
      <c r="K76" s="40"/>
      <c r="L76" s="40"/>
    </row>
    <row r="77" spans="1:12">
      <c r="A77" s="128" t="s">
        <v>230</v>
      </c>
      <c r="B77" s="40"/>
      <c r="C77" s="40"/>
      <c r="D77" s="40"/>
      <c r="E77" s="40"/>
      <c r="F77" s="48">
        <v>10</v>
      </c>
      <c r="G77" s="48">
        <v>0.06</v>
      </c>
      <c r="H77" s="48">
        <v>70</v>
      </c>
      <c r="I77" s="40"/>
      <c r="J77" s="40"/>
      <c r="K77" s="40"/>
      <c r="L77" s="40"/>
    </row>
    <row r="78" spans="1:12">
      <c r="A78" s="128" t="s">
        <v>231</v>
      </c>
      <c r="B78" s="40"/>
      <c r="C78" s="40"/>
      <c r="D78" s="40"/>
      <c r="E78" s="40"/>
      <c r="F78" s="48">
        <v>0</v>
      </c>
      <c r="G78" s="48">
        <v>0.12</v>
      </c>
      <c r="H78" s="48">
        <v>0</v>
      </c>
      <c r="I78" s="40"/>
      <c r="J78" s="40"/>
      <c r="K78" s="40"/>
      <c r="L78" s="40"/>
    </row>
    <row r="79" spans="1:12">
      <c r="A79" s="128" t="s">
        <v>232</v>
      </c>
      <c r="B79" s="40"/>
      <c r="C79" s="40"/>
      <c r="D79" s="40"/>
      <c r="E79" s="40"/>
      <c r="F79" s="48">
        <v>7.5</v>
      </c>
      <c r="G79" s="48">
        <v>0.06</v>
      </c>
      <c r="H79" s="48">
        <v>8</v>
      </c>
      <c r="I79" s="40"/>
      <c r="J79" s="40"/>
      <c r="K79" s="40"/>
      <c r="L79" s="40"/>
    </row>
    <row r="80" spans="1:12">
      <c r="A80" s="128" t="s">
        <v>233</v>
      </c>
      <c r="B80" s="40"/>
      <c r="C80" s="40"/>
      <c r="D80" s="40"/>
      <c r="E80" s="40"/>
      <c r="F80" s="48">
        <v>0</v>
      </c>
      <c r="G80" s="48">
        <v>0.48</v>
      </c>
      <c r="H80" s="48">
        <v>0</v>
      </c>
      <c r="I80" s="40"/>
      <c r="J80" s="40"/>
      <c r="K80" s="40"/>
      <c r="L80" s="40"/>
    </row>
    <row r="81" spans="1:12">
      <c r="A81" s="128" t="s">
        <v>234</v>
      </c>
      <c r="B81" s="40"/>
      <c r="C81" s="40"/>
      <c r="D81" s="40"/>
      <c r="E81" s="40"/>
      <c r="F81" s="48">
        <v>0</v>
      </c>
      <c r="G81" s="48">
        <v>0</v>
      </c>
      <c r="H81" s="48">
        <v>0</v>
      </c>
      <c r="I81" s="40"/>
      <c r="J81" s="40"/>
      <c r="K81" s="40"/>
      <c r="L81" s="40"/>
    </row>
    <row r="82" spans="1:12">
      <c r="A82" s="128" t="s">
        <v>242</v>
      </c>
      <c r="B82" s="40" t="s">
        <v>34</v>
      </c>
      <c r="C82" s="40"/>
      <c r="D82" s="40"/>
      <c r="E82" s="40" t="s">
        <v>22</v>
      </c>
      <c r="F82" s="48"/>
      <c r="G82" s="48"/>
      <c r="H82" s="48"/>
      <c r="I82" s="40" t="s">
        <v>14</v>
      </c>
      <c r="J82" s="40">
        <v>50</v>
      </c>
      <c r="K82" s="40">
        <v>50</v>
      </c>
      <c r="L82" s="40"/>
    </row>
    <row r="83" spans="1:12">
      <c r="A83" s="128" t="s">
        <v>243</v>
      </c>
      <c r="B83" s="40" t="s">
        <v>34</v>
      </c>
      <c r="C83" s="40"/>
      <c r="D83" s="40"/>
      <c r="E83" s="40" t="s">
        <v>22</v>
      </c>
      <c r="F83" s="48"/>
      <c r="G83" s="48"/>
      <c r="H83" s="48"/>
      <c r="I83" s="40" t="s">
        <v>14</v>
      </c>
      <c r="J83" s="40">
        <v>70</v>
      </c>
      <c r="K83" s="40">
        <v>50</v>
      </c>
      <c r="L83" s="40"/>
    </row>
    <row r="84" spans="1:12">
      <c r="A84" s="128" t="s">
        <v>235</v>
      </c>
      <c r="B84" s="40"/>
      <c r="C84" s="40"/>
      <c r="D84" s="40"/>
      <c r="E84" s="40"/>
      <c r="F84" s="48">
        <v>5</v>
      </c>
      <c r="G84" s="48">
        <v>0.06</v>
      </c>
      <c r="H84" s="48">
        <v>60</v>
      </c>
      <c r="I84" s="40"/>
      <c r="J84" s="40"/>
      <c r="K84" s="40"/>
      <c r="L84" s="40"/>
    </row>
    <row r="85" spans="1:12">
      <c r="A85" s="128" t="s">
        <v>236</v>
      </c>
      <c r="B85" s="40"/>
      <c r="C85" s="40"/>
      <c r="D85" s="40"/>
      <c r="E85" s="40"/>
      <c r="F85" s="48">
        <v>7.5</v>
      </c>
      <c r="G85" s="48">
        <v>0.06</v>
      </c>
      <c r="H85" s="48">
        <v>100</v>
      </c>
      <c r="I85" s="40"/>
      <c r="J85" s="40"/>
      <c r="K85" s="40"/>
      <c r="L85" s="40"/>
    </row>
    <row r="86" spans="1:12">
      <c r="A86" s="128" t="s">
        <v>237</v>
      </c>
      <c r="B86" s="40"/>
      <c r="C86" s="40"/>
      <c r="D86" s="40"/>
      <c r="E86" s="40"/>
      <c r="F86" s="48">
        <v>10</v>
      </c>
      <c r="G86" s="48">
        <v>0.18</v>
      </c>
      <c r="H86" s="48">
        <v>25</v>
      </c>
      <c r="I86" s="40"/>
      <c r="J86" s="40"/>
      <c r="K86" s="40"/>
      <c r="L86" s="40"/>
    </row>
    <row r="87" spans="1:12">
      <c r="A87" s="128" t="s">
        <v>238</v>
      </c>
      <c r="B87" s="40"/>
      <c r="C87" s="40"/>
      <c r="D87" s="40"/>
      <c r="E87" s="40"/>
      <c r="F87" s="48">
        <v>0</v>
      </c>
      <c r="G87" s="48">
        <v>0.06</v>
      </c>
      <c r="H87" s="48">
        <v>0</v>
      </c>
      <c r="I87" s="40"/>
      <c r="J87" s="40"/>
      <c r="K87" s="40"/>
      <c r="L87" s="40"/>
    </row>
    <row r="88" spans="1:12">
      <c r="A88" s="128" t="s">
        <v>239</v>
      </c>
      <c r="B88" s="40"/>
      <c r="C88" s="40"/>
      <c r="D88" s="40"/>
      <c r="E88" s="40"/>
      <c r="F88" s="48">
        <v>10</v>
      </c>
      <c r="G88" s="48">
        <v>0.18</v>
      </c>
      <c r="H88" s="48">
        <v>20</v>
      </c>
      <c r="I88" s="40"/>
      <c r="J88" s="40"/>
      <c r="K88" s="40"/>
      <c r="L88" s="40"/>
    </row>
    <row r="89" spans="1:12">
      <c r="A89" s="128"/>
      <c r="B89" s="40"/>
      <c r="C89" s="40"/>
      <c r="D89" s="40"/>
      <c r="E89" s="40"/>
      <c r="F89" s="48"/>
      <c r="G89" s="48"/>
      <c r="H89" s="48"/>
      <c r="I89" s="40"/>
      <c r="J89" s="40"/>
      <c r="K89" s="40"/>
      <c r="L89" s="40"/>
    </row>
    <row r="90" spans="1:12">
      <c r="A90" s="128" t="s">
        <v>477</v>
      </c>
      <c r="B90" s="40"/>
      <c r="C90" s="40"/>
      <c r="D90" s="40"/>
      <c r="E90" s="40"/>
      <c r="F90" s="48"/>
      <c r="G90" s="48"/>
      <c r="H90" s="48"/>
      <c r="I90" s="40"/>
      <c r="J90" s="40"/>
      <c r="K90" s="40"/>
      <c r="L90" s="40"/>
    </row>
    <row r="91" spans="1:12">
      <c r="A91" s="128"/>
      <c r="B91" s="40"/>
      <c r="C91" s="40"/>
      <c r="D91" s="40"/>
      <c r="E91" s="40"/>
      <c r="F91" s="48"/>
      <c r="G91" s="48"/>
      <c r="H91" s="48"/>
      <c r="I91" s="40"/>
      <c r="J91" s="40"/>
      <c r="K91" s="40"/>
      <c r="L91" s="40"/>
    </row>
    <row r="92" spans="1:12">
      <c r="A92" s="128"/>
      <c r="B92" s="40"/>
      <c r="C92" s="40"/>
      <c r="D92" s="40"/>
      <c r="E92" s="40"/>
      <c r="F92" s="48"/>
      <c r="G92" s="48"/>
      <c r="H92" s="48"/>
      <c r="I92" s="40"/>
      <c r="J92" s="40"/>
      <c r="K92" s="40"/>
      <c r="L92" s="40"/>
    </row>
    <row r="93" spans="1:12">
      <c r="A93" s="128"/>
      <c r="B93" s="40"/>
      <c r="C93" s="40"/>
      <c r="D93" s="40"/>
      <c r="E93" s="40"/>
      <c r="F93" s="48"/>
      <c r="G93" s="48"/>
      <c r="H93" s="48"/>
      <c r="I93" s="40"/>
      <c r="J93" s="40"/>
      <c r="K93" s="40"/>
      <c r="L93" s="40"/>
    </row>
    <row r="94" spans="1:12">
      <c r="A94" s="128"/>
      <c r="B94" s="40"/>
      <c r="C94" s="40"/>
      <c r="D94" s="40"/>
      <c r="E94" s="40"/>
      <c r="F94" s="48"/>
      <c r="G94" s="48"/>
      <c r="H94" s="48"/>
      <c r="I94" s="40"/>
      <c r="J94" s="40"/>
      <c r="K94" s="40"/>
      <c r="L94" s="40"/>
    </row>
    <row r="95" spans="1:12">
      <c r="A95" s="128"/>
      <c r="B95" s="40"/>
      <c r="C95" s="40"/>
      <c r="D95" s="40"/>
      <c r="E95" s="40"/>
      <c r="F95" s="48"/>
      <c r="G95" s="48"/>
      <c r="H95" s="48"/>
      <c r="I95" s="40"/>
      <c r="J95" s="40"/>
      <c r="K95" s="40"/>
      <c r="L95" s="40"/>
    </row>
    <row r="96" spans="1:12">
      <c r="A96" s="128"/>
      <c r="B96" s="40"/>
      <c r="C96" s="40"/>
      <c r="D96" s="40"/>
      <c r="E96" s="40"/>
      <c r="F96" s="48"/>
      <c r="G96" s="48"/>
      <c r="H96" s="48"/>
      <c r="I96" s="40"/>
      <c r="J96" s="40"/>
      <c r="K96" s="40"/>
      <c r="L96" s="40"/>
    </row>
    <row r="97" spans="1:12">
      <c r="A97" s="128"/>
      <c r="B97" s="40"/>
      <c r="C97" s="40"/>
      <c r="D97" s="40"/>
      <c r="E97" s="40"/>
      <c r="F97" s="48"/>
      <c r="G97" s="48"/>
      <c r="H97" s="48"/>
      <c r="I97" s="40"/>
      <c r="J97" s="40"/>
      <c r="K97" s="40"/>
      <c r="L97" s="40"/>
    </row>
    <row r="98" spans="1:12">
      <c r="A98" s="128"/>
      <c r="B98" s="40"/>
      <c r="C98" s="40"/>
      <c r="D98" s="40"/>
      <c r="E98" s="40"/>
      <c r="F98" s="48"/>
      <c r="G98" s="48"/>
      <c r="H98" s="48"/>
      <c r="I98" s="40"/>
      <c r="J98" s="40"/>
      <c r="K98" s="40"/>
      <c r="L98" s="40"/>
    </row>
    <row r="99" spans="1:12">
      <c r="A99" s="128"/>
      <c r="B99" s="40"/>
      <c r="C99" s="40"/>
      <c r="D99" s="40"/>
      <c r="E99" s="40"/>
      <c r="F99" s="48"/>
      <c r="G99" s="48"/>
      <c r="H99" s="48"/>
      <c r="I99" s="40"/>
      <c r="J99" s="40"/>
      <c r="K99" s="40"/>
      <c r="L99" s="40"/>
    </row>
    <row r="100" spans="1:12">
      <c r="A100" s="128"/>
      <c r="B100" s="40"/>
      <c r="C100" s="40"/>
      <c r="D100" s="40"/>
      <c r="E100" s="40"/>
      <c r="F100" s="48"/>
      <c r="G100" s="48"/>
      <c r="H100" s="48"/>
      <c r="I100" s="40"/>
      <c r="J100" s="40"/>
      <c r="K100" s="40"/>
      <c r="L100" s="40"/>
    </row>
    <row r="101" spans="1:12">
      <c r="A101" s="128"/>
      <c r="B101" s="40"/>
      <c r="C101" s="40"/>
      <c r="D101" s="40"/>
      <c r="E101" s="40"/>
      <c r="F101" s="48"/>
      <c r="G101" s="48"/>
      <c r="H101" s="48"/>
      <c r="I101" s="40"/>
      <c r="J101" s="40"/>
      <c r="K101" s="40"/>
      <c r="L101" s="40"/>
    </row>
    <row r="102" spans="1:12">
      <c r="A102" s="128"/>
      <c r="B102" s="40"/>
      <c r="C102" s="40"/>
      <c r="D102" s="40"/>
      <c r="E102" s="40"/>
      <c r="F102" s="48"/>
      <c r="G102" s="48"/>
      <c r="H102" s="48"/>
      <c r="I102" s="40"/>
      <c r="J102" s="40"/>
      <c r="K102" s="40"/>
      <c r="L102" s="40"/>
    </row>
    <row r="103" spans="1:12">
      <c r="A103" s="128"/>
      <c r="B103" s="40"/>
      <c r="C103" s="40"/>
      <c r="D103" s="40"/>
      <c r="E103" s="40"/>
      <c r="F103" s="48"/>
      <c r="G103" s="48"/>
      <c r="H103" s="48"/>
      <c r="I103" s="40"/>
      <c r="J103" s="40"/>
      <c r="K103" s="40"/>
      <c r="L103" s="40"/>
    </row>
    <row r="104" spans="1:12">
      <c r="A104" s="128"/>
      <c r="B104" s="40"/>
      <c r="C104" s="40"/>
      <c r="D104" s="40"/>
      <c r="E104" s="40"/>
      <c r="F104" s="48"/>
      <c r="G104" s="48"/>
      <c r="H104" s="48"/>
      <c r="I104" s="40"/>
      <c r="J104" s="40"/>
      <c r="K104" s="40"/>
      <c r="L104" s="40"/>
    </row>
    <row r="105" spans="1:12">
      <c r="A105" s="128"/>
      <c r="B105" s="40"/>
      <c r="C105" s="40"/>
      <c r="D105" s="40"/>
      <c r="E105" s="40"/>
      <c r="F105" s="48"/>
      <c r="G105" s="48"/>
      <c r="H105" s="48"/>
      <c r="I105" s="40"/>
      <c r="J105" s="40"/>
      <c r="K105" s="40"/>
      <c r="L105" s="40"/>
    </row>
    <row r="106" spans="1:12"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</row>
    <row r="107" spans="1:12">
      <c r="A107" s="126" t="s">
        <v>245</v>
      </c>
      <c r="B107" s="368"/>
      <c r="C107" s="369"/>
      <c r="D107" s="369"/>
      <c r="E107" s="369"/>
      <c r="F107" s="369"/>
      <c r="G107" s="369"/>
      <c r="H107" s="369"/>
      <c r="I107" s="369"/>
      <c r="J107" s="369"/>
      <c r="K107" s="6"/>
      <c r="L107" s="36"/>
    </row>
    <row r="108" spans="1:12">
      <c r="A108" s="124" t="s">
        <v>551</v>
      </c>
      <c r="B108" s="48" t="s">
        <v>246</v>
      </c>
      <c r="C108" s="48">
        <v>4</v>
      </c>
      <c r="D108" s="48">
        <v>25</v>
      </c>
      <c r="E108" s="48" t="s">
        <v>32</v>
      </c>
      <c r="F108" s="37"/>
      <c r="G108" s="37"/>
      <c r="H108" s="37"/>
      <c r="I108" s="6"/>
      <c r="J108" s="37"/>
      <c r="K108" s="37"/>
      <c r="L108" s="37"/>
    </row>
    <row r="109" spans="1:12">
      <c r="A109" s="124" t="s">
        <v>247</v>
      </c>
      <c r="B109" s="48" t="s">
        <v>246</v>
      </c>
      <c r="C109" s="48">
        <v>4</v>
      </c>
      <c r="D109" s="48">
        <v>20</v>
      </c>
      <c r="E109" s="48" t="s">
        <v>32</v>
      </c>
      <c r="F109" s="37"/>
      <c r="G109" s="37"/>
      <c r="H109" s="37"/>
      <c r="I109" s="6"/>
      <c r="J109" s="37"/>
      <c r="K109" s="37"/>
      <c r="L109" s="37"/>
    </row>
    <row r="110" spans="1:12">
      <c r="A110" s="124" t="s">
        <v>248</v>
      </c>
      <c r="B110" s="48" t="s">
        <v>246</v>
      </c>
      <c r="C110" s="48">
        <v>4</v>
      </c>
      <c r="D110" s="48">
        <v>20</v>
      </c>
      <c r="E110" s="48" t="s">
        <v>32</v>
      </c>
      <c r="F110" s="37"/>
      <c r="G110" s="37"/>
      <c r="H110" s="37"/>
      <c r="I110" s="6"/>
      <c r="J110" s="37"/>
      <c r="K110" s="37"/>
      <c r="L110" s="37"/>
    </row>
    <row r="111" spans="1:12">
      <c r="A111" s="124" t="s">
        <v>249</v>
      </c>
      <c r="B111" s="48" t="s">
        <v>32</v>
      </c>
      <c r="C111" s="48">
        <v>2</v>
      </c>
      <c r="D111" s="48">
        <v>6</v>
      </c>
      <c r="E111" s="48" t="s">
        <v>32</v>
      </c>
      <c r="F111" s="37"/>
      <c r="G111" s="37"/>
      <c r="H111" s="37"/>
      <c r="I111" s="6"/>
      <c r="J111" s="37"/>
      <c r="K111" s="37"/>
      <c r="L111" s="37"/>
    </row>
    <row r="112" spans="1:12">
      <c r="A112" s="124" t="s">
        <v>250</v>
      </c>
      <c r="B112" s="48" t="s">
        <v>32</v>
      </c>
      <c r="C112" s="48">
        <v>2</v>
      </c>
      <c r="D112" s="48">
        <v>6</v>
      </c>
      <c r="E112" s="48" t="s">
        <v>32</v>
      </c>
      <c r="F112" s="37"/>
      <c r="G112" s="37"/>
      <c r="H112" s="37"/>
      <c r="I112" s="6"/>
      <c r="J112" s="37"/>
      <c r="K112" s="37"/>
      <c r="L112" s="37"/>
    </row>
    <row r="113" spans="1:12">
      <c r="A113" s="124" t="s">
        <v>251</v>
      </c>
      <c r="B113" s="48" t="s">
        <v>32</v>
      </c>
      <c r="C113" s="48">
        <v>2</v>
      </c>
      <c r="D113" s="48">
        <v>6</v>
      </c>
      <c r="E113" s="48" t="s">
        <v>32</v>
      </c>
      <c r="F113" s="37"/>
      <c r="G113" s="37"/>
      <c r="H113" s="37"/>
      <c r="I113" s="6"/>
      <c r="J113" s="37"/>
      <c r="K113" s="37"/>
      <c r="L113" s="37"/>
    </row>
    <row r="114" spans="1:12">
      <c r="A114" s="124" t="s">
        <v>252</v>
      </c>
      <c r="B114" s="48" t="s">
        <v>32</v>
      </c>
      <c r="C114" s="48">
        <v>2</v>
      </c>
      <c r="D114" s="48">
        <v>6</v>
      </c>
      <c r="E114" s="48" t="s">
        <v>32</v>
      </c>
      <c r="F114" s="37"/>
      <c r="G114" s="37"/>
      <c r="H114" s="37"/>
      <c r="I114" s="6"/>
      <c r="J114" s="37"/>
      <c r="K114" s="37"/>
      <c r="L114" s="37"/>
    </row>
    <row r="115" spans="1:12">
      <c r="A115" s="124" t="s">
        <v>253</v>
      </c>
      <c r="B115" s="48" t="s">
        <v>32</v>
      </c>
      <c r="C115" s="48">
        <v>2</v>
      </c>
      <c r="D115" s="48">
        <v>6</v>
      </c>
      <c r="E115" s="48" t="s">
        <v>32</v>
      </c>
      <c r="F115" s="37"/>
      <c r="G115" s="37"/>
      <c r="H115" s="37"/>
      <c r="I115" s="6"/>
      <c r="J115" s="37"/>
      <c r="K115" s="37"/>
      <c r="L115" s="37"/>
    </row>
    <row r="116" spans="1:12">
      <c r="A116" s="124" t="s">
        <v>254</v>
      </c>
      <c r="B116" s="48" t="s">
        <v>33</v>
      </c>
      <c r="C116" s="48">
        <v>2</v>
      </c>
      <c r="D116" s="48">
        <v>6</v>
      </c>
      <c r="E116" s="48" t="s">
        <v>32</v>
      </c>
      <c r="F116" s="37"/>
      <c r="G116" s="37"/>
      <c r="H116" s="37"/>
      <c r="I116" s="6"/>
      <c r="J116" s="37"/>
      <c r="K116" s="37"/>
      <c r="L116" s="37"/>
    </row>
    <row r="117" spans="1:12">
      <c r="A117" s="124" t="s">
        <v>255</v>
      </c>
      <c r="B117" s="48" t="s">
        <v>32</v>
      </c>
      <c r="C117" s="48">
        <v>2</v>
      </c>
      <c r="D117" s="48">
        <v>6</v>
      </c>
      <c r="E117" s="48" t="s">
        <v>32</v>
      </c>
      <c r="F117" s="37"/>
      <c r="G117" s="37"/>
      <c r="H117" s="37"/>
      <c r="I117" s="6"/>
      <c r="J117" s="37"/>
      <c r="K117" s="37"/>
      <c r="L117" s="37"/>
    </row>
    <row r="118" spans="1:12">
      <c r="A118" s="124" t="s">
        <v>256</v>
      </c>
      <c r="B118" s="48" t="s">
        <v>246</v>
      </c>
      <c r="C118" s="48">
        <v>3</v>
      </c>
      <c r="D118" s="48">
        <v>15</v>
      </c>
      <c r="E118" s="48" t="s">
        <v>32</v>
      </c>
      <c r="F118" s="37"/>
      <c r="G118" s="37"/>
      <c r="H118" s="37"/>
      <c r="I118" s="6"/>
      <c r="J118" s="37"/>
      <c r="K118" s="37"/>
      <c r="L118" s="37"/>
    </row>
    <row r="119" spans="1:12">
      <c r="A119" s="124" t="s">
        <v>257</v>
      </c>
      <c r="B119" s="48" t="s">
        <v>34</v>
      </c>
      <c r="C119" s="48">
        <v>0</v>
      </c>
      <c r="D119" s="48">
        <v>8</v>
      </c>
      <c r="E119" s="48" t="s">
        <v>22</v>
      </c>
      <c r="F119" s="37"/>
      <c r="G119" s="37"/>
      <c r="H119" s="37"/>
      <c r="I119" s="6"/>
      <c r="J119" s="37"/>
      <c r="K119" s="37"/>
      <c r="L119" s="37"/>
    </row>
    <row r="120" spans="1:12">
      <c r="A120" s="124" t="s">
        <v>258</v>
      </c>
      <c r="B120" s="48" t="s">
        <v>246</v>
      </c>
      <c r="C120" s="48">
        <v>3</v>
      </c>
      <c r="D120" s="48">
        <v>15</v>
      </c>
      <c r="E120" s="48" t="s">
        <v>32</v>
      </c>
      <c r="F120" s="37"/>
      <c r="G120" s="37"/>
      <c r="H120" s="37"/>
      <c r="I120" s="6"/>
      <c r="J120" s="37"/>
      <c r="K120" s="37"/>
      <c r="L120" s="37"/>
    </row>
    <row r="121" spans="1:12">
      <c r="A121" s="124" t="s">
        <v>259</v>
      </c>
      <c r="B121" s="48" t="s">
        <v>260</v>
      </c>
      <c r="C121" s="48">
        <v>2</v>
      </c>
      <c r="D121" s="48">
        <v>12</v>
      </c>
      <c r="E121" s="48" t="s">
        <v>22</v>
      </c>
      <c r="F121" s="37"/>
      <c r="G121" s="37"/>
      <c r="H121" s="37"/>
      <c r="I121" s="6"/>
      <c r="J121" s="37"/>
      <c r="K121" s="37"/>
      <c r="L121" s="37" t="s">
        <v>14</v>
      </c>
    </row>
    <row r="122" spans="1:12">
      <c r="A122" s="124" t="s">
        <v>261</v>
      </c>
      <c r="B122" s="48" t="s">
        <v>260</v>
      </c>
      <c r="C122" s="48">
        <v>2</v>
      </c>
      <c r="D122" s="48">
        <v>12</v>
      </c>
      <c r="E122" s="48" t="s">
        <v>22</v>
      </c>
      <c r="F122" s="37"/>
      <c r="G122" s="37"/>
      <c r="H122" s="37"/>
      <c r="I122" s="6" t="s">
        <v>22</v>
      </c>
      <c r="J122" s="37"/>
      <c r="K122" s="37"/>
      <c r="L122" s="37" t="s">
        <v>14</v>
      </c>
    </row>
    <row r="123" spans="1:12">
      <c r="A123" s="124" t="s">
        <v>262</v>
      </c>
      <c r="B123" s="48" t="s">
        <v>260</v>
      </c>
      <c r="C123" s="48">
        <v>2</v>
      </c>
      <c r="D123" s="48">
        <v>12</v>
      </c>
      <c r="E123" s="48" t="s">
        <v>22</v>
      </c>
      <c r="F123" s="37"/>
      <c r="G123" s="37"/>
      <c r="H123" s="37"/>
      <c r="I123" s="6" t="s">
        <v>22</v>
      </c>
      <c r="J123" s="37"/>
      <c r="K123" s="37"/>
      <c r="L123" s="37" t="s">
        <v>14</v>
      </c>
    </row>
    <row r="124" spans="1:12">
      <c r="A124" s="124" t="s">
        <v>263</v>
      </c>
      <c r="B124" s="48" t="s">
        <v>34</v>
      </c>
      <c r="C124" s="48">
        <v>2</v>
      </c>
      <c r="D124" s="48">
        <v>12</v>
      </c>
      <c r="E124" s="48" t="s">
        <v>22</v>
      </c>
      <c r="F124" s="37"/>
      <c r="G124" s="37"/>
      <c r="H124" s="37"/>
      <c r="I124" s="6" t="s">
        <v>22</v>
      </c>
      <c r="J124" s="37"/>
      <c r="K124" s="37"/>
      <c r="L124" s="37" t="s">
        <v>14</v>
      </c>
    </row>
    <row r="125" spans="1:12">
      <c r="A125" s="124" t="s">
        <v>264</v>
      </c>
      <c r="B125" s="48" t="s">
        <v>33</v>
      </c>
      <c r="C125" s="48">
        <v>3</v>
      </c>
      <c r="D125" s="48">
        <v>15</v>
      </c>
      <c r="E125" s="48" t="s">
        <v>32</v>
      </c>
      <c r="F125" s="37"/>
      <c r="G125" s="37"/>
      <c r="H125" s="37"/>
      <c r="I125" s="6"/>
      <c r="J125" s="37"/>
      <c r="K125" s="37"/>
      <c r="L125" s="37"/>
    </row>
    <row r="126" spans="1:12">
      <c r="A126" s="124" t="s">
        <v>265</v>
      </c>
      <c r="B126" s="48" t="s">
        <v>32</v>
      </c>
      <c r="C126" s="48">
        <v>2</v>
      </c>
      <c r="D126" s="48">
        <v>6</v>
      </c>
      <c r="E126" s="48" t="s">
        <v>32</v>
      </c>
      <c r="F126" s="37"/>
      <c r="G126" s="37"/>
      <c r="H126" s="37"/>
      <c r="I126" s="6" t="s">
        <v>22</v>
      </c>
      <c r="J126" s="37"/>
      <c r="K126" s="37"/>
      <c r="L126" s="37"/>
    </row>
    <row r="127" spans="1:12">
      <c r="A127" s="127"/>
      <c r="B127" s="37"/>
      <c r="C127" s="37"/>
      <c r="D127" s="37"/>
      <c r="E127" s="37"/>
      <c r="F127" s="37"/>
      <c r="G127" s="37"/>
      <c r="H127" s="37"/>
      <c r="I127" s="6" t="s">
        <v>22</v>
      </c>
      <c r="J127" s="37"/>
      <c r="K127" s="37"/>
      <c r="L127" s="37"/>
    </row>
    <row r="128" spans="1:12">
      <c r="A128" s="126" t="s">
        <v>266</v>
      </c>
      <c r="B128" s="368"/>
      <c r="C128" s="369"/>
      <c r="D128" s="369"/>
      <c r="E128" s="369"/>
      <c r="F128" s="369"/>
      <c r="G128" s="369"/>
      <c r="H128" s="369"/>
      <c r="I128" s="369"/>
      <c r="J128" s="369"/>
      <c r="K128" s="6"/>
      <c r="L128" s="37"/>
    </row>
    <row r="129" spans="1:12">
      <c r="A129" s="124" t="s">
        <v>267</v>
      </c>
      <c r="B129" s="48" t="s">
        <v>32</v>
      </c>
      <c r="C129" s="48">
        <v>2</v>
      </c>
      <c r="D129" s="48">
        <v>4</v>
      </c>
      <c r="E129" s="48" t="s">
        <v>32</v>
      </c>
      <c r="F129" s="37"/>
      <c r="G129" s="37"/>
      <c r="H129" s="37"/>
      <c r="I129" s="6"/>
      <c r="J129" s="37"/>
      <c r="K129" s="37"/>
      <c r="L129" s="37"/>
    </row>
    <row r="130" spans="1:12">
      <c r="A130" s="124" t="s">
        <v>268</v>
      </c>
      <c r="B130" s="48" t="s">
        <v>32</v>
      </c>
      <c r="C130" s="48">
        <v>0</v>
      </c>
      <c r="D130" s="48">
        <v>2</v>
      </c>
      <c r="E130" s="48" t="s">
        <v>32</v>
      </c>
      <c r="F130" s="37"/>
      <c r="G130" s="37"/>
      <c r="H130" s="37"/>
      <c r="I130" s="6" t="s">
        <v>14</v>
      </c>
      <c r="J130" s="37"/>
      <c r="K130" s="37"/>
      <c r="L130" s="37"/>
    </row>
    <row r="131" spans="1:12">
      <c r="A131" s="124" t="s">
        <v>269</v>
      </c>
      <c r="B131" s="48" t="s">
        <v>34</v>
      </c>
      <c r="C131" s="48">
        <v>0</v>
      </c>
      <c r="D131" s="48">
        <v>10</v>
      </c>
      <c r="E131" s="48" t="s">
        <v>22</v>
      </c>
      <c r="F131" s="37"/>
      <c r="G131" s="37"/>
      <c r="H131" s="37"/>
      <c r="I131" s="6"/>
      <c r="J131" s="37"/>
      <c r="K131" s="37"/>
      <c r="L131" s="37"/>
    </row>
    <row r="132" spans="1:12">
      <c r="A132" s="124" t="s">
        <v>270</v>
      </c>
      <c r="B132" s="48" t="s">
        <v>32</v>
      </c>
      <c r="C132" s="48">
        <v>2</v>
      </c>
      <c r="D132" s="48">
        <v>6</v>
      </c>
      <c r="E132" s="48" t="s">
        <v>32</v>
      </c>
      <c r="F132" s="37"/>
      <c r="G132" s="37"/>
      <c r="H132" s="37"/>
      <c r="I132" s="6"/>
      <c r="J132" s="37"/>
      <c r="K132" s="37"/>
      <c r="L132" s="37"/>
    </row>
    <row r="133" spans="1:12">
      <c r="A133" s="124" t="s">
        <v>271</v>
      </c>
      <c r="B133" s="48" t="s">
        <v>272</v>
      </c>
      <c r="C133" s="48">
        <v>2</v>
      </c>
      <c r="D133" s="48">
        <v>12</v>
      </c>
      <c r="E133" s="48" t="s">
        <v>32</v>
      </c>
      <c r="F133" s="37"/>
      <c r="G133" s="37"/>
      <c r="H133" s="37"/>
      <c r="I133" s="6" t="s">
        <v>22</v>
      </c>
      <c r="J133" s="37"/>
      <c r="K133" s="37"/>
      <c r="L133" s="37"/>
    </row>
    <row r="134" spans="1:12">
      <c r="A134" s="124" t="s">
        <v>273</v>
      </c>
      <c r="B134" s="48" t="s">
        <v>34</v>
      </c>
      <c r="C134" s="48">
        <v>2</v>
      </c>
      <c r="D134" s="48">
        <v>12</v>
      </c>
      <c r="E134" s="48" t="s">
        <v>22</v>
      </c>
      <c r="F134" s="37"/>
      <c r="G134" s="37"/>
      <c r="H134" s="37"/>
      <c r="I134" s="6" t="s">
        <v>22</v>
      </c>
      <c r="J134" s="37"/>
      <c r="K134" s="37"/>
      <c r="L134" s="37" t="s">
        <v>14</v>
      </c>
    </row>
    <row r="135" spans="1:12">
      <c r="A135" s="124" t="s">
        <v>274</v>
      </c>
      <c r="B135" s="48" t="s">
        <v>32</v>
      </c>
      <c r="C135" s="48">
        <v>2</v>
      </c>
      <c r="D135" s="48">
        <v>12</v>
      </c>
      <c r="E135" s="48" t="s">
        <v>22</v>
      </c>
      <c r="F135" s="37"/>
      <c r="G135" s="37"/>
      <c r="H135" s="37"/>
      <c r="I135" s="6" t="s">
        <v>22</v>
      </c>
      <c r="J135" s="37"/>
      <c r="K135" s="37"/>
      <c r="L135" s="37" t="s">
        <v>14</v>
      </c>
    </row>
    <row r="136" spans="1:12">
      <c r="A136" s="124" t="s">
        <v>275</v>
      </c>
      <c r="B136" s="48" t="s">
        <v>32</v>
      </c>
      <c r="C136" s="48">
        <v>0</v>
      </c>
      <c r="D136" s="48">
        <v>10</v>
      </c>
      <c r="E136" s="48" t="s">
        <v>22</v>
      </c>
      <c r="F136" s="37"/>
      <c r="G136" s="37"/>
      <c r="H136" s="37"/>
      <c r="I136" s="6"/>
      <c r="J136" s="37"/>
      <c r="K136" s="37"/>
      <c r="L136" s="37" t="s">
        <v>14</v>
      </c>
    </row>
    <row r="137" spans="1:12">
      <c r="A137" s="124" t="s">
        <v>276</v>
      </c>
      <c r="B137" s="48" t="s">
        <v>32</v>
      </c>
      <c r="C137" s="48">
        <v>0</v>
      </c>
      <c r="D137" s="48">
        <v>10</v>
      </c>
      <c r="E137" s="48" t="s">
        <v>32</v>
      </c>
      <c r="F137" s="37"/>
      <c r="G137" s="37"/>
      <c r="H137" s="37"/>
      <c r="I137" s="6" t="s">
        <v>22</v>
      </c>
      <c r="J137" s="37"/>
      <c r="K137" s="37"/>
      <c r="L137" s="37"/>
    </row>
    <row r="138" spans="1:12">
      <c r="A138" s="124" t="s">
        <v>277</v>
      </c>
      <c r="B138" s="48" t="s">
        <v>32</v>
      </c>
      <c r="C138" s="48">
        <v>0</v>
      </c>
      <c r="D138" s="48">
        <v>10</v>
      </c>
      <c r="E138" s="48" t="s">
        <v>22</v>
      </c>
      <c r="F138" s="37"/>
      <c r="G138" s="37"/>
      <c r="H138" s="37"/>
      <c r="I138" s="6"/>
      <c r="J138" s="37"/>
      <c r="K138" s="37"/>
      <c r="L138" s="37" t="s">
        <v>14</v>
      </c>
    </row>
    <row r="139" spans="1:12">
      <c r="A139" s="124" t="s">
        <v>278</v>
      </c>
      <c r="B139" s="48" t="s">
        <v>32</v>
      </c>
      <c r="C139" s="48">
        <v>2</v>
      </c>
      <c r="D139" s="48">
        <v>6</v>
      </c>
      <c r="E139" s="48" t="s">
        <v>32</v>
      </c>
      <c r="F139" s="37"/>
      <c r="G139" s="37"/>
      <c r="H139" s="37"/>
      <c r="I139" s="6"/>
      <c r="J139" s="37"/>
      <c r="K139" s="37"/>
      <c r="L139" s="37"/>
    </row>
    <row r="140" spans="1:12">
      <c r="A140" s="124" t="s">
        <v>279</v>
      </c>
      <c r="B140" s="48" t="s">
        <v>32</v>
      </c>
      <c r="C140" s="48">
        <v>2</v>
      </c>
      <c r="D140" s="48">
        <v>6</v>
      </c>
      <c r="E140" s="48" t="s">
        <v>32</v>
      </c>
      <c r="F140" s="37"/>
      <c r="G140" s="37"/>
      <c r="H140" s="37"/>
      <c r="I140" s="6"/>
      <c r="J140" s="37"/>
      <c r="K140" s="37"/>
      <c r="L140" s="37"/>
    </row>
    <row r="141" spans="1:12">
      <c r="A141" s="124" t="s">
        <v>280</v>
      </c>
      <c r="B141" s="48" t="s">
        <v>32</v>
      </c>
      <c r="C141" s="48">
        <v>0</v>
      </c>
      <c r="D141" s="48">
        <v>2</v>
      </c>
      <c r="E141" s="48" t="s">
        <v>32</v>
      </c>
      <c r="F141" s="37"/>
      <c r="G141" s="37"/>
      <c r="H141" s="37"/>
      <c r="I141" s="6"/>
      <c r="J141" s="37"/>
      <c r="K141" s="37"/>
      <c r="L141" s="37"/>
    </row>
    <row r="142" spans="1:12">
      <c r="A142" s="127"/>
      <c r="B142" s="37"/>
      <c r="C142" s="37"/>
      <c r="D142" s="37"/>
      <c r="E142" s="37"/>
      <c r="F142" s="37"/>
      <c r="G142" s="37"/>
      <c r="H142" s="37"/>
      <c r="I142" s="6"/>
      <c r="J142" s="37"/>
      <c r="K142" s="37"/>
      <c r="L142" s="37"/>
    </row>
    <row r="143" spans="1:12">
      <c r="A143" s="126" t="s">
        <v>281</v>
      </c>
      <c r="B143" s="368"/>
      <c r="C143" s="369"/>
      <c r="D143" s="369"/>
      <c r="E143" s="369"/>
      <c r="F143" s="369"/>
      <c r="G143" s="369"/>
      <c r="H143" s="369"/>
      <c r="I143" s="369"/>
      <c r="J143" s="369"/>
      <c r="K143" s="6"/>
      <c r="L143" s="37"/>
    </row>
    <row r="144" spans="1:12">
      <c r="A144" s="128" t="s">
        <v>282</v>
      </c>
      <c r="B144" s="125" t="s">
        <v>32</v>
      </c>
      <c r="C144" s="125">
        <v>2</v>
      </c>
      <c r="D144" s="125">
        <v>2</v>
      </c>
      <c r="E144" s="125" t="s">
        <v>32</v>
      </c>
      <c r="F144" s="37"/>
      <c r="G144" s="37"/>
      <c r="H144" s="37"/>
      <c r="I144" s="6"/>
      <c r="J144" s="37"/>
      <c r="K144" s="37"/>
      <c r="L144" s="37"/>
    </row>
    <row r="145" spans="1:12">
      <c r="A145" s="128" t="s">
        <v>283</v>
      </c>
      <c r="B145" s="125" t="s">
        <v>32</v>
      </c>
      <c r="C145" s="125">
        <v>4</v>
      </c>
      <c r="D145" s="125">
        <v>4</v>
      </c>
      <c r="E145" s="125" t="s">
        <v>32</v>
      </c>
      <c r="F145" s="37"/>
      <c r="G145" s="37"/>
      <c r="H145" s="37"/>
      <c r="I145" s="6"/>
      <c r="J145" s="37"/>
      <c r="K145" s="37"/>
      <c r="L145" s="37"/>
    </row>
    <row r="146" spans="1:12">
      <c r="A146" s="128" t="s">
        <v>284</v>
      </c>
      <c r="B146" s="125" t="s">
        <v>32</v>
      </c>
      <c r="C146" s="125">
        <v>0</v>
      </c>
      <c r="D146" s="125">
        <v>4</v>
      </c>
      <c r="E146" s="125" t="s">
        <v>32</v>
      </c>
      <c r="F146" s="37"/>
      <c r="G146" s="37"/>
      <c r="H146" s="37"/>
      <c r="I146" s="6"/>
      <c r="J146" s="37"/>
      <c r="K146" s="37"/>
      <c r="L146" s="37"/>
    </row>
    <row r="147" spans="1:12">
      <c r="A147" s="128" t="s">
        <v>285</v>
      </c>
      <c r="B147" s="125" t="s">
        <v>34</v>
      </c>
      <c r="C147" s="125">
        <v>2</v>
      </c>
      <c r="D147" s="125">
        <v>6</v>
      </c>
      <c r="E147" s="125" t="s">
        <v>32</v>
      </c>
      <c r="F147" s="37"/>
      <c r="G147" s="37"/>
      <c r="H147" s="37"/>
      <c r="I147" s="6"/>
      <c r="J147" s="37"/>
      <c r="K147" s="37"/>
      <c r="L147" s="37"/>
    </row>
    <row r="148" spans="1:12">
      <c r="A148" s="128" t="s">
        <v>286</v>
      </c>
      <c r="B148" s="125" t="s">
        <v>32</v>
      </c>
      <c r="C148" s="125">
        <v>2</v>
      </c>
      <c r="D148" s="125">
        <v>6</v>
      </c>
      <c r="E148" s="125" t="s">
        <v>32</v>
      </c>
      <c r="F148" s="37"/>
      <c r="G148" s="37"/>
      <c r="H148" s="37"/>
      <c r="I148" s="6" t="s">
        <v>14</v>
      </c>
      <c r="J148" s="37"/>
      <c r="K148" s="37"/>
      <c r="L148" s="37"/>
    </row>
    <row r="149" spans="1:12">
      <c r="A149" s="128" t="s">
        <v>287</v>
      </c>
      <c r="B149" s="125" t="s">
        <v>34</v>
      </c>
      <c r="C149" s="125">
        <v>0</v>
      </c>
      <c r="D149" s="125">
        <v>10</v>
      </c>
      <c r="E149" s="125" t="s">
        <v>22</v>
      </c>
      <c r="F149" s="37"/>
      <c r="G149" s="37"/>
      <c r="H149" s="37"/>
      <c r="I149" s="6"/>
      <c r="J149" s="37"/>
      <c r="K149" s="37"/>
      <c r="L149" s="37"/>
    </row>
    <row r="150" spans="1:12">
      <c r="A150" s="127"/>
      <c r="B150" s="37"/>
      <c r="C150" s="37"/>
      <c r="D150" s="37"/>
      <c r="E150" s="37"/>
      <c r="F150" s="37"/>
      <c r="G150" s="37"/>
      <c r="H150" s="37"/>
      <c r="I150" s="6"/>
      <c r="J150" s="37"/>
      <c r="K150" s="37"/>
      <c r="L150" s="37"/>
    </row>
    <row r="151" spans="1:12">
      <c r="A151" s="126" t="s">
        <v>288</v>
      </c>
      <c r="B151" s="368"/>
      <c r="C151" s="369"/>
      <c r="D151" s="369"/>
      <c r="E151" s="369"/>
      <c r="F151" s="369"/>
      <c r="G151" s="369"/>
      <c r="H151" s="369"/>
      <c r="I151" s="369"/>
      <c r="J151" s="369"/>
      <c r="K151" s="6"/>
      <c r="L151" s="37"/>
    </row>
    <row r="152" spans="1:12">
      <c r="A152" s="124" t="s">
        <v>289</v>
      </c>
      <c r="B152" s="48" t="s">
        <v>32</v>
      </c>
      <c r="C152" s="48">
        <v>2</v>
      </c>
      <c r="D152" s="48">
        <v>6</v>
      </c>
      <c r="E152" s="48" t="s">
        <v>32</v>
      </c>
      <c r="F152" s="37"/>
      <c r="G152" s="37"/>
      <c r="H152" s="37"/>
      <c r="I152" s="6"/>
      <c r="J152" s="37"/>
      <c r="K152" s="37"/>
      <c r="L152" s="37"/>
    </row>
    <row r="153" spans="1:12">
      <c r="A153" s="124" t="s">
        <v>290</v>
      </c>
      <c r="B153" s="48" t="s">
        <v>33</v>
      </c>
      <c r="C153" s="48">
        <v>3</v>
      </c>
      <c r="D153" s="48">
        <v>15</v>
      </c>
      <c r="E153" s="48" t="s">
        <v>32</v>
      </c>
      <c r="F153" s="37"/>
      <c r="G153" s="37"/>
      <c r="H153" s="37"/>
      <c r="I153" s="6"/>
      <c r="J153" s="37"/>
      <c r="K153" s="37"/>
      <c r="L153" s="37"/>
    </row>
    <row r="154" spans="1:12">
      <c r="A154" s="124" t="s">
        <v>291</v>
      </c>
      <c r="B154" s="48" t="s">
        <v>34</v>
      </c>
      <c r="C154" s="48">
        <v>2</v>
      </c>
      <c r="D154" s="48">
        <v>10</v>
      </c>
      <c r="E154" s="48" t="s">
        <v>22</v>
      </c>
      <c r="F154" s="37"/>
      <c r="G154" s="37"/>
      <c r="H154" s="37"/>
      <c r="I154" s="6"/>
      <c r="J154" s="37"/>
      <c r="K154" s="37"/>
      <c r="L154" s="37" t="s">
        <v>14</v>
      </c>
    </row>
    <row r="155" spans="1:12">
      <c r="A155" s="127"/>
      <c r="B155" s="37"/>
      <c r="C155" s="37"/>
      <c r="D155" s="37"/>
      <c r="E155" s="37"/>
      <c r="F155" s="37"/>
      <c r="G155" s="37"/>
      <c r="H155" s="37"/>
      <c r="I155" s="6"/>
      <c r="J155" s="37"/>
      <c r="K155" s="37"/>
      <c r="L155" s="37"/>
    </row>
    <row r="156" spans="1:12">
      <c r="A156" s="126" t="s">
        <v>292</v>
      </c>
      <c r="B156" s="368"/>
      <c r="C156" s="369"/>
      <c r="D156" s="369"/>
      <c r="E156" s="369"/>
      <c r="F156" s="369"/>
      <c r="G156" s="369"/>
      <c r="H156" s="369"/>
      <c r="I156" s="369"/>
      <c r="J156" s="369"/>
      <c r="K156" s="6"/>
      <c r="L156" s="37"/>
    </row>
    <row r="157" spans="1:12" ht="27.6">
      <c r="A157" s="129" t="s">
        <v>293</v>
      </c>
      <c r="B157" s="48" t="s">
        <v>260</v>
      </c>
      <c r="C157" s="48">
        <v>2</v>
      </c>
      <c r="D157" s="48">
        <v>12</v>
      </c>
      <c r="E157" s="37" t="s">
        <v>22</v>
      </c>
      <c r="F157" s="37"/>
      <c r="G157" s="37"/>
      <c r="H157" s="37"/>
      <c r="I157" s="6" t="s">
        <v>22</v>
      </c>
      <c r="J157" s="37"/>
      <c r="K157" s="37"/>
      <c r="L157" s="37"/>
    </row>
    <row r="158" spans="1:12">
      <c r="A158" s="128" t="s">
        <v>294</v>
      </c>
      <c r="B158" s="48" t="s">
        <v>34</v>
      </c>
      <c r="C158" s="48">
        <v>2</v>
      </c>
      <c r="D158" s="48">
        <v>6</v>
      </c>
      <c r="E158" s="37" t="s">
        <v>14</v>
      </c>
      <c r="F158" s="37"/>
      <c r="G158" s="37"/>
      <c r="H158" s="37"/>
      <c r="I158" s="6"/>
      <c r="J158" s="37"/>
      <c r="K158" s="37"/>
      <c r="L158" s="37"/>
    </row>
    <row r="159" spans="1:12">
      <c r="A159" s="128" t="s">
        <v>295</v>
      </c>
      <c r="B159" s="48" t="s">
        <v>34</v>
      </c>
      <c r="C159" s="48">
        <v>2</v>
      </c>
      <c r="D159" s="48">
        <v>6</v>
      </c>
      <c r="E159" s="37" t="s">
        <v>22</v>
      </c>
      <c r="F159" s="37"/>
      <c r="G159" s="37"/>
      <c r="H159" s="37"/>
      <c r="I159" s="6" t="s">
        <v>22</v>
      </c>
      <c r="J159" s="37"/>
      <c r="K159" s="37"/>
      <c r="L159" s="37"/>
    </row>
    <row r="160" spans="1:12">
      <c r="A160" s="128" t="s">
        <v>296</v>
      </c>
      <c r="B160" s="48" t="s">
        <v>34</v>
      </c>
      <c r="C160" s="48">
        <v>2</v>
      </c>
      <c r="D160" s="48">
        <v>6</v>
      </c>
      <c r="E160" s="37" t="s">
        <v>22</v>
      </c>
      <c r="F160" s="37"/>
      <c r="G160" s="37"/>
      <c r="H160" s="37"/>
      <c r="I160" s="6" t="s">
        <v>22</v>
      </c>
      <c r="J160" s="37"/>
      <c r="K160" s="37"/>
      <c r="L160" s="37"/>
    </row>
    <row r="161" spans="1:12">
      <c r="A161" s="128" t="s">
        <v>297</v>
      </c>
      <c r="B161" s="48" t="s">
        <v>34</v>
      </c>
      <c r="C161" s="48">
        <v>2</v>
      </c>
      <c r="D161" s="48">
        <v>6</v>
      </c>
      <c r="E161" s="37" t="s">
        <v>22</v>
      </c>
      <c r="F161" s="37"/>
      <c r="G161" s="37"/>
      <c r="H161" s="37"/>
      <c r="I161" s="6" t="s">
        <v>22</v>
      </c>
      <c r="J161" s="37"/>
      <c r="K161" s="37"/>
      <c r="L161" s="37"/>
    </row>
    <row r="162" spans="1:12">
      <c r="A162" s="128" t="s">
        <v>298</v>
      </c>
      <c r="B162" s="48" t="s">
        <v>34</v>
      </c>
      <c r="C162" s="48">
        <v>2</v>
      </c>
      <c r="D162" s="48">
        <v>10</v>
      </c>
      <c r="E162" s="37" t="s">
        <v>22</v>
      </c>
      <c r="F162" s="37"/>
      <c r="G162" s="37"/>
      <c r="H162" s="37"/>
      <c r="I162" s="6" t="s">
        <v>22</v>
      </c>
      <c r="J162" s="37"/>
      <c r="K162" s="37"/>
      <c r="L162" s="37"/>
    </row>
    <row r="163" spans="1:12">
      <c r="A163" s="128" t="s">
        <v>299</v>
      </c>
      <c r="B163" s="48" t="s">
        <v>34</v>
      </c>
      <c r="C163" s="48">
        <v>2</v>
      </c>
      <c r="D163" s="48">
        <v>6</v>
      </c>
      <c r="E163" s="37" t="s">
        <v>22</v>
      </c>
      <c r="F163" s="37"/>
      <c r="G163" s="37"/>
      <c r="H163" s="37"/>
      <c r="I163" s="6"/>
      <c r="J163" s="37"/>
      <c r="K163" s="37"/>
      <c r="L163" s="37"/>
    </row>
    <row r="164" spans="1:12">
      <c r="A164" s="128" t="s">
        <v>300</v>
      </c>
      <c r="B164" s="48" t="s">
        <v>34</v>
      </c>
      <c r="C164" s="48">
        <v>2</v>
      </c>
      <c r="D164" s="48">
        <v>6</v>
      </c>
      <c r="E164" s="37" t="s">
        <v>22</v>
      </c>
      <c r="F164" s="37"/>
      <c r="G164" s="37"/>
      <c r="H164" s="37"/>
      <c r="I164" s="6" t="s">
        <v>22</v>
      </c>
      <c r="J164" s="37"/>
      <c r="K164" s="37"/>
      <c r="L164" s="37"/>
    </row>
    <row r="165" spans="1:12">
      <c r="A165" s="128" t="s">
        <v>301</v>
      </c>
      <c r="B165" s="48" t="s">
        <v>34</v>
      </c>
      <c r="C165" s="48">
        <v>2</v>
      </c>
      <c r="D165" s="48">
        <v>6</v>
      </c>
      <c r="E165" s="37" t="s">
        <v>22</v>
      </c>
      <c r="F165" s="37"/>
      <c r="G165" s="37"/>
      <c r="H165" s="37"/>
      <c r="I165" s="6" t="s">
        <v>22</v>
      </c>
      <c r="J165" s="37"/>
      <c r="K165" s="37"/>
      <c r="L165" s="37"/>
    </row>
    <row r="166" spans="1:12">
      <c r="A166" s="128" t="s">
        <v>302</v>
      </c>
      <c r="B166" s="48" t="s">
        <v>34</v>
      </c>
      <c r="C166" s="48">
        <v>2</v>
      </c>
      <c r="D166" s="48">
        <v>6</v>
      </c>
      <c r="E166" s="37" t="s">
        <v>14</v>
      </c>
      <c r="F166" s="37"/>
      <c r="G166" s="37"/>
      <c r="H166" s="37"/>
      <c r="I166" s="6"/>
      <c r="J166" s="37"/>
      <c r="K166" s="37"/>
      <c r="L166" s="37"/>
    </row>
    <row r="167" spans="1:12">
      <c r="A167" s="128" t="s">
        <v>303</v>
      </c>
      <c r="B167" s="48" t="s">
        <v>34</v>
      </c>
      <c r="C167" s="48">
        <v>2</v>
      </c>
      <c r="D167" s="48">
        <v>6</v>
      </c>
      <c r="E167" s="37" t="s">
        <v>21</v>
      </c>
      <c r="F167" s="37"/>
      <c r="G167" s="37"/>
      <c r="H167" s="37"/>
      <c r="I167" s="6"/>
      <c r="J167" s="37"/>
      <c r="K167" s="37"/>
      <c r="L167" s="37"/>
    </row>
    <row r="168" spans="1:12">
      <c r="A168" s="128" t="s">
        <v>304</v>
      </c>
      <c r="B168" s="48" t="s">
        <v>34</v>
      </c>
      <c r="C168" s="48">
        <v>2</v>
      </c>
      <c r="D168" s="48">
        <v>10</v>
      </c>
      <c r="E168" s="37"/>
      <c r="F168" s="37"/>
      <c r="G168" s="37"/>
      <c r="H168" s="37"/>
      <c r="I168" s="6"/>
      <c r="J168" s="37"/>
      <c r="K168" s="37"/>
      <c r="L168" s="37"/>
    </row>
    <row r="169" spans="1:12">
      <c r="A169" s="128" t="s">
        <v>305</v>
      </c>
      <c r="B169" s="48" t="s">
        <v>33</v>
      </c>
      <c r="C169" s="48">
        <v>2</v>
      </c>
      <c r="D169" s="48">
        <v>4</v>
      </c>
      <c r="E169" s="37"/>
      <c r="F169" s="37"/>
      <c r="G169" s="37"/>
      <c r="H169" s="37"/>
      <c r="I169" s="6"/>
      <c r="J169" s="37"/>
      <c r="K169" s="37"/>
      <c r="L169" s="37"/>
    </row>
    <row r="170" spans="1:12">
      <c r="A170" s="128" t="s">
        <v>306</v>
      </c>
      <c r="B170" s="125" t="s">
        <v>34</v>
      </c>
      <c r="C170" s="125">
        <v>0</v>
      </c>
      <c r="D170" s="125">
        <v>10</v>
      </c>
      <c r="E170" s="37"/>
      <c r="F170" s="37"/>
      <c r="G170" s="37"/>
      <c r="H170" s="37"/>
      <c r="I170" s="6"/>
      <c r="J170" s="37"/>
      <c r="K170" s="37"/>
      <c r="L170" s="37"/>
    </row>
    <row r="171" spans="1:12">
      <c r="A171" s="128" t="s">
        <v>307</v>
      </c>
      <c r="B171" s="125" t="s">
        <v>34</v>
      </c>
      <c r="C171" s="125">
        <v>2</v>
      </c>
      <c r="D171" s="125">
        <v>12</v>
      </c>
      <c r="E171" s="37"/>
      <c r="F171" s="37"/>
      <c r="G171" s="37"/>
      <c r="H171" s="37"/>
      <c r="I171" s="6"/>
      <c r="J171" s="37"/>
      <c r="K171" s="37"/>
      <c r="L171" s="37"/>
    </row>
    <row r="172" spans="1:12">
      <c r="A172" s="128" t="s">
        <v>308</v>
      </c>
      <c r="B172" s="125" t="s">
        <v>33</v>
      </c>
      <c r="C172" s="125">
        <v>2</v>
      </c>
      <c r="D172" s="125">
        <v>4</v>
      </c>
      <c r="E172" s="37"/>
      <c r="F172" s="37"/>
      <c r="G172" s="37"/>
      <c r="H172" s="37"/>
      <c r="I172" s="6"/>
      <c r="J172" s="37"/>
      <c r="K172" s="37"/>
      <c r="L172" s="37"/>
    </row>
    <row r="173" spans="1:12">
      <c r="A173" s="128" t="s">
        <v>309</v>
      </c>
      <c r="B173" s="125" t="s">
        <v>246</v>
      </c>
      <c r="C173" s="125">
        <v>2</v>
      </c>
      <c r="D173" s="125">
        <v>30</v>
      </c>
      <c r="E173" s="37"/>
      <c r="F173" s="37"/>
      <c r="G173" s="37"/>
      <c r="H173" s="37"/>
      <c r="I173" s="6"/>
      <c r="J173" s="37"/>
      <c r="K173" s="37"/>
      <c r="L173" s="37"/>
    </row>
    <row r="174" spans="1:12">
      <c r="A174" s="128" t="s">
        <v>310</v>
      </c>
      <c r="B174" s="125" t="s">
        <v>260</v>
      </c>
      <c r="C174" s="125">
        <v>2</v>
      </c>
      <c r="D174" s="125">
        <v>30</v>
      </c>
      <c r="E174" s="37"/>
      <c r="F174" s="37"/>
      <c r="G174" s="37"/>
      <c r="H174" s="37"/>
      <c r="I174" s="6"/>
      <c r="J174" s="37"/>
      <c r="K174" s="37"/>
      <c r="L174" s="37"/>
    </row>
    <row r="175" spans="1:12">
      <c r="A175" s="128" t="s">
        <v>311</v>
      </c>
      <c r="B175" s="125" t="s">
        <v>246</v>
      </c>
      <c r="C175" s="125">
        <v>2</v>
      </c>
      <c r="D175" s="125">
        <v>30</v>
      </c>
      <c r="E175" s="37"/>
      <c r="F175" s="37"/>
      <c r="G175" s="37"/>
      <c r="H175" s="37"/>
      <c r="I175" s="6"/>
      <c r="J175" s="37"/>
      <c r="K175" s="37"/>
      <c r="L175" s="37"/>
    </row>
    <row r="176" spans="1:12">
      <c r="A176" s="128" t="s">
        <v>312</v>
      </c>
      <c r="B176" s="125" t="s">
        <v>32</v>
      </c>
      <c r="C176" s="125">
        <v>2</v>
      </c>
      <c r="D176" s="125">
        <v>6</v>
      </c>
      <c r="E176" s="37"/>
      <c r="F176" s="37"/>
      <c r="G176" s="37"/>
      <c r="H176" s="37"/>
      <c r="I176" s="6"/>
      <c r="J176" s="37"/>
      <c r="K176" s="37"/>
      <c r="L176" s="37"/>
    </row>
    <row r="177" spans="1:12">
      <c r="A177" s="128" t="s">
        <v>313</v>
      </c>
      <c r="B177" s="125" t="s">
        <v>32</v>
      </c>
      <c r="C177" s="125">
        <v>2</v>
      </c>
      <c r="D177" s="125">
        <v>4</v>
      </c>
      <c r="E177" s="37"/>
      <c r="F177" s="37"/>
      <c r="G177" s="37"/>
      <c r="H177" s="37"/>
      <c r="I177" s="6"/>
      <c r="J177" s="37"/>
      <c r="K177" s="37"/>
      <c r="L177" s="37"/>
    </row>
    <row r="178" spans="1:12">
      <c r="A178" s="128" t="s">
        <v>314</v>
      </c>
      <c r="B178" s="125" t="s">
        <v>32</v>
      </c>
      <c r="C178" s="125">
        <v>2</v>
      </c>
      <c r="D178" s="125">
        <v>6</v>
      </c>
      <c r="E178" s="37" t="s">
        <v>21</v>
      </c>
      <c r="F178" s="37"/>
      <c r="G178" s="37"/>
      <c r="H178" s="37"/>
      <c r="I178" s="6"/>
      <c r="J178" s="37"/>
      <c r="K178" s="37"/>
      <c r="L178" s="37"/>
    </row>
    <row r="179" spans="1:12">
      <c r="A179" s="128" t="s">
        <v>315</v>
      </c>
      <c r="B179" s="125" t="s">
        <v>260</v>
      </c>
      <c r="C179" s="125">
        <v>2</v>
      </c>
      <c r="D179" s="125">
        <v>10</v>
      </c>
      <c r="E179" s="37" t="s">
        <v>21</v>
      </c>
      <c r="F179" s="37"/>
      <c r="G179" s="37"/>
      <c r="H179" s="37"/>
      <c r="I179" s="6"/>
      <c r="J179" s="37"/>
      <c r="K179" s="37"/>
      <c r="L179" s="37"/>
    </row>
    <row r="180" spans="1:12">
      <c r="A180" s="128" t="s">
        <v>255</v>
      </c>
      <c r="B180" s="125" t="s">
        <v>32</v>
      </c>
      <c r="C180" s="125">
        <v>2</v>
      </c>
      <c r="D180" s="125">
        <v>6</v>
      </c>
      <c r="E180" s="37" t="s">
        <v>22</v>
      </c>
      <c r="F180" s="37"/>
      <c r="G180" s="37"/>
      <c r="H180" s="37"/>
      <c r="I180" s="6" t="s">
        <v>22</v>
      </c>
      <c r="J180" s="37"/>
      <c r="K180" s="37"/>
      <c r="L180" s="37"/>
    </row>
    <row r="181" spans="1:12">
      <c r="A181" s="128" t="s">
        <v>316</v>
      </c>
      <c r="B181" s="125" t="s">
        <v>34</v>
      </c>
      <c r="C181" s="125">
        <v>2</v>
      </c>
      <c r="D181" s="125">
        <v>6</v>
      </c>
      <c r="E181" s="37" t="s">
        <v>21</v>
      </c>
      <c r="F181" s="37"/>
      <c r="G181" s="37"/>
      <c r="H181" s="37"/>
      <c r="I181" s="6"/>
      <c r="J181" s="37"/>
      <c r="K181" s="37"/>
      <c r="L181" s="37"/>
    </row>
    <row r="182" spans="1:12">
      <c r="A182" s="128" t="s">
        <v>285</v>
      </c>
      <c r="B182" s="125" t="s">
        <v>34</v>
      </c>
      <c r="C182" s="125">
        <v>2</v>
      </c>
      <c r="D182" s="125">
        <v>6</v>
      </c>
      <c r="E182" s="37" t="s">
        <v>21</v>
      </c>
      <c r="F182" s="37"/>
      <c r="G182" s="37"/>
      <c r="H182" s="37"/>
      <c r="I182" s="6"/>
      <c r="J182" s="37"/>
      <c r="K182" s="37"/>
      <c r="L182" s="37"/>
    </row>
    <row r="183" spans="1:12">
      <c r="A183" s="128" t="s">
        <v>317</v>
      </c>
      <c r="B183" s="125" t="s">
        <v>32</v>
      </c>
      <c r="C183" s="125">
        <v>2</v>
      </c>
      <c r="D183" s="125">
        <v>6</v>
      </c>
      <c r="E183" s="37" t="s">
        <v>22</v>
      </c>
      <c r="F183" s="37"/>
      <c r="G183" s="37"/>
      <c r="H183" s="37"/>
      <c r="I183" s="6" t="s">
        <v>22</v>
      </c>
      <c r="J183" s="37"/>
      <c r="K183" s="37"/>
      <c r="L183" s="37"/>
    </row>
    <row r="184" spans="1:12">
      <c r="A184" s="128" t="s">
        <v>318</v>
      </c>
      <c r="B184" s="125" t="s">
        <v>34</v>
      </c>
      <c r="C184" s="125">
        <v>0</v>
      </c>
      <c r="D184" s="125">
        <v>10</v>
      </c>
      <c r="E184" s="37" t="s">
        <v>21</v>
      </c>
      <c r="F184" s="37"/>
      <c r="G184" s="37"/>
      <c r="H184" s="37"/>
      <c r="I184" s="6"/>
      <c r="J184" s="37"/>
      <c r="K184" s="37"/>
      <c r="L184" s="37"/>
    </row>
    <row r="185" spans="1:12">
      <c r="A185" s="128" t="s">
        <v>319</v>
      </c>
      <c r="B185" s="48" t="s">
        <v>34</v>
      </c>
      <c r="C185" s="48">
        <v>0</v>
      </c>
      <c r="D185" s="48">
        <v>6</v>
      </c>
      <c r="E185" s="37" t="s">
        <v>22</v>
      </c>
      <c r="F185" s="37"/>
      <c r="G185" s="37"/>
      <c r="H185" s="37"/>
      <c r="I185" s="6" t="s">
        <v>22</v>
      </c>
      <c r="J185" s="37"/>
      <c r="K185" s="37"/>
      <c r="L185" s="37"/>
    </row>
    <row r="186" spans="1:12">
      <c r="A186" s="128" t="s">
        <v>320</v>
      </c>
      <c r="B186" s="48" t="s">
        <v>34</v>
      </c>
      <c r="C186" s="48">
        <v>2</v>
      </c>
      <c r="D186" s="48">
        <v>6</v>
      </c>
      <c r="E186" s="37" t="s">
        <v>22</v>
      </c>
      <c r="F186" s="37"/>
      <c r="G186" s="37"/>
      <c r="H186" s="37"/>
      <c r="I186" s="6" t="s">
        <v>22</v>
      </c>
      <c r="J186" s="37"/>
      <c r="K186" s="37"/>
      <c r="L186" s="37"/>
    </row>
    <row r="187" spans="1:12">
      <c r="A187" s="128"/>
      <c r="B187" s="48"/>
      <c r="C187" s="48"/>
      <c r="D187" s="48"/>
      <c r="E187" s="37"/>
      <c r="F187" s="37"/>
      <c r="G187" s="37"/>
      <c r="H187" s="37"/>
      <c r="I187" s="6"/>
      <c r="J187" s="37"/>
      <c r="K187" s="37"/>
      <c r="L187" s="37"/>
    </row>
    <row r="188" spans="1:12">
      <c r="A188" s="126" t="s">
        <v>23</v>
      </c>
      <c r="B188" s="368"/>
      <c r="C188" s="367"/>
      <c r="D188" s="367"/>
      <c r="E188" s="367"/>
      <c r="F188" s="367"/>
      <c r="G188" s="367"/>
      <c r="H188" s="367"/>
      <c r="I188" s="367"/>
      <c r="J188" s="40"/>
      <c r="K188" s="40"/>
      <c r="L188" s="40"/>
    </row>
    <row r="189" spans="1:12">
      <c r="A189" s="128" t="s">
        <v>35</v>
      </c>
      <c r="B189" s="48" t="s">
        <v>32</v>
      </c>
      <c r="C189" s="48">
        <v>2</v>
      </c>
      <c r="D189" s="48">
        <v>10</v>
      </c>
      <c r="E189" s="37" t="s">
        <v>21</v>
      </c>
      <c r="F189" s="37"/>
      <c r="G189" s="37"/>
      <c r="H189" s="37"/>
      <c r="I189" s="40"/>
      <c r="J189" s="40"/>
      <c r="K189" s="40"/>
      <c r="L189" s="40"/>
    </row>
    <row r="190" spans="1:12">
      <c r="A190" s="128" t="s">
        <v>24</v>
      </c>
      <c r="B190" s="48" t="s">
        <v>34</v>
      </c>
      <c r="C190" s="48">
        <v>0</v>
      </c>
      <c r="D190" s="48">
        <v>10</v>
      </c>
      <c r="E190" s="37" t="s">
        <v>22</v>
      </c>
      <c r="F190" s="37"/>
      <c r="G190" s="37"/>
      <c r="H190" s="37"/>
      <c r="I190" s="40" t="s">
        <v>22</v>
      </c>
      <c r="J190" s="40"/>
      <c r="K190" s="40"/>
      <c r="L190" s="40"/>
    </row>
    <row r="191" spans="1:12">
      <c r="A191" s="128" t="s">
        <v>25</v>
      </c>
      <c r="B191" s="48" t="s">
        <v>32</v>
      </c>
      <c r="C191" s="48">
        <v>0</v>
      </c>
      <c r="D191" s="48">
        <v>2</v>
      </c>
      <c r="E191" s="37" t="s">
        <v>21</v>
      </c>
      <c r="F191" s="37"/>
      <c r="G191" s="37"/>
      <c r="H191" s="37"/>
      <c r="I191" s="40"/>
      <c r="J191" s="40"/>
      <c r="K191" s="40"/>
      <c r="L191" s="40"/>
    </row>
    <row r="192" spans="1:12">
      <c r="A192" s="128" t="s">
        <v>36</v>
      </c>
      <c r="B192" s="48" t="s">
        <v>34</v>
      </c>
      <c r="C192" s="48">
        <v>2</v>
      </c>
      <c r="D192" s="48">
        <v>10</v>
      </c>
      <c r="E192" s="37" t="s">
        <v>22</v>
      </c>
      <c r="F192" s="37"/>
      <c r="G192" s="37"/>
      <c r="H192" s="37"/>
      <c r="I192" s="40" t="s">
        <v>22</v>
      </c>
      <c r="J192" s="40"/>
      <c r="K192" s="40"/>
      <c r="L192" s="40"/>
    </row>
    <row r="193" spans="1:12">
      <c r="A193" s="128" t="s">
        <v>37</v>
      </c>
      <c r="B193" s="48" t="s">
        <v>34</v>
      </c>
      <c r="C193" s="48">
        <v>0</v>
      </c>
      <c r="D193" s="48">
        <v>10</v>
      </c>
      <c r="E193" s="37" t="s">
        <v>22</v>
      </c>
      <c r="F193" s="37"/>
      <c r="G193" s="37"/>
      <c r="H193" s="37"/>
      <c r="I193" s="40" t="s">
        <v>14</v>
      </c>
      <c r="J193" s="40"/>
      <c r="K193" s="40"/>
      <c r="L193" s="40"/>
    </row>
    <row r="194" spans="1:12">
      <c r="A194" s="128" t="s">
        <v>16</v>
      </c>
      <c r="B194" s="48" t="s">
        <v>33</v>
      </c>
      <c r="C194" s="48">
        <v>0</v>
      </c>
      <c r="D194" s="48">
        <v>2</v>
      </c>
      <c r="E194" s="37" t="s">
        <v>21</v>
      </c>
      <c r="F194" s="37"/>
      <c r="G194" s="37"/>
      <c r="H194" s="37"/>
      <c r="I194" s="40"/>
      <c r="J194" s="40"/>
      <c r="K194" s="40"/>
      <c r="L194" s="40"/>
    </row>
    <row r="195" spans="1:12">
      <c r="A195" s="128" t="s">
        <v>26</v>
      </c>
      <c r="B195" s="48" t="s">
        <v>34</v>
      </c>
      <c r="C195" s="48">
        <v>0</v>
      </c>
      <c r="D195" s="48">
        <v>10</v>
      </c>
      <c r="E195" s="37" t="s">
        <v>22</v>
      </c>
      <c r="F195" s="37"/>
      <c r="G195" s="37"/>
      <c r="H195" s="37"/>
      <c r="I195" s="40" t="s">
        <v>14</v>
      </c>
      <c r="J195" s="40"/>
      <c r="K195" s="40"/>
      <c r="L195" s="40"/>
    </row>
    <row r="196" spans="1:12">
      <c r="A196" s="128" t="s">
        <v>27</v>
      </c>
      <c r="B196" s="48" t="s">
        <v>34</v>
      </c>
      <c r="C196" s="48">
        <v>0</v>
      </c>
      <c r="D196" s="48">
        <v>10</v>
      </c>
      <c r="E196" s="37" t="s">
        <v>22</v>
      </c>
      <c r="F196" s="37"/>
      <c r="G196" s="37"/>
      <c r="H196" s="37"/>
      <c r="I196" s="40" t="s">
        <v>14</v>
      </c>
      <c r="J196" s="40"/>
      <c r="K196" s="40"/>
      <c r="L196" s="40"/>
    </row>
    <row r="197" spans="1:12">
      <c r="A197" s="128" t="s">
        <v>28</v>
      </c>
      <c r="B197" s="48" t="s">
        <v>34</v>
      </c>
      <c r="C197" s="48">
        <v>0</v>
      </c>
      <c r="D197" s="48">
        <v>10</v>
      </c>
      <c r="E197" s="37" t="s">
        <v>22</v>
      </c>
      <c r="F197" s="37"/>
      <c r="G197" s="37"/>
      <c r="H197" s="37"/>
      <c r="I197" s="40" t="s">
        <v>14</v>
      </c>
      <c r="J197" s="40"/>
      <c r="K197" s="40"/>
      <c r="L197" s="40"/>
    </row>
    <row r="198" spans="1:12">
      <c r="A198" s="128" t="s">
        <v>38</v>
      </c>
      <c r="B198" s="48" t="s">
        <v>34</v>
      </c>
      <c r="C198" s="48">
        <v>0</v>
      </c>
      <c r="D198" s="48">
        <v>10</v>
      </c>
      <c r="E198" s="37" t="s">
        <v>22</v>
      </c>
      <c r="F198" s="37"/>
      <c r="G198" s="37"/>
      <c r="H198" s="37"/>
      <c r="I198" s="40" t="s">
        <v>14</v>
      </c>
      <c r="J198" s="40"/>
      <c r="K198" s="40"/>
      <c r="L198" s="40"/>
    </row>
    <row r="199" spans="1:12">
      <c r="A199" s="127"/>
      <c r="B199" s="37"/>
      <c r="C199" s="37"/>
      <c r="D199" s="37"/>
      <c r="E199" s="37"/>
      <c r="F199" s="37"/>
      <c r="G199" s="37"/>
      <c r="H199" s="37"/>
      <c r="I199" s="40"/>
      <c r="J199" s="40"/>
      <c r="K199" s="40"/>
      <c r="L199" s="40"/>
    </row>
    <row r="200" spans="1:12">
      <c r="A200" s="51" t="s">
        <v>29</v>
      </c>
      <c r="B200" s="368"/>
      <c r="C200" s="367"/>
      <c r="D200" s="367"/>
      <c r="E200" s="367"/>
      <c r="F200" s="367"/>
      <c r="G200" s="367"/>
      <c r="H200" s="367"/>
      <c r="I200" s="367"/>
      <c r="J200" s="40"/>
      <c r="K200" s="40"/>
      <c r="L200" s="40"/>
    </row>
    <row r="201" spans="1:12">
      <c r="A201" s="128" t="s">
        <v>31</v>
      </c>
      <c r="B201" s="48" t="s">
        <v>33</v>
      </c>
      <c r="C201" s="48">
        <v>2</v>
      </c>
      <c r="D201" s="48">
        <v>4</v>
      </c>
      <c r="E201" s="48" t="s">
        <v>32</v>
      </c>
      <c r="F201" s="37"/>
      <c r="G201" s="37"/>
      <c r="H201" s="37"/>
      <c r="I201" s="40"/>
      <c r="J201" s="40"/>
      <c r="K201" s="40"/>
      <c r="L201" s="40"/>
    </row>
    <row r="202" spans="1:12">
      <c r="A202" s="128" t="s">
        <v>39</v>
      </c>
      <c r="B202" s="48" t="s">
        <v>34</v>
      </c>
      <c r="C202" s="48">
        <v>2</v>
      </c>
      <c r="D202" s="48">
        <v>10</v>
      </c>
      <c r="E202" s="48" t="s">
        <v>22</v>
      </c>
      <c r="F202" s="37"/>
      <c r="G202" s="37"/>
      <c r="H202" s="37"/>
      <c r="I202" s="40" t="s">
        <v>22</v>
      </c>
      <c r="J202" s="40"/>
      <c r="K202" s="40"/>
      <c r="L202" s="40"/>
    </row>
    <row r="203" spans="1:12">
      <c r="A203" s="128" t="s">
        <v>30</v>
      </c>
      <c r="B203" s="48" t="s">
        <v>34</v>
      </c>
      <c r="C203" s="48">
        <v>2</v>
      </c>
      <c r="D203" s="48">
        <v>10</v>
      </c>
      <c r="E203" s="48" t="s">
        <v>22</v>
      </c>
      <c r="F203" s="37"/>
      <c r="G203" s="37"/>
      <c r="H203" s="37"/>
      <c r="I203" s="40" t="s">
        <v>14</v>
      </c>
      <c r="J203" s="40"/>
      <c r="K203" s="40"/>
      <c r="L203" s="40"/>
    </row>
  </sheetData>
  <autoFilter ref="A1:L203" xr:uid="{00000000-0009-0000-0000-000006000000}"/>
  <sortState xmlns:xlrd2="http://schemas.microsoft.com/office/spreadsheetml/2017/richdata2" ref="A16:K18">
    <sortCondition ref="A16"/>
  </sortState>
  <mergeCells count="8">
    <mergeCell ref="B2:I2"/>
    <mergeCell ref="B188:I188"/>
    <mergeCell ref="B200:I200"/>
    <mergeCell ref="B107:J107"/>
    <mergeCell ref="B128:J128"/>
    <mergeCell ref="B143:J143"/>
    <mergeCell ref="B151:J151"/>
    <mergeCell ref="B156:J156"/>
  </mergeCells>
  <phoneticPr fontId="9" type="noConversion"/>
  <dataValidations count="1">
    <dataValidation type="list" allowBlank="1" showInputMessage="1" showErrorMessage="1" sqref="D108" xr:uid="{00000000-0002-0000-0600-000000000000}">
      <formula1>"20,21,22,23,24,25"</formula1>
    </dataValidation>
  </dataValidations>
  <pageMargins left="0.61" right="0.6" top="1" bottom="1" header="0.5" footer="0.5"/>
  <pageSetup paperSize="17" scale="40" orientation="portrait" horizontalDpi="2400" verticalDpi="2400" r:id="rId1"/>
  <headerFooter alignWithMargins="0">
    <oddFooter>2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229"/>
  <sheetViews>
    <sheetView showGridLines="0" topLeftCell="B3" zoomScaleNormal="100" workbookViewId="0">
      <selection activeCell="D8" sqref="D8"/>
    </sheetView>
  </sheetViews>
  <sheetFormatPr defaultColWidth="10.33203125" defaultRowHeight="13.8"/>
  <cols>
    <col min="1" max="1" width="38.6640625" style="16" hidden="1" customWidth="1"/>
    <col min="2" max="2" width="21.44140625" style="16" customWidth="1"/>
    <col min="3" max="3" width="32.33203125" style="16" customWidth="1"/>
    <col min="4" max="4" width="30.44140625" style="16" customWidth="1"/>
    <col min="5" max="5" width="38.6640625" style="16" customWidth="1"/>
    <col min="6" max="6" width="19.6640625" style="16" customWidth="1"/>
    <col min="7" max="8" width="38.6640625" style="16" customWidth="1"/>
    <col min="9" max="10" width="38.6640625" style="16" hidden="1" customWidth="1"/>
    <col min="11" max="12" width="38.6640625" style="16" customWidth="1"/>
    <col min="13" max="13" width="38.6640625" style="16" hidden="1" customWidth="1"/>
    <col min="14" max="17" width="38.6640625" style="16" customWidth="1"/>
    <col min="18" max="16384" width="10.33203125" style="16"/>
  </cols>
  <sheetData>
    <row r="1" spans="2:17" ht="18" customHeight="1"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</row>
    <row r="2" spans="2:17" ht="14.4">
      <c r="B2" s="61" t="s">
        <v>123</v>
      </c>
      <c r="C2" s="62"/>
      <c r="D2" s="62"/>
      <c r="E2" s="63"/>
      <c r="F2" s="60"/>
      <c r="G2" s="60"/>
      <c r="H2" s="60"/>
      <c r="I2" s="60"/>
      <c r="J2" s="60"/>
      <c r="K2" s="60"/>
      <c r="L2" s="60"/>
      <c r="M2" s="60"/>
      <c r="N2" s="60"/>
    </row>
    <row r="3" spans="2:17" ht="14.4">
      <c r="B3" s="64" t="s">
        <v>122</v>
      </c>
      <c r="C3" s="60"/>
      <c r="D3" s="60"/>
      <c r="E3" s="65"/>
      <c r="F3" s="60"/>
      <c r="G3" s="60"/>
      <c r="H3" s="60"/>
      <c r="I3" s="60"/>
      <c r="J3" s="60"/>
      <c r="K3" s="60"/>
      <c r="L3" s="60"/>
      <c r="M3" s="60"/>
      <c r="N3" s="60"/>
    </row>
    <row r="4" spans="2:17" ht="14.4">
      <c r="B4" s="64" t="s">
        <v>121</v>
      </c>
      <c r="C4" s="60"/>
      <c r="D4" s="60"/>
      <c r="E4" s="65"/>
      <c r="F4" s="60"/>
      <c r="G4" s="60"/>
      <c r="H4" s="60"/>
      <c r="I4" s="60"/>
      <c r="J4" s="60"/>
      <c r="K4" s="60"/>
      <c r="L4" s="60"/>
      <c r="M4" s="60"/>
      <c r="N4" s="60"/>
    </row>
    <row r="5" spans="2:17" ht="14.4">
      <c r="B5" s="64" t="s">
        <v>120</v>
      </c>
      <c r="C5" s="60"/>
      <c r="D5" s="60"/>
      <c r="E5" s="65"/>
      <c r="F5" s="60"/>
      <c r="G5" s="60"/>
      <c r="H5" s="60"/>
      <c r="I5" s="60"/>
      <c r="J5" s="60"/>
      <c r="K5" s="60"/>
      <c r="L5" s="60"/>
      <c r="M5" s="60"/>
      <c r="N5" s="60"/>
    </row>
    <row r="6" spans="2:17" ht="14.4">
      <c r="B6" s="64"/>
      <c r="C6" s="60"/>
      <c r="D6" s="60"/>
      <c r="E6" s="65"/>
      <c r="F6" s="60"/>
      <c r="G6" s="60"/>
      <c r="H6" s="60"/>
      <c r="I6" s="60"/>
      <c r="J6" s="60"/>
      <c r="K6" s="60"/>
      <c r="L6" s="60"/>
      <c r="M6" s="60"/>
      <c r="N6" s="60"/>
    </row>
    <row r="7" spans="2:17" ht="14.4">
      <c r="B7" s="64"/>
      <c r="C7" s="60"/>
      <c r="D7" s="60"/>
      <c r="E7" s="65"/>
      <c r="F7" s="60"/>
      <c r="G7" s="60"/>
      <c r="H7" s="60"/>
      <c r="I7" s="60"/>
      <c r="J7" s="60"/>
      <c r="K7" s="60"/>
      <c r="L7" s="60"/>
      <c r="M7" s="60"/>
      <c r="N7" s="60"/>
    </row>
    <row r="8" spans="2:17" ht="14.4">
      <c r="B8" s="64"/>
      <c r="C8" s="66" t="s">
        <v>96</v>
      </c>
      <c r="D8" s="67">
        <v>38.5</v>
      </c>
      <c r="E8" s="65" t="str">
        <f>VLOOKUP(SelUnitIndex,E55:F56,2,FALSE)</f>
        <v>°F</v>
      </c>
      <c r="F8" s="60"/>
      <c r="G8" s="60"/>
      <c r="H8" s="60"/>
      <c r="I8" s="60"/>
      <c r="J8" s="60"/>
      <c r="K8" s="60"/>
      <c r="L8" s="60"/>
      <c r="M8" s="60"/>
      <c r="N8" s="60"/>
      <c r="O8" s="18" t="s">
        <v>119</v>
      </c>
    </row>
    <row r="9" spans="2:17" ht="14.4">
      <c r="B9" s="64"/>
      <c r="C9" s="68" t="s">
        <v>80</v>
      </c>
      <c r="D9" s="67">
        <v>1000</v>
      </c>
      <c r="E9" s="65" t="str">
        <f>VLOOKUP(SelUnitIndex,E51:G52,SelPressureIndex+1,FALSE)</f>
        <v>ft</v>
      </c>
      <c r="F9" s="60"/>
      <c r="G9" s="60"/>
      <c r="H9" s="60"/>
      <c r="I9" s="60"/>
      <c r="J9" s="60"/>
      <c r="K9" s="69" t="s">
        <v>118</v>
      </c>
      <c r="L9" s="70">
        <f>IF(SelPressure&lt;&gt;"",MATCH(SelPressure,SelPressureList,0),0)</f>
        <v>2</v>
      </c>
      <c r="M9" s="60"/>
      <c r="N9" s="60"/>
      <c r="O9" s="17" t="s">
        <v>117</v>
      </c>
      <c r="P9" s="21">
        <f>IF(SelUnitIndex=1,DryBulbTemp,FTOC(DryBulbTemp))</f>
        <v>3.6111111111111112</v>
      </c>
      <c r="Q9" s="16" t="s">
        <v>65</v>
      </c>
    </row>
    <row r="10" spans="2:17" ht="14.4">
      <c r="B10" s="64"/>
      <c r="C10" s="68" t="s">
        <v>71</v>
      </c>
      <c r="D10" s="67">
        <v>38.5</v>
      </c>
      <c r="E10" s="65" t="str">
        <f>VLOOKUP(SelUnitIndex,E55:H56,SelInputIndex+1,FALSE)</f>
        <v>%</v>
      </c>
      <c r="F10" s="60"/>
      <c r="G10" s="60"/>
      <c r="H10" s="60"/>
      <c r="I10" s="60"/>
      <c r="J10" s="60"/>
      <c r="K10" s="69" t="s">
        <v>116</v>
      </c>
      <c r="L10" s="70">
        <f>IF(SelInput&lt;&gt;"",MATCH(SelInput,SelInputList,0),0)</f>
        <v>3</v>
      </c>
      <c r="M10" s="60"/>
      <c r="N10" s="60"/>
      <c r="O10" s="17" t="s">
        <v>115</v>
      </c>
      <c r="P10" s="21">
        <f>IF(SelInputIndex=3,Input, IF(SelUnitIndex=1,Input,FTOC(Input)))</f>
        <v>38.5</v>
      </c>
      <c r="Q10" s="16" t="str">
        <f>IF(SelInputIndex=3, "%","°C")</f>
        <v>%</v>
      </c>
    </row>
    <row r="11" spans="2:17" ht="14.4">
      <c r="B11" s="64"/>
      <c r="C11" s="66" t="s">
        <v>114</v>
      </c>
      <c r="D11" s="71" t="s">
        <v>77</v>
      </c>
      <c r="E11" s="65"/>
      <c r="F11" s="60"/>
      <c r="G11" s="60"/>
      <c r="H11" s="60"/>
      <c r="I11" s="60"/>
      <c r="J11" s="60"/>
      <c r="K11" s="69" t="s">
        <v>113</v>
      </c>
      <c r="L11" s="70">
        <f>IF(SelUnit&lt;&gt;"",MATCH(SelUnit,SelUnitList,0),0)</f>
        <v>2</v>
      </c>
      <c r="M11" s="60"/>
      <c r="N11" s="60"/>
      <c r="O11" s="17" t="s">
        <v>112</v>
      </c>
      <c r="P11" s="21">
        <f>IF(SelPressureIndex=2,IF(SelUnitIndex=1,AltPresInput,AltPresInput*ftTOm),"")</f>
        <v>304.8</v>
      </c>
      <c r="Q11" s="16" t="s">
        <v>72</v>
      </c>
    </row>
    <row r="12" spans="2:17" ht="14.4">
      <c r="B12" s="64"/>
      <c r="C12" s="60"/>
      <c r="D12" s="72"/>
      <c r="E12" s="65"/>
      <c r="F12" s="60"/>
      <c r="G12" s="60"/>
      <c r="H12" s="60"/>
      <c r="I12" s="60"/>
      <c r="J12" s="60"/>
      <c r="K12" s="60"/>
      <c r="L12" s="60"/>
      <c r="M12" s="60"/>
      <c r="N12" s="60"/>
      <c r="O12" s="17" t="s">
        <v>111</v>
      </c>
      <c r="P12" s="21">
        <f>IF(SelPressureIndex=1,IF(SelUnitIndex=1,AltPresInput,AltPresInput*inHgTOPa),GetStandardAtmPressure(P11))</f>
        <v>97716.5528226639</v>
      </c>
      <c r="Q12" s="16" t="s">
        <v>61</v>
      </c>
    </row>
    <row r="13" spans="2:17" ht="14.4">
      <c r="B13" s="64"/>
      <c r="C13" s="73" t="str">
        <f>IF(Check1=1,"",C8 &amp; " out of bounds")</f>
        <v/>
      </c>
      <c r="D13" s="72"/>
      <c r="E13" s="65"/>
      <c r="F13" s="60"/>
      <c r="G13" s="60"/>
      <c r="H13" s="60"/>
      <c r="I13" s="60"/>
      <c r="J13" s="60"/>
      <c r="K13" s="60"/>
      <c r="L13" s="60"/>
      <c r="M13" s="60"/>
      <c r="N13" s="60"/>
    </row>
    <row r="14" spans="2:17" ht="14.4">
      <c r="B14" s="64"/>
      <c r="C14" s="73" t="str">
        <f>IF(Check2=1, "",SelPressure&amp;" out of bounds")</f>
        <v/>
      </c>
      <c r="D14" s="72"/>
      <c r="E14" s="65"/>
      <c r="F14" s="60"/>
      <c r="G14" s="60"/>
      <c r="H14" s="60"/>
      <c r="I14" s="60"/>
      <c r="J14" s="60"/>
      <c r="K14" s="60"/>
      <c r="L14" s="60"/>
      <c r="M14" s="60"/>
      <c r="N14" s="60"/>
    </row>
    <row r="15" spans="2:17" ht="14.4">
      <c r="B15" s="64"/>
      <c r="C15" s="73" t="str">
        <f>IF(Check3=1, "",SelInput&amp;" out of bounds")</f>
        <v/>
      </c>
      <c r="D15" s="72"/>
      <c r="E15" s="65"/>
      <c r="F15" s="60"/>
      <c r="G15" s="60"/>
      <c r="H15" s="60"/>
      <c r="I15" s="60"/>
      <c r="J15" s="60"/>
      <c r="K15" s="66" t="s">
        <v>110</v>
      </c>
      <c r="L15" s="60"/>
      <c r="M15" s="60"/>
      <c r="N15" s="60"/>
      <c r="O15" s="18" t="s">
        <v>109</v>
      </c>
    </row>
    <row r="16" spans="2:17" ht="14.4">
      <c r="B16" s="64"/>
      <c r="C16" s="60"/>
      <c r="D16" s="60"/>
      <c r="E16" s="65"/>
      <c r="F16" s="60"/>
      <c r="G16" s="60"/>
      <c r="H16" s="60"/>
      <c r="I16" s="60"/>
      <c r="J16" s="60"/>
      <c r="K16" s="69" t="s">
        <v>108</v>
      </c>
      <c r="L16" s="74">
        <v>0.30480000000000002</v>
      </c>
      <c r="M16" s="60"/>
      <c r="N16" s="60"/>
      <c r="O16" s="17" t="s">
        <v>107</v>
      </c>
      <c r="P16" s="20">
        <f>IF(AND(DryBulbTempSI&gt;-100,DryBulbTempSI&lt;=93),1,0)</f>
        <v>1</v>
      </c>
    </row>
    <row r="17" spans="2:16" ht="14.4">
      <c r="B17" s="75"/>
      <c r="C17" s="60"/>
      <c r="D17" s="60"/>
      <c r="E17" s="76"/>
      <c r="F17" s="60"/>
      <c r="G17" s="60"/>
      <c r="H17" s="60"/>
      <c r="I17" s="60"/>
      <c r="J17" s="60"/>
      <c r="K17" s="69" t="s">
        <v>106</v>
      </c>
      <c r="L17" s="74">
        <f>1/ftTOm</f>
        <v>3.280839895013123</v>
      </c>
      <c r="M17" s="60"/>
      <c r="N17" s="60"/>
      <c r="O17" s="17" t="s">
        <v>105</v>
      </c>
      <c r="P17" s="20">
        <f>IF(SelPressureIndex=1,IF(AND(PressureSI &lt; 107500,PressureSI&gt;30000), 1,0),IF(AND(AltitudeSI&gt;-500,AltitudeSI&lt;9000),1,0))</f>
        <v>1</v>
      </c>
    </row>
    <row r="18" spans="2:16" ht="14.4">
      <c r="B18" s="62"/>
      <c r="C18" s="62"/>
      <c r="D18" s="77"/>
      <c r="E18" s="62"/>
      <c r="F18" s="60"/>
      <c r="G18" s="60"/>
      <c r="H18" s="60"/>
      <c r="I18" s="60"/>
      <c r="J18" s="60"/>
      <c r="K18" s="60"/>
      <c r="L18" s="60"/>
      <c r="M18" s="60"/>
      <c r="N18" s="60"/>
      <c r="O18" s="17" t="s">
        <v>104</v>
      </c>
      <c r="P18" s="20">
        <f>IF(SelInputIndex=3,IF(AND(Input&lt;=100,Input&gt;0),1,0),IF(Input&lt;=DryBulbTemp,1,0))</f>
        <v>1</v>
      </c>
    </row>
    <row r="19" spans="2:16" ht="14.4">
      <c r="B19" s="60"/>
      <c r="C19" s="60"/>
      <c r="D19" s="72"/>
      <c r="E19" s="60"/>
      <c r="F19" s="60"/>
      <c r="G19" s="60"/>
      <c r="H19" s="60"/>
      <c r="I19" s="60"/>
      <c r="J19" s="60"/>
      <c r="K19" s="69" t="s">
        <v>103</v>
      </c>
      <c r="L19" s="74">
        <f>0.45359237</f>
        <v>0.45359237000000002</v>
      </c>
      <c r="M19" s="60"/>
      <c r="N19" s="60"/>
      <c r="O19" s="17" t="s">
        <v>102</v>
      </c>
      <c r="P19" s="20">
        <f>MIN(Check2,Check3,Check1)</f>
        <v>1</v>
      </c>
    </row>
    <row r="20" spans="2:16" ht="14.4">
      <c r="B20" s="61" t="s">
        <v>101</v>
      </c>
      <c r="C20" s="62"/>
      <c r="D20" s="77"/>
      <c r="E20" s="63"/>
      <c r="F20" s="60"/>
      <c r="G20" s="60"/>
      <c r="H20" s="60"/>
      <c r="I20" s="60"/>
      <c r="J20" s="60"/>
      <c r="K20" s="69" t="s">
        <v>100</v>
      </c>
      <c r="L20" s="74">
        <f>1/lbTOkg</f>
        <v>2.2046226218487757</v>
      </c>
      <c r="M20" s="60"/>
      <c r="N20" s="60"/>
    </row>
    <row r="21" spans="2:16" ht="14.4">
      <c r="B21" s="64"/>
      <c r="C21" s="60"/>
      <c r="D21" s="72"/>
      <c r="E21" s="65"/>
      <c r="F21" s="60"/>
      <c r="G21" s="60"/>
      <c r="H21" s="60"/>
      <c r="I21" s="60"/>
      <c r="J21" s="60"/>
      <c r="K21" s="60"/>
      <c r="L21" s="60"/>
      <c r="M21" s="60"/>
      <c r="N21" s="60"/>
    </row>
    <row r="22" spans="2:16" ht="14.4">
      <c r="B22" s="64"/>
      <c r="C22" s="60"/>
      <c r="D22" s="72"/>
      <c r="E22" s="65"/>
      <c r="F22" s="60"/>
      <c r="G22" s="60"/>
      <c r="H22" s="60"/>
      <c r="I22" s="60"/>
      <c r="J22" s="60"/>
      <c r="K22" s="69" t="s">
        <v>99</v>
      </c>
      <c r="L22" s="74">
        <f>2326</f>
        <v>2326</v>
      </c>
      <c r="M22" s="60"/>
      <c r="N22" s="60"/>
      <c r="O22" s="18" t="s">
        <v>98</v>
      </c>
    </row>
    <row r="23" spans="2:16" ht="14.4">
      <c r="B23" s="64"/>
      <c r="C23" s="66" t="s">
        <v>96</v>
      </c>
      <c r="D23" s="78">
        <f>IF(SelUnitIndex=1,TDryBulbSI,CTOF(TDryBulbSI))</f>
        <v>38.5</v>
      </c>
      <c r="E23" s="65" t="str">
        <f>VLOOKUP(SelUnitIndex,SelUnit4Label,2,FALSE)</f>
        <v>°F</v>
      </c>
      <c r="F23" s="60"/>
      <c r="G23" s="60"/>
      <c r="H23" s="60"/>
      <c r="I23" s="60"/>
      <c r="J23" s="60"/>
      <c r="K23" s="69" t="s">
        <v>97</v>
      </c>
      <c r="L23" s="74">
        <f>1/BTU_lbTOJ_kg</f>
        <v>4.299226139294927E-4</v>
      </c>
      <c r="M23" s="60"/>
      <c r="N23" s="60"/>
      <c r="O23" s="17" t="s">
        <v>96</v>
      </c>
      <c r="P23" s="19">
        <f>IF(Check=1,DryBulbTempSI,NA())</f>
        <v>3.6111111111111112</v>
      </c>
    </row>
    <row r="24" spans="2:16" ht="14.4">
      <c r="B24" s="64"/>
      <c r="C24" s="66" t="s">
        <v>75</v>
      </c>
      <c r="D24" s="78">
        <f>IF(SelUnitIndex=1,TWetBulbSI,CTOF(TWetBulbSI))</f>
        <v>30.719065983707459</v>
      </c>
      <c r="E24" s="65" t="str">
        <f>VLOOKUP(SelUnitIndex,SelUnit4Label,2,FALSE)</f>
        <v>°F</v>
      </c>
      <c r="F24" s="60"/>
      <c r="G24" s="60"/>
      <c r="H24" s="60"/>
      <c r="I24" s="60"/>
      <c r="J24" s="60"/>
      <c r="K24" s="69" t="s">
        <v>95</v>
      </c>
      <c r="L24" s="74">
        <f>0.062428</f>
        <v>6.2427999999999997E-2</v>
      </c>
      <c r="M24" s="60"/>
      <c r="N24" s="60"/>
      <c r="O24" s="17" t="s">
        <v>75</v>
      </c>
      <c r="P24" s="19">
        <f>IF(Check=1,(IF(SelInputIndex=1,InputSI,GetTWetBulbFromHumRatio(DryBulbTempSI,HumRatioSI,PressureSI))),NA())</f>
        <v>-0.71163000905141094</v>
      </c>
    </row>
    <row r="25" spans="2:16" ht="14.4">
      <c r="B25" s="64"/>
      <c r="C25" s="66" t="s">
        <v>73</v>
      </c>
      <c r="D25" s="78">
        <f>IF(SelUnitIndex=1,TDewPointSI,CTOF(TDewPointSI))</f>
        <v>14.942239134632363</v>
      </c>
      <c r="E25" s="65" t="str">
        <f>VLOOKUP(SelUnitIndex,SelUnit4Label,2,FALSE)</f>
        <v>°F</v>
      </c>
      <c r="F25" s="60"/>
      <c r="G25" s="60"/>
      <c r="H25" s="60"/>
      <c r="I25" s="60"/>
      <c r="J25" s="60"/>
      <c r="K25" s="60"/>
      <c r="L25" s="60"/>
      <c r="M25" s="60"/>
      <c r="N25" s="60"/>
      <c r="O25" s="17" t="s">
        <v>73</v>
      </c>
      <c r="P25" s="19">
        <f>IF(Check=1, (IF(SelInputIndex=2,InputSI,GetTDewPointFromHumRatio(DryBulbTempSI,HumRatioSI,PressureSI))),NA())</f>
        <v>-9.4765338140931323</v>
      </c>
    </row>
    <row r="26" spans="2:16" ht="14.4">
      <c r="B26" s="64"/>
      <c r="C26" s="66" t="s">
        <v>71</v>
      </c>
      <c r="D26" s="78">
        <f>RelHumSI*100</f>
        <v>38.5</v>
      </c>
      <c r="E26" s="65" t="s">
        <v>55</v>
      </c>
      <c r="F26" s="60"/>
      <c r="G26" s="60"/>
      <c r="H26" s="60"/>
      <c r="I26" s="60"/>
      <c r="J26" s="60"/>
      <c r="K26" s="69" t="s">
        <v>94</v>
      </c>
      <c r="L26" s="74">
        <v>3386.39</v>
      </c>
      <c r="M26" s="60"/>
      <c r="N26" s="60"/>
      <c r="O26" s="17" t="s">
        <v>71</v>
      </c>
      <c r="P26" s="19">
        <f>IF(Check=1, (IF(SelInputIndex=3,InputSI/100,GetRelHumFromHumRatio(DryBulbTempSI,HumRatioSI,PressureSI))),NA())</f>
        <v>0.38500000000000001</v>
      </c>
    </row>
    <row r="27" spans="2:16" ht="14.4">
      <c r="B27" s="64"/>
      <c r="C27" s="66" t="s">
        <v>92</v>
      </c>
      <c r="D27" s="79">
        <f>IF(SelUnitIndex=1,HumRatioSI*1000,HumRatioSI*kgTOgrain/kgTOlb)</f>
        <v>13.621283803430856</v>
      </c>
      <c r="E27" s="65" t="str">
        <f>VLOOKUP(SelUnitIndex,SelUnit4Label,3,FALSE)</f>
        <v xml:space="preserve"> grainsH2O/lbmAir</v>
      </c>
      <c r="F27" s="60"/>
      <c r="G27" s="60"/>
      <c r="H27" s="60"/>
      <c r="I27" s="60"/>
      <c r="J27" s="60"/>
      <c r="K27" s="69" t="s">
        <v>93</v>
      </c>
      <c r="L27" s="74">
        <f>1/inHgTOPa</f>
        <v>2.9529971444517615E-4</v>
      </c>
      <c r="M27" s="60"/>
      <c r="N27" s="60"/>
      <c r="O27" s="17" t="s">
        <v>92</v>
      </c>
      <c r="P27" s="19">
        <f>IF(Check=1, (IF(SelInputIndex=1,GetHumRatioFromTWetBulb(DryBulbTempSI,InputSI,PressureSI),IF(SelInputIndex=2,GetHumRatioFromTDewPoint(InputSI,PressureSI),GetHumRatioFromRelHum(DryBulbTempSI,InputSI/100,PressureSI)))),NA())</f>
        <v>1.9456030939604694E-3</v>
      </c>
    </row>
    <row r="28" spans="2:16" ht="14.4">
      <c r="B28" s="64"/>
      <c r="C28" s="66" t="s">
        <v>90</v>
      </c>
      <c r="D28" s="79">
        <f>IF(SelUnitIndex=1,VolumeSI,VolumeSI/kg_m3TOlb_ft3)</f>
        <v>13.063495980947479</v>
      </c>
      <c r="E28" s="65" t="str">
        <f>VLOOKUP(SelUnitIndex,SelUnit4Label,4,FALSE)</f>
        <v xml:space="preserve"> ft3/lbm</v>
      </c>
      <c r="F28" s="60"/>
      <c r="G28" s="60"/>
      <c r="H28" s="60"/>
      <c r="I28" s="60"/>
      <c r="J28" s="60"/>
      <c r="K28" s="69" t="s">
        <v>91</v>
      </c>
      <c r="L28" s="74">
        <f>101325</f>
        <v>101325</v>
      </c>
      <c r="M28" s="60"/>
      <c r="N28" s="60"/>
      <c r="O28" s="17" t="s">
        <v>90</v>
      </c>
      <c r="P28" s="19">
        <f>IF(Check=1, (GetMoistAirVolume(DryBulbTempSI,HumRatioSI,PressureSI)),NA())</f>
        <v>0.81552792709858923</v>
      </c>
    </row>
    <row r="29" spans="2:16" ht="14.4">
      <c r="B29" s="64"/>
      <c r="C29" s="66" t="s">
        <v>88</v>
      </c>
      <c r="D29" s="80">
        <f>DegSatSI</f>
        <v>0.38307612264302199</v>
      </c>
      <c r="E29" s="65"/>
      <c r="F29" s="60"/>
      <c r="G29" s="60"/>
      <c r="H29" s="60"/>
      <c r="I29" s="60"/>
      <c r="J29" s="60"/>
      <c r="K29" s="69" t="s">
        <v>89</v>
      </c>
      <c r="L29" s="74">
        <f>1/AtmTOPa</f>
        <v>9.8692326671601285E-6</v>
      </c>
      <c r="M29" s="60"/>
      <c r="N29" s="60"/>
      <c r="O29" s="17" t="s">
        <v>88</v>
      </c>
      <c r="P29" s="19">
        <f>IF(Check=1, (GetDegreeOfSaturation(DryBulbTempSI,HumRatioSI,PressureSI)),NA())</f>
        <v>0.38307612264302199</v>
      </c>
    </row>
    <row r="30" spans="2:16" ht="14.4">
      <c r="B30" s="64"/>
      <c r="C30" s="66" t="s">
        <v>87</v>
      </c>
      <c r="D30" s="80">
        <f>IF(SelUnitIndex=1,EnthalpySI/1000,(EnthalpySI-(GetDryAirEnthalpy(FTOC(0))))*J_kgTOBTU_lb)</f>
        <v>11.348342015333243</v>
      </c>
      <c r="E30" s="65" t="str">
        <f>VLOOKUP(SelUnitIndex,SelUnit4Label,5,FALSE)</f>
        <v xml:space="preserve"> BTU/lbm</v>
      </c>
      <c r="F30" s="60"/>
      <c r="G30" s="60"/>
      <c r="H30" s="60"/>
      <c r="I30" s="60"/>
      <c r="J30" s="60"/>
      <c r="K30" s="60"/>
      <c r="L30" s="60"/>
      <c r="M30" s="60"/>
      <c r="N30" s="60"/>
      <c r="O30" s="17" t="s">
        <v>87</v>
      </c>
      <c r="P30" s="19">
        <f>IF(Check=1, (GetMoistAirEnthalpy(DryBulbTempSI,HumRatioSI)), NA())</f>
        <v>8511.7990832206797</v>
      </c>
    </row>
    <row r="31" spans="2:16" ht="14.4">
      <c r="B31" s="64"/>
      <c r="C31" s="66" t="s">
        <v>85</v>
      </c>
      <c r="D31" s="81">
        <f>IF(SelUnitIndex=1,VapPresSI,VapPresSI*PaTOAtm)</f>
        <v>3.0074424757320518E-3</v>
      </c>
      <c r="E31" s="65" t="str">
        <f>VLOOKUP(SelUnitIndex,SelUnit4Label,6,FALSE)</f>
        <v xml:space="preserve"> Atm</v>
      </c>
      <c r="F31" s="60"/>
      <c r="G31" s="60"/>
      <c r="H31" s="60"/>
      <c r="I31" s="60"/>
      <c r="J31" s="60"/>
      <c r="K31" s="69" t="s">
        <v>86</v>
      </c>
      <c r="L31" s="74">
        <f>0.0000647891</f>
        <v>6.4789099999999999E-5</v>
      </c>
      <c r="M31" s="60"/>
      <c r="N31" s="60"/>
      <c r="O31" s="17" t="s">
        <v>85</v>
      </c>
      <c r="P31" s="19">
        <f>IF(Check=1, (GetVapPresFromHumRatio(HumRatioSI,PressureSI)),NA())</f>
        <v>304.72910885355014</v>
      </c>
    </row>
    <row r="32" spans="2:16" ht="14.4">
      <c r="B32" s="64"/>
      <c r="C32" s="66" t="s">
        <v>81</v>
      </c>
      <c r="D32" s="78">
        <f>IF(SelUnitIndex=1,P32,P32*PaTOAtm)</f>
        <v>0.96438739523971284</v>
      </c>
      <c r="E32" s="65" t="str">
        <f>VLOOKUP(SelUnitIndex,SelUnit4Label,6,FALSE)</f>
        <v xml:space="preserve"> Atm</v>
      </c>
      <c r="F32" s="60"/>
      <c r="G32" s="60"/>
      <c r="H32" s="60"/>
      <c r="I32" s="60"/>
      <c r="J32" s="60"/>
      <c r="K32" s="69" t="s">
        <v>84</v>
      </c>
      <c r="L32" s="74">
        <f>1/grainTOkg</f>
        <v>15434.695033578178</v>
      </c>
      <c r="M32" s="60"/>
      <c r="N32" s="60"/>
      <c r="O32" s="17" t="s">
        <v>81</v>
      </c>
      <c r="P32" s="19">
        <f>IF(Check=1, (PressureSI),NA())</f>
        <v>97716.5528226639</v>
      </c>
    </row>
    <row r="33" spans="2:14" ht="14.4">
      <c r="B33" s="64"/>
      <c r="C33" s="60"/>
      <c r="D33" s="60"/>
      <c r="E33" s="65"/>
      <c r="F33" s="60"/>
      <c r="G33" s="60"/>
      <c r="H33" s="60"/>
      <c r="I33" s="60"/>
      <c r="J33" s="60"/>
      <c r="K33" s="60"/>
      <c r="L33" s="60"/>
      <c r="M33" s="60"/>
      <c r="N33" s="60"/>
    </row>
    <row r="34" spans="2:14" ht="14.4">
      <c r="B34" s="64"/>
      <c r="C34" s="60"/>
      <c r="D34" s="60"/>
      <c r="E34" s="65"/>
      <c r="F34" s="60"/>
      <c r="G34" s="60"/>
      <c r="H34" s="60"/>
      <c r="I34" s="60"/>
      <c r="J34" s="60"/>
      <c r="K34" s="60"/>
      <c r="L34" s="60"/>
      <c r="M34" s="60"/>
      <c r="N34" s="60"/>
    </row>
    <row r="35" spans="2:14" ht="14.4">
      <c r="B35" s="75"/>
      <c r="C35" s="82"/>
      <c r="D35" s="82"/>
      <c r="E35" s="76"/>
      <c r="F35" s="60"/>
      <c r="G35" s="60"/>
      <c r="H35" s="60"/>
      <c r="I35" s="60"/>
      <c r="J35" s="60"/>
      <c r="K35" s="60"/>
      <c r="L35" s="60"/>
      <c r="M35" s="60"/>
      <c r="N35" s="60"/>
    </row>
    <row r="36" spans="2:14" ht="14.25" customHeight="1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</row>
    <row r="37" spans="2:14" ht="14.4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</row>
    <row r="38" spans="2:14" ht="14.4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</row>
    <row r="39" spans="2:14" ht="14.4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</row>
    <row r="40" spans="2:14" ht="14.4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4" ht="14.4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</row>
    <row r="42" spans="2:14" ht="14.4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</row>
    <row r="43" spans="2:14" ht="14.4">
      <c r="B43" s="60"/>
      <c r="C43" s="66" t="s">
        <v>83</v>
      </c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</row>
    <row r="44" spans="2:14" ht="14.4">
      <c r="B44" s="69" t="s">
        <v>82</v>
      </c>
      <c r="C44" s="74" t="s">
        <v>81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</row>
    <row r="45" spans="2:14" ht="14.4">
      <c r="B45" s="60"/>
      <c r="C45" s="74" t="s">
        <v>80</v>
      </c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</row>
    <row r="46" spans="2:14" ht="14.4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</row>
    <row r="47" spans="2:14" ht="14.4">
      <c r="B47" s="69" t="s">
        <v>79</v>
      </c>
      <c r="C47" s="74" t="s">
        <v>78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</row>
    <row r="48" spans="2:14" ht="14.4">
      <c r="B48" s="60"/>
      <c r="C48" s="74" t="s">
        <v>77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</row>
    <row r="49" spans="2:14" ht="14.4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</row>
    <row r="50" spans="2:14" ht="14.4">
      <c r="B50" s="69" t="s">
        <v>76</v>
      </c>
      <c r="C50" s="74" t="s">
        <v>75</v>
      </c>
      <c r="D50" s="60"/>
      <c r="E50" s="69" t="s">
        <v>74</v>
      </c>
      <c r="F50" s="60"/>
      <c r="G50" s="60"/>
      <c r="H50" s="60"/>
      <c r="I50" s="60"/>
      <c r="J50" s="60"/>
      <c r="K50" s="60"/>
      <c r="L50" s="60"/>
      <c r="M50" s="60"/>
      <c r="N50" s="60"/>
    </row>
    <row r="51" spans="2:14" ht="14.4">
      <c r="B51" s="60"/>
      <c r="C51" s="74" t="s">
        <v>73</v>
      </c>
      <c r="D51" s="60"/>
      <c r="E51" s="69">
        <v>1</v>
      </c>
      <c r="F51" s="74" t="s">
        <v>61</v>
      </c>
      <c r="G51" s="74" t="s">
        <v>72</v>
      </c>
      <c r="H51" s="60"/>
      <c r="I51" s="60"/>
      <c r="J51" s="60"/>
      <c r="K51" s="60"/>
      <c r="L51" s="60"/>
      <c r="M51" s="60"/>
      <c r="N51" s="60"/>
    </row>
    <row r="52" spans="2:14" ht="14.4">
      <c r="B52" s="60"/>
      <c r="C52" s="74" t="s">
        <v>71</v>
      </c>
      <c r="D52" s="60"/>
      <c r="E52" s="69">
        <v>2</v>
      </c>
      <c r="F52" s="74" t="s">
        <v>70</v>
      </c>
      <c r="G52" s="74" t="s">
        <v>69</v>
      </c>
      <c r="H52" s="60"/>
      <c r="I52" s="60"/>
      <c r="J52" s="60"/>
      <c r="K52" s="60"/>
      <c r="L52" s="60"/>
      <c r="M52" s="60"/>
      <c r="N52" s="60"/>
    </row>
    <row r="53" spans="2:14" ht="14.4"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</row>
    <row r="54" spans="2:14" ht="14.4">
      <c r="B54" s="69" t="s">
        <v>68</v>
      </c>
      <c r="C54" s="60"/>
      <c r="D54" s="60"/>
      <c r="E54" s="69" t="s">
        <v>67</v>
      </c>
      <c r="F54" s="60"/>
      <c r="G54" s="60"/>
      <c r="H54" s="60"/>
      <c r="I54" s="60"/>
      <c r="J54" s="60"/>
      <c r="K54" s="60"/>
      <c r="L54" s="60"/>
      <c r="M54" s="60"/>
      <c r="N54" s="60"/>
    </row>
    <row r="55" spans="2:14" ht="14.4">
      <c r="B55" s="69">
        <v>1</v>
      </c>
      <c r="C55" s="74" t="s">
        <v>147</v>
      </c>
      <c r="D55" s="60"/>
      <c r="E55" s="69">
        <v>1</v>
      </c>
      <c r="F55" s="74" t="s">
        <v>147</v>
      </c>
      <c r="G55" s="74" t="s">
        <v>147</v>
      </c>
      <c r="H55" s="74" t="s">
        <v>55</v>
      </c>
      <c r="I55" s="60"/>
      <c r="J55" s="60"/>
      <c r="K55" s="60"/>
      <c r="L55" s="60"/>
      <c r="M55" s="60"/>
      <c r="N55" s="60"/>
    </row>
    <row r="56" spans="2:14" ht="14.4">
      <c r="B56" s="69">
        <v>2</v>
      </c>
      <c r="C56" s="74" t="s">
        <v>60</v>
      </c>
      <c r="D56" s="60"/>
      <c r="E56" s="69">
        <v>2</v>
      </c>
      <c r="F56" s="74" t="s">
        <v>60</v>
      </c>
      <c r="G56" s="74" t="s">
        <v>60</v>
      </c>
      <c r="H56" s="74" t="s">
        <v>55</v>
      </c>
      <c r="I56" s="60"/>
      <c r="J56" s="60"/>
      <c r="K56" s="60"/>
      <c r="L56" s="60"/>
      <c r="M56" s="60"/>
      <c r="N56" s="60"/>
    </row>
    <row r="57" spans="2:14" ht="14.4"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</row>
    <row r="58" spans="2:14" ht="14.4">
      <c r="B58" s="60" t="s">
        <v>66</v>
      </c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</row>
    <row r="59" spans="2:14" ht="14.4">
      <c r="B59" s="69">
        <v>1</v>
      </c>
      <c r="C59" s="74" t="s">
        <v>147</v>
      </c>
      <c r="D59" s="74" t="s">
        <v>64</v>
      </c>
      <c r="E59" s="74" t="s">
        <v>63</v>
      </c>
      <c r="F59" s="74" t="s">
        <v>62</v>
      </c>
      <c r="G59" s="74" t="s">
        <v>61</v>
      </c>
      <c r="H59" s="60"/>
      <c r="I59" s="60"/>
      <c r="J59" s="60"/>
      <c r="K59" s="60"/>
      <c r="L59" s="60"/>
      <c r="M59" s="60"/>
      <c r="N59" s="60"/>
    </row>
    <row r="60" spans="2:14" ht="14.4">
      <c r="B60" s="60">
        <v>2</v>
      </c>
      <c r="C60" s="74" t="s">
        <v>60</v>
      </c>
      <c r="D60" s="74" t="s">
        <v>59</v>
      </c>
      <c r="E60" s="74" t="s">
        <v>58</v>
      </c>
      <c r="F60" s="74" t="s">
        <v>57</v>
      </c>
      <c r="G60" s="74" t="s">
        <v>56</v>
      </c>
      <c r="H60" s="60"/>
      <c r="I60" s="60"/>
      <c r="J60" s="60"/>
      <c r="K60" s="60"/>
      <c r="L60" s="60"/>
      <c r="M60" s="60"/>
      <c r="N60" s="60"/>
    </row>
    <row r="61" spans="2:14" ht="14.4"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</row>
    <row r="62" spans="2:14" ht="14.4"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</row>
    <row r="63" spans="2:14" ht="14.4"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</row>
    <row r="64" spans="2:14" ht="14.4"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</row>
    <row r="65" spans="2:14" ht="14.4"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</row>
    <row r="66" spans="2:14" ht="14.4"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</row>
    <row r="67" spans="2:14" ht="14.4"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</row>
    <row r="68" spans="2:14" ht="14.4"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</row>
    <row r="69" spans="2:14" ht="14.4"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</row>
    <row r="70" spans="2:14" ht="14.4"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 ht="14.4"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</row>
    <row r="72" spans="2:14" ht="14.4"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</row>
    <row r="73" spans="2:14" ht="14.4"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</row>
    <row r="74" spans="2:14" ht="14.4"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</row>
    <row r="75" spans="2:14" ht="14.4"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</row>
    <row r="76" spans="2:14" ht="14.4"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</row>
    <row r="77" spans="2:14" ht="14.4"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</row>
    <row r="78" spans="2:14" ht="14.4"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</row>
    <row r="79" spans="2:14" ht="14.4"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</row>
    <row r="80" spans="2:14" ht="14.4"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</row>
    <row r="81" spans="2:14" ht="14.4"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</row>
    <row r="82" spans="2:14" ht="14.4"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</row>
    <row r="83" spans="2:14" ht="14.4"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</row>
    <row r="84" spans="2:14" ht="14.4"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</row>
    <row r="85" spans="2:14" ht="14.4"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</row>
    <row r="86" spans="2:14" ht="14.4"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</row>
    <row r="87" spans="2:14" ht="14.4"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</row>
    <row r="88" spans="2:14" ht="14.4"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</row>
    <row r="89" spans="2:14" ht="14.4"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</row>
    <row r="90" spans="2:14" ht="14.4"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</row>
    <row r="91" spans="2:14" ht="14.4"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</row>
    <row r="92" spans="2:14" ht="14.4"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</row>
    <row r="93" spans="2:14" ht="14.4"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</row>
    <row r="94" spans="2:14" ht="14.4"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</row>
    <row r="95" spans="2:14" ht="14.4"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</row>
    <row r="96" spans="2:14" ht="14.4"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</row>
    <row r="97" spans="2:14" ht="14.4"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</row>
    <row r="98" spans="2:14" ht="14.4"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</row>
    <row r="99" spans="2:14" ht="14.4"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</row>
    <row r="100" spans="2:14" ht="14.4"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</row>
    <row r="101" spans="2:14" ht="14.4"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</row>
    <row r="102" spans="2:14" ht="14.4"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</row>
    <row r="103" spans="2:14" ht="14.4"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</row>
    <row r="104" spans="2:14" ht="14.4"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</row>
    <row r="105" spans="2:14" ht="14.4"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</row>
    <row r="106" spans="2:14" ht="14.4"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</row>
    <row r="107" spans="2:14" ht="14.4"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</row>
    <row r="108" spans="2:14" ht="14.4"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</row>
    <row r="109" spans="2:14" ht="14.4"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</row>
    <row r="110" spans="2:14" ht="14.4"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</row>
    <row r="111" spans="2:14" ht="14.4"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</row>
    <row r="112" spans="2:14" ht="14.4"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</row>
    <row r="113" spans="2:14" ht="14.4"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</row>
    <row r="114" spans="2:14" ht="14.4"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</row>
    <row r="115" spans="2:14" ht="14.4"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</row>
    <row r="116" spans="2:14" ht="14.4"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</row>
    <row r="117" spans="2:14" ht="14.4"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</row>
    <row r="118" spans="2:14" ht="14.4"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</row>
    <row r="119" spans="2:14" ht="14.4"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</row>
    <row r="120" spans="2:14" ht="14.4"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</row>
    <row r="121" spans="2:14" ht="14.4"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</row>
    <row r="122" spans="2:14" ht="14.4"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</row>
    <row r="123" spans="2:14" ht="14.4"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</row>
    <row r="124" spans="2:14" ht="14.4"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</row>
    <row r="125" spans="2:14" ht="14.4"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</row>
    <row r="126" spans="2:14" ht="14.4"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</row>
    <row r="127" spans="2:14" ht="14.4"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</row>
    <row r="128" spans="2:14" ht="14.4"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</row>
    <row r="129" spans="2:14" ht="14.4"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</row>
    <row r="130" spans="2:14" ht="14.4"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</row>
    <row r="131" spans="2:14" ht="14.4"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</row>
    <row r="132" spans="2:14" ht="14.4"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</row>
    <row r="133" spans="2:14" ht="14.4"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</row>
    <row r="134" spans="2:14" ht="14.4"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</row>
    <row r="135" spans="2:14" ht="14.4"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</row>
    <row r="136" spans="2:14" ht="14.4"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</row>
    <row r="137" spans="2:14" ht="14.4"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</row>
    <row r="138" spans="2:14" ht="14.4"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</row>
    <row r="139" spans="2:14" ht="14.4"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</row>
    <row r="140" spans="2:14" ht="14.4"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</row>
    <row r="141" spans="2:14" ht="14.4"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</row>
    <row r="142" spans="2:14" ht="14.4"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</row>
    <row r="143" spans="2:14" ht="14.4"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</row>
    <row r="144" spans="2:14" ht="14.4"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</row>
    <row r="145" spans="2:14" ht="14.4"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</row>
    <row r="146" spans="2:14" ht="14.4"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</row>
    <row r="147" spans="2:14" ht="14.4"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</row>
    <row r="148" spans="2:14" ht="14.4"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</row>
    <row r="149" spans="2:14" ht="14.4"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</row>
    <row r="150" spans="2:14" ht="14.4"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</row>
    <row r="151" spans="2:14" ht="14.4"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</row>
    <row r="152" spans="2:14" ht="14.4"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</row>
    <row r="153" spans="2:14" ht="14.4"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</row>
    <row r="154" spans="2:14" ht="14.4"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</row>
    <row r="155" spans="2:14" ht="14.4"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</row>
    <row r="156" spans="2:14" ht="14.4"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</row>
    <row r="157" spans="2:14" ht="14.4"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</row>
    <row r="158" spans="2:14" ht="14.4"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</row>
    <row r="159" spans="2:14" ht="14.4"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</row>
    <row r="160" spans="2:14" ht="14.4"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</row>
    <row r="161" spans="2:14" ht="14.4"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</row>
    <row r="162" spans="2:14" ht="14.4"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</row>
    <row r="163" spans="2:14" ht="14.4"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</row>
    <row r="164" spans="2:14" ht="14.4"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</row>
    <row r="165" spans="2:14" ht="14.4"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</row>
    <row r="166" spans="2:14" ht="14.4"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</row>
    <row r="167" spans="2:14" ht="14.4"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</row>
    <row r="168" spans="2:14" ht="14.4"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</row>
    <row r="169" spans="2:14" ht="14.4"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</row>
    <row r="170" spans="2:14" ht="14.4"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</row>
    <row r="171" spans="2:14" ht="14.4"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</row>
    <row r="172" spans="2:14" ht="14.4"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</row>
    <row r="173" spans="2:14" ht="14.4"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</row>
    <row r="174" spans="2:14" ht="14.4"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</row>
    <row r="175" spans="2:14" ht="14.4"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</row>
    <row r="176" spans="2:14" ht="14.4"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</row>
    <row r="177" spans="2:14" ht="14.4"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</row>
    <row r="178" spans="2:14" ht="14.4"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</row>
    <row r="179" spans="2:14" ht="14.4"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</row>
    <row r="180" spans="2:14" ht="14.4"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</row>
    <row r="181" spans="2:14" ht="14.4"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</row>
    <row r="182" spans="2:14" ht="14.4"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</row>
    <row r="183" spans="2:14" ht="14.4"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</row>
    <row r="184" spans="2:14" ht="14.4"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</row>
    <row r="185" spans="2:14" ht="14.4"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</row>
    <row r="186" spans="2:14" ht="14.4"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</row>
    <row r="187" spans="2:14" ht="14.4"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</row>
    <row r="188" spans="2:14" ht="14.4"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</row>
    <row r="189" spans="2:14" ht="14.4"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</row>
    <row r="190" spans="2:14" ht="14.4"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</row>
    <row r="191" spans="2:14" ht="14.4"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</row>
    <row r="192" spans="2:14" ht="14.4"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</row>
    <row r="193" spans="2:14" ht="14.4"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</row>
    <row r="194" spans="2:14" ht="14.4"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</row>
    <row r="195" spans="2:14" ht="14.4"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</row>
    <row r="196" spans="2:14" ht="14.4"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</row>
    <row r="197" spans="2:14" ht="14.4"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</row>
    <row r="198" spans="2:14" ht="14.4"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</row>
    <row r="199" spans="2:14" ht="14.4"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</row>
    <row r="200" spans="2:14" ht="14.4"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</row>
    <row r="201" spans="2:14" ht="14.4"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</row>
    <row r="202" spans="2:14" ht="14.4"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</row>
    <row r="203" spans="2:14" ht="14.4"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</row>
    <row r="204" spans="2:14" ht="14.4"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</row>
    <row r="205" spans="2:14" ht="14.4"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</row>
    <row r="206" spans="2:14" ht="14.4"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</row>
    <row r="207" spans="2:14" ht="14.4"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</row>
    <row r="208" spans="2:14" ht="14.4"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</row>
    <row r="209" spans="2:14" ht="14.4"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</row>
    <row r="210" spans="2:14" ht="14.4"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</row>
    <row r="211" spans="2:14" ht="14.4"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</row>
    <row r="212" spans="2:14" ht="14.4"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</row>
    <row r="213" spans="2:14" ht="14.4"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</row>
    <row r="214" spans="2:14" ht="14.4"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</row>
    <row r="215" spans="2:14" ht="14.4"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</row>
    <row r="216" spans="2:14" ht="14.4"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</row>
    <row r="217" spans="2:14" ht="14.4"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</row>
    <row r="218" spans="2:14" ht="14.4"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</row>
    <row r="219" spans="2:14" ht="14.4"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</row>
    <row r="220" spans="2:14" ht="14.4"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</row>
    <row r="221" spans="2:14" ht="14.4"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</row>
    <row r="222" spans="2:14" ht="14.4"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</row>
    <row r="223" spans="2:14" ht="14.4"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</row>
    <row r="224" spans="2:14" ht="14.4"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</row>
    <row r="225" spans="2:14" ht="14.4"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</row>
    <row r="226" spans="2:14" ht="14.4"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</row>
    <row r="227" spans="2:14" ht="14.4"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</row>
    <row r="228" spans="2:14" ht="14.4"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</row>
    <row r="229" spans="2:14" ht="14.4"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</row>
  </sheetData>
  <dataConsolidate/>
  <dataValidations count="5">
    <dataValidation type="list" allowBlank="1" showInputMessage="1" showErrorMessage="1" sqref="C9" xr:uid="{00000000-0002-0000-0700-000000000000}">
      <formula1>SelPressureList</formula1>
    </dataValidation>
    <dataValidation type="list" allowBlank="1" showInputMessage="1" showErrorMessage="1" sqref="D11" xr:uid="{00000000-0002-0000-0700-000001000000}">
      <formula1>SelUnitList</formula1>
    </dataValidation>
    <dataValidation operator="greaterThan" allowBlank="1" showInputMessage="1" showErrorMessage="1" sqref="D9" xr:uid="{00000000-0002-0000-0700-000002000000}"/>
    <dataValidation type="list" allowBlank="1" showInputMessage="1" showErrorMessage="1" sqref="C10" xr:uid="{00000000-0002-0000-0700-000003000000}">
      <formula1>SelInputList</formula1>
    </dataValidation>
    <dataValidation operator="lessThanOrEqual" allowBlank="1" showInputMessage="1" showErrorMessage="1" errorTitle="Input Out of Bounds" error="Input out of bounds." sqref="D10" xr:uid="{00000000-0002-0000-0700-000004000000}"/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P224"/>
  <sheetViews>
    <sheetView showGridLines="0" zoomScaleNormal="100" workbookViewId="0">
      <selection activeCell="Q9" sqref="Q9"/>
    </sheetView>
  </sheetViews>
  <sheetFormatPr defaultColWidth="8.77734375" defaultRowHeight="13.2"/>
  <cols>
    <col min="1" max="1" width="9.6640625" customWidth="1"/>
    <col min="2" max="2" width="44.33203125" customWidth="1"/>
    <col min="5" max="5" width="11.6640625" customWidth="1"/>
    <col min="6" max="6" width="10.33203125" customWidth="1"/>
    <col min="9" max="9" width="7.44140625" customWidth="1"/>
    <col min="10" max="10" width="6" customWidth="1"/>
  </cols>
  <sheetData>
    <row r="1" spans="1:16" ht="13.8">
      <c r="A1" s="31">
        <v>140</v>
      </c>
      <c r="B1" s="32" t="s">
        <v>151</v>
      </c>
    </row>
    <row r="2" spans="1:16" ht="13.8">
      <c r="A2" s="31">
        <v>120</v>
      </c>
      <c r="B2" s="32" t="s">
        <v>152</v>
      </c>
    </row>
    <row r="3" spans="1:16">
      <c r="B3" s="97"/>
    </row>
    <row r="4" spans="1:16" ht="13.8">
      <c r="A4" s="52" t="str">
        <f xml:space="preserve"> "Total rooms:" &amp; "  " &amp; COUNTIF(A6:A6, "&gt; 0")</f>
        <v>Total rooms:  1</v>
      </c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</row>
    <row r="5" spans="1:16" ht="27.6">
      <c r="A5" s="57" t="s">
        <v>53</v>
      </c>
      <c r="B5" s="84" t="s">
        <v>1</v>
      </c>
      <c r="C5" s="57" t="s">
        <v>141</v>
      </c>
      <c r="D5" s="57" t="s">
        <v>142</v>
      </c>
      <c r="E5" s="58" t="s">
        <v>129</v>
      </c>
      <c r="F5" s="58" t="s">
        <v>140</v>
      </c>
      <c r="G5" s="58" t="s">
        <v>148</v>
      </c>
      <c r="H5" s="58" t="s">
        <v>130</v>
      </c>
      <c r="I5" s="57" t="s">
        <v>3</v>
      </c>
      <c r="J5" s="57" t="s">
        <v>4</v>
      </c>
      <c r="K5" s="57" t="s">
        <v>125</v>
      </c>
      <c r="L5" s="57" t="s">
        <v>2</v>
      </c>
    </row>
    <row r="6" spans="1:16" ht="13.8">
      <c r="A6" s="85">
        <v>1</v>
      </c>
      <c r="B6" s="33" t="str">
        <f>INDEX(Air!B$6:B$999832, MATCH($A6, Air!A$6:A$99832,0 ))</f>
        <v>ROOM_Room 00-05</v>
      </c>
      <c r="C6" s="10" t="e">
        <f>INDEX(Air!BB$6:BB$999832, MATCH($A6, Air!A$6:A$99832,0 ))</f>
        <v>#N/A</v>
      </c>
      <c r="D6" s="10" t="e">
        <f>INDEX(Air!BC$6:BC$999832, MATCH($A6, Air!A$6:A$99832,0 ))</f>
        <v>#N/A</v>
      </c>
      <c r="E6" s="54" t="e">
        <f>INDEX(Air!BD$6:BD$999832, MATCH($A6, Air!A$6:A$99832,0 ))</f>
        <v>#N/A</v>
      </c>
      <c r="F6" s="10" t="str">
        <f>INDEX(Air!Z$6:Z$999832, MATCH($A6, Air!A$6:A$99832,0 ))</f>
        <v>ACH</v>
      </c>
      <c r="G6" s="10">
        <f>INDEX(Air!AU$6:AU$999832, MATCH($A6, Air!A$6:A$99955,0 ))</f>
        <v>3056.3789417454418</v>
      </c>
      <c r="H6" s="10">
        <f>INDEX(Air!BA:BA, MATCH($A6, Air!A:A,0 ))</f>
        <v>-3535.7687840230601</v>
      </c>
      <c r="I6" s="10">
        <f>INDEX(Air!O$6:O$999832, MATCH($A6, Air!A$6:A$99832,0 ))</f>
        <v>62</v>
      </c>
      <c r="J6" s="10">
        <f>INDEX(Air!Q$6:Q$999832, MATCH($A6, Air!A$6:A$99832,0 ))</f>
        <v>65</v>
      </c>
      <c r="K6" s="10">
        <f>INDEX(Air!AT$6:AT$999832, MATCH($A6, Air!A$6:A$99832,0 ))</f>
        <v>10.00108</v>
      </c>
      <c r="L6" s="10">
        <f>INDEX(Air!AS$6:AS$999832, MATCH($A6, Air!A$6:A$99832,0 ))</f>
        <v>1030.8999888962096</v>
      </c>
      <c r="P6" s="171"/>
    </row>
    <row r="7" spans="1:16" ht="13.8">
      <c r="A7" s="88" t="s">
        <v>344</v>
      </c>
      <c r="B7" s="89" t="s">
        <v>153</v>
      </c>
      <c r="C7" s="172">
        <f>SUMIF(C6:C6, "&gt;0",C6:C6)</f>
        <v>0</v>
      </c>
      <c r="D7" s="172" t="e">
        <f>C7*E7</f>
        <v>#N/A</v>
      </c>
      <c r="E7" s="173" t="e">
        <f>MAX(E6:E6)</f>
        <v>#N/A</v>
      </c>
      <c r="F7" s="174" t="str">
        <f>MostFreq(F6:F6)</f>
        <v>ACH</v>
      </c>
      <c r="G7" s="172">
        <f>SUMIF(G6:G6, "&gt;0",G6:G6)</f>
        <v>3056.3789417454418</v>
      </c>
      <c r="H7" s="172">
        <f>SUMIF(H6:H6, "&lt;0",H6:H6)</f>
        <v>-3535.7687840230601</v>
      </c>
      <c r="I7" s="172">
        <f>MAX(I6:I6)</f>
        <v>62</v>
      </c>
      <c r="J7" s="172">
        <f>MAX(J6:J6)</f>
        <v>65</v>
      </c>
      <c r="K7" s="172">
        <f>SUMIF(K6:K6, "&gt;0", K6:K6)</f>
        <v>10.00108</v>
      </c>
      <c r="L7" s="172">
        <f>SUMIF(L6:L6, "&gt;0", L6:L6)</f>
        <v>1030.8999888962096</v>
      </c>
    </row>
    <row r="9" spans="1:16" ht="13.8">
      <c r="A9" s="52" t="str">
        <f xml:space="preserve"> "Total rooms:" &amp; "  " &amp; COUNTIF(A11:A11, "&gt; 0")</f>
        <v>Total rooms:  1</v>
      </c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</row>
    <row r="10" spans="1:16" ht="27.6">
      <c r="A10" s="57" t="s">
        <v>53</v>
      </c>
      <c r="B10" s="84" t="s">
        <v>1</v>
      </c>
      <c r="C10" s="57" t="s">
        <v>141</v>
      </c>
      <c r="D10" s="57" t="s">
        <v>142</v>
      </c>
      <c r="E10" s="58" t="s">
        <v>129</v>
      </c>
      <c r="F10" s="58" t="s">
        <v>140</v>
      </c>
      <c r="G10" s="58" t="s">
        <v>148</v>
      </c>
      <c r="H10" s="58" t="s">
        <v>130</v>
      </c>
      <c r="I10" s="57" t="s">
        <v>3</v>
      </c>
      <c r="J10" s="57" t="s">
        <v>4</v>
      </c>
      <c r="K10" s="57" t="s">
        <v>125</v>
      </c>
      <c r="L10" s="57" t="s">
        <v>2</v>
      </c>
    </row>
    <row r="11" spans="1:16" ht="13.8">
      <c r="A11" s="85">
        <v>62</v>
      </c>
      <c r="B11" s="33" t="e">
        <f>INDEX(Air!B$6:B$999832, MATCH($A11, Air!A$6:A$99832,0 ))</f>
        <v>#N/A</v>
      </c>
      <c r="C11" s="10" t="e">
        <f>INDEX(Air!BB$6:BB$999832, MATCH($A11, Air!A$6:A$99832,0 ))</f>
        <v>#N/A</v>
      </c>
      <c r="D11" s="10" t="e">
        <f>INDEX(Air!BC$6:BC$999832, MATCH($A11, Air!A$6:A$99832,0 ))</f>
        <v>#N/A</v>
      </c>
      <c r="E11" s="54" t="e">
        <f>INDEX(Air!BD$6:BD$999832, MATCH($A11, Air!A$6:A$99832,0 ))</f>
        <v>#N/A</v>
      </c>
      <c r="F11" s="10" t="e">
        <f>INDEX(Air!Z$6:Z$999832, MATCH($A11, Air!A$6:A$99832,0 ))</f>
        <v>#N/A</v>
      </c>
      <c r="G11" s="10" t="e">
        <f>INDEX(Air!AU$6:AU$999832, MATCH($A11, Air!A$6:A$99955,0 ))</f>
        <v>#N/A</v>
      </c>
      <c r="H11" s="10" t="e">
        <f>INDEX(Air!BA:BA, MATCH($A11, Air!A:A,0 ))</f>
        <v>#N/A</v>
      </c>
      <c r="I11" s="10" t="e">
        <f>INDEX(Air!O$6:O$999832, MATCH($A11, Air!A$6:A$99832,0 ))</f>
        <v>#N/A</v>
      </c>
      <c r="J11" s="10" t="e">
        <f>INDEX(Air!Q$6:Q$999832, MATCH($A11, Air!A$6:A$99832,0 ))</f>
        <v>#N/A</v>
      </c>
      <c r="K11" s="10" t="e">
        <f>INDEX(Air!AT$6:AT$999832, MATCH($A11, Air!A$6:A$99832,0 ))</f>
        <v>#N/A</v>
      </c>
      <c r="L11" s="10" t="e">
        <f>INDEX(Air!AS$6:AS$999832, MATCH($A11, Air!A$6:A$99832,0 ))</f>
        <v>#N/A</v>
      </c>
    </row>
    <row r="12" spans="1:16" ht="13.8">
      <c r="A12" s="88" t="s">
        <v>345</v>
      </c>
      <c r="B12" s="89" t="s">
        <v>153</v>
      </c>
      <c r="C12" s="25">
        <f>SUMIF(C11:C11, "&gt;0",C11:C11)</f>
        <v>0</v>
      </c>
      <c r="D12" s="25" t="e">
        <f>C12*E12</f>
        <v>#N/A</v>
      </c>
      <c r="E12" s="54" t="e">
        <f>MAX(E11:E11)</f>
        <v>#N/A</v>
      </c>
      <c r="F12" s="57" t="str">
        <f>MostFreq(F11:F11)</f>
        <v>#N/A</v>
      </c>
      <c r="G12" s="25">
        <f>SUMIF(G11:G11, "&gt;0",G11:G11)</f>
        <v>0</v>
      </c>
      <c r="H12" s="25">
        <f>SUMIF(H11:H11, "&lt;0",H11:H11)</f>
        <v>0</v>
      </c>
      <c r="I12" s="25" t="e">
        <f>MAX(I11:I11)</f>
        <v>#N/A</v>
      </c>
      <c r="J12" s="25" t="e">
        <f>MAX(J11:J11)</f>
        <v>#N/A</v>
      </c>
      <c r="K12" s="25">
        <f>SUMIF(K11:K11, "&gt;0", K11:K11)</f>
        <v>0</v>
      </c>
      <c r="L12" s="25">
        <f>SUMIF(L11:L11, "&gt;0", L11:L11)</f>
        <v>0</v>
      </c>
    </row>
    <row r="13" spans="1:16" ht="13.8">
      <c r="A13" s="40"/>
      <c r="B13" s="40"/>
      <c r="C13" s="9"/>
      <c r="D13" s="9"/>
      <c r="E13" s="86"/>
      <c r="F13" s="9"/>
      <c r="G13" s="9"/>
      <c r="H13" s="9"/>
      <c r="I13" s="9"/>
      <c r="J13" s="9"/>
      <c r="K13" s="9"/>
      <c r="L13" s="9"/>
    </row>
    <row r="14" spans="1:16" ht="13.8">
      <c r="A14" s="52" t="str">
        <f xml:space="preserve"> "Total rooms:" &amp; "  " &amp; COUNTIF(A16:A16, "&gt; 0")</f>
        <v>Total rooms:  1</v>
      </c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</row>
    <row r="15" spans="1:16" ht="27.6">
      <c r="A15" s="57" t="s">
        <v>53</v>
      </c>
      <c r="B15" s="84" t="s">
        <v>1</v>
      </c>
      <c r="C15" s="57" t="s">
        <v>141</v>
      </c>
      <c r="D15" s="57" t="s">
        <v>142</v>
      </c>
      <c r="E15" s="58" t="s">
        <v>129</v>
      </c>
      <c r="F15" s="58" t="s">
        <v>140</v>
      </c>
      <c r="G15" s="58" t="s">
        <v>148</v>
      </c>
      <c r="H15" s="58" t="s">
        <v>130</v>
      </c>
      <c r="I15" s="57" t="s">
        <v>3</v>
      </c>
      <c r="J15" s="57" t="s">
        <v>4</v>
      </c>
      <c r="K15" s="57" t="s">
        <v>125</v>
      </c>
      <c r="L15" s="57" t="s">
        <v>2</v>
      </c>
    </row>
    <row r="16" spans="1:16" ht="13.8">
      <c r="A16" s="85">
        <v>61</v>
      </c>
      <c r="B16" s="33" t="e">
        <f>INDEX(Air!B$6:B$999832, MATCH($A16, Air!A$6:A$99832,0 ))</f>
        <v>#N/A</v>
      </c>
      <c r="C16" s="10" t="e">
        <f>INDEX(Air!BB$6:BB$999832, MATCH($A16, Air!A$6:A$99832,0 ))</f>
        <v>#N/A</v>
      </c>
      <c r="D16" s="10" t="e">
        <f>INDEX(Air!BC$6:BC$999832, MATCH($A16, Air!A$6:A$99832,0 ))</f>
        <v>#N/A</v>
      </c>
      <c r="E16" s="54" t="e">
        <f>INDEX(Air!BD$6:BD$999832, MATCH($A16, Air!A$6:A$99832,0 ))</f>
        <v>#N/A</v>
      </c>
      <c r="F16" s="10" t="e">
        <f>INDEX(Air!Z$6:Z$999832, MATCH($A16, Air!A$6:A$99832,0 ))</f>
        <v>#N/A</v>
      </c>
      <c r="G16" s="10" t="e">
        <f>INDEX(Air!AU$6:AU$999832, MATCH($A16, Air!A$6:A$99955,0 ))</f>
        <v>#N/A</v>
      </c>
      <c r="H16" s="10" t="e">
        <f>INDEX(Air!BA:BA, MATCH($A16, Air!A:A,0 ))</f>
        <v>#N/A</v>
      </c>
      <c r="I16" s="10" t="e">
        <f>INDEX(Air!O$6:O$999832, MATCH($A16, Air!A$6:A$99832,0 ))</f>
        <v>#N/A</v>
      </c>
      <c r="J16" s="10" t="e">
        <f>INDEX(Air!Q$6:Q$999832, MATCH($A16, Air!A$6:A$99832,0 ))</f>
        <v>#N/A</v>
      </c>
      <c r="K16" s="10" t="e">
        <f>INDEX(Air!AT$6:AT$999832, MATCH($A16, Air!A$6:A$99832,0 ))</f>
        <v>#N/A</v>
      </c>
      <c r="L16" s="10" t="e">
        <f>INDEX(Air!AS$6:AS$999832, MATCH($A16, Air!A$6:A$99832,0 ))</f>
        <v>#N/A</v>
      </c>
    </row>
    <row r="17" spans="1:12" ht="13.8">
      <c r="A17" s="88" t="s">
        <v>346</v>
      </c>
      <c r="B17" s="89" t="s">
        <v>153</v>
      </c>
      <c r="C17" s="25">
        <f>SUMIF(C16:C16, "&gt;0",C16:C16)</f>
        <v>0</v>
      </c>
      <c r="D17" s="25" t="e">
        <f>C17*E17</f>
        <v>#N/A</v>
      </c>
      <c r="E17" s="54" t="e">
        <f>MAX(E16:E16)</f>
        <v>#N/A</v>
      </c>
      <c r="F17" s="57" t="str">
        <f>MostFreq(F16:F16)</f>
        <v>#N/A</v>
      </c>
      <c r="G17" s="25">
        <f>SUMIF(G16:G16, "&gt;0",G16:G16)</f>
        <v>0</v>
      </c>
      <c r="H17" s="25">
        <f>SUMIF(H16:H16, "&lt;0",H16:H16)</f>
        <v>0</v>
      </c>
      <c r="I17" s="25" t="e">
        <f>MAX(I16:I16)</f>
        <v>#N/A</v>
      </c>
      <c r="J17" s="25" t="e">
        <f>MAX(J16:J16)</f>
        <v>#N/A</v>
      </c>
      <c r="K17" s="25">
        <f>SUMIF(K16:K16, "&gt;0", K16:K16)</f>
        <v>0</v>
      </c>
      <c r="L17" s="25">
        <f>SUMIF(L16:L16, "&gt;0", L16:L16)</f>
        <v>0</v>
      </c>
    </row>
    <row r="19" spans="1:12" ht="13.8">
      <c r="A19" s="52" t="str">
        <f xml:space="preserve"> "Total rooms:" &amp; "  " &amp; COUNTIF(A21:A21, "&gt; 0")</f>
        <v>Total rooms:  1</v>
      </c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</row>
    <row r="20" spans="1:12" ht="27.6">
      <c r="A20" s="57" t="s">
        <v>53</v>
      </c>
      <c r="B20" s="84" t="s">
        <v>1</v>
      </c>
      <c r="C20" s="57" t="s">
        <v>141</v>
      </c>
      <c r="D20" s="57" t="s">
        <v>142</v>
      </c>
      <c r="E20" s="58" t="s">
        <v>129</v>
      </c>
      <c r="F20" s="58" t="s">
        <v>140</v>
      </c>
      <c r="G20" s="58" t="s">
        <v>148</v>
      </c>
      <c r="H20" s="58" t="s">
        <v>130</v>
      </c>
      <c r="I20" s="57" t="s">
        <v>3</v>
      </c>
      <c r="J20" s="57" t="s">
        <v>4</v>
      </c>
      <c r="K20" s="57" t="s">
        <v>125</v>
      </c>
      <c r="L20" s="57" t="s">
        <v>2</v>
      </c>
    </row>
    <row r="21" spans="1:12" ht="13.8">
      <c r="A21" s="85">
        <v>45</v>
      </c>
      <c r="B21" s="33" t="e">
        <f>INDEX(Air!B$6:B$999832, MATCH($A21, Air!A$6:A$99832,0 ))</f>
        <v>#N/A</v>
      </c>
      <c r="C21" s="10" t="e">
        <f>INDEX(Air!BB$6:BB$999832, MATCH($A21, Air!A$6:A$99832,0 ))</f>
        <v>#N/A</v>
      </c>
      <c r="D21" s="10" t="e">
        <f>INDEX(Air!BC$6:BC$999832, MATCH($A21, Air!A$6:A$99832,0 ))</f>
        <v>#N/A</v>
      </c>
      <c r="E21" s="54" t="e">
        <f>INDEX(Air!BD$6:BD$999832, MATCH($A21, Air!A$6:A$99832,0 ))</f>
        <v>#N/A</v>
      </c>
      <c r="F21" s="10" t="e">
        <f>INDEX(Air!Z$6:Z$999832, MATCH($A21, Air!A$6:A$99832,0 ))</f>
        <v>#N/A</v>
      </c>
      <c r="G21" s="10" t="e">
        <f>INDEX(Air!AU$6:AU$999832, MATCH($A21, Air!A$6:A$99955,0 ))</f>
        <v>#N/A</v>
      </c>
      <c r="H21" s="10" t="e">
        <f>INDEX(Air!BA:BA, MATCH($A21, Air!A:A,0 ))</f>
        <v>#N/A</v>
      </c>
      <c r="I21" s="10" t="e">
        <f>INDEX(Air!O$6:O$999832, MATCH($A21, Air!A$6:A$99832,0 ))</f>
        <v>#N/A</v>
      </c>
      <c r="J21" s="10" t="e">
        <f>INDEX(Air!Q$6:Q$999832, MATCH($A21, Air!A$6:A$99832,0 ))</f>
        <v>#N/A</v>
      </c>
      <c r="K21" s="10" t="e">
        <f>INDEX(Air!AT$6:AT$999832, MATCH($A21, Air!A$6:A$99832,0 ))</f>
        <v>#N/A</v>
      </c>
      <c r="L21" s="10" t="e">
        <f>INDEX(Air!AS$6:AS$999832, MATCH($A21, Air!A$6:A$99832,0 ))</f>
        <v>#N/A</v>
      </c>
    </row>
    <row r="22" spans="1:12" ht="13.8">
      <c r="A22" s="88" t="s">
        <v>348</v>
      </c>
      <c r="B22" s="89" t="s">
        <v>153</v>
      </c>
      <c r="C22" s="25">
        <f>SUMIF(C21:C21, "&gt;0",C21:C21)</f>
        <v>0</v>
      </c>
      <c r="D22" s="25" t="e">
        <f>C22*E22</f>
        <v>#N/A</v>
      </c>
      <c r="E22" s="54" t="e">
        <f>MAX(E21:E21)</f>
        <v>#N/A</v>
      </c>
      <c r="F22" s="57" t="str">
        <f>MostFreq(F21:F21)</f>
        <v>#N/A</v>
      </c>
      <c r="G22" s="25">
        <f>SUMIF(G21:G21, "&gt;0",G21:G21)</f>
        <v>0</v>
      </c>
      <c r="H22" s="25">
        <f>SUMIF(H21:H21, "&lt;0",H21:H21)</f>
        <v>0</v>
      </c>
      <c r="I22" s="25" t="e">
        <f>MAX(I21:I21)</f>
        <v>#N/A</v>
      </c>
      <c r="J22" s="25" t="e">
        <f>MAX(J21:J21)</f>
        <v>#N/A</v>
      </c>
      <c r="K22" s="25">
        <f>SUMIF(K21:K21, "&gt;0", K21:K21)</f>
        <v>0</v>
      </c>
      <c r="L22" s="25">
        <f>SUMIF(L21:L21, "&gt;0", L21:L21)</f>
        <v>0</v>
      </c>
    </row>
    <row r="24" spans="1:12" ht="13.8">
      <c r="A24" s="52" t="str">
        <f xml:space="preserve"> "Total rooms:" &amp; "  " &amp; COUNTIF(A26:A26, "&gt; 0")</f>
        <v>Total rooms:  1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</row>
    <row r="25" spans="1:12" ht="27.6">
      <c r="A25" s="57" t="s">
        <v>53</v>
      </c>
      <c r="B25" s="84" t="s">
        <v>1</v>
      </c>
      <c r="C25" s="57" t="s">
        <v>141</v>
      </c>
      <c r="D25" s="57" t="s">
        <v>142</v>
      </c>
      <c r="E25" s="58" t="s">
        <v>129</v>
      </c>
      <c r="F25" s="58" t="s">
        <v>140</v>
      </c>
      <c r="G25" s="58" t="s">
        <v>148</v>
      </c>
      <c r="H25" s="58" t="s">
        <v>130</v>
      </c>
      <c r="I25" s="57" t="s">
        <v>3</v>
      </c>
      <c r="J25" s="57" t="s">
        <v>4</v>
      </c>
      <c r="K25" s="57" t="s">
        <v>125</v>
      </c>
      <c r="L25" s="57" t="s">
        <v>2</v>
      </c>
    </row>
    <row r="26" spans="1:12" ht="13.8">
      <c r="A26" s="85">
        <v>46</v>
      </c>
      <c r="B26" s="33" t="e">
        <f>INDEX(Air!B$6:B$999832, MATCH($A26, Air!A$6:A$99832,0 ))</f>
        <v>#N/A</v>
      </c>
      <c r="C26" s="10" t="e">
        <f>INDEX(Air!BB$6:BB$999832, MATCH($A26, Air!A$6:A$99832,0 ))</f>
        <v>#N/A</v>
      </c>
      <c r="D26" s="10" t="e">
        <f>INDEX(Air!BC$6:BC$999832, MATCH($A26, Air!A$6:A$99832,0 ))</f>
        <v>#N/A</v>
      </c>
      <c r="E26" s="54" t="e">
        <f>INDEX(Air!BD$6:BD$999832, MATCH($A26, Air!A$6:A$99832,0 ))</f>
        <v>#N/A</v>
      </c>
      <c r="F26" s="10" t="e">
        <f>INDEX(Air!Z$6:Z$999832, MATCH($A26, Air!A$6:A$99832,0 ))</f>
        <v>#N/A</v>
      </c>
      <c r="G26" s="10" t="e">
        <f>INDEX(Air!AU$6:AU$999832, MATCH($A26, Air!A$6:A$99955,0 ))</f>
        <v>#N/A</v>
      </c>
      <c r="H26" s="10" t="e">
        <f>INDEX(Air!BA:BA, MATCH($A26, Air!A:A,0 ))</f>
        <v>#N/A</v>
      </c>
      <c r="I26" s="10" t="e">
        <f>INDEX(Air!O$6:O$999832, MATCH($A26, Air!A$6:A$99832,0 ))</f>
        <v>#N/A</v>
      </c>
      <c r="J26" s="10" t="e">
        <f>INDEX(Air!Q$6:Q$999832, MATCH($A26, Air!A$6:A$99832,0 ))</f>
        <v>#N/A</v>
      </c>
      <c r="K26" s="10" t="e">
        <f>INDEX(Air!AT$6:AT$999832, MATCH($A26, Air!A$6:A$99832,0 ))</f>
        <v>#N/A</v>
      </c>
      <c r="L26" s="10" t="e">
        <f>INDEX(Air!AS$6:AS$999832, MATCH($A26, Air!A$6:A$99832,0 ))</f>
        <v>#N/A</v>
      </c>
    </row>
    <row r="27" spans="1:12" ht="13.8">
      <c r="A27" s="88" t="s">
        <v>347</v>
      </c>
      <c r="B27" s="89" t="s">
        <v>153</v>
      </c>
      <c r="C27" s="25">
        <f>SUMIF(C26:C26, "&gt;0",C26:C26)</f>
        <v>0</v>
      </c>
      <c r="D27" s="25" t="e">
        <f>C27*E27</f>
        <v>#N/A</v>
      </c>
      <c r="E27" s="54" t="e">
        <f>MAX(E26:E26)</f>
        <v>#N/A</v>
      </c>
      <c r="F27" s="57" t="str">
        <f>MostFreq(F26:F26)</f>
        <v>#N/A</v>
      </c>
      <c r="G27" s="25">
        <f>SUMIF(G26:G26, "&gt;0",G26:G26)</f>
        <v>0</v>
      </c>
      <c r="H27" s="25">
        <f>SUMIF(H26:H26, "&lt;0",H26:H26)</f>
        <v>0</v>
      </c>
      <c r="I27" s="25" t="e">
        <f>MAX(I26:I26)</f>
        <v>#N/A</v>
      </c>
      <c r="J27" s="25" t="e">
        <f>MAX(J26:J26)</f>
        <v>#N/A</v>
      </c>
      <c r="K27" s="25">
        <f>SUMIF(K26:K26, "&gt;0", K26:K26)</f>
        <v>0</v>
      </c>
      <c r="L27" s="25">
        <f>SUMIF(L26:L26, "&gt;0", L26:L26)</f>
        <v>0</v>
      </c>
    </row>
    <row r="29" spans="1:12" ht="13.8">
      <c r="A29" s="52" t="str">
        <f xml:space="preserve"> "Total rooms:" &amp; "  " &amp; COUNTIF(A31:A31, "&gt; 0")</f>
        <v>Total rooms:  1</v>
      </c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</row>
    <row r="30" spans="1:12" ht="27.6">
      <c r="A30" s="57" t="s">
        <v>53</v>
      </c>
      <c r="B30" s="84" t="s">
        <v>1</v>
      </c>
      <c r="C30" s="57" t="s">
        <v>141</v>
      </c>
      <c r="D30" s="57" t="s">
        <v>142</v>
      </c>
      <c r="E30" s="58" t="s">
        <v>129</v>
      </c>
      <c r="F30" s="58" t="s">
        <v>140</v>
      </c>
      <c r="G30" s="58" t="s">
        <v>148</v>
      </c>
      <c r="H30" s="58" t="s">
        <v>130</v>
      </c>
      <c r="I30" s="57" t="s">
        <v>3</v>
      </c>
      <c r="J30" s="57" t="s">
        <v>4</v>
      </c>
      <c r="K30" s="57" t="s">
        <v>125</v>
      </c>
      <c r="L30" s="57" t="s">
        <v>2</v>
      </c>
    </row>
    <row r="31" spans="1:12" ht="13.8">
      <c r="A31" s="85">
        <v>40</v>
      </c>
      <c r="B31" s="33" t="e">
        <f>INDEX(Air!B$6:B$999832, MATCH($A31, Air!A$6:A$99832,0 ))</f>
        <v>#N/A</v>
      </c>
      <c r="C31" s="10" t="e">
        <f>INDEX(Air!BB$6:BB$999832, MATCH($A31, Air!A$6:A$99832,0 ))</f>
        <v>#N/A</v>
      </c>
      <c r="D31" s="10" t="e">
        <f>INDEX(Air!BC$6:BC$999832, MATCH($A31, Air!A$6:A$99832,0 ))</f>
        <v>#N/A</v>
      </c>
      <c r="E31" s="54" t="e">
        <f>INDEX(Air!BD$6:BD$999832, MATCH($A31, Air!A$6:A$99832,0 ))</f>
        <v>#N/A</v>
      </c>
      <c r="F31" s="10" t="e">
        <f>INDEX(Air!Z$6:Z$999832, MATCH($A31, Air!A$6:A$99832,0 ))</f>
        <v>#N/A</v>
      </c>
      <c r="G31" s="10" t="e">
        <f>INDEX(Air!AU$6:AU$999832, MATCH($A31, Air!A$6:A$99955,0 ))</f>
        <v>#N/A</v>
      </c>
      <c r="H31" s="10" t="e">
        <f>INDEX(Air!BA:BA, MATCH($A31, Air!A:A,0 ))</f>
        <v>#N/A</v>
      </c>
      <c r="I31" s="10" t="e">
        <f>INDEX(Air!O$6:O$999832, MATCH($A31, Air!A$6:A$99832,0 ))</f>
        <v>#N/A</v>
      </c>
      <c r="J31" s="10" t="e">
        <f>INDEX(Air!Q$6:Q$999832, MATCH($A31, Air!A$6:A$99832,0 ))</f>
        <v>#N/A</v>
      </c>
      <c r="K31" s="10" t="e">
        <f>INDEX(Air!AT$6:AT$999832, MATCH($A31, Air!A$6:A$99832,0 ))</f>
        <v>#N/A</v>
      </c>
      <c r="L31" s="10" t="e">
        <f>INDEX(Air!AS$6:AS$999832, MATCH($A31, Air!A$6:A$99832,0 ))</f>
        <v>#N/A</v>
      </c>
    </row>
    <row r="32" spans="1:12" ht="13.8">
      <c r="A32" s="88" t="s">
        <v>349</v>
      </c>
      <c r="B32" s="89" t="s">
        <v>153</v>
      </c>
      <c r="C32" s="25">
        <f>SUMIF(C31:C31, "&gt;0",C31:C31)</f>
        <v>0</v>
      </c>
      <c r="D32" s="25" t="e">
        <f>C32*E32</f>
        <v>#N/A</v>
      </c>
      <c r="E32" s="54" t="e">
        <f>MAX(E31:E31)</f>
        <v>#N/A</v>
      </c>
      <c r="F32" s="57" t="str">
        <f>MostFreq(F31:F31)</f>
        <v>#N/A</v>
      </c>
      <c r="G32" s="25">
        <f>SUMIF(G31:G31, "&gt;0",G31:G31)</f>
        <v>0</v>
      </c>
      <c r="H32" s="25">
        <f>SUMIF(H31:H31, "&lt;0",H31:H31)</f>
        <v>0</v>
      </c>
      <c r="I32" s="25" t="e">
        <f>MAX(I31:I31)</f>
        <v>#N/A</v>
      </c>
      <c r="J32" s="25" t="e">
        <f>MAX(J31:J31)</f>
        <v>#N/A</v>
      </c>
      <c r="K32" s="25">
        <f>SUMIF(K31:K31, "&gt;0", K31:K31)</f>
        <v>0</v>
      </c>
      <c r="L32" s="25">
        <f>SUMIF(L31:L31, "&gt;0", L31:L31)</f>
        <v>0</v>
      </c>
    </row>
    <row r="34" spans="1:12" ht="13.8">
      <c r="A34" s="52" t="str">
        <f xml:space="preserve"> "Total rooms:" &amp; "  " &amp; COUNTIF(A36:A36, "&gt; 0")</f>
        <v>Total rooms:  1</v>
      </c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27.6">
      <c r="A35" s="57" t="s">
        <v>53</v>
      </c>
      <c r="B35" s="84" t="s">
        <v>1</v>
      </c>
      <c r="C35" s="57" t="s">
        <v>141</v>
      </c>
      <c r="D35" s="57" t="s">
        <v>142</v>
      </c>
      <c r="E35" s="58" t="s">
        <v>129</v>
      </c>
      <c r="F35" s="58" t="s">
        <v>140</v>
      </c>
      <c r="G35" s="58" t="s">
        <v>148</v>
      </c>
      <c r="H35" s="58" t="s">
        <v>130</v>
      </c>
      <c r="I35" s="57" t="s">
        <v>3</v>
      </c>
      <c r="J35" s="57" t="s">
        <v>4</v>
      </c>
      <c r="K35" s="57" t="s">
        <v>125</v>
      </c>
      <c r="L35" s="57" t="s">
        <v>2</v>
      </c>
    </row>
    <row r="36" spans="1:12" ht="13.8">
      <c r="A36" s="85">
        <v>39</v>
      </c>
      <c r="B36" s="33" t="e">
        <f>INDEX(Air!B$6:B$999832, MATCH($A36, Air!A$6:A$99832,0 ))</f>
        <v>#N/A</v>
      </c>
      <c r="C36" s="10" t="e">
        <f>INDEX(Air!BB$6:BB$999832, MATCH($A36, Air!A$6:A$99832,0 ))</f>
        <v>#N/A</v>
      </c>
      <c r="D36" s="10" t="e">
        <f>INDEX(Air!BC$6:BC$999832, MATCH($A36, Air!A$6:A$99832,0 ))</f>
        <v>#N/A</v>
      </c>
      <c r="E36" s="54" t="e">
        <f>INDEX(Air!BD$6:BD$999832, MATCH($A36, Air!A$6:A$99832,0 ))</f>
        <v>#N/A</v>
      </c>
      <c r="F36" s="10" t="e">
        <f>INDEX(Air!Z$6:Z$999832, MATCH($A36, Air!A$6:A$99832,0 ))</f>
        <v>#N/A</v>
      </c>
      <c r="G36" s="10" t="e">
        <f>INDEX(Air!AU$6:AU$999832, MATCH($A36, Air!A$6:A$99955,0 ))</f>
        <v>#N/A</v>
      </c>
      <c r="H36" s="10" t="e">
        <f>INDEX(Air!BA:BA, MATCH($A36, Air!A:A,0 ))</f>
        <v>#N/A</v>
      </c>
      <c r="I36" s="10" t="e">
        <f>INDEX(Air!O$6:O$999832, MATCH($A36, Air!A$6:A$99832,0 ))</f>
        <v>#N/A</v>
      </c>
      <c r="J36" s="10" t="e">
        <f>INDEX(Air!Q$6:Q$999832, MATCH($A36, Air!A$6:A$99832,0 ))</f>
        <v>#N/A</v>
      </c>
      <c r="K36" s="10" t="e">
        <f>INDEX(Air!AT$6:AT$999832, MATCH($A36, Air!A$6:A$99832,0 ))</f>
        <v>#N/A</v>
      </c>
      <c r="L36" s="10" t="e">
        <f>INDEX(Air!AS$6:AS$999832, MATCH($A36, Air!A$6:A$99832,0 ))</f>
        <v>#N/A</v>
      </c>
    </row>
    <row r="37" spans="1:12" ht="13.8">
      <c r="A37" s="88" t="s">
        <v>384</v>
      </c>
      <c r="B37" s="89" t="s">
        <v>153</v>
      </c>
      <c r="C37" s="25">
        <f>SUMIF(C36:C36, "&gt;0",C36:C36)</f>
        <v>0</v>
      </c>
      <c r="D37" s="25" t="e">
        <f>C37*E37</f>
        <v>#N/A</v>
      </c>
      <c r="E37" s="54" t="e">
        <f>MAX(E36:E36)</f>
        <v>#N/A</v>
      </c>
      <c r="F37" s="57" t="str">
        <f>MostFreq(F36:F36)</f>
        <v>#N/A</v>
      </c>
      <c r="G37" s="25">
        <f>SUMIF(G36:G36, "&gt;0",G36:G36)</f>
        <v>0</v>
      </c>
      <c r="H37" s="25">
        <f>SUMIF(H36:H36, "&lt;0",H36:H36)</f>
        <v>0</v>
      </c>
      <c r="I37" s="25" t="e">
        <f>MAX(I36:I36)</f>
        <v>#N/A</v>
      </c>
      <c r="J37" s="25" t="e">
        <f>MAX(J36:J36)</f>
        <v>#N/A</v>
      </c>
      <c r="K37" s="25">
        <f>SUMIF(K36:K36, "&gt;0", K36:K36)</f>
        <v>0</v>
      </c>
      <c r="L37" s="25">
        <f>SUMIF(L36:L36, "&gt;0", L36:L36)</f>
        <v>0</v>
      </c>
    </row>
    <row r="39" spans="1:12" ht="13.8">
      <c r="A39" s="52" t="e">
        <f xml:space="preserve"> "Total rooms:" &amp; "  " &amp; COUNTIF(#REF!, "&gt; 0")</f>
        <v>#REF!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</row>
    <row r="40" spans="1:12" ht="27.6">
      <c r="A40" s="57" t="s">
        <v>53</v>
      </c>
      <c r="B40" s="84" t="s">
        <v>1</v>
      </c>
      <c r="C40" s="57" t="s">
        <v>141</v>
      </c>
      <c r="D40" s="57" t="s">
        <v>142</v>
      </c>
      <c r="E40" s="58" t="s">
        <v>129</v>
      </c>
      <c r="F40" s="58" t="s">
        <v>140</v>
      </c>
      <c r="G40" s="58" t="s">
        <v>148</v>
      </c>
      <c r="H40" s="58" t="s">
        <v>130</v>
      </c>
      <c r="I40" s="57" t="s">
        <v>3</v>
      </c>
      <c r="J40" s="57" t="s">
        <v>4</v>
      </c>
      <c r="K40" s="57" t="s">
        <v>125</v>
      </c>
      <c r="L40" s="57" t="s">
        <v>2</v>
      </c>
    </row>
    <row r="41" spans="1:12" ht="13.8">
      <c r="A41" s="85">
        <v>38</v>
      </c>
      <c r="B41" s="33" t="e">
        <f>INDEX(Air!B$6:B$999832, MATCH($A41, Air!A$6:A$99832,0 ))</f>
        <v>#N/A</v>
      </c>
      <c r="C41" s="10" t="e">
        <f>INDEX(Air!BB$6:BB$999832, MATCH($A41, Air!A$6:A$99832,0 ))</f>
        <v>#N/A</v>
      </c>
      <c r="D41" s="10" t="e">
        <f>INDEX(Air!BC$6:BC$999832, MATCH($A41, Air!A$6:A$99832,0 ))</f>
        <v>#N/A</v>
      </c>
      <c r="E41" s="54" t="e">
        <f>INDEX(Air!BD$6:BD$999832, MATCH($A41, Air!A$6:A$99832,0 ))</f>
        <v>#N/A</v>
      </c>
      <c r="F41" s="10" t="e">
        <f>INDEX(Air!Z$6:Z$999832, MATCH($A41, Air!A$6:A$99832,0 ))</f>
        <v>#N/A</v>
      </c>
      <c r="G41" s="10" t="e">
        <f>INDEX(Air!AU$6:AU$999832, MATCH($A41, Air!A$6:A$99955,0 ))</f>
        <v>#N/A</v>
      </c>
      <c r="H41" s="10" t="e">
        <f>INDEX(Air!BA:BA, MATCH($A41, Air!A:A,0 ))</f>
        <v>#N/A</v>
      </c>
      <c r="I41" s="10" t="e">
        <f>INDEX(Air!O$6:O$999832, MATCH($A41, Air!A$6:A$99832,0 ))</f>
        <v>#N/A</v>
      </c>
      <c r="J41" s="10" t="e">
        <f>INDEX(Air!Q$6:Q$999832, MATCH($A41, Air!A$6:A$99832,0 ))</f>
        <v>#N/A</v>
      </c>
      <c r="K41" s="10" t="e">
        <f>INDEX(Air!AT$6:AT$999832, MATCH($A41, Air!A$6:A$99832,0 ))</f>
        <v>#N/A</v>
      </c>
      <c r="L41" s="10" t="e">
        <f>INDEX(Air!AS$6:AS$999832, MATCH($A41, Air!A$6:A$99832,0 ))</f>
        <v>#N/A</v>
      </c>
    </row>
    <row r="42" spans="1:12" ht="13.8">
      <c r="A42" s="85">
        <v>41</v>
      </c>
      <c r="B42" s="33" t="e">
        <f>INDEX(Air!B$6:B$999832, MATCH($A42, Air!A$6:A$99832,0 ))</f>
        <v>#N/A</v>
      </c>
      <c r="C42" s="10" t="e">
        <f>INDEX(Air!BB$6:BB$999832, MATCH($A42, Air!A$6:A$99832,0 ))</f>
        <v>#N/A</v>
      </c>
      <c r="D42" s="10" t="e">
        <f>INDEX(Air!BC$6:BC$999832, MATCH($A42, Air!A$6:A$99832,0 ))</f>
        <v>#N/A</v>
      </c>
      <c r="E42" s="54" t="e">
        <f>INDEX(Air!BD$6:BD$999832, MATCH($A42, Air!A$6:A$99832,0 ))</f>
        <v>#N/A</v>
      </c>
      <c r="F42" s="10" t="e">
        <f>INDEX(Air!Z$6:Z$999832, MATCH($A42, Air!A$6:A$99832,0 ))</f>
        <v>#N/A</v>
      </c>
      <c r="G42" s="10" t="e">
        <f>INDEX(Air!AU$6:AU$999832, MATCH($A42, Air!A$6:A$99955,0 ))</f>
        <v>#N/A</v>
      </c>
      <c r="H42" s="10" t="e">
        <f>INDEX(Air!BA:BA, MATCH($A42, Air!A:A,0 ))</f>
        <v>#N/A</v>
      </c>
      <c r="I42" s="10" t="e">
        <f>INDEX(Air!O$6:O$999832, MATCH($A42, Air!A$6:A$99832,0 ))</f>
        <v>#N/A</v>
      </c>
      <c r="J42" s="10" t="e">
        <f>INDEX(Air!Q$6:Q$999832, MATCH($A42, Air!A$6:A$99832,0 ))</f>
        <v>#N/A</v>
      </c>
      <c r="K42" s="10" t="e">
        <f>INDEX(Air!AT$6:AT$999832, MATCH($A42, Air!A$6:A$99832,0 ))</f>
        <v>#N/A</v>
      </c>
      <c r="L42" s="10" t="e">
        <f>INDEX(Air!AS$6:AS$999832, MATCH($A42, Air!A$6:A$99832,0 ))</f>
        <v>#N/A</v>
      </c>
    </row>
    <row r="43" spans="1:12" ht="13.8">
      <c r="A43" s="85">
        <v>47</v>
      </c>
      <c r="B43" s="33" t="e">
        <f>INDEX(Air!B$6:B$999832, MATCH($A43, Air!A$6:A$99832,0 ))</f>
        <v>#N/A</v>
      </c>
      <c r="C43" s="10" t="e">
        <f>INDEX(Air!BB$6:BB$999832, MATCH($A43, Air!A$6:A$99832,0 ))</f>
        <v>#N/A</v>
      </c>
      <c r="D43" s="10" t="e">
        <f>INDEX(Air!BC$6:BC$999832, MATCH($A43, Air!A$6:A$99832,0 ))</f>
        <v>#N/A</v>
      </c>
      <c r="E43" s="54" t="e">
        <f>INDEX(Air!BD$6:BD$999832, MATCH($A43, Air!A$6:A$99832,0 ))</f>
        <v>#N/A</v>
      </c>
      <c r="F43" s="10" t="e">
        <f>INDEX(Air!Z$6:Z$999832, MATCH($A43, Air!A$6:A$99832,0 ))</f>
        <v>#N/A</v>
      </c>
      <c r="G43" s="10" t="e">
        <f>INDEX(Air!AU$6:AU$999832, MATCH($A43, Air!A$6:A$99955,0 ))</f>
        <v>#N/A</v>
      </c>
      <c r="H43" s="10" t="e">
        <f>INDEX(Air!BA:BA, MATCH($A43, Air!A:A,0 ))</f>
        <v>#N/A</v>
      </c>
      <c r="I43" s="10" t="e">
        <f>INDEX(Air!O$6:O$999832, MATCH($A43, Air!A$6:A$99832,0 ))</f>
        <v>#N/A</v>
      </c>
      <c r="J43" s="10" t="e">
        <f>INDEX(Air!Q$6:Q$999832, MATCH($A43, Air!A$6:A$99832,0 ))</f>
        <v>#N/A</v>
      </c>
      <c r="K43" s="10" t="e">
        <f>INDEX(Air!AT$6:AT$999832, MATCH($A43, Air!A$6:A$99832,0 ))</f>
        <v>#N/A</v>
      </c>
      <c r="L43" s="10" t="e">
        <f>INDEX(Air!AS$6:AS$999832, MATCH($A43, Air!A$6:A$99832,0 ))</f>
        <v>#N/A</v>
      </c>
    </row>
    <row r="44" spans="1:12" ht="13.8">
      <c r="A44" s="85">
        <v>48</v>
      </c>
      <c r="B44" s="33" t="e">
        <f>INDEX(Air!B$6:B$999832, MATCH($A44, Air!A$6:A$99832,0 ))</f>
        <v>#N/A</v>
      </c>
      <c r="C44" s="10" t="e">
        <f>INDEX(Air!BB$6:BB$999832, MATCH($A44, Air!A$6:A$99832,0 ))</f>
        <v>#N/A</v>
      </c>
      <c r="D44" s="10" t="e">
        <f>INDEX(Air!BC$6:BC$999832, MATCH($A44, Air!A$6:A$99832,0 ))</f>
        <v>#N/A</v>
      </c>
      <c r="E44" s="54" t="e">
        <f>INDEX(Air!BD$6:BD$999832, MATCH($A44, Air!A$6:A$99832,0 ))</f>
        <v>#N/A</v>
      </c>
      <c r="F44" s="10" t="e">
        <f>INDEX(Air!Z$6:Z$999832, MATCH($A44, Air!A$6:A$99832,0 ))</f>
        <v>#N/A</v>
      </c>
      <c r="G44" s="10" t="e">
        <f>INDEX(Air!AU$6:AU$999832, MATCH($A44, Air!A$6:A$99955,0 ))</f>
        <v>#N/A</v>
      </c>
      <c r="H44" s="10" t="e">
        <f>INDEX(Air!BA:BA, MATCH($A44, Air!A:A,0 ))</f>
        <v>#N/A</v>
      </c>
      <c r="I44" s="10" t="e">
        <f>INDEX(Air!O$6:O$999832, MATCH($A44, Air!A$6:A$99832,0 ))</f>
        <v>#N/A</v>
      </c>
      <c r="J44" s="10" t="e">
        <f>INDEX(Air!Q$6:Q$999832, MATCH($A44, Air!A$6:A$99832,0 ))</f>
        <v>#N/A</v>
      </c>
      <c r="K44" s="10" t="e">
        <f>INDEX(Air!AT$6:AT$999832, MATCH($A44, Air!A$6:A$99832,0 ))</f>
        <v>#N/A</v>
      </c>
      <c r="L44" s="10" t="e">
        <f>INDEX(Air!AS$6:AS$999832, MATCH($A44, Air!A$6:A$99832,0 ))</f>
        <v>#N/A</v>
      </c>
    </row>
    <row r="45" spans="1:12" ht="13.8">
      <c r="A45" s="85">
        <v>44</v>
      </c>
      <c r="B45" s="33" t="e">
        <f>INDEX(Air!B$6:B$999832, MATCH($A45, Air!A$6:A$99832,0 ))</f>
        <v>#N/A</v>
      </c>
      <c r="C45" s="10" t="e">
        <f>INDEX(Air!BB$6:BB$999832, MATCH($A45, Air!A$6:A$99832,0 ))</f>
        <v>#N/A</v>
      </c>
      <c r="D45" s="10" t="e">
        <f>INDEX(Air!BC$6:BC$999832, MATCH($A45, Air!A$6:A$99832,0 ))</f>
        <v>#N/A</v>
      </c>
      <c r="E45" s="54" t="e">
        <f>INDEX(Air!BD$6:BD$999832, MATCH($A45, Air!A$6:A$99832,0 ))</f>
        <v>#N/A</v>
      </c>
      <c r="F45" s="10" t="e">
        <f>INDEX(Air!Z$6:Z$999832, MATCH($A45, Air!A$6:A$99832,0 ))</f>
        <v>#N/A</v>
      </c>
      <c r="G45" s="10" t="e">
        <f>INDEX(Air!AU$6:AU$999832, MATCH($A45, Air!A$6:A$99955,0 ))</f>
        <v>#N/A</v>
      </c>
      <c r="H45" s="10" t="e">
        <f>INDEX(Air!BA:BA, MATCH($A45, Air!A:A,0 ))</f>
        <v>#N/A</v>
      </c>
      <c r="I45" s="10" t="e">
        <f>INDEX(Air!O$6:O$999832, MATCH($A45, Air!A$6:A$99832,0 ))</f>
        <v>#N/A</v>
      </c>
      <c r="J45" s="10" t="e">
        <f>INDEX(Air!Q$6:Q$999832, MATCH($A45, Air!A$6:A$99832,0 ))</f>
        <v>#N/A</v>
      </c>
      <c r="K45" s="10" t="e">
        <f>INDEX(Air!AT$6:AT$999832, MATCH($A45, Air!A$6:A$99832,0 ))</f>
        <v>#N/A</v>
      </c>
      <c r="L45" s="10" t="e">
        <f>INDEX(Air!AS$6:AS$999832, MATCH($A45, Air!A$6:A$99832,0 ))</f>
        <v>#N/A</v>
      </c>
    </row>
    <row r="46" spans="1:12" ht="13.8">
      <c r="A46" s="88" t="s">
        <v>383</v>
      </c>
      <c r="B46" s="89" t="s">
        <v>153</v>
      </c>
      <c r="C46" s="25">
        <f>SUMIF(C41:C45, "&gt;0",C41:C45)</f>
        <v>0</v>
      </c>
      <c r="D46" s="25" t="e">
        <f>C46*E46</f>
        <v>#N/A</v>
      </c>
      <c r="E46" s="54" t="e">
        <f>MAX(E41:E45)</f>
        <v>#N/A</v>
      </c>
      <c r="F46" s="57" t="str">
        <f>MostFreq(F41:F45)</f>
        <v>#N/A</v>
      </c>
      <c r="G46" s="25">
        <f>SUMIF(G41:G45, "&gt;0",G41:G47)</f>
        <v>0</v>
      </c>
      <c r="H46" s="25">
        <f>SUMIF(H41:H45, "&lt;0",H41:H45)</f>
        <v>0</v>
      </c>
      <c r="I46" s="25" t="e">
        <f>MAX(I41:I45)</f>
        <v>#N/A</v>
      </c>
      <c r="J46" s="25" t="e">
        <f>MAX(J41:J45)</f>
        <v>#N/A</v>
      </c>
      <c r="K46" s="25">
        <f>SUMIF(K41:K45, "&gt;0", K41:K45)</f>
        <v>0</v>
      </c>
      <c r="L46" s="25">
        <f>SUMIF(L41:L45, "&gt;0", L41:L45)</f>
        <v>0</v>
      </c>
    </row>
    <row r="48" spans="1:12" ht="13.8">
      <c r="A48" s="52" t="str">
        <f xml:space="preserve"> "Total rooms:" &amp; "  " &amp; COUNTIF(A51:A51, "&gt; 0")</f>
        <v>Total rooms:  1</v>
      </c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</row>
    <row r="49" spans="1:14" ht="27.6">
      <c r="A49" s="57" t="s">
        <v>53</v>
      </c>
      <c r="B49" s="84" t="s">
        <v>1</v>
      </c>
      <c r="C49" s="57" t="s">
        <v>141</v>
      </c>
      <c r="D49" s="57" t="s">
        <v>142</v>
      </c>
      <c r="E49" s="58" t="s">
        <v>129</v>
      </c>
      <c r="F49" s="58" t="s">
        <v>140</v>
      </c>
      <c r="G49" s="58" t="s">
        <v>148</v>
      </c>
      <c r="H49" s="58" t="s">
        <v>130</v>
      </c>
      <c r="I49" s="57" t="s">
        <v>3</v>
      </c>
      <c r="J49" s="57" t="s">
        <v>4</v>
      </c>
      <c r="K49" s="57" t="s">
        <v>125</v>
      </c>
      <c r="L49" s="57" t="s">
        <v>2</v>
      </c>
    </row>
    <row r="50" spans="1:14" ht="13.8">
      <c r="A50" s="85">
        <v>4</v>
      </c>
      <c r="B50" s="33" t="str">
        <f>INDEX(Air!B$6:B$999832, MATCH($A50, Air!A$6:A$99832,0 ))</f>
        <v>ROOM_Room 00-08</v>
      </c>
      <c r="C50" s="10" t="e">
        <f>INDEX(Air!BB$6:BB$999832, MATCH($A50, Air!A$6:A$99832,0 ))</f>
        <v>#N/A</v>
      </c>
      <c r="D50" s="10" t="e">
        <f>INDEX(Air!BC$6:BC$999832, MATCH($A50, Air!A$6:A$99832,0 ))</f>
        <v>#N/A</v>
      </c>
      <c r="E50" s="54" t="e">
        <f>INDEX(Air!BD$6:BD$999832, MATCH($A50, Air!A$6:A$99832,0 ))</f>
        <v>#N/A</v>
      </c>
      <c r="F50" s="10" t="str">
        <f>INDEX(Air!Z$6:Z$999832, MATCH($A50, Air!A$6:A$99832,0 ))</f>
        <v>ACH</v>
      </c>
      <c r="G50" s="10">
        <f>INDEX(Air!AU$6:AU$999832, MATCH($A50, Air!A$6:A$99955,0 ))</f>
        <v>3015.5589581174318</v>
      </c>
      <c r="H50" s="10">
        <f>INDEX(Air!BA:BA, MATCH($A50, Air!A:A,0 ))</f>
        <v>-4518.61223152196</v>
      </c>
      <c r="I50" s="10">
        <f>INDEX(Air!O$6:O$999832, MATCH($A50, Air!A$6:A$99832,0 ))</f>
        <v>62</v>
      </c>
      <c r="J50" s="10">
        <f>INDEX(Air!Q$6:Q$999832, MATCH($A50, Air!A$6:A$99832,0 ))</f>
        <v>65</v>
      </c>
      <c r="K50" s="10">
        <f>INDEX(Air!AT$6:AT$999832, MATCH($A50, Air!A$6:A$99832,0 ))</f>
        <v>10.00108</v>
      </c>
      <c r="L50" s="10">
        <f>INDEX(Air!AS$6:AS$999832, MATCH($A50, Air!A$6:A$99832,0 ))</f>
        <v>1030.8999888962096</v>
      </c>
    </row>
    <row r="51" spans="1:14" ht="13.8">
      <c r="A51" s="85">
        <v>37</v>
      </c>
      <c r="B51" s="33" t="e">
        <f>INDEX(Air!B$6:B$999832, MATCH($A51, Air!A$6:A$99832,0 ))</f>
        <v>#N/A</v>
      </c>
      <c r="C51" s="10" t="e">
        <f>INDEX(Air!BB$6:BB$999832, MATCH($A51, Air!A$6:A$99832,0 ))</f>
        <v>#N/A</v>
      </c>
      <c r="D51" s="10" t="e">
        <f>INDEX(Air!BC$6:BC$999832, MATCH($A51, Air!A$6:A$99832,0 ))</f>
        <v>#N/A</v>
      </c>
      <c r="E51" s="54" t="e">
        <f>INDEX(Air!BD$6:BD$999832, MATCH($A51, Air!A$6:A$99832,0 ))</f>
        <v>#N/A</v>
      </c>
      <c r="F51" s="10" t="e">
        <f>INDEX(Air!Z$6:Z$999832, MATCH($A51, Air!A$6:A$99832,0 ))</f>
        <v>#N/A</v>
      </c>
      <c r="G51" s="10" t="e">
        <f>INDEX(Air!AU$6:AU$999832, MATCH($A51, Air!A$6:A$99955,0 ))</f>
        <v>#N/A</v>
      </c>
      <c r="H51" s="10" t="e">
        <f>INDEX(Air!BA:BA, MATCH($A51, Air!A:A,0 ))</f>
        <v>#N/A</v>
      </c>
      <c r="I51" s="10" t="e">
        <f>INDEX(Air!O$6:O$999832, MATCH($A51, Air!A$6:A$99832,0 ))</f>
        <v>#N/A</v>
      </c>
      <c r="J51" s="10" t="e">
        <f>INDEX(Air!Q$6:Q$999832, MATCH($A51, Air!A$6:A$99832,0 ))</f>
        <v>#N/A</v>
      </c>
      <c r="K51" s="10" t="e">
        <f>INDEX(Air!AT$6:AT$999832, MATCH($A51, Air!A$6:A$99832,0 ))</f>
        <v>#N/A</v>
      </c>
      <c r="L51" s="10" t="e">
        <f>INDEX(Air!AS$6:AS$999832, MATCH($A51, Air!A$6:A$99832,0 ))</f>
        <v>#N/A</v>
      </c>
    </row>
    <row r="52" spans="1:14" ht="13.8">
      <c r="A52" s="88" t="s">
        <v>350</v>
      </c>
      <c r="B52" s="89" t="s">
        <v>153</v>
      </c>
      <c r="C52" s="172">
        <f>SUMIF(C50:C51, "&gt;0",C50:C51)</f>
        <v>0</v>
      </c>
      <c r="D52" s="172" t="e">
        <f>C52*E52</f>
        <v>#N/A</v>
      </c>
      <c r="E52" s="173" t="e">
        <f>MAX(E50:E51)</f>
        <v>#N/A</v>
      </c>
      <c r="F52" s="174" t="str">
        <f>MostFreq(F50:F51)</f>
        <v>#N/A</v>
      </c>
      <c r="G52" s="172">
        <f>SUMIF(G50:G51, "&gt;0",G50:G51)</f>
        <v>3015.5589581174318</v>
      </c>
      <c r="H52" s="172">
        <f>SUMIF(H50:H51, "&lt;0",H50:H51)</f>
        <v>-4518.61223152196</v>
      </c>
      <c r="I52" s="172" t="e">
        <f>MAX(I51:I51)</f>
        <v>#N/A</v>
      </c>
      <c r="J52" s="172" t="e">
        <f>MAX(J51:J51)</f>
        <v>#N/A</v>
      </c>
      <c r="K52" s="172">
        <f>SUMIF(K50:K51, "&gt;0", K50:K51)</f>
        <v>10.00108</v>
      </c>
      <c r="L52" s="172">
        <f>SUMIF(L50:L51, "&gt;0", L50:L51)</f>
        <v>1030.8999888962096</v>
      </c>
      <c r="N52" s="171"/>
    </row>
    <row r="53" spans="1:14" ht="13.8">
      <c r="A53" s="40"/>
      <c r="B53" s="40"/>
      <c r="C53" s="9"/>
      <c r="D53" s="9"/>
      <c r="E53" s="86"/>
      <c r="F53" s="9"/>
      <c r="G53" s="9"/>
      <c r="H53" s="9"/>
      <c r="I53" s="9"/>
      <c r="J53" s="9"/>
      <c r="K53" s="9"/>
      <c r="L53" s="9"/>
    </row>
    <row r="54" spans="1:14" ht="13.8">
      <c r="A54" s="52" t="str">
        <f xml:space="preserve"> "Total rooms:" &amp; "  " &amp; COUNTIF(A57:A57, "&gt; 0")</f>
        <v>Total rooms:  1</v>
      </c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</row>
    <row r="55" spans="1:14" ht="27.6">
      <c r="A55" s="57" t="s">
        <v>53</v>
      </c>
      <c r="B55" s="84" t="s">
        <v>1</v>
      </c>
      <c r="C55" s="57" t="s">
        <v>141</v>
      </c>
      <c r="D55" s="57" t="s">
        <v>142</v>
      </c>
      <c r="E55" s="58" t="s">
        <v>129</v>
      </c>
      <c r="F55" s="58" t="s">
        <v>140</v>
      </c>
      <c r="G55" s="58" t="s">
        <v>148</v>
      </c>
      <c r="H55" s="58" t="s">
        <v>130</v>
      </c>
      <c r="I55" s="57" t="s">
        <v>3</v>
      </c>
      <c r="J55" s="57" t="s">
        <v>4</v>
      </c>
      <c r="K55" s="57" t="s">
        <v>125</v>
      </c>
      <c r="L55" s="57" t="s">
        <v>2</v>
      </c>
    </row>
    <row r="56" spans="1:14" ht="13.8">
      <c r="A56" s="85">
        <v>59</v>
      </c>
      <c r="B56" s="33" t="e">
        <f>INDEX(Air!B$6:B$999832, MATCH($A56, Air!A$6:A$99832,0 ))</f>
        <v>#N/A</v>
      </c>
      <c r="C56" s="10" t="e">
        <f>INDEX(Air!BB$6:BB$999832, MATCH($A56, Air!A$6:A$99832,0 ))</f>
        <v>#N/A</v>
      </c>
      <c r="D56" s="10" t="e">
        <f>INDEX(Air!BC$6:BC$999832, MATCH($A56, Air!A$6:A$99832,0 ))</f>
        <v>#N/A</v>
      </c>
      <c r="E56" s="54" t="e">
        <f>INDEX(Air!BD$6:BD$999832, MATCH($A56, Air!A$6:A$99832,0 ))</f>
        <v>#N/A</v>
      </c>
      <c r="F56" s="10" t="e">
        <f>INDEX(Air!Z$6:Z$999832, MATCH($A56, Air!A$6:A$99832,0 ))</f>
        <v>#N/A</v>
      </c>
      <c r="G56" s="10" t="e">
        <f>INDEX(Air!AU$6:AU$999832, MATCH($A56, Air!A$6:A$99955,0 ))</f>
        <v>#N/A</v>
      </c>
      <c r="H56" s="10" t="e">
        <f>INDEX(Air!BA:BA, MATCH($A56, Air!A:A,0 ))</f>
        <v>#N/A</v>
      </c>
      <c r="I56" s="10" t="e">
        <f>INDEX(Air!O$6:O$999832, MATCH($A56, Air!A$6:A$99832,0 ))</f>
        <v>#N/A</v>
      </c>
      <c r="J56" s="10" t="e">
        <f>INDEX(Air!Q$6:Q$999832, MATCH($A56, Air!A$6:A$99832,0 ))</f>
        <v>#N/A</v>
      </c>
      <c r="K56" s="10" t="e">
        <f>INDEX(Air!AT$6:AT$999832, MATCH($A56, Air!A$6:A$99832,0 ))</f>
        <v>#N/A</v>
      </c>
      <c r="L56" s="10" t="e">
        <f>INDEX(Air!AS$6:AS$999832, MATCH($A56, Air!A$6:A$99832,0 ))</f>
        <v>#N/A</v>
      </c>
    </row>
    <row r="57" spans="1:14" ht="13.8">
      <c r="A57" s="85">
        <v>60</v>
      </c>
      <c r="B57" s="33" t="e">
        <f>INDEX(Air!B$6:B$999832, MATCH($A57, Air!A$6:A$99832,0 ))</f>
        <v>#N/A</v>
      </c>
      <c r="C57" s="10" t="e">
        <f>INDEX(Air!BB$6:BB$999832, MATCH($A57, Air!A$6:A$99832,0 ))</f>
        <v>#N/A</v>
      </c>
      <c r="D57" s="10" t="e">
        <f>INDEX(Air!BC$6:BC$999832, MATCH($A57, Air!A$6:A$99832,0 ))</f>
        <v>#N/A</v>
      </c>
      <c r="E57" s="54" t="e">
        <f>INDEX(Air!BD$6:BD$999832, MATCH($A57, Air!A$6:A$99832,0 ))</f>
        <v>#N/A</v>
      </c>
      <c r="F57" s="10" t="e">
        <f>INDEX(Air!Z$6:Z$999832, MATCH($A57, Air!A$6:A$99832,0 ))</f>
        <v>#N/A</v>
      </c>
      <c r="G57" s="10" t="e">
        <f>INDEX(Air!AU$6:AU$999832, MATCH($A57, Air!A$6:A$99955,0 ))</f>
        <v>#N/A</v>
      </c>
      <c r="H57" s="10" t="e">
        <f>INDEX(Air!BA:BA, MATCH($A57, Air!A:A,0 ))</f>
        <v>#N/A</v>
      </c>
      <c r="I57" s="10" t="e">
        <f>INDEX(Air!O$6:O$999832, MATCH($A57, Air!A$6:A$99832,0 ))</f>
        <v>#N/A</v>
      </c>
      <c r="J57" s="10" t="e">
        <f>INDEX(Air!Q$6:Q$999832, MATCH($A57, Air!A$6:A$99832,0 ))</f>
        <v>#N/A</v>
      </c>
      <c r="K57" s="10" t="e">
        <f>INDEX(Air!AT$6:AT$999832, MATCH($A57, Air!A$6:A$99832,0 ))</f>
        <v>#N/A</v>
      </c>
      <c r="L57" s="10" t="e">
        <f>INDEX(Air!AS$6:AS$999832, MATCH($A57, Air!A$6:A$99832,0 ))</f>
        <v>#N/A</v>
      </c>
    </row>
    <row r="58" spans="1:14" ht="13.8">
      <c r="A58" s="88" t="s">
        <v>385</v>
      </c>
      <c r="B58" s="89" t="s">
        <v>153</v>
      </c>
      <c r="C58" s="25">
        <f>SUMIF(C56:C57, "&gt;0",C56:C57)</f>
        <v>0</v>
      </c>
      <c r="D58" s="25" t="e">
        <f>C58*E58</f>
        <v>#N/A</v>
      </c>
      <c r="E58" s="54" t="e">
        <f>MAX(E56:E57)</f>
        <v>#N/A</v>
      </c>
      <c r="F58" s="57" t="str">
        <f>MostFreq(F56:F57)</f>
        <v>#N/A</v>
      </c>
      <c r="G58" s="25">
        <f>SUMIF(G56:G57, "&gt;0",G56:G57)</f>
        <v>0</v>
      </c>
      <c r="H58" s="25">
        <f>SUMIF(H56:H57, "&lt;0",H56:H57)</f>
        <v>0</v>
      </c>
      <c r="I58" s="25" t="e">
        <f>MAX(I57:I57)</f>
        <v>#N/A</v>
      </c>
      <c r="J58" s="25" t="e">
        <f>MAX(J57:J57)</f>
        <v>#N/A</v>
      </c>
      <c r="K58" s="25">
        <f>SUMIF(K56:K57, "&gt;0", K56:K57)</f>
        <v>0</v>
      </c>
      <c r="L58" s="25">
        <f>SUMIF(L56:L57, "&gt;0", L56:L57)</f>
        <v>0</v>
      </c>
    </row>
    <row r="59" spans="1:14" ht="13.8">
      <c r="A59" s="52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</row>
    <row r="60" spans="1:14" ht="13.8">
      <c r="A60" s="52" t="str">
        <f xml:space="preserve"> "Total rooms:" &amp; "  " &amp; COUNTIF(A63:A63, "&gt; 0")</f>
        <v>Total rooms:  1</v>
      </c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</row>
    <row r="61" spans="1:14" ht="27.6">
      <c r="A61" s="57" t="s">
        <v>53</v>
      </c>
      <c r="B61" s="84" t="s">
        <v>1</v>
      </c>
      <c r="C61" s="57" t="s">
        <v>141</v>
      </c>
      <c r="D61" s="57" t="s">
        <v>142</v>
      </c>
      <c r="E61" s="58" t="s">
        <v>129</v>
      </c>
      <c r="F61" s="58" t="s">
        <v>140</v>
      </c>
      <c r="G61" s="58" t="s">
        <v>148</v>
      </c>
      <c r="H61" s="58" t="s">
        <v>130</v>
      </c>
      <c r="I61" s="57" t="s">
        <v>3</v>
      </c>
      <c r="J61" s="57" t="s">
        <v>4</v>
      </c>
      <c r="K61" s="57" t="s">
        <v>125</v>
      </c>
      <c r="L61" s="57" t="s">
        <v>2</v>
      </c>
    </row>
    <row r="62" spans="1:14" ht="13.8">
      <c r="A62" s="85">
        <v>58</v>
      </c>
      <c r="B62" s="33" t="e">
        <f>INDEX(Air!B$6:B$999832, MATCH($A62, Air!A$6:A$99832,0 ))</f>
        <v>#N/A</v>
      </c>
      <c r="C62" s="10" t="e">
        <f>INDEX(Air!BB$6:BB$999832, MATCH($A62, Air!A$6:A$99832,0 ))</f>
        <v>#N/A</v>
      </c>
      <c r="D62" s="10" t="e">
        <f>INDEX(Air!BC$6:BC$999832, MATCH($A62, Air!A$6:A$99832,0 ))</f>
        <v>#N/A</v>
      </c>
      <c r="E62" s="54" t="e">
        <f>INDEX(Air!BD$6:BD$999832, MATCH($A62, Air!A$6:A$99832,0 ))</f>
        <v>#N/A</v>
      </c>
      <c r="F62" s="10" t="e">
        <f>INDEX(Air!Z$6:Z$999832, MATCH($A62, Air!A$6:A$99832,0 ))</f>
        <v>#N/A</v>
      </c>
      <c r="G62" s="10" t="e">
        <f>INDEX(Air!AU$6:AU$999832, MATCH($A62, Air!A$6:A$99955,0 ))</f>
        <v>#N/A</v>
      </c>
      <c r="H62" s="10" t="e">
        <f>INDEX(Air!BA:BA, MATCH($A62, Air!A:A,0 ))</f>
        <v>#N/A</v>
      </c>
      <c r="I62" s="10" t="e">
        <f>INDEX(Air!O$6:O$999832, MATCH($A62, Air!A$6:A$99832,0 ))</f>
        <v>#N/A</v>
      </c>
      <c r="J62" s="10" t="e">
        <f>INDEX(Air!Q$6:Q$999832, MATCH($A62, Air!A$6:A$99832,0 ))</f>
        <v>#N/A</v>
      </c>
      <c r="K62" s="10" t="e">
        <f>INDEX(Air!AT$6:AT$999832, MATCH($A62, Air!A$6:A$99832,0 ))</f>
        <v>#N/A</v>
      </c>
      <c r="L62" s="10" t="e">
        <f>INDEX(Air!AS$6:AS$999832, MATCH($A62, Air!A$6:A$99832,0 ))</f>
        <v>#N/A</v>
      </c>
    </row>
    <row r="63" spans="1:14" ht="13.8">
      <c r="A63" s="85">
        <v>57</v>
      </c>
      <c r="B63" s="33" t="e">
        <f>INDEX(Air!B$6:B$999832, MATCH($A63, Air!A$6:A$99832,0 ))</f>
        <v>#N/A</v>
      </c>
      <c r="C63" s="10" t="e">
        <f>INDEX(Air!BB$6:BB$999832, MATCH($A63, Air!A$6:A$99832,0 ))</f>
        <v>#N/A</v>
      </c>
      <c r="D63" s="10" t="e">
        <f>INDEX(Air!BC$6:BC$999832, MATCH($A63, Air!A$6:A$99832,0 ))</f>
        <v>#N/A</v>
      </c>
      <c r="E63" s="54" t="e">
        <f>INDEX(Air!BD$6:BD$999832, MATCH($A63, Air!A$6:A$99832,0 ))</f>
        <v>#N/A</v>
      </c>
      <c r="F63" s="10" t="e">
        <f>INDEX(Air!Z$6:Z$999832, MATCH($A63, Air!A$6:A$99832,0 ))</f>
        <v>#N/A</v>
      </c>
      <c r="G63" s="10" t="e">
        <f>INDEX(Air!AU$6:AU$999832, MATCH($A63, Air!A$6:A$99955,0 ))</f>
        <v>#N/A</v>
      </c>
      <c r="H63" s="10" t="e">
        <f>INDEX(Air!BA:BA, MATCH($A63, Air!A:A,0 ))</f>
        <v>#N/A</v>
      </c>
      <c r="I63" s="10" t="e">
        <f>INDEX(Air!O$6:O$999832, MATCH($A63, Air!A$6:A$99832,0 ))</f>
        <v>#N/A</v>
      </c>
      <c r="J63" s="10" t="e">
        <f>INDEX(Air!Q$6:Q$999832, MATCH($A63, Air!A$6:A$99832,0 ))</f>
        <v>#N/A</v>
      </c>
      <c r="K63" s="10" t="e">
        <f>INDEX(Air!AT$6:AT$999832, MATCH($A63, Air!A$6:A$99832,0 ))</f>
        <v>#N/A</v>
      </c>
      <c r="L63" s="10" t="e">
        <f>INDEX(Air!AS$6:AS$999832, MATCH($A63, Air!A$6:A$99832,0 ))</f>
        <v>#N/A</v>
      </c>
    </row>
    <row r="64" spans="1:14" ht="13.8">
      <c r="A64" s="88" t="s">
        <v>386</v>
      </c>
      <c r="B64" s="89" t="s">
        <v>153</v>
      </c>
      <c r="C64" s="25">
        <f>SUMIF(C62:C63, "&gt;0",C62:C63)</f>
        <v>0</v>
      </c>
      <c r="D64" s="25" t="e">
        <f>C64*E64</f>
        <v>#N/A</v>
      </c>
      <c r="E64" s="54" t="e">
        <f>MAX(E62:E63)</f>
        <v>#N/A</v>
      </c>
      <c r="F64" s="57" t="str">
        <f>MostFreq(F62:F63)</f>
        <v>#N/A</v>
      </c>
      <c r="G64" s="25">
        <f>SUMIF(G62:G63, "&gt;0",G62:G63)</f>
        <v>0</v>
      </c>
      <c r="H64" s="25">
        <f>SUMIF(H62:H63, "&lt;0",H62:H63)</f>
        <v>0</v>
      </c>
      <c r="I64" s="25" t="e">
        <f>MAX(I63:I63)</f>
        <v>#N/A</v>
      </c>
      <c r="J64" s="25" t="e">
        <f>MAX(J63:J63)</f>
        <v>#N/A</v>
      </c>
      <c r="K64" s="25">
        <f>SUMIF(K62:K63, "&gt;0", K62:K63)</f>
        <v>0</v>
      </c>
      <c r="L64" s="25">
        <f>SUMIF(L62:L63, "&gt;0", L62:L63)</f>
        <v>0</v>
      </c>
    </row>
    <row r="65" spans="1:12" ht="13.8">
      <c r="A65" s="39"/>
      <c r="B65" s="39"/>
      <c r="C65" s="39"/>
      <c r="D65" s="39"/>
      <c r="E65" s="175"/>
      <c r="F65" s="175"/>
      <c r="G65" s="175"/>
      <c r="H65" s="175"/>
      <c r="I65" s="39"/>
      <c r="J65" s="39"/>
      <c r="K65" s="39"/>
      <c r="L65" s="39"/>
    </row>
    <row r="66" spans="1:12" ht="13.8">
      <c r="A66" s="52" t="str">
        <f xml:space="preserve"> "Total rooms:" &amp; "  " &amp; COUNTIF(A69:A69, "&gt; 0")</f>
        <v>Total rooms:  1</v>
      </c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</row>
    <row r="67" spans="1:12" ht="27.6">
      <c r="A67" s="57" t="s">
        <v>53</v>
      </c>
      <c r="B67" s="84" t="s">
        <v>1</v>
      </c>
      <c r="C67" s="57" t="s">
        <v>141</v>
      </c>
      <c r="D67" s="57" t="s">
        <v>142</v>
      </c>
      <c r="E67" s="58" t="s">
        <v>129</v>
      </c>
      <c r="F67" s="58" t="s">
        <v>140</v>
      </c>
      <c r="G67" s="58" t="s">
        <v>148</v>
      </c>
      <c r="H67" s="58" t="s">
        <v>130</v>
      </c>
      <c r="I67" s="57" t="s">
        <v>3</v>
      </c>
      <c r="J67" s="57" t="s">
        <v>4</v>
      </c>
      <c r="K67" s="57" t="s">
        <v>125</v>
      </c>
      <c r="L67" s="57" t="s">
        <v>2</v>
      </c>
    </row>
    <row r="68" spans="1:12" ht="13.8">
      <c r="A68" s="85">
        <v>56</v>
      </c>
      <c r="B68" s="33" t="e">
        <f>INDEX(Air!B$6:B$999832, MATCH($A68, Air!A$6:A$99832,0 ))</f>
        <v>#N/A</v>
      </c>
      <c r="C68" s="10" t="e">
        <f>INDEX(Air!BB$6:BB$999832, MATCH($A68, Air!A$6:A$99832,0 ))</f>
        <v>#N/A</v>
      </c>
      <c r="D68" s="10" t="e">
        <f>INDEX(Air!BC$6:BC$999832, MATCH($A68, Air!A$6:A$99832,0 ))</f>
        <v>#N/A</v>
      </c>
      <c r="E68" s="54" t="e">
        <f>INDEX(Air!BD$6:BD$999832, MATCH($A68, Air!A$6:A$99832,0 ))</f>
        <v>#N/A</v>
      </c>
      <c r="F68" s="10" t="e">
        <f>INDEX(Air!Z$6:Z$999832, MATCH($A68, Air!A$6:A$99832,0 ))</f>
        <v>#N/A</v>
      </c>
      <c r="G68" s="10" t="e">
        <f>INDEX(Air!AU$6:AU$999832, MATCH($A68, Air!A$6:A$99955,0 ))</f>
        <v>#N/A</v>
      </c>
      <c r="H68" s="10" t="e">
        <f>INDEX(Air!BA:BA, MATCH($A68, Air!A:A,0 ))</f>
        <v>#N/A</v>
      </c>
      <c r="I68" s="10" t="e">
        <f>INDEX(Air!O$6:O$999832, MATCH($A68, Air!A$6:A$99832,0 ))</f>
        <v>#N/A</v>
      </c>
      <c r="J68" s="10" t="e">
        <f>INDEX(Air!Q$6:Q$999832, MATCH($A68, Air!A$6:A$99832,0 ))</f>
        <v>#N/A</v>
      </c>
      <c r="K68" s="10" t="e">
        <f>INDEX(Air!AT$6:AT$999832, MATCH($A68, Air!A$6:A$99832,0 ))</f>
        <v>#N/A</v>
      </c>
      <c r="L68" s="10" t="e">
        <f>INDEX(Air!AS$6:AS$999832, MATCH($A68, Air!A$6:A$99832,0 ))</f>
        <v>#N/A</v>
      </c>
    </row>
    <row r="69" spans="1:12" ht="13.8">
      <c r="A69" s="85">
        <v>55</v>
      </c>
      <c r="B69" s="33" t="e">
        <f>INDEX(Air!B$6:B$999832, MATCH($A69, Air!A$6:A$99832,0 ))</f>
        <v>#N/A</v>
      </c>
      <c r="C69" s="10" t="e">
        <f>INDEX(Air!BB$6:BB$999832, MATCH($A69, Air!A$6:A$99832,0 ))</f>
        <v>#N/A</v>
      </c>
      <c r="D69" s="10" t="e">
        <f>INDEX(Air!BC$6:BC$999832, MATCH($A69, Air!A$6:A$99832,0 ))</f>
        <v>#N/A</v>
      </c>
      <c r="E69" s="54" t="e">
        <f>INDEX(Air!BD$6:BD$999832, MATCH($A69, Air!A$6:A$99832,0 ))</f>
        <v>#N/A</v>
      </c>
      <c r="F69" s="10" t="e">
        <f>INDEX(Air!Z$6:Z$999832, MATCH($A69, Air!A$6:A$99832,0 ))</f>
        <v>#N/A</v>
      </c>
      <c r="G69" s="10" t="e">
        <f>INDEX(Air!AU$6:AU$999832, MATCH($A69, Air!A$6:A$99955,0 ))</f>
        <v>#N/A</v>
      </c>
      <c r="H69" s="10" t="e">
        <f>INDEX(Air!BA:BA, MATCH($A69, Air!A:A,0 ))</f>
        <v>#N/A</v>
      </c>
      <c r="I69" s="10" t="e">
        <f>INDEX(Air!O$6:O$999832, MATCH($A69, Air!A$6:A$99832,0 ))</f>
        <v>#N/A</v>
      </c>
      <c r="J69" s="10" t="e">
        <f>INDEX(Air!Q$6:Q$999832, MATCH($A69, Air!A$6:A$99832,0 ))</f>
        <v>#N/A</v>
      </c>
      <c r="K69" s="10" t="e">
        <f>INDEX(Air!AT$6:AT$999832, MATCH($A69, Air!A$6:A$99832,0 ))</f>
        <v>#N/A</v>
      </c>
      <c r="L69" s="10" t="e">
        <f>INDEX(Air!AS$6:AS$999832, MATCH($A69, Air!A$6:A$99832,0 ))</f>
        <v>#N/A</v>
      </c>
    </row>
    <row r="70" spans="1:12" ht="13.8">
      <c r="A70" s="88" t="s">
        <v>387</v>
      </c>
      <c r="B70" s="89" t="s">
        <v>153</v>
      </c>
      <c r="C70" s="25">
        <f>SUMIF(C68:C69, "&gt;0",C68:C69)</f>
        <v>0</v>
      </c>
      <c r="D70" s="25" t="e">
        <f>C70*E70</f>
        <v>#N/A</v>
      </c>
      <c r="E70" s="54" t="e">
        <f>MAX(E68:E69)</f>
        <v>#N/A</v>
      </c>
      <c r="F70" s="57" t="str">
        <f>MostFreq(F68:F69)</f>
        <v>#N/A</v>
      </c>
      <c r="G70" s="25">
        <f>SUMIF(G68:G69, "&gt;0",G68:G69)</f>
        <v>0</v>
      </c>
      <c r="H70" s="25">
        <f>SUMIF(H68:H69, "&lt;0",H68:H69)</f>
        <v>0</v>
      </c>
      <c r="I70" s="25" t="e">
        <f>MAX(I69:I69)</f>
        <v>#N/A</v>
      </c>
      <c r="J70" s="25" t="e">
        <f>MAX(J69:J69)</f>
        <v>#N/A</v>
      </c>
      <c r="K70" s="25">
        <f>SUMIF(K68:K69, "&gt;0", K68:K69)</f>
        <v>0</v>
      </c>
      <c r="L70" s="25">
        <f>SUMIF(L68:L69, "&gt;0", L68:L69)</f>
        <v>0</v>
      </c>
    </row>
    <row r="71" spans="1:12" ht="13.8">
      <c r="A71" s="40"/>
      <c r="B71" s="40"/>
      <c r="C71" s="9"/>
      <c r="D71" s="9"/>
      <c r="E71" s="86"/>
      <c r="F71" s="9"/>
      <c r="G71" s="9"/>
      <c r="H71" s="9"/>
      <c r="I71" s="9"/>
      <c r="J71" s="9"/>
      <c r="K71" s="9"/>
      <c r="L71" s="9"/>
    </row>
    <row r="72" spans="1:12" ht="13.8">
      <c r="A72" s="52" t="str">
        <f xml:space="preserve"> "Total rooms:" &amp; "  " &amp; COUNTIF(A75:A75, "&gt; 0")</f>
        <v>Total rooms:  1</v>
      </c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</row>
    <row r="73" spans="1:12" ht="27.6">
      <c r="A73" s="57" t="s">
        <v>53</v>
      </c>
      <c r="B73" s="84" t="s">
        <v>1</v>
      </c>
      <c r="C73" s="57" t="s">
        <v>141</v>
      </c>
      <c r="D73" s="57" t="s">
        <v>142</v>
      </c>
      <c r="E73" s="58" t="s">
        <v>129</v>
      </c>
      <c r="F73" s="58" t="s">
        <v>140</v>
      </c>
      <c r="G73" s="58" t="s">
        <v>148</v>
      </c>
      <c r="H73" s="58" t="s">
        <v>130</v>
      </c>
      <c r="I73" s="57" t="s">
        <v>3</v>
      </c>
      <c r="J73" s="57" t="s">
        <v>4</v>
      </c>
      <c r="K73" s="57" t="s">
        <v>125</v>
      </c>
      <c r="L73" s="57" t="s">
        <v>2</v>
      </c>
    </row>
    <row r="74" spans="1:12" ht="13.8">
      <c r="A74" s="85">
        <v>54</v>
      </c>
      <c r="B74" s="33" t="e">
        <f>INDEX(Air!B$6:B$999832, MATCH($A74, Air!A$6:A$99832,0 ))</f>
        <v>#N/A</v>
      </c>
      <c r="C74" s="10" t="e">
        <f>INDEX(Air!BB$6:BB$999832, MATCH($A74, Air!A$6:A$99832,0 ))</f>
        <v>#N/A</v>
      </c>
      <c r="D74" s="10" t="e">
        <f>INDEX(Air!BC$6:BC$999832, MATCH($A74, Air!A$6:A$99832,0 ))</f>
        <v>#N/A</v>
      </c>
      <c r="E74" s="54" t="e">
        <f>INDEX(Air!BD$6:BD$999832, MATCH($A74, Air!A$6:A$99832,0 ))</f>
        <v>#N/A</v>
      </c>
      <c r="F74" s="10" t="e">
        <f>INDEX(Air!Z$6:Z$999832, MATCH($A74, Air!A$6:A$99832,0 ))</f>
        <v>#N/A</v>
      </c>
      <c r="G74" s="10" t="e">
        <f>INDEX(Air!AU$6:AU$999832, MATCH($A74, Air!A$6:A$99955,0 ))</f>
        <v>#N/A</v>
      </c>
      <c r="H74" s="10" t="e">
        <f>INDEX(Air!BA:BA, MATCH($A74, Air!A:A,0 ))</f>
        <v>#N/A</v>
      </c>
      <c r="I74" s="10" t="e">
        <f>INDEX(Air!O$6:O$999832, MATCH($A74, Air!A$6:A$99832,0 ))</f>
        <v>#N/A</v>
      </c>
      <c r="J74" s="10" t="e">
        <f>INDEX(Air!Q$6:Q$999832, MATCH($A74, Air!A$6:A$99832,0 ))</f>
        <v>#N/A</v>
      </c>
      <c r="K74" s="10" t="e">
        <f>INDEX(Air!AT$6:AT$999832, MATCH($A74, Air!A$6:A$99832,0 ))</f>
        <v>#N/A</v>
      </c>
      <c r="L74" s="10" t="e">
        <f>INDEX(Air!AS$6:AS$999832, MATCH($A74, Air!A$6:A$99832,0 ))</f>
        <v>#N/A</v>
      </c>
    </row>
    <row r="75" spans="1:12" ht="13.8">
      <c r="A75" s="85">
        <v>53</v>
      </c>
      <c r="B75" s="33" t="e">
        <f>INDEX(Air!B$6:B$999832, MATCH($A75, Air!A$6:A$99832,0 ))</f>
        <v>#N/A</v>
      </c>
      <c r="C75" s="10" t="e">
        <f>INDEX(Air!BB$6:BB$999832, MATCH($A75, Air!A$6:A$99832,0 ))</f>
        <v>#N/A</v>
      </c>
      <c r="D75" s="10" t="e">
        <f>INDEX(Air!BC$6:BC$999832, MATCH($A75, Air!A$6:A$99832,0 ))</f>
        <v>#N/A</v>
      </c>
      <c r="E75" s="54" t="e">
        <f>INDEX(Air!BD$6:BD$999832, MATCH($A75, Air!A$6:A$99832,0 ))</f>
        <v>#N/A</v>
      </c>
      <c r="F75" s="10" t="e">
        <f>INDEX(Air!Z$6:Z$999832, MATCH($A75, Air!A$6:A$99832,0 ))</f>
        <v>#N/A</v>
      </c>
      <c r="G75" s="10" t="e">
        <f>INDEX(Air!AU$6:AU$999832, MATCH($A75, Air!A$6:A$99955,0 ))</f>
        <v>#N/A</v>
      </c>
      <c r="H75" s="10" t="e">
        <f>INDEX(Air!BA:BA, MATCH($A75, Air!A:A,0 ))</f>
        <v>#N/A</v>
      </c>
      <c r="I75" s="10" t="e">
        <f>INDEX(Air!O$6:O$999832, MATCH($A75, Air!A$6:A$99832,0 ))</f>
        <v>#N/A</v>
      </c>
      <c r="J75" s="10" t="e">
        <f>INDEX(Air!Q$6:Q$999832, MATCH($A75, Air!A$6:A$99832,0 ))</f>
        <v>#N/A</v>
      </c>
      <c r="K75" s="10" t="e">
        <f>INDEX(Air!AT$6:AT$999832, MATCH($A75, Air!A$6:A$99832,0 ))</f>
        <v>#N/A</v>
      </c>
      <c r="L75" s="10" t="e">
        <f>INDEX(Air!AS$6:AS$999832, MATCH($A75, Air!A$6:A$99832,0 ))</f>
        <v>#N/A</v>
      </c>
    </row>
    <row r="76" spans="1:12" ht="13.8">
      <c r="A76" s="88" t="s">
        <v>388</v>
      </c>
      <c r="B76" s="89" t="s">
        <v>153</v>
      </c>
      <c r="C76" s="25">
        <f>SUMIF(C74:C75, "&gt;0",C74:C75)</f>
        <v>0</v>
      </c>
      <c r="D76" s="25" t="e">
        <f>C76*E76</f>
        <v>#N/A</v>
      </c>
      <c r="E76" s="54" t="e">
        <f>MAX(E74:E75)</f>
        <v>#N/A</v>
      </c>
      <c r="F76" s="57" t="str">
        <f>MostFreq(F74:F75)</f>
        <v>#N/A</v>
      </c>
      <c r="G76" s="25">
        <f>SUMIF(G74:G75, "&gt;0",G74:G75)</f>
        <v>0</v>
      </c>
      <c r="H76" s="25">
        <f>SUMIF(H74:H75, "&lt;0",H74:H75)</f>
        <v>0</v>
      </c>
      <c r="I76" s="25" t="e">
        <f>MAX(I75:I75)</f>
        <v>#N/A</v>
      </c>
      <c r="J76" s="25" t="e">
        <f>MAX(J75:J75)</f>
        <v>#N/A</v>
      </c>
      <c r="K76" s="25">
        <f>SUMIF(K74:K75, "&gt;0", K74:K75)</f>
        <v>0</v>
      </c>
      <c r="L76" s="25">
        <f>SUMIF(L74:L75, "&gt;0", L74:L75)</f>
        <v>0</v>
      </c>
    </row>
    <row r="77" spans="1:12" ht="13.8">
      <c r="A77" s="176"/>
      <c r="B77" s="177"/>
      <c r="C77" s="93"/>
      <c r="D77" s="93"/>
      <c r="E77" s="86"/>
      <c r="F77" s="39"/>
      <c r="G77" s="93"/>
      <c r="H77" s="93"/>
      <c r="I77" s="93"/>
      <c r="J77" s="93"/>
      <c r="K77" s="93"/>
      <c r="L77" s="93"/>
    </row>
    <row r="78" spans="1:12" ht="13.8">
      <c r="A78" s="52" t="str">
        <f xml:space="preserve"> "Total rooms:" &amp; "  " &amp; COUNTIF(A81:A81, "&gt; 0")</f>
        <v>Total rooms:  1</v>
      </c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</row>
    <row r="79" spans="1:12" ht="27.6">
      <c r="A79" s="57" t="s">
        <v>53</v>
      </c>
      <c r="B79" s="84" t="s">
        <v>1</v>
      </c>
      <c r="C79" s="57" t="s">
        <v>141</v>
      </c>
      <c r="D79" s="57" t="s">
        <v>142</v>
      </c>
      <c r="E79" s="58" t="s">
        <v>129</v>
      </c>
      <c r="F79" s="58" t="s">
        <v>140</v>
      </c>
      <c r="G79" s="58" t="s">
        <v>148</v>
      </c>
      <c r="H79" s="58" t="s">
        <v>130</v>
      </c>
      <c r="I79" s="57" t="s">
        <v>3</v>
      </c>
      <c r="J79" s="57" t="s">
        <v>4</v>
      </c>
      <c r="K79" s="57" t="s">
        <v>125</v>
      </c>
      <c r="L79" s="57" t="s">
        <v>2</v>
      </c>
    </row>
    <row r="80" spans="1:12" ht="13.8">
      <c r="A80" s="85">
        <v>52</v>
      </c>
      <c r="B80" s="33" t="e">
        <f>INDEX(Air!B$6:B$999832, MATCH($A80, Air!A$6:A$99832,0 ))</f>
        <v>#N/A</v>
      </c>
      <c r="C80" s="10" t="e">
        <f>INDEX(Air!BB$6:BB$999832, MATCH($A80, Air!A$6:A$99832,0 ))</f>
        <v>#N/A</v>
      </c>
      <c r="D80" s="10" t="e">
        <f>INDEX(Air!BC$6:BC$999832, MATCH($A80, Air!A$6:A$99832,0 ))</f>
        <v>#N/A</v>
      </c>
      <c r="E80" s="54" t="e">
        <f>INDEX(Air!BD$6:BD$999832, MATCH($A80, Air!A$6:A$99832,0 ))</f>
        <v>#N/A</v>
      </c>
      <c r="F80" s="10" t="e">
        <f>INDEX(Air!Z$6:Z$999832, MATCH($A80, Air!A$6:A$99832,0 ))</f>
        <v>#N/A</v>
      </c>
      <c r="G80" s="10" t="e">
        <f>INDEX(Air!AU$6:AU$999832, MATCH($A80, Air!A$6:A$99955,0 ))</f>
        <v>#N/A</v>
      </c>
      <c r="H80" s="10" t="e">
        <f>INDEX(Air!BA:BA, MATCH($A80, Air!A:A,0 ))</f>
        <v>#N/A</v>
      </c>
      <c r="I80" s="10" t="e">
        <f>INDEX(Air!O$6:O$999832, MATCH($A80, Air!A$6:A$99832,0 ))</f>
        <v>#N/A</v>
      </c>
      <c r="J80" s="10" t="e">
        <f>INDEX(Air!Q$6:Q$999832, MATCH($A80, Air!A$6:A$99832,0 ))</f>
        <v>#N/A</v>
      </c>
      <c r="K80" s="10" t="e">
        <f>INDEX(Air!AT$6:AT$999832, MATCH($A80, Air!A$6:A$99832,0 ))</f>
        <v>#N/A</v>
      </c>
      <c r="L80" s="10" t="e">
        <f>INDEX(Air!AS$6:AS$999832, MATCH($A80, Air!A$6:A$99832,0 ))</f>
        <v>#N/A</v>
      </c>
    </row>
    <row r="81" spans="1:14" ht="13.8">
      <c r="A81" s="85">
        <v>51</v>
      </c>
      <c r="B81" s="33" t="e">
        <f>INDEX(Air!B$6:B$999832, MATCH($A81, Air!A$6:A$99832,0 ))</f>
        <v>#N/A</v>
      </c>
      <c r="C81" s="10" t="e">
        <f>INDEX(Air!BB$6:BB$999832, MATCH($A81, Air!A$6:A$99832,0 ))</f>
        <v>#N/A</v>
      </c>
      <c r="D81" s="10" t="e">
        <f>INDEX(Air!BC$6:BC$999832, MATCH($A81, Air!A$6:A$99832,0 ))</f>
        <v>#N/A</v>
      </c>
      <c r="E81" s="54" t="e">
        <f>INDEX(Air!BD$6:BD$999832, MATCH($A81, Air!A$6:A$99832,0 ))</f>
        <v>#N/A</v>
      </c>
      <c r="F81" s="10" t="e">
        <f>INDEX(Air!Z$6:Z$999832, MATCH($A81, Air!A$6:A$99832,0 ))</f>
        <v>#N/A</v>
      </c>
      <c r="G81" s="10" t="e">
        <f>INDEX(Air!AU$6:AU$999832, MATCH($A81, Air!A$6:A$99955,0 ))</f>
        <v>#N/A</v>
      </c>
      <c r="H81" s="10" t="e">
        <f>INDEX(Air!BA:BA, MATCH($A81, Air!A:A,0 ))</f>
        <v>#N/A</v>
      </c>
      <c r="I81" s="10" t="e">
        <f>INDEX(Air!O$6:O$999832, MATCH($A81, Air!A$6:A$99832,0 ))</f>
        <v>#N/A</v>
      </c>
      <c r="J81" s="10" t="e">
        <f>INDEX(Air!Q$6:Q$999832, MATCH($A81, Air!A$6:A$99832,0 ))</f>
        <v>#N/A</v>
      </c>
      <c r="K81" s="10" t="e">
        <f>INDEX(Air!AT$6:AT$999832, MATCH($A81, Air!A$6:A$99832,0 ))</f>
        <v>#N/A</v>
      </c>
      <c r="L81" s="10" t="e">
        <f>INDEX(Air!AS$6:AS$999832, MATCH($A81, Air!A$6:A$99832,0 ))</f>
        <v>#N/A</v>
      </c>
    </row>
    <row r="82" spans="1:14" ht="13.8">
      <c r="A82" s="88" t="s">
        <v>389</v>
      </c>
      <c r="B82" s="89" t="s">
        <v>153</v>
      </c>
      <c r="C82" s="25">
        <f>SUMIF(C80:C81, "&gt;0",C80:C81)</f>
        <v>0</v>
      </c>
      <c r="D82" s="25" t="e">
        <f>C82*E82</f>
        <v>#N/A</v>
      </c>
      <c r="E82" s="54" t="e">
        <f>MAX(E80:E81)</f>
        <v>#N/A</v>
      </c>
      <c r="F82" s="57" t="str">
        <f>MostFreq(F80:F81)</f>
        <v>#N/A</v>
      </c>
      <c r="G82" s="25">
        <f>SUMIF(G80:G81, "&gt;0",G80:G81)</f>
        <v>0</v>
      </c>
      <c r="H82" s="25">
        <f>SUMIF(H80:H81, "&lt;0",H80:H81)</f>
        <v>0</v>
      </c>
      <c r="I82" s="25" t="e">
        <f>MAX(I81:I81)</f>
        <v>#N/A</v>
      </c>
      <c r="J82" s="25" t="e">
        <f>MAX(J81:J81)</f>
        <v>#N/A</v>
      </c>
      <c r="K82" s="25">
        <f>SUMIF(K80:K81, "&gt;0", K80:K81)</f>
        <v>0</v>
      </c>
      <c r="L82" s="25">
        <f>SUMIF(L80:L81, "&gt;0", L80:L81)</f>
        <v>0</v>
      </c>
    </row>
    <row r="84" spans="1:14" ht="13.8">
      <c r="A84" s="52" t="str">
        <f xml:space="preserve"> "Total rooms:" &amp; "  " &amp; COUNTIF(A87:A87, "&gt; 0")</f>
        <v>Total rooms:  1</v>
      </c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</row>
    <row r="85" spans="1:14" ht="27.6">
      <c r="A85" s="57" t="s">
        <v>53</v>
      </c>
      <c r="B85" s="84" t="s">
        <v>1</v>
      </c>
      <c r="C85" s="57" t="s">
        <v>141</v>
      </c>
      <c r="D85" s="57" t="s">
        <v>142</v>
      </c>
      <c r="E85" s="58" t="s">
        <v>129</v>
      </c>
      <c r="F85" s="58" t="s">
        <v>140</v>
      </c>
      <c r="G85" s="58" t="s">
        <v>148</v>
      </c>
      <c r="H85" s="58" t="s">
        <v>130</v>
      </c>
      <c r="I85" s="57" t="s">
        <v>3</v>
      </c>
      <c r="J85" s="57" t="s">
        <v>4</v>
      </c>
      <c r="K85" s="57" t="s">
        <v>125</v>
      </c>
      <c r="L85" s="57" t="s">
        <v>2</v>
      </c>
    </row>
    <row r="86" spans="1:14" ht="13.8">
      <c r="A86" s="85">
        <v>50</v>
      </c>
      <c r="B86" s="33" t="e">
        <f>INDEX(Air!B$6:B$999832, MATCH($A86, Air!A$6:A$99832,0 ))</f>
        <v>#N/A</v>
      </c>
      <c r="C86" s="10" t="e">
        <f>INDEX(Air!BB$6:BB$999832, MATCH($A86, Air!A$6:A$99832,0 ))</f>
        <v>#N/A</v>
      </c>
      <c r="D86" s="10" t="e">
        <f>INDEX(Air!BC$6:BC$999832, MATCH($A86, Air!A$6:A$99832,0 ))</f>
        <v>#N/A</v>
      </c>
      <c r="E86" s="54" t="e">
        <f>INDEX(Air!BD$6:BD$999832, MATCH($A86, Air!A$6:A$99832,0 ))</f>
        <v>#N/A</v>
      </c>
      <c r="F86" s="10" t="e">
        <f>INDEX(Air!Z$6:Z$999832, MATCH($A86, Air!A$6:A$99832,0 ))</f>
        <v>#N/A</v>
      </c>
      <c r="G86" s="10" t="e">
        <f>INDEX(Air!AU$6:AU$999832, MATCH($A86, Air!A$6:A$99955,0 ))</f>
        <v>#N/A</v>
      </c>
      <c r="H86" s="10" t="e">
        <f>INDEX(Air!BA:BA, MATCH($A86, Air!A:A,0 ))</f>
        <v>#N/A</v>
      </c>
      <c r="I86" s="10" t="e">
        <f>INDEX(Air!O$6:O$999832, MATCH($A86, Air!A$6:A$99832,0 ))</f>
        <v>#N/A</v>
      </c>
      <c r="J86" s="10" t="e">
        <f>INDEX(Air!Q$6:Q$999832, MATCH($A86, Air!A$6:A$99832,0 ))</f>
        <v>#N/A</v>
      </c>
      <c r="K86" s="10" t="e">
        <f>INDEX(Air!AT$6:AT$999832, MATCH($A86, Air!A$6:A$99832,0 ))</f>
        <v>#N/A</v>
      </c>
      <c r="L86" s="10" t="e">
        <f>INDEX(Air!AS$6:AS$999832, MATCH($A86, Air!A$6:A$99832,0 ))</f>
        <v>#N/A</v>
      </c>
    </row>
    <row r="87" spans="1:14" ht="13.8">
      <c r="A87" s="85">
        <v>49</v>
      </c>
      <c r="B87" s="33" t="e">
        <f>INDEX(Air!B$6:B$999832, MATCH($A87, Air!A$6:A$99832,0 ))</f>
        <v>#N/A</v>
      </c>
      <c r="C87" s="10" t="e">
        <f>INDEX(Air!BB$6:BB$999832, MATCH($A87, Air!A$6:A$99832,0 ))</f>
        <v>#N/A</v>
      </c>
      <c r="D87" s="10" t="e">
        <f>INDEX(Air!BC$6:BC$999832, MATCH($A87, Air!A$6:A$99832,0 ))</f>
        <v>#N/A</v>
      </c>
      <c r="E87" s="54" t="e">
        <f>INDEX(Air!BD$6:BD$999832, MATCH($A87, Air!A$6:A$99832,0 ))</f>
        <v>#N/A</v>
      </c>
      <c r="F87" s="10" t="e">
        <f>INDEX(Air!Z$6:Z$999832, MATCH($A87, Air!A$6:A$99832,0 ))</f>
        <v>#N/A</v>
      </c>
      <c r="G87" s="10" t="e">
        <f>INDEX(Air!AU$6:AU$999832, MATCH($A87, Air!A$6:A$99955,0 ))</f>
        <v>#N/A</v>
      </c>
      <c r="H87" s="10" t="e">
        <f>INDEX(Air!BA:BA, MATCH($A87, Air!A:A,0 ))</f>
        <v>#N/A</v>
      </c>
      <c r="I87" s="10" t="e">
        <f>INDEX(Air!O$6:O$999832, MATCH($A87, Air!A$6:A$99832,0 ))</f>
        <v>#N/A</v>
      </c>
      <c r="J87" s="10" t="e">
        <f>INDEX(Air!Q$6:Q$999832, MATCH($A87, Air!A$6:A$99832,0 ))</f>
        <v>#N/A</v>
      </c>
      <c r="K87" s="10" t="e">
        <f>INDEX(Air!AT$6:AT$999832, MATCH($A87, Air!A$6:A$99832,0 ))</f>
        <v>#N/A</v>
      </c>
      <c r="L87" s="10" t="e">
        <f>INDEX(Air!AS$6:AS$999832, MATCH($A87, Air!A$6:A$99832,0 ))</f>
        <v>#N/A</v>
      </c>
    </row>
    <row r="88" spans="1:14" ht="13.8">
      <c r="A88" s="88" t="s">
        <v>390</v>
      </c>
      <c r="B88" s="89" t="s">
        <v>153</v>
      </c>
      <c r="C88" s="25">
        <f>SUMIF(C86:C87, "&gt;0",C86:C87)</f>
        <v>0</v>
      </c>
      <c r="D88" s="25" t="e">
        <f>C88*E88</f>
        <v>#N/A</v>
      </c>
      <c r="E88" s="54" t="e">
        <f>MAX(E86:E87)</f>
        <v>#N/A</v>
      </c>
      <c r="F88" s="57" t="str">
        <f>MostFreq(F86:F87)</f>
        <v>#N/A</v>
      </c>
      <c r="G88" s="25">
        <f>SUMIF(G86:G87, "&gt;0",G86:G87)</f>
        <v>0</v>
      </c>
      <c r="H88" s="25">
        <f>SUMIF(H86:H87, "&lt;0",H86:H87)</f>
        <v>0</v>
      </c>
      <c r="I88" s="25" t="e">
        <f>MAX(I87:I87)</f>
        <v>#N/A</v>
      </c>
      <c r="J88" s="25" t="e">
        <f>MAX(J87:J87)</f>
        <v>#N/A</v>
      </c>
      <c r="K88" s="25">
        <f>SUMIF(K86:K87, "&gt;0", K86:K87)</f>
        <v>0</v>
      </c>
      <c r="L88" s="25">
        <f>SUMIF(L86:L87, "&gt;0", L86:L87)</f>
        <v>0</v>
      </c>
    </row>
    <row r="89" spans="1:14" ht="13.8">
      <c r="A89" s="52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</row>
    <row r="90" spans="1:14" ht="13.8">
      <c r="A90" s="52" t="str">
        <f xml:space="preserve"> "Total rooms:" &amp; "  " &amp; COUNTIF(A92:A92, "&gt; 0")</f>
        <v>Total rooms:  1</v>
      </c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</row>
    <row r="91" spans="1:14" ht="27.6">
      <c r="A91" s="57" t="s">
        <v>53</v>
      </c>
      <c r="B91" s="84" t="s">
        <v>1</v>
      </c>
      <c r="C91" s="57" t="s">
        <v>141</v>
      </c>
      <c r="D91" s="57" t="s">
        <v>142</v>
      </c>
      <c r="E91" s="58" t="s">
        <v>129</v>
      </c>
      <c r="F91" s="58" t="s">
        <v>140</v>
      </c>
      <c r="G91" s="58" t="s">
        <v>148</v>
      </c>
      <c r="H91" s="58" t="s">
        <v>130</v>
      </c>
      <c r="I91" s="57" t="s">
        <v>3</v>
      </c>
      <c r="J91" s="57" t="s">
        <v>4</v>
      </c>
      <c r="K91" s="57" t="s">
        <v>125</v>
      </c>
      <c r="L91" s="57" t="s">
        <v>2</v>
      </c>
    </row>
    <row r="92" spans="1:14" ht="13.8">
      <c r="A92" s="85">
        <v>3</v>
      </c>
      <c r="B92" s="33" t="str">
        <f>INDEX(Air!B$6:B$999832, MATCH($A92, Air!A$6:A$99832,0 ))</f>
        <v>ROOM_Room 00-07</v>
      </c>
      <c r="C92" s="10" t="e">
        <f>INDEX(Air!BB$6:BB$999832, MATCH($A92, Air!A$6:A$99832,0 ))</f>
        <v>#N/A</v>
      </c>
      <c r="D92" s="10" t="e">
        <f>INDEX(Air!BC$6:BC$999832, MATCH($A92, Air!A$6:A$99832,0 ))</f>
        <v>#N/A</v>
      </c>
      <c r="E92" s="54" t="e">
        <f>INDEX(Air!BD$6:BD$999832, MATCH($A92, Air!A$6:A$99832,0 ))</f>
        <v>#N/A</v>
      </c>
      <c r="F92" s="10" t="str">
        <f>INDEX(Air!Z$6:Z$999832, MATCH($A92, Air!A$6:A$99832,0 ))</f>
        <v>ACH</v>
      </c>
      <c r="G92" s="10">
        <f>INDEX(Air!AU$6:AU$999832, MATCH($A92, Air!A$6:A$99955,0 ))</f>
        <v>3072.4668432369576</v>
      </c>
      <c r="H92" s="10">
        <f>INDEX(Air!BA:BA, MATCH($A92, Air!A:A,0 ))</f>
        <v>-4537.6880502228996</v>
      </c>
      <c r="I92" s="10">
        <f>INDEX(Air!O$6:O$999832, MATCH($A92, Air!A$6:A$99832,0 ))</f>
        <v>62</v>
      </c>
      <c r="J92" s="10">
        <f>INDEX(Air!Q$6:Q$999832, MATCH($A92, Air!A$6:A$99832,0 ))</f>
        <v>65</v>
      </c>
      <c r="K92" s="10">
        <f>INDEX(Air!AT$6:AT$999832, MATCH($A92, Air!A$6:A$99832,0 ))</f>
        <v>10.00108</v>
      </c>
      <c r="L92" s="10">
        <f>INDEX(Air!AS$6:AS$999832, MATCH($A92, Air!A$6:A$99832,0 ))</f>
        <v>1030.8999888962096</v>
      </c>
      <c r="N92" s="178" t="s">
        <v>351</v>
      </c>
    </row>
    <row r="93" spans="1:14" ht="13.8">
      <c r="A93" s="88" t="s">
        <v>352</v>
      </c>
      <c r="B93" s="89" t="s">
        <v>153</v>
      </c>
      <c r="C93" s="25">
        <f>SUMIF(C92:C92, "&gt;0",C92:C92)/3</f>
        <v>0</v>
      </c>
      <c r="D93" s="25" t="e">
        <f>C93*E93</f>
        <v>#N/A</v>
      </c>
      <c r="E93" s="54" t="e">
        <f>MAX(E92:E92)</f>
        <v>#N/A</v>
      </c>
      <c r="F93" s="57" t="str">
        <f>MostFreq(F92:F92)</f>
        <v>ACH</v>
      </c>
      <c r="G93" s="25">
        <f>SUMIF(G92:G92, "&gt;0",G92:G92)/3</f>
        <v>1024.1556144123192</v>
      </c>
      <c r="H93" s="25">
        <f>SUMIF(H92:H92, "&lt;0",H92:H92)/3</f>
        <v>-1512.5626834076331</v>
      </c>
      <c r="I93" s="25">
        <f>MAX(I92:I92)</f>
        <v>62</v>
      </c>
      <c r="J93" s="25">
        <f>MAX(J92:J92)</f>
        <v>65</v>
      </c>
      <c r="K93" s="25">
        <f>SUMIF(K92:K92, "&gt;0", K92:K92)</f>
        <v>10.00108</v>
      </c>
      <c r="L93" s="25">
        <f>SUMIF(L92:L92, "&gt;0", L92:L92)/3</f>
        <v>343.63332963206989</v>
      </c>
    </row>
    <row r="94" spans="1:14" ht="13.8">
      <c r="A94" s="52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</row>
    <row r="95" spans="1:14" ht="13.8">
      <c r="A95" s="52" t="str">
        <f xml:space="preserve"> "Total rooms:" &amp; "  " &amp; COUNTIF(A97:A97, "&gt; 0")</f>
        <v>Total rooms:  1</v>
      </c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</row>
    <row r="96" spans="1:14" ht="27.6">
      <c r="A96" s="57" t="s">
        <v>53</v>
      </c>
      <c r="B96" s="84" t="s">
        <v>1</v>
      </c>
      <c r="C96" s="57" t="s">
        <v>141</v>
      </c>
      <c r="D96" s="57" t="s">
        <v>142</v>
      </c>
      <c r="E96" s="58" t="s">
        <v>129</v>
      </c>
      <c r="F96" s="58" t="s">
        <v>140</v>
      </c>
      <c r="G96" s="58" t="s">
        <v>148</v>
      </c>
      <c r="H96" s="58" t="s">
        <v>130</v>
      </c>
      <c r="I96" s="57" t="s">
        <v>3</v>
      </c>
      <c r="J96" s="57" t="s">
        <v>4</v>
      </c>
      <c r="K96" s="57" t="s">
        <v>125</v>
      </c>
      <c r="L96" s="57" t="s">
        <v>2</v>
      </c>
    </row>
    <row r="97" spans="1:14" ht="13.8">
      <c r="A97" s="85">
        <v>3</v>
      </c>
      <c r="B97" s="33" t="str">
        <f>INDEX(Air!B$6:B$999832, MATCH($A97, Air!A$6:A$99832,0 ))</f>
        <v>ROOM_Room 00-07</v>
      </c>
      <c r="C97" s="10" t="e">
        <f>INDEX(Air!BB$6:BB$999832, MATCH($A97, Air!A$6:A$99832,0 ))</f>
        <v>#N/A</v>
      </c>
      <c r="D97" s="10" t="e">
        <f>INDEX(Air!BC$6:BC$999832, MATCH($A97, Air!A$6:A$99832,0 ))</f>
        <v>#N/A</v>
      </c>
      <c r="E97" s="54" t="e">
        <f>INDEX(Air!BD$6:BD$999832, MATCH($A97, Air!A$6:A$99832,0 ))</f>
        <v>#N/A</v>
      </c>
      <c r="F97" s="10" t="str">
        <f>INDEX(Air!Z$6:Z$999832, MATCH($A97, Air!A$6:A$99832,0 ))</f>
        <v>ACH</v>
      </c>
      <c r="G97" s="10">
        <f>INDEX(Air!AU$6:AU$999832, MATCH($A97, Air!A$6:A$99955,0 ))</f>
        <v>3072.4668432369576</v>
      </c>
      <c r="H97" s="10">
        <f>INDEX(Air!BA:BA, MATCH($A97, Air!A:A,0 ))</f>
        <v>-4537.6880502228996</v>
      </c>
      <c r="I97" s="10">
        <f>INDEX(Air!O$6:O$999832, MATCH($A97, Air!A$6:A$99832,0 ))</f>
        <v>62</v>
      </c>
      <c r="J97" s="10">
        <f>INDEX(Air!Q$6:Q$999832, MATCH($A97, Air!A$6:A$99832,0 ))</f>
        <v>65</v>
      </c>
      <c r="K97" s="10">
        <f>INDEX(Air!AT$6:AT$999832, MATCH($A97, Air!A$6:A$99832,0 ))</f>
        <v>10.00108</v>
      </c>
      <c r="L97" s="10">
        <f>INDEX(Air!AS$6:AS$999832, MATCH($A97, Air!A$6:A$99832,0 ))</f>
        <v>1030.8999888962096</v>
      </c>
      <c r="N97" s="178" t="s">
        <v>351</v>
      </c>
    </row>
    <row r="98" spans="1:14" ht="13.8">
      <c r="A98" s="88" t="s">
        <v>353</v>
      </c>
      <c r="B98" s="89" t="s">
        <v>153</v>
      </c>
      <c r="C98" s="25">
        <f>SUMIF(C97:C97, "&gt;0",C97:C97)/3</f>
        <v>0</v>
      </c>
      <c r="D98" s="25" t="e">
        <f>C98*E98</f>
        <v>#N/A</v>
      </c>
      <c r="E98" s="54" t="e">
        <f>MAX(E97:E97)</f>
        <v>#N/A</v>
      </c>
      <c r="F98" s="57" t="str">
        <f>MostFreq(F97:F97)</f>
        <v>ACH</v>
      </c>
      <c r="G98" s="25">
        <f>SUMIF(G97:G97, "&gt;0",G97:G97)/3</f>
        <v>1024.1556144123192</v>
      </c>
      <c r="H98" s="25">
        <f>SUMIF(H97:H97, "&lt;0",H97:H97)/3</f>
        <v>-1512.5626834076331</v>
      </c>
      <c r="I98" s="25">
        <f>MAX(I97:I97)</f>
        <v>62</v>
      </c>
      <c r="J98" s="25">
        <f>MAX(J97:J97)</f>
        <v>65</v>
      </c>
      <c r="K98" s="25">
        <f>SUMIF(K97:K97, "&gt;0", K97:K97)</f>
        <v>10.00108</v>
      </c>
      <c r="L98" s="25">
        <f>SUMIF(L97:L97, "&gt;0", L97:L97)/3</f>
        <v>343.63332963206989</v>
      </c>
    </row>
    <row r="99" spans="1:14" ht="13.8">
      <c r="A99" s="176"/>
      <c r="B99" s="177"/>
      <c r="C99" s="93"/>
      <c r="D99" s="93"/>
      <c r="E99" s="86"/>
      <c r="F99" s="39"/>
      <c r="G99" s="93"/>
      <c r="H99" s="93"/>
      <c r="I99" s="93"/>
      <c r="J99" s="93"/>
      <c r="K99" s="93"/>
      <c r="L99" s="93"/>
    </row>
    <row r="100" spans="1:14" ht="13.8">
      <c r="A100" s="52" t="str">
        <f xml:space="preserve"> "Total rooms:" &amp; "  " &amp; COUNTIF(A102:A102, "&gt; 0")</f>
        <v>Total rooms:  1</v>
      </c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</row>
    <row r="101" spans="1:14" ht="27.6">
      <c r="A101" s="57" t="s">
        <v>53</v>
      </c>
      <c r="B101" s="84" t="s">
        <v>1</v>
      </c>
      <c r="C101" s="57" t="s">
        <v>141</v>
      </c>
      <c r="D101" s="57" t="s">
        <v>142</v>
      </c>
      <c r="E101" s="58" t="s">
        <v>129</v>
      </c>
      <c r="F101" s="58" t="s">
        <v>140</v>
      </c>
      <c r="G101" s="58" t="s">
        <v>148</v>
      </c>
      <c r="H101" s="58" t="s">
        <v>130</v>
      </c>
      <c r="I101" s="57" t="s">
        <v>3</v>
      </c>
      <c r="J101" s="57" t="s">
        <v>4</v>
      </c>
      <c r="K101" s="57" t="s">
        <v>125</v>
      </c>
      <c r="L101" s="57" t="s">
        <v>2</v>
      </c>
    </row>
    <row r="102" spans="1:14" ht="13.8">
      <c r="A102" s="85">
        <v>3</v>
      </c>
      <c r="B102" s="33" t="str">
        <f>INDEX(Air!B$6:B$999832, MATCH($A102, Air!A$6:A$99832,0 ))</f>
        <v>ROOM_Room 00-07</v>
      </c>
      <c r="C102" s="10" t="e">
        <f>INDEX(Air!BB$6:BB$999832, MATCH($A102, Air!A$6:A$99832,0 ))</f>
        <v>#N/A</v>
      </c>
      <c r="D102" s="10" t="e">
        <f>INDEX(Air!BC$6:BC$999832, MATCH($A102, Air!A$6:A$99832,0 ))</f>
        <v>#N/A</v>
      </c>
      <c r="E102" s="54" t="e">
        <f>INDEX(Air!BD$6:BD$999832, MATCH($A102, Air!A$6:A$99832,0 ))</f>
        <v>#N/A</v>
      </c>
      <c r="F102" s="10" t="str">
        <f>INDEX(Air!Z$6:Z$999832, MATCH($A102, Air!A$6:A$99832,0 ))</f>
        <v>ACH</v>
      </c>
      <c r="G102" s="10">
        <f>INDEX(Air!AU$6:AU$999832, MATCH($A102, Air!A$6:A$99955,0 ))</f>
        <v>3072.4668432369576</v>
      </c>
      <c r="H102" s="10">
        <f>INDEX(Air!BA:BA, MATCH($A102, Air!A:A,0 ))</f>
        <v>-4537.6880502228996</v>
      </c>
      <c r="I102" s="10">
        <f>INDEX(Air!O$6:O$999832, MATCH($A102, Air!A$6:A$99832,0 ))</f>
        <v>62</v>
      </c>
      <c r="J102" s="10">
        <f>INDEX(Air!Q$6:Q$999832, MATCH($A102, Air!A$6:A$99832,0 ))</f>
        <v>65</v>
      </c>
      <c r="K102" s="10">
        <f>INDEX(Air!AT$6:AT$999832, MATCH($A102, Air!A$6:A$99832,0 ))</f>
        <v>10.00108</v>
      </c>
      <c r="L102" s="10">
        <f>INDEX(Air!AS$6:AS$999832, MATCH($A102, Air!A$6:A$99832,0 ))</f>
        <v>1030.8999888962096</v>
      </c>
      <c r="N102" s="178" t="s">
        <v>351</v>
      </c>
    </row>
    <row r="103" spans="1:14" ht="13.8">
      <c r="A103" s="88" t="s">
        <v>354</v>
      </c>
      <c r="B103" s="89" t="s">
        <v>153</v>
      </c>
      <c r="C103" s="25">
        <f>SUMIF(C102:C102, "&gt;0",C102:C102)/3</f>
        <v>0</v>
      </c>
      <c r="D103" s="25" t="e">
        <f>C103*E103</f>
        <v>#N/A</v>
      </c>
      <c r="E103" s="54" t="e">
        <f>MAX(E102:E102)</f>
        <v>#N/A</v>
      </c>
      <c r="F103" s="57" t="str">
        <f>MostFreq(F102:F102)</f>
        <v>ACH</v>
      </c>
      <c r="G103" s="25">
        <f>SUMIF(G102:G102, "&gt;0",G102:G102)/3</f>
        <v>1024.1556144123192</v>
      </c>
      <c r="H103" s="25">
        <f>SUMIF(H102:H102, "&lt;0",H102:H102)/3</f>
        <v>-1512.5626834076331</v>
      </c>
      <c r="I103" s="25">
        <f>MAX(I102:I102)</f>
        <v>62</v>
      </c>
      <c r="J103" s="25">
        <f>MAX(J102:J102)</f>
        <v>65</v>
      </c>
      <c r="K103" s="25">
        <f>SUMIF(K102:K102, "&gt;0", K102:K102)</f>
        <v>10.00108</v>
      </c>
      <c r="L103" s="25">
        <f>SUMIF(L102:L102, "&gt;0", L102:L102)/3</f>
        <v>343.63332963206989</v>
      </c>
    </row>
    <row r="104" spans="1:14" ht="13.8">
      <c r="A104" s="176"/>
      <c r="B104" s="177"/>
      <c r="C104" s="93"/>
      <c r="D104" s="93"/>
      <c r="E104" s="86"/>
      <c r="F104" s="39"/>
      <c r="G104" s="93"/>
      <c r="H104" s="93"/>
      <c r="I104" s="93"/>
      <c r="J104" s="93"/>
      <c r="K104" s="93"/>
      <c r="L104" s="93"/>
    </row>
    <row r="105" spans="1:14" ht="13.8">
      <c r="A105" s="52" t="e">
        <f xml:space="preserve"> "Total rooms:" &amp; "  " &amp; COUNTIF(#REF!, "&gt; 0")</f>
        <v>#REF!</v>
      </c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</row>
    <row r="106" spans="1:14" ht="27.6">
      <c r="A106" s="57" t="s">
        <v>53</v>
      </c>
      <c r="B106" s="84" t="s">
        <v>1</v>
      </c>
      <c r="C106" s="57" t="s">
        <v>141</v>
      </c>
      <c r="D106" s="57" t="s">
        <v>142</v>
      </c>
      <c r="E106" s="58" t="s">
        <v>129</v>
      </c>
      <c r="F106" s="58" t="s">
        <v>140</v>
      </c>
      <c r="G106" s="58" t="s">
        <v>148</v>
      </c>
      <c r="H106" s="58" t="s">
        <v>130</v>
      </c>
      <c r="I106" s="57" t="s">
        <v>3</v>
      </c>
      <c r="J106" s="57" t="s">
        <v>4</v>
      </c>
      <c r="K106" s="57" t="s">
        <v>125</v>
      </c>
      <c r="L106" s="57" t="s">
        <v>2</v>
      </c>
    </row>
    <row r="107" spans="1:14" ht="13.8">
      <c r="A107" s="85">
        <v>27</v>
      </c>
      <c r="B107" s="33" t="e">
        <f>INDEX(Air!B$6:B$999832, MATCH($A107, Air!A$6:A$99832,0 ))</f>
        <v>#N/A</v>
      </c>
      <c r="C107" s="10" t="e">
        <f>INDEX(Air!BB$6:BB$999832, MATCH($A107, Air!A$6:A$99832,0 ))</f>
        <v>#N/A</v>
      </c>
      <c r="D107" s="10" t="e">
        <f>INDEX(Air!BC$6:BC$999832, MATCH($A107, Air!A$6:A$99832,0 ))</f>
        <v>#N/A</v>
      </c>
      <c r="E107" s="54" t="e">
        <f>INDEX(Air!BD$6:BD$999832, MATCH($A107, Air!A$6:A$99832,0 ))</f>
        <v>#N/A</v>
      </c>
      <c r="F107" s="10" t="e">
        <f>INDEX(Air!Z$6:Z$999832, MATCH($A107, Air!A$6:A$99832,0 ))</f>
        <v>#N/A</v>
      </c>
      <c r="G107" s="10" t="e">
        <f>INDEX(Air!AU$6:AU$999832, MATCH($A107, Air!A$6:A$99955,0 ))</f>
        <v>#N/A</v>
      </c>
      <c r="H107" s="10" t="e">
        <f>INDEX(Air!BA:BA, MATCH($A107, Air!A:A,0 ))</f>
        <v>#N/A</v>
      </c>
      <c r="I107" s="10" t="e">
        <f>INDEX(Air!O$6:O$999832, MATCH($A107, Air!A$6:A$99832,0 ))</f>
        <v>#N/A</v>
      </c>
      <c r="J107" s="10" t="e">
        <f>INDEX(Air!Q$6:Q$999832, MATCH($A107, Air!A$6:A$99832,0 ))</f>
        <v>#N/A</v>
      </c>
      <c r="K107" s="10" t="e">
        <f>INDEX(Air!AT$6:AT$999832, MATCH($A107, Air!A$6:A$99832,0 ))</f>
        <v>#N/A</v>
      </c>
      <c r="L107" s="10" t="e">
        <f>INDEX(Air!AS$6:AS$999832, MATCH($A107, Air!A$6:A$99832,0 ))</f>
        <v>#N/A</v>
      </c>
    </row>
    <row r="108" spans="1:14" ht="13.8">
      <c r="A108" s="88" t="s">
        <v>355</v>
      </c>
      <c r="B108" s="89" t="s">
        <v>153</v>
      </c>
      <c r="C108" s="25">
        <f>SUMIF(C107:C107, "&gt;0",C107:C107)</f>
        <v>0</v>
      </c>
      <c r="D108" s="25" t="e">
        <f>C108*E108</f>
        <v>#N/A</v>
      </c>
      <c r="E108" s="54" t="e">
        <f>MAX(E107:E107)</f>
        <v>#N/A</v>
      </c>
      <c r="F108" s="57" t="str">
        <f>MostFreq(F107:F107)</f>
        <v>#N/A</v>
      </c>
      <c r="G108" s="25">
        <f>SUMIF(G107:G107, "&gt;0",G107:G109)</f>
        <v>0</v>
      </c>
      <c r="H108" s="25">
        <f>SUMIF(H107:H107, "&lt;0",H107:H107)</f>
        <v>0</v>
      </c>
      <c r="I108" s="25" t="e">
        <f>MAX(I107:I107)</f>
        <v>#N/A</v>
      </c>
      <c r="J108" s="25" t="e">
        <f>MAX(J107:J107)</f>
        <v>#N/A</v>
      </c>
      <c r="K108" s="25">
        <f>SUMIF(K107:K107, "&gt;0", K107:K107)</f>
        <v>0</v>
      </c>
      <c r="L108" s="25">
        <f>SUMIF(L107:L107, "&gt;0", L107:L107)</f>
        <v>0</v>
      </c>
    </row>
    <row r="109" spans="1:14" ht="13.8">
      <c r="A109" s="52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</row>
    <row r="110" spans="1:14" ht="13.8">
      <c r="A110" s="52" t="e">
        <f xml:space="preserve"> "Total rooms:" &amp; "  " &amp; COUNTIF(#REF!, "&gt; 0")</f>
        <v>#REF!</v>
      </c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</row>
    <row r="111" spans="1:14" ht="27.6">
      <c r="A111" s="57" t="s">
        <v>53</v>
      </c>
      <c r="B111" s="84" t="s">
        <v>1</v>
      </c>
      <c r="C111" s="57" t="s">
        <v>141</v>
      </c>
      <c r="D111" s="57" t="s">
        <v>142</v>
      </c>
      <c r="E111" s="58" t="s">
        <v>129</v>
      </c>
      <c r="F111" s="58" t="s">
        <v>140</v>
      </c>
      <c r="G111" s="58" t="s">
        <v>148</v>
      </c>
      <c r="H111" s="58" t="s">
        <v>130</v>
      </c>
      <c r="I111" s="57" t="s">
        <v>3</v>
      </c>
      <c r="J111" s="57" t="s">
        <v>4</v>
      </c>
      <c r="K111" s="57" t="s">
        <v>125</v>
      </c>
      <c r="L111" s="57" t="s">
        <v>2</v>
      </c>
    </row>
    <row r="112" spans="1:14" ht="13.8">
      <c r="A112" s="85">
        <v>25</v>
      </c>
      <c r="B112" s="33" t="e">
        <f>INDEX(Air!B$6:B$999832, MATCH($A112, Air!A$6:A$99832,0 ))</f>
        <v>#N/A</v>
      </c>
      <c r="C112" s="10" t="e">
        <f>INDEX(Air!BB$6:BB$999832, MATCH($A112, Air!A$6:A$99832,0 ))</f>
        <v>#N/A</v>
      </c>
      <c r="D112" s="10" t="e">
        <f>INDEX(Air!BC$6:BC$999832, MATCH($A112, Air!A$6:A$99832,0 ))</f>
        <v>#N/A</v>
      </c>
      <c r="E112" s="54" t="e">
        <f>INDEX(Air!BD$6:BD$999832, MATCH($A112, Air!A$6:A$99832,0 ))</f>
        <v>#N/A</v>
      </c>
      <c r="F112" s="10" t="e">
        <f>INDEX(Air!Z$6:Z$999832, MATCH($A112, Air!A$6:A$99832,0 ))</f>
        <v>#N/A</v>
      </c>
      <c r="G112" s="10" t="e">
        <f>INDEX(Air!AU$6:AU$999832, MATCH($A112, Air!A$6:A$99955,0 ))</f>
        <v>#N/A</v>
      </c>
      <c r="H112" s="10" t="e">
        <f>INDEX(Air!BA:BA, MATCH($A112, Air!A:A,0 ))</f>
        <v>#N/A</v>
      </c>
      <c r="I112" s="10" t="e">
        <f>INDEX(Air!O$6:O$999832, MATCH($A112, Air!A$6:A$99832,0 ))</f>
        <v>#N/A</v>
      </c>
      <c r="J112" s="10" t="e">
        <f>INDEX(Air!Q$6:Q$999832, MATCH($A112, Air!A$6:A$99832,0 ))</f>
        <v>#N/A</v>
      </c>
      <c r="K112" s="10" t="e">
        <f>INDEX(Air!AT$6:AT$999832, MATCH($A112, Air!A$6:A$99832,0 ))</f>
        <v>#N/A</v>
      </c>
      <c r="L112" s="10" t="e">
        <f>INDEX(Air!AS$6:AS$999832, MATCH($A112, Air!A$6:A$99832,0 ))</f>
        <v>#N/A</v>
      </c>
    </row>
    <row r="113" spans="1:12" ht="13.8">
      <c r="A113" s="85">
        <v>26</v>
      </c>
      <c r="B113" s="33" t="e">
        <f>INDEX(Air!B$6:B$999832, MATCH($A113, Air!A$6:A$99832,0 ))</f>
        <v>#N/A</v>
      </c>
      <c r="C113" s="10" t="e">
        <f>INDEX(Air!BB$6:BB$999832, MATCH($A113, Air!A$6:A$99832,0 ))</f>
        <v>#N/A</v>
      </c>
      <c r="D113" s="10" t="e">
        <f>INDEX(Air!BC$6:BC$999832, MATCH($A113, Air!A$6:A$99832,0 ))</f>
        <v>#N/A</v>
      </c>
      <c r="E113" s="54" t="e">
        <f>INDEX(Air!BD$6:BD$999832, MATCH($A113, Air!A$6:A$99832,0 ))</f>
        <v>#N/A</v>
      </c>
      <c r="F113" s="10" t="e">
        <f>INDEX(Air!Z$6:Z$999832, MATCH($A113, Air!A$6:A$99832,0 ))</f>
        <v>#N/A</v>
      </c>
      <c r="G113" s="10" t="e">
        <f>INDEX(Air!AU$6:AU$999832, MATCH($A113, Air!A$6:A$99955,0 ))</f>
        <v>#N/A</v>
      </c>
      <c r="H113" s="10" t="e">
        <f>INDEX(Air!BA:BA, MATCH($A113, Air!A:A,0 ))</f>
        <v>#N/A</v>
      </c>
      <c r="I113" s="10" t="e">
        <f>INDEX(Air!O$6:O$999832, MATCH($A113, Air!A$6:A$99832,0 ))</f>
        <v>#N/A</v>
      </c>
      <c r="J113" s="10" t="e">
        <f>INDEX(Air!Q$6:Q$999832, MATCH($A113, Air!A$6:A$99832,0 ))</f>
        <v>#N/A</v>
      </c>
      <c r="K113" s="10" t="e">
        <f>INDEX(Air!AT$6:AT$999832, MATCH($A113, Air!A$6:A$99832,0 ))</f>
        <v>#N/A</v>
      </c>
      <c r="L113" s="10" t="e">
        <f>INDEX(Air!AS$6:AS$999832, MATCH($A113, Air!A$6:A$99832,0 ))</f>
        <v>#N/A</v>
      </c>
    </row>
    <row r="114" spans="1:12" ht="13.8">
      <c r="A114" s="85">
        <v>32</v>
      </c>
      <c r="B114" s="33" t="e">
        <f>INDEX(Air!B$6:B$999832, MATCH($A114, Air!A$6:A$99832,0 ))</f>
        <v>#N/A</v>
      </c>
      <c r="C114" s="10" t="e">
        <f>INDEX(Air!BB$6:BB$999832, MATCH($A114, Air!A$6:A$99832,0 ))</f>
        <v>#N/A</v>
      </c>
      <c r="D114" s="10" t="e">
        <f>INDEX(Air!BC$6:BC$999832, MATCH($A114, Air!A$6:A$99832,0 ))</f>
        <v>#N/A</v>
      </c>
      <c r="E114" s="54" t="e">
        <f>INDEX(Air!BD$6:BD$999832, MATCH($A114, Air!A$6:A$99832,0 ))</f>
        <v>#N/A</v>
      </c>
      <c r="F114" s="10" t="e">
        <f>INDEX(Air!Z$6:Z$999832, MATCH($A114, Air!A$6:A$99832,0 ))</f>
        <v>#N/A</v>
      </c>
      <c r="G114" s="10" t="e">
        <f>INDEX(Air!AU$6:AU$999832, MATCH($A114, Air!A$6:A$99955,0 ))</f>
        <v>#N/A</v>
      </c>
      <c r="H114" s="10" t="e">
        <f>INDEX(Air!BA:BA, MATCH($A114, Air!A:A,0 ))</f>
        <v>#N/A</v>
      </c>
      <c r="I114" s="10" t="e">
        <f>INDEX(Air!O$6:O$999832, MATCH($A114, Air!A$6:A$99832,0 ))</f>
        <v>#N/A</v>
      </c>
      <c r="J114" s="10" t="e">
        <f>INDEX(Air!Q$6:Q$999832, MATCH($A114, Air!A$6:A$99832,0 ))</f>
        <v>#N/A</v>
      </c>
      <c r="K114" s="10" t="e">
        <f>INDEX(Air!AT$6:AT$999832, MATCH($A114, Air!A$6:A$99832,0 ))</f>
        <v>#N/A</v>
      </c>
      <c r="L114" s="10" t="e">
        <f>INDEX(Air!AS$6:AS$999832, MATCH($A114, Air!A$6:A$99832,0 ))</f>
        <v>#N/A</v>
      </c>
    </row>
    <row r="115" spans="1:12" ht="13.8">
      <c r="A115" s="88" t="s">
        <v>394</v>
      </c>
      <c r="B115" s="89" t="s">
        <v>153</v>
      </c>
      <c r="C115" s="25">
        <f>SUMIF(C112:C114, "&gt;0",C112:C114)</f>
        <v>0</v>
      </c>
      <c r="D115" s="25" t="e">
        <f>C115*E115</f>
        <v>#N/A</v>
      </c>
      <c r="E115" s="54" t="e">
        <f>MAX(E112:E114)</f>
        <v>#N/A</v>
      </c>
      <c r="F115" s="57" t="str">
        <f>MostFreq(F112:F114)</f>
        <v>#N/A</v>
      </c>
      <c r="G115" s="25">
        <f>SUMIF(G112:G114, "&gt;0",G112:G116)</f>
        <v>0</v>
      </c>
      <c r="H115" s="25">
        <f>SUMIF(H112:H114, "&lt;0",H112:H114)</f>
        <v>0</v>
      </c>
      <c r="I115" s="25" t="e">
        <f>MAX(I112:I114)</f>
        <v>#N/A</v>
      </c>
      <c r="J115" s="25" t="e">
        <f>MAX(J112:J114)</f>
        <v>#N/A</v>
      </c>
      <c r="K115" s="25">
        <f>SUMIF(K112:K114, "&gt;0", K112:K114)</f>
        <v>0</v>
      </c>
      <c r="L115" s="25">
        <f>SUMIF(L112:L114, "&gt;0", L112:L114)</f>
        <v>0</v>
      </c>
    </row>
    <row r="116" spans="1:12" ht="13.8">
      <c r="A116" s="52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</row>
    <row r="117" spans="1:12" ht="13.8">
      <c r="A117" s="52" t="e">
        <f xml:space="preserve"> "Total rooms:" &amp; "  " &amp; COUNTIF(#REF!, "&gt; 0")</f>
        <v>#REF!</v>
      </c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</row>
    <row r="118" spans="1:12" ht="27.6">
      <c r="A118" s="57" t="s">
        <v>53</v>
      </c>
      <c r="B118" s="84" t="s">
        <v>1</v>
      </c>
      <c r="C118" s="57" t="s">
        <v>141</v>
      </c>
      <c r="D118" s="57" t="s">
        <v>142</v>
      </c>
      <c r="E118" s="58" t="s">
        <v>129</v>
      </c>
      <c r="F118" s="58" t="s">
        <v>140</v>
      </c>
      <c r="G118" s="58" t="s">
        <v>148</v>
      </c>
      <c r="H118" s="58" t="s">
        <v>130</v>
      </c>
      <c r="I118" s="57" t="s">
        <v>3</v>
      </c>
      <c r="J118" s="57" t="s">
        <v>4</v>
      </c>
      <c r="K118" s="57" t="s">
        <v>125</v>
      </c>
      <c r="L118" s="57" t="s">
        <v>2</v>
      </c>
    </row>
    <row r="119" spans="1:12" ht="13.8">
      <c r="A119" s="85">
        <v>28</v>
      </c>
      <c r="B119" s="33" t="e">
        <f>INDEX(Air!B$6:B$999832, MATCH($A119, Air!A$6:A$99832,0 ))</f>
        <v>#N/A</v>
      </c>
      <c r="C119" s="10" t="e">
        <f>INDEX(Air!BB$6:BB$999832, MATCH($A119, Air!A$6:A$99832,0 ))</f>
        <v>#N/A</v>
      </c>
      <c r="D119" s="10" t="e">
        <f>INDEX(Air!BC$6:BC$999832, MATCH($A119, Air!A$6:A$99832,0 ))</f>
        <v>#N/A</v>
      </c>
      <c r="E119" s="54" t="e">
        <f>INDEX(Air!BD$6:BD$999832, MATCH($A119, Air!A$6:A$99832,0 ))</f>
        <v>#N/A</v>
      </c>
      <c r="F119" s="10" t="e">
        <f>INDEX(Air!Z$6:Z$999832, MATCH($A119, Air!A$6:A$99832,0 ))</f>
        <v>#N/A</v>
      </c>
      <c r="G119" s="10" t="e">
        <f>INDEX(Air!AU$6:AU$999832, MATCH($A119, Air!A$6:A$99955,0 ))</f>
        <v>#N/A</v>
      </c>
      <c r="H119" s="10" t="e">
        <f>INDEX(Air!BA:BA, MATCH($A119, Air!A:A,0 ))</f>
        <v>#N/A</v>
      </c>
      <c r="I119" s="10" t="e">
        <f>INDEX(Air!O$6:O$999832, MATCH($A119, Air!A$6:A$99832,0 ))</f>
        <v>#N/A</v>
      </c>
      <c r="J119" s="10" t="e">
        <f>INDEX(Air!Q$6:Q$999832, MATCH($A119, Air!A$6:A$99832,0 ))</f>
        <v>#N/A</v>
      </c>
      <c r="K119" s="10" t="e">
        <f>INDEX(Air!AT$6:AT$999832, MATCH($A119, Air!A$6:A$99832,0 ))</f>
        <v>#N/A</v>
      </c>
      <c r="L119" s="10" t="e">
        <f>INDEX(Air!AS$6:AS$999832, MATCH($A119, Air!A$6:A$99832,0 ))</f>
        <v>#N/A</v>
      </c>
    </row>
    <row r="120" spans="1:12" ht="13.8">
      <c r="A120" s="85">
        <v>29</v>
      </c>
      <c r="B120" s="33" t="e">
        <f>INDEX(Air!B$6:B$999832, MATCH($A120, Air!A$6:A$99832,0 ))</f>
        <v>#N/A</v>
      </c>
      <c r="C120" s="10" t="e">
        <f>INDEX(Air!BB$6:BB$999832, MATCH($A120, Air!A$6:A$99832,0 ))</f>
        <v>#N/A</v>
      </c>
      <c r="D120" s="10" t="e">
        <f>INDEX(Air!BC$6:BC$999832, MATCH($A120, Air!A$6:A$99832,0 ))</f>
        <v>#N/A</v>
      </c>
      <c r="E120" s="54" t="e">
        <f>INDEX(Air!BD$6:BD$999832, MATCH($A120, Air!A$6:A$99832,0 ))</f>
        <v>#N/A</v>
      </c>
      <c r="F120" s="10" t="e">
        <f>INDEX(Air!Z$6:Z$999832, MATCH($A120, Air!A$6:A$99832,0 ))</f>
        <v>#N/A</v>
      </c>
      <c r="G120" s="10" t="e">
        <f>INDEX(Air!AU$6:AU$999832, MATCH($A120, Air!A$6:A$99955,0 ))</f>
        <v>#N/A</v>
      </c>
      <c r="H120" s="10" t="e">
        <f>INDEX(Air!BA:BA, MATCH($A120, Air!A:A,0 ))</f>
        <v>#N/A</v>
      </c>
      <c r="I120" s="10" t="e">
        <f>INDEX(Air!O$6:O$999832, MATCH($A120, Air!A$6:A$99832,0 ))</f>
        <v>#N/A</v>
      </c>
      <c r="J120" s="10" t="e">
        <f>INDEX(Air!Q$6:Q$999832, MATCH($A120, Air!A$6:A$99832,0 ))</f>
        <v>#N/A</v>
      </c>
      <c r="K120" s="10" t="e">
        <f>INDEX(Air!AT$6:AT$999832, MATCH($A120, Air!A$6:A$99832,0 ))</f>
        <v>#N/A</v>
      </c>
      <c r="L120" s="10" t="e">
        <f>INDEX(Air!AS$6:AS$999832, MATCH($A120, Air!A$6:A$99832,0 ))</f>
        <v>#N/A</v>
      </c>
    </row>
    <row r="121" spans="1:12" ht="13.8">
      <c r="A121" s="88" t="s">
        <v>356</v>
      </c>
      <c r="B121" s="89" t="s">
        <v>153</v>
      </c>
      <c r="C121" s="25">
        <f>SUMIF(C119:C120, "&gt;0",C119:C120)</f>
        <v>0</v>
      </c>
      <c r="D121" s="25" t="e">
        <f>C121*E121</f>
        <v>#N/A</v>
      </c>
      <c r="E121" s="54" t="e">
        <f>MAX(E119:E120)</f>
        <v>#N/A</v>
      </c>
      <c r="F121" s="57" t="str">
        <f>MostFreq(F119:F120)</f>
        <v>#N/A</v>
      </c>
      <c r="G121" s="25">
        <f>SUMIF(G119:G120, "&gt;0",G119:G122)</f>
        <v>0</v>
      </c>
      <c r="H121" s="25">
        <f>SUMIF(H119:H120, "&lt;0",H119:H120)</f>
        <v>0</v>
      </c>
      <c r="I121" s="25" t="e">
        <f>MAX(I119:I120)</f>
        <v>#N/A</v>
      </c>
      <c r="J121" s="25" t="e">
        <f>MAX(J119:J120)</f>
        <v>#N/A</v>
      </c>
      <c r="K121" s="25">
        <f>SUMIF(K119:K120, "&gt;0", K119:K120)</f>
        <v>0</v>
      </c>
      <c r="L121" s="25">
        <f>SUMIF(L119:L120, "&gt;0", L119:L120)</f>
        <v>0</v>
      </c>
    </row>
    <row r="122" spans="1:12" ht="13.8">
      <c r="A122" s="40"/>
      <c r="B122" s="40"/>
      <c r="C122" s="9"/>
      <c r="D122" s="9"/>
      <c r="E122" s="86"/>
      <c r="F122" s="9"/>
      <c r="G122" s="9"/>
      <c r="H122" s="9"/>
      <c r="I122" s="9"/>
      <c r="J122" s="9"/>
      <c r="K122" s="9"/>
      <c r="L122" s="9"/>
    </row>
    <row r="123" spans="1:12" ht="13.8">
      <c r="A123" s="52" t="e">
        <f xml:space="preserve"> "Total rooms:" &amp; "  " &amp; COUNTIF(#REF!, "&gt; 0")</f>
        <v>#REF!</v>
      </c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</row>
    <row r="124" spans="1:12" ht="27.6">
      <c r="A124" s="57" t="s">
        <v>53</v>
      </c>
      <c r="B124" s="84" t="s">
        <v>1</v>
      </c>
      <c r="C124" s="57" t="s">
        <v>141</v>
      </c>
      <c r="D124" s="57" t="s">
        <v>142</v>
      </c>
      <c r="E124" s="58" t="s">
        <v>129</v>
      </c>
      <c r="F124" s="58" t="s">
        <v>140</v>
      </c>
      <c r="G124" s="58" t="s">
        <v>148</v>
      </c>
      <c r="H124" s="58" t="s">
        <v>130</v>
      </c>
      <c r="I124" s="57" t="s">
        <v>3</v>
      </c>
      <c r="J124" s="57" t="s">
        <v>4</v>
      </c>
      <c r="K124" s="57" t="s">
        <v>125</v>
      </c>
      <c r="L124" s="57" t="s">
        <v>2</v>
      </c>
    </row>
    <row r="125" spans="1:12" ht="13.8">
      <c r="A125" s="85">
        <v>30</v>
      </c>
      <c r="B125" s="33" t="e">
        <f>INDEX(Air!B$6:B$999832, MATCH($A125, Air!A$6:A$99832,0 ))</f>
        <v>#N/A</v>
      </c>
      <c r="C125" s="10" t="e">
        <f>INDEX(Air!BB$6:BB$999832, MATCH($A125, Air!A$6:A$99832,0 ))</f>
        <v>#N/A</v>
      </c>
      <c r="D125" s="10" t="e">
        <f>INDEX(Air!BC$6:BC$999832, MATCH($A125, Air!A$6:A$99832,0 ))</f>
        <v>#N/A</v>
      </c>
      <c r="E125" s="54" t="e">
        <f>INDEX(Air!BD$6:BD$999832, MATCH($A125, Air!A$6:A$99832,0 ))</f>
        <v>#N/A</v>
      </c>
      <c r="F125" s="10" t="e">
        <f>INDEX(Air!Z$6:Z$999832, MATCH($A125, Air!A$6:A$99832,0 ))</f>
        <v>#N/A</v>
      </c>
      <c r="G125" s="10" t="e">
        <f>INDEX(Air!AU$6:AU$999832, MATCH($A125, Air!A$6:A$99955,0 ))</f>
        <v>#N/A</v>
      </c>
      <c r="H125" s="10" t="e">
        <f>INDEX(Air!BA:BA, MATCH($A125, Air!A:A,0 ))</f>
        <v>#N/A</v>
      </c>
      <c r="I125" s="10" t="e">
        <f>INDEX(Air!O$6:O$999832, MATCH($A125, Air!A$6:A$99832,0 ))</f>
        <v>#N/A</v>
      </c>
      <c r="J125" s="10" t="e">
        <f>INDEX(Air!Q$6:Q$999832, MATCH($A125, Air!A$6:A$99832,0 ))</f>
        <v>#N/A</v>
      </c>
      <c r="K125" s="10" t="e">
        <f>INDEX(Air!AT$6:AT$999832, MATCH($A125, Air!A$6:A$99832,0 ))</f>
        <v>#N/A</v>
      </c>
      <c r="L125" s="10" t="e">
        <f>INDEX(Air!AS$6:AS$999832, MATCH($A125, Air!A$6:A$99832,0 ))</f>
        <v>#N/A</v>
      </c>
    </row>
    <row r="126" spans="1:12" ht="13.8">
      <c r="A126" s="85">
        <v>31</v>
      </c>
      <c r="B126" s="33" t="e">
        <f>INDEX(Air!B$6:B$999832, MATCH($A126, Air!A$6:A$99832,0 ))</f>
        <v>#N/A</v>
      </c>
      <c r="C126" s="10" t="e">
        <f>INDEX(Air!BB$6:BB$999832, MATCH($A126, Air!A$6:A$99832,0 ))</f>
        <v>#N/A</v>
      </c>
      <c r="D126" s="10" t="e">
        <f>INDEX(Air!BC$6:BC$999832, MATCH($A126, Air!A$6:A$99832,0 ))</f>
        <v>#N/A</v>
      </c>
      <c r="E126" s="54" t="e">
        <f>INDEX(Air!BD$6:BD$999832, MATCH($A126, Air!A$6:A$99832,0 ))</f>
        <v>#N/A</v>
      </c>
      <c r="F126" s="10" t="e">
        <f>INDEX(Air!Z$6:Z$999832, MATCH($A126, Air!A$6:A$99832,0 ))</f>
        <v>#N/A</v>
      </c>
      <c r="G126" s="10" t="e">
        <f>INDEX(Air!AU$6:AU$999832, MATCH($A126, Air!A$6:A$99955,0 ))</f>
        <v>#N/A</v>
      </c>
      <c r="H126" s="10" t="e">
        <f>INDEX(Air!BA:BA, MATCH($A126, Air!A:A,0 ))</f>
        <v>#N/A</v>
      </c>
      <c r="I126" s="10" t="e">
        <f>INDEX(Air!O$6:O$999832, MATCH($A126, Air!A$6:A$99832,0 ))</f>
        <v>#N/A</v>
      </c>
      <c r="J126" s="10" t="e">
        <f>INDEX(Air!Q$6:Q$999832, MATCH($A126, Air!A$6:A$99832,0 ))</f>
        <v>#N/A</v>
      </c>
      <c r="K126" s="10" t="e">
        <f>INDEX(Air!AT$6:AT$999832, MATCH($A126, Air!A$6:A$99832,0 ))</f>
        <v>#N/A</v>
      </c>
      <c r="L126" s="10" t="e">
        <f>INDEX(Air!AS$6:AS$999832, MATCH($A126, Air!A$6:A$99832,0 ))</f>
        <v>#N/A</v>
      </c>
    </row>
    <row r="127" spans="1:12" ht="13.8">
      <c r="A127" s="88" t="s">
        <v>364</v>
      </c>
      <c r="B127" s="89" t="s">
        <v>153</v>
      </c>
      <c r="C127" s="25">
        <f>SUMIF(C125:C126, "&gt;0",C125:C126)</f>
        <v>0</v>
      </c>
      <c r="D127" s="25" t="e">
        <f>C127*E127</f>
        <v>#N/A</v>
      </c>
      <c r="E127" s="54" t="e">
        <f>MAX(E125:E126)</f>
        <v>#N/A</v>
      </c>
      <c r="F127" s="57" t="str">
        <f>MostFreq(F125:F126)</f>
        <v>#N/A</v>
      </c>
      <c r="G127" s="25">
        <f>SUMIF(G125:G126, "&gt;0",G125:G128)</f>
        <v>0</v>
      </c>
      <c r="H127" s="25">
        <f>SUMIF(H125:H126, "&lt;0",H125:H126)</f>
        <v>0</v>
      </c>
      <c r="I127" s="25" t="e">
        <f>MAX(I125:I126)</f>
        <v>#N/A</v>
      </c>
      <c r="J127" s="25" t="e">
        <f>MAX(J125:J126)</f>
        <v>#N/A</v>
      </c>
      <c r="K127" s="25">
        <f>SUMIF(K125:K126, "&gt;0", K125:K126)</f>
        <v>0</v>
      </c>
      <c r="L127" s="25">
        <f>SUMIF(L125:L126, "&gt;0", L125:L126)</f>
        <v>0</v>
      </c>
    </row>
    <row r="128" spans="1:12" ht="13.8">
      <c r="A128" s="176"/>
      <c r="B128" s="177"/>
      <c r="C128" s="93"/>
      <c r="D128" s="93"/>
      <c r="E128" s="86"/>
      <c r="F128" s="39"/>
      <c r="G128" s="93"/>
      <c r="H128" s="93"/>
      <c r="I128" s="93"/>
      <c r="J128" s="93"/>
      <c r="K128" s="93"/>
      <c r="L128" s="93"/>
    </row>
    <row r="129" spans="1:12" ht="13.8">
      <c r="A129" s="52" t="e">
        <f xml:space="preserve"> "Total rooms:" &amp; "  " &amp; COUNTIF(#REF!, "&gt; 0")</f>
        <v>#REF!</v>
      </c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</row>
    <row r="130" spans="1:12" ht="27.6">
      <c r="A130" s="57" t="s">
        <v>53</v>
      </c>
      <c r="B130" s="84" t="s">
        <v>1</v>
      </c>
      <c r="C130" s="57" t="s">
        <v>141</v>
      </c>
      <c r="D130" s="57" t="s">
        <v>142</v>
      </c>
      <c r="E130" s="58" t="s">
        <v>129</v>
      </c>
      <c r="F130" s="58" t="s">
        <v>140</v>
      </c>
      <c r="G130" s="58" t="s">
        <v>148</v>
      </c>
      <c r="H130" s="58" t="s">
        <v>130</v>
      </c>
      <c r="I130" s="57" t="s">
        <v>3</v>
      </c>
      <c r="J130" s="57" t="s">
        <v>4</v>
      </c>
      <c r="K130" s="57" t="s">
        <v>125</v>
      </c>
      <c r="L130" s="57" t="s">
        <v>2</v>
      </c>
    </row>
    <row r="131" spans="1:12" ht="13.8">
      <c r="A131" s="85">
        <v>33</v>
      </c>
      <c r="B131" s="33" t="e">
        <f>INDEX(Air!B$6:B$999832, MATCH($A131, Air!A$6:A$99832,0 ))</f>
        <v>#N/A</v>
      </c>
      <c r="C131" s="10" t="e">
        <f>INDEX(Air!BB$6:BB$999832, MATCH($A131, Air!A$6:A$99832,0 ))</f>
        <v>#N/A</v>
      </c>
      <c r="D131" s="10" t="e">
        <f>INDEX(Air!BC$6:BC$999832, MATCH($A131, Air!A$6:A$99832,0 ))</f>
        <v>#N/A</v>
      </c>
      <c r="E131" s="54" t="e">
        <f>INDEX(Air!BD$6:BD$999832, MATCH($A131, Air!A$6:A$99832,0 ))</f>
        <v>#N/A</v>
      </c>
      <c r="F131" s="10" t="e">
        <f>INDEX(Air!Z$6:Z$999832, MATCH($A131, Air!A$6:A$99832,0 ))</f>
        <v>#N/A</v>
      </c>
      <c r="G131" s="10" t="e">
        <f>INDEX(Air!AU$6:AU$999832, MATCH($A131, Air!A$6:A$99955,0 ))</f>
        <v>#N/A</v>
      </c>
      <c r="H131" s="10" t="e">
        <f>INDEX(Air!BA:BA, MATCH($A131, Air!A:A,0 ))</f>
        <v>#N/A</v>
      </c>
      <c r="I131" s="10" t="e">
        <f>INDEX(Air!O$6:O$999832, MATCH($A131, Air!A$6:A$99832,0 ))</f>
        <v>#N/A</v>
      </c>
      <c r="J131" s="10" t="e">
        <f>INDEX(Air!Q$6:Q$999832, MATCH($A131, Air!A$6:A$99832,0 ))</f>
        <v>#N/A</v>
      </c>
      <c r="K131" s="10" t="e">
        <f>INDEX(Air!AT$6:AT$999832, MATCH($A131, Air!A$6:A$99832,0 ))</f>
        <v>#N/A</v>
      </c>
      <c r="L131" s="10" t="e">
        <f>INDEX(Air!AS$6:AS$999832, MATCH($A131, Air!A$6:A$99832,0 ))</f>
        <v>#N/A</v>
      </c>
    </row>
    <row r="132" spans="1:12" ht="13.8">
      <c r="A132" s="85">
        <v>34</v>
      </c>
      <c r="B132" s="33" t="e">
        <f>INDEX(Air!B$6:B$999832, MATCH($A132, Air!A$6:A$99832,0 ))</f>
        <v>#N/A</v>
      </c>
      <c r="C132" s="10" t="e">
        <f>INDEX(Air!BB$6:BB$999832, MATCH($A132, Air!A$6:A$99832,0 ))</f>
        <v>#N/A</v>
      </c>
      <c r="D132" s="10" t="e">
        <f>INDEX(Air!BC$6:BC$999832, MATCH($A132, Air!A$6:A$99832,0 ))</f>
        <v>#N/A</v>
      </c>
      <c r="E132" s="54" t="e">
        <f>INDEX(Air!BD$6:BD$999832, MATCH($A132, Air!A$6:A$99832,0 ))</f>
        <v>#N/A</v>
      </c>
      <c r="F132" s="10" t="e">
        <f>INDEX(Air!Z$6:Z$999832, MATCH($A132, Air!A$6:A$99832,0 ))</f>
        <v>#N/A</v>
      </c>
      <c r="G132" s="10" t="e">
        <f>INDEX(Air!AU$6:AU$999832, MATCH($A132, Air!A$6:A$99955,0 ))</f>
        <v>#N/A</v>
      </c>
      <c r="H132" s="10" t="e">
        <f>INDEX(Air!BA:BA, MATCH($A132, Air!A:A,0 ))</f>
        <v>#N/A</v>
      </c>
      <c r="I132" s="10" t="e">
        <f>INDEX(Air!O$6:O$999832, MATCH($A132, Air!A$6:A$99832,0 ))</f>
        <v>#N/A</v>
      </c>
      <c r="J132" s="10" t="e">
        <f>INDEX(Air!Q$6:Q$999832, MATCH($A132, Air!A$6:A$99832,0 ))</f>
        <v>#N/A</v>
      </c>
      <c r="K132" s="10" t="e">
        <f>INDEX(Air!AT$6:AT$999832, MATCH($A132, Air!A$6:A$99832,0 ))</f>
        <v>#N/A</v>
      </c>
      <c r="L132" s="10" t="e">
        <f>INDEX(Air!AS$6:AS$999832, MATCH($A132, Air!A$6:A$99832,0 ))</f>
        <v>#N/A</v>
      </c>
    </row>
    <row r="133" spans="1:12" ht="13.8">
      <c r="A133" s="85">
        <v>35</v>
      </c>
      <c r="B133" s="33" t="e">
        <f>INDEX(Air!B$6:B$999832, MATCH($A133, Air!A$6:A$99832,0 ))</f>
        <v>#N/A</v>
      </c>
      <c r="C133" s="10" t="e">
        <f>INDEX(Air!BB$6:BB$999832, MATCH($A133, Air!A$6:A$99832,0 ))</f>
        <v>#N/A</v>
      </c>
      <c r="D133" s="10" t="e">
        <f>INDEX(Air!BC$6:BC$999832, MATCH($A133, Air!A$6:A$99832,0 ))</f>
        <v>#N/A</v>
      </c>
      <c r="E133" s="54" t="e">
        <f>INDEX(Air!BD$6:BD$999832, MATCH($A133, Air!A$6:A$99832,0 ))</f>
        <v>#N/A</v>
      </c>
      <c r="F133" s="10" t="e">
        <f>INDEX(Air!Z$6:Z$999832, MATCH($A133, Air!A$6:A$99832,0 ))</f>
        <v>#N/A</v>
      </c>
      <c r="G133" s="10" t="e">
        <f>INDEX(Air!AU$6:AU$999832, MATCH($A133, Air!A$6:A$99955,0 ))</f>
        <v>#N/A</v>
      </c>
      <c r="H133" s="10" t="e">
        <f>INDEX(Air!BA:BA, MATCH($A133, Air!A:A,0 ))</f>
        <v>#N/A</v>
      </c>
      <c r="I133" s="10" t="e">
        <f>INDEX(Air!O$6:O$999832, MATCH($A133, Air!A$6:A$99832,0 ))</f>
        <v>#N/A</v>
      </c>
      <c r="J133" s="10" t="e">
        <f>INDEX(Air!Q$6:Q$999832, MATCH($A133, Air!A$6:A$99832,0 ))</f>
        <v>#N/A</v>
      </c>
      <c r="K133" s="10" t="e">
        <f>INDEX(Air!AT$6:AT$999832, MATCH($A133, Air!A$6:A$99832,0 ))</f>
        <v>#N/A</v>
      </c>
      <c r="L133" s="10" t="e">
        <f>INDEX(Air!AS$6:AS$999832, MATCH($A133, Air!A$6:A$99832,0 ))</f>
        <v>#N/A</v>
      </c>
    </row>
    <row r="134" spans="1:12" ht="13.8">
      <c r="A134" s="88" t="s">
        <v>391</v>
      </c>
      <c r="B134" s="89" t="s">
        <v>153</v>
      </c>
      <c r="C134" s="25">
        <f>SUMIF(C131:C133, "&gt;0",C131:C133)</f>
        <v>0</v>
      </c>
      <c r="D134" s="25" t="e">
        <f>C134*E134</f>
        <v>#N/A</v>
      </c>
      <c r="E134" s="54" t="e">
        <f>MAX(E131:E133)</f>
        <v>#N/A</v>
      </c>
      <c r="F134" s="57" t="str">
        <f>MostFreq(F131:F133)</f>
        <v>#N/A</v>
      </c>
      <c r="G134" s="25">
        <f>SUMIF(G131:G133, "&gt;0",G131:G135)</f>
        <v>0</v>
      </c>
      <c r="H134" s="25">
        <f>SUMIF(H131:H133, "&lt;0",H131:H133)</f>
        <v>0</v>
      </c>
      <c r="I134" s="25" t="e">
        <f>MAX(I131:I133)</f>
        <v>#N/A</v>
      </c>
      <c r="J134" s="25" t="e">
        <f>MAX(J131:J133)</f>
        <v>#N/A</v>
      </c>
      <c r="K134" s="25">
        <f>SUMIF(K131:K133, "&gt;0", K131:K133)</f>
        <v>0</v>
      </c>
      <c r="L134" s="25">
        <f>SUMIF(L131:L133, "&gt;0", L131:L133)</f>
        <v>0</v>
      </c>
    </row>
    <row r="136" spans="1:12" ht="13.8">
      <c r="A136" s="52" t="str">
        <f xml:space="preserve"> "Total rooms:" &amp; "  " &amp; COUNTIF(A138:A138, "&gt; 0")</f>
        <v>Total rooms:  1</v>
      </c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</row>
    <row r="137" spans="1:12" ht="27.6">
      <c r="A137" s="57" t="s">
        <v>53</v>
      </c>
      <c r="B137" s="84" t="s">
        <v>1</v>
      </c>
      <c r="C137" s="57" t="s">
        <v>141</v>
      </c>
      <c r="D137" s="57" t="s">
        <v>142</v>
      </c>
      <c r="E137" s="58" t="s">
        <v>129</v>
      </c>
      <c r="F137" s="58" t="s">
        <v>140</v>
      </c>
      <c r="G137" s="58" t="s">
        <v>148</v>
      </c>
      <c r="H137" s="58" t="s">
        <v>130</v>
      </c>
      <c r="I137" s="57" t="s">
        <v>3</v>
      </c>
      <c r="J137" s="57" t="s">
        <v>4</v>
      </c>
      <c r="K137" s="57" t="s">
        <v>125</v>
      </c>
      <c r="L137" s="57" t="s">
        <v>2</v>
      </c>
    </row>
    <row r="138" spans="1:12" ht="13.8">
      <c r="A138" s="85">
        <v>36</v>
      </c>
      <c r="B138" s="33" t="e">
        <f>INDEX(Air!B$6:B$999832, MATCH($A138, Air!A$6:A$99832,0 ))</f>
        <v>#N/A</v>
      </c>
      <c r="C138" s="10" t="e">
        <f>INDEX(Air!BB$6:BB$999832, MATCH($A138, Air!A$6:A$99832,0 ))</f>
        <v>#N/A</v>
      </c>
      <c r="D138" s="10" t="e">
        <f>INDEX(Air!BC$6:BC$999832, MATCH($A138, Air!A$6:A$99832,0 ))</f>
        <v>#N/A</v>
      </c>
      <c r="E138" s="54" t="e">
        <f>INDEX(Air!BD$6:BD$999832, MATCH($A138, Air!A$6:A$99832,0 ))</f>
        <v>#N/A</v>
      </c>
      <c r="F138" s="10" t="e">
        <f>INDEX(Air!Z$6:Z$999832, MATCH($A138, Air!A$6:A$99832,0 ))</f>
        <v>#N/A</v>
      </c>
      <c r="G138" s="10" t="e">
        <f>INDEX(Air!AU$6:AU$999832, MATCH($A138, Air!A$6:A$99955,0 ))</f>
        <v>#N/A</v>
      </c>
      <c r="H138" s="10" t="e">
        <f>INDEX(Air!BA:BA, MATCH($A138, Air!A:A,0 ))</f>
        <v>#N/A</v>
      </c>
      <c r="I138" s="10" t="e">
        <f>INDEX(Air!O$6:O$999832, MATCH($A138, Air!A$6:A$99832,0 ))</f>
        <v>#N/A</v>
      </c>
      <c r="J138" s="10" t="e">
        <f>INDEX(Air!Q$6:Q$999832, MATCH($A138, Air!A$6:A$99832,0 ))</f>
        <v>#N/A</v>
      </c>
      <c r="K138" s="10" t="e">
        <f>INDEX(Air!AT$6:AT$999832, MATCH($A138, Air!A$6:A$99832,0 ))</f>
        <v>#N/A</v>
      </c>
      <c r="L138" s="10" t="e">
        <f>INDEX(Air!AS$6:AS$999832, MATCH($A138, Air!A$6:A$99832,0 ))</f>
        <v>#N/A</v>
      </c>
    </row>
    <row r="139" spans="1:12" ht="13.8">
      <c r="A139" s="88" t="s">
        <v>392</v>
      </c>
      <c r="B139" s="89" t="s">
        <v>153</v>
      </c>
      <c r="C139" s="25">
        <f>SUMIF(C138:C138, "&gt;0",C138:C138)</f>
        <v>0</v>
      </c>
      <c r="D139" s="25" t="e">
        <f>C139*E139</f>
        <v>#N/A</v>
      </c>
      <c r="E139" s="54" t="e">
        <f>MAX(E138:E138)</f>
        <v>#N/A</v>
      </c>
      <c r="F139" s="57" t="str">
        <f>MostFreq(F138:F138)</f>
        <v>#N/A</v>
      </c>
      <c r="G139" s="25">
        <f>SUMIF(G138:G138, "&gt;0",G138:G138)</f>
        <v>0</v>
      </c>
      <c r="H139" s="25">
        <f>SUMIF(H138:H138, "&lt;0",H138:H138)</f>
        <v>0</v>
      </c>
      <c r="I139" s="25" t="e">
        <f>MAX(I138:I138)</f>
        <v>#N/A</v>
      </c>
      <c r="J139" s="25" t="e">
        <f>MAX(J138:J138)</f>
        <v>#N/A</v>
      </c>
      <c r="K139" s="25">
        <f>SUMIF(K138:K138, "&gt;0", K138:K138)</f>
        <v>0</v>
      </c>
      <c r="L139" s="25">
        <f>SUMIF(L138:L138, "&gt;0", L138:L138)</f>
        <v>0</v>
      </c>
    </row>
    <row r="141" spans="1:12" ht="13.8">
      <c r="A141" s="52" t="e">
        <f xml:space="preserve"> "Total rooms:" &amp; "  " &amp; COUNTIF(#REF!, "&gt; 0")</f>
        <v>#REF!</v>
      </c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</row>
    <row r="142" spans="1:12" ht="27.6">
      <c r="A142" s="57" t="s">
        <v>53</v>
      </c>
      <c r="B142" s="84" t="s">
        <v>1</v>
      </c>
      <c r="C142" s="57" t="s">
        <v>141</v>
      </c>
      <c r="D142" s="57" t="s">
        <v>142</v>
      </c>
      <c r="E142" s="58" t="s">
        <v>129</v>
      </c>
      <c r="F142" s="58" t="s">
        <v>140</v>
      </c>
      <c r="G142" s="58" t="s">
        <v>148</v>
      </c>
      <c r="H142" s="58" t="s">
        <v>130</v>
      </c>
      <c r="I142" s="57" t="s">
        <v>3</v>
      </c>
      <c r="J142" s="57" t="s">
        <v>4</v>
      </c>
      <c r="K142" s="57" t="s">
        <v>125</v>
      </c>
      <c r="L142" s="57" t="s">
        <v>2</v>
      </c>
    </row>
    <row r="143" spans="1:12" ht="13.8">
      <c r="A143" s="85">
        <v>5</v>
      </c>
      <c r="B143" s="33" t="str">
        <f>INDEX(Air!B$6:B$999832, MATCH($A143, Air!A$6:A$99832,0 ))</f>
        <v>ROOM_Room 00-09</v>
      </c>
      <c r="C143" s="10" t="e">
        <f>INDEX(Air!BB$6:BB$999832, MATCH($A143, Air!A$6:A$99832,0 ))</f>
        <v>#N/A</v>
      </c>
      <c r="D143" s="10" t="e">
        <f>INDEX(Air!BC$6:BC$999832, MATCH($A143, Air!A$6:A$99832,0 ))</f>
        <v>#N/A</v>
      </c>
      <c r="E143" s="54" t="e">
        <f>INDEX(Air!BD$6:BD$999832, MATCH($A143, Air!A$6:A$99832,0 ))</f>
        <v>#N/A</v>
      </c>
      <c r="F143" s="10" t="str">
        <f>INDEX(Air!Z$6:Z$999832, MATCH($A143, Air!A$6:A$99832,0 ))</f>
        <v>ACH</v>
      </c>
      <c r="G143" s="10">
        <f>INDEX(Air!AU$6:AU$999832, MATCH($A143, Air!A$6:A$99955,0 ))</f>
        <v>3046.9445738439617</v>
      </c>
      <c r="H143" s="10">
        <f>INDEX(Air!BA:BA, MATCH($A143, Air!A:A,0 ))</f>
        <v>-3643.3324318812397</v>
      </c>
      <c r="I143" s="10">
        <f>INDEX(Air!O$6:O$999832, MATCH($A143, Air!A$6:A$99832,0 ))</f>
        <v>62</v>
      </c>
      <c r="J143" s="10">
        <f>INDEX(Air!Q$6:Q$999832, MATCH($A143, Air!A$6:A$99832,0 ))</f>
        <v>65</v>
      </c>
      <c r="K143" s="10">
        <f>INDEX(Air!AT$6:AT$999832, MATCH($A143, Air!A$6:A$99832,0 ))</f>
        <v>10.00108</v>
      </c>
      <c r="L143" s="10">
        <f>INDEX(Air!AS$6:AS$999832, MATCH($A143, Air!A$6:A$99832,0 ))</f>
        <v>1030.8999888962096</v>
      </c>
    </row>
    <row r="144" spans="1:12" ht="13.8">
      <c r="A144" s="85">
        <v>10</v>
      </c>
      <c r="B144" s="33" t="str">
        <f>INDEX(Air!B$6:B$999832, MATCH($A144, Air!A$6:A$99832,0 ))</f>
        <v>ROOM_Room 00-14</v>
      </c>
      <c r="C144" s="10" t="e">
        <f>INDEX(Air!BB$6:BB$999832, MATCH($A144, Air!A$6:A$99832,0 ))</f>
        <v>#N/A</v>
      </c>
      <c r="D144" s="10" t="e">
        <f>INDEX(Air!BC$6:BC$999832, MATCH($A144, Air!A$6:A$99832,0 ))</f>
        <v>#N/A</v>
      </c>
      <c r="E144" s="54" t="e">
        <f>INDEX(Air!BD$6:BD$999832, MATCH($A144, Air!A$6:A$99832,0 ))</f>
        <v>#N/A</v>
      </c>
      <c r="F144" s="10" t="str">
        <f>INDEX(Air!Z$6:Z$999832, MATCH($A144, Air!A$6:A$99832,0 ))</f>
        <v>ACH</v>
      </c>
      <c r="G144" s="10">
        <f>INDEX(Air!AU$6:AU$999832, MATCH($A144, Air!A$6:A$99955,0 ))</f>
        <v>3139.1032331347897</v>
      </c>
      <c r="H144" s="10">
        <f>INDEX(Air!BA:BA, MATCH($A144, Air!A:A,0 ))</f>
        <v>-4486.5986963638798</v>
      </c>
      <c r="I144" s="10">
        <f>INDEX(Air!O$6:O$999832, MATCH($A144, Air!A$6:A$99832,0 ))</f>
        <v>62</v>
      </c>
      <c r="J144" s="10">
        <f>INDEX(Air!Q$6:Q$999832, MATCH($A144, Air!A$6:A$99832,0 ))</f>
        <v>65</v>
      </c>
      <c r="K144" s="10">
        <f>INDEX(Air!AT$6:AT$999832, MATCH($A144, Air!A$6:A$99832,0 ))</f>
        <v>10.00108</v>
      </c>
      <c r="L144" s="10">
        <f>INDEX(Air!AS$6:AS$999832, MATCH($A144, Air!A$6:A$99832,0 ))</f>
        <v>1030.8999888962096</v>
      </c>
    </row>
    <row r="145" spans="1:12" ht="13.8">
      <c r="A145" s="85">
        <v>11</v>
      </c>
      <c r="B145" s="33" t="str">
        <f>INDEX(Air!B$6:B$999832, MATCH($A145, Air!A$6:A$99832,0 ))</f>
        <v>ROOM_Room 00-15</v>
      </c>
      <c r="C145" s="10" t="e">
        <f>INDEX(Air!BB$6:BB$999832, MATCH($A145, Air!A$6:A$99832,0 ))</f>
        <v>#N/A</v>
      </c>
      <c r="D145" s="10" t="e">
        <f>INDEX(Air!BC$6:BC$999832, MATCH($A145, Air!A$6:A$99832,0 ))</f>
        <v>#N/A</v>
      </c>
      <c r="E145" s="54" t="e">
        <f>INDEX(Air!BD$6:BD$999832, MATCH($A145, Air!A$6:A$99832,0 ))</f>
        <v>#N/A</v>
      </c>
      <c r="F145" s="10" t="str">
        <f>INDEX(Air!Z$6:Z$999832, MATCH($A145, Air!A$6:A$99832,0 ))</f>
        <v>Sens Load</v>
      </c>
      <c r="G145" s="10">
        <f>INDEX(Air!AU$6:AU$999832, MATCH($A145, Air!A$6:A$99955,0 ))</f>
        <v>16575.415422106387</v>
      </c>
      <c r="H145" s="10">
        <f>INDEX(Air!BA:BA, MATCH($A145, Air!A:A,0 ))</f>
        <v>-24966.117748860517</v>
      </c>
      <c r="I145" s="10">
        <f>INDEX(Air!O$6:O$999832, MATCH($A145, Air!A$6:A$99832,0 ))</f>
        <v>62</v>
      </c>
      <c r="J145" s="10">
        <f>INDEX(Air!Q$6:Q$999832, MATCH($A145, Air!A$6:A$99832,0 ))</f>
        <v>72</v>
      </c>
      <c r="K145" s="10">
        <f>INDEX(Air!AT$6:AT$999832, MATCH($A145, Air!A$6:A$99832,0 ))</f>
        <v>4.7019380000000002</v>
      </c>
      <c r="L145" s="10">
        <f>INDEX(Air!AS$6:AS$999832, MATCH($A145, Air!A$6:A$99832,0 ))</f>
        <v>4793.5324495918994</v>
      </c>
    </row>
    <row r="146" spans="1:12" ht="13.8">
      <c r="A146" s="85">
        <v>12</v>
      </c>
      <c r="B146" s="33" t="e">
        <f>INDEX(Air!B$6:B$999832, MATCH($A146, Air!A$6:A$99832,0 ))</f>
        <v>#N/A</v>
      </c>
      <c r="C146" s="10" t="e">
        <f>INDEX(Air!BB$6:BB$999832, MATCH($A146, Air!A$6:A$99832,0 ))</f>
        <v>#N/A</v>
      </c>
      <c r="D146" s="10" t="e">
        <f>INDEX(Air!BC$6:BC$999832, MATCH($A146, Air!A$6:A$99832,0 ))</f>
        <v>#N/A</v>
      </c>
      <c r="E146" s="54" t="e">
        <f>INDEX(Air!BD$6:BD$999832, MATCH($A146, Air!A$6:A$99832,0 ))</f>
        <v>#N/A</v>
      </c>
      <c r="F146" s="10" t="e">
        <f>INDEX(Air!Z$6:Z$999832, MATCH($A146, Air!A$6:A$99832,0 ))</f>
        <v>#N/A</v>
      </c>
      <c r="G146" s="10" t="e">
        <f>INDEX(Air!AU$6:AU$999832, MATCH($A146, Air!A$6:A$99955,0 ))</f>
        <v>#N/A</v>
      </c>
      <c r="H146" s="10" t="e">
        <f>INDEX(Air!BA:BA, MATCH($A146, Air!A:A,0 ))</f>
        <v>#N/A</v>
      </c>
      <c r="I146" s="10" t="e">
        <f>INDEX(Air!O$6:O$999832, MATCH($A146, Air!A$6:A$99832,0 ))</f>
        <v>#N/A</v>
      </c>
      <c r="J146" s="10" t="e">
        <f>INDEX(Air!Q$6:Q$999832, MATCH($A146, Air!A$6:A$99832,0 ))</f>
        <v>#N/A</v>
      </c>
      <c r="K146" s="10" t="e">
        <f>INDEX(Air!AT$6:AT$999832, MATCH($A146, Air!A$6:A$99832,0 ))</f>
        <v>#N/A</v>
      </c>
      <c r="L146" s="10" t="e">
        <f>INDEX(Air!AS$6:AS$999832, MATCH($A146, Air!A$6:A$99832,0 ))</f>
        <v>#N/A</v>
      </c>
    </row>
    <row r="147" spans="1:12" ht="13.8">
      <c r="A147" s="88" t="s">
        <v>365</v>
      </c>
      <c r="B147" s="89" t="s">
        <v>153</v>
      </c>
      <c r="C147" s="25">
        <f>SUMIF(C143:C146, "&gt;0",C143:C146)</f>
        <v>0</v>
      </c>
      <c r="D147" s="25" t="e">
        <f>C147*E147</f>
        <v>#N/A</v>
      </c>
      <c r="E147" s="54" t="e">
        <f>MAX(E143:E146)</f>
        <v>#N/A</v>
      </c>
      <c r="F147" s="57" t="str">
        <f>MostFreq(F143:F146)</f>
        <v>ACH</v>
      </c>
      <c r="G147" s="25">
        <f>SUMIF(G143:G146, "&gt;0",G143:G148)</f>
        <v>22761.463229085137</v>
      </c>
      <c r="H147" s="25">
        <f>SUMIF(H143:H146, "&lt;0",H143:H146)</f>
        <v>-33096.048877105641</v>
      </c>
      <c r="I147" s="25" t="e">
        <f>MAX(I143:I146)</f>
        <v>#N/A</v>
      </c>
      <c r="J147" s="25" t="e">
        <f>MAX(J143:J146)</f>
        <v>#N/A</v>
      </c>
      <c r="K147" s="25">
        <f>SUMIF(K143:K146, "&gt;0", K143:K146)</f>
        <v>24.704098000000002</v>
      </c>
      <c r="L147" s="25">
        <f>SUMIF(L143:L146, "&gt;0", L143:L146)</f>
        <v>6855.3324273843191</v>
      </c>
    </row>
    <row r="149" spans="1:12" ht="13.8">
      <c r="A149" s="52" t="e">
        <f xml:space="preserve"> "Total rooms:" &amp; "  " &amp; COUNTIF(#REF!, "&gt; 0")</f>
        <v>#REF!</v>
      </c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</row>
    <row r="150" spans="1:12" ht="27.6">
      <c r="A150" s="57" t="s">
        <v>53</v>
      </c>
      <c r="B150" s="84" t="s">
        <v>1</v>
      </c>
      <c r="C150" s="57" t="s">
        <v>141</v>
      </c>
      <c r="D150" s="57" t="s">
        <v>142</v>
      </c>
      <c r="E150" s="58" t="s">
        <v>129</v>
      </c>
      <c r="F150" s="58" t="s">
        <v>140</v>
      </c>
      <c r="G150" s="58" t="s">
        <v>148</v>
      </c>
      <c r="H150" s="58" t="s">
        <v>130</v>
      </c>
      <c r="I150" s="57" t="s">
        <v>3</v>
      </c>
      <c r="J150" s="57" t="s">
        <v>4</v>
      </c>
      <c r="K150" s="57" t="s">
        <v>125</v>
      </c>
      <c r="L150" s="57" t="s">
        <v>2</v>
      </c>
    </row>
    <row r="151" spans="1:12" ht="13.8">
      <c r="A151" s="85">
        <v>6</v>
      </c>
      <c r="B151" s="33" t="str">
        <f>INDEX(Air!B$6:B$999832, MATCH($A151, Air!A$6:A$99832,0 ))</f>
        <v>ROOM_Room 00-10</v>
      </c>
      <c r="C151" s="10" t="e">
        <f>INDEX(Air!BB$6:BB$999832, MATCH($A151, Air!A$6:A$99832,0 ))</f>
        <v>#N/A</v>
      </c>
      <c r="D151" s="10" t="e">
        <f>INDEX(Air!BC$6:BC$999832, MATCH($A151, Air!A$6:A$99832,0 ))</f>
        <v>#N/A</v>
      </c>
      <c r="E151" s="54" t="e">
        <f>INDEX(Air!BD$6:BD$999832, MATCH($A151, Air!A$6:A$99832,0 ))</f>
        <v>#N/A</v>
      </c>
      <c r="F151" s="10" t="str">
        <f>INDEX(Air!Z$6:Z$999832, MATCH($A151, Air!A$6:A$99832,0 ))</f>
        <v>ACH</v>
      </c>
      <c r="G151" s="10">
        <f>INDEX(Air!AU$6:AU$999832, MATCH($A151, Air!A$6:A$99955,0 ))</f>
        <v>3046.94458749253</v>
      </c>
      <c r="H151" s="10">
        <f>INDEX(Air!BA:BA, MATCH($A151, Air!A:A,0 ))</f>
        <v>-3526.4530562989198</v>
      </c>
      <c r="I151" s="10">
        <f>INDEX(Air!O$6:O$999832, MATCH($A151, Air!A$6:A$99832,0 ))</f>
        <v>62</v>
      </c>
      <c r="J151" s="10">
        <f>INDEX(Air!Q$6:Q$999832, MATCH($A151, Air!A$6:A$99832,0 ))</f>
        <v>65</v>
      </c>
      <c r="K151" s="10">
        <f>INDEX(Air!AT$6:AT$999832, MATCH($A151, Air!A$6:A$99832,0 ))</f>
        <v>10.00108</v>
      </c>
      <c r="L151" s="10">
        <f>INDEX(Air!AS$6:AS$999832, MATCH($A151, Air!A$6:A$99832,0 ))</f>
        <v>1030.8999888962096</v>
      </c>
    </row>
    <row r="152" spans="1:12" ht="13.8">
      <c r="A152" s="85">
        <v>7</v>
      </c>
      <c r="B152" s="33" t="str">
        <f>INDEX(Air!B$6:B$999832, MATCH($A152, Air!A$6:A$99832,0 ))</f>
        <v>ROOM_Room 00-11</v>
      </c>
      <c r="C152" s="10" t="e">
        <f>INDEX(Air!BB$6:BB$999832, MATCH($A152, Air!A$6:A$99832,0 ))</f>
        <v>#N/A</v>
      </c>
      <c r="D152" s="10" t="e">
        <f>INDEX(Air!BC$6:BC$999832, MATCH($A152, Air!A$6:A$99832,0 ))</f>
        <v>#N/A</v>
      </c>
      <c r="E152" s="54" t="e">
        <f>INDEX(Air!BD$6:BD$999832, MATCH($A152, Air!A$6:A$99832,0 ))</f>
        <v>#N/A</v>
      </c>
      <c r="F152" s="10" t="str">
        <f>INDEX(Air!Z$6:Z$999832, MATCH($A152, Air!A$6:A$99832,0 ))</f>
        <v>ACH</v>
      </c>
      <c r="G152" s="10">
        <f>INDEX(Air!AU$6:AU$999832, MATCH($A152, Air!A$6:A$99955,0 ))</f>
        <v>3154.3629053986456</v>
      </c>
      <c r="H152" s="10">
        <f>INDEX(Air!BA:BA, MATCH($A152, Air!A:A,0 ))</f>
        <v>-4477.0738043351403</v>
      </c>
      <c r="I152" s="10">
        <f>INDEX(Air!O$6:O$999832, MATCH($A152, Air!A$6:A$99832,0 ))</f>
        <v>62</v>
      </c>
      <c r="J152" s="10">
        <f>INDEX(Air!Q$6:Q$999832, MATCH($A152, Air!A$6:A$99832,0 ))</f>
        <v>65</v>
      </c>
      <c r="K152" s="10">
        <f>INDEX(Air!AT$6:AT$999832, MATCH($A152, Air!A$6:A$99832,0 ))</f>
        <v>10.00108</v>
      </c>
      <c r="L152" s="10">
        <f>INDEX(Air!AS$6:AS$999832, MATCH($A152, Air!A$6:A$99832,0 ))</f>
        <v>1030.8999888962096</v>
      </c>
    </row>
    <row r="153" spans="1:12" ht="13.8">
      <c r="A153" s="85">
        <v>8</v>
      </c>
      <c r="B153" s="33" t="str">
        <f>INDEX(Air!B$6:B$999832, MATCH($A153, Air!A$6:A$99832,0 ))</f>
        <v>ROOM_Room 00-12</v>
      </c>
      <c r="C153" s="10" t="e">
        <f>INDEX(Air!BB$6:BB$999832, MATCH($A153, Air!A$6:A$99832,0 ))</f>
        <v>#N/A</v>
      </c>
      <c r="D153" s="10" t="e">
        <f>INDEX(Air!BC$6:BC$999832, MATCH($A153, Air!A$6:A$99832,0 ))</f>
        <v>#N/A</v>
      </c>
      <c r="E153" s="54" t="e">
        <f>INDEX(Air!BD$6:BD$999832, MATCH($A153, Air!A$6:A$99832,0 ))</f>
        <v>#N/A</v>
      </c>
      <c r="F153" s="10" t="str">
        <f>INDEX(Air!Z$6:Z$999832, MATCH($A153, Air!A$6:A$99832,0 ))</f>
        <v>ACH</v>
      </c>
      <c r="G153" s="10">
        <f>INDEX(Air!AU$6:AU$999832, MATCH($A153, Air!A$6:A$99955,0 ))</f>
        <v>3170.3967585608821</v>
      </c>
      <c r="H153" s="10">
        <f>INDEX(Air!BA:BA, MATCH($A153, Air!A:A,0 ))</f>
        <v>-5336.18926367926</v>
      </c>
      <c r="I153" s="10">
        <f>INDEX(Air!O$6:O$999832, MATCH($A153, Air!A$6:A$99832,0 ))</f>
        <v>62</v>
      </c>
      <c r="J153" s="10">
        <f>INDEX(Air!Q$6:Q$999832, MATCH($A153, Air!A$6:A$99832,0 ))</f>
        <v>65</v>
      </c>
      <c r="K153" s="10">
        <f>INDEX(Air!AT$6:AT$999832, MATCH($A153, Air!A$6:A$99832,0 ))</f>
        <v>10.00108</v>
      </c>
      <c r="L153" s="10">
        <f>INDEX(Air!AS$6:AS$999832, MATCH($A153, Air!A$6:A$99832,0 ))</f>
        <v>1030.8999888962096</v>
      </c>
    </row>
    <row r="154" spans="1:12" ht="13.8">
      <c r="A154" s="88" t="s">
        <v>366</v>
      </c>
      <c r="B154" s="89" t="s">
        <v>153</v>
      </c>
      <c r="C154" s="25">
        <f>SUMIF(C151:C153, "&gt;0",C151:C153)</f>
        <v>0</v>
      </c>
      <c r="D154" s="25" t="e">
        <f>C154*E154</f>
        <v>#N/A</v>
      </c>
      <c r="E154" s="54" t="e">
        <f>MAX(E151:E153)</f>
        <v>#N/A</v>
      </c>
      <c r="F154" s="57" t="str">
        <f>MostFreq(F151:F153)</f>
        <v>ACH</v>
      </c>
      <c r="G154" s="25">
        <f>SUMIF(G151:G153, "&gt;0",G151:G155)</f>
        <v>9371.7042514520581</v>
      </c>
      <c r="H154" s="25">
        <f>SUMIF(H151:H153, "&lt;0",H151:H153)</f>
        <v>-13339.71612431332</v>
      </c>
      <c r="I154" s="25">
        <f>MAX(I151:I153)</f>
        <v>62</v>
      </c>
      <c r="J154" s="25">
        <f>MAX(J151:J153)</f>
        <v>65</v>
      </c>
      <c r="K154" s="25">
        <f>SUMIF(K151:K153, "&gt;0", K151:K153)</f>
        <v>30.003239999999998</v>
      </c>
      <c r="L154" s="25">
        <f>SUMIF(L151:L153, "&gt;0", L151:L153)</f>
        <v>3092.6999666886286</v>
      </c>
    </row>
    <row r="156" spans="1:12" ht="13.8">
      <c r="A156" s="52" t="e">
        <f xml:space="preserve"> "Total rooms:" &amp; "  " &amp; COUNTIF(#REF!, "&gt; 0")</f>
        <v>#REF!</v>
      </c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</row>
    <row r="157" spans="1:12" ht="27.6">
      <c r="A157" s="57" t="s">
        <v>53</v>
      </c>
      <c r="B157" s="84" t="s">
        <v>1</v>
      </c>
      <c r="C157" s="57" t="s">
        <v>141</v>
      </c>
      <c r="D157" s="57" t="s">
        <v>142</v>
      </c>
      <c r="E157" s="58" t="s">
        <v>129</v>
      </c>
      <c r="F157" s="58" t="s">
        <v>140</v>
      </c>
      <c r="G157" s="58" t="s">
        <v>148</v>
      </c>
      <c r="H157" s="58" t="s">
        <v>130</v>
      </c>
      <c r="I157" s="57" t="s">
        <v>3</v>
      </c>
      <c r="J157" s="57" t="s">
        <v>4</v>
      </c>
      <c r="K157" s="57" t="s">
        <v>125</v>
      </c>
      <c r="L157" s="57" t="s">
        <v>2</v>
      </c>
    </row>
    <row r="158" spans="1:12" ht="13.8">
      <c r="A158" s="85">
        <v>9</v>
      </c>
      <c r="B158" s="33" t="str">
        <f>INDEX(Air!B$6:B$999832, MATCH($A158, Air!A$6:A$99832,0 ))</f>
        <v>ROOM_Room 00-13</v>
      </c>
      <c r="C158" s="10" t="e">
        <f>INDEX(Air!BB$6:BB$999832, MATCH($A158, Air!A$6:A$99832,0 ))</f>
        <v>#N/A</v>
      </c>
      <c r="D158" s="10" t="e">
        <f>INDEX(Air!BC$6:BC$999832, MATCH($A158, Air!A$6:A$99832,0 ))</f>
        <v>#N/A</v>
      </c>
      <c r="E158" s="54" t="e">
        <f>INDEX(Air!BD$6:BD$999832, MATCH($A158, Air!A$6:A$99832,0 ))</f>
        <v>#N/A</v>
      </c>
      <c r="F158" s="10" t="str">
        <f>INDEX(Air!Z$6:Z$999832, MATCH($A158, Air!A$6:A$99832,0 ))</f>
        <v>ACH</v>
      </c>
      <c r="G158" s="10">
        <f>INDEX(Air!AU$6:AU$999832, MATCH($A158, Air!A$6:A$99955,0 ))</f>
        <v>3118.185175083056</v>
      </c>
      <c r="H158" s="10">
        <f>INDEX(Air!BA:BA, MATCH($A158, Air!A:A,0 ))</f>
        <v>-5335.9651883141196</v>
      </c>
      <c r="I158" s="10">
        <f>INDEX(Air!O$6:O$999832, MATCH($A158, Air!A$6:A$99832,0 ))</f>
        <v>62</v>
      </c>
      <c r="J158" s="10">
        <f>INDEX(Air!Q$6:Q$999832, MATCH($A158, Air!A$6:A$99832,0 ))</f>
        <v>65</v>
      </c>
      <c r="K158" s="10">
        <f>INDEX(Air!AT$6:AT$999832, MATCH($A158, Air!A$6:A$99832,0 ))</f>
        <v>10.00108</v>
      </c>
      <c r="L158" s="10">
        <f>INDEX(Air!AS$6:AS$999832, MATCH($A158, Air!A$6:A$99832,0 ))</f>
        <v>1030.8999888962096</v>
      </c>
    </row>
    <row r="159" spans="1:12" ht="13.8">
      <c r="A159" s="88" t="s">
        <v>367</v>
      </c>
      <c r="B159" s="89" t="s">
        <v>153</v>
      </c>
      <c r="C159" s="25">
        <f>SUMIF(C158:C158, "&gt;0",C158:C158)</f>
        <v>0</v>
      </c>
      <c r="D159" s="25" t="e">
        <f>C159*E159</f>
        <v>#N/A</v>
      </c>
      <c r="E159" s="54" t="e">
        <f>MAX(E158:E158)</f>
        <v>#N/A</v>
      </c>
      <c r="F159" s="57" t="str">
        <f>MostFreq(F158:F158)</f>
        <v>ACH</v>
      </c>
      <c r="G159" s="25">
        <f>SUMIF(G158:G158, "&gt;0",G158:G160)</f>
        <v>3118.185175083056</v>
      </c>
      <c r="H159" s="25">
        <f>SUMIF(H158:H158, "&lt;0",H158:H158)</f>
        <v>-5335.9651883141196</v>
      </c>
      <c r="I159" s="25">
        <f>MAX(I158:I158)</f>
        <v>62</v>
      </c>
      <c r="J159" s="25">
        <f>MAX(J158:J158)</f>
        <v>65</v>
      </c>
      <c r="K159" s="25">
        <f>SUMIF(K158:K158, "&gt;0", K158:K158)</f>
        <v>10.00108</v>
      </c>
      <c r="L159" s="25">
        <f>SUMIF(L158:L158, "&gt;0", L158:L158)</f>
        <v>1030.8999888962096</v>
      </c>
    </row>
    <row r="161" spans="1:12" ht="13.8">
      <c r="A161" s="52" t="e">
        <f xml:space="preserve"> "Total rooms:" &amp; "  " &amp; COUNTIF(#REF!, "&gt; 0")</f>
        <v>#REF!</v>
      </c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</row>
    <row r="162" spans="1:12" ht="27.6">
      <c r="A162" s="57" t="s">
        <v>53</v>
      </c>
      <c r="B162" s="84" t="s">
        <v>1</v>
      </c>
      <c r="C162" s="57" t="s">
        <v>141</v>
      </c>
      <c r="D162" s="57" t="s">
        <v>142</v>
      </c>
      <c r="E162" s="58" t="s">
        <v>129</v>
      </c>
      <c r="F162" s="58" t="s">
        <v>140</v>
      </c>
      <c r="G162" s="58" t="s">
        <v>148</v>
      </c>
      <c r="H162" s="58" t="s">
        <v>130</v>
      </c>
      <c r="I162" s="57" t="s">
        <v>3</v>
      </c>
      <c r="J162" s="57" t="s">
        <v>4</v>
      </c>
      <c r="K162" s="57" t="s">
        <v>125</v>
      </c>
      <c r="L162" s="57" t="s">
        <v>2</v>
      </c>
    </row>
    <row r="163" spans="1:12" ht="13.8">
      <c r="A163" s="85">
        <v>18</v>
      </c>
      <c r="B163" s="33" t="e">
        <f>INDEX(Air!B$6:B$999832, MATCH($A163, Air!A$6:A$99832,0 ))</f>
        <v>#N/A</v>
      </c>
      <c r="C163" s="10" t="e">
        <f>INDEX(Air!BB$6:BB$999832, MATCH($A163, Air!A$6:A$99832,0 ))</f>
        <v>#N/A</v>
      </c>
      <c r="D163" s="10" t="e">
        <f>INDEX(Air!BC$6:BC$999832, MATCH($A163, Air!A$6:A$99832,0 ))</f>
        <v>#N/A</v>
      </c>
      <c r="E163" s="54" t="e">
        <f>INDEX(Air!BD$6:BD$999832, MATCH($A163, Air!A$6:A$99832,0 ))</f>
        <v>#N/A</v>
      </c>
      <c r="F163" s="10" t="e">
        <f>INDEX(Air!Z$6:Z$999832, MATCH($A163, Air!A$6:A$99832,0 ))</f>
        <v>#N/A</v>
      </c>
      <c r="G163" s="10" t="e">
        <f>INDEX(Air!AU$6:AU$999832, MATCH($A163, Air!A$6:A$99955,0 ))</f>
        <v>#N/A</v>
      </c>
      <c r="H163" s="10" t="e">
        <f>INDEX(Air!BA:BA, MATCH($A163, Air!A:A,0 ))</f>
        <v>#N/A</v>
      </c>
      <c r="I163" s="10" t="e">
        <f>INDEX(Air!O$6:O$999832, MATCH($A163, Air!A$6:A$99832,0 ))</f>
        <v>#N/A</v>
      </c>
      <c r="J163" s="10" t="e">
        <f>INDEX(Air!Q$6:Q$999832, MATCH($A163, Air!A$6:A$99832,0 ))</f>
        <v>#N/A</v>
      </c>
      <c r="K163" s="10" t="e">
        <f>INDEX(Air!AT$6:AT$999832, MATCH($A163, Air!A$6:A$99832,0 ))</f>
        <v>#N/A</v>
      </c>
      <c r="L163" s="10" t="e">
        <f>INDEX(Air!AS$6:AS$999832, MATCH($A163, Air!A$6:A$99832,0 ))</f>
        <v>#N/A</v>
      </c>
    </row>
    <row r="164" spans="1:12" ht="13.8">
      <c r="A164" s="88" t="s">
        <v>368</v>
      </c>
      <c r="B164" s="89" t="s">
        <v>153</v>
      </c>
      <c r="C164" s="25">
        <f>SUMIF(C163:C163, "&gt;0",C163:C163)</f>
        <v>0</v>
      </c>
      <c r="D164" s="25" t="e">
        <f>C164*E164</f>
        <v>#N/A</v>
      </c>
      <c r="E164" s="54" t="e">
        <f>MAX(E163:E163)</f>
        <v>#N/A</v>
      </c>
      <c r="F164" s="57" t="str">
        <f>MostFreq(F163:F163)</f>
        <v>#N/A</v>
      </c>
      <c r="G164" s="25">
        <f>SUMIF(G163:G163, "&gt;0",G163:G165)</f>
        <v>0</v>
      </c>
      <c r="H164" s="25">
        <f>SUMIF(H163:H163, "&lt;0",H163:H163)</f>
        <v>0</v>
      </c>
      <c r="I164" s="25" t="e">
        <f>MAX(I163:I163)</f>
        <v>#N/A</v>
      </c>
      <c r="J164" s="25" t="e">
        <f>MAX(J163:J163)</f>
        <v>#N/A</v>
      </c>
      <c r="K164" s="25">
        <f>SUMIF(K163:K163, "&gt;0", K163:K163)</f>
        <v>0</v>
      </c>
      <c r="L164" s="25">
        <f>SUMIF(L163:L163, "&gt;0", L163:L163)</f>
        <v>0</v>
      </c>
    </row>
    <row r="166" spans="1:12" ht="13.8">
      <c r="A166" s="52" t="e">
        <f xml:space="preserve"> "Total rooms:" &amp; "  " &amp; COUNTIF(#REF!, "&gt; 0")</f>
        <v>#REF!</v>
      </c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</row>
    <row r="167" spans="1:12" ht="27.6">
      <c r="A167" s="57" t="s">
        <v>53</v>
      </c>
      <c r="B167" s="84" t="s">
        <v>1</v>
      </c>
      <c r="C167" s="57" t="s">
        <v>141</v>
      </c>
      <c r="D167" s="57" t="s">
        <v>142</v>
      </c>
      <c r="E167" s="58" t="s">
        <v>129</v>
      </c>
      <c r="F167" s="58" t="s">
        <v>140</v>
      </c>
      <c r="G167" s="58" t="s">
        <v>148</v>
      </c>
      <c r="H167" s="58" t="s">
        <v>130</v>
      </c>
      <c r="I167" s="57" t="s">
        <v>3</v>
      </c>
      <c r="J167" s="57" t="s">
        <v>4</v>
      </c>
      <c r="K167" s="57" t="s">
        <v>125</v>
      </c>
      <c r="L167" s="57" t="s">
        <v>2</v>
      </c>
    </row>
    <row r="168" spans="1:12" ht="13.8">
      <c r="A168" s="85">
        <v>16</v>
      </c>
      <c r="B168" s="33" t="e">
        <f>INDEX(Air!B$6:B$999832, MATCH($A168, Air!A$6:A$99832,0 ))</f>
        <v>#N/A</v>
      </c>
      <c r="C168" s="10" t="e">
        <f>INDEX(Air!BB$6:BB$999832, MATCH($A168, Air!A$6:A$99832,0 ))</f>
        <v>#N/A</v>
      </c>
      <c r="D168" s="10" t="e">
        <f>INDEX(Air!BC$6:BC$999832, MATCH($A168, Air!A$6:A$99832,0 ))</f>
        <v>#N/A</v>
      </c>
      <c r="E168" s="54" t="e">
        <f>INDEX(Air!BD$6:BD$999832, MATCH($A168, Air!A$6:A$99832,0 ))</f>
        <v>#N/A</v>
      </c>
      <c r="F168" s="10" t="e">
        <f>INDEX(Air!Z$6:Z$999832, MATCH($A168, Air!A$6:A$99832,0 ))</f>
        <v>#N/A</v>
      </c>
      <c r="G168" s="10" t="e">
        <f>INDEX(Air!AU$6:AU$999832, MATCH($A168, Air!A$6:A$99955,0 ))</f>
        <v>#N/A</v>
      </c>
      <c r="H168" s="10" t="e">
        <f>INDEX(Air!BA:BA, MATCH($A168, Air!A:A,0 ))</f>
        <v>#N/A</v>
      </c>
      <c r="I168" s="10" t="e">
        <f>INDEX(Air!O$6:O$999832, MATCH($A168, Air!A$6:A$99832,0 ))</f>
        <v>#N/A</v>
      </c>
      <c r="J168" s="10" t="e">
        <f>INDEX(Air!Q$6:Q$999832, MATCH($A168, Air!A$6:A$99832,0 ))</f>
        <v>#N/A</v>
      </c>
      <c r="K168" s="10" t="e">
        <f>INDEX(Air!AT$6:AT$999832, MATCH($A168, Air!A$6:A$99832,0 ))</f>
        <v>#N/A</v>
      </c>
      <c r="L168" s="10" t="e">
        <f>INDEX(Air!AS$6:AS$999832, MATCH($A168, Air!A$6:A$99832,0 ))</f>
        <v>#N/A</v>
      </c>
    </row>
    <row r="169" spans="1:12" ht="13.8">
      <c r="A169" s="85">
        <v>17</v>
      </c>
      <c r="B169" s="33" t="e">
        <f>INDEX(Air!B$6:B$999832, MATCH($A169, Air!A$6:A$99832,0 ))</f>
        <v>#N/A</v>
      </c>
      <c r="C169" s="10" t="e">
        <f>INDEX(Air!BB$6:BB$999832, MATCH($A169, Air!A$6:A$99832,0 ))</f>
        <v>#N/A</v>
      </c>
      <c r="D169" s="10" t="e">
        <f>INDEX(Air!BC$6:BC$999832, MATCH($A169, Air!A$6:A$99832,0 ))</f>
        <v>#N/A</v>
      </c>
      <c r="E169" s="54" t="e">
        <f>INDEX(Air!BD$6:BD$999832, MATCH($A169, Air!A$6:A$99832,0 ))</f>
        <v>#N/A</v>
      </c>
      <c r="F169" s="10" t="e">
        <f>INDEX(Air!Z$6:Z$999832, MATCH($A169, Air!A$6:A$99832,0 ))</f>
        <v>#N/A</v>
      </c>
      <c r="G169" s="10" t="e">
        <f>INDEX(Air!AU$6:AU$999832, MATCH($A169, Air!A$6:A$99955,0 ))</f>
        <v>#N/A</v>
      </c>
      <c r="H169" s="10" t="e">
        <f>INDEX(Air!BA:BA, MATCH($A169, Air!A:A,0 ))</f>
        <v>#N/A</v>
      </c>
      <c r="I169" s="10" t="e">
        <f>INDEX(Air!O$6:O$999832, MATCH($A169, Air!A$6:A$99832,0 ))</f>
        <v>#N/A</v>
      </c>
      <c r="J169" s="10" t="e">
        <f>INDEX(Air!Q$6:Q$999832, MATCH($A169, Air!A$6:A$99832,0 ))</f>
        <v>#N/A</v>
      </c>
      <c r="K169" s="10" t="e">
        <f>INDEX(Air!AT$6:AT$999832, MATCH($A169, Air!A$6:A$99832,0 ))</f>
        <v>#N/A</v>
      </c>
      <c r="L169" s="10" t="e">
        <f>INDEX(Air!AS$6:AS$999832, MATCH($A169, Air!A$6:A$99832,0 ))</f>
        <v>#N/A</v>
      </c>
    </row>
    <row r="170" spans="1:12" ht="13.8">
      <c r="A170" s="85">
        <v>19</v>
      </c>
      <c r="B170" s="33" t="e">
        <f>INDEX(Air!B$6:B$999832, MATCH($A170, Air!A$6:A$99832,0 ))</f>
        <v>#N/A</v>
      </c>
      <c r="C170" s="10" t="e">
        <f>INDEX(Air!BB$6:BB$999832, MATCH($A170, Air!A$6:A$99832,0 ))</f>
        <v>#N/A</v>
      </c>
      <c r="D170" s="10" t="e">
        <f>INDEX(Air!BC$6:BC$999832, MATCH($A170, Air!A$6:A$99832,0 ))</f>
        <v>#N/A</v>
      </c>
      <c r="E170" s="54" t="e">
        <f>INDEX(Air!BD$6:BD$999832, MATCH($A170, Air!A$6:A$99832,0 ))</f>
        <v>#N/A</v>
      </c>
      <c r="F170" s="10" t="e">
        <f>INDEX(Air!Z$6:Z$999832, MATCH($A170, Air!A$6:A$99832,0 ))</f>
        <v>#N/A</v>
      </c>
      <c r="G170" s="10" t="e">
        <f>INDEX(Air!AU$6:AU$999832, MATCH($A170, Air!A$6:A$99955,0 ))</f>
        <v>#N/A</v>
      </c>
      <c r="H170" s="10" t="e">
        <f>INDEX(Air!BA:BA, MATCH($A170, Air!A:A,0 ))</f>
        <v>#N/A</v>
      </c>
      <c r="I170" s="10" t="e">
        <f>INDEX(Air!O$6:O$999832, MATCH($A170, Air!A$6:A$99832,0 ))</f>
        <v>#N/A</v>
      </c>
      <c r="J170" s="10" t="e">
        <f>INDEX(Air!Q$6:Q$999832, MATCH($A170, Air!A$6:A$99832,0 ))</f>
        <v>#N/A</v>
      </c>
      <c r="K170" s="10" t="e">
        <f>INDEX(Air!AT$6:AT$999832, MATCH($A170, Air!A$6:A$99832,0 ))</f>
        <v>#N/A</v>
      </c>
      <c r="L170" s="10" t="e">
        <f>INDEX(Air!AS$6:AS$999832, MATCH($A170, Air!A$6:A$99832,0 ))</f>
        <v>#N/A</v>
      </c>
    </row>
    <row r="171" spans="1:12" ht="13.8">
      <c r="A171" s="88" t="s">
        <v>395</v>
      </c>
      <c r="B171" s="89" t="s">
        <v>153</v>
      </c>
      <c r="C171" s="25">
        <f>SUMIF(C168:C170, "&gt;0",C168:C170)</f>
        <v>0</v>
      </c>
      <c r="D171" s="25" t="e">
        <f>C171*E171</f>
        <v>#N/A</v>
      </c>
      <c r="E171" s="54" t="e">
        <f>MAX(E168:E170)</f>
        <v>#N/A</v>
      </c>
      <c r="F171" s="57" t="str">
        <f>MostFreq(F168:F170)</f>
        <v>#N/A</v>
      </c>
      <c r="G171" s="25">
        <f>SUMIF(G168:G170, "&gt;0",G168:G172)</f>
        <v>0</v>
      </c>
      <c r="H171" s="25">
        <f>SUMIF(H168:H170, "&lt;0",H168:H170)</f>
        <v>0</v>
      </c>
      <c r="I171" s="25" t="e">
        <f>MAX(I168:I170)</f>
        <v>#N/A</v>
      </c>
      <c r="J171" s="25" t="e">
        <f>MAX(J168:J170)</f>
        <v>#N/A</v>
      </c>
      <c r="K171" s="25">
        <f>SUMIF(K168:K170, "&gt;0", K168:K170)</f>
        <v>0</v>
      </c>
      <c r="L171" s="25">
        <f>SUMIF(L168:L170, "&gt;0", L168:L170)</f>
        <v>0</v>
      </c>
    </row>
    <row r="173" spans="1:12" ht="13.8">
      <c r="A173" s="52" t="e">
        <f xml:space="preserve"> "Total rooms:" &amp; "  " &amp; COUNTIF(#REF!, "&gt; 0")</f>
        <v>#REF!</v>
      </c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</row>
    <row r="174" spans="1:12" ht="27.6">
      <c r="A174" s="57" t="s">
        <v>53</v>
      </c>
      <c r="B174" s="84" t="s">
        <v>1</v>
      </c>
      <c r="C174" s="57" t="s">
        <v>141</v>
      </c>
      <c r="D174" s="57" t="s">
        <v>142</v>
      </c>
      <c r="E174" s="58" t="s">
        <v>129</v>
      </c>
      <c r="F174" s="58" t="s">
        <v>140</v>
      </c>
      <c r="G174" s="58" t="s">
        <v>148</v>
      </c>
      <c r="H174" s="58" t="s">
        <v>130</v>
      </c>
      <c r="I174" s="57" t="s">
        <v>3</v>
      </c>
      <c r="J174" s="57" t="s">
        <v>4</v>
      </c>
      <c r="K174" s="57" t="s">
        <v>125</v>
      </c>
      <c r="L174" s="57" t="s">
        <v>2</v>
      </c>
    </row>
    <row r="175" spans="1:12" ht="13.8">
      <c r="A175" s="85">
        <v>15</v>
      </c>
      <c r="B175" s="33" t="e">
        <f>INDEX(Air!B$6:B$999832, MATCH($A175, Air!A$6:A$99832,0 ))</f>
        <v>#N/A</v>
      </c>
      <c r="C175" s="10" t="e">
        <f>INDEX(Air!BB$6:BB$999832, MATCH($A175, Air!A$6:A$99832,0 ))</f>
        <v>#N/A</v>
      </c>
      <c r="D175" s="10" t="e">
        <f>INDEX(Air!BC$6:BC$999832, MATCH($A175, Air!A$6:A$99832,0 ))</f>
        <v>#N/A</v>
      </c>
      <c r="E175" s="54" t="e">
        <f>INDEX(Air!BD$6:BD$999832, MATCH($A175, Air!A$6:A$99832,0 ))</f>
        <v>#N/A</v>
      </c>
      <c r="F175" s="10" t="e">
        <f>INDEX(Air!Z$6:Z$999832, MATCH($A175, Air!A$6:A$99832,0 ))</f>
        <v>#N/A</v>
      </c>
      <c r="G175" s="10" t="e">
        <f>INDEX(Air!AU$6:AU$999832, MATCH($A175, Air!A$6:A$99955,0 ))</f>
        <v>#N/A</v>
      </c>
      <c r="H175" s="10" t="e">
        <f>INDEX(Air!BA:BA, MATCH($A175, Air!A:A,0 ))</f>
        <v>#N/A</v>
      </c>
      <c r="I175" s="10" t="e">
        <f>INDEX(Air!O$6:O$999832, MATCH($A175, Air!A$6:A$99832,0 ))</f>
        <v>#N/A</v>
      </c>
      <c r="J175" s="10" t="e">
        <f>INDEX(Air!Q$6:Q$999832, MATCH($A175, Air!A$6:A$99832,0 ))</f>
        <v>#N/A</v>
      </c>
      <c r="K175" s="10" t="e">
        <f>INDEX(Air!AT$6:AT$999832, MATCH($A175, Air!A$6:A$99832,0 ))</f>
        <v>#N/A</v>
      </c>
      <c r="L175" s="10" t="e">
        <f>INDEX(Air!AS$6:AS$999832, MATCH($A175, Air!A$6:A$99832,0 ))</f>
        <v>#N/A</v>
      </c>
    </row>
    <row r="176" spans="1:12" ht="13.8">
      <c r="A176" s="88" t="s">
        <v>369</v>
      </c>
      <c r="B176" s="89" t="s">
        <v>153</v>
      </c>
      <c r="C176" s="25">
        <f>SUMIF(C175:C175, "&gt;0",C175:C175)</f>
        <v>0</v>
      </c>
      <c r="D176" s="25" t="e">
        <f>C176*E176</f>
        <v>#N/A</v>
      </c>
      <c r="E176" s="54" t="e">
        <f>MAX(E175:E175)</f>
        <v>#N/A</v>
      </c>
      <c r="F176" s="57" t="str">
        <f>MostFreq(F175:F175)</f>
        <v>#N/A</v>
      </c>
      <c r="G176" s="25">
        <f>SUMIF(G175:G175, "&gt;0",G175:G177)</f>
        <v>0</v>
      </c>
      <c r="H176" s="25">
        <f>SUMIF(H175:H175, "&lt;0",H175:H175)</f>
        <v>0</v>
      </c>
      <c r="I176" s="25" t="e">
        <f>MAX(I175:I175)</f>
        <v>#N/A</v>
      </c>
      <c r="J176" s="25" t="e">
        <f>MAX(J175:J175)</f>
        <v>#N/A</v>
      </c>
      <c r="K176" s="25">
        <f>SUMIF(K175:K175, "&gt;0", K175:K175)</f>
        <v>0</v>
      </c>
      <c r="L176" s="25">
        <f>SUMIF(L175:L175, "&gt;0", L175:L175)</f>
        <v>0</v>
      </c>
    </row>
    <row r="178" spans="1:12" ht="13.8">
      <c r="A178" s="52" t="e">
        <f xml:space="preserve"> "Total rooms:" &amp; "  " &amp; COUNTIF(#REF!, "&gt; 0")</f>
        <v>#REF!</v>
      </c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</row>
    <row r="179" spans="1:12" ht="27.6">
      <c r="A179" s="57" t="s">
        <v>53</v>
      </c>
      <c r="B179" s="84" t="s">
        <v>1</v>
      </c>
      <c r="C179" s="57" t="s">
        <v>141</v>
      </c>
      <c r="D179" s="57" t="s">
        <v>142</v>
      </c>
      <c r="E179" s="58" t="s">
        <v>129</v>
      </c>
      <c r="F179" s="58" t="s">
        <v>140</v>
      </c>
      <c r="G179" s="58" t="s">
        <v>148</v>
      </c>
      <c r="H179" s="58" t="s">
        <v>130</v>
      </c>
      <c r="I179" s="57" t="s">
        <v>3</v>
      </c>
      <c r="J179" s="57" t="s">
        <v>4</v>
      </c>
      <c r="K179" s="57" t="s">
        <v>125</v>
      </c>
      <c r="L179" s="57" t="s">
        <v>2</v>
      </c>
    </row>
    <row r="180" spans="1:12" ht="13.8">
      <c r="A180" s="85">
        <v>80</v>
      </c>
      <c r="B180" s="33" t="e">
        <f>INDEX(Air!B$6:B$999832, MATCH($A180, Air!A$6:A$99832,0 ))</f>
        <v>#N/A</v>
      </c>
      <c r="C180" s="10" t="e">
        <f>INDEX(Air!BB$6:BB$999832, MATCH($A180, Air!A$6:A$99832,0 ))</f>
        <v>#N/A</v>
      </c>
      <c r="D180" s="10" t="e">
        <f>INDEX(Air!BC$6:BC$999832, MATCH($A180, Air!A$6:A$99832,0 ))</f>
        <v>#N/A</v>
      </c>
      <c r="E180" s="54" t="e">
        <f>INDEX(Air!BD$6:BD$999832, MATCH($A180, Air!A$6:A$99832,0 ))</f>
        <v>#N/A</v>
      </c>
      <c r="F180" s="10" t="e">
        <f>INDEX(Air!Z$6:Z$999832, MATCH($A180, Air!A$6:A$99832,0 ))</f>
        <v>#N/A</v>
      </c>
      <c r="G180" s="10" t="e">
        <f>INDEX(Air!AU$6:AU$999832, MATCH($A180, Air!A$6:A$99955,0 ))</f>
        <v>#N/A</v>
      </c>
      <c r="H180" s="10" t="e">
        <f>INDEX(Air!BA:BA, MATCH($A180, Air!A:A,0 ))</f>
        <v>#N/A</v>
      </c>
      <c r="I180" s="10" t="e">
        <f>INDEX(Air!O$6:O$999832, MATCH($A180, Air!A$6:A$99832,0 ))</f>
        <v>#N/A</v>
      </c>
      <c r="J180" s="10" t="e">
        <f>INDEX(Air!Q$6:Q$999832, MATCH($A180, Air!A$6:A$99832,0 ))</f>
        <v>#N/A</v>
      </c>
      <c r="K180" s="10" t="e">
        <f>INDEX(Air!AT$6:AT$999832, MATCH($A180, Air!A$6:A$99832,0 ))</f>
        <v>#N/A</v>
      </c>
      <c r="L180" s="10" t="e">
        <f>INDEX(Air!AS$6:AS$999832, MATCH($A180, Air!A$6:A$99832,0 ))</f>
        <v>#N/A</v>
      </c>
    </row>
    <row r="181" spans="1:12" ht="13.8">
      <c r="A181" s="88" t="s">
        <v>370</v>
      </c>
      <c r="B181" s="89" t="s">
        <v>153</v>
      </c>
      <c r="C181" s="25">
        <f>SUMIF(C180:C180, "&gt;0",C180:C180)</f>
        <v>0</v>
      </c>
      <c r="D181" s="25" t="e">
        <f>C181*E181</f>
        <v>#N/A</v>
      </c>
      <c r="E181" s="54" t="e">
        <f>MAX(E180:E180)</f>
        <v>#N/A</v>
      </c>
      <c r="F181" s="57" t="str">
        <f>MostFreq(F180:F180)</f>
        <v>#N/A</v>
      </c>
      <c r="G181" s="25">
        <f>SUMIF(G180:G180, "&gt;0",G180:G182)</f>
        <v>0</v>
      </c>
      <c r="H181" s="25">
        <f>SUMIF(H180:H180, "&lt;0",H180:H180)</f>
        <v>0</v>
      </c>
      <c r="I181" s="25" t="e">
        <f>MAX(I180:I180)</f>
        <v>#N/A</v>
      </c>
      <c r="J181" s="25" t="e">
        <f>MAX(J180:J180)</f>
        <v>#N/A</v>
      </c>
      <c r="K181" s="25">
        <f>SUMIF(K180:K180, "&gt;0", K180:K180)</f>
        <v>0</v>
      </c>
      <c r="L181" s="25">
        <f>SUMIF(L180:L180, "&gt;0", L180:L180)</f>
        <v>0</v>
      </c>
    </row>
    <row r="183" spans="1:12" ht="13.8">
      <c r="A183" s="52" t="e">
        <f xml:space="preserve"> "Total rooms:" &amp; "  " &amp; COUNTIF(#REF!, "&gt; 0")</f>
        <v>#REF!</v>
      </c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</row>
    <row r="184" spans="1:12" ht="27.6">
      <c r="A184" s="57" t="s">
        <v>53</v>
      </c>
      <c r="B184" s="84" t="s">
        <v>1</v>
      </c>
      <c r="C184" s="57" t="s">
        <v>141</v>
      </c>
      <c r="D184" s="57" t="s">
        <v>142</v>
      </c>
      <c r="E184" s="58" t="s">
        <v>129</v>
      </c>
      <c r="F184" s="58" t="s">
        <v>140</v>
      </c>
      <c r="G184" s="58" t="s">
        <v>148</v>
      </c>
      <c r="H184" s="58" t="s">
        <v>130</v>
      </c>
      <c r="I184" s="57" t="s">
        <v>3</v>
      </c>
      <c r="J184" s="57" t="s">
        <v>4</v>
      </c>
      <c r="K184" s="57" t="s">
        <v>125</v>
      </c>
      <c r="L184" s="57" t="s">
        <v>2</v>
      </c>
    </row>
    <row r="185" spans="1:12" ht="13.8">
      <c r="A185" s="85">
        <v>65</v>
      </c>
      <c r="B185" s="33" t="e">
        <f>INDEX(Air!B$6:B$999832, MATCH($A185, Air!A$6:A$99832,0 ))</f>
        <v>#N/A</v>
      </c>
      <c r="C185" s="10" t="e">
        <f>INDEX(Air!BB$6:BB$999832, MATCH($A185, Air!A$6:A$99832,0 ))</f>
        <v>#N/A</v>
      </c>
      <c r="D185" s="10" t="e">
        <f>INDEX(Air!BC$6:BC$999832, MATCH($A185, Air!A$6:A$99832,0 ))</f>
        <v>#N/A</v>
      </c>
      <c r="E185" s="54" t="e">
        <f>INDEX(Air!BD$6:BD$999832, MATCH($A185, Air!A$6:A$99832,0 ))</f>
        <v>#N/A</v>
      </c>
      <c r="F185" s="10" t="e">
        <f>INDEX(Air!Z$6:Z$999832, MATCH($A185, Air!A$6:A$99832,0 ))</f>
        <v>#N/A</v>
      </c>
      <c r="G185" s="10" t="e">
        <f>INDEX(Air!AU$6:AU$999832, MATCH($A185, Air!A$6:A$99955,0 ))</f>
        <v>#N/A</v>
      </c>
      <c r="H185" s="10" t="e">
        <f>INDEX(Air!BA:BA, MATCH($A185, Air!A:A,0 ))</f>
        <v>#N/A</v>
      </c>
      <c r="I185" s="10" t="e">
        <f>INDEX(Air!O$6:O$999832, MATCH($A185, Air!A$6:A$99832,0 ))</f>
        <v>#N/A</v>
      </c>
      <c r="J185" s="10" t="e">
        <f>INDEX(Air!Q$6:Q$999832, MATCH($A185, Air!A$6:A$99832,0 ))</f>
        <v>#N/A</v>
      </c>
      <c r="K185" s="10" t="e">
        <f>INDEX(Air!AT$6:AT$999832, MATCH($A185, Air!A$6:A$99832,0 ))</f>
        <v>#N/A</v>
      </c>
      <c r="L185" s="10" t="e">
        <f>INDEX(Air!AS$6:AS$999832, MATCH($A185, Air!A$6:A$99832,0 ))</f>
        <v>#N/A</v>
      </c>
    </row>
    <row r="186" spans="1:12" ht="13.8">
      <c r="A186" s="88" t="s">
        <v>396</v>
      </c>
      <c r="B186" s="89" t="s">
        <v>153</v>
      </c>
      <c r="C186" s="25">
        <f>SUMIF(C185:C185, "&gt;0",C185:C185)</f>
        <v>0</v>
      </c>
      <c r="D186" s="25" t="e">
        <f>C186*E186</f>
        <v>#N/A</v>
      </c>
      <c r="E186" s="54" t="e">
        <f>MAX(E185:E185)</f>
        <v>#N/A</v>
      </c>
      <c r="F186" s="57" t="str">
        <f>MostFreq(F185:F185)</f>
        <v>#N/A</v>
      </c>
      <c r="G186" s="25">
        <f>SUMIF(G185:G185, "&gt;0",G185:G187)</f>
        <v>0</v>
      </c>
      <c r="H186" s="25">
        <f>SUMIF(H185:H185, "&lt;0",H185:H185)</f>
        <v>0</v>
      </c>
      <c r="I186" s="25" t="e">
        <f>MAX(I185:I185)</f>
        <v>#N/A</v>
      </c>
      <c r="J186" s="25" t="e">
        <f>MAX(J185:J185)</f>
        <v>#N/A</v>
      </c>
      <c r="K186" s="25">
        <f>SUMIF(K185:K185, "&gt;0", K185:K185)</f>
        <v>0</v>
      </c>
      <c r="L186" s="25">
        <f>SUMIF(L185:L185, "&gt;0", L185:L185)</f>
        <v>0</v>
      </c>
    </row>
    <row r="188" spans="1:12" ht="13.8">
      <c r="A188" s="52" t="e">
        <f xml:space="preserve"> "Total rooms:" &amp; "  " &amp; COUNTIF(#REF!, "&gt; 0")</f>
        <v>#REF!</v>
      </c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</row>
    <row r="189" spans="1:12" ht="27.6">
      <c r="A189" s="57" t="s">
        <v>53</v>
      </c>
      <c r="B189" s="84" t="s">
        <v>1</v>
      </c>
      <c r="C189" s="57" t="s">
        <v>141</v>
      </c>
      <c r="D189" s="57" t="s">
        <v>142</v>
      </c>
      <c r="E189" s="58" t="s">
        <v>129</v>
      </c>
      <c r="F189" s="58" t="s">
        <v>140</v>
      </c>
      <c r="G189" s="58" t="s">
        <v>148</v>
      </c>
      <c r="H189" s="58" t="s">
        <v>130</v>
      </c>
      <c r="I189" s="57" t="s">
        <v>3</v>
      </c>
      <c r="J189" s="57" t="s">
        <v>4</v>
      </c>
      <c r="K189" s="57" t="s">
        <v>125</v>
      </c>
      <c r="L189" s="57" t="s">
        <v>2</v>
      </c>
    </row>
    <row r="190" spans="1:12" ht="13.8">
      <c r="A190" s="85">
        <v>2</v>
      </c>
      <c r="B190" s="33" t="str">
        <f>INDEX(Air!B$6:B$999832, MATCH($A190, Air!A$6:A$99832,0 ))</f>
        <v>ROOM_Room 00-06</v>
      </c>
      <c r="C190" s="10" t="e">
        <f>INDEX(Air!BB$6:BB$999832, MATCH($A190, Air!A$6:A$99832,0 ))</f>
        <v>#N/A</v>
      </c>
      <c r="D190" s="10" t="e">
        <f>INDEX(Air!BC$6:BC$999832, MATCH($A190, Air!A$6:A$99832,0 ))</f>
        <v>#N/A</v>
      </c>
      <c r="E190" s="54" t="e">
        <f>INDEX(Air!BD$6:BD$999832, MATCH($A190, Air!A$6:A$99832,0 ))</f>
        <v>#N/A</v>
      </c>
      <c r="F190" s="10" t="str">
        <f>INDEX(Air!Z$6:Z$999832, MATCH($A190, Air!A$6:A$99832,0 ))</f>
        <v>ACH</v>
      </c>
      <c r="G190" s="10">
        <f>INDEX(Air!AU$6:AU$999832, MATCH($A190, Air!A$6:A$99955,0 ))</f>
        <v>3056.3788427933241</v>
      </c>
      <c r="H190" s="10">
        <f>INDEX(Air!BA:BA, MATCH($A190, Air!A:A,0 ))</f>
        <v>-3653.3230812929796</v>
      </c>
      <c r="I190" s="10">
        <f>INDEX(Air!O$6:O$999832, MATCH($A190, Air!A$6:A$99832,0 ))</f>
        <v>62</v>
      </c>
      <c r="J190" s="10">
        <f>INDEX(Air!Q$6:Q$999832, MATCH($A190, Air!A$6:A$99832,0 ))</f>
        <v>65</v>
      </c>
      <c r="K190" s="10">
        <f>INDEX(Air!AT$6:AT$999832, MATCH($A190, Air!A$6:A$99832,0 ))</f>
        <v>10.00108</v>
      </c>
      <c r="L190" s="10">
        <f>INDEX(Air!AS$6:AS$999832, MATCH($A190, Air!A$6:A$99832,0 ))</f>
        <v>1030.8999888962096</v>
      </c>
    </row>
    <row r="191" spans="1:12" ht="13.8">
      <c r="A191" s="88" t="s">
        <v>371</v>
      </c>
      <c r="B191" s="89" t="s">
        <v>153</v>
      </c>
      <c r="C191" s="25">
        <f>SUMIF(C190:C190, "&gt;0",C190:C190)</f>
        <v>0</v>
      </c>
      <c r="D191" s="25" t="e">
        <f>C191*E191</f>
        <v>#N/A</v>
      </c>
      <c r="E191" s="54" t="e">
        <f>MAX(E190:E190)</f>
        <v>#N/A</v>
      </c>
      <c r="F191" s="57" t="str">
        <f>MostFreq(F190:F190)</f>
        <v>ACH</v>
      </c>
      <c r="G191" s="25">
        <f>SUMIF(G190:G190, "&gt;0",G190:G192)</f>
        <v>3056.3788427933241</v>
      </c>
      <c r="H191" s="25">
        <f>SUMIF(H190:H190, "&lt;0",H190:H190)</f>
        <v>-3653.3230812929796</v>
      </c>
      <c r="I191" s="25">
        <f>MAX(I190:I190)</f>
        <v>62</v>
      </c>
      <c r="J191" s="25">
        <f>MAX(J190:J190)</f>
        <v>65</v>
      </c>
      <c r="K191" s="25">
        <f>SUMIF(K190:K190, "&gt;0", K190:K190)</f>
        <v>10.00108</v>
      </c>
      <c r="L191" s="25">
        <f>SUMIF(L190:L190, "&gt;0", L190:L190)</f>
        <v>1030.8999888962096</v>
      </c>
    </row>
    <row r="193" spans="1:12" ht="13.8">
      <c r="A193" s="52" t="e">
        <f xml:space="preserve"> "Total rooms:" &amp; "  " &amp; COUNTIF(#REF!, "&gt; 0")</f>
        <v>#REF!</v>
      </c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</row>
    <row r="194" spans="1:12" ht="27.6">
      <c r="A194" s="57" t="s">
        <v>53</v>
      </c>
      <c r="B194" s="84" t="s">
        <v>1</v>
      </c>
      <c r="C194" s="57" t="s">
        <v>141</v>
      </c>
      <c r="D194" s="57" t="s">
        <v>142</v>
      </c>
      <c r="E194" s="58" t="s">
        <v>129</v>
      </c>
      <c r="F194" s="58" t="s">
        <v>140</v>
      </c>
      <c r="G194" s="58" t="s">
        <v>148</v>
      </c>
      <c r="H194" s="58" t="s">
        <v>130</v>
      </c>
      <c r="I194" s="57" t="s">
        <v>3</v>
      </c>
      <c r="J194" s="57" t="s">
        <v>4</v>
      </c>
      <c r="K194" s="57" t="s">
        <v>125</v>
      </c>
      <c r="L194" s="57" t="s">
        <v>2</v>
      </c>
    </row>
    <row r="195" spans="1:12" ht="13.8">
      <c r="A195" s="85">
        <v>64</v>
      </c>
      <c r="B195" s="33" t="e">
        <f>INDEX(Air!B$6:B$999832, MATCH($A195, Air!A$6:A$99832,0 ))</f>
        <v>#N/A</v>
      </c>
      <c r="C195" s="10" t="e">
        <f>INDEX(Air!BB$6:BB$999832, MATCH($A195, Air!A$6:A$99832,0 ))</f>
        <v>#N/A</v>
      </c>
      <c r="D195" s="10" t="e">
        <f>INDEX(Air!BC$6:BC$999832, MATCH($A195, Air!A$6:A$99832,0 ))</f>
        <v>#N/A</v>
      </c>
      <c r="E195" s="54" t="e">
        <f>INDEX(Air!BD$6:BD$999832, MATCH($A195, Air!A$6:A$99832,0 ))</f>
        <v>#N/A</v>
      </c>
      <c r="F195" s="10" t="e">
        <f>INDEX(Air!Z$6:Z$999832, MATCH($A195, Air!A$6:A$99832,0 ))</f>
        <v>#N/A</v>
      </c>
      <c r="G195" s="10" t="e">
        <f>INDEX(Air!AU$6:AU$999832, MATCH($A195, Air!A$6:A$99955,0 ))</f>
        <v>#N/A</v>
      </c>
      <c r="H195" s="10" t="e">
        <f>INDEX(Air!BA:BA, MATCH($A195, Air!A:A,0 ))</f>
        <v>#N/A</v>
      </c>
      <c r="I195" s="10" t="e">
        <f>INDEX(Air!O$6:O$999832, MATCH($A195, Air!A$6:A$99832,0 ))</f>
        <v>#N/A</v>
      </c>
      <c r="J195" s="10" t="e">
        <f>INDEX(Air!Q$6:Q$999832, MATCH($A195, Air!A$6:A$99832,0 ))</f>
        <v>#N/A</v>
      </c>
      <c r="K195" s="10" t="e">
        <f>INDEX(Air!AT$6:AT$999832, MATCH($A195, Air!A$6:A$99832,0 ))</f>
        <v>#N/A</v>
      </c>
      <c r="L195" s="10" t="e">
        <f>INDEX(Air!AS$6:AS$999832, MATCH($A195, Air!A$6:A$99832,0 ))</f>
        <v>#N/A</v>
      </c>
    </row>
    <row r="196" spans="1:12" ht="13.8">
      <c r="A196" s="85">
        <v>77</v>
      </c>
      <c r="B196" s="33" t="e">
        <f>INDEX(Air!B$6:B$999832, MATCH($A196, Air!A$6:A$99832,0 ))</f>
        <v>#N/A</v>
      </c>
      <c r="C196" s="10" t="e">
        <f>INDEX(Air!BB$6:BB$999832, MATCH($A196, Air!A$6:A$99832,0 ))</f>
        <v>#N/A</v>
      </c>
      <c r="D196" s="10" t="e">
        <f>INDEX(Air!BC$6:BC$999832, MATCH($A196, Air!A$6:A$99832,0 ))</f>
        <v>#N/A</v>
      </c>
      <c r="E196" s="54" t="e">
        <f>INDEX(Air!BD$6:BD$999832, MATCH($A196, Air!A$6:A$99832,0 ))</f>
        <v>#N/A</v>
      </c>
      <c r="F196" s="10" t="e">
        <f>INDEX(Air!Z$6:Z$999832, MATCH($A196, Air!A$6:A$99832,0 ))</f>
        <v>#N/A</v>
      </c>
      <c r="G196" s="10" t="e">
        <f>INDEX(Air!AU$6:AU$999832, MATCH($A196, Air!A$6:A$99955,0 ))</f>
        <v>#N/A</v>
      </c>
      <c r="H196" s="10" t="e">
        <f>INDEX(Air!BA:BA, MATCH($A196, Air!A:A,0 ))</f>
        <v>#N/A</v>
      </c>
      <c r="I196" s="10" t="e">
        <f>INDEX(Air!O$6:O$999832, MATCH($A196, Air!A$6:A$99832,0 ))</f>
        <v>#N/A</v>
      </c>
      <c r="J196" s="10" t="e">
        <f>INDEX(Air!Q$6:Q$999832, MATCH($A196, Air!A$6:A$99832,0 ))</f>
        <v>#N/A</v>
      </c>
      <c r="K196" s="10" t="e">
        <f>INDEX(Air!AT$6:AT$999832, MATCH($A196, Air!A$6:A$99832,0 ))</f>
        <v>#N/A</v>
      </c>
      <c r="L196" s="10" t="e">
        <f>INDEX(Air!AS$6:AS$999832, MATCH($A196, Air!A$6:A$99832,0 ))</f>
        <v>#N/A</v>
      </c>
    </row>
    <row r="197" spans="1:12" ht="13.8">
      <c r="A197" s="88" t="s">
        <v>372</v>
      </c>
      <c r="B197" s="89" t="s">
        <v>153</v>
      </c>
      <c r="C197" s="25">
        <f>SUMIF(C195:C196, "&gt;0",C195:C196)</f>
        <v>0</v>
      </c>
      <c r="D197" s="25" t="e">
        <f>C197*E197</f>
        <v>#N/A</v>
      </c>
      <c r="E197" s="54" t="e">
        <f>MAX(E195:E196)</f>
        <v>#N/A</v>
      </c>
      <c r="F197" s="57" t="str">
        <f>MostFreq(F195:F196)</f>
        <v>#N/A</v>
      </c>
      <c r="G197" s="25">
        <f>SUMIF(G195:G196, "&gt;0",G195:G198)</f>
        <v>0</v>
      </c>
      <c r="H197" s="25">
        <f>SUMIF(H195:H196, "&lt;0",H195:H196)</f>
        <v>0</v>
      </c>
      <c r="I197" s="25" t="e">
        <f>MAX(I195:I196)</f>
        <v>#N/A</v>
      </c>
      <c r="J197" s="25" t="e">
        <f>MAX(J195:J196)</f>
        <v>#N/A</v>
      </c>
      <c r="K197" s="25">
        <f>SUMIF(K195:K196, "&gt;0", K195:K196)</f>
        <v>0</v>
      </c>
      <c r="L197" s="25">
        <f>SUMIF(L195:L196, "&gt;0", L195:L196)</f>
        <v>0</v>
      </c>
    </row>
    <row r="199" spans="1:12" ht="13.8">
      <c r="A199" s="52" t="e">
        <f xml:space="preserve"> "Total rooms:" &amp; "  " &amp; COUNTIF(#REF!, "&gt; 0")</f>
        <v>#REF!</v>
      </c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</row>
    <row r="200" spans="1:12" ht="27.6">
      <c r="A200" s="57" t="s">
        <v>53</v>
      </c>
      <c r="B200" s="84" t="s">
        <v>1</v>
      </c>
      <c r="C200" s="57" t="s">
        <v>141</v>
      </c>
      <c r="D200" s="57" t="s">
        <v>142</v>
      </c>
      <c r="E200" s="58" t="s">
        <v>129</v>
      </c>
      <c r="F200" s="58" t="s">
        <v>140</v>
      </c>
      <c r="G200" s="58" t="s">
        <v>148</v>
      </c>
      <c r="H200" s="58" t="s">
        <v>130</v>
      </c>
      <c r="I200" s="57" t="s">
        <v>3</v>
      </c>
      <c r="J200" s="57" t="s">
        <v>4</v>
      </c>
      <c r="K200" s="57" t="s">
        <v>125</v>
      </c>
      <c r="L200" s="57" t="s">
        <v>2</v>
      </c>
    </row>
    <row r="201" spans="1:12" ht="13.8">
      <c r="A201" s="85">
        <v>66</v>
      </c>
      <c r="B201" s="33" t="e">
        <f>INDEX(Air!B$6:B$999832, MATCH($A201, Air!A$6:A$99832,0 ))</f>
        <v>#N/A</v>
      </c>
      <c r="C201" s="10" t="e">
        <f>INDEX(Air!BB$6:BB$999832, MATCH($A201, Air!A$6:A$99832,0 ))</f>
        <v>#N/A</v>
      </c>
      <c r="D201" s="10" t="e">
        <f>INDEX(Air!BC$6:BC$999832, MATCH($A201, Air!A$6:A$99832,0 ))</f>
        <v>#N/A</v>
      </c>
      <c r="E201" s="54" t="e">
        <f>INDEX(Air!BD$6:BD$999832, MATCH($A201, Air!A$6:A$99832,0 ))</f>
        <v>#N/A</v>
      </c>
      <c r="F201" s="10" t="e">
        <f>INDEX(Air!Z$6:Z$999832, MATCH($A201, Air!A$6:A$99832,0 ))</f>
        <v>#N/A</v>
      </c>
      <c r="G201" s="10" t="e">
        <f>INDEX(Air!AU$6:AU$999832, MATCH($A201, Air!A$6:A$99955,0 ))</f>
        <v>#N/A</v>
      </c>
      <c r="H201" s="10" t="e">
        <f>INDEX(Air!BA:BA, MATCH($A201, Air!A:A,0 ))</f>
        <v>#N/A</v>
      </c>
      <c r="I201" s="10" t="e">
        <f>INDEX(Air!O$6:O$999832, MATCH($A201, Air!A$6:A$99832,0 ))</f>
        <v>#N/A</v>
      </c>
      <c r="J201" s="10" t="e">
        <f>INDEX(Air!Q$6:Q$999832, MATCH($A201, Air!A$6:A$99832,0 ))</f>
        <v>#N/A</v>
      </c>
      <c r="K201" s="10" t="e">
        <f>INDEX(Air!AT$6:AT$999832, MATCH($A201, Air!A$6:A$99832,0 ))</f>
        <v>#N/A</v>
      </c>
      <c r="L201" s="10" t="e">
        <f>INDEX(Air!AS$6:AS$999832, MATCH($A201, Air!A$6:A$99832,0 ))</f>
        <v>#N/A</v>
      </c>
    </row>
    <row r="202" spans="1:12" ht="13.8">
      <c r="A202" s="88" t="s">
        <v>397</v>
      </c>
      <c r="B202" s="89" t="s">
        <v>153</v>
      </c>
      <c r="C202" s="25">
        <f>SUMIF(C201:C201, "&gt;0",C201:C201)</f>
        <v>0</v>
      </c>
      <c r="D202" s="25" t="e">
        <f>C202*E202</f>
        <v>#N/A</v>
      </c>
      <c r="E202" s="54" t="e">
        <f>MAX(E201:E201)</f>
        <v>#N/A</v>
      </c>
      <c r="F202" s="57" t="str">
        <f>MostFreq(F201:F201)</f>
        <v>#N/A</v>
      </c>
      <c r="G202" s="25">
        <f>SUMIF(G201:G201, "&gt;0",G201:G203)</f>
        <v>0</v>
      </c>
      <c r="H202" s="25">
        <f>SUMIF(H201:H201, "&lt;0",H201:H201)</f>
        <v>0</v>
      </c>
      <c r="I202" s="25" t="e">
        <f>MAX(I201:I201)</f>
        <v>#N/A</v>
      </c>
      <c r="J202" s="25" t="e">
        <f>MAX(J201:J201)</f>
        <v>#N/A</v>
      </c>
      <c r="K202" s="25">
        <f>SUMIF(K201:K201, "&gt;0", K201:K201)</f>
        <v>0</v>
      </c>
      <c r="L202" s="25">
        <f>SUMIF(L201:L201, "&gt;0", L201:L201)</f>
        <v>0</v>
      </c>
    </row>
    <row r="204" spans="1:12" ht="13.8">
      <c r="A204" s="52" t="e">
        <f xml:space="preserve"> "Total rooms:" &amp; "  " &amp; COUNTIF(#REF!, "&gt; 0")</f>
        <v>#REF!</v>
      </c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</row>
    <row r="205" spans="1:12" ht="27.6">
      <c r="A205" s="57" t="s">
        <v>53</v>
      </c>
      <c r="B205" s="84" t="s">
        <v>1</v>
      </c>
      <c r="C205" s="57" t="s">
        <v>141</v>
      </c>
      <c r="D205" s="57" t="s">
        <v>142</v>
      </c>
      <c r="E205" s="58" t="s">
        <v>129</v>
      </c>
      <c r="F205" s="58" t="s">
        <v>140</v>
      </c>
      <c r="G205" s="58" t="s">
        <v>148</v>
      </c>
      <c r="H205" s="58" t="s">
        <v>130</v>
      </c>
      <c r="I205" s="57" t="s">
        <v>3</v>
      </c>
      <c r="J205" s="57" t="s">
        <v>4</v>
      </c>
      <c r="K205" s="57" t="s">
        <v>125</v>
      </c>
      <c r="L205" s="57" t="s">
        <v>2</v>
      </c>
    </row>
    <row r="206" spans="1:12" ht="13.8">
      <c r="A206" s="85">
        <v>67</v>
      </c>
      <c r="B206" s="33" t="e">
        <f>INDEX(Air!B$6:B$999832, MATCH($A206, Air!A$6:A$99832,0 ))</f>
        <v>#N/A</v>
      </c>
      <c r="C206" s="10" t="e">
        <f>INDEX(Air!BB$6:BB$999832, MATCH($A206, Air!A$6:A$99832,0 ))</f>
        <v>#N/A</v>
      </c>
      <c r="D206" s="10" t="e">
        <f>INDEX(Air!BC$6:BC$999832, MATCH($A206, Air!A$6:A$99832,0 ))</f>
        <v>#N/A</v>
      </c>
      <c r="E206" s="54" t="e">
        <f>INDEX(Air!BD$6:BD$999832, MATCH($A206, Air!A$6:A$99832,0 ))</f>
        <v>#N/A</v>
      </c>
      <c r="F206" s="10" t="e">
        <f>INDEX(Air!Z$6:Z$999832, MATCH($A206, Air!A$6:A$99832,0 ))</f>
        <v>#N/A</v>
      </c>
      <c r="G206" s="10" t="e">
        <f>INDEX(Air!AU$6:AU$999832, MATCH($A206, Air!A$6:A$99955,0 ))</f>
        <v>#N/A</v>
      </c>
      <c r="H206" s="10" t="e">
        <f>INDEX(Air!BA:BA, MATCH($A206, Air!A:A,0 ))</f>
        <v>#N/A</v>
      </c>
      <c r="I206" s="10" t="e">
        <f>INDEX(Air!O$6:O$999832, MATCH($A206, Air!A$6:A$99832,0 ))</f>
        <v>#N/A</v>
      </c>
      <c r="J206" s="10" t="e">
        <f>INDEX(Air!Q$6:Q$999832, MATCH($A206, Air!A$6:A$99832,0 ))</f>
        <v>#N/A</v>
      </c>
      <c r="K206" s="10" t="e">
        <f>INDEX(Air!AT$6:AT$999832, MATCH($A206, Air!A$6:A$99832,0 ))</f>
        <v>#N/A</v>
      </c>
      <c r="L206" s="10" t="e">
        <f>INDEX(Air!AS$6:AS$999832, MATCH($A206, Air!A$6:A$99832,0 ))</f>
        <v>#N/A</v>
      </c>
    </row>
    <row r="207" spans="1:12" ht="13.8">
      <c r="A207" s="85">
        <v>68</v>
      </c>
      <c r="B207" s="33" t="e">
        <f>INDEX(Air!B$6:B$999832, MATCH($A207, Air!A$6:A$99832,0 ))</f>
        <v>#N/A</v>
      </c>
      <c r="C207" s="10" t="e">
        <f>INDEX(Air!BB$6:BB$999832, MATCH($A207, Air!A$6:A$99832,0 ))</f>
        <v>#N/A</v>
      </c>
      <c r="D207" s="10" t="e">
        <f>INDEX(Air!BC$6:BC$999832, MATCH($A207, Air!A$6:A$99832,0 ))</f>
        <v>#N/A</v>
      </c>
      <c r="E207" s="54" t="e">
        <f>INDEX(Air!BD$6:BD$999832, MATCH($A207, Air!A$6:A$99832,0 ))</f>
        <v>#N/A</v>
      </c>
      <c r="F207" s="10" t="e">
        <f>INDEX(Air!Z$6:Z$999832, MATCH($A207, Air!A$6:A$99832,0 ))</f>
        <v>#N/A</v>
      </c>
      <c r="G207" s="10" t="e">
        <f>INDEX(Air!AU$6:AU$999832, MATCH($A207, Air!A$6:A$99955,0 ))</f>
        <v>#N/A</v>
      </c>
      <c r="H207" s="10" t="e">
        <f>INDEX(Air!BA:BA, MATCH($A207, Air!A:A,0 ))</f>
        <v>#N/A</v>
      </c>
      <c r="I207" s="10" t="e">
        <f>INDEX(Air!O$6:O$999832, MATCH($A207, Air!A$6:A$99832,0 ))</f>
        <v>#N/A</v>
      </c>
      <c r="J207" s="10" t="e">
        <f>INDEX(Air!Q$6:Q$999832, MATCH($A207, Air!A$6:A$99832,0 ))</f>
        <v>#N/A</v>
      </c>
      <c r="K207" s="10" t="e">
        <f>INDEX(Air!AT$6:AT$999832, MATCH($A207, Air!A$6:A$99832,0 ))</f>
        <v>#N/A</v>
      </c>
      <c r="L207" s="10" t="e">
        <f>INDEX(Air!AS$6:AS$999832, MATCH($A207, Air!A$6:A$99832,0 ))</f>
        <v>#N/A</v>
      </c>
    </row>
    <row r="208" spans="1:12" ht="13.8">
      <c r="A208" s="85">
        <v>69</v>
      </c>
      <c r="B208" s="33" t="e">
        <f>INDEX(Air!B$6:B$999832, MATCH($A208, Air!A$6:A$99832,0 ))</f>
        <v>#N/A</v>
      </c>
      <c r="C208" s="10" t="e">
        <f>INDEX(Air!BB$6:BB$999832, MATCH($A208, Air!A$6:A$99832,0 ))</f>
        <v>#N/A</v>
      </c>
      <c r="D208" s="10" t="e">
        <f>INDEX(Air!BC$6:BC$999832, MATCH($A208, Air!A$6:A$99832,0 ))</f>
        <v>#N/A</v>
      </c>
      <c r="E208" s="54" t="e">
        <f>INDEX(Air!BD$6:BD$999832, MATCH($A208, Air!A$6:A$99832,0 ))</f>
        <v>#N/A</v>
      </c>
      <c r="F208" s="10" t="e">
        <f>INDEX(Air!Z$6:Z$999832, MATCH($A208, Air!A$6:A$99832,0 ))</f>
        <v>#N/A</v>
      </c>
      <c r="G208" s="10" t="e">
        <f>INDEX(Air!AU$6:AU$999832, MATCH($A208, Air!A$6:A$99955,0 ))</f>
        <v>#N/A</v>
      </c>
      <c r="H208" s="10" t="e">
        <f>INDEX(Air!BA:BA, MATCH($A208, Air!A:A,0 ))</f>
        <v>#N/A</v>
      </c>
      <c r="I208" s="10" t="e">
        <f>INDEX(Air!O$6:O$999832, MATCH($A208, Air!A$6:A$99832,0 ))</f>
        <v>#N/A</v>
      </c>
      <c r="J208" s="10" t="e">
        <f>INDEX(Air!Q$6:Q$999832, MATCH($A208, Air!A$6:A$99832,0 ))</f>
        <v>#N/A</v>
      </c>
      <c r="K208" s="10" t="e">
        <f>INDEX(Air!AT$6:AT$999832, MATCH($A208, Air!A$6:A$99832,0 ))</f>
        <v>#N/A</v>
      </c>
      <c r="L208" s="10" t="e">
        <f>INDEX(Air!AS$6:AS$999832, MATCH($A208, Air!A$6:A$99832,0 ))</f>
        <v>#N/A</v>
      </c>
    </row>
    <row r="209" spans="1:12" ht="13.8">
      <c r="A209" s="88" t="s">
        <v>373</v>
      </c>
      <c r="B209" s="89" t="s">
        <v>153</v>
      </c>
      <c r="C209" s="25">
        <f>SUMIF(C206:C208, "&gt;0",C206:C208)</f>
        <v>0</v>
      </c>
      <c r="D209" s="25" t="e">
        <f>C209*E209</f>
        <v>#N/A</v>
      </c>
      <c r="E209" s="54" t="e">
        <f>MAX(E206:E208)</f>
        <v>#N/A</v>
      </c>
      <c r="F209" s="57" t="str">
        <f>MostFreq(F206:F208)</f>
        <v>#N/A</v>
      </c>
      <c r="G209" s="25">
        <f>SUMIF(G206:G208, "&gt;0",G206:G210)</f>
        <v>0</v>
      </c>
      <c r="H209" s="25">
        <f>SUMIF(H206:H208, "&lt;0",H206:H208)</f>
        <v>0</v>
      </c>
      <c r="I209" s="25" t="e">
        <f>MAX(I206:I208)</f>
        <v>#N/A</v>
      </c>
      <c r="J209" s="25" t="e">
        <f>MAX(J206:J208)</f>
        <v>#N/A</v>
      </c>
      <c r="K209" s="25">
        <f>SUMIF(K206:K208, "&gt;0", K206:K208)</f>
        <v>0</v>
      </c>
      <c r="L209" s="25">
        <f>SUMIF(L206:L208, "&gt;0", L206:L208)</f>
        <v>0</v>
      </c>
    </row>
    <row r="211" spans="1:12" ht="13.8">
      <c r="A211" s="52" t="e">
        <f xml:space="preserve"> "Total rooms:" &amp; "  " &amp; COUNTIF(#REF!, "&gt; 0")</f>
        <v>#REF!</v>
      </c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</row>
    <row r="212" spans="1:12" ht="27.6">
      <c r="A212" s="57" t="s">
        <v>53</v>
      </c>
      <c r="B212" s="84" t="s">
        <v>1</v>
      </c>
      <c r="C212" s="57" t="s">
        <v>141</v>
      </c>
      <c r="D212" s="57" t="s">
        <v>142</v>
      </c>
      <c r="E212" s="58" t="s">
        <v>129</v>
      </c>
      <c r="F212" s="58" t="s">
        <v>140</v>
      </c>
      <c r="G212" s="58" t="s">
        <v>148</v>
      </c>
      <c r="H212" s="58" t="s">
        <v>130</v>
      </c>
      <c r="I212" s="57" t="s">
        <v>3</v>
      </c>
      <c r="J212" s="57" t="s">
        <v>4</v>
      </c>
      <c r="K212" s="57" t="s">
        <v>125</v>
      </c>
      <c r="L212" s="57" t="s">
        <v>2</v>
      </c>
    </row>
    <row r="213" spans="1:12" ht="13.8">
      <c r="A213" s="85">
        <v>70</v>
      </c>
      <c r="B213" s="33" t="e">
        <f>INDEX(Air!B$6:B$999832, MATCH($A213, Air!A$6:A$99832,0 ))</f>
        <v>#N/A</v>
      </c>
      <c r="C213" s="10" t="e">
        <f>INDEX(Air!BB$6:BB$999832, MATCH($A213, Air!A$6:A$99832,0 ))</f>
        <v>#N/A</v>
      </c>
      <c r="D213" s="10" t="e">
        <f>INDEX(Air!BC$6:BC$999832, MATCH($A213, Air!A$6:A$99832,0 ))</f>
        <v>#N/A</v>
      </c>
      <c r="E213" s="54" t="e">
        <f>INDEX(Air!BD$6:BD$999832, MATCH($A213, Air!A$6:A$99832,0 ))</f>
        <v>#N/A</v>
      </c>
      <c r="F213" s="10" t="e">
        <f>INDEX(Air!Z$6:Z$999832, MATCH($A213, Air!A$6:A$99832,0 ))</f>
        <v>#N/A</v>
      </c>
      <c r="G213" s="10" t="e">
        <f>INDEX(Air!AU$6:AU$999832, MATCH($A213, Air!A$6:A$99955,0 ))</f>
        <v>#N/A</v>
      </c>
      <c r="H213" s="10" t="e">
        <f>INDEX(Air!BA:BA, MATCH($A213, Air!A:A,0 ))</f>
        <v>#N/A</v>
      </c>
      <c r="I213" s="10" t="e">
        <f>INDEX(Air!O$6:O$999832, MATCH($A213, Air!A$6:A$99832,0 ))</f>
        <v>#N/A</v>
      </c>
      <c r="J213" s="10" t="e">
        <f>INDEX(Air!Q$6:Q$999832, MATCH($A213, Air!A$6:A$99832,0 ))</f>
        <v>#N/A</v>
      </c>
      <c r="K213" s="10" t="e">
        <f>INDEX(Air!AT$6:AT$999832, MATCH($A213, Air!A$6:A$99832,0 ))</f>
        <v>#N/A</v>
      </c>
      <c r="L213" s="10" t="e">
        <f>INDEX(Air!AS$6:AS$999832, MATCH($A213, Air!A$6:A$99832,0 ))</f>
        <v>#N/A</v>
      </c>
    </row>
    <row r="214" spans="1:12" ht="13.8">
      <c r="A214" s="88" t="s">
        <v>374</v>
      </c>
      <c r="B214" s="89" t="s">
        <v>153</v>
      </c>
      <c r="C214" s="25">
        <f>SUMIF(C213:C213, "&gt;0",C213:C213)</f>
        <v>0</v>
      </c>
      <c r="D214" s="25" t="e">
        <f>C214*E214</f>
        <v>#N/A</v>
      </c>
      <c r="E214" s="54" t="e">
        <f>MAX(E213:E213)</f>
        <v>#N/A</v>
      </c>
      <c r="F214" s="57" t="str">
        <f>MostFreq(F213:F213)</f>
        <v>#N/A</v>
      </c>
      <c r="G214" s="25">
        <f>SUMIF(G213:G213, "&gt;0",G213:G215)</f>
        <v>0</v>
      </c>
      <c r="H214" s="25">
        <f>SUMIF(H213:H213, "&lt;0",H213:H213)</f>
        <v>0</v>
      </c>
      <c r="I214" s="25" t="e">
        <f>MAX(I213:I213)</f>
        <v>#N/A</v>
      </c>
      <c r="J214" s="25" t="e">
        <f>MAX(J213:J213)</f>
        <v>#N/A</v>
      </c>
      <c r="K214" s="25">
        <f>SUMIF(K213:K213, "&gt;0", K213:K213)</f>
        <v>0</v>
      </c>
      <c r="L214" s="25">
        <f>SUMIF(L213:L213, "&gt;0", L213:L213)</f>
        <v>0</v>
      </c>
    </row>
    <row r="216" spans="1:12" ht="13.8">
      <c r="A216" s="52" t="e">
        <f xml:space="preserve"> "Total rooms:" &amp; "  " &amp; COUNTIF(#REF!, "&gt; 0")</f>
        <v>#REF!</v>
      </c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</row>
    <row r="217" spans="1:12" ht="27.6">
      <c r="A217" s="57" t="s">
        <v>53</v>
      </c>
      <c r="B217" s="84" t="s">
        <v>1</v>
      </c>
      <c r="C217" s="57" t="s">
        <v>141</v>
      </c>
      <c r="D217" s="57" t="s">
        <v>142</v>
      </c>
      <c r="E217" s="58" t="s">
        <v>129</v>
      </c>
      <c r="F217" s="58" t="s">
        <v>140</v>
      </c>
      <c r="G217" s="58" t="s">
        <v>148</v>
      </c>
      <c r="H217" s="58" t="s">
        <v>130</v>
      </c>
      <c r="I217" s="57" t="s">
        <v>3</v>
      </c>
      <c r="J217" s="57" t="s">
        <v>4</v>
      </c>
      <c r="K217" s="57" t="s">
        <v>125</v>
      </c>
      <c r="L217" s="57" t="s">
        <v>2</v>
      </c>
    </row>
    <row r="218" spans="1:12" ht="13.8">
      <c r="A218" s="85">
        <v>76</v>
      </c>
      <c r="B218" s="33" t="e">
        <f>INDEX(Air!B$6:B$999832, MATCH($A218, Air!A$6:A$99832,0 ))</f>
        <v>#N/A</v>
      </c>
      <c r="C218" s="10" t="e">
        <f>INDEX(Air!BB$6:BB$999832, MATCH($A218, Air!A$6:A$99832,0 ))</f>
        <v>#N/A</v>
      </c>
      <c r="D218" s="10" t="e">
        <f>INDEX(Air!BC$6:BC$999832, MATCH($A218, Air!A$6:A$99832,0 ))</f>
        <v>#N/A</v>
      </c>
      <c r="E218" s="54" t="e">
        <f>INDEX(Air!BD$6:BD$999832, MATCH($A218, Air!A$6:A$99832,0 ))</f>
        <v>#N/A</v>
      </c>
      <c r="F218" s="10" t="e">
        <f>INDEX(Air!Z$6:Z$999832, MATCH($A218, Air!A$6:A$99832,0 ))</f>
        <v>#N/A</v>
      </c>
      <c r="G218" s="10" t="e">
        <f>INDEX(Air!AU$6:AU$999832, MATCH($A218, Air!A$6:A$99955,0 ))</f>
        <v>#N/A</v>
      </c>
      <c r="H218" s="10" t="e">
        <f>INDEX(Air!BA:BA, MATCH($A218, Air!A:A,0 ))</f>
        <v>#N/A</v>
      </c>
      <c r="I218" s="10" t="e">
        <f>INDEX(Air!O$6:O$999832, MATCH($A218, Air!A$6:A$99832,0 ))</f>
        <v>#N/A</v>
      </c>
      <c r="J218" s="10" t="e">
        <f>INDEX(Air!Q$6:Q$999832, MATCH($A218, Air!A$6:A$99832,0 ))</f>
        <v>#N/A</v>
      </c>
      <c r="K218" s="10" t="e">
        <f>INDEX(Air!AT$6:AT$999832, MATCH($A218, Air!A$6:A$99832,0 ))</f>
        <v>#N/A</v>
      </c>
      <c r="L218" s="10" t="e">
        <f>INDEX(Air!AS$6:AS$999832, MATCH($A218, Air!A$6:A$99832,0 ))</f>
        <v>#N/A</v>
      </c>
    </row>
    <row r="219" spans="1:12" ht="13.8">
      <c r="A219" s="88" t="s">
        <v>375</v>
      </c>
      <c r="B219" s="89" t="s">
        <v>153</v>
      </c>
      <c r="C219" s="25">
        <f>SUMIF(C218:C218, "&gt;0",C218:C218)</f>
        <v>0</v>
      </c>
      <c r="D219" s="25" t="e">
        <f>C219*E219</f>
        <v>#N/A</v>
      </c>
      <c r="E219" s="54" t="e">
        <f>MAX(E218:E218)</f>
        <v>#N/A</v>
      </c>
      <c r="F219" s="57" t="str">
        <f>MostFreq(F218:F218)</f>
        <v>#N/A</v>
      </c>
      <c r="G219" s="25">
        <f>SUMIF(G218:G218, "&gt;0",G218:G220)</f>
        <v>0</v>
      </c>
      <c r="H219" s="25">
        <f>SUMIF(H218:H218, "&lt;0",H218:H218)</f>
        <v>0</v>
      </c>
      <c r="I219" s="25" t="e">
        <f>MAX(I218:I218)</f>
        <v>#N/A</v>
      </c>
      <c r="J219" s="25" t="e">
        <f>MAX(J218:J218)</f>
        <v>#N/A</v>
      </c>
      <c r="K219" s="25">
        <f>SUMIF(K218:K218, "&gt;0", K218:K218)</f>
        <v>0</v>
      </c>
      <c r="L219" s="25">
        <f>SUMIF(L218:L218, "&gt;0", L218:L218)</f>
        <v>0</v>
      </c>
    </row>
    <row r="221" spans="1:12" ht="13.8">
      <c r="A221" s="52" t="e">
        <f xml:space="preserve"> "Total rooms:" &amp; "  " &amp; COUNTIF(#REF!, "&gt; 0")</f>
        <v>#REF!</v>
      </c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</row>
    <row r="222" spans="1:12" ht="27.6">
      <c r="A222" s="57" t="s">
        <v>53</v>
      </c>
      <c r="B222" s="84" t="s">
        <v>1</v>
      </c>
      <c r="C222" s="57" t="s">
        <v>141</v>
      </c>
      <c r="D222" s="57" t="s">
        <v>142</v>
      </c>
      <c r="E222" s="58" t="s">
        <v>129</v>
      </c>
      <c r="F222" s="58" t="s">
        <v>140</v>
      </c>
      <c r="G222" s="58" t="s">
        <v>148</v>
      </c>
      <c r="H222" s="58" t="s">
        <v>130</v>
      </c>
      <c r="I222" s="57" t="s">
        <v>3</v>
      </c>
      <c r="J222" s="57" t="s">
        <v>4</v>
      </c>
      <c r="K222" s="57" t="s">
        <v>125</v>
      </c>
      <c r="L222" s="57" t="s">
        <v>2</v>
      </c>
    </row>
    <row r="223" spans="1:12" ht="13.8">
      <c r="A223" s="85">
        <v>14</v>
      </c>
      <c r="B223" s="33" t="e">
        <f>INDEX(Air!B$6:B$999832, MATCH($A223, Air!A$6:A$99832,0 ))</f>
        <v>#N/A</v>
      </c>
      <c r="C223" s="10" t="e">
        <f>INDEX(Air!BB$6:BB$999832, MATCH($A223, Air!A$6:A$99832,0 ))</f>
        <v>#N/A</v>
      </c>
      <c r="D223" s="10" t="e">
        <f>INDEX(Air!BC$6:BC$999832, MATCH($A223, Air!A$6:A$99832,0 ))</f>
        <v>#N/A</v>
      </c>
      <c r="E223" s="54" t="e">
        <f>INDEX(Air!BD$6:BD$999832, MATCH($A223, Air!A$6:A$99832,0 ))</f>
        <v>#N/A</v>
      </c>
      <c r="F223" s="10" t="e">
        <f>INDEX(Air!Z$6:Z$999832, MATCH($A223, Air!A$6:A$99832,0 ))</f>
        <v>#N/A</v>
      </c>
      <c r="G223" s="10" t="e">
        <f>INDEX(Air!AU$6:AU$999832, MATCH($A223, Air!A$6:A$99955,0 ))</f>
        <v>#N/A</v>
      </c>
      <c r="H223" s="10" t="e">
        <f>INDEX(Air!BA:BA, MATCH($A223, Air!A:A,0 ))</f>
        <v>#N/A</v>
      </c>
      <c r="I223" s="10" t="e">
        <f>INDEX(Air!O$6:O$999832, MATCH($A223, Air!A$6:A$99832,0 ))</f>
        <v>#N/A</v>
      </c>
      <c r="J223" s="10" t="e">
        <f>INDEX(Air!Q$6:Q$999832, MATCH($A223, Air!A$6:A$99832,0 ))</f>
        <v>#N/A</v>
      </c>
      <c r="K223" s="10" t="e">
        <f>INDEX(Air!AT$6:AT$999832, MATCH($A223, Air!A$6:A$99832,0 ))</f>
        <v>#N/A</v>
      </c>
      <c r="L223" s="10" t="e">
        <f>INDEX(Air!AS$6:AS$999832, MATCH($A223, Air!A$6:A$99832,0 ))</f>
        <v>#N/A</v>
      </c>
    </row>
    <row r="224" spans="1:12" ht="13.8">
      <c r="A224" s="88" t="s">
        <v>393</v>
      </c>
      <c r="B224" s="89" t="s">
        <v>153</v>
      </c>
      <c r="C224" s="25">
        <f>SUMIF(C223:C223, "&gt;0",C223:C223)</f>
        <v>0</v>
      </c>
      <c r="D224" s="25" t="e">
        <f>C224*E224</f>
        <v>#N/A</v>
      </c>
      <c r="E224" s="54" t="e">
        <f>MAX(E223:E223)</f>
        <v>#N/A</v>
      </c>
      <c r="F224" s="57" t="str">
        <f>MostFreq(F223:F223)</f>
        <v>#N/A</v>
      </c>
      <c r="G224" s="25">
        <f>SUMIF(G223:G223, "&gt;0",G223:G225)</f>
        <v>0</v>
      </c>
      <c r="H224" s="25">
        <f>SUMIF(H223:H223, "&lt;0",H223:H223)</f>
        <v>0</v>
      </c>
      <c r="I224" s="25" t="e">
        <f>MAX(I223:I223)</f>
        <v>#N/A</v>
      </c>
      <c r="J224" s="25" t="e">
        <f>MAX(J223:J223)</f>
        <v>#N/A</v>
      </c>
      <c r="K224" s="25">
        <f>SUMIF(K223:K223, "&gt;0", K223:K223)</f>
        <v>0</v>
      </c>
      <c r="L224" s="25">
        <f>SUMIF(L223:L223, "&gt;0", L223:L223)</f>
        <v>0</v>
      </c>
    </row>
  </sheetData>
  <autoFilter ref="A1:B143" xr:uid="{00000000-0009-0000-0000-000004000000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AJ76"/>
  <sheetViews>
    <sheetView showGridLines="0" zoomScaleNormal="100" workbookViewId="0">
      <pane ySplit="3" topLeftCell="A4" activePane="bottomLeft" state="frozenSplit"/>
      <selection activeCell="Q9" sqref="Q9"/>
      <selection pane="bottomLeft" activeCell="Q9" sqref="Q9"/>
    </sheetView>
  </sheetViews>
  <sheetFormatPr defaultColWidth="8.77734375" defaultRowHeight="13.2"/>
  <cols>
    <col min="1" max="1" width="13" bestFit="1" customWidth="1"/>
    <col min="2" max="2" width="10.6640625" customWidth="1"/>
    <col min="3" max="3" width="10.44140625" customWidth="1"/>
    <col min="10" max="10" width="10" customWidth="1"/>
    <col min="11" max="11" width="10.44140625" bestFit="1" customWidth="1"/>
    <col min="12" max="12" width="10.44140625" customWidth="1"/>
    <col min="15" max="15" width="10.6640625" customWidth="1"/>
    <col min="16" max="16" width="8.44140625" customWidth="1"/>
    <col min="17" max="17" width="7.44140625" customWidth="1"/>
    <col min="18" max="18" width="6.6640625" customWidth="1"/>
    <col min="19" max="21" width="8.6640625" customWidth="1"/>
    <col min="22" max="22" width="7.44140625" customWidth="1"/>
    <col min="23" max="23" width="8.44140625" customWidth="1"/>
    <col min="24" max="24" width="9" customWidth="1"/>
    <col min="25" max="25" width="8.44140625" customWidth="1"/>
    <col min="26" max="27" width="7.33203125" customWidth="1"/>
    <col min="28" max="28" width="8.6640625" customWidth="1"/>
    <col min="29" max="29" width="9" customWidth="1"/>
    <col min="30" max="30" width="7.6640625" customWidth="1"/>
    <col min="31" max="31" width="9.44140625" customWidth="1"/>
    <col min="32" max="32" width="7.6640625" customWidth="1"/>
    <col min="33" max="33" width="9.33203125" customWidth="1"/>
  </cols>
  <sheetData>
    <row r="1" spans="1:36" ht="39" customHeight="1">
      <c r="A1" s="366" t="s">
        <v>357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O1" s="366" t="s">
        <v>382</v>
      </c>
      <c r="P1" s="367"/>
      <c r="Q1" s="367"/>
      <c r="R1" s="367"/>
      <c r="S1" s="367"/>
      <c r="T1" s="367"/>
      <c r="U1" s="367"/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</row>
    <row r="2" spans="1:36" ht="55.2">
      <c r="A2" s="37" t="s">
        <v>143</v>
      </c>
      <c r="B2" s="37" t="s">
        <v>5</v>
      </c>
      <c r="C2" s="37" t="s">
        <v>6</v>
      </c>
      <c r="D2" s="37" t="s">
        <v>40</v>
      </c>
      <c r="E2" s="37" t="s">
        <v>41</v>
      </c>
      <c r="F2" s="37" t="s">
        <v>7</v>
      </c>
      <c r="G2" s="37" t="s">
        <v>8</v>
      </c>
      <c r="H2" s="37" t="s">
        <v>9</v>
      </c>
      <c r="I2" s="37" t="s">
        <v>10</v>
      </c>
      <c r="J2" s="37" t="s">
        <v>11</v>
      </c>
      <c r="K2" s="37" t="s">
        <v>19</v>
      </c>
      <c r="L2" s="37" t="s">
        <v>42</v>
      </c>
      <c r="M2" s="37"/>
      <c r="N2" s="37"/>
      <c r="O2" s="37" t="s">
        <v>144</v>
      </c>
      <c r="P2" s="37" t="s">
        <v>145</v>
      </c>
      <c r="Q2" s="37" t="s">
        <v>380</v>
      </c>
      <c r="R2" s="37" t="s">
        <v>48</v>
      </c>
      <c r="S2" s="37" t="s">
        <v>377</v>
      </c>
      <c r="T2" s="37"/>
      <c r="U2" s="37" t="s">
        <v>378</v>
      </c>
      <c r="V2" s="37" t="s">
        <v>45</v>
      </c>
      <c r="W2" s="37" t="s">
        <v>46</v>
      </c>
      <c r="X2" s="37" t="s">
        <v>43</v>
      </c>
      <c r="Y2" s="37" t="s">
        <v>379</v>
      </c>
      <c r="Z2" s="37" t="s">
        <v>376</v>
      </c>
      <c r="AA2" s="37" t="s">
        <v>44</v>
      </c>
      <c r="AB2" s="37" t="s">
        <v>50</v>
      </c>
      <c r="AC2" s="37" t="s">
        <v>51</v>
      </c>
      <c r="AD2" s="37" t="s">
        <v>381</v>
      </c>
      <c r="AE2" s="37" t="s">
        <v>52</v>
      </c>
      <c r="AF2" s="37" t="s">
        <v>47</v>
      </c>
      <c r="AG2" s="37" t="s">
        <v>42</v>
      </c>
    </row>
    <row r="3" spans="1:36" ht="13.8">
      <c r="A3" s="92" t="s">
        <v>343</v>
      </c>
      <c r="B3" s="83">
        <f>SUMIF( B4:B986, "&gt;0", B4:B986)</f>
        <v>0</v>
      </c>
      <c r="C3" s="83">
        <f>SUMIF( C4:C986, "&gt;0", C4:C986)</f>
        <v>0</v>
      </c>
      <c r="D3" s="83">
        <f>SUMIF( D4:D986, "&gt;0", D4:D986)</f>
        <v>745</v>
      </c>
      <c r="E3" s="83"/>
      <c r="F3" s="83">
        <f>SUMIF( F4:F986, "&gt;0", F4:F986)</f>
        <v>3000</v>
      </c>
      <c r="G3" s="83">
        <f>SUMIF( G4:G986, "&gt;0", G4:G986)</f>
        <v>16166.5</v>
      </c>
      <c r="H3" s="83"/>
      <c r="I3" s="83"/>
      <c r="J3" s="83">
        <f>SUMIF( J4:J986, "&gt;0", J4:J986)</f>
        <v>10595</v>
      </c>
      <c r="K3" s="90">
        <f>SUMIF( K4:K986, "&gt;0", K4:K986)</f>
        <v>1.0595000000000001</v>
      </c>
      <c r="L3" s="90">
        <f>SUMIF( L4:L986, "&gt;0", L4:L986)</f>
        <v>3.1050876546169532</v>
      </c>
      <c r="M3" s="37"/>
      <c r="N3" s="6"/>
      <c r="O3" s="26" t="s">
        <v>343</v>
      </c>
      <c r="P3" s="36"/>
      <c r="Q3" s="41"/>
      <c r="R3" s="39"/>
      <c r="S3" s="39"/>
      <c r="T3" s="39"/>
      <c r="U3" s="39"/>
      <c r="V3" s="41">
        <f>SUMIF( V4:V986, "&gt;0", V4:V986)</f>
        <v>0</v>
      </c>
      <c r="W3" s="41">
        <f>SUMIF( W4:W986, "&gt;0", W4:W986)</f>
        <v>0</v>
      </c>
      <c r="X3" s="41">
        <f>SUMIF( X4:X986, "&gt;0", X4:X986)</f>
        <v>0</v>
      </c>
      <c r="Y3" s="41">
        <f>SUMIF( Y4:Y986, "&gt;0", Y4:Y986)</f>
        <v>0</v>
      </c>
      <c r="Z3" s="41"/>
      <c r="AA3" s="41">
        <f>SUMIF( AA4:AA986, "&gt;0", AA4:AA986)</f>
        <v>0</v>
      </c>
      <c r="AB3" s="41">
        <f>SUMIF( AB4:AB986, "&lt;0", AB4:AB986)</f>
        <v>0</v>
      </c>
      <c r="AC3" s="41">
        <f>SUMIF( AC4:AC986, "&gt;0", AC4:AC986)</f>
        <v>0</v>
      </c>
      <c r="AD3" s="41">
        <f>SUMIF( AD4:AD986, "&gt;0", AD4:AD986)</f>
        <v>0</v>
      </c>
      <c r="AE3" s="41">
        <f>SUMIF( AE4:AE986, "&gt;0", AE4:AE986)</f>
        <v>0</v>
      </c>
      <c r="AF3" s="91">
        <f>SUMIF( AF4:AF986, "&gt;0", AF4:AF986)</f>
        <v>0</v>
      </c>
      <c r="AG3" s="91">
        <f>SUMIF( AG4:AG986, "&gt;0", AG4:AG986)</f>
        <v>0</v>
      </c>
    </row>
    <row r="4" spans="1:36" ht="13.8">
      <c r="A4" s="50"/>
      <c r="B4" s="8" t="e">
        <f>INDEX(AirTUGroups!C$1:C$999983, MATCH($A4, AirTUGroups!A$1:A$99983,0 ))</f>
        <v>#N/A</v>
      </c>
      <c r="C4" s="8" t="e">
        <f>INDEX(AirTUGroups!D$1:D$999983, MATCH($A4, AirTUGroups!A$1:A$99983,0 ))</f>
        <v>#N/A</v>
      </c>
      <c r="D4" s="8">
        <v>350</v>
      </c>
      <c r="E4" s="55">
        <f>IF(A4="-",0,H4+(J4/(D4*1.085)))</f>
        <v>82.899934167215278</v>
      </c>
      <c r="F4" s="59">
        <v>3000</v>
      </c>
      <c r="G4" s="8">
        <f>(D4*1.085*(I4-H4))</f>
        <v>7595</v>
      </c>
      <c r="H4" s="181">
        <v>55</v>
      </c>
      <c r="I4" s="181">
        <v>75</v>
      </c>
      <c r="J4" s="8">
        <f>F4+G4</f>
        <v>10595</v>
      </c>
      <c r="K4" s="55">
        <f>J4/(500*(AirTUGroups!$A$1-AirTUGroups!$A$2))</f>
        <v>1.0595000000000001</v>
      </c>
      <c r="L4" s="55">
        <f>J4/3412.142</f>
        <v>3.1050876546169532</v>
      </c>
      <c r="M4" s="8"/>
      <c r="N4" s="55"/>
      <c r="O4" s="40"/>
      <c r="P4" s="180" t="s">
        <v>49</v>
      </c>
      <c r="Q4" s="179">
        <v>55</v>
      </c>
      <c r="R4" s="179">
        <v>70</v>
      </c>
      <c r="S4" s="179">
        <v>70</v>
      </c>
      <c r="T4" s="179" t="e">
        <f>((S4*AA4) + (X4*Q4)) / Y4</f>
        <v>#N/A</v>
      </c>
      <c r="U4" s="8" t="e">
        <f t="shared" ref="U4:U42" si="0">((Z4*Y4)-(X4*Q4))/(AA4)</f>
        <v>#N/A</v>
      </c>
      <c r="V4" s="8" t="e">
        <f>VLOOKUP(O4,AirTUGroups!$A$2:$K$3559,3,FALSE)</f>
        <v>#N/A</v>
      </c>
      <c r="W4" s="8" t="e">
        <f>_xlfn.CEILING.MATH(VLOOKUP(O4,AirTUGroups!$A$2:$K$3540,4,FALSE), 5)</f>
        <v>#N/A</v>
      </c>
      <c r="X4" s="8" t="e">
        <f>W4</f>
        <v>#N/A</v>
      </c>
      <c r="Y4" s="8" t="e">
        <f t="shared" ref="Y4:Y42" si="1">AA4+X4</f>
        <v>#N/A</v>
      </c>
      <c r="Z4" s="179">
        <v>90</v>
      </c>
      <c r="AA4" s="8" t="e">
        <f t="shared" ref="AA4:AA42" si="2">V4-W4</f>
        <v>#N/A</v>
      </c>
      <c r="AB4" s="8" t="e">
        <f t="shared" ref="AB4:AB42" si="3">AA4*1.08*(R4-S4)</f>
        <v>#N/A</v>
      </c>
      <c r="AC4" s="8" t="e">
        <f>Y4*1.085*(Z4-T4)</f>
        <v>#N/A</v>
      </c>
      <c r="AD4" s="8" t="e">
        <f>ABS(INDEX(AirTUGroups!H$1:H$99983,MATCH($O4,AirTUGroups!A$1:A$99983,0)))</f>
        <v>#N/A</v>
      </c>
      <c r="AE4" s="8" t="e">
        <f>AC4+AD4</f>
        <v>#N/A</v>
      </c>
      <c r="AF4" s="87" t="e">
        <f>(MAX(AC4,AD4)) /(500*(AirTUGroups!$A$1-AirTUGroups!$A$2))</f>
        <v>#N/A</v>
      </c>
      <c r="AG4" s="87" t="e">
        <f>AE4/3412.142</f>
        <v>#N/A</v>
      </c>
      <c r="AH4" s="8" t="e">
        <f>AC4 - ((R4-T4)*Y4*1.085)</f>
        <v>#N/A</v>
      </c>
      <c r="AI4" s="186" t="e">
        <f>IF(AH4&lt;AD4, "Too Low", "Good")</f>
        <v>#N/A</v>
      </c>
      <c r="AJ4" s="8" t="e">
        <f t="shared" ref="AJ4:AJ14" si="4">IF(AI4 = "Too Low", ((Y4*1.085*(R4-T4)) + AD4), " ")</f>
        <v>#N/A</v>
      </c>
    </row>
    <row r="5" spans="1:36" ht="13.8">
      <c r="A5" s="50"/>
      <c r="B5" s="8" t="e">
        <f>INDEX(AirTUGroups!C$1:C$999983, MATCH($A5, AirTUGroups!A$1:A$99983,0 ))</f>
        <v>#N/A</v>
      </c>
      <c r="C5" s="8" t="e">
        <f>INDEX(AirTUGroups!D$1:D$999983, MATCH($A5, AirTUGroups!A$1:A$99983,0 ))</f>
        <v>#N/A</v>
      </c>
      <c r="D5" s="38">
        <v>395</v>
      </c>
      <c r="E5" s="55" t="e">
        <f>IF(A5="-",0,H5+(J5/(D5*1.085)))</f>
        <v>#N/A</v>
      </c>
      <c r="F5" s="59" t="e">
        <f>ABS(INDEX(AirTUGroups!H$1:H$99983,MATCH($A5,AirTUGroups!A$1:A$99983,0)))</f>
        <v>#N/A</v>
      </c>
      <c r="G5" s="8">
        <f t="shared" ref="G5:G32" si="5">(D5*1.085*(I5-H5))</f>
        <v>8571.5</v>
      </c>
      <c r="H5" s="181">
        <v>55</v>
      </c>
      <c r="I5" s="181">
        <v>75</v>
      </c>
      <c r="J5" s="8" t="e">
        <f t="shared" ref="J5:J32" si="6">F5+G5</f>
        <v>#N/A</v>
      </c>
      <c r="K5" s="55" t="e">
        <f>J5/(500*(AirTUGroups!$A$1-AirTUGroups!$A$2))</f>
        <v>#N/A</v>
      </c>
      <c r="L5" s="55" t="e">
        <f t="shared" ref="L5:L32" si="7">J5/3412.142</f>
        <v>#N/A</v>
      </c>
      <c r="O5" s="40"/>
      <c r="P5" s="180" t="s">
        <v>49</v>
      </c>
      <c r="Q5" s="179">
        <v>55</v>
      </c>
      <c r="R5" s="179">
        <v>70</v>
      </c>
      <c r="S5" s="179">
        <v>70</v>
      </c>
      <c r="T5" s="179" t="e">
        <f t="shared" ref="T5:T42" si="8">((S5*AA5) + (X5*Q5)) / Y5</f>
        <v>#N/A</v>
      </c>
      <c r="U5" s="8" t="e">
        <f t="shared" si="0"/>
        <v>#N/A</v>
      </c>
      <c r="V5" s="8" t="e">
        <f>VLOOKUP(O5,AirTUGroups!$A$2:$K$3559,3,FALSE)</f>
        <v>#N/A</v>
      </c>
      <c r="W5" s="8" t="e">
        <f>_xlfn.CEILING.MATH(VLOOKUP(O5,AirTUGroups!$A$2:$K$3540,4,FALSE), 5)</f>
        <v>#N/A</v>
      </c>
      <c r="X5" s="8" t="e">
        <f t="shared" ref="X5:X24" si="9">W5</f>
        <v>#N/A</v>
      </c>
      <c r="Y5" s="8" t="e">
        <f t="shared" si="1"/>
        <v>#N/A</v>
      </c>
      <c r="Z5" s="179">
        <v>90</v>
      </c>
      <c r="AA5" s="8" t="e">
        <f t="shared" si="2"/>
        <v>#N/A</v>
      </c>
      <c r="AB5" s="8" t="e">
        <f t="shared" si="3"/>
        <v>#N/A</v>
      </c>
      <c r="AC5" s="8" t="e">
        <f t="shared" ref="AC5:AC42" si="10">Y5*1.085*(Z5-T5)</f>
        <v>#N/A</v>
      </c>
      <c r="AD5" s="8" t="e">
        <f>ABS(INDEX(AirTUGroups!H$1:H$99983,MATCH($O5,AirTUGroups!A$1:A$99983,0)))</f>
        <v>#N/A</v>
      </c>
      <c r="AE5" s="8" t="e">
        <f t="shared" ref="AE5:AE42" si="11">AC5+AD5</f>
        <v>#N/A</v>
      </c>
      <c r="AF5" s="87" t="e">
        <f>(MAX(AC5,AD5)) /(500*(AirTUGroups!$A$1-AirTUGroups!$A$2))</f>
        <v>#N/A</v>
      </c>
      <c r="AG5" s="87" t="e">
        <f t="shared" ref="AG5:AG24" si="12">AE5/3412.142</f>
        <v>#N/A</v>
      </c>
      <c r="AH5" s="8" t="e">
        <f t="shared" ref="AH5:AH42" si="13">AC5 - ((R5-T5)*Y5*1.085)</f>
        <v>#N/A</v>
      </c>
      <c r="AI5" s="186" t="e">
        <f t="shared" ref="AI5:AI42" si="14">IF(AH5&lt;AD5, "Too Low", "Good")</f>
        <v>#N/A</v>
      </c>
      <c r="AJ5" s="8" t="e">
        <f t="shared" si="4"/>
        <v>#N/A</v>
      </c>
    </row>
    <row r="6" spans="1:36" ht="13.8">
      <c r="A6" s="50"/>
      <c r="B6" s="8" t="e">
        <f>INDEX(AirTUGroups!C$1:C$999983, MATCH($A6, AirTUGroups!A$1:A$99983,0 ))</f>
        <v>#N/A</v>
      </c>
      <c r="C6" s="8" t="e">
        <f>INDEX(AirTUGroups!D$1:D$999983, MATCH($A6, AirTUGroups!A$1:A$99983,0 ))</f>
        <v>#N/A</v>
      </c>
      <c r="D6" s="38" t="e">
        <f t="shared" ref="D6:D32" si="15">_xlfn.CEILING.MATH(B6*0.6, 10)</f>
        <v>#N/A</v>
      </c>
      <c r="E6" s="55" t="e">
        <f>IF(A6="-",0,H6+(J6/(D6*1.085)))</f>
        <v>#N/A</v>
      </c>
      <c r="F6" s="59" t="e">
        <f>ABS(INDEX(AirTUGroups!H$1:H$99983,MATCH($A6,AirTUGroups!A$1:A$99983,0)))</f>
        <v>#N/A</v>
      </c>
      <c r="G6" s="8" t="e">
        <f t="shared" si="5"/>
        <v>#N/A</v>
      </c>
      <c r="H6" s="181">
        <v>55</v>
      </c>
      <c r="I6" s="181">
        <v>75</v>
      </c>
      <c r="J6" s="8" t="e">
        <f t="shared" si="6"/>
        <v>#N/A</v>
      </c>
      <c r="K6" s="55" t="e">
        <f>J6/(500*(AirTUGroups!$A$1-AirTUGroups!$A$2))</f>
        <v>#N/A</v>
      </c>
      <c r="L6" s="55" t="e">
        <f t="shared" si="7"/>
        <v>#N/A</v>
      </c>
      <c r="O6" s="40"/>
      <c r="P6" s="180" t="s">
        <v>49</v>
      </c>
      <c r="Q6" s="179">
        <v>55</v>
      </c>
      <c r="R6" s="179">
        <v>70</v>
      </c>
      <c r="S6" s="179">
        <v>70</v>
      </c>
      <c r="T6" s="179" t="e">
        <f t="shared" si="8"/>
        <v>#N/A</v>
      </c>
      <c r="U6" s="8" t="e">
        <f t="shared" si="0"/>
        <v>#N/A</v>
      </c>
      <c r="V6" s="8" t="e">
        <f>VLOOKUP(O6,AirTUGroups!$A$2:$K$3559,3,FALSE)</f>
        <v>#N/A</v>
      </c>
      <c r="W6" s="8" t="e">
        <f>_xlfn.CEILING.MATH(VLOOKUP(O6,AirTUGroups!$A$2:$K$3540,4,FALSE), 5)</f>
        <v>#N/A</v>
      </c>
      <c r="X6" s="8" t="e">
        <f t="shared" si="9"/>
        <v>#N/A</v>
      </c>
      <c r="Y6" s="8" t="e">
        <f t="shared" si="1"/>
        <v>#N/A</v>
      </c>
      <c r="Z6" s="179">
        <v>90</v>
      </c>
      <c r="AA6" s="8" t="e">
        <f t="shared" si="2"/>
        <v>#N/A</v>
      </c>
      <c r="AB6" s="8" t="e">
        <f t="shared" si="3"/>
        <v>#N/A</v>
      </c>
      <c r="AC6" s="8" t="e">
        <f t="shared" si="10"/>
        <v>#N/A</v>
      </c>
      <c r="AD6" s="8" t="e">
        <f>ABS(INDEX(AirTUGroups!H$1:H$99983,MATCH($O6,AirTUGroups!A$1:A$99983,0)))</f>
        <v>#N/A</v>
      </c>
      <c r="AE6" s="8" t="e">
        <f t="shared" si="11"/>
        <v>#N/A</v>
      </c>
      <c r="AF6" s="87" t="e">
        <f>(MAX(AC6,AD6)) /(500*(AirTUGroups!$A$1-AirTUGroups!$A$2))</f>
        <v>#N/A</v>
      </c>
      <c r="AG6" s="87" t="e">
        <f t="shared" si="12"/>
        <v>#N/A</v>
      </c>
      <c r="AH6" s="8" t="e">
        <f t="shared" si="13"/>
        <v>#N/A</v>
      </c>
      <c r="AI6" s="186" t="e">
        <f t="shared" si="14"/>
        <v>#N/A</v>
      </c>
      <c r="AJ6" s="8" t="e">
        <f t="shared" si="4"/>
        <v>#N/A</v>
      </c>
    </row>
    <row r="7" spans="1:36" ht="13.8">
      <c r="A7" s="50"/>
      <c r="B7" s="8" t="e">
        <f>INDEX(AirTUGroups!C$1:C$999983, MATCH($A7, AirTUGroups!A$1:A$99983,0 ))</f>
        <v>#N/A</v>
      </c>
      <c r="C7" s="8" t="e">
        <f>INDEX(AirTUGroups!D$1:D$999983, MATCH($A7, AirTUGroups!A$1:A$99983,0 ))</f>
        <v>#N/A</v>
      </c>
      <c r="D7" s="38" t="e">
        <f t="shared" si="15"/>
        <v>#N/A</v>
      </c>
      <c r="E7" s="55" t="e">
        <f t="shared" ref="E7:E42" si="16">IF(A7="-",0,H7+(J7/(D7*1.085)))</f>
        <v>#N/A</v>
      </c>
      <c r="F7" s="59" t="e">
        <f>ABS(INDEX(AirTUGroups!H$1:H$99983,MATCH($A7,AirTUGroups!A$1:A$99983,0)))</f>
        <v>#N/A</v>
      </c>
      <c r="G7" s="8" t="e">
        <f t="shared" si="5"/>
        <v>#N/A</v>
      </c>
      <c r="H7" s="181">
        <v>55</v>
      </c>
      <c r="I7" s="181">
        <v>75</v>
      </c>
      <c r="J7" s="8" t="e">
        <f t="shared" si="6"/>
        <v>#N/A</v>
      </c>
      <c r="K7" s="55" t="e">
        <f>J7/(500*(AirTUGroups!$A$1-AirTUGroups!$A$2))</f>
        <v>#N/A</v>
      </c>
      <c r="L7" s="55" t="e">
        <f t="shared" si="7"/>
        <v>#N/A</v>
      </c>
      <c r="O7" s="40"/>
      <c r="P7" s="180" t="s">
        <v>49</v>
      </c>
      <c r="Q7" s="179">
        <v>55</v>
      </c>
      <c r="R7" s="179">
        <v>70</v>
      </c>
      <c r="S7" s="179">
        <v>70</v>
      </c>
      <c r="T7" s="179" t="e">
        <f t="shared" si="8"/>
        <v>#N/A</v>
      </c>
      <c r="U7" s="8" t="e">
        <f t="shared" si="0"/>
        <v>#N/A</v>
      </c>
      <c r="V7" s="8" t="e">
        <f>VLOOKUP(O7,AirTUGroups!$A$2:$K$3559,3,FALSE)</f>
        <v>#N/A</v>
      </c>
      <c r="W7" s="8" t="e">
        <f>_xlfn.CEILING.MATH(VLOOKUP(O7,AirTUGroups!$A$2:$K$3540,4,FALSE), 5)</f>
        <v>#N/A</v>
      </c>
      <c r="X7" s="8" t="e">
        <f t="shared" si="9"/>
        <v>#N/A</v>
      </c>
      <c r="Y7" s="8" t="e">
        <f t="shared" si="1"/>
        <v>#N/A</v>
      </c>
      <c r="Z7" s="179">
        <v>90</v>
      </c>
      <c r="AA7" s="8" t="e">
        <f t="shared" si="2"/>
        <v>#N/A</v>
      </c>
      <c r="AB7" s="8" t="e">
        <f t="shared" si="3"/>
        <v>#N/A</v>
      </c>
      <c r="AC7" s="8" t="e">
        <f>Y7*1.085*(Z7-T7)</f>
        <v>#N/A</v>
      </c>
      <c r="AD7" s="8" t="e">
        <f>ABS(INDEX(AirTUGroups!H$1:H$99983,MATCH($O7,AirTUGroups!A$1:A$99983,0)))</f>
        <v>#N/A</v>
      </c>
      <c r="AE7" s="8" t="e">
        <f t="shared" si="11"/>
        <v>#N/A</v>
      </c>
      <c r="AF7" s="87" t="e">
        <f>(MAX(AC7,AD7)) /(500*(AirTUGroups!$A$1-AirTUGroups!$A$2))</f>
        <v>#N/A</v>
      </c>
      <c r="AG7" s="87" t="e">
        <f t="shared" si="12"/>
        <v>#N/A</v>
      </c>
      <c r="AH7" s="8" t="e">
        <f t="shared" si="13"/>
        <v>#N/A</v>
      </c>
      <c r="AI7" s="186" t="e">
        <f t="shared" si="14"/>
        <v>#N/A</v>
      </c>
      <c r="AJ7" s="8" t="e">
        <f t="shared" si="4"/>
        <v>#N/A</v>
      </c>
    </row>
    <row r="8" spans="1:36" ht="13.8">
      <c r="A8" s="50"/>
      <c r="B8" s="8" t="e">
        <f>INDEX(AirTUGroups!C$1:C$999983, MATCH($A8, AirTUGroups!A$1:A$99983,0 ))</f>
        <v>#N/A</v>
      </c>
      <c r="C8" s="8" t="e">
        <f>INDEX(AirTUGroups!D$1:D$999983, MATCH($A8, AirTUGroups!A$1:A$99983,0 ))</f>
        <v>#N/A</v>
      </c>
      <c r="D8" s="38" t="e">
        <f t="shared" si="15"/>
        <v>#N/A</v>
      </c>
      <c r="E8" s="55" t="e">
        <f t="shared" si="16"/>
        <v>#N/A</v>
      </c>
      <c r="F8" s="59" t="e">
        <f>ABS(INDEX(AirTUGroups!H$1:H$99983,MATCH($A8,AirTUGroups!A$1:A$99983,0)))</f>
        <v>#N/A</v>
      </c>
      <c r="G8" s="8" t="e">
        <f t="shared" si="5"/>
        <v>#N/A</v>
      </c>
      <c r="H8" s="181">
        <v>55</v>
      </c>
      <c r="I8" s="181">
        <v>75</v>
      </c>
      <c r="J8" s="8" t="e">
        <f t="shared" si="6"/>
        <v>#N/A</v>
      </c>
      <c r="K8" s="55" t="e">
        <f>J8/(500*(AirTUGroups!$A$1-AirTUGroups!$A$2))</f>
        <v>#N/A</v>
      </c>
      <c r="L8" s="55" t="e">
        <f t="shared" si="7"/>
        <v>#N/A</v>
      </c>
      <c r="O8" s="40"/>
      <c r="P8" s="180" t="s">
        <v>49</v>
      </c>
      <c r="Q8" s="179">
        <v>55</v>
      </c>
      <c r="R8" s="179">
        <v>70</v>
      </c>
      <c r="S8" s="179">
        <v>70</v>
      </c>
      <c r="T8" s="179" t="e">
        <f>((S8*AA8) + (X8*Q8)) / Y8</f>
        <v>#N/A</v>
      </c>
      <c r="U8" s="8" t="e">
        <f t="shared" si="0"/>
        <v>#N/A</v>
      </c>
      <c r="V8" s="8" t="e">
        <f>VLOOKUP(O8,AirTUGroups!$A$2:$K$3559,3,FALSE)</f>
        <v>#N/A</v>
      </c>
      <c r="W8" s="8" t="e">
        <f>_xlfn.CEILING.MATH(VLOOKUP(O8,AirTUGroups!$A$2:$K$3540,4,FALSE), 5)</f>
        <v>#N/A</v>
      </c>
      <c r="X8" s="8" t="e">
        <f t="shared" si="9"/>
        <v>#N/A</v>
      </c>
      <c r="Y8" s="8" t="e">
        <f t="shared" si="1"/>
        <v>#N/A</v>
      </c>
      <c r="Z8" s="179">
        <v>90</v>
      </c>
      <c r="AA8" s="8" t="e">
        <f t="shared" si="2"/>
        <v>#N/A</v>
      </c>
      <c r="AB8" s="8" t="e">
        <f t="shared" si="3"/>
        <v>#N/A</v>
      </c>
      <c r="AC8" s="8" t="e">
        <f t="shared" si="10"/>
        <v>#N/A</v>
      </c>
      <c r="AD8" s="8" t="e">
        <f>ABS(INDEX(AirTUGroups!H$1:H$99983,MATCH($O8,AirTUGroups!A$1:A$99983,0)))</f>
        <v>#N/A</v>
      </c>
      <c r="AE8" s="8" t="e">
        <f t="shared" si="11"/>
        <v>#N/A</v>
      </c>
      <c r="AF8" s="87" t="e">
        <f>(MAX(AC8,AD8)) /(500*(AirTUGroups!$A$1-AirTUGroups!$A$2))</f>
        <v>#N/A</v>
      </c>
      <c r="AG8" s="87" t="e">
        <f t="shared" si="12"/>
        <v>#N/A</v>
      </c>
      <c r="AH8" s="8" t="e">
        <f t="shared" si="13"/>
        <v>#N/A</v>
      </c>
      <c r="AI8" s="186" t="e">
        <f t="shared" si="14"/>
        <v>#N/A</v>
      </c>
      <c r="AJ8" s="8" t="e">
        <f t="shared" si="4"/>
        <v>#N/A</v>
      </c>
    </row>
    <row r="9" spans="1:36" ht="13.8">
      <c r="A9" s="50"/>
      <c r="B9" s="8" t="e">
        <f>INDEX(AirTUGroups!C$1:C$999983, MATCH($A9, AirTUGroups!A$1:A$99983,0 ))</f>
        <v>#N/A</v>
      </c>
      <c r="C9" s="8" t="e">
        <f>INDEX(AirTUGroups!D$1:D$999983, MATCH($A9, AirTUGroups!A$1:A$99983,0 ))</f>
        <v>#N/A</v>
      </c>
      <c r="D9" s="38" t="e">
        <f t="shared" si="15"/>
        <v>#N/A</v>
      </c>
      <c r="E9" s="55" t="e">
        <f t="shared" si="16"/>
        <v>#N/A</v>
      </c>
      <c r="F9" s="59" t="e">
        <f>ABS(INDEX(AirTUGroups!H$1:H$99983,MATCH($A9,AirTUGroups!A$1:A$99983,0)))</f>
        <v>#N/A</v>
      </c>
      <c r="G9" s="8" t="e">
        <f t="shared" si="5"/>
        <v>#N/A</v>
      </c>
      <c r="H9" s="181">
        <v>55</v>
      </c>
      <c r="I9" s="181">
        <v>75</v>
      </c>
      <c r="J9" s="8" t="e">
        <f t="shared" si="6"/>
        <v>#N/A</v>
      </c>
      <c r="K9" s="55" t="e">
        <f>J9/(500*(AirTUGroups!$A$1-AirTUGroups!$A$2))</f>
        <v>#N/A</v>
      </c>
      <c r="L9" s="55" t="e">
        <f t="shared" si="7"/>
        <v>#N/A</v>
      </c>
      <c r="O9" s="40"/>
      <c r="P9" s="180" t="s">
        <v>49</v>
      </c>
      <c r="Q9" s="179">
        <v>55</v>
      </c>
      <c r="R9" s="179">
        <v>70</v>
      </c>
      <c r="S9" s="179">
        <v>70</v>
      </c>
      <c r="T9" s="179">
        <v>55</v>
      </c>
      <c r="U9" s="8" t="e">
        <f t="shared" si="0"/>
        <v>#N/A</v>
      </c>
      <c r="V9" s="8" t="e">
        <f>VLOOKUP(O9,AirTUGroups!$A$2:$K$3559,3,FALSE)</f>
        <v>#N/A</v>
      </c>
      <c r="W9" s="8" t="e">
        <f>_xlfn.CEILING.MATH(VLOOKUP(O9,AirTUGroups!$A$2:$K$3540,4,FALSE), 5)</f>
        <v>#N/A</v>
      </c>
      <c r="X9" s="8" t="e">
        <f t="shared" si="9"/>
        <v>#N/A</v>
      </c>
      <c r="Y9" s="8" t="e">
        <f t="shared" si="1"/>
        <v>#N/A</v>
      </c>
      <c r="Z9" s="179">
        <v>90</v>
      </c>
      <c r="AA9" s="8" t="e">
        <f t="shared" si="2"/>
        <v>#N/A</v>
      </c>
      <c r="AB9" s="8" t="e">
        <f t="shared" si="3"/>
        <v>#N/A</v>
      </c>
      <c r="AC9" s="8" t="e">
        <f t="shared" si="10"/>
        <v>#N/A</v>
      </c>
      <c r="AD9" s="8" t="e">
        <f>ABS(INDEX(AirTUGroups!H$1:H$99983,MATCH($O9,AirTUGroups!A$1:A$99983,0)))</f>
        <v>#N/A</v>
      </c>
      <c r="AE9" s="8" t="e">
        <f t="shared" si="11"/>
        <v>#N/A</v>
      </c>
      <c r="AF9" s="87" t="e">
        <f>(MAX(AC9,AD9)) /(500*(AirTUGroups!$A$1-AirTUGroups!$A$2))</f>
        <v>#N/A</v>
      </c>
      <c r="AG9" s="87" t="e">
        <f t="shared" si="12"/>
        <v>#N/A</v>
      </c>
      <c r="AH9" s="8" t="e">
        <f t="shared" si="13"/>
        <v>#N/A</v>
      </c>
      <c r="AI9" s="186" t="e">
        <f t="shared" si="14"/>
        <v>#N/A</v>
      </c>
      <c r="AJ9" s="8" t="e">
        <f t="shared" si="4"/>
        <v>#N/A</v>
      </c>
    </row>
    <row r="10" spans="1:36" ht="13.8">
      <c r="A10" s="50"/>
      <c r="B10" s="8" t="e">
        <f>INDEX(AirTUGroups!C$1:C$999983, MATCH($A10, AirTUGroups!A$1:A$99983,0 ))</f>
        <v>#N/A</v>
      </c>
      <c r="C10" s="8" t="e">
        <f>INDEX(AirTUGroups!D$1:D$999983, MATCH($A10, AirTUGroups!A$1:A$99983,0 ))</f>
        <v>#N/A</v>
      </c>
      <c r="D10" s="38" t="e">
        <f t="shared" si="15"/>
        <v>#N/A</v>
      </c>
      <c r="E10" s="55" t="e">
        <f t="shared" si="16"/>
        <v>#N/A</v>
      </c>
      <c r="F10" s="59" t="e">
        <f>ABS(INDEX(AirTUGroups!H$1:H$99983,MATCH($A10,AirTUGroups!A$1:A$99983,0)))</f>
        <v>#N/A</v>
      </c>
      <c r="G10" s="8" t="e">
        <f t="shared" si="5"/>
        <v>#N/A</v>
      </c>
      <c r="H10" s="181">
        <v>55</v>
      </c>
      <c r="I10" s="181">
        <v>75</v>
      </c>
      <c r="J10" s="8" t="e">
        <f t="shared" si="6"/>
        <v>#N/A</v>
      </c>
      <c r="K10" s="55" t="e">
        <f>J10/(500*(AirTUGroups!$A$1-AirTUGroups!$A$2))</f>
        <v>#N/A</v>
      </c>
      <c r="L10" s="55" t="e">
        <f t="shared" si="7"/>
        <v>#N/A</v>
      </c>
      <c r="O10" s="40"/>
      <c r="P10" s="180" t="s">
        <v>49</v>
      </c>
      <c r="Q10" s="179">
        <v>55</v>
      </c>
      <c r="R10" s="179">
        <v>70</v>
      </c>
      <c r="S10" s="179">
        <v>70</v>
      </c>
      <c r="T10" s="179">
        <v>55</v>
      </c>
      <c r="U10" s="8" t="e">
        <f t="shared" si="0"/>
        <v>#N/A</v>
      </c>
      <c r="V10" s="8" t="e">
        <f>VLOOKUP(O10,AirTUGroups!$A$2:$K$3559,3,FALSE)</f>
        <v>#N/A</v>
      </c>
      <c r="W10" s="8" t="e">
        <f>_xlfn.CEILING.MATH(VLOOKUP(O10,AirTUGroups!$A$2:$K$3540,4,FALSE), 5)</f>
        <v>#N/A</v>
      </c>
      <c r="X10" s="8" t="e">
        <f t="shared" si="9"/>
        <v>#N/A</v>
      </c>
      <c r="Y10" s="8" t="e">
        <f t="shared" si="1"/>
        <v>#N/A</v>
      </c>
      <c r="Z10" s="179">
        <v>90</v>
      </c>
      <c r="AA10" s="8" t="e">
        <f t="shared" si="2"/>
        <v>#N/A</v>
      </c>
      <c r="AB10" s="8" t="e">
        <f t="shared" si="3"/>
        <v>#N/A</v>
      </c>
      <c r="AC10" s="8" t="e">
        <f t="shared" si="10"/>
        <v>#N/A</v>
      </c>
      <c r="AD10" s="8" t="e">
        <f>ABS(INDEX(AirTUGroups!H$1:H$99983,MATCH($O10,AirTUGroups!A$1:A$99983,0)))</f>
        <v>#N/A</v>
      </c>
      <c r="AE10" s="8" t="e">
        <f t="shared" si="11"/>
        <v>#N/A</v>
      </c>
      <c r="AF10" s="87" t="e">
        <f>(MAX(AC10,AD10)) /(500*(AirTUGroups!$A$1-AirTUGroups!$A$2))</f>
        <v>#N/A</v>
      </c>
      <c r="AG10" s="87" t="e">
        <f t="shared" si="12"/>
        <v>#N/A</v>
      </c>
      <c r="AH10" s="8" t="e">
        <f t="shared" si="13"/>
        <v>#N/A</v>
      </c>
      <c r="AI10" s="186" t="e">
        <f t="shared" si="14"/>
        <v>#N/A</v>
      </c>
      <c r="AJ10" s="8" t="e">
        <f t="shared" si="4"/>
        <v>#N/A</v>
      </c>
    </row>
    <row r="11" spans="1:36" ht="13.8">
      <c r="A11" s="50"/>
      <c r="B11" s="8" t="e">
        <f>INDEX(AirTUGroups!C$1:C$999983, MATCH($A11, AirTUGroups!A$1:A$99983,0 ))</f>
        <v>#N/A</v>
      </c>
      <c r="C11" s="8" t="e">
        <f>INDEX(AirTUGroups!D$1:D$999983, MATCH($A11, AirTUGroups!A$1:A$99983,0 ))</f>
        <v>#N/A</v>
      </c>
      <c r="D11" s="38" t="e">
        <f t="shared" si="15"/>
        <v>#N/A</v>
      </c>
      <c r="E11" s="55" t="e">
        <f t="shared" si="16"/>
        <v>#N/A</v>
      </c>
      <c r="F11" s="59" t="e">
        <f>ABS(INDEX(AirTUGroups!H$1:H$99983,MATCH($A11,AirTUGroups!A$1:A$99983,0)))</f>
        <v>#N/A</v>
      </c>
      <c r="G11" s="8" t="e">
        <f t="shared" si="5"/>
        <v>#N/A</v>
      </c>
      <c r="H11" s="181">
        <v>55</v>
      </c>
      <c r="I11" s="181">
        <v>75</v>
      </c>
      <c r="J11" s="8" t="e">
        <f t="shared" si="6"/>
        <v>#N/A</v>
      </c>
      <c r="K11" s="55" t="e">
        <f>J11/(500*(AirTUGroups!$A$1-AirTUGroups!$A$2))</f>
        <v>#N/A</v>
      </c>
      <c r="L11" s="55" t="e">
        <f t="shared" si="7"/>
        <v>#N/A</v>
      </c>
      <c r="O11" s="40"/>
      <c r="P11" s="180" t="s">
        <v>49</v>
      </c>
      <c r="Q11" s="179">
        <v>55</v>
      </c>
      <c r="R11" s="179">
        <v>70</v>
      </c>
      <c r="S11" s="179">
        <v>70</v>
      </c>
      <c r="T11" s="179" t="e">
        <f t="shared" si="8"/>
        <v>#N/A</v>
      </c>
      <c r="U11" s="8" t="e">
        <f t="shared" si="0"/>
        <v>#N/A</v>
      </c>
      <c r="V11" s="8" t="e">
        <f>VLOOKUP(O11,AirTUGroups!$A$2:$K$3559,3,FALSE)</f>
        <v>#N/A</v>
      </c>
      <c r="W11" s="8" t="e">
        <f>_xlfn.CEILING.MATH(VLOOKUP(O11,AirTUGroups!$A$2:$K$3540,4,FALSE), 5)</f>
        <v>#N/A</v>
      </c>
      <c r="X11" s="8" t="e">
        <f t="shared" si="9"/>
        <v>#N/A</v>
      </c>
      <c r="Y11" s="8" t="e">
        <f t="shared" si="1"/>
        <v>#N/A</v>
      </c>
      <c r="Z11" s="179">
        <v>90</v>
      </c>
      <c r="AA11" s="8" t="e">
        <f t="shared" si="2"/>
        <v>#N/A</v>
      </c>
      <c r="AB11" s="8" t="e">
        <f t="shared" si="3"/>
        <v>#N/A</v>
      </c>
      <c r="AC11" s="8" t="e">
        <f t="shared" si="10"/>
        <v>#N/A</v>
      </c>
      <c r="AD11" s="8" t="e">
        <f>ABS(INDEX(AirTUGroups!H$1:H$99983,MATCH($O11,AirTUGroups!A$1:A$99983,0)))</f>
        <v>#N/A</v>
      </c>
      <c r="AE11" s="8" t="e">
        <f t="shared" si="11"/>
        <v>#N/A</v>
      </c>
      <c r="AF11" s="87" t="e">
        <f>(MAX(AC11,AD11)) /(500*(AirTUGroups!$A$1-AirTUGroups!$A$2))</f>
        <v>#N/A</v>
      </c>
      <c r="AG11" s="87" t="e">
        <f t="shared" si="12"/>
        <v>#N/A</v>
      </c>
      <c r="AH11" s="8" t="e">
        <f t="shared" si="13"/>
        <v>#N/A</v>
      </c>
      <c r="AI11" s="186" t="e">
        <f t="shared" si="14"/>
        <v>#N/A</v>
      </c>
      <c r="AJ11" s="8" t="e">
        <f t="shared" si="4"/>
        <v>#N/A</v>
      </c>
    </row>
    <row r="12" spans="1:36" ht="13.8">
      <c r="A12" s="50"/>
      <c r="B12" s="8" t="e">
        <f>INDEX(AirTUGroups!C$1:C$999983, MATCH($A12, AirTUGroups!A$1:A$99983,0 ))</f>
        <v>#N/A</v>
      </c>
      <c r="C12" s="8" t="e">
        <f>INDEX(AirTUGroups!D$1:D$999983, MATCH($A12, AirTUGroups!A$1:A$99983,0 ))</f>
        <v>#N/A</v>
      </c>
      <c r="D12" s="38" t="e">
        <f t="shared" si="15"/>
        <v>#N/A</v>
      </c>
      <c r="E12" s="55" t="e">
        <f t="shared" si="16"/>
        <v>#N/A</v>
      </c>
      <c r="F12" s="59" t="e">
        <f>ABS(INDEX(AirTUGroups!H$1:H$99983,MATCH($A12,AirTUGroups!A$1:A$99983,0)))</f>
        <v>#N/A</v>
      </c>
      <c r="G12" s="8" t="e">
        <f t="shared" si="5"/>
        <v>#N/A</v>
      </c>
      <c r="H12" s="181">
        <v>55</v>
      </c>
      <c r="I12" s="181">
        <v>75</v>
      </c>
      <c r="J12" s="8" t="e">
        <f t="shared" si="6"/>
        <v>#N/A</v>
      </c>
      <c r="K12" s="55" t="e">
        <f>J12/(500*(AirTUGroups!$A$1-AirTUGroups!$A$2))</f>
        <v>#N/A</v>
      </c>
      <c r="L12" s="55" t="e">
        <f t="shared" si="7"/>
        <v>#N/A</v>
      </c>
      <c r="O12" s="40"/>
      <c r="P12" s="180" t="s">
        <v>49</v>
      </c>
      <c r="Q12" s="179">
        <v>55</v>
      </c>
      <c r="R12" s="179">
        <v>70</v>
      </c>
      <c r="S12" s="179">
        <v>70</v>
      </c>
      <c r="T12" s="179" t="e">
        <f t="shared" si="8"/>
        <v>#N/A</v>
      </c>
      <c r="U12" s="8" t="e">
        <f t="shared" si="0"/>
        <v>#N/A</v>
      </c>
      <c r="V12" s="8" t="e">
        <f>VLOOKUP(O12,AirTUGroups!$A$2:$K$3559,3,FALSE)</f>
        <v>#N/A</v>
      </c>
      <c r="W12" s="8" t="e">
        <f>_xlfn.CEILING.MATH(VLOOKUP(O12,AirTUGroups!$A$2:$K$3540,4,FALSE), 5)</f>
        <v>#N/A</v>
      </c>
      <c r="X12" s="8" t="e">
        <f t="shared" si="9"/>
        <v>#N/A</v>
      </c>
      <c r="Y12" s="8" t="e">
        <f t="shared" si="1"/>
        <v>#N/A</v>
      </c>
      <c r="Z12" s="179">
        <v>90</v>
      </c>
      <c r="AA12" s="8" t="e">
        <f t="shared" si="2"/>
        <v>#N/A</v>
      </c>
      <c r="AB12" s="8" t="e">
        <f t="shared" si="3"/>
        <v>#N/A</v>
      </c>
      <c r="AC12" s="8" t="e">
        <f t="shared" si="10"/>
        <v>#N/A</v>
      </c>
      <c r="AD12" s="8" t="e">
        <f>ABS(INDEX(AirTUGroups!H$1:H$99983,MATCH($O12,AirTUGroups!A$1:A$99983,0)))</f>
        <v>#N/A</v>
      </c>
      <c r="AE12" s="8" t="e">
        <f t="shared" si="11"/>
        <v>#N/A</v>
      </c>
      <c r="AF12" s="87" t="e">
        <f>(MAX(AC12,AD12)) /(500*(AirTUGroups!$A$1-AirTUGroups!$A$2))</f>
        <v>#N/A</v>
      </c>
      <c r="AG12" s="87" t="e">
        <f t="shared" si="12"/>
        <v>#N/A</v>
      </c>
      <c r="AH12" s="8" t="e">
        <f t="shared" si="13"/>
        <v>#N/A</v>
      </c>
      <c r="AI12" s="186" t="e">
        <f t="shared" si="14"/>
        <v>#N/A</v>
      </c>
      <c r="AJ12" s="8" t="e">
        <f t="shared" si="4"/>
        <v>#N/A</v>
      </c>
    </row>
    <row r="13" spans="1:36" ht="13.8">
      <c r="A13" s="50"/>
      <c r="B13" s="8" t="e">
        <f>INDEX(AirTUGroups!C$1:C$999983, MATCH($A13, AirTUGroups!A$1:A$99983,0 ))</f>
        <v>#N/A</v>
      </c>
      <c r="C13" s="8" t="e">
        <f>INDEX(AirTUGroups!D$1:D$999983, MATCH($A13, AirTUGroups!A$1:A$99983,0 ))</f>
        <v>#N/A</v>
      </c>
      <c r="D13" s="38" t="e">
        <f t="shared" si="15"/>
        <v>#N/A</v>
      </c>
      <c r="E13" s="55" t="e">
        <f t="shared" si="16"/>
        <v>#N/A</v>
      </c>
      <c r="F13" s="59" t="e">
        <f>ABS(INDEX(AirTUGroups!H$1:H$99983,MATCH($A13,AirTUGroups!A$1:A$99983,0)))</f>
        <v>#N/A</v>
      </c>
      <c r="G13" s="8" t="e">
        <f t="shared" si="5"/>
        <v>#N/A</v>
      </c>
      <c r="H13" s="181">
        <v>55</v>
      </c>
      <c r="I13" s="181">
        <v>75</v>
      </c>
      <c r="J13" s="8" t="e">
        <f t="shared" si="6"/>
        <v>#N/A</v>
      </c>
      <c r="K13" s="55" t="e">
        <f>J13/(500*(AirTUGroups!$A$1-AirTUGroups!$A$2))</f>
        <v>#N/A</v>
      </c>
      <c r="L13" s="55" t="e">
        <f t="shared" si="7"/>
        <v>#N/A</v>
      </c>
      <c r="O13" s="40"/>
      <c r="P13" s="180" t="s">
        <v>49</v>
      </c>
      <c r="Q13" s="179">
        <v>55</v>
      </c>
      <c r="R13" s="179">
        <v>70</v>
      </c>
      <c r="S13" s="179">
        <v>70</v>
      </c>
      <c r="T13" s="179">
        <v>55</v>
      </c>
      <c r="U13" s="8" t="e">
        <f t="shared" si="0"/>
        <v>#N/A</v>
      </c>
      <c r="V13" s="8" t="e">
        <f>VLOOKUP(O13,AirTUGroups!$A$2:$K$3559,3,FALSE)</f>
        <v>#N/A</v>
      </c>
      <c r="W13" s="8" t="e">
        <f>_xlfn.CEILING.MATH(VLOOKUP(O13,AirTUGroups!$A$2:$K$3540,4,FALSE), 5)</f>
        <v>#N/A</v>
      </c>
      <c r="X13" s="8" t="e">
        <f t="shared" si="9"/>
        <v>#N/A</v>
      </c>
      <c r="Y13" s="8" t="e">
        <f t="shared" si="1"/>
        <v>#N/A</v>
      </c>
      <c r="Z13" s="179">
        <v>105</v>
      </c>
      <c r="AA13" s="8" t="e">
        <f t="shared" si="2"/>
        <v>#N/A</v>
      </c>
      <c r="AB13" s="8" t="e">
        <f t="shared" si="3"/>
        <v>#N/A</v>
      </c>
      <c r="AC13" s="8" t="e">
        <f>Y13*1.085*(Z13-T13)</f>
        <v>#N/A</v>
      </c>
      <c r="AD13" s="8" t="e">
        <f>ABS(INDEX(AirTUGroups!H$1:H$99983,MATCH($O13,AirTUGroups!A$1:A$99983,0)))</f>
        <v>#N/A</v>
      </c>
      <c r="AE13" s="8" t="e">
        <f t="shared" si="11"/>
        <v>#N/A</v>
      </c>
      <c r="AF13" s="87" t="e">
        <f>(MAX(AC13,AD13)) /(500*(AirTUGroups!$A$1-AirTUGroups!$A$2))</f>
        <v>#N/A</v>
      </c>
      <c r="AG13" s="87" t="e">
        <f t="shared" si="12"/>
        <v>#N/A</v>
      </c>
      <c r="AH13" s="8" t="e">
        <f>AC13 - ((R13-T13)*Y13*1.085)</f>
        <v>#N/A</v>
      </c>
      <c r="AI13" s="186" t="e">
        <f t="shared" si="14"/>
        <v>#N/A</v>
      </c>
      <c r="AJ13" s="8" t="e">
        <f t="shared" si="4"/>
        <v>#N/A</v>
      </c>
    </row>
    <row r="14" spans="1:36" ht="13.8">
      <c r="A14" s="50"/>
      <c r="B14" s="8" t="e">
        <f>INDEX(AirTUGroups!C$1:C$999983, MATCH($A14, AirTUGroups!A$1:A$99983,0 ))</f>
        <v>#N/A</v>
      </c>
      <c r="C14" s="8" t="e">
        <f>INDEX(AirTUGroups!D$1:D$999983, MATCH($A14, AirTUGroups!A$1:A$99983,0 ))</f>
        <v>#N/A</v>
      </c>
      <c r="D14" s="38" t="e">
        <f t="shared" si="15"/>
        <v>#N/A</v>
      </c>
      <c r="E14" s="55" t="e">
        <f t="shared" si="16"/>
        <v>#N/A</v>
      </c>
      <c r="F14" s="59" t="e">
        <f>ABS(INDEX(AirTUGroups!H$1:H$99983,MATCH($A14,AirTUGroups!A$1:A$99983,0)))</f>
        <v>#N/A</v>
      </c>
      <c r="G14" s="8" t="e">
        <f t="shared" si="5"/>
        <v>#N/A</v>
      </c>
      <c r="H14" s="181">
        <v>55</v>
      </c>
      <c r="I14" s="181">
        <v>75</v>
      </c>
      <c r="J14" s="8" t="e">
        <f t="shared" si="6"/>
        <v>#N/A</v>
      </c>
      <c r="K14" s="55" t="e">
        <f>J14/(500*(AirTUGroups!$A$1-AirTUGroups!$A$2))</f>
        <v>#N/A</v>
      </c>
      <c r="L14" s="55" t="e">
        <f t="shared" si="7"/>
        <v>#N/A</v>
      </c>
      <c r="O14" s="40"/>
      <c r="P14" s="180" t="s">
        <v>49</v>
      </c>
      <c r="Q14" s="179">
        <v>55</v>
      </c>
      <c r="R14" s="179">
        <v>70</v>
      </c>
      <c r="S14" s="179">
        <v>70</v>
      </c>
      <c r="T14" s="179">
        <v>55</v>
      </c>
      <c r="U14" s="8" t="e">
        <f t="shared" si="0"/>
        <v>#N/A</v>
      </c>
      <c r="V14" s="8" t="e">
        <f>VLOOKUP(O14,AirTUGroups!$A$2:$K$3559,3,FALSE)</f>
        <v>#N/A</v>
      </c>
      <c r="W14" s="8" t="e">
        <f>_xlfn.CEILING.MATH(VLOOKUP(O14,AirTUGroups!$A$2:$K$3540,4,FALSE), 5)</f>
        <v>#N/A</v>
      </c>
      <c r="X14" s="8" t="e">
        <f t="shared" si="9"/>
        <v>#N/A</v>
      </c>
      <c r="Y14" s="8" t="e">
        <f t="shared" si="1"/>
        <v>#N/A</v>
      </c>
      <c r="Z14" s="179">
        <v>90</v>
      </c>
      <c r="AA14" s="8" t="e">
        <f t="shared" si="2"/>
        <v>#N/A</v>
      </c>
      <c r="AB14" s="8" t="e">
        <f t="shared" si="3"/>
        <v>#N/A</v>
      </c>
      <c r="AC14" s="8" t="e">
        <f>Y14*1.085*(Z14-T14)</f>
        <v>#N/A</v>
      </c>
      <c r="AD14" s="8" t="e">
        <f>ABS(INDEX(AirTUGroups!H$1:H$99983,MATCH($O14,AirTUGroups!A$1:A$99983,0)))</f>
        <v>#N/A</v>
      </c>
      <c r="AE14" s="8" t="e">
        <f t="shared" si="11"/>
        <v>#N/A</v>
      </c>
      <c r="AF14" s="87" t="e">
        <f>(MAX(AC14,AD14)) /(500*(AirTUGroups!$A$1-AirTUGroups!$A$2))</f>
        <v>#N/A</v>
      </c>
      <c r="AG14" s="87" t="e">
        <f t="shared" si="12"/>
        <v>#N/A</v>
      </c>
      <c r="AH14" s="8" t="e">
        <f t="shared" si="13"/>
        <v>#N/A</v>
      </c>
      <c r="AI14" s="186" t="e">
        <f t="shared" si="14"/>
        <v>#N/A</v>
      </c>
      <c r="AJ14" s="8" t="e">
        <f t="shared" si="4"/>
        <v>#N/A</v>
      </c>
    </row>
    <row r="15" spans="1:36" ht="13.8">
      <c r="A15" s="50"/>
      <c r="B15" s="8" t="e">
        <f>INDEX(AirTUGroups!C$1:C$999983, MATCH($A15, AirTUGroups!A$1:A$99983,0 ))</f>
        <v>#N/A</v>
      </c>
      <c r="C15" s="8" t="e">
        <f>INDEX(AirTUGroups!D$1:D$999983, MATCH($A15, AirTUGroups!A$1:A$99983,0 ))</f>
        <v>#N/A</v>
      </c>
      <c r="D15" s="38" t="e">
        <f t="shared" si="15"/>
        <v>#N/A</v>
      </c>
      <c r="E15" s="55" t="e">
        <f t="shared" si="16"/>
        <v>#N/A</v>
      </c>
      <c r="F15" s="59" t="e">
        <f>ABS(INDEX(AirTUGroups!H$1:H$99983,MATCH($A15,AirTUGroups!A$1:A$99983,0)))</f>
        <v>#N/A</v>
      </c>
      <c r="G15" s="8" t="e">
        <f t="shared" si="5"/>
        <v>#N/A</v>
      </c>
      <c r="H15" s="181">
        <v>55</v>
      </c>
      <c r="I15" s="181">
        <v>75</v>
      </c>
      <c r="J15" s="8" t="e">
        <f t="shared" si="6"/>
        <v>#N/A</v>
      </c>
      <c r="K15" s="55" t="e">
        <f>J15/(500*(AirTUGroups!$A$1-AirTUGroups!$A$2))</f>
        <v>#N/A</v>
      </c>
      <c r="L15" s="55" t="e">
        <f t="shared" si="7"/>
        <v>#N/A</v>
      </c>
      <c r="O15" s="40"/>
      <c r="P15" s="180" t="s">
        <v>49</v>
      </c>
      <c r="Q15" s="179">
        <v>55</v>
      </c>
      <c r="R15" s="179">
        <v>70</v>
      </c>
      <c r="S15" s="179">
        <v>70</v>
      </c>
      <c r="T15" s="179">
        <v>55</v>
      </c>
      <c r="U15" s="8" t="e">
        <f t="shared" si="0"/>
        <v>#N/A</v>
      </c>
      <c r="V15" s="8" t="e">
        <f>VLOOKUP(O15,AirTUGroups!$A$2:$K$3559,3,FALSE)</f>
        <v>#N/A</v>
      </c>
      <c r="W15" s="8" t="e">
        <f>_xlfn.CEILING.MATH(VLOOKUP(O15,AirTUGroups!$A$2:$K$3540,4,FALSE), 5)</f>
        <v>#N/A</v>
      </c>
      <c r="X15" s="8" t="e">
        <f t="shared" si="9"/>
        <v>#N/A</v>
      </c>
      <c r="Y15" s="8" t="e">
        <f t="shared" si="1"/>
        <v>#N/A</v>
      </c>
      <c r="Z15" s="179">
        <v>95</v>
      </c>
      <c r="AA15" s="8" t="e">
        <f t="shared" si="2"/>
        <v>#N/A</v>
      </c>
      <c r="AB15" s="8" t="e">
        <f t="shared" si="3"/>
        <v>#N/A</v>
      </c>
      <c r="AC15" s="8" t="e">
        <f t="shared" si="10"/>
        <v>#N/A</v>
      </c>
      <c r="AD15" s="8" t="e">
        <f>ABS(INDEX(AirTUGroups!H$1:H$99983,MATCH($O15,AirTUGroups!A$1:A$99983,0)))</f>
        <v>#N/A</v>
      </c>
      <c r="AE15" s="8" t="e">
        <f t="shared" si="11"/>
        <v>#N/A</v>
      </c>
      <c r="AF15" s="87" t="e">
        <f>(MAX(AC15,AD15)) /(500*(AirTUGroups!$A$1-AirTUGroups!$A$2))</f>
        <v>#N/A</v>
      </c>
      <c r="AG15" s="87" t="e">
        <f t="shared" si="12"/>
        <v>#N/A</v>
      </c>
      <c r="AH15" s="8" t="e">
        <f t="shared" si="13"/>
        <v>#N/A</v>
      </c>
      <c r="AI15" s="186" t="e">
        <f t="shared" si="14"/>
        <v>#N/A</v>
      </c>
      <c r="AJ15" s="8" t="e">
        <f>IF(AI15 = "Too Low", ((Y15*1.085*(R15-T15)) + AD15), " ")</f>
        <v>#N/A</v>
      </c>
    </row>
    <row r="16" spans="1:36" ht="13.8">
      <c r="A16" s="50"/>
      <c r="B16" s="8" t="e">
        <f>INDEX(AirTUGroups!C$1:C$999983, MATCH($A16, AirTUGroups!A$1:A$99983,0 ))</f>
        <v>#N/A</v>
      </c>
      <c r="C16" s="8" t="e">
        <f>INDEX(AirTUGroups!D$1:D$999983, MATCH($A16, AirTUGroups!A$1:A$99983,0 ))</f>
        <v>#N/A</v>
      </c>
      <c r="D16" s="38" t="e">
        <f t="shared" si="15"/>
        <v>#N/A</v>
      </c>
      <c r="E16" s="55" t="e">
        <f t="shared" si="16"/>
        <v>#N/A</v>
      </c>
      <c r="F16" s="59" t="e">
        <f>ABS(INDEX(AirTUGroups!H$1:H$99983,MATCH($A16,AirTUGroups!A$1:A$99983,0)))</f>
        <v>#N/A</v>
      </c>
      <c r="G16" s="8" t="e">
        <f t="shared" si="5"/>
        <v>#N/A</v>
      </c>
      <c r="H16" s="181">
        <v>55</v>
      </c>
      <c r="I16" s="181">
        <v>75</v>
      </c>
      <c r="J16" s="8" t="e">
        <f t="shared" si="6"/>
        <v>#N/A</v>
      </c>
      <c r="K16" s="55" t="e">
        <f>J16/(500*(AirTUGroups!$A$1-AirTUGroups!$A$2))</f>
        <v>#N/A</v>
      </c>
      <c r="L16" s="55" t="e">
        <f t="shared" si="7"/>
        <v>#N/A</v>
      </c>
      <c r="O16" s="40"/>
      <c r="P16" s="180" t="s">
        <v>49</v>
      </c>
      <c r="Q16" s="179">
        <v>55</v>
      </c>
      <c r="R16" s="179">
        <v>70</v>
      </c>
      <c r="S16" s="179">
        <v>70</v>
      </c>
      <c r="T16" s="179">
        <v>55</v>
      </c>
      <c r="U16" s="8" t="e">
        <f>((Z16*Y16)-(X16*Q16))/(AA16)</f>
        <v>#N/A</v>
      </c>
      <c r="V16" s="8" t="e">
        <f>VLOOKUP(O16,AirTUGroups!$A$2:$K$3559,3,FALSE)</f>
        <v>#N/A</v>
      </c>
      <c r="W16" s="8" t="e">
        <f>_xlfn.CEILING.MATH(VLOOKUP(O16,AirTUGroups!$A$2:$K$3540,4,FALSE), 5)</f>
        <v>#N/A</v>
      </c>
      <c r="X16" s="8" t="e">
        <f t="shared" si="9"/>
        <v>#N/A</v>
      </c>
      <c r="Y16" s="8" t="e">
        <f t="shared" si="1"/>
        <v>#N/A</v>
      </c>
      <c r="Z16" s="179">
        <v>90</v>
      </c>
      <c r="AA16" s="8" t="e">
        <f t="shared" si="2"/>
        <v>#N/A</v>
      </c>
      <c r="AB16" s="8" t="e">
        <f t="shared" si="3"/>
        <v>#N/A</v>
      </c>
      <c r="AC16" s="8" t="e">
        <f t="shared" si="10"/>
        <v>#N/A</v>
      </c>
      <c r="AD16" s="8" t="e">
        <f>ABS(INDEX(AirTUGroups!H$1:H$99983,MATCH($O16,AirTUGroups!A$1:A$99983,0)))</f>
        <v>#N/A</v>
      </c>
      <c r="AE16" s="8" t="e">
        <f t="shared" si="11"/>
        <v>#N/A</v>
      </c>
      <c r="AF16" s="87" t="e">
        <f>(MAX(AC16,AD16)) /(500*(AirTUGroups!$A$1-AirTUGroups!$A$2))</f>
        <v>#N/A</v>
      </c>
      <c r="AG16" s="87" t="e">
        <f t="shared" si="12"/>
        <v>#N/A</v>
      </c>
      <c r="AH16" s="8" t="e">
        <f t="shared" si="13"/>
        <v>#N/A</v>
      </c>
      <c r="AI16" s="186" t="e">
        <f t="shared" si="14"/>
        <v>#N/A</v>
      </c>
      <c r="AJ16" s="8" t="e">
        <f t="shared" ref="AJ16:AJ42" si="17">IF(AI16 = "Too Low", ((Y16*1.085*(R16-T16)) + AD16), " ")</f>
        <v>#N/A</v>
      </c>
    </row>
    <row r="17" spans="1:36" ht="13.8">
      <c r="A17" s="50"/>
      <c r="B17" s="8" t="e">
        <f>INDEX(AirTUGroups!C$1:C$999983, MATCH($A17, AirTUGroups!A$1:A$99983,0 ))</f>
        <v>#N/A</v>
      </c>
      <c r="C17" s="8" t="e">
        <f>INDEX(AirTUGroups!D$1:D$999983, MATCH($A17, AirTUGroups!A$1:A$99983,0 ))</f>
        <v>#N/A</v>
      </c>
      <c r="D17" s="38" t="e">
        <f t="shared" si="15"/>
        <v>#N/A</v>
      </c>
      <c r="E17" s="55" t="e">
        <f t="shared" si="16"/>
        <v>#N/A</v>
      </c>
      <c r="F17" s="59" t="e">
        <f>ABS(INDEX(AirTUGroups!H$1:H$99983,MATCH($A17,AirTUGroups!A$1:A$99983,0)))</f>
        <v>#N/A</v>
      </c>
      <c r="G17" s="8" t="e">
        <f t="shared" si="5"/>
        <v>#N/A</v>
      </c>
      <c r="H17" s="181">
        <v>55</v>
      </c>
      <c r="I17" s="181">
        <v>75</v>
      </c>
      <c r="J17" s="8" t="e">
        <f t="shared" si="6"/>
        <v>#N/A</v>
      </c>
      <c r="K17" s="55" t="e">
        <f>J17/(500*(AirTUGroups!$A$1-AirTUGroups!$A$2))</f>
        <v>#N/A</v>
      </c>
      <c r="L17" s="55" t="e">
        <f t="shared" si="7"/>
        <v>#N/A</v>
      </c>
      <c r="O17" s="40"/>
      <c r="P17" s="180" t="s">
        <v>49</v>
      </c>
      <c r="Q17" s="179">
        <v>55</v>
      </c>
      <c r="R17" s="179">
        <v>70</v>
      </c>
      <c r="S17" s="179">
        <v>70</v>
      </c>
      <c r="T17" s="179">
        <v>55</v>
      </c>
      <c r="U17" s="8" t="e">
        <f t="shared" si="0"/>
        <v>#N/A</v>
      </c>
      <c r="V17" s="8" t="e">
        <f>VLOOKUP(O17,AirTUGroups!$A$2:$K$3559,3,FALSE)</f>
        <v>#N/A</v>
      </c>
      <c r="W17" s="8" t="e">
        <f>_xlfn.CEILING.MATH(VLOOKUP(O17,AirTUGroups!$A$2:$K$3540,4,FALSE), 5)</f>
        <v>#N/A</v>
      </c>
      <c r="X17" s="8" t="e">
        <f t="shared" si="9"/>
        <v>#N/A</v>
      </c>
      <c r="Y17" s="8" t="e">
        <f t="shared" si="1"/>
        <v>#N/A</v>
      </c>
      <c r="Z17" s="179">
        <v>100</v>
      </c>
      <c r="AA17" s="8" t="e">
        <f t="shared" si="2"/>
        <v>#N/A</v>
      </c>
      <c r="AB17" s="8" t="e">
        <f t="shared" si="3"/>
        <v>#N/A</v>
      </c>
      <c r="AC17" s="8" t="e">
        <f t="shared" si="10"/>
        <v>#N/A</v>
      </c>
      <c r="AD17" s="8" t="e">
        <f>ABS(INDEX(AirTUGroups!H$1:H$99983,MATCH($O17,AirTUGroups!A$1:A$99983,0)))</f>
        <v>#N/A</v>
      </c>
      <c r="AE17" s="8" t="e">
        <f t="shared" si="11"/>
        <v>#N/A</v>
      </c>
      <c r="AF17" s="87" t="e">
        <f>(MAX(AC17,AD17)) /(500*(AirTUGroups!$A$1-AirTUGroups!$A$2))</f>
        <v>#N/A</v>
      </c>
      <c r="AG17" s="87" t="e">
        <f t="shared" si="12"/>
        <v>#N/A</v>
      </c>
      <c r="AH17" s="8" t="e">
        <f t="shared" si="13"/>
        <v>#N/A</v>
      </c>
      <c r="AI17" s="186" t="e">
        <f t="shared" si="14"/>
        <v>#N/A</v>
      </c>
      <c r="AJ17" s="8" t="e">
        <f t="shared" si="17"/>
        <v>#N/A</v>
      </c>
    </row>
    <row r="18" spans="1:36" ht="13.8">
      <c r="A18" s="50"/>
      <c r="B18" s="8" t="e">
        <f>INDEX(AirTUGroups!C$1:C$999983, MATCH($A18, AirTUGroups!A$1:A$99983,0 ))</f>
        <v>#N/A</v>
      </c>
      <c r="C18" s="8" t="e">
        <f>INDEX(AirTUGroups!D$1:D$999983, MATCH($A18, AirTUGroups!A$1:A$99983,0 ))</f>
        <v>#N/A</v>
      </c>
      <c r="D18" s="38" t="e">
        <f t="shared" si="15"/>
        <v>#N/A</v>
      </c>
      <c r="E18" s="55" t="e">
        <f t="shared" si="16"/>
        <v>#N/A</v>
      </c>
      <c r="F18" s="59" t="e">
        <f>ABS(INDEX(AirTUGroups!H$1:H$99983,MATCH($A18,AirTUGroups!A$1:A$99983,0)))</f>
        <v>#N/A</v>
      </c>
      <c r="G18" s="8" t="e">
        <f t="shared" si="5"/>
        <v>#N/A</v>
      </c>
      <c r="H18" s="181">
        <v>55</v>
      </c>
      <c r="I18" s="181">
        <v>75</v>
      </c>
      <c r="J18" s="8" t="e">
        <f t="shared" si="6"/>
        <v>#N/A</v>
      </c>
      <c r="K18" s="55" t="e">
        <f>J18/(500*(AirTUGroups!$A$1-AirTUGroups!$A$2))</f>
        <v>#N/A</v>
      </c>
      <c r="L18" s="55" t="e">
        <f t="shared" si="7"/>
        <v>#N/A</v>
      </c>
      <c r="O18" s="40"/>
      <c r="P18" s="180" t="s">
        <v>49</v>
      </c>
      <c r="Q18" s="179">
        <v>55</v>
      </c>
      <c r="R18" s="179">
        <v>70</v>
      </c>
      <c r="S18" s="179">
        <v>70</v>
      </c>
      <c r="T18" s="179">
        <v>55</v>
      </c>
      <c r="U18" s="8" t="e">
        <f t="shared" si="0"/>
        <v>#N/A</v>
      </c>
      <c r="V18" s="8" t="e">
        <f>VLOOKUP(O18,AirTUGroups!$A$2:$K$3559,3,FALSE)</f>
        <v>#N/A</v>
      </c>
      <c r="W18" s="8" t="e">
        <f>_xlfn.CEILING.MATH(VLOOKUP(O18,AirTUGroups!$A$2:$K$3540,4,FALSE), 5)</f>
        <v>#N/A</v>
      </c>
      <c r="X18" s="8" t="e">
        <f t="shared" si="9"/>
        <v>#N/A</v>
      </c>
      <c r="Y18" s="8" t="e">
        <f t="shared" si="1"/>
        <v>#N/A</v>
      </c>
      <c r="Z18" s="179">
        <v>90</v>
      </c>
      <c r="AA18" s="8" t="e">
        <f t="shared" si="2"/>
        <v>#N/A</v>
      </c>
      <c r="AB18" s="8" t="e">
        <f t="shared" si="3"/>
        <v>#N/A</v>
      </c>
      <c r="AC18" s="8" t="e">
        <f t="shared" si="10"/>
        <v>#N/A</v>
      </c>
      <c r="AD18" s="8" t="e">
        <f>ABS(INDEX(AirTUGroups!H$1:H$99983,MATCH($O18,AirTUGroups!A$1:A$99983,0)))</f>
        <v>#N/A</v>
      </c>
      <c r="AE18" s="8" t="e">
        <f t="shared" si="11"/>
        <v>#N/A</v>
      </c>
      <c r="AF18" s="87" t="e">
        <f>(MAX(AC18,AD18)) /(500*(AirTUGroups!$A$1-AirTUGroups!$A$2))</f>
        <v>#N/A</v>
      </c>
      <c r="AG18" s="87" t="e">
        <f t="shared" si="12"/>
        <v>#N/A</v>
      </c>
      <c r="AH18" s="8" t="e">
        <f t="shared" si="13"/>
        <v>#N/A</v>
      </c>
      <c r="AI18" s="186" t="e">
        <f t="shared" si="14"/>
        <v>#N/A</v>
      </c>
      <c r="AJ18" s="8" t="e">
        <f t="shared" si="17"/>
        <v>#N/A</v>
      </c>
    </row>
    <row r="19" spans="1:36" ht="13.8">
      <c r="A19" s="50"/>
      <c r="B19" s="8" t="e">
        <f>INDEX(AirTUGroups!C$1:C$999983, MATCH($A19, AirTUGroups!A$1:A$99983,0 ))</f>
        <v>#N/A</v>
      </c>
      <c r="C19" s="8" t="e">
        <f>INDEX(AirTUGroups!D$1:D$999983, MATCH($A19, AirTUGroups!A$1:A$99983,0 ))</f>
        <v>#N/A</v>
      </c>
      <c r="D19" s="38" t="e">
        <f t="shared" si="15"/>
        <v>#N/A</v>
      </c>
      <c r="E19" s="55" t="e">
        <f t="shared" si="16"/>
        <v>#N/A</v>
      </c>
      <c r="F19" s="59" t="e">
        <f>ABS(INDEX(AirTUGroups!H$1:H$99983,MATCH($A19,AirTUGroups!A$1:A$99983,0)))</f>
        <v>#N/A</v>
      </c>
      <c r="G19" s="8" t="e">
        <f t="shared" si="5"/>
        <v>#N/A</v>
      </c>
      <c r="H19" s="181">
        <v>55</v>
      </c>
      <c r="I19" s="181">
        <v>75</v>
      </c>
      <c r="J19" s="8" t="e">
        <f t="shared" si="6"/>
        <v>#N/A</v>
      </c>
      <c r="K19" s="55" t="e">
        <f>J19/(500*(AirTUGroups!$A$1-AirTUGroups!$A$2))</f>
        <v>#N/A</v>
      </c>
      <c r="L19" s="55" t="e">
        <f t="shared" si="7"/>
        <v>#N/A</v>
      </c>
      <c r="O19" s="40"/>
      <c r="P19" s="180" t="s">
        <v>49</v>
      </c>
      <c r="Q19" s="179">
        <v>55</v>
      </c>
      <c r="R19" s="179">
        <v>70</v>
      </c>
      <c r="S19" s="179">
        <v>70</v>
      </c>
      <c r="T19" s="179" t="e">
        <f t="shared" si="8"/>
        <v>#N/A</v>
      </c>
      <c r="U19" s="8" t="e">
        <f t="shared" si="0"/>
        <v>#N/A</v>
      </c>
      <c r="V19" s="8" t="e">
        <f>VLOOKUP(O19,AirTUGroups!$A$2:$K$3559,3,FALSE)</f>
        <v>#N/A</v>
      </c>
      <c r="W19" s="8" t="e">
        <f>_xlfn.CEILING.MATH(VLOOKUP(O19,AirTUGroups!$A$2:$K$3540,4,FALSE), 5)</f>
        <v>#N/A</v>
      </c>
      <c r="X19" s="8" t="e">
        <f t="shared" si="9"/>
        <v>#N/A</v>
      </c>
      <c r="Y19" s="8" t="e">
        <f t="shared" si="1"/>
        <v>#N/A</v>
      </c>
      <c r="Z19" s="179">
        <v>90</v>
      </c>
      <c r="AA19" s="8" t="e">
        <f t="shared" si="2"/>
        <v>#N/A</v>
      </c>
      <c r="AB19" s="8" t="e">
        <f t="shared" si="3"/>
        <v>#N/A</v>
      </c>
      <c r="AC19" s="8" t="e">
        <f t="shared" si="10"/>
        <v>#N/A</v>
      </c>
      <c r="AD19" s="8" t="e">
        <f>ABS(INDEX(AirTUGroups!H$1:H$99983,MATCH($O19,AirTUGroups!A$1:A$99983,0)))</f>
        <v>#N/A</v>
      </c>
      <c r="AE19" s="8" t="e">
        <f t="shared" si="11"/>
        <v>#N/A</v>
      </c>
      <c r="AF19" s="87" t="e">
        <f>(MAX(AC19,AD19)) /(500*(AirTUGroups!$A$1-AirTUGroups!$A$2))</f>
        <v>#N/A</v>
      </c>
      <c r="AG19" s="87" t="e">
        <f t="shared" si="12"/>
        <v>#N/A</v>
      </c>
      <c r="AH19" s="8" t="e">
        <f t="shared" si="13"/>
        <v>#N/A</v>
      </c>
      <c r="AI19" s="186" t="e">
        <f t="shared" si="14"/>
        <v>#N/A</v>
      </c>
      <c r="AJ19" s="8" t="e">
        <f t="shared" si="17"/>
        <v>#N/A</v>
      </c>
    </row>
    <row r="20" spans="1:36" ht="13.8">
      <c r="A20" s="50"/>
      <c r="B20" s="8" t="e">
        <f>INDEX(AirTUGroups!C$1:C$999983, MATCH($A20, AirTUGroups!A$1:A$99983,0 ))</f>
        <v>#N/A</v>
      </c>
      <c r="C20" s="8" t="e">
        <f>INDEX(AirTUGroups!D$1:D$999983, MATCH($A20, AirTUGroups!A$1:A$99983,0 ))</f>
        <v>#N/A</v>
      </c>
      <c r="D20" s="38" t="e">
        <f t="shared" si="15"/>
        <v>#N/A</v>
      </c>
      <c r="E20" s="55" t="e">
        <f t="shared" si="16"/>
        <v>#N/A</v>
      </c>
      <c r="F20" s="59" t="e">
        <f>ABS(INDEX(AirTUGroups!H$1:H$99983,MATCH($A20,AirTUGroups!A$1:A$99983,0)))</f>
        <v>#N/A</v>
      </c>
      <c r="G20" s="8" t="e">
        <f t="shared" si="5"/>
        <v>#N/A</v>
      </c>
      <c r="H20" s="181">
        <v>55</v>
      </c>
      <c r="I20" s="181">
        <v>75</v>
      </c>
      <c r="J20" s="8" t="e">
        <f t="shared" si="6"/>
        <v>#N/A</v>
      </c>
      <c r="K20" s="55" t="e">
        <f>J20/(500*(AirTUGroups!$A$1-AirTUGroups!$A$2))</f>
        <v>#N/A</v>
      </c>
      <c r="L20" s="55" t="e">
        <f t="shared" si="7"/>
        <v>#N/A</v>
      </c>
      <c r="O20" s="40"/>
      <c r="P20" s="180" t="s">
        <v>49</v>
      </c>
      <c r="Q20" s="179">
        <v>55</v>
      </c>
      <c r="R20" s="179">
        <v>70</v>
      </c>
      <c r="S20" s="179">
        <v>70</v>
      </c>
      <c r="T20" s="179" t="e">
        <f t="shared" si="8"/>
        <v>#N/A</v>
      </c>
      <c r="U20" s="8" t="e">
        <f t="shared" si="0"/>
        <v>#N/A</v>
      </c>
      <c r="V20" s="8" t="e">
        <f>VLOOKUP(O20,AirTUGroups!$A$2:$K$3559,3,FALSE)</f>
        <v>#N/A</v>
      </c>
      <c r="W20" s="8" t="e">
        <f>_xlfn.CEILING.MATH(VLOOKUP(O20,AirTUGroups!$A$2:$K$3540,4,FALSE), 5)</f>
        <v>#N/A</v>
      </c>
      <c r="X20" s="8" t="e">
        <f t="shared" si="9"/>
        <v>#N/A</v>
      </c>
      <c r="Y20" s="8" t="e">
        <f t="shared" si="1"/>
        <v>#N/A</v>
      </c>
      <c r="Z20" s="179">
        <v>90</v>
      </c>
      <c r="AA20" s="8" t="e">
        <f t="shared" si="2"/>
        <v>#N/A</v>
      </c>
      <c r="AB20" s="8" t="e">
        <f t="shared" si="3"/>
        <v>#N/A</v>
      </c>
      <c r="AC20" s="8" t="e">
        <f t="shared" si="10"/>
        <v>#N/A</v>
      </c>
      <c r="AD20" s="8" t="e">
        <f>ABS(INDEX(AirTUGroups!H$1:H$99983,MATCH($O20,AirTUGroups!A$1:A$99983,0)))</f>
        <v>#N/A</v>
      </c>
      <c r="AE20" s="8" t="e">
        <f t="shared" si="11"/>
        <v>#N/A</v>
      </c>
      <c r="AF20" s="87" t="e">
        <f>(MAX(AC20,AD20)) /(500*(AirTUGroups!$A$1-AirTUGroups!$A$2))</f>
        <v>#N/A</v>
      </c>
      <c r="AG20" s="87" t="e">
        <f t="shared" si="12"/>
        <v>#N/A</v>
      </c>
      <c r="AH20" s="8" t="e">
        <f t="shared" si="13"/>
        <v>#N/A</v>
      </c>
      <c r="AI20" s="186" t="e">
        <f t="shared" si="14"/>
        <v>#N/A</v>
      </c>
      <c r="AJ20" s="8" t="e">
        <f t="shared" si="17"/>
        <v>#N/A</v>
      </c>
    </row>
    <row r="21" spans="1:36" ht="13.8">
      <c r="A21" s="50"/>
      <c r="B21" s="8" t="e">
        <f>INDEX(AirTUGroups!C$1:C$999983, MATCH($A21, AirTUGroups!A$1:A$99983,0 ))</f>
        <v>#N/A</v>
      </c>
      <c r="C21" s="8" t="e">
        <f>INDEX(AirTUGroups!D$1:D$999983, MATCH($A21, AirTUGroups!A$1:A$99983,0 ))</f>
        <v>#N/A</v>
      </c>
      <c r="D21" s="38" t="e">
        <f t="shared" si="15"/>
        <v>#N/A</v>
      </c>
      <c r="E21" s="55" t="e">
        <f t="shared" si="16"/>
        <v>#N/A</v>
      </c>
      <c r="F21" s="59" t="e">
        <f>ABS(INDEX(AirTUGroups!H$1:H$99983,MATCH($A21,AirTUGroups!A$1:A$99983,0)))</f>
        <v>#N/A</v>
      </c>
      <c r="G21" s="8" t="e">
        <f t="shared" si="5"/>
        <v>#N/A</v>
      </c>
      <c r="H21" s="181">
        <v>55</v>
      </c>
      <c r="I21" s="181">
        <v>75</v>
      </c>
      <c r="J21" s="8" t="e">
        <f t="shared" si="6"/>
        <v>#N/A</v>
      </c>
      <c r="K21" s="55" t="e">
        <f>J21/(500*(AirTUGroups!$A$1-AirTUGroups!$A$2))</f>
        <v>#N/A</v>
      </c>
      <c r="L21" s="55" t="e">
        <f t="shared" si="7"/>
        <v>#N/A</v>
      </c>
      <c r="M21" s="34"/>
      <c r="O21" s="40"/>
      <c r="P21" s="180" t="s">
        <v>49</v>
      </c>
      <c r="Q21" s="179">
        <v>55</v>
      </c>
      <c r="R21" s="179">
        <v>70</v>
      </c>
      <c r="S21" s="179">
        <v>70</v>
      </c>
      <c r="T21" s="179" t="e">
        <f t="shared" si="8"/>
        <v>#N/A</v>
      </c>
      <c r="U21" s="8" t="e">
        <f t="shared" si="0"/>
        <v>#N/A</v>
      </c>
      <c r="V21" s="8" t="e">
        <f>VLOOKUP(O21,AirTUGroups!$A$2:$K$3559,3,FALSE)</f>
        <v>#N/A</v>
      </c>
      <c r="W21" s="8" t="e">
        <f>_xlfn.CEILING.MATH(VLOOKUP(O21,AirTUGroups!$A$2:$K$3540,4,FALSE), 5)</f>
        <v>#N/A</v>
      </c>
      <c r="X21" s="8" t="e">
        <f t="shared" si="9"/>
        <v>#N/A</v>
      </c>
      <c r="Y21" s="8" t="e">
        <f t="shared" si="1"/>
        <v>#N/A</v>
      </c>
      <c r="Z21" s="179">
        <v>90</v>
      </c>
      <c r="AA21" s="8" t="e">
        <f t="shared" si="2"/>
        <v>#N/A</v>
      </c>
      <c r="AB21" s="8" t="e">
        <f t="shared" si="3"/>
        <v>#N/A</v>
      </c>
      <c r="AC21" s="8" t="e">
        <f t="shared" si="10"/>
        <v>#N/A</v>
      </c>
      <c r="AD21" s="8" t="e">
        <f>ABS(INDEX(AirTUGroups!H$1:H$99983,MATCH($O21,AirTUGroups!A$1:A$99983,0)))</f>
        <v>#N/A</v>
      </c>
      <c r="AE21" s="8" t="e">
        <f t="shared" si="11"/>
        <v>#N/A</v>
      </c>
      <c r="AF21" s="87" t="e">
        <f>(MAX(AC21,AD21)) /(500*(AirTUGroups!$A$1-AirTUGroups!$A$2))</f>
        <v>#N/A</v>
      </c>
      <c r="AG21" s="87" t="e">
        <f t="shared" si="12"/>
        <v>#N/A</v>
      </c>
      <c r="AH21" s="8" t="e">
        <f t="shared" si="13"/>
        <v>#N/A</v>
      </c>
      <c r="AI21" s="186" t="e">
        <f t="shared" si="14"/>
        <v>#N/A</v>
      </c>
      <c r="AJ21" s="8" t="e">
        <f t="shared" si="17"/>
        <v>#N/A</v>
      </c>
    </row>
    <row r="22" spans="1:36" ht="13.8">
      <c r="A22" s="50"/>
      <c r="B22" s="8" t="e">
        <f>INDEX(AirTUGroups!C$1:C$999983, MATCH($A22, AirTUGroups!A$1:A$99983,0 ))</f>
        <v>#N/A</v>
      </c>
      <c r="C22" s="8" t="e">
        <f>INDEX(AirTUGroups!D$1:D$999983, MATCH($A22, AirTUGroups!A$1:A$99983,0 ))</f>
        <v>#N/A</v>
      </c>
      <c r="D22" s="38" t="e">
        <f t="shared" si="15"/>
        <v>#N/A</v>
      </c>
      <c r="E22" s="55" t="e">
        <f t="shared" si="16"/>
        <v>#N/A</v>
      </c>
      <c r="F22" s="59" t="e">
        <f>ABS(INDEX(AirTUGroups!H$1:H$99983,MATCH($A22,AirTUGroups!A$1:A$99983,0)))</f>
        <v>#N/A</v>
      </c>
      <c r="G22" s="8" t="e">
        <f t="shared" si="5"/>
        <v>#N/A</v>
      </c>
      <c r="H22" s="181">
        <v>55</v>
      </c>
      <c r="I22" s="181">
        <v>75</v>
      </c>
      <c r="J22" s="8" t="e">
        <f t="shared" si="6"/>
        <v>#N/A</v>
      </c>
      <c r="K22" s="55" t="e">
        <f>J22/(500*(AirTUGroups!$A$1-AirTUGroups!$A$2))</f>
        <v>#N/A</v>
      </c>
      <c r="L22" s="55" t="e">
        <f t="shared" si="7"/>
        <v>#N/A</v>
      </c>
      <c r="O22" s="40"/>
      <c r="P22" s="180" t="s">
        <v>49</v>
      </c>
      <c r="Q22" s="179">
        <v>55</v>
      </c>
      <c r="R22" s="179">
        <v>70</v>
      </c>
      <c r="S22" s="179">
        <v>70</v>
      </c>
      <c r="T22" s="179" t="e">
        <f t="shared" si="8"/>
        <v>#N/A</v>
      </c>
      <c r="U22" s="8" t="e">
        <f t="shared" si="0"/>
        <v>#N/A</v>
      </c>
      <c r="V22" s="8" t="e">
        <f>VLOOKUP(O22,AirTUGroups!$A$2:$K$3559,3,FALSE)</f>
        <v>#N/A</v>
      </c>
      <c r="W22" s="8" t="e">
        <f>_xlfn.CEILING.MATH(VLOOKUP(O22,AirTUGroups!$A$2:$K$3540,4,FALSE), 5)</f>
        <v>#N/A</v>
      </c>
      <c r="X22" s="8" t="e">
        <f t="shared" si="9"/>
        <v>#N/A</v>
      </c>
      <c r="Y22" s="8" t="e">
        <f t="shared" si="1"/>
        <v>#N/A</v>
      </c>
      <c r="Z22" s="179">
        <v>90</v>
      </c>
      <c r="AA22" s="8" t="e">
        <f t="shared" si="2"/>
        <v>#N/A</v>
      </c>
      <c r="AB22" s="8" t="e">
        <f t="shared" si="3"/>
        <v>#N/A</v>
      </c>
      <c r="AC22" s="8" t="e">
        <f t="shared" si="10"/>
        <v>#N/A</v>
      </c>
      <c r="AD22" s="8" t="e">
        <f>ABS(INDEX(AirTUGroups!H$1:H$99983,MATCH($O22,AirTUGroups!A$1:A$99983,0)))</f>
        <v>#N/A</v>
      </c>
      <c r="AE22" s="8" t="e">
        <f t="shared" si="11"/>
        <v>#N/A</v>
      </c>
      <c r="AF22" s="87" t="e">
        <f>(MAX(AC22,AD22)) /(500*(AirTUGroups!$A$1-AirTUGroups!$A$2))</f>
        <v>#N/A</v>
      </c>
      <c r="AG22" s="87" t="e">
        <f t="shared" si="12"/>
        <v>#N/A</v>
      </c>
      <c r="AH22" s="8" t="e">
        <f t="shared" si="13"/>
        <v>#N/A</v>
      </c>
      <c r="AI22" s="186" t="e">
        <f t="shared" si="14"/>
        <v>#N/A</v>
      </c>
      <c r="AJ22" s="8" t="e">
        <f t="shared" si="17"/>
        <v>#N/A</v>
      </c>
    </row>
    <row r="23" spans="1:36" ht="13.8">
      <c r="A23" s="50"/>
      <c r="B23" s="8" t="e">
        <f>INDEX(AirTUGroups!C$1:C$999983, MATCH($A23, AirTUGroups!A$1:A$99983,0 ))</f>
        <v>#N/A</v>
      </c>
      <c r="C23" s="8" t="e">
        <f>INDEX(AirTUGroups!D$1:D$999983, MATCH($A23, AirTUGroups!A$1:A$99983,0 ))</f>
        <v>#N/A</v>
      </c>
      <c r="D23" s="38" t="e">
        <f t="shared" si="15"/>
        <v>#N/A</v>
      </c>
      <c r="E23" s="55" t="e">
        <f t="shared" si="16"/>
        <v>#N/A</v>
      </c>
      <c r="F23" s="59" t="e">
        <f>ABS(INDEX(AirTUGroups!H$1:H$99983,MATCH($A23,AirTUGroups!A$1:A$99983,0)))</f>
        <v>#N/A</v>
      </c>
      <c r="G23" s="8" t="e">
        <f t="shared" si="5"/>
        <v>#N/A</v>
      </c>
      <c r="H23" s="181">
        <v>55</v>
      </c>
      <c r="I23" s="181">
        <v>75</v>
      </c>
      <c r="J23" s="8" t="e">
        <f t="shared" si="6"/>
        <v>#N/A</v>
      </c>
      <c r="K23" s="55" t="e">
        <f>J23/(500*(AirTUGroups!$A$1-AirTUGroups!$A$2))</f>
        <v>#N/A</v>
      </c>
      <c r="L23" s="55" t="e">
        <f t="shared" si="7"/>
        <v>#N/A</v>
      </c>
      <c r="O23" s="40"/>
      <c r="P23" s="180" t="s">
        <v>49</v>
      </c>
      <c r="Q23" s="179">
        <v>55</v>
      </c>
      <c r="R23" s="179">
        <v>70</v>
      </c>
      <c r="S23" s="179">
        <v>70</v>
      </c>
      <c r="T23" s="179">
        <v>55</v>
      </c>
      <c r="U23" s="8" t="e">
        <f t="shared" si="0"/>
        <v>#N/A</v>
      </c>
      <c r="V23" s="8" t="e">
        <f>VLOOKUP(O23,AirTUGroups!$A$2:$K$3559,3,FALSE)</f>
        <v>#N/A</v>
      </c>
      <c r="W23" s="8" t="e">
        <f>_xlfn.CEILING.MATH(VLOOKUP(O23,AirTUGroups!$A$2:$K$3540,4,FALSE), 5)</f>
        <v>#N/A</v>
      </c>
      <c r="X23" s="8" t="e">
        <f t="shared" si="9"/>
        <v>#N/A</v>
      </c>
      <c r="Y23" s="8" t="e">
        <f t="shared" si="1"/>
        <v>#N/A</v>
      </c>
      <c r="Z23" s="179">
        <v>90</v>
      </c>
      <c r="AA23" s="8" t="e">
        <f t="shared" si="2"/>
        <v>#N/A</v>
      </c>
      <c r="AB23" s="8" t="e">
        <f t="shared" si="3"/>
        <v>#N/A</v>
      </c>
      <c r="AC23" s="8" t="e">
        <f t="shared" si="10"/>
        <v>#N/A</v>
      </c>
      <c r="AD23" s="8" t="e">
        <f>ABS(INDEX(AirTUGroups!H$1:H$99983,MATCH($O23,AirTUGroups!A$1:A$99983,0)))</f>
        <v>#N/A</v>
      </c>
      <c r="AE23" s="8" t="e">
        <f t="shared" si="11"/>
        <v>#N/A</v>
      </c>
      <c r="AF23" s="87" t="e">
        <f>(MAX(AC23,AD23)) /(500*(AirTUGroups!$A$1-AirTUGroups!$A$2))</f>
        <v>#N/A</v>
      </c>
      <c r="AG23" s="87" t="e">
        <f t="shared" si="12"/>
        <v>#N/A</v>
      </c>
      <c r="AH23" s="8" t="e">
        <f t="shared" si="13"/>
        <v>#N/A</v>
      </c>
      <c r="AI23" s="186" t="e">
        <f t="shared" si="14"/>
        <v>#N/A</v>
      </c>
      <c r="AJ23" s="8" t="e">
        <f t="shared" si="17"/>
        <v>#N/A</v>
      </c>
    </row>
    <row r="24" spans="1:36" ht="13.8">
      <c r="A24" s="50"/>
      <c r="B24" s="8" t="e">
        <f>INDEX(AirTUGroups!C$1:C$999983, MATCH($A24, AirTUGroups!A$1:A$99983,0 ))</f>
        <v>#N/A</v>
      </c>
      <c r="C24" s="8" t="e">
        <f>INDEX(AirTUGroups!D$1:D$999983, MATCH($A24, AirTUGroups!A$1:A$99983,0 ))</f>
        <v>#N/A</v>
      </c>
      <c r="D24" s="38" t="e">
        <f t="shared" si="15"/>
        <v>#N/A</v>
      </c>
      <c r="E24" s="55" t="e">
        <f t="shared" si="16"/>
        <v>#N/A</v>
      </c>
      <c r="F24" s="59" t="e">
        <f>ABS(INDEX(AirTUGroups!H$1:H$99983,MATCH($A24,AirTUGroups!A$1:A$99983,0)))</f>
        <v>#N/A</v>
      </c>
      <c r="G24" s="8" t="e">
        <f t="shared" si="5"/>
        <v>#N/A</v>
      </c>
      <c r="H24" s="181">
        <v>55</v>
      </c>
      <c r="I24" s="181">
        <v>75</v>
      </c>
      <c r="J24" s="8" t="e">
        <f t="shared" si="6"/>
        <v>#N/A</v>
      </c>
      <c r="K24" s="55" t="e">
        <f>J24/(500*(AirTUGroups!$A$1-AirTUGroups!$A$2))</f>
        <v>#N/A</v>
      </c>
      <c r="L24" s="55" t="e">
        <f t="shared" si="7"/>
        <v>#N/A</v>
      </c>
      <c r="O24" s="40"/>
      <c r="P24" s="180" t="s">
        <v>49</v>
      </c>
      <c r="Q24" s="179">
        <v>55</v>
      </c>
      <c r="R24" s="179">
        <v>70</v>
      </c>
      <c r="S24" s="179">
        <v>70</v>
      </c>
      <c r="T24" s="179" t="e">
        <f t="shared" si="8"/>
        <v>#N/A</v>
      </c>
      <c r="U24" s="8" t="e">
        <f t="shared" si="0"/>
        <v>#N/A</v>
      </c>
      <c r="V24" s="8" t="e">
        <f>VLOOKUP(O24,AirTUGroups!$A$2:$K$3559,3,FALSE)</f>
        <v>#N/A</v>
      </c>
      <c r="W24" s="8" t="e">
        <f>_xlfn.CEILING.MATH(VLOOKUP(O24,AirTUGroups!$A$2:$K$3540,4,FALSE), 5)</f>
        <v>#N/A</v>
      </c>
      <c r="X24" s="8" t="e">
        <f t="shared" si="9"/>
        <v>#N/A</v>
      </c>
      <c r="Y24" s="8" t="e">
        <f t="shared" si="1"/>
        <v>#N/A</v>
      </c>
      <c r="Z24" s="179">
        <v>90</v>
      </c>
      <c r="AA24" s="8" t="e">
        <f t="shared" si="2"/>
        <v>#N/A</v>
      </c>
      <c r="AB24" s="8" t="e">
        <f t="shared" si="3"/>
        <v>#N/A</v>
      </c>
      <c r="AC24" s="8" t="e">
        <f t="shared" si="10"/>
        <v>#N/A</v>
      </c>
      <c r="AD24" s="8" t="e">
        <f>ABS(INDEX(AirTUGroups!H$1:H$99983,MATCH($O24,AirTUGroups!A$1:A$99983,0)))</f>
        <v>#N/A</v>
      </c>
      <c r="AE24" s="8" t="e">
        <f t="shared" si="11"/>
        <v>#N/A</v>
      </c>
      <c r="AF24" s="87" t="e">
        <f>(MAX(AC24,AD24)) /(500*(AirTUGroups!$A$1-AirTUGroups!$A$2))</f>
        <v>#N/A</v>
      </c>
      <c r="AG24" s="87" t="e">
        <f t="shared" si="12"/>
        <v>#N/A</v>
      </c>
      <c r="AH24" s="8" t="e">
        <f t="shared" si="13"/>
        <v>#N/A</v>
      </c>
      <c r="AI24" s="186" t="e">
        <f t="shared" si="14"/>
        <v>#N/A</v>
      </c>
      <c r="AJ24" s="8" t="e">
        <f t="shared" si="17"/>
        <v>#N/A</v>
      </c>
    </row>
    <row r="25" spans="1:36" ht="13.8">
      <c r="A25" s="50"/>
      <c r="B25" s="8" t="e">
        <f>INDEX(AirTUGroups!C$1:C$999983, MATCH($A25, AirTUGroups!A$1:A$99983,0 ))</f>
        <v>#N/A</v>
      </c>
      <c r="C25" s="8" t="e">
        <f>INDEX(AirTUGroups!D$1:D$999983, MATCH($A25, AirTUGroups!A$1:A$99983,0 ))</f>
        <v>#N/A</v>
      </c>
      <c r="D25" s="38" t="e">
        <f t="shared" si="15"/>
        <v>#N/A</v>
      </c>
      <c r="E25" s="55" t="e">
        <f t="shared" si="16"/>
        <v>#N/A</v>
      </c>
      <c r="F25" s="59" t="e">
        <f>ABS(INDEX(AirTUGroups!H$1:H$99983,MATCH($A25,AirTUGroups!A$1:A$99983,0)))</f>
        <v>#N/A</v>
      </c>
      <c r="G25" s="8" t="e">
        <f t="shared" si="5"/>
        <v>#N/A</v>
      </c>
      <c r="H25" s="181">
        <v>55</v>
      </c>
      <c r="I25" s="181">
        <v>75</v>
      </c>
      <c r="J25" s="8" t="e">
        <f t="shared" si="6"/>
        <v>#N/A</v>
      </c>
      <c r="K25" s="55" t="e">
        <f>J25/(500*(AirTUGroups!$A$1-AirTUGroups!$A$2))</f>
        <v>#N/A</v>
      </c>
      <c r="L25" s="55" t="e">
        <f t="shared" si="7"/>
        <v>#N/A</v>
      </c>
      <c r="O25" s="40"/>
      <c r="P25" s="180" t="s">
        <v>49</v>
      </c>
      <c r="Q25" s="179">
        <v>55</v>
      </c>
      <c r="R25" s="179">
        <v>70</v>
      </c>
      <c r="S25" s="179">
        <v>70</v>
      </c>
      <c r="T25" s="179" t="e">
        <f t="shared" si="8"/>
        <v>#N/A</v>
      </c>
      <c r="U25" s="8" t="e">
        <f t="shared" si="0"/>
        <v>#N/A</v>
      </c>
      <c r="V25" s="8" t="e">
        <f>VLOOKUP(O25,AirTUGroups!$A$2:$K$3559,3,FALSE)</f>
        <v>#N/A</v>
      </c>
      <c r="W25" s="8" t="e">
        <f>_xlfn.CEILING.MATH(VLOOKUP(O25,AirTUGroups!$A$2:$K$3540,4,FALSE), 5)</f>
        <v>#N/A</v>
      </c>
      <c r="X25" s="8" t="e">
        <f t="shared" ref="X25:X42" si="18">W25</f>
        <v>#N/A</v>
      </c>
      <c r="Y25" s="8" t="e">
        <f t="shared" si="1"/>
        <v>#N/A</v>
      </c>
      <c r="Z25" s="179">
        <v>90</v>
      </c>
      <c r="AA25" s="8" t="e">
        <f t="shared" si="2"/>
        <v>#N/A</v>
      </c>
      <c r="AB25" s="8" t="e">
        <f t="shared" si="3"/>
        <v>#N/A</v>
      </c>
      <c r="AC25" s="8" t="e">
        <f t="shared" si="10"/>
        <v>#N/A</v>
      </c>
      <c r="AD25" s="8" t="e">
        <f>ABS(INDEX(AirTUGroups!H$1:H$99983,MATCH($O25,AirTUGroups!A$1:A$99983,0)))</f>
        <v>#N/A</v>
      </c>
      <c r="AE25" s="8" t="e">
        <f t="shared" si="11"/>
        <v>#N/A</v>
      </c>
      <c r="AF25" s="87" t="e">
        <f>(MAX(AC25,AD25)) /(500*(AirTUGroups!$A$1-AirTUGroups!$A$2))</f>
        <v>#N/A</v>
      </c>
      <c r="AG25" s="87" t="e">
        <f t="shared" ref="AG25:AG42" si="19">AE25/3412.142</f>
        <v>#N/A</v>
      </c>
      <c r="AH25" s="8" t="e">
        <f t="shared" si="13"/>
        <v>#N/A</v>
      </c>
      <c r="AI25" s="186" t="e">
        <f t="shared" si="14"/>
        <v>#N/A</v>
      </c>
      <c r="AJ25" s="8" t="e">
        <f t="shared" si="17"/>
        <v>#N/A</v>
      </c>
    </row>
    <row r="26" spans="1:36" ht="13.8">
      <c r="A26" s="50"/>
      <c r="B26" s="8" t="e">
        <f>INDEX(AirTUGroups!C$1:C$999983, MATCH($A26, AirTUGroups!A$1:A$99983,0 ))</f>
        <v>#N/A</v>
      </c>
      <c r="C26" s="8" t="e">
        <f>INDEX(AirTUGroups!D$1:D$999983, MATCH($A26, AirTUGroups!A$1:A$99983,0 ))</f>
        <v>#N/A</v>
      </c>
      <c r="D26" s="38" t="e">
        <f t="shared" si="15"/>
        <v>#N/A</v>
      </c>
      <c r="E26" s="55" t="e">
        <f t="shared" si="16"/>
        <v>#N/A</v>
      </c>
      <c r="F26" s="59" t="e">
        <f>ABS(INDEX(AirTUGroups!H$1:H$99983,MATCH($A26,AirTUGroups!A$1:A$99983,0)))</f>
        <v>#N/A</v>
      </c>
      <c r="G26" s="8" t="e">
        <f t="shared" si="5"/>
        <v>#N/A</v>
      </c>
      <c r="H26" s="181">
        <v>55</v>
      </c>
      <c r="I26" s="181">
        <v>75</v>
      </c>
      <c r="J26" s="8" t="e">
        <f t="shared" si="6"/>
        <v>#N/A</v>
      </c>
      <c r="K26" s="55" t="e">
        <f>J26/(500*(AirTUGroups!$A$1-AirTUGroups!$A$2))</f>
        <v>#N/A</v>
      </c>
      <c r="L26" s="55" t="e">
        <f t="shared" si="7"/>
        <v>#N/A</v>
      </c>
      <c r="N26" s="4"/>
      <c r="O26" s="40"/>
      <c r="P26" s="180" t="s">
        <v>49</v>
      </c>
      <c r="Q26" s="179">
        <v>55</v>
      </c>
      <c r="R26" s="179">
        <v>70</v>
      </c>
      <c r="S26" s="179">
        <v>70</v>
      </c>
      <c r="T26" s="179">
        <v>55</v>
      </c>
      <c r="U26" s="8" t="e">
        <f t="shared" si="0"/>
        <v>#N/A</v>
      </c>
      <c r="V26" s="8" t="e">
        <f>VLOOKUP(O26,AirTUGroups!$A$2:$K$3559,3,FALSE)</f>
        <v>#N/A</v>
      </c>
      <c r="W26" s="8" t="e">
        <f>_xlfn.CEILING.MATH(VLOOKUP(O26,AirTUGroups!$A$2:$K$3540,4,FALSE), 5)</f>
        <v>#N/A</v>
      </c>
      <c r="X26" s="8" t="e">
        <f t="shared" si="18"/>
        <v>#N/A</v>
      </c>
      <c r="Y26" s="8" t="e">
        <f t="shared" si="1"/>
        <v>#N/A</v>
      </c>
      <c r="Z26" s="179">
        <v>90</v>
      </c>
      <c r="AA26" s="8" t="e">
        <f t="shared" si="2"/>
        <v>#N/A</v>
      </c>
      <c r="AB26" s="8" t="e">
        <f t="shared" si="3"/>
        <v>#N/A</v>
      </c>
      <c r="AC26" s="8" t="e">
        <f t="shared" si="10"/>
        <v>#N/A</v>
      </c>
      <c r="AD26" s="8" t="e">
        <f>ABS(INDEX(AirTUGroups!H$1:H$99983,MATCH($O26,AirTUGroups!A$1:A$99983,0)))</f>
        <v>#N/A</v>
      </c>
      <c r="AE26" s="8" t="e">
        <f t="shared" si="11"/>
        <v>#N/A</v>
      </c>
      <c r="AF26" s="87" t="e">
        <f>(MAX(AC26,AD26)) /(500*(AirTUGroups!$A$1-AirTUGroups!$A$2))</f>
        <v>#N/A</v>
      </c>
      <c r="AG26" s="87" t="e">
        <f t="shared" si="19"/>
        <v>#N/A</v>
      </c>
      <c r="AH26" s="8" t="e">
        <f t="shared" si="13"/>
        <v>#N/A</v>
      </c>
      <c r="AI26" s="186" t="e">
        <f t="shared" si="14"/>
        <v>#N/A</v>
      </c>
      <c r="AJ26" s="8" t="e">
        <f t="shared" si="17"/>
        <v>#N/A</v>
      </c>
    </row>
    <row r="27" spans="1:36" ht="13.8">
      <c r="A27" s="50"/>
      <c r="B27" s="8" t="e">
        <f>INDEX(AirTUGroups!C$1:C$999983, MATCH($A27, AirTUGroups!A$1:A$99983,0 ))</f>
        <v>#N/A</v>
      </c>
      <c r="C27" s="8" t="e">
        <f>INDEX(AirTUGroups!D$1:D$999983, MATCH($A27, AirTUGroups!A$1:A$99983,0 ))</f>
        <v>#N/A</v>
      </c>
      <c r="D27" s="38" t="e">
        <f t="shared" si="15"/>
        <v>#N/A</v>
      </c>
      <c r="E27" s="55" t="e">
        <f t="shared" si="16"/>
        <v>#N/A</v>
      </c>
      <c r="F27" s="59" t="e">
        <f>ABS(INDEX(AirTUGroups!H$1:H$99983,MATCH($A27,AirTUGroups!A$1:A$99983,0)))</f>
        <v>#N/A</v>
      </c>
      <c r="G27" s="8" t="e">
        <f t="shared" si="5"/>
        <v>#N/A</v>
      </c>
      <c r="H27" s="181">
        <v>55</v>
      </c>
      <c r="I27" s="181">
        <v>75</v>
      </c>
      <c r="J27" s="8" t="e">
        <f t="shared" si="6"/>
        <v>#N/A</v>
      </c>
      <c r="K27" s="55" t="e">
        <f>J27/(500*(AirTUGroups!$A$1-AirTUGroups!$A$2))</f>
        <v>#N/A</v>
      </c>
      <c r="L27" s="55" t="e">
        <f t="shared" si="7"/>
        <v>#N/A</v>
      </c>
      <c r="N27" s="4"/>
      <c r="O27" s="40"/>
      <c r="P27" s="180" t="s">
        <v>49</v>
      </c>
      <c r="Q27" s="179">
        <v>55</v>
      </c>
      <c r="R27" s="179">
        <v>70</v>
      </c>
      <c r="S27" s="179">
        <v>70</v>
      </c>
      <c r="T27" s="179">
        <v>55</v>
      </c>
      <c r="U27" s="8" t="e">
        <f t="shared" si="0"/>
        <v>#N/A</v>
      </c>
      <c r="V27" s="8" t="e">
        <f>VLOOKUP(O27,AirTUGroups!$A$2:$K$3559,3,FALSE)</f>
        <v>#N/A</v>
      </c>
      <c r="W27" s="8" t="e">
        <f>_xlfn.CEILING.MATH(VLOOKUP(O27,AirTUGroups!$A$2:$K$3540,4,FALSE), 5)</f>
        <v>#N/A</v>
      </c>
      <c r="X27" s="8" t="e">
        <f t="shared" si="18"/>
        <v>#N/A</v>
      </c>
      <c r="Y27" s="8" t="e">
        <f t="shared" si="1"/>
        <v>#N/A</v>
      </c>
      <c r="Z27" s="179">
        <v>90</v>
      </c>
      <c r="AA27" s="8" t="e">
        <f t="shared" si="2"/>
        <v>#N/A</v>
      </c>
      <c r="AB27" s="8" t="e">
        <f t="shared" si="3"/>
        <v>#N/A</v>
      </c>
      <c r="AC27" s="8" t="e">
        <f t="shared" si="10"/>
        <v>#N/A</v>
      </c>
      <c r="AD27" s="8" t="e">
        <f>ABS(INDEX(AirTUGroups!H$1:H$99983,MATCH($O27,AirTUGroups!A$1:A$99983,0)))</f>
        <v>#N/A</v>
      </c>
      <c r="AE27" s="8" t="e">
        <f t="shared" si="11"/>
        <v>#N/A</v>
      </c>
      <c r="AF27" s="87" t="e">
        <f>(MAX(AC27,AD27)) /(500*(AirTUGroups!$A$1-AirTUGroups!$A$2))</f>
        <v>#N/A</v>
      </c>
      <c r="AG27" s="87" t="e">
        <f t="shared" si="19"/>
        <v>#N/A</v>
      </c>
      <c r="AH27" s="8" t="e">
        <f t="shared" si="13"/>
        <v>#N/A</v>
      </c>
      <c r="AI27" s="186" t="e">
        <f t="shared" si="14"/>
        <v>#N/A</v>
      </c>
      <c r="AJ27" s="8" t="e">
        <f t="shared" si="17"/>
        <v>#N/A</v>
      </c>
    </row>
    <row r="28" spans="1:36" ht="13.8">
      <c r="A28" s="50"/>
      <c r="B28" s="8" t="e">
        <f>INDEX(AirTUGroups!C$1:C$999983, MATCH($A28, AirTUGroups!A$1:A$99983,0 ))</f>
        <v>#N/A</v>
      </c>
      <c r="C28" s="8" t="e">
        <f>INDEX(AirTUGroups!D$1:D$999983, MATCH($A28, AirTUGroups!A$1:A$99983,0 ))</f>
        <v>#N/A</v>
      </c>
      <c r="D28" s="38" t="e">
        <f t="shared" si="15"/>
        <v>#N/A</v>
      </c>
      <c r="E28" s="55" t="e">
        <f t="shared" si="16"/>
        <v>#N/A</v>
      </c>
      <c r="F28" s="59" t="e">
        <f>ABS(INDEX(AirTUGroups!H$1:H$99983,MATCH($A28,AirTUGroups!A$1:A$99983,0)))</f>
        <v>#N/A</v>
      </c>
      <c r="G28" s="8" t="e">
        <f t="shared" si="5"/>
        <v>#N/A</v>
      </c>
      <c r="H28" s="181">
        <v>55</v>
      </c>
      <c r="I28" s="181">
        <v>75</v>
      </c>
      <c r="J28" s="8" t="e">
        <f t="shared" si="6"/>
        <v>#N/A</v>
      </c>
      <c r="K28" s="55" t="e">
        <f>J28/(500*(AirTUGroups!$A$1-AirTUGroups!$A$2))</f>
        <v>#N/A</v>
      </c>
      <c r="L28" s="55" t="e">
        <f t="shared" si="7"/>
        <v>#N/A</v>
      </c>
      <c r="N28" s="4"/>
      <c r="O28" s="40"/>
      <c r="P28" s="180" t="s">
        <v>49</v>
      </c>
      <c r="Q28" s="179">
        <v>55</v>
      </c>
      <c r="R28" s="179">
        <v>70</v>
      </c>
      <c r="S28" s="179">
        <v>70</v>
      </c>
      <c r="T28" s="179">
        <v>55</v>
      </c>
      <c r="U28" s="8" t="e">
        <f t="shared" si="0"/>
        <v>#N/A</v>
      </c>
      <c r="V28" s="8" t="e">
        <f>VLOOKUP(O28,AirTUGroups!$A$2:$K$3559,3,FALSE)</f>
        <v>#N/A</v>
      </c>
      <c r="W28" s="8" t="e">
        <f>_xlfn.CEILING.MATH(VLOOKUP(O28,AirTUGroups!$A$2:$K$3540,4,FALSE), 5)</f>
        <v>#N/A</v>
      </c>
      <c r="X28" s="8" t="e">
        <f t="shared" si="18"/>
        <v>#N/A</v>
      </c>
      <c r="Y28" s="8" t="e">
        <f t="shared" si="1"/>
        <v>#N/A</v>
      </c>
      <c r="Z28" s="179">
        <v>90</v>
      </c>
      <c r="AA28" s="8" t="e">
        <f t="shared" si="2"/>
        <v>#N/A</v>
      </c>
      <c r="AB28" s="8" t="e">
        <f t="shared" si="3"/>
        <v>#N/A</v>
      </c>
      <c r="AC28" s="8" t="e">
        <f t="shared" si="10"/>
        <v>#N/A</v>
      </c>
      <c r="AD28" s="8" t="e">
        <f>ABS(INDEX(AirTUGroups!H$1:H$99983,MATCH($O28,AirTUGroups!A$1:A$99983,0)))</f>
        <v>#N/A</v>
      </c>
      <c r="AE28" s="8" t="e">
        <f t="shared" si="11"/>
        <v>#N/A</v>
      </c>
      <c r="AF28" s="87" t="e">
        <f>(MAX(AC28,AD28)) /(500*(AirTUGroups!$A$1-AirTUGroups!$A$2))</f>
        <v>#N/A</v>
      </c>
      <c r="AG28" s="87" t="e">
        <f t="shared" si="19"/>
        <v>#N/A</v>
      </c>
      <c r="AH28" s="8" t="e">
        <f t="shared" si="13"/>
        <v>#N/A</v>
      </c>
      <c r="AI28" s="186" t="e">
        <f t="shared" si="14"/>
        <v>#N/A</v>
      </c>
      <c r="AJ28" s="8" t="e">
        <f t="shared" si="17"/>
        <v>#N/A</v>
      </c>
    </row>
    <row r="29" spans="1:36" ht="13.8">
      <c r="A29" s="50"/>
      <c r="B29" s="8" t="e">
        <f>INDEX(AirTUGroups!C$1:C$999983, MATCH($A29, AirTUGroups!A$1:A$99983,0 ))</f>
        <v>#N/A</v>
      </c>
      <c r="C29" s="8" t="e">
        <f>INDEX(AirTUGroups!D$1:D$999983, MATCH($A29, AirTUGroups!A$1:A$99983,0 ))</f>
        <v>#N/A</v>
      </c>
      <c r="D29" s="38" t="e">
        <f t="shared" si="15"/>
        <v>#N/A</v>
      </c>
      <c r="E29" s="55" t="e">
        <f t="shared" si="16"/>
        <v>#N/A</v>
      </c>
      <c r="F29" s="59" t="e">
        <f>ABS(INDEX(AirTUGroups!H$1:H$99983,MATCH($A29,AirTUGroups!A$1:A$99983,0)))</f>
        <v>#N/A</v>
      </c>
      <c r="G29" s="8" t="e">
        <f t="shared" si="5"/>
        <v>#N/A</v>
      </c>
      <c r="H29" s="181">
        <v>55</v>
      </c>
      <c r="I29" s="181">
        <v>75</v>
      </c>
      <c r="J29" s="8" t="e">
        <f t="shared" si="6"/>
        <v>#N/A</v>
      </c>
      <c r="K29" s="55" t="e">
        <f>J29/(500*(AirTUGroups!$A$1-AirTUGroups!$A$2))</f>
        <v>#N/A</v>
      </c>
      <c r="L29" s="55" t="e">
        <f t="shared" si="7"/>
        <v>#N/A</v>
      </c>
      <c r="N29" s="4"/>
      <c r="O29" s="40"/>
      <c r="P29" s="180" t="s">
        <v>49</v>
      </c>
      <c r="Q29" s="179">
        <v>55</v>
      </c>
      <c r="R29" s="179">
        <v>70</v>
      </c>
      <c r="S29" s="179">
        <v>70</v>
      </c>
      <c r="T29" s="179" t="e">
        <f t="shared" si="8"/>
        <v>#N/A</v>
      </c>
      <c r="U29" s="8" t="e">
        <f t="shared" si="0"/>
        <v>#N/A</v>
      </c>
      <c r="V29" s="8" t="e">
        <f>VLOOKUP(O29,AirTUGroups!$A$2:$K$3559,3,FALSE)</f>
        <v>#N/A</v>
      </c>
      <c r="W29" s="8" t="e">
        <f>_xlfn.CEILING.MATH(VLOOKUP(O29,AirTUGroups!$A$2:$K$3540,4,FALSE), 5)</f>
        <v>#N/A</v>
      </c>
      <c r="X29" s="8" t="e">
        <f t="shared" si="18"/>
        <v>#N/A</v>
      </c>
      <c r="Y29" s="8" t="e">
        <f t="shared" si="1"/>
        <v>#N/A</v>
      </c>
      <c r="Z29" s="179">
        <v>90</v>
      </c>
      <c r="AA29" s="8" t="e">
        <f t="shared" si="2"/>
        <v>#N/A</v>
      </c>
      <c r="AB29" s="8" t="e">
        <f t="shared" si="3"/>
        <v>#N/A</v>
      </c>
      <c r="AC29" s="8" t="e">
        <f t="shared" si="10"/>
        <v>#N/A</v>
      </c>
      <c r="AD29" s="8" t="e">
        <f>ABS(INDEX(AirTUGroups!H$1:H$99983,MATCH($O29,AirTUGroups!A$1:A$99983,0)))</f>
        <v>#N/A</v>
      </c>
      <c r="AE29" s="8" t="e">
        <f t="shared" si="11"/>
        <v>#N/A</v>
      </c>
      <c r="AF29" s="87" t="e">
        <f>(MAX(AC29,AD29)) /(500*(AirTUGroups!$A$1-AirTUGroups!$A$2))</f>
        <v>#N/A</v>
      </c>
      <c r="AG29" s="87" t="e">
        <f t="shared" si="19"/>
        <v>#N/A</v>
      </c>
      <c r="AH29" s="8" t="e">
        <f t="shared" si="13"/>
        <v>#N/A</v>
      </c>
      <c r="AI29" s="186" t="e">
        <f t="shared" si="14"/>
        <v>#N/A</v>
      </c>
      <c r="AJ29" s="8" t="e">
        <f t="shared" si="17"/>
        <v>#N/A</v>
      </c>
    </row>
    <row r="30" spans="1:36" ht="13.8">
      <c r="A30" s="50"/>
      <c r="B30" s="8" t="e">
        <f>INDEX(AirTUGroups!C$1:C$999983, MATCH($A30, AirTUGroups!A$1:A$99983,0 ))</f>
        <v>#N/A</v>
      </c>
      <c r="C30" s="8" t="e">
        <f>INDEX(AirTUGroups!D$1:D$999983, MATCH($A30, AirTUGroups!A$1:A$99983,0 ))</f>
        <v>#N/A</v>
      </c>
      <c r="D30" s="38" t="e">
        <f t="shared" si="15"/>
        <v>#N/A</v>
      </c>
      <c r="E30" s="55" t="e">
        <f t="shared" si="16"/>
        <v>#N/A</v>
      </c>
      <c r="F30" s="59" t="e">
        <f>ABS(INDEX(AirTUGroups!H$1:H$99983,MATCH($A30,AirTUGroups!A$1:A$99983,0)))</f>
        <v>#N/A</v>
      </c>
      <c r="G30" s="8" t="e">
        <f t="shared" si="5"/>
        <v>#N/A</v>
      </c>
      <c r="H30" s="181">
        <v>55</v>
      </c>
      <c r="I30" s="181">
        <v>75</v>
      </c>
      <c r="J30" s="8" t="e">
        <f t="shared" si="6"/>
        <v>#N/A</v>
      </c>
      <c r="K30" s="55" t="e">
        <f>J30/(500*(AirTUGroups!$A$1-AirTUGroups!$A$2))</f>
        <v>#N/A</v>
      </c>
      <c r="L30" s="55" t="e">
        <f t="shared" si="7"/>
        <v>#N/A</v>
      </c>
      <c r="N30" s="4"/>
      <c r="O30" s="40"/>
      <c r="P30" s="180" t="s">
        <v>49</v>
      </c>
      <c r="Q30" s="179">
        <v>55</v>
      </c>
      <c r="R30" s="179">
        <v>70</v>
      </c>
      <c r="S30" s="179">
        <v>70</v>
      </c>
      <c r="T30" s="179" t="e">
        <f t="shared" si="8"/>
        <v>#N/A</v>
      </c>
      <c r="U30" s="8" t="e">
        <f t="shared" si="0"/>
        <v>#N/A</v>
      </c>
      <c r="V30" s="8" t="e">
        <f>VLOOKUP(O30,AirTUGroups!$A$2:$K$3559,3,FALSE)</f>
        <v>#N/A</v>
      </c>
      <c r="W30" s="8" t="e">
        <f>_xlfn.CEILING.MATH(VLOOKUP(O30,AirTUGroups!$A$2:$K$3540,4,FALSE), 5)</f>
        <v>#N/A</v>
      </c>
      <c r="X30" s="8" t="e">
        <f t="shared" si="18"/>
        <v>#N/A</v>
      </c>
      <c r="Y30" s="8" t="e">
        <f t="shared" si="1"/>
        <v>#N/A</v>
      </c>
      <c r="Z30" s="179">
        <v>90</v>
      </c>
      <c r="AA30" s="8" t="e">
        <f t="shared" si="2"/>
        <v>#N/A</v>
      </c>
      <c r="AB30" s="8" t="e">
        <f t="shared" si="3"/>
        <v>#N/A</v>
      </c>
      <c r="AC30" s="8" t="e">
        <f t="shared" si="10"/>
        <v>#N/A</v>
      </c>
      <c r="AD30" s="8" t="e">
        <f>ABS(INDEX(AirTUGroups!H$1:H$99983,MATCH($O30,AirTUGroups!A$1:A$99983,0)))</f>
        <v>#N/A</v>
      </c>
      <c r="AE30" s="8" t="e">
        <f t="shared" si="11"/>
        <v>#N/A</v>
      </c>
      <c r="AF30" s="87" t="e">
        <f>(MAX(AC30,AD30)) /(500*(AirTUGroups!$A$1-AirTUGroups!$A$2))</f>
        <v>#N/A</v>
      </c>
      <c r="AG30" s="87" t="e">
        <f t="shared" si="19"/>
        <v>#N/A</v>
      </c>
      <c r="AH30" s="8" t="e">
        <f t="shared" si="13"/>
        <v>#N/A</v>
      </c>
      <c r="AI30" s="186" t="e">
        <f t="shared" si="14"/>
        <v>#N/A</v>
      </c>
      <c r="AJ30" s="8" t="e">
        <f t="shared" si="17"/>
        <v>#N/A</v>
      </c>
    </row>
    <row r="31" spans="1:36" ht="13.8">
      <c r="A31" s="50"/>
      <c r="B31" s="8" t="e">
        <f>INDEX(AirTUGroups!C$1:C$999983, MATCH($A31, AirTUGroups!A$1:A$99983,0 ))</f>
        <v>#N/A</v>
      </c>
      <c r="C31" s="8" t="e">
        <f>INDEX(AirTUGroups!D$1:D$999983, MATCH($A31, AirTUGroups!A$1:A$99983,0 ))</f>
        <v>#N/A</v>
      </c>
      <c r="D31" s="38" t="e">
        <f t="shared" si="15"/>
        <v>#N/A</v>
      </c>
      <c r="E31" s="55" t="e">
        <f t="shared" si="16"/>
        <v>#N/A</v>
      </c>
      <c r="F31" s="59" t="e">
        <f>ABS(INDEX(AirTUGroups!H$1:H$99983,MATCH($A31,AirTUGroups!A$1:A$99983,0)))</f>
        <v>#N/A</v>
      </c>
      <c r="G31" s="8" t="e">
        <f t="shared" si="5"/>
        <v>#N/A</v>
      </c>
      <c r="H31" s="181">
        <v>55</v>
      </c>
      <c r="I31" s="181">
        <v>75</v>
      </c>
      <c r="J31" s="8" t="e">
        <f t="shared" si="6"/>
        <v>#N/A</v>
      </c>
      <c r="K31" s="55" t="e">
        <f>J31/(500*(AirTUGroups!$A$1-AirTUGroups!$A$2))</f>
        <v>#N/A</v>
      </c>
      <c r="L31" s="55" t="e">
        <f t="shared" si="7"/>
        <v>#N/A</v>
      </c>
      <c r="N31" s="4"/>
      <c r="O31" s="40"/>
      <c r="P31" s="180" t="s">
        <v>49</v>
      </c>
      <c r="Q31" s="179">
        <v>55</v>
      </c>
      <c r="R31" s="179">
        <v>70</v>
      </c>
      <c r="S31" s="179">
        <v>70</v>
      </c>
      <c r="T31" s="179" t="e">
        <f t="shared" si="8"/>
        <v>#N/A</v>
      </c>
      <c r="U31" s="8" t="e">
        <f t="shared" si="0"/>
        <v>#N/A</v>
      </c>
      <c r="V31" s="8" t="e">
        <f>VLOOKUP(O31,AirTUGroups!$A$2:$K$3559,3,FALSE)</f>
        <v>#N/A</v>
      </c>
      <c r="W31" s="8" t="e">
        <f>_xlfn.CEILING.MATH(VLOOKUP(O31,AirTUGroups!$A$2:$K$3540,4,FALSE), 5)</f>
        <v>#N/A</v>
      </c>
      <c r="X31" s="8" t="e">
        <f t="shared" si="18"/>
        <v>#N/A</v>
      </c>
      <c r="Y31" s="8" t="e">
        <f t="shared" si="1"/>
        <v>#N/A</v>
      </c>
      <c r="Z31" s="179">
        <v>90</v>
      </c>
      <c r="AA31" s="8" t="e">
        <f t="shared" si="2"/>
        <v>#N/A</v>
      </c>
      <c r="AB31" s="8" t="e">
        <f t="shared" si="3"/>
        <v>#N/A</v>
      </c>
      <c r="AC31" s="8" t="e">
        <f t="shared" si="10"/>
        <v>#N/A</v>
      </c>
      <c r="AD31" s="8" t="e">
        <f>ABS(INDEX(AirTUGroups!H$1:H$99983,MATCH($O31,AirTUGroups!A$1:A$99983,0)))</f>
        <v>#N/A</v>
      </c>
      <c r="AE31" s="8" t="e">
        <f t="shared" si="11"/>
        <v>#N/A</v>
      </c>
      <c r="AF31" s="87" t="e">
        <f>(MAX(AC31,AD31)) /(500*(AirTUGroups!$A$1-AirTUGroups!$A$2))</f>
        <v>#N/A</v>
      </c>
      <c r="AG31" s="87" t="e">
        <f t="shared" si="19"/>
        <v>#N/A</v>
      </c>
      <c r="AH31" s="8" t="e">
        <f t="shared" si="13"/>
        <v>#N/A</v>
      </c>
      <c r="AI31" s="186" t="e">
        <f t="shared" si="14"/>
        <v>#N/A</v>
      </c>
      <c r="AJ31" s="8" t="e">
        <f t="shared" si="17"/>
        <v>#N/A</v>
      </c>
    </row>
    <row r="32" spans="1:36" ht="13.8">
      <c r="A32" s="50"/>
      <c r="B32" s="8" t="e">
        <f>INDEX(AirTUGroups!C$1:C$999983, MATCH($A32, AirTUGroups!A$1:A$99983,0 ))</f>
        <v>#N/A</v>
      </c>
      <c r="C32" s="8" t="e">
        <f>INDEX(AirTUGroups!D$1:D$999983, MATCH($A32, AirTUGroups!A$1:A$99983,0 ))</f>
        <v>#N/A</v>
      </c>
      <c r="D32" s="38" t="e">
        <f t="shared" si="15"/>
        <v>#N/A</v>
      </c>
      <c r="E32" s="55" t="e">
        <f t="shared" si="16"/>
        <v>#N/A</v>
      </c>
      <c r="F32" s="59" t="e">
        <f>ABS(INDEX(AirTUGroups!H$1:H$99983,MATCH($A32,AirTUGroups!A$1:A$99983,0)))</f>
        <v>#N/A</v>
      </c>
      <c r="G32" s="8" t="e">
        <f t="shared" si="5"/>
        <v>#N/A</v>
      </c>
      <c r="H32" s="181">
        <v>55</v>
      </c>
      <c r="I32" s="181">
        <v>75</v>
      </c>
      <c r="J32" s="8" t="e">
        <f t="shared" si="6"/>
        <v>#N/A</v>
      </c>
      <c r="K32" s="55" t="e">
        <f>J32/(500*(AirTUGroups!$A$1-AirTUGroups!$A$2))</f>
        <v>#N/A</v>
      </c>
      <c r="L32" s="55" t="e">
        <f t="shared" si="7"/>
        <v>#N/A</v>
      </c>
      <c r="N32" s="4"/>
      <c r="O32" s="40"/>
      <c r="P32" s="180" t="s">
        <v>49</v>
      </c>
      <c r="Q32" s="179">
        <v>55</v>
      </c>
      <c r="R32" s="179">
        <v>70</v>
      </c>
      <c r="S32" s="179">
        <v>70</v>
      </c>
      <c r="T32" s="179" t="e">
        <f t="shared" si="8"/>
        <v>#N/A</v>
      </c>
      <c r="U32" s="8" t="e">
        <f t="shared" si="0"/>
        <v>#N/A</v>
      </c>
      <c r="V32" s="8" t="e">
        <f>VLOOKUP(O32,AirTUGroups!$A$2:$K$3559,3,FALSE)</f>
        <v>#N/A</v>
      </c>
      <c r="W32" s="8" t="e">
        <f>_xlfn.CEILING.MATH(VLOOKUP(O32,AirTUGroups!$A$2:$K$3540,4,FALSE), 5)</f>
        <v>#N/A</v>
      </c>
      <c r="X32" s="8" t="e">
        <f t="shared" si="18"/>
        <v>#N/A</v>
      </c>
      <c r="Y32" s="8" t="e">
        <f t="shared" si="1"/>
        <v>#N/A</v>
      </c>
      <c r="Z32" s="179">
        <v>90</v>
      </c>
      <c r="AA32" s="8" t="e">
        <f t="shared" si="2"/>
        <v>#N/A</v>
      </c>
      <c r="AB32" s="8" t="e">
        <f t="shared" si="3"/>
        <v>#N/A</v>
      </c>
      <c r="AC32" s="8" t="e">
        <f t="shared" si="10"/>
        <v>#N/A</v>
      </c>
      <c r="AD32" s="8" t="e">
        <f>ABS(INDEX(AirTUGroups!H$1:H$99983,MATCH($O32,AirTUGroups!A$1:A$99983,0)))</f>
        <v>#N/A</v>
      </c>
      <c r="AE32" s="8" t="e">
        <f t="shared" si="11"/>
        <v>#N/A</v>
      </c>
      <c r="AF32" s="87" t="e">
        <f>(MAX(AC32,AD32)) /(500*(AirTUGroups!$A$1-AirTUGroups!$A$2))</f>
        <v>#N/A</v>
      </c>
      <c r="AG32" s="87" t="e">
        <f t="shared" si="19"/>
        <v>#N/A</v>
      </c>
      <c r="AH32" s="8" t="e">
        <f t="shared" si="13"/>
        <v>#N/A</v>
      </c>
      <c r="AI32" s="186" t="e">
        <f t="shared" si="14"/>
        <v>#N/A</v>
      </c>
      <c r="AJ32" s="8" t="e">
        <f t="shared" si="17"/>
        <v>#N/A</v>
      </c>
    </row>
    <row r="33" spans="1:36" ht="13.8">
      <c r="A33" s="50"/>
      <c r="B33" s="8" t="e">
        <f>INDEX(AirTUGroups!C$1:C$999983, MATCH($A33, AirTUGroups!A$1:A$99983,0 ))</f>
        <v>#N/A</v>
      </c>
      <c r="C33" s="8" t="e">
        <f>INDEX(AirTUGroups!D$1:D$999983, MATCH($A33, AirTUGroups!A$1:A$99983,0 ))</f>
        <v>#N/A</v>
      </c>
      <c r="D33" s="38" t="e">
        <f t="shared" ref="D33:D41" si="20">_xlfn.CEILING.MATH(B33*0.6, 10)</f>
        <v>#N/A</v>
      </c>
      <c r="E33" s="55" t="e">
        <f t="shared" si="16"/>
        <v>#N/A</v>
      </c>
      <c r="F33" s="59" t="e">
        <f>ABS(INDEX(AirTUGroups!H$1:H$99983,MATCH($A33,AirTUGroups!A$1:A$99983,0)))</f>
        <v>#N/A</v>
      </c>
      <c r="G33" s="8" t="e">
        <f t="shared" ref="G33:G41" si="21">(D33*1.085*(I33-H33))</f>
        <v>#N/A</v>
      </c>
      <c r="H33" s="181">
        <v>55</v>
      </c>
      <c r="I33" s="181">
        <v>75</v>
      </c>
      <c r="J33" s="8" t="e">
        <f t="shared" ref="J33:J41" si="22">F33+G33</f>
        <v>#N/A</v>
      </c>
      <c r="K33" s="55" t="e">
        <f>J33/(500*(AirTUGroups!$A$1-AirTUGroups!$A$2))</f>
        <v>#N/A</v>
      </c>
      <c r="L33" s="55" t="e">
        <f t="shared" ref="L33:L41" si="23">J33/3412.142</f>
        <v>#N/A</v>
      </c>
      <c r="N33" s="4"/>
      <c r="O33" s="40"/>
      <c r="P33" s="180" t="s">
        <v>49</v>
      </c>
      <c r="Q33" s="179">
        <v>55</v>
      </c>
      <c r="R33" s="179">
        <v>70</v>
      </c>
      <c r="S33" s="179">
        <v>70</v>
      </c>
      <c r="T33" s="179">
        <v>55</v>
      </c>
      <c r="U33" s="8" t="e">
        <f t="shared" si="0"/>
        <v>#N/A</v>
      </c>
      <c r="V33" s="8" t="e">
        <f>VLOOKUP(O33,AirTUGroups!$A$2:$K$3559,3,FALSE)</f>
        <v>#N/A</v>
      </c>
      <c r="W33" s="8" t="e">
        <f>_xlfn.CEILING.MATH(VLOOKUP(O33,AirTUGroups!$A$2:$K$3540,4,FALSE), 5)</f>
        <v>#N/A</v>
      </c>
      <c r="X33" s="8" t="e">
        <f t="shared" si="18"/>
        <v>#N/A</v>
      </c>
      <c r="Y33" s="8" t="e">
        <f t="shared" si="1"/>
        <v>#N/A</v>
      </c>
      <c r="Z33" s="179">
        <v>90</v>
      </c>
      <c r="AA33" s="8" t="e">
        <f t="shared" si="2"/>
        <v>#N/A</v>
      </c>
      <c r="AB33" s="8" t="e">
        <f t="shared" si="3"/>
        <v>#N/A</v>
      </c>
      <c r="AC33" s="8" t="e">
        <f t="shared" si="10"/>
        <v>#N/A</v>
      </c>
      <c r="AD33" s="8" t="e">
        <f>ABS(INDEX(AirTUGroups!H$1:H$99983,MATCH($O33,AirTUGroups!A$1:A$99983,0)))</f>
        <v>#N/A</v>
      </c>
      <c r="AE33" s="8" t="e">
        <f t="shared" si="11"/>
        <v>#N/A</v>
      </c>
      <c r="AF33" s="87" t="e">
        <f>(MAX(AC33,AD33)) /(500*(AirTUGroups!$A$1-AirTUGroups!$A$2))</f>
        <v>#N/A</v>
      </c>
      <c r="AG33" s="87" t="e">
        <f t="shared" si="19"/>
        <v>#N/A</v>
      </c>
      <c r="AH33" s="8" t="e">
        <f t="shared" si="13"/>
        <v>#N/A</v>
      </c>
      <c r="AI33" s="186" t="e">
        <f t="shared" si="14"/>
        <v>#N/A</v>
      </c>
      <c r="AJ33" s="8" t="e">
        <f t="shared" si="17"/>
        <v>#N/A</v>
      </c>
    </row>
    <row r="34" spans="1:36" ht="12.75" customHeight="1">
      <c r="A34" s="50"/>
      <c r="B34" s="8" t="e">
        <f>INDEX(AirTUGroups!C$1:C$999983, MATCH($A34, AirTUGroups!A$1:A$99983,0 ))</f>
        <v>#N/A</v>
      </c>
      <c r="C34" s="8" t="e">
        <f>INDEX(AirTUGroups!D$1:D$999983, MATCH($A34, AirTUGroups!A$1:A$99983,0 ))</f>
        <v>#N/A</v>
      </c>
      <c r="D34" s="38" t="e">
        <f t="shared" si="20"/>
        <v>#N/A</v>
      </c>
      <c r="E34" s="55" t="e">
        <f t="shared" si="16"/>
        <v>#N/A</v>
      </c>
      <c r="F34" s="59" t="e">
        <f>ABS(INDEX(AirTUGroups!H$1:H$99983,MATCH($A34,AirTUGroups!A$1:A$99983,0)))</f>
        <v>#N/A</v>
      </c>
      <c r="G34" s="8" t="e">
        <f t="shared" si="21"/>
        <v>#N/A</v>
      </c>
      <c r="H34" s="181">
        <v>55</v>
      </c>
      <c r="I34" s="181">
        <v>75</v>
      </c>
      <c r="J34" s="8" t="e">
        <f t="shared" si="22"/>
        <v>#N/A</v>
      </c>
      <c r="K34" s="55" t="e">
        <f>J34/(500*(AirTUGroups!$A$1-AirTUGroups!$A$2))</f>
        <v>#N/A</v>
      </c>
      <c r="L34" s="55" t="e">
        <f t="shared" si="23"/>
        <v>#N/A</v>
      </c>
      <c r="N34" s="4"/>
      <c r="O34" s="40"/>
      <c r="P34" s="180" t="s">
        <v>49</v>
      </c>
      <c r="Q34" s="179">
        <v>55</v>
      </c>
      <c r="R34" s="179">
        <v>70</v>
      </c>
      <c r="S34" s="179">
        <v>70</v>
      </c>
      <c r="T34" s="179" t="e">
        <f t="shared" si="8"/>
        <v>#N/A</v>
      </c>
      <c r="U34" s="8" t="e">
        <f t="shared" si="0"/>
        <v>#N/A</v>
      </c>
      <c r="V34" s="8" t="e">
        <f>VLOOKUP(O34,AirTUGroups!$A$2:$K$3559,3,FALSE)</f>
        <v>#N/A</v>
      </c>
      <c r="W34" s="8" t="e">
        <f>_xlfn.CEILING.MATH(VLOOKUP(O34,AirTUGroups!$A$2:$K$3540,4,FALSE), 5)</f>
        <v>#N/A</v>
      </c>
      <c r="X34" s="8" t="e">
        <f t="shared" si="18"/>
        <v>#N/A</v>
      </c>
      <c r="Y34" s="8" t="e">
        <f t="shared" si="1"/>
        <v>#N/A</v>
      </c>
      <c r="Z34" s="179">
        <v>90</v>
      </c>
      <c r="AA34" s="8" t="e">
        <f t="shared" si="2"/>
        <v>#N/A</v>
      </c>
      <c r="AB34" s="8" t="e">
        <f t="shared" si="3"/>
        <v>#N/A</v>
      </c>
      <c r="AC34" s="8" t="e">
        <f t="shared" si="10"/>
        <v>#N/A</v>
      </c>
      <c r="AD34" s="8" t="e">
        <f>ABS(INDEX(AirTUGroups!H$1:H$99983,MATCH($O34,AirTUGroups!A$1:A$99983,0)))</f>
        <v>#N/A</v>
      </c>
      <c r="AE34" s="8" t="e">
        <f t="shared" si="11"/>
        <v>#N/A</v>
      </c>
      <c r="AF34" s="87" t="e">
        <f>(MAX(AC34,AD34)) /(500*(AirTUGroups!$A$1-AirTUGroups!$A$2))</f>
        <v>#N/A</v>
      </c>
      <c r="AG34" s="87" t="e">
        <f t="shared" si="19"/>
        <v>#N/A</v>
      </c>
      <c r="AH34" s="8" t="e">
        <f t="shared" si="13"/>
        <v>#N/A</v>
      </c>
      <c r="AI34" s="186" t="e">
        <f t="shared" si="14"/>
        <v>#N/A</v>
      </c>
      <c r="AJ34" s="8" t="e">
        <f t="shared" si="17"/>
        <v>#N/A</v>
      </c>
    </row>
    <row r="35" spans="1:36" ht="13.8">
      <c r="A35" s="50"/>
      <c r="B35" s="8" t="e">
        <f>INDEX(AirTUGroups!C$1:C$999983, MATCH($A35, AirTUGroups!A$1:A$99983,0 ))</f>
        <v>#N/A</v>
      </c>
      <c r="C35" s="8" t="e">
        <f>INDEX(AirTUGroups!D$1:D$999983, MATCH($A35, AirTUGroups!A$1:A$99983,0 ))</f>
        <v>#N/A</v>
      </c>
      <c r="D35" s="38" t="e">
        <f t="shared" si="20"/>
        <v>#N/A</v>
      </c>
      <c r="E35" s="55" t="e">
        <f t="shared" si="16"/>
        <v>#N/A</v>
      </c>
      <c r="F35" s="59" t="e">
        <f>ABS(INDEX(AirTUGroups!H$1:H$99983,MATCH($A35,AirTUGroups!A$1:A$99983,0)))</f>
        <v>#N/A</v>
      </c>
      <c r="G35" s="8" t="e">
        <f t="shared" si="21"/>
        <v>#N/A</v>
      </c>
      <c r="H35" s="181">
        <v>55</v>
      </c>
      <c r="I35" s="181">
        <v>75</v>
      </c>
      <c r="J35" s="8" t="e">
        <f t="shared" si="22"/>
        <v>#N/A</v>
      </c>
      <c r="K35" s="55" t="e">
        <f>J35/(500*(AirTUGroups!$A$1-AirTUGroups!$A$2))</f>
        <v>#N/A</v>
      </c>
      <c r="L35" s="55" t="e">
        <f t="shared" si="23"/>
        <v>#N/A</v>
      </c>
      <c r="N35" s="4"/>
      <c r="O35" s="40"/>
      <c r="P35" s="180" t="s">
        <v>49</v>
      </c>
      <c r="Q35" s="179">
        <v>55</v>
      </c>
      <c r="R35" s="179">
        <v>70</v>
      </c>
      <c r="S35" s="179">
        <v>70</v>
      </c>
      <c r="T35" s="179" t="e">
        <f t="shared" si="8"/>
        <v>#N/A</v>
      </c>
      <c r="U35" s="8" t="e">
        <f t="shared" si="0"/>
        <v>#N/A</v>
      </c>
      <c r="V35" s="8" t="e">
        <f>VLOOKUP(O35,AirTUGroups!$A$2:$K$3559,3,FALSE)</f>
        <v>#N/A</v>
      </c>
      <c r="W35" s="8" t="e">
        <f>_xlfn.CEILING.MATH(VLOOKUP(O35,AirTUGroups!$A$2:$K$3540,4,FALSE), 5)</f>
        <v>#N/A</v>
      </c>
      <c r="X35" s="8" t="e">
        <f t="shared" si="18"/>
        <v>#N/A</v>
      </c>
      <c r="Y35" s="8" t="e">
        <f t="shared" si="1"/>
        <v>#N/A</v>
      </c>
      <c r="Z35" s="179">
        <v>101</v>
      </c>
      <c r="AA35" s="8" t="e">
        <f t="shared" si="2"/>
        <v>#N/A</v>
      </c>
      <c r="AB35" s="8" t="e">
        <f t="shared" si="3"/>
        <v>#N/A</v>
      </c>
      <c r="AC35" s="8" t="e">
        <f t="shared" si="10"/>
        <v>#N/A</v>
      </c>
      <c r="AD35" s="8" t="e">
        <f>ABS(INDEX(AirTUGroups!H$1:H$99983,MATCH($O35,AirTUGroups!A$1:A$99983,0)))</f>
        <v>#N/A</v>
      </c>
      <c r="AE35" s="8" t="e">
        <f t="shared" si="11"/>
        <v>#N/A</v>
      </c>
      <c r="AF35" s="87" t="e">
        <f>(MAX(AC35,AD35)) /(500*(AirTUGroups!$A$1-AirTUGroups!$A$2))</f>
        <v>#N/A</v>
      </c>
      <c r="AG35" s="87" t="e">
        <f t="shared" si="19"/>
        <v>#N/A</v>
      </c>
      <c r="AH35" s="8" t="e">
        <f t="shared" si="13"/>
        <v>#N/A</v>
      </c>
      <c r="AI35" s="186" t="e">
        <f t="shared" si="14"/>
        <v>#N/A</v>
      </c>
      <c r="AJ35" s="8" t="e">
        <f t="shared" si="17"/>
        <v>#N/A</v>
      </c>
    </row>
    <row r="36" spans="1:36" ht="13.8">
      <c r="A36" s="50"/>
      <c r="B36" s="8" t="e">
        <f>INDEX(AirTUGroups!C$1:C$999983, MATCH($A36, AirTUGroups!A$1:A$99983,0 ))</f>
        <v>#N/A</v>
      </c>
      <c r="C36" s="8" t="e">
        <f>INDEX(AirTUGroups!D$1:D$999983, MATCH($A36, AirTUGroups!A$1:A$99983,0 ))</f>
        <v>#N/A</v>
      </c>
      <c r="D36" s="38" t="e">
        <f t="shared" si="20"/>
        <v>#N/A</v>
      </c>
      <c r="E36" s="55" t="e">
        <f t="shared" si="16"/>
        <v>#N/A</v>
      </c>
      <c r="F36" s="59" t="e">
        <f>ABS(INDEX(AirTUGroups!H$1:H$99983,MATCH($A36,AirTUGroups!A$1:A$99983,0)))</f>
        <v>#N/A</v>
      </c>
      <c r="G36" s="8" t="e">
        <f t="shared" si="21"/>
        <v>#N/A</v>
      </c>
      <c r="H36" s="181">
        <v>55</v>
      </c>
      <c r="I36" s="181">
        <v>75</v>
      </c>
      <c r="J36" s="8" t="e">
        <f t="shared" si="22"/>
        <v>#N/A</v>
      </c>
      <c r="K36" s="55" t="e">
        <f>J36/(500*(AirTUGroups!$A$1-AirTUGroups!$A$2))</f>
        <v>#N/A</v>
      </c>
      <c r="L36" s="55" t="e">
        <f t="shared" si="23"/>
        <v>#N/A</v>
      </c>
      <c r="N36" s="4"/>
      <c r="O36" s="40"/>
      <c r="P36" s="180" t="s">
        <v>49</v>
      </c>
      <c r="Q36" s="179">
        <v>55</v>
      </c>
      <c r="R36" s="179">
        <v>70</v>
      </c>
      <c r="S36" s="179">
        <v>70</v>
      </c>
      <c r="T36" s="179" t="e">
        <f t="shared" si="8"/>
        <v>#N/A</v>
      </c>
      <c r="U36" s="8" t="e">
        <f t="shared" si="0"/>
        <v>#N/A</v>
      </c>
      <c r="V36" s="8" t="e">
        <f>VLOOKUP(O36,AirTUGroups!$A$2:$K$3559,3,FALSE)</f>
        <v>#N/A</v>
      </c>
      <c r="W36" s="8" t="e">
        <f>_xlfn.CEILING.MATH(VLOOKUP(O36,AirTUGroups!$A$2:$K$3540,4,FALSE), 5)</f>
        <v>#N/A</v>
      </c>
      <c r="X36" s="8" t="e">
        <f t="shared" si="18"/>
        <v>#N/A</v>
      </c>
      <c r="Y36" s="8" t="e">
        <f t="shared" si="1"/>
        <v>#N/A</v>
      </c>
      <c r="Z36" s="179">
        <v>90</v>
      </c>
      <c r="AA36" s="8" t="e">
        <f t="shared" si="2"/>
        <v>#N/A</v>
      </c>
      <c r="AB36" s="8" t="e">
        <f t="shared" si="3"/>
        <v>#N/A</v>
      </c>
      <c r="AC36" s="8" t="e">
        <f t="shared" si="10"/>
        <v>#N/A</v>
      </c>
      <c r="AD36" s="8" t="e">
        <f>ABS(INDEX(AirTUGroups!H$1:H$99983,MATCH($O36,AirTUGroups!A$1:A$99983,0)))</f>
        <v>#N/A</v>
      </c>
      <c r="AE36" s="8" t="e">
        <f t="shared" si="11"/>
        <v>#N/A</v>
      </c>
      <c r="AF36" s="87" t="e">
        <f>(MAX(AC36,AD36)) /(500*(AirTUGroups!$A$1-AirTUGroups!$A$2))</f>
        <v>#N/A</v>
      </c>
      <c r="AG36" s="87" t="e">
        <f t="shared" si="19"/>
        <v>#N/A</v>
      </c>
      <c r="AH36" s="8" t="e">
        <f t="shared" si="13"/>
        <v>#N/A</v>
      </c>
      <c r="AI36" s="186" t="e">
        <f t="shared" si="14"/>
        <v>#N/A</v>
      </c>
      <c r="AJ36" s="8" t="e">
        <f t="shared" si="17"/>
        <v>#N/A</v>
      </c>
    </row>
    <row r="37" spans="1:36" ht="13.8">
      <c r="A37" s="50"/>
      <c r="B37" s="8" t="e">
        <f>INDEX(AirTUGroups!C$1:C$999983, MATCH($A37, AirTUGroups!A$1:A$99983,0 ))</f>
        <v>#N/A</v>
      </c>
      <c r="C37" s="8" t="e">
        <f>INDEX(AirTUGroups!D$1:D$999983, MATCH($A37, AirTUGroups!A$1:A$99983,0 ))</f>
        <v>#N/A</v>
      </c>
      <c r="D37" s="38" t="e">
        <f t="shared" si="20"/>
        <v>#N/A</v>
      </c>
      <c r="E37" s="55" t="e">
        <f t="shared" si="16"/>
        <v>#N/A</v>
      </c>
      <c r="F37" s="59" t="e">
        <f>ABS(INDEX(AirTUGroups!H$1:H$99983,MATCH($A37,AirTUGroups!A$1:A$99983,0)))</f>
        <v>#N/A</v>
      </c>
      <c r="G37" s="8" t="e">
        <f t="shared" si="21"/>
        <v>#N/A</v>
      </c>
      <c r="H37" s="181">
        <v>55</v>
      </c>
      <c r="I37" s="181">
        <v>75</v>
      </c>
      <c r="J37" s="8" t="e">
        <f t="shared" si="22"/>
        <v>#N/A</v>
      </c>
      <c r="K37" s="55" t="e">
        <f>J37/(500*(AirTUGroups!$A$1-AirTUGroups!$A$2))</f>
        <v>#N/A</v>
      </c>
      <c r="L37" s="55" t="e">
        <f t="shared" si="23"/>
        <v>#N/A</v>
      </c>
      <c r="N37" s="4"/>
      <c r="O37" s="40"/>
      <c r="P37" s="180" t="s">
        <v>49</v>
      </c>
      <c r="Q37" s="179">
        <v>55</v>
      </c>
      <c r="R37" s="179">
        <v>70</v>
      </c>
      <c r="S37" s="179">
        <v>70</v>
      </c>
      <c r="T37" s="179" t="e">
        <f t="shared" si="8"/>
        <v>#N/A</v>
      </c>
      <c r="U37" s="8" t="e">
        <f t="shared" si="0"/>
        <v>#N/A</v>
      </c>
      <c r="V37" s="8" t="e">
        <f>VLOOKUP(O37,AirTUGroups!$A$2:$K$3559,3,FALSE)</f>
        <v>#N/A</v>
      </c>
      <c r="W37" s="8" t="e">
        <f>_xlfn.CEILING.MATH(VLOOKUP(O37,AirTUGroups!$A$2:$K$3540,4,FALSE), 5)</f>
        <v>#N/A</v>
      </c>
      <c r="X37" s="8" t="e">
        <f t="shared" si="18"/>
        <v>#N/A</v>
      </c>
      <c r="Y37" s="8" t="e">
        <f t="shared" si="1"/>
        <v>#N/A</v>
      </c>
      <c r="Z37" s="179">
        <v>90</v>
      </c>
      <c r="AA37" s="8" t="e">
        <f t="shared" si="2"/>
        <v>#N/A</v>
      </c>
      <c r="AB37" s="8" t="e">
        <f t="shared" si="3"/>
        <v>#N/A</v>
      </c>
      <c r="AC37" s="8" t="e">
        <f t="shared" si="10"/>
        <v>#N/A</v>
      </c>
      <c r="AD37" s="8" t="e">
        <f>ABS(INDEX(AirTUGroups!H$1:H$99983,MATCH($O37,AirTUGroups!A$1:A$99983,0)))</f>
        <v>#N/A</v>
      </c>
      <c r="AE37" s="8" t="e">
        <f t="shared" si="11"/>
        <v>#N/A</v>
      </c>
      <c r="AF37" s="87" t="e">
        <f>(MAX(AC37,AD37)) /(500*(AirTUGroups!$A$1-AirTUGroups!$A$2))</f>
        <v>#N/A</v>
      </c>
      <c r="AG37" s="87" t="e">
        <f t="shared" si="19"/>
        <v>#N/A</v>
      </c>
      <c r="AH37" s="8" t="e">
        <f t="shared" si="13"/>
        <v>#N/A</v>
      </c>
      <c r="AI37" s="186" t="e">
        <f t="shared" si="14"/>
        <v>#N/A</v>
      </c>
      <c r="AJ37" s="8" t="e">
        <f t="shared" si="17"/>
        <v>#N/A</v>
      </c>
    </row>
    <row r="38" spans="1:36" ht="13.8">
      <c r="A38" s="50"/>
      <c r="B38" s="8" t="e">
        <f>INDEX(AirTUGroups!C$1:C$999983, MATCH($A38, AirTUGroups!A$1:A$99983,0 ))</f>
        <v>#N/A</v>
      </c>
      <c r="C38" s="8" t="e">
        <f>INDEX(AirTUGroups!D$1:D$999983, MATCH($A38, AirTUGroups!A$1:A$99983,0 ))</f>
        <v>#N/A</v>
      </c>
      <c r="D38" s="38" t="e">
        <f t="shared" si="20"/>
        <v>#N/A</v>
      </c>
      <c r="E38" s="55" t="e">
        <f t="shared" si="16"/>
        <v>#N/A</v>
      </c>
      <c r="F38" s="59" t="e">
        <f>ABS(INDEX(AirTUGroups!H$1:H$99983,MATCH($A38,AirTUGroups!A$1:A$99983,0)))</f>
        <v>#N/A</v>
      </c>
      <c r="G38" s="8" t="e">
        <f t="shared" si="21"/>
        <v>#N/A</v>
      </c>
      <c r="H38" s="181">
        <v>55</v>
      </c>
      <c r="I38" s="181">
        <v>75</v>
      </c>
      <c r="J38" s="8" t="e">
        <f t="shared" si="22"/>
        <v>#N/A</v>
      </c>
      <c r="K38" s="55" t="e">
        <f>J38/(500*(AirTUGroups!$A$1-AirTUGroups!$A$2))</f>
        <v>#N/A</v>
      </c>
      <c r="L38" s="55" t="e">
        <f t="shared" si="23"/>
        <v>#N/A</v>
      </c>
      <c r="N38" s="4"/>
      <c r="O38" s="40"/>
      <c r="P38" s="180" t="s">
        <v>49</v>
      </c>
      <c r="Q38" s="179">
        <v>55</v>
      </c>
      <c r="R38" s="179">
        <v>70</v>
      </c>
      <c r="S38" s="179">
        <v>70</v>
      </c>
      <c r="T38" s="179">
        <v>55</v>
      </c>
      <c r="U38" s="8" t="e">
        <f t="shared" si="0"/>
        <v>#N/A</v>
      </c>
      <c r="V38" s="8" t="e">
        <f>VLOOKUP(O38,AirTUGroups!$A$2:$K$3559,3,FALSE)</f>
        <v>#N/A</v>
      </c>
      <c r="W38" s="8" t="e">
        <f>_xlfn.CEILING.MATH(VLOOKUP(O38,AirTUGroups!$A$2:$K$3540,4,FALSE), 5)</f>
        <v>#N/A</v>
      </c>
      <c r="X38" s="8" t="e">
        <f t="shared" si="18"/>
        <v>#N/A</v>
      </c>
      <c r="Y38" s="8" t="e">
        <f t="shared" si="1"/>
        <v>#N/A</v>
      </c>
      <c r="Z38" s="179">
        <v>90</v>
      </c>
      <c r="AA38" s="8" t="e">
        <f t="shared" si="2"/>
        <v>#N/A</v>
      </c>
      <c r="AB38" s="8" t="e">
        <f t="shared" si="3"/>
        <v>#N/A</v>
      </c>
      <c r="AC38" s="8" t="e">
        <f t="shared" si="10"/>
        <v>#N/A</v>
      </c>
      <c r="AD38" s="8" t="e">
        <f>ABS(INDEX(AirTUGroups!H$1:H$99983,MATCH($O38,AirTUGroups!A$1:A$99983,0)))</f>
        <v>#N/A</v>
      </c>
      <c r="AE38" s="8" t="e">
        <f t="shared" si="11"/>
        <v>#N/A</v>
      </c>
      <c r="AF38" s="87" t="e">
        <f>(MAX(AC38,AD38)) /(500*(AirTUGroups!$A$1-AirTUGroups!$A$2))</f>
        <v>#N/A</v>
      </c>
      <c r="AG38" s="87" t="e">
        <f t="shared" si="19"/>
        <v>#N/A</v>
      </c>
      <c r="AH38" s="8" t="e">
        <f t="shared" si="13"/>
        <v>#N/A</v>
      </c>
      <c r="AI38" s="186" t="e">
        <f t="shared" si="14"/>
        <v>#N/A</v>
      </c>
      <c r="AJ38" s="8" t="e">
        <f t="shared" si="17"/>
        <v>#N/A</v>
      </c>
    </row>
    <row r="39" spans="1:36" ht="13.8">
      <c r="A39" s="50"/>
      <c r="B39" s="8" t="e">
        <f>INDEX(AirTUGroups!C$1:C$999983, MATCH($A39, AirTUGroups!A$1:A$99983,0 ))</f>
        <v>#N/A</v>
      </c>
      <c r="C39" s="8" t="e">
        <f>INDEX(AirTUGroups!D$1:D$999983, MATCH($A39, AirTUGroups!A$1:A$99983,0 ))</f>
        <v>#N/A</v>
      </c>
      <c r="D39" s="38" t="e">
        <f t="shared" si="20"/>
        <v>#N/A</v>
      </c>
      <c r="E39" s="55" t="e">
        <f t="shared" si="16"/>
        <v>#N/A</v>
      </c>
      <c r="F39" s="59" t="e">
        <f>ABS(INDEX(AirTUGroups!H$1:H$99983,MATCH($A39,AirTUGroups!A$1:A$99983,0)))</f>
        <v>#N/A</v>
      </c>
      <c r="G39" s="8" t="e">
        <f t="shared" si="21"/>
        <v>#N/A</v>
      </c>
      <c r="H39" s="181">
        <v>55</v>
      </c>
      <c r="I39" s="181">
        <v>75</v>
      </c>
      <c r="J39" s="8" t="e">
        <f t="shared" si="22"/>
        <v>#N/A</v>
      </c>
      <c r="K39" s="55" t="e">
        <f>J39/(500*(AirTUGroups!$A$1-AirTUGroups!$A$2))</f>
        <v>#N/A</v>
      </c>
      <c r="L39" s="55" t="e">
        <f t="shared" si="23"/>
        <v>#N/A</v>
      </c>
      <c r="N39" s="4"/>
      <c r="O39" s="40"/>
      <c r="P39" s="180" t="s">
        <v>49</v>
      </c>
      <c r="Q39" s="179">
        <v>55</v>
      </c>
      <c r="R39" s="179">
        <v>70</v>
      </c>
      <c r="S39" s="179">
        <v>70</v>
      </c>
      <c r="T39" s="179">
        <v>55</v>
      </c>
      <c r="U39" s="8" t="e">
        <f t="shared" si="0"/>
        <v>#N/A</v>
      </c>
      <c r="V39" s="8" t="e">
        <f>VLOOKUP(O39,AirTUGroups!$A$2:$K$3559,3,FALSE)</f>
        <v>#N/A</v>
      </c>
      <c r="W39" s="8" t="e">
        <f>_xlfn.CEILING.MATH(VLOOKUP(O39,AirTUGroups!$A$2:$K$3540,4,FALSE), 5)</f>
        <v>#N/A</v>
      </c>
      <c r="X39" s="8" t="e">
        <f t="shared" si="18"/>
        <v>#N/A</v>
      </c>
      <c r="Y39" s="8" t="e">
        <f t="shared" si="1"/>
        <v>#N/A</v>
      </c>
      <c r="Z39" s="179">
        <v>95</v>
      </c>
      <c r="AA39" s="8" t="e">
        <f t="shared" si="2"/>
        <v>#N/A</v>
      </c>
      <c r="AB39" s="8" t="e">
        <f t="shared" si="3"/>
        <v>#N/A</v>
      </c>
      <c r="AC39" s="8" t="e">
        <f t="shared" si="10"/>
        <v>#N/A</v>
      </c>
      <c r="AD39" s="8" t="e">
        <f>ABS(INDEX(AirTUGroups!H$1:H$99983,MATCH($O39,AirTUGroups!A$1:A$99983,0)))</f>
        <v>#N/A</v>
      </c>
      <c r="AE39" s="8" t="e">
        <f t="shared" si="11"/>
        <v>#N/A</v>
      </c>
      <c r="AF39" s="87" t="e">
        <f>(MAX(AC39,AD39)) /(500*(AirTUGroups!$A$1-AirTUGroups!$A$2))</f>
        <v>#N/A</v>
      </c>
      <c r="AG39" s="87" t="e">
        <f t="shared" si="19"/>
        <v>#N/A</v>
      </c>
      <c r="AH39" s="8" t="e">
        <f t="shared" si="13"/>
        <v>#N/A</v>
      </c>
      <c r="AI39" s="186" t="e">
        <f t="shared" si="14"/>
        <v>#N/A</v>
      </c>
      <c r="AJ39" s="8" t="e">
        <f t="shared" si="17"/>
        <v>#N/A</v>
      </c>
    </row>
    <row r="40" spans="1:36" ht="13.8">
      <c r="A40" s="50"/>
      <c r="B40" s="8" t="e">
        <f>INDEX(AirTUGroups!C$1:C$999983, MATCH($A40, AirTUGroups!A$1:A$99983,0 ))</f>
        <v>#N/A</v>
      </c>
      <c r="C40" s="8" t="e">
        <f>INDEX(AirTUGroups!D$1:D$999983, MATCH($A40, AirTUGroups!A$1:A$99983,0 ))</f>
        <v>#N/A</v>
      </c>
      <c r="D40" s="38" t="e">
        <f t="shared" si="20"/>
        <v>#N/A</v>
      </c>
      <c r="E40" s="55" t="e">
        <f t="shared" si="16"/>
        <v>#N/A</v>
      </c>
      <c r="F40" s="59" t="e">
        <f>ABS(INDEX(AirTUGroups!H$1:H$99983,MATCH($A40,AirTUGroups!A$1:A$99983,0)))</f>
        <v>#N/A</v>
      </c>
      <c r="G40" s="8" t="e">
        <f t="shared" si="21"/>
        <v>#N/A</v>
      </c>
      <c r="H40" s="181">
        <v>55</v>
      </c>
      <c r="I40" s="181">
        <v>75</v>
      </c>
      <c r="J40" s="8" t="e">
        <f t="shared" si="22"/>
        <v>#N/A</v>
      </c>
      <c r="K40" s="55" t="e">
        <f>J40/(500*(AirTUGroups!$A$1-AirTUGroups!$A$2))</f>
        <v>#N/A</v>
      </c>
      <c r="L40" s="55" t="e">
        <f t="shared" si="23"/>
        <v>#N/A</v>
      </c>
      <c r="N40" s="4"/>
      <c r="O40" s="40"/>
      <c r="P40" s="180" t="s">
        <v>49</v>
      </c>
      <c r="Q40" s="179">
        <v>55</v>
      </c>
      <c r="R40" s="179">
        <v>70</v>
      </c>
      <c r="S40" s="179">
        <v>70</v>
      </c>
      <c r="T40" s="179" t="e">
        <f t="shared" si="8"/>
        <v>#N/A</v>
      </c>
      <c r="U40" s="8" t="e">
        <f t="shared" si="0"/>
        <v>#N/A</v>
      </c>
      <c r="V40" s="8" t="e">
        <f>VLOOKUP(O40,AirTUGroups!$A$2:$K$3559,3,FALSE)</f>
        <v>#N/A</v>
      </c>
      <c r="W40" s="8" t="e">
        <f>_xlfn.CEILING.MATH(VLOOKUP(O40,AirTUGroups!$A$2:$K$3540,4,FALSE), 5)</f>
        <v>#N/A</v>
      </c>
      <c r="X40" s="8" t="e">
        <f t="shared" si="18"/>
        <v>#N/A</v>
      </c>
      <c r="Y40" s="8" t="e">
        <f t="shared" si="1"/>
        <v>#N/A</v>
      </c>
      <c r="Z40" s="179">
        <v>90</v>
      </c>
      <c r="AA40" s="8" t="e">
        <f t="shared" si="2"/>
        <v>#N/A</v>
      </c>
      <c r="AB40" s="8" t="e">
        <f t="shared" si="3"/>
        <v>#N/A</v>
      </c>
      <c r="AC40" s="8" t="e">
        <f t="shared" si="10"/>
        <v>#N/A</v>
      </c>
      <c r="AD40" s="8" t="e">
        <f>ABS(INDEX(AirTUGroups!H$1:H$99983,MATCH($O40,AirTUGroups!A$1:A$99983,0)))</f>
        <v>#N/A</v>
      </c>
      <c r="AE40" s="8" t="e">
        <f t="shared" si="11"/>
        <v>#N/A</v>
      </c>
      <c r="AF40" s="87" t="e">
        <f>(MAX(AC40,AD40)) /(500*(AirTUGroups!$A$1-AirTUGroups!$A$2))</f>
        <v>#N/A</v>
      </c>
      <c r="AG40" s="87" t="e">
        <f t="shared" si="19"/>
        <v>#N/A</v>
      </c>
      <c r="AH40" s="8" t="e">
        <f t="shared" si="13"/>
        <v>#N/A</v>
      </c>
      <c r="AI40" s="186" t="e">
        <f t="shared" si="14"/>
        <v>#N/A</v>
      </c>
      <c r="AJ40" s="8" t="e">
        <f t="shared" si="17"/>
        <v>#N/A</v>
      </c>
    </row>
    <row r="41" spans="1:36" ht="13.8">
      <c r="A41" s="50"/>
      <c r="B41" s="8" t="e">
        <f>INDEX(AirTUGroups!C$1:C$999983, MATCH($A41, AirTUGroups!A$1:A$99983,0 ))</f>
        <v>#N/A</v>
      </c>
      <c r="C41" s="8" t="e">
        <f>INDEX(AirTUGroups!D$1:D$999983, MATCH($A41, AirTUGroups!A$1:A$99983,0 ))</f>
        <v>#N/A</v>
      </c>
      <c r="D41" s="38" t="e">
        <f t="shared" si="20"/>
        <v>#N/A</v>
      </c>
      <c r="E41" s="55" t="e">
        <f t="shared" si="16"/>
        <v>#N/A</v>
      </c>
      <c r="F41" s="59" t="e">
        <f>ABS(INDEX(AirTUGroups!H$1:H$99983,MATCH($A41,AirTUGroups!A$1:A$99983,0)))</f>
        <v>#N/A</v>
      </c>
      <c r="G41" s="8" t="e">
        <f t="shared" si="21"/>
        <v>#N/A</v>
      </c>
      <c r="H41" s="181">
        <v>55</v>
      </c>
      <c r="I41" s="181">
        <v>75</v>
      </c>
      <c r="J41" s="8" t="e">
        <f t="shared" si="22"/>
        <v>#N/A</v>
      </c>
      <c r="K41" s="55" t="e">
        <f>J41/(500*(AirTUGroups!$A$1-AirTUGroups!$A$2))</f>
        <v>#N/A</v>
      </c>
      <c r="L41" s="55" t="e">
        <f t="shared" si="23"/>
        <v>#N/A</v>
      </c>
      <c r="N41" s="4"/>
      <c r="O41" s="40"/>
      <c r="P41" s="180" t="s">
        <v>49</v>
      </c>
      <c r="Q41" s="179">
        <v>55</v>
      </c>
      <c r="R41" s="179">
        <v>70</v>
      </c>
      <c r="S41" s="179">
        <v>70</v>
      </c>
      <c r="T41" s="179" t="e">
        <f t="shared" si="8"/>
        <v>#N/A</v>
      </c>
      <c r="U41" s="8" t="e">
        <f t="shared" si="0"/>
        <v>#N/A</v>
      </c>
      <c r="V41" s="8" t="e">
        <f>VLOOKUP(O41,AirTUGroups!$A$2:$K$3559,3,FALSE)</f>
        <v>#N/A</v>
      </c>
      <c r="W41" s="8" t="e">
        <f>_xlfn.CEILING.MATH(VLOOKUP(O41,AirTUGroups!$A$2:$K$3540,4,FALSE), 5)</f>
        <v>#N/A</v>
      </c>
      <c r="X41" s="8" t="e">
        <f t="shared" si="18"/>
        <v>#N/A</v>
      </c>
      <c r="Y41" s="8" t="e">
        <f t="shared" si="1"/>
        <v>#N/A</v>
      </c>
      <c r="Z41" s="179">
        <v>90</v>
      </c>
      <c r="AA41" s="8" t="e">
        <f t="shared" si="2"/>
        <v>#N/A</v>
      </c>
      <c r="AB41" s="8" t="e">
        <f t="shared" si="3"/>
        <v>#N/A</v>
      </c>
      <c r="AC41" s="8" t="e">
        <f t="shared" si="10"/>
        <v>#N/A</v>
      </c>
      <c r="AD41" s="8" t="e">
        <f>ABS(INDEX(AirTUGroups!H$1:H$99983,MATCH($O41,AirTUGroups!A$1:A$99983,0)))</f>
        <v>#N/A</v>
      </c>
      <c r="AE41" s="8" t="e">
        <f t="shared" si="11"/>
        <v>#N/A</v>
      </c>
      <c r="AF41" s="87" t="e">
        <f>(MAX(AC41,AD41)) /(500*(AirTUGroups!$A$1-AirTUGroups!$A$2))</f>
        <v>#N/A</v>
      </c>
      <c r="AG41" s="87" t="e">
        <f t="shared" si="19"/>
        <v>#N/A</v>
      </c>
      <c r="AH41" s="8" t="e">
        <f t="shared" si="13"/>
        <v>#N/A</v>
      </c>
      <c r="AI41" s="186" t="e">
        <f t="shared" si="14"/>
        <v>#N/A</v>
      </c>
      <c r="AJ41" s="8" t="e">
        <f t="shared" si="17"/>
        <v>#N/A</v>
      </c>
    </row>
    <row r="42" spans="1:36" ht="13.8">
      <c r="A42" s="50"/>
      <c r="B42" s="8" t="e">
        <f>INDEX(AirTUGroups!C$1:C$999983, MATCH($A42, AirTUGroups!A$1:A$99983,0 ))</f>
        <v>#N/A</v>
      </c>
      <c r="C42" s="8" t="e">
        <f>INDEX(AirTUGroups!D$1:D$999983, MATCH($A42, AirTUGroups!A$1:A$99983,0 ))</f>
        <v>#N/A</v>
      </c>
      <c r="D42" s="38" t="e">
        <f>_xlfn.CEILING.MATH(B42*0.6, 10)</f>
        <v>#N/A</v>
      </c>
      <c r="E42" s="55" t="e">
        <f t="shared" si="16"/>
        <v>#N/A</v>
      </c>
      <c r="F42" s="59" t="e">
        <f>ABS(INDEX(AirTUGroups!H$1:H$99983,MATCH($A42,AirTUGroups!A$1:A$99983,0)))</f>
        <v>#N/A</v>
      </c>
      <c r="G42" s="8" t="e">
        <f>(D42*1.085*(I42-H42))</f>
        <v>#N/A</v>
      </c>
      <c r="H42" s="181">
        <v>55</v>
      </c>
      <c r="I42" s="181">
        <v>75</v>
      </c>
      <c r="J42" s="8" t="e">
        <f>F42+G42</f>
        <v>#N/A</v>
      </c>
      <c r="K42" s="55" t="e">
        <f>J42/(500*(AirTUGroups!$A$1-AirTUGroups!$A$2))</f>
        <v>#N/A</v>
      </c>
      <c r="L42" s="55" t="e">
        <f>J42/3412.142</f>
        <v>#N/A</v>
      </c>
      <c r="O42" s="40"/>
      <c r="P42" s="180" t="s">
        <v>49</v>
      </c>
      <c r="Q42" s="179">
        <v>55</v>
      </c>
      <c r="R42" s="179">
        <v>70</v>
      </c>
      <c r="S42" s="179">
        <v>70</v>
      </c>
      <c r="T42" s="179" t="e">
        <f t="shared" si="8"/>
        <v>#N/A</v>
      </c>
      <c r="U42" s="8" t="e">
        <f t="shared" si="0"/>
        <v>#N/A</v>
      </c>
      <c r="V42" s="8" t="e">
        <f>VLOOKUP(O42,AirTUGroups!$A$2:$K$3559,3,FALSE)</f>
        <v>#N/A</v>
      </c>
      <c r="W42" s="8" t="e">
        <f>_xlfn.CEILING.MATH(VLOOKUP(O42,AirTUGroups!$A$2:$K$3540,4,FALSE), 5)</f>
        <v>#N/A</v>
      </c>
      <c r="X42" s="8" t="e">
        <f t="shared" si="18"/>
        <v>#N/A</v>
      </c>
      <c r="Y42" s="8" t="e">
        <f t="shared" si="1"/>
        <v>#N/A</v>
      </c>
      <c r="Z42" s="179">
        <v>90</v>
      </c>
      <c r="AA42" s="8" t="e">
        <f t="shared" si="2"/>
        <v>#N/A</v>
      </c>
      <c r="AB42" s="8" t="e">
        <f t="shared" si="3"/>
        <v>#N/A</v>
      </c>
      <c r="AC42" s="8" t="e">
        <f t="shared" si="10"/>
        <v>#N/A</v>
      </c>
      <c r="AD42" s="8" t="e">
        <f>ABS(INDEX(AirTUGroups!H$1:H$99983,MATCH($O42,AirTUGroups!A$1:A$99983,0)))</f>
        <v>#N/A</v>
      </c>
      <c r="AE42" s="8" t="e">
        <f t="shared" si="11"/>
        <v>#N/A</v>
      </c>
      <c r="AF42" s="87" t="e">
        <f>(MAX(AC42,AD42)) /(500*(AirTUGroups!$A$1-AirTUGroups!$A$2))</f>
        <v>#N/A</v>
      </c>
      <c r="AG42" s="87" t="e">
        <f t="shared" si="19"/>
        <v>#N/A</v>
      </c>
      <c r="AH42" s="8" t="e">
        <f t="shared" si="13"/>
        <v>#N/A</v>
      </c>
      <c r="AI42" s="186" t="e">
        <f t="shared" si="14"/>
        <v>#N/A</v>
      </c>
      <c r="AJ42" s="8" t="e">
        <f t="shared" si="17"/>
        <v>#N/A</v>
      </c>
    </row>
    <row r="43" spans="1:36" ht="13.8">
      <c r="A43" s="38"/>
      <c r="B43" s="8"/>
      <c r="C43" s="8"/>
      <c r="D43" s="38"/>
      <c r="E43" s="55"/>
      <c r="F43" s="56"/>
      <c r="G43" s="8"/>
      <c r="H43" s="38"/>
      <c r="I43" s="38"/>
      <c r="J43" s="8"/>
      <c r="K43" s="55"/>
      <c r="L43" s="55"/>
    </row>
    <row r="44" spans="1:36" ht="13.8">
      <c r="A44" s="38"/>
      <c r="B44" s="8"/>
      <c r="C44" s="8"/>
      <c r="D44" s="38"/>
      <c r="E44" s="55"/>
      <c r="F44" s="56"/>
      <c r="G44" s="8"/>
      <c r="H44" s="38"/>
      <c r="I44" s="38"/>
      <c r="J44" s="8"/>
      <c r="K44" s="55"/>
      <c r="L44" s="55"/>
    </row>
    <row r="45" spans="1:36" ht="13.8">
      <c r="A45" s="38"/>
      <c r="B45" s="8"/>
      <c r="C45" s="8"/>
      <c r="D45" s="38"/>
      <c r="E45" s="55"/>
      <c r="F45" s="56"/>
      <c r="G45" s="8"/>
      <c r="H45" s="38"/>
      <c r="I45" s="38"/>
      <c r="J45" s="8"/>
      <c r="K45" s="55"/>
      <c r="L45" s="55"/>
    </row>
    <row r="46" spans="1:36" ht="13.8">
      <c r="A46" s="38"/>
      <c r="B46" s="8"/>
      <c r="C46" s="8"/>
      <c r="D46" s="38"/>
      <c r="E46" s="55"/>
      <c r="F46" s="56"/>
      <c r="G46" s="8"/>
      <c r="H46" s="38"/>
      <c r="I46" s="38"/>
      <c r="J46" s="8"/>
      <c r="K46" s="55"/>
      <c r="L46" s="55"/>
    </row>
    <row r="47" spans="1:36" ht="13.8">
      <c r="A47" s="38"/>
      <c r="B47" s="8"/>
      <c r="C47" s="8"/>
      <c r="D47" s="38"/>
      <c r="E47" s="55"/>
      <c r="F47" s="56"/>
      <c r="G47" s="8"/>
      <c r="H47" s="38"/>
      <c r="I47" s="38"/>
      <c r="J47" s="8"/>
      <c r="K47" s="55"/>
      <c r="L47" s="55"/>
    </row>
    <row r="48" spans="1:36" ht="13.8">
      <c r="A48" s="38"/>
      <c r="B48" s="8"/>
      <c r="C48" s="8"/>
      <c r="D48" s="38"/>
      <c r="E48" s="55"/>
      <c r="F48" s="56"/>
      <c r="G48" s="8"/>
      <c r="H48" s="38"/>
      <c r="I48" s="38"/>
      <c r="J48" s="8"/>
      <c r="K48" s="55"/>
      <c r="L48" s="55"/>
    </row>
    <row r="49" spans="1:12" ht="13.8">
      <c r="A49" s="38"/>
      <c r="B49" s="8"/>
      <c r="C49" s="8"/>
      <c r="D49" s="38"/>
      <c r="E49" s="55"/>
      <c r="F49" s="56"/>
      <c r="G49" s="8"/>
      <c r="H49" s="38"/>
      <c r="I49" s="38"/>
      <c r="J49" s="8"/>
      <c r="K49" s="55"/>
      <c r="L49" s="55"/>
    </row>
    <row r="50" spans="1:12" ht="13.8">
      <c r="A50" s="38"/>
      <c r="B50" s="8"/>
      <c r="C50" s="8"/>
      <c r="D50" s="38"/>
      <c r="E50" s="55"/>
      <c r="F50" s="56"/>
      <c r="G50" s="8"/>
      <c r="H50" s="38"/>
      <c r="I50" s="38"/>
      <c r="J50" s="8"/>
      <c r="K50" s="55"/>
      <c r="L50" s="55"/>
    </row>
    <row r="51" spans="1:12" ht="13.8">
      <c r="A51" s="38"/>
      <c r="B51" s="8"/>
      <c r="C51" s="8"/>
      <c r="D51" s="38"/>
      <c r="E51" s="55"/>
      <c r="F51" s="56"/>
      <c r="G51" s="8"/>
      <c r="H51" s="38"/>
      <c r="I51" s="38"/>
      <c r="J51" s="8"/>
      <c r="K51" s="55"/>
      <c r="L51" s="55"/>
    </row>
    <row r="52" spans="1:12" ht="13.8">
      <c r="A52" s="38"/>
      <c r="B52" s="8"/>
      <c r="C52" s="8"/>
      <c r="D52" s="38"/>
      <c r="E52" s="55"/>
      <c r="F52" s="56"/>
      <c r="G52" s="8"/>
      <c r="H52" s="38"/>
      <c r="I52" s="38"/>
      <c r="J52" s="8"/>
      <c r="K52" s="55"/>
      <c r="L52" s="55"/>
    </row>
    <row r="53" spans="1:12" ht="13.8">
      <c r="A53" s="38"/>
      <c r="B53" s="8"/>
      <c r="C53" s="8"/>
      <c r="D53" s="38"/>
      <c r="E53" s="55"/>
      <c r="F53" s="56"/>
      <c r="G53" s="8"/>
      <c r="H53" s="38"/>
      <c r="I53" s="38"/>
      <c r="J53" s="8"/>
      <c r="K53" s="55"/>
      <c r="L53" s="55"/>
    </row>
    <row r="54" spans="1:12" ht="13.8">
      <c r="A54" s="38"/>
      <c r="B54" s="8"/>
      <c r="C54" s="8"/>
      <c r="D54" s="38"/>
      <c r="E54" s="55"/>
      <c r="F54" s="56"/>
      <c r="G54" s="8"/>
      <c r="H54" s="38"/>
      <c r="I54" s="38"/>
      <c r="J54" s="8"/>
      <c r="K54" s="55"/>
      <c r="L54" s="55"/>
    </row>
    <row r="55" spans="1:12" ht="13.8">
      <c r="A55" s="38"/>
      <c r="B55" s="8"/>
      <c r="C55" s="8"/>
      <c r="D55" s="38"/>
      <c r="E55" s="55"/>
      <c r="F55" s="56"/>
      <c r="G55" s="8"/>
      <c r="H55" s="38"/>
      <c r="I55" s="38"/>
      <c r="J55" s="8"/>
      <c r="K55" s="55"/>
      <c r="L55" s="55"/>
    </row>
    <row r="56" spans="1:12" ht="13.5" customHeight="1">
      <c r="A56" s="38"/>
      <c r="B56" s="8"/>
      <c r="C56" s="8"/>
      <c r="D56" s="38"/>
      <c r="E56" s="55"/>
      <c r="F56" s="56"/>
      <c r="G56" s="8"/>
      <c r="H56" s="38"/>
      <c r="I56" s="38"/>
      <c r="J56" s="8"/>
      <c r="K56" s="55"/>
      <c r="L56" s="55"/>
    </row>
    <row r="57" spans="1:12" ht="13.8">
      <c r="A57" s="38"/>
      <c r="B57" s="8"/>
      <c r="C57" s="8"/>
      <c r="D57" s="38"/>
      <c r="E57" s="55"/>
      <c r="F57" s="56"/>
      <c r="G57" s="8"/>
      <c r="H57" s="38"/>
      <c r="I57" s="38"/>
      <c r="J57" s="8"/>
      <c r="K57" s="55"/>
      <c r="L57" s="55"/>
    </row>
    <row r="58" spans="1:12" ht="13.8">
      <c r="A58" s="38"/>
      <c r="B58" s="8"/>
      <c r="C58" s="8"/>
      <c r="D58" s="38"/>
      <c r="E58" s="55"/>
      <c r="F58" s="56"/>
      <c r="G58" s="8"/>
      <c r="H58" s="38"/>
      <c r="I58" s="38"/>
      <c r="J58" s="8"/>
      <c r="K58" s="55"/>
      <c r="L58" s="55"/>
    </row>
    <row r="59" spans="1:12" ht="13.8">
      <c r="A59" s="38"/>
      <c r="B59" s="8"/>
      <c r="C59" s="8"/>
      <c r="D59" s="38"/>
      <c r="E59" s="55"/>
      <c r="F59" s="56"/>
      <c r="G59" s="8"/>
      <c r="H59" s="38"/>
      <c r="I59" s="38"/>
      <c r="J59" s="8"/>
      <c r="K59" s="55"/>
      <c r="L59" s="55"/>
    </row>
    <row r="60" spans="1:12" ht="13.8">
      <c r="A60" s="38"/>
      <c r="B60" s="8"/>
      <c r="C60" s="8"/>
      <c r="D60" s="38"/>
      <c r="E60" s="55"/>
      <c r="F60" s="56"/>
      <c r="G60" s="8"/>
      <c r="H60" s="38"/>
      <c r="I60" s="38"/>
      <c r="J60" s="8"/>
      <c r="K60" s="55"/>
      <c r="L60" s="55"/>
    </row>
    <row r="61" spans="1:12" ht="13.8">
      <c r="A61" s="38"/>
      <c r="B61" s="8"/>
      <c r="C61" s="8"/>
      <c r="D61" s="38"/>
      <c r="E61" s="55"/>
      <c r="F61" s="56"/>
      <c r="G61" s="8"/>
      <c r="H61" s="38"/>
      <c r="I61" s="38"/>
      <c r="J61" s="8"/>
      <c r="K61" s="55"/>
      <c r="L61" s="55"/>
    </row>
    <row r="62" spans="1:12" ht="13.8">
      <c r="A62" s="38"/>
      <c r="B62" s="8"/>
      <c r="C62" s="8"/>
      <c r="D62" s="38"/>
      <c r="E62" s="55"/>
      <c r="F62" s="56"/>
      <c r="G62" s="8"/>
      <c r="H62" s="38"/>
      <c r="I62" s="38"/>
      <c r="J62" s="8"/>
      <c r="K62" s="55"/>
      <c r="L62" s="55"/>
    </row>
    <row r="63" spans="1:12" ht="13.8">
      <c r="A63" s="38"/>
      <c r="B63" s="8"/>
      <c r="C63" s="8"/>
      <c r="D63" s="38"/>
      <c r="E63" s="55"/>
      <c r="F63" s="56"/>
      <c r="G63" s="8"/>
      <c r="H63" s="38"/>
      <c r="I63" s="38"/>
      <c r="J63" s="8"/>
      <c r="K63" s="55"/>
      <c r="L63" s="55"/>
    </row>
    <row r="64" spans="1:12" ht="13.8">
      <c r="A64" s="38"/>
      <c r="B64" s="8"/>
      <c r="C64" s="8"/>
      <c r="D64" s="38"/>
      <c r="E64" s="55"/>
      <c r="F64" s="56"/>
      <c r="G64" s="8"/>
      <c r="H64" s="38"/>
      <c r="I64" s="38"/>
      <c r="J64" s="8"/>
      <c r="K64" s="55"/>
      <c r="L64" s="55"/>
    </row>
    <row r="65" spans="1:12" ht="13.8">
      <c r="A65" s="38"/>
      <c r="B65" s="8"/>
      <c r="C65" s="8"/>
      <c r="D65" s="38"/>
      <c r="E65" s="55"/>
      <c r="F65" s="56"/>
      <c r="G65" s="8"/>
      <c r="H65" s="38"/>
      <c r="I65" s="38"/>
      <c r="J65" s="8"/>
      <c r="K65" s="55"/>
      <c r="L65" s="55"/>
    </row>
    <row r="66" spans="1:12" ht="13.8">
      <c r="A66" s="38"/>
      <c r="B66" s="8"/>
      <c r="C66" s="8"/>
      <c r="D66" s="38"/>
      <c r="E66" s="55"/>
      <c r="F66" s="56"/>
      <c r="G66" s="8"/>
      <c r="H66" s="38"/>
      <c r="I66" s="38"/>
      <c r="J66" s="8"/>
      <c r="K66" s="55"/>
      <c r="L66" s="55"/>
    </row>
    <row r="67" spans="1:12" ht="13.8">
      <c r="A67" s="38"/>
      <c r="B67" s="8"/>
      <c r="C67" s="8"/>
      <c r="D67" s="38"/>
      <c r="E67" s="55"/>
      <c r="F67" s="56"/>
      <c r="G67" s="8"/>
      <c r="H67" s="38"/>
      <c r="I67" s="38"/>
      <c r="J67" s="8"/>
      <c r="K67" s="55"/>
      <c r="L67" s="55"/>
    </row>
    <row r="68" spans="1:12" ht="13.8">
      <c r="A68" s="38"/>
      <c r="B68" s="8"/>
      <c r="C68" s="8"/>
      <c r="D68" s="38"/>
      <c r="E68" s="55"/>
      <c r="F68" s="56"/>
      <c r="G68" s="8"/>
      <c r="H68" s="38"/>
      <c r="I68" s="38"/>
      <c r="J68" s="8"/>
      <c r="K68" s="55"/>
      <c r="L68" s="55"/>
    </row>
    <row r="69" spans="1:12" ht="13.8">
      <c r="A69" s="38"/>
      <c r="B69" s="8"/>
      <c r="C69" s="8"/>
      <c r="D69" s="38"/>
      <c r="E69" s="55"/>
      <c r="F69" s="56"/>
      <c r="G69" s="8"/>
      <c r="H69" s="38"/>
      <c r="I69" s="38"/>
      <c r="J69" s="8"/>
      <c r="K69" s="55"/>
      <c r="L69" s="55"/>
    </row>
    <row r="70" spans="1:12" ht="13.8">
      <c r="A70" s="38"/>
      <c r="B70" s="8"/>
      <c r="C70" s="8"/>
      <c r="D70" s="38"/>
      <c r="E70" s="55"/>
      <c r="F70" s="56"/>
      <c r="G70" s="8"/>
      <c r="H70" s="38"/>
      <c r="I70" s="38"/>
      <c r="J70" s="8"/>
      <c r="K70" s="55"/>
      <c r="L70" s="55"/>
    </row>
    <row r="71" spans="1:12" ht="13.8">
      <c r="A71" s="38"/>
      <c r="B71" s="8"/>
      <c r="C71" s="8"/>
      <c r="D71" s="38"/>
      <c r="E71" s="55"/>
      <c r="F71" s="56"/>
      <c r="G71" s="8"/>
      <c r="H71" s="38"/>
      <c r="I71" s="38"/>
      <c r="J71" s="8"/>
      <c r="K71" s="55"/>
      <c r="L71" s="55"/>
    </row>
    <row r="72" spans="1:12" ht="13.8">
      <c r="A72" s="38"/>
      <c r="B72" s="8"/>
      <c r="C72" s="8"/>
      <c r="D72" s="38"/>
      <c r="E72" s="55"/>
      <c r="F72" s="56"/>
      <c r="G72" s="8"/>
      <c r="H72" s="38"/>
      <c r="I72" s="38"/>
      <c r="J72" s="8"/>
      <c r="K72" s="55"/>
      <c r="L72" s="55"/>
    </row>
    <row r="73" spans="1:12" ht="13.8">
      <c r="A73" s="38"/>
      <c r="B73" s="8"/>
      <c r="C73" s="8"/>
      <c r="D73" s="38"/>
      <c r="E73" s="55"/>
      <c r="F73" s="56"/>
      <c r="G73" s="8"/>
      <c r="H73" s="38"/>
      <c r="I73" s="38"/>
      <c r="J73" s="8"/>
      <c r="K73" s="55"/>
      <c r="L73" s="55"/>
    </row>
    <row r="74" spans="1:12" ht="13.8">
      <c r="A74" s="38"/>
      <c r="B74" s="8"/>
      <c r="C74" s="8"/>
      <c r="D74" s="38"/>
      <c r="E74" s="55"/>
      <c r="F74" s="56"/>
      <c r="G74" s="8"/>
      <c r="H74" s="38"/>
      <c r="I74" s="38"/>
      <c r="J74" s="8"/>
      <c r="K74" s="55"/>
      <c r="L74" s="55"/>
    </row>
    <row r="75" spans="1:12" ht="13.8">
      <c r="A75" s="38"/>
      <c r="B75" s="8"/>
      <c r="C75" s="8"/>
      <c r="D75" s="38"/>
      <c r="E75" s="55"/>
      <c r="F75" s="56"/>
      <c r="G75" s="8"/>
      <c r="H75" s="38"/>
      <c r="I75" s="38"/>
      <c r="J75" s="8"/>
      <c r="K75" s="55"/>
      <c r="L75" s="55"/>
    </row>
    <row r="76" spans="1:12">
      <c r="A76" s="27"/>
      <c r="B76" s="30"/>
      <c r="C76" s="30"/>
      <c r="D76" s="30"/>
      <c r="E76" s="27"/>
      <c r="F76" s="27"/>
      <c r="G76" s="27"/>
      <c r="H76" s="27"/>
      <c r="I76" s="27"/>
      <c r="J76" s="30"/>
      <c r="K76" s="35"/>
      <c r="L76" s="35"/>
    </row>
  </sheetData>
  <autoFilter ref="A2:M32" xr:uid="{00000000-0009-0000-0000-000005000000}"/>
  <mergeCells count="2">
    <mergeCell ref="A1:M1"/>
    <mergeCell ref="O1:AG1"/>
  </mergeCells>
  <phoneticPr fontId="9" type="noConversion"/>
  <conditionalFormatting sqref="E4:E9986">
    <cfRule type="cellIs" dxfId="2" priority="5" operator="greaterThan">
      <formula>95</formula>
    </cfRule>
  </conditionalFormatting>
  <conditionalFormatting sqref="U4:U42">
    <cfRule type="cellIs" dxfId="1" priority="4" operator="greaterThan">
      <formula>110</formula>
    </cfRule>
  </conditionalFormatting>
  <conditionalFormatting sqref="AJ4:AJ42 AA4:AH42 V4:Y42">
    <cfRule type="expression" dxfId="0" priority="3">
      <formula>NOT(CellHasFormula)</formula>
    </cfRule>
  </conditionalFormatting>
  <dataValidations disablePrompts="1" xWindow="70" yWindow="447" count="1">
    <dataValidation type="list" allowBlank="1" showInputMessage="1" showErrorMessage="1" promptTitle="PIU selection" prompt="Select type of _x000a_Fan powered _x000a_Induction Unit" sqref="P4:P42" xr:uid="{00000000-0002-0000-0500-000000000000}">
      <formula1>"Parallel, Series"</formula1>
    </dataValidation>
  </dataValidations>
  <pageMargins left="0.61" right="0.6" top="1" bottom="1" header="0.5" footer="0.5"/>
  <pageSetup scale="29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xWindow="70" yWindow="447" count="1">
        <x14:dataValidation type="list" allowBlank="1" showInputMessage="1" showErrorMessage="1" promptTitle="VAV's" prompt="Choose VAV" xr:uid="{00000000-0002-0000-0500-000001000000}">
          <x14:formula1>
            <xm:f>AirTUGroups!$A:$A</xm:f>
          </x14:formula1>
          <xm:sqref>A4:A42 O4:O42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59</vt:i4>
      </vt:variant>
    </vt:vector>
  </HeadingPairs>
  <TitlesOfParts>
    <vt:vector size="69" baseType="lpstr">
      <vt:lpstr>TraneVentilation</vt:lpstr>
      <vt:lpstr>TraneChecksums</vt:lpstr>
      <vt:lpstr>Trane</vt:lpstr>
      <vt:lpstr>Air</vt:lpstr>
      <vt:lpstr>TraneTUGroups</vt:lpstr>
      <vt:lpstr>TraneTUReport</vt:lpstr>
      <vt:lpstr>OccupantData</vt:lpstr>
      <vt:lpstr>PsychCalc</vt:lpstr>
      <vt:lpstr>AirTUGroups</vt:lpstr>
      <vt:lpstr>AirTUReport</vt:lpstr>
      <vt:lpstr>PsychCalc!AltitudeSI</vt:lpstr>
      <vt:lpstr>PsychCalc!AltPresInput</vt:lpstr>
      <vt:lpstr>PsychCalc!AtmTOPa</vt:lpstr>
      <vt:lpstr>PsychCalc!BTU_lbTOJ_kg</vt:lpstr>
      <vt:lpstr>PsychCalc!Check</vt:lpstr>
      <vt:lpstr>PsychCalc!Check1</vt:lpstr>
      <vt:lpstr>PsychCalc!Check2</vt:lpstr>
      <vt:lpstr>PsychCalc!Check3</vt:lpstr>
      <vt:lpstr>PsychCalc!DBTempOut</vt:lpstr>
      <vt:lpstr>PsychCalc!DegSatSI</vt:lpstr>
      <vt:lpstr>PsychCalc!DPTempOut</vt:lpstr>
      <vt:lpstr>PsychCalc!DryBulbTemp</vt:lpstr>
      <vt:lpstr>PsychCalc!DryBulbTempSI</vt:lpstr>
      <vt:lpstr>PsychCalc!EnthalpySI</vt:lpstr>
      <vt:lpstr>PsychCalc!ftTOm</vt:lpstr>
      <vt:lpstr>PsychCalc!grainTOkg</vt:lpstr>
      <vt:lpstr>PsychCalc!hOut</vt:lpstr>
      <vt:lpstr>PsychCalc!HumRatioSI</vt:lpstr>
      <vt:lpstr>PsychCalc!HumROut</vt:lpstr>
      <vt:lpstr>PsychCalc!inHgTOPa</vt:lpstr>
      <vt:lpstr>PsychCalc!Input</vt:lpstr>
      <vt:lpstr>PsychCalc!InputSI</vt:lpstr>
      <vt:lpstr>PsychCalc!J_kgTOBTU_lb</vt:lpstr>
      <vt:lpstr>PsychCalc!kg_m3TOlb_ft3</vt:lpstr>
      <vt:lpstr>PsychCalc!kgTOgrain</vt:lpstr>
      <vt:lpstr>PsychCalc!kgTOlb</vt:lpstr>
      <vt:lpstr>PsychCalc!lbTOkg</vt:lpstr>
      <vt:lpstr>PsychCalc!mTOft</vt:lpstr>
      <vt:lpstr>PsychCalc!PaTOAtm</vt:lpstr>
      <vt:lpstr>PsychCalc!PaTOinHg</vt:lpstr>
      <vt:lpstr>PsychCalc!POut</vt:lpstr>
      <vt:lpstr>PsychCalc!PressureSI</vt:lpstr>
      <vt:lpstr>Air!Print_Area</vt:lpstr>
      <vt:lpstr>PsychCalc!Print_Area</vt:lpstr>
      <vt:lpstr>Air!Print_Titles</vt:lpstr>
      <vt:lpstr>PsychCalc!RelHumSI</vt:lpstr>
      <vt:lpstr>PsychCalc!RHOut</vt:lpstr>
      <vt:lpstr>RoomList</vt:lpstr>
      <vt:lpstr>roomnames</vt:lpstr>
      <vt:lpstr>PsychCalc!SatOut</vt:lpstr>
      <vt:lpstr>PsychCalc!SelInput</vt:lpstr>
      <vt:lpstr>PsychCalc!SelInputIndex</vt:lpstr>
      <vt:lpstr>PsychCalc!SelInputList</vt:lpstr>
      <vt:lpstr>PsychCalc!SelPressure</vt:lpstr>
      <vt:lpstr>PsychCalc!SelPressureIndex</vt:lpstr>
      <vt:lpstr>PsychCalc!SelPressureList</vt:lpstr>
      <vt:lpstr>PsychCalc!SelUnit</vt:lpstr>
      <vt:lpstr>PsychCalc!SelUnit4Label</vt:lpstr>
      <vt:lpstr>PsychCalc!SelUnitIndex</vt:lpstr>
      <vt:lpstr>PsychCalc!SelUnitList</vt:lpstr>
      <vt:lpstr>PsychCalc!TDewPointSI</vt:lpstr>
      <vt:lpstr>PsychCalc!TDryBulbSI</vt:lpstr>
      <vt:lpstr>TraneRoomNames</vt:lpstr>
      <vt:lpstr>PsychCalc!TWetBulbSI</vt:lpstr>
      <vt:lpstr>PsychCalc!VapPresSI</vt:lpstr>
      <vt:lpstr>PsychCalc!VolumeSI</vt:lpstr>
      <vt:lpstr>PsychCalc!vOut</vt:lpstr>
      <vt:lpstr>PsychCalc!VPOut</vt:lpstr>
      <vt:lpstr>PsychCalc!WBTempOut</vt:lpstr>
    </vt:vector>
  </TitlesOfParts>
  <Manager>EubanksD@pondco.com</Manager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EubanksD@pondco.com</dc:creator>
  <cp:keywords/>
  <dc:description/>
  <cp:lastModifiedBy>Eubanks, Derek</cp:lastModifiedBy>
  <cp:lastPrinted>2021-12-06T18:36:32Z</cp:lastPrinted>
  <dcterms:created xsi:type="dcterms:W3CDTF">2001-02-27T17:02:44Z</dcterms:created>
  <dcterms:modified xsi:type="dcterms:W3CDTF">2025-02-12T21:57:11Z</dcterms:modified>
  <cp:category/>
</cp:coreProperties>
</file>